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EstaPasta_de_trabalho"/>
  <bookViews>
    <workbookView xWindow="-15" yWindow="-15" windowWidth="10200" windowHeight="8460" tabRatio="824" activeTab="1"/>
  </bookViews>
  <sheets>
    <sheet name="Resumo" sheetId="7" r:id="rId1"/>
    <sheet name="Entrada" sheetId="36" r:id="rId2"/>
    <sheet name="Cen1" sheetId="31" r:id="rId3"/>
    <sheet name="Referencia" sheetId="37" r:id="rId4"/>
    <sheet name="MemEntrada" sheetId="30" r:id="rId5"/>
    <sheet name="MemCen1" sheetId="32" r:id="rId6"/>
    <sheet name="MemMlt" sheetId="25" r:id="rId7"/>
    <sheet name="Usinas" sheetId="19" r:id="rId8"/>
    <sheet name="Postos" sheetId="18" r:id="rId9"/>
    <sheet name="Bacias" sheetId="20" state="hidden" r:id="rId10"/>
    <sheet name="Regressões" sheetId="40" r:id="rId11"/>
    <sheet name="Ajustes" sheetId="22" r:id="rId12"/>
    <sheet name="AjustesCen1" sheetId="34" r:id="rId13"/>
    <sheet name="Prevs" sheetId="35" r:id="rId14"/>
    <sheet name="Ajuste para Sensibilidade" sheetId="39" r:id="rId15"/>
    <sheet name="Previvaz" sheetId="41" r:id="rId16"/>
  </sheets>
  <definedNames>
    <definedName name="_ano">Prevs!$C$1</definedName>
    <definedName name="_cen1">'Cen1'!$A$68:$N$387</definedName>
    <definedName name="_enasCen1">'Cen1'!$C$15:$N$18</definedName>
    <definedName name="_enasCen1Media">'Cen1'!$O$15:$O$18</definedName>
    <definedName name="_enasCen1MLT">'Cen1'!$P$6:$AA$9</definedName>
    <definedName name="_enasReeCen1">'Cen1'!$C$50:$N$60</definedName>
    <definedName name="_enasReeCen1Media">'Cen1'!$O$50:$O$60</definedName>
    <definedName name="_enasReeCen1MLT">'Cen1'!$AD$50:$AO$60</definedName>
    <definedName name="_entrada">Entrada!$A$53:$N$372</definedName>
    <definedName name="_entradaPrevivaz">Entrada!$H$3</definedName>
    <definedName name="_fatores">AjustesCen1!$BD$7:$BO$38</definedName>
    <definedName name="_xlnm._FilterDatabase" localSheetId="11" hidden="1">Ajustes!$A$3:$L$323</definedName>
    <definedName name="_xlnm._FilterDatabase" localSheetId="12" hidden="1">AjustesCen1!$A$3:$AX$323</definedName>
    <definedName name="_xlnm._FilterDatabase" localSheetId="8" hidden="1">Postos!$A$1:$H$196</definedName>
    <definedName name="_incrementaisPassadas">'Cen1'!$E$11</definedName>
    <definedName name="_mes">Prevs!$B$1</definedName>
    <definedName name="_metaCen1">'Cen1'!$P$15:$AA$18</definedName>
    <definedName name="_partifCen1">'Cen1'!$C$13:$N$13</definedName>
    <definedName name="_regrA0">Regressões!$F:$Q</definedName>
    <definedName name="_regrA0sem">Regressões!$AK:$AV</definedName>
    <definedName name="_regrA1">Regressões!$X:$AI</definedName>
    <definedName name="_regrA1sem">Regressões!$AX:$BI</definedName>
    <definedName name="_regrFut">'Cen1'!$C$11</definedName>
    <definedName name="_regrPosto">Regressões!$B:$B</definedName>
    <definedName name="_regrPostoBase">Regressões!$D:$D</definedName>
    <definedName name="_saida1">Previvaz!$A$2:$N$321</definedName>
    <definedName name="_saida2">Previvaz!$P$2:$AC$321</definedName>
    <definedName name="_saida3">Previvaz!$AE$2:$AR$321</definedName>
    <definedName name="_saida4">Previvaz!$AT$2:$BG$321</definedName>
    <definedName name="_semana1">Prevs!$D$6</definedName>
    <definedName name="_semana2">Prevs!$E$6</definedName>
    <definedName name="_semana3">Prevs!$F$6</definedName>
    <definedName name="_semana4">Prevs!$G$6</definedName>
    <definedName name="_semana5">Prevs!$H$6</definedName>
    <definedName name="_semana6">Prevs!$I$6</definedName>
    <definedName name="_semanaAtual">Prevs!$A$5</definedName>
    <definedName name="_semanaAtualIndice">Prevs!$A$6</definedName>
    <definedName name="_semanaMes2">Prevs!$A$7</definedName>
    <definedName name="_semanasPrevs">Prevs!$D$6:$O$6</definedName>
    <definedName name="_tipo">Entrada!$B$3</definedName>
    <definedName name="solver_eng" localSheetId="2" hidden="1">1</definedName>
    <definedName name="solver_eng" localSheetId="1" hidden="1">1</definedName>
    <definedName name="solver_neg" localSheetId="2" hidden="1">1</definedName>
    <definedName name="solver_neg" localSheetId="1" hidden="1">1</definedName>
    <definedName name="solver_num" localSheetId="2" hidden="1">0</definedName>
    <definedName name="solver_num" localSheetId="1" hidden="1">0</definedName>
    <definedName name="solver_opt" localSheetId="2" hidden="1">'Cen1'!$C$14</definedName>
    <definedName name="solver_opt" localSheetId="1" hidden="1">Entrada!$C$14</definedName>
    <definedName name="solver_typ" localSheetId="2" hidden="1">2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AZ9" i="34" l="1"/>
  <c r="AZ10" i="34" s="1"/>
  <c r="AZ11" i="34" s="1"/>
  <c r="AZ12" i="34" s="1"/>
  <c r="AZ13" i="34" s="1"/>
  <c r="AZ14" i="34" s="1"/>
  <c r="AZ15" i="34" s="1"/>
  <c r="AZ16" i="34" s="1"/>
  <c r="AZ17" i="34" s="1"/>
  <c r="AZ18" i="34" s="1"/>
  <c r="AZ19" i="34" s="1"/>
  <c r="AZ20" i="34" s="1"/>
  <c r="AZ21" i="34" s="1"/>
  <c r="AZ22" i="34" s="1"/>
  <c r="AZ23" i="34" s="1"/>
  <c r="AZ24" i="34" s="1"/>
  <c r="AZ25" i="34" s="1"/>
  <c r="AZ26" i="34" s="1"/>
  <c r="AZ27" i="34" s="1"/>
  <c r="AZ28" i="34" s="1"/>
  <c r="AZ29" i="34" s="1"/>
  <c r="AZ30" i="34" s="1"/>
  <c r="AZ31" i="34" s="1"/>
  <c r="AZ32" i="34" s="1"/>
  <c r="AZ33" i="34" s="1"/>
  <c r="AZ34" i="34" s="1"/>
  <c r="AZ35" i="34" s="1"/>
  <c r="AZ36" i="34" s="1"/>
  <c r="AZ8" i="34"/>
  <c r="F146" i="25"/>
  <c r="N146" i="25"/>
  <c r="G147" i="25"/>
  <c r="M146" i="25"/>
  <c r="G146" i="25"/>
  <c r="H146" i="25"/>
  <c r="I144" i="30"/>
  <c r="D144" i="30"/>
  <c r="L144" i="30"/>
  <c r="O146" i="25"/>
  <c r="N147" i="25"/>
  <c r="I147" i="25"/>
  <c r="H144" i="30"/>
  <c r="E144" i="30"/>
  <c r="L147" i="25"/>
  <c r="D146" i="25"/>
  <c r="G144" i="30"/>
  <c r="O144" i="30"/>
  <c r="D147" i="25"/>
  <c r="F147" i="25"/>
  <c r="O147" i="25"/>
  <c r="E147" i="25"/>
  <c r="E146" i="25"/>
  <c r="K147" i="25"/>
  <c r="J144" i="30"/>
  <c r="N144" i="30"/>
  <c r="M144" i="30"/>
  <c r="H147" i="25"/>
  <c r="K146" i="25"/>
  <c r="J147" i="25"/>
  <c r="F144" i="30"/>
  <c r="L146" i="25"/>
  <c r="J146" i="25"/>
  <c r="M147" i="25"/>
  <c r="I146" i="25"/>
  <c r="K144" i="30"/>
  <c r="BB13" i="34" l="1"/>
  <c r="P2" i="25"/>
  <c r="P2" i="32"/>
  <c r="I87" i="25"/>
  <c r="O87" i="25"/>
  <c r="F87" i="25"/>
  <c r="J87" i="25"/>
  <c r="J86" i="25"/>
  <c r="N86" i="25"/>
  <c r="E86" i="25"/>
  <c r="L87" i="25"/>
  <c r="L86" i="25"/>
  <c r="H87" i="25"/>
  <c r="D86" i="25"/>
  <c r="G87" i="25"/>
  <c r="K86" i="25"/>
  <c r="N87" i="25"/>
  <c r="M87" i="25"/>
  <c r="F86" i="25"/>
  <c r="O86" i="25"/>
  <c r="E87" i="25"/>
  <c r="D87" i="25"/>
  <c r="H86" i="25"/>
  <c r="K87" i="25"/>
  <c r="G86" i="25"/>
  <c r="I86" i="25"/>
  <c r="M86" i="25"/>
  <c r="H3" i="19" l="1"/>
  <c r="U3" i="19"/>
  <c r="BR303" i="34"/>
  <c r="BS303" i="34"/>
  <c r="BT303" i="34"/>
  <c r="BU303" i="34"/>
  <c r="BV303" i="34"/>
  <c r="BW303" i="34"/>
  <c r="BX303" i="34"/>
  <c r="BY303" i="34"/>
  <c r="BZ303" i="34"/>
  <c r="CA303" i="34"/>
  <c r="CB303" i="34"/>
  <c r="CC303" i="34"/>
  <c r="AX303" i="34" l="1"/>
  <c r="AW303" i="34"/>
  <c r="AV303" i="34"/>
  <c r="AU303" i="34"/>
  <c r="AT303" i="34"/>
  <c r="AS303" i="34"/>
  <c r="AR303" i="34"/>
  <c r="AQ303" i="34"/>
  <c r="AP303" i="34"/>
  <c r="AO303" i="34"/>
  <c r="AN303" i="34"/>
  <c r="A3" i="35" l="1"/>
  <c r="B1" i="35" s="1"/>
  <c r="C1" i="35" l="1"/>
  <c r="A5" i="35"/>
  <c r="BQ4" i="34"/>
  <c r="BQ5" i="34"/>
  <c r="BQ6" i="34"/>
  <c r="BQ7" i="34"/>
  <c r="BQ8" i="34"/>
  <c r="BQ9" i="34"/>
  <c r="BQ10" i="34"/>
  <c r="BQ11" i="34"/>
  <c r="BQ12" i="34"/>
  <c r="BQ13" i="34"/>
  <c r="BQ14" i="34"/>
  <c r="BQ15" i="34"/>
  <c r="BQ16" i="34"/>
  <c r="BQ17" i="34"/>
  <c r="BQ18" i="34"/>
  <c r="BQ19" i="34"/>
  <c r="BQ20" i="34"/>
  <c r="BQ21" i="34"/>
  <c r="BQ22" i="34"/>
  <c r="BQ23" i="34"/>
  <c r="BQ24" i="34"/>
  <c r="BQ25" i="34"/>
  <c r="BQ26" i="34"/>
  <c r="BQ27" i="34"/>
  <c r="BQ28" i="34"/>
  <c r="BQ29" i="34"/>
  <c r="BQ30" i="34"/>
  <c r="BQ31" i="34"/>
  <c r="BQ32" i="34"/>
  <c r="BQ33" i="34"/>
  <c r="BQ34" i="34"/>
  <c r="BQ35" i="34"/>
  <c r="BQ36" i="34"/>
  <c r="BQ37" i="34"/>
  <c r="BQ38" i="34"/>
  <c r="BQ39" i="34"/>
  <c r="BQ40" i="34"/>
  <c r="BQ41" i="34"/>
  <c r="BQ42" i="34"/>
  <c r="BQ43" i="34"/>
  <c r="BQ44" i="34"/>
  <c r="BQ45" i="34"/>
  <c r="BQ46" i="34"/>
  <c r="BQ47" i="34"/>
  <c r="BQ48" i="34"/>
  <c r="BQ49" i="34"/>
  <c r="BQ50" i="34"/>
  <c r="BQ51" i="34"/>
  <c r="BQ52" i="34"/>
  <c r="BQ53" i="34"/>
  <c r="BQ54" i="34"/>
  <c r="BQ55" i="34"/>
  <c r="BQ56" i="34"/>
  <c r="BQ57" i="34"/>
  <c r="BQ58" i="34"/>
  <c r="BQ59" i="34"/>
  <c r="BQ60" i="34"/>
  <c r="BQ61" i="34"/>
  <c r="BQ62" i="34"/>
  <c r="BQ63" i="34"/>
  <c r="BQ64" i="34"/>
  <c r="BQ65" i="34"/>
  <c r="BQ66" i="34"/>
  <c r="BQ67" i="34"/>
  <c r="BQ68" i="34"/>
  <c r="BQ69" i="34"/>
  <c r="BQ70" i="34"/>
  <c r="BQ71" i="34"/>
  <c r="BQ72" i="34"/>
  <c r="BQ73" i="34"/>
  <c r="BQ74" i="34"/>
  <c r="BQ75" i="34"/>
  <c r="BQ76" i="34"/>
  <c r="BQ77" i="34"/>
  <c r="BQ78" i="34"/>
  <c r="BQ79" i="34"/>
  <c r="BQ80" i="34"/>
  <c r="BQ81" i="34"/>
  <c r="BQ82" i="34"/>
  <c r="BQ83" i="34"/>
  <c r="BQ84" i="34"/>
  <c r="BQ85" i="34"/>
  <c r="BQ86" i="34"/>
  <c r="BQ87" i="34"/>
  <c r="BQ88" i="34"/>
  <c r="BQ89" i="34"/>
  <c r="BQ90" i="34"/>
  <c r="BQ91" i="34"/>
  <c r="BQ92" i="34"/>
  <c r="BQ93" i="34"/>
  <c r="BQ94" i="34"/>
  <c r="BQ95" i="34"/>
  <c r="BQ96" i="34"/>
  <c r="BQ97" i="34"/>
  <c r="BQ98" i="34"/>
  <c r="BQ99" i="34"/>
  <c r="BQ100" i="34"/>
  <c r="BQ101" i="34"/>
  <c r="BQ102" i="34"/>
  <c r="BQ103" i="34"/>
  <c r="BQ104" i="34"/>
  <c r="BQ105" i="34"/>
  <c r="BQ106" i="34"/>
  <c r="BQ107" i="34"/>
  <c r="BQ108" i="34"/>
  <c r="BQ109" i="34"/>
  <c r="BQ110" i="34"/>
  <c r="BQ111" i="34"/>
  <c r="BQ112" i="34"/>
  <c r="BQ113" i="34"/>
  <c r="BQ114" i="34"/>
  <c r="BQ115" i="34"/>
  <c r="BQ116" i="34"/>
  <c r="BQ117" i="34"/>
  <c r="BQ118" i="34"/>
  <c r="BQ119" i="34"/>
  <c r="BQ120" i="34"/>
  <c r="BQ121" i="34"/>
  <c r="BQ122" i="34"/>
  <c r="BQ123" i="34"/>
  <c r="BQ124" i="34"/>
  <c r="BQ125" i="34"/>
  <c r="BQ126" i="34"/>
  <c r="BQ127" i="34"/>
  <c r="BQ128" i="34"/>
  <c r="BQ129" i="34"/>
  <c r="BQ130" i="34"/>
  <c r="BQ131" i="34"/>
  <c r="BQ132" i="34"/>
  <c r="BQ133" i="34"/>
  <c r="BQ134" i="34"/>
  <c r="BQ135" i="34"/>
  <c r="BQ136" i="34"/>
  <c r="BQ137" i="34"/>
  <c r="BQ138" i="34"/>
  <c r="BQ139" i="34"/>
  <c r="BQ140" i="34"/>
  <c r="BQ141" i="34"/>
  <c r="BQ142" i="34"/>
  <c r="BQ143" i="34"/>
  <c r="BQ144" i="34"/>
  <c r="BQ145" i="34"/>
  <c r="BQ146" i="34"/>
  <c r="BQ147" i="34"/>
  <c r="BQ148" i="34"/>
  <c r="BQ149" i="34"/>
  <c r="BQ150" i="34"/>
  <c r="BQ151" i="34"/>
  <c r="BQ152" i="34"/>
  <c r="BQ153" i="34"/>
  <c r="BQ154" i="34"/>
  <c r="BQ155" i="34"/>
  <c r="BQ156" i="34"/>
  <c r="BQ157" i="34"/>
  <c r="BQ158" i="34"/>
  <c r="BQ159" i="34"/>
  <c r="BQ160" i="34"/>
  <c r="BQ161" i="34"/>
  <c r="BQ162" i="34"/>
  <c r="BQ163" i="34"/>
  <c r="BQ164" i="34"/>
  <c r="BQ165" i="34"/>
  <c r="BQ166" i="34"/>
  <c r="BQ167" i="34"/>
  <c r="BQ168" i="34"/>
  <c r="BQ169" i="34"/>
  <c r="BQ170" i="34"/>
  <c r="BQ171" i="34"/>
  <c r="BQ172" i="34"/>
  <c r="BQ173" i="34"/>
  <c r="BQ174" i="34"/>
  <c r="BQ175" i="34"/>
  <c r="BQ176" i="34"/>
  <c r="BQ177" i="34"/>
  <c r="BQ178" i="34"/>
  <c r="BQ179" i="34"/>
  <c r="BQ180" i="34"/>
  <c r="BQ181" i="34"/>
  <c r="BQ182" i="34"/>
  <c r="BQ183" i="34"/>
  <c r="BQ184" i="34"/>
  <c r="BQ185" i="34"/>
  <c r="BQ186" i="34"/>
  <c r="BQ187" i="34"/>
  <c r="BQ188" i="34"/>
  <c r="BQ189" i="34"/>
  <c r="BQ190" i="34"/>
  <c r="BQ191" i="34"/>
  <c r="BQ192" i="34"/>
  <c r="BQ193" i="34"/>
  <c r="BQ194" i="34"/>
  <c r="BQ195" i="34"/>
  <c r="BQ196" i="34"/>
  <c r="BQ197" i="34"/>
  <c r="BQ198" i="34"/>
  <c r="BQ199" i="34"/>
  <c r="BQ200" i="34"/>
  <c r="BQ201" i="34"/>
  <c r="BQ202" i="34"/>
  <c r="BQ203" i="34"/>
  <c r="BQ204" i="34"/>
  <c r="BQ205" i="34"/>
  <c r="BQ206" i="34"/>
  <c r="BQ207" i="34"/>
  <c r="BQ208" i="34"/>
  <c r="BQ209" i="34"/>
  <c r="BQ210" i="34"/>
  <c r="BQ211" i="34"/>
  <c r="BQ212" i="34"/>
  <c r="BQ213" i="34"/>
  <c r="BQ214" i="34"/>
  <c r="BQ215" i="34"/>
  <c r="BQ216" i="34"/>
  <c r="BQ217" i="34"/>
  <c r="BQ218" i="34"/>
  <c r="BQ219" i="34"/>
  <c r="BQ220" i="34"/>
  <c r="BQ221" i="34"/>
  <c r="BQ222" i="34"/>
  <c r="BQ223" i="34"/>
  <c r="BQ224" i="34"/>
  <c r="BQ225" i="34"/>
  <c r="BQ226" i="34"/>
  <c r="BQ227" i="34"/>
  <c r="BQ228" i="34"/>
  <c r="BQ229" i="34"/>
  <c r="BQ230" i="34"/>
  <c r="BQ231" i="34"/>
  <c r="BQ232" i="34"/>
  <c r="BQ233" i="34"/>
  <c r="BQ234" i="34"/>
  <c r="BQ235" i="34"/>
  <c r="BQ236" i="34"/>
  <c r="BQ237" i="34"/>
  <c r="BQ238" i="34"/>
  <c r="BQ239" i="34"/>
  <c r="BQ240" i="34"/>
  <c r="BQ241" i="34"/>
  <c r="BQ242" i="34"/>
  <c r="BQ243" i="34"/>
  <c r="BQ244" i="34"/>
  <c r="BQ245" i="34"/>
  <c r="BQ246" i="34"/>
  <c r="BQ247" i="34"/>
  <c r="BQ248" i="34"/>
  <c r="BQ249" i="34"/>
  <c r="BQ250" i="34"/>
  <c r="BQ251" i="34"/>
  <c r="BQ252" i="34"/>
  <c r="BQ253" i="34"/>
  <c r="BQ254" i="34"/>
  <c r="BQ255" i="34"/>
  <c r="BQ256" i="34"/>
  <c r="BQ257" i="34"/>
  <c r="BQ258" i="34"/>
  <c r="BQ259" i="34"/>
  <c r="BQ260" i="34"/>
  <c r="BQ261" i="34"/>
  <c r="BQ262" i="34"/>
  <c r="BQ263" i="34"/>
  <c r="BQ264" i="34"/>
  <c r="BQ265" i="34"/>
  <c r="BQ266" i="34"/>
  <c r="BQ267" i="34"/>
  <c r="BQ268" i="34"/>
  <c r="BQ269" i="34"/>
  <c r="BQ270" i="34"/>
  <c r="BQ271" i="34"/>
  <c r="BQ272" i="34"/>
  <c r="BQ273" i="34"/>
  <c r="BQ274" i="34"/>
  <c r="BQ275" i="34"/>
  <c r="BQ276" i="34"/>
  <c r="BQ277" i="34"/>
  <c r="BQ278" i="34"/>
  <c r="BQ279" i="34"/>
  <c r="BQ280" i="34"/>
  <c r="BQ281" i="34"/>
  <c r="BQ282" i="34"/>
  <c r="BQ283" i="34"/>
  <c r="BQ284" i="34"/>
  <c r="BQ285" i="34"/>
  <c r="BQ286" i="34"/>
  <c r="BQ287" i="34"/>
  <c r="BQ288" i="34"/>
  <c r="BQ289" i="34"/>
  <c r="BQ290" i="34"/>
  <c r="BQ291" i="34"/>
  <c r="BQ292" i="34"/>
  <c r="BQ293" i="34"/>
  <c r="BQ294" i="34"/>
  <c r="BQ295" i="34"/>
  <c r="BQ296" i="34"/>
  <c r="BQ297" i="34"/>
  <c r="BQ298" i="34"/>
  <c r="BQ299" i="34"/>
  <c r="BQ300" i="34"/>
  <c r="BQ301" i="34"/>
  <c r="BQ302" i="34"/>
  <c r="BQ303" i="34"/>
  <c r="BQ304" i="34"/>
  <c r="BQ305" i="34"/>
  <c r="BQ306" i="34"/>
  <c r="BQ307" i="34"/>
  <c r="BQ308" i="34"/>
  <c r="BQ309" i="34"/>
  <c r="BQ310" i="34"/>
  <c r="BQ311" i="34"/>
  <c r="BQ312" i="34"/>
  <c r="BQ313" i="34"/>
  <c r="BQ314" i="34"/>
  <c r="BQ315" i="34"/>
  <c r="BQ316" i="34"/>
  <c r="BQ317" i="34"/>
  <c r="BQ318" i="34"/>
  <c r="BQ319" i="34"/>
  <c r="BQ320" i="34"/>
  <c r="BQ321" i="34"/>
  <c r="BQ322" i="34"/>
  <c r="BQ323" i="34"/>
  <c r="R4" i="19" l="1"/>
  <c r="Q4" i="19"/>
  <c r="O4" i="19"/>
  <c r="S4" i="19"/>
  <c r="P4" i="19"/>
  <c r="T4" i="19"/>
  <c r="BI72" i="40"/>
  <c r="BE72" i="40"/>
  <c r="AV72" i="40"/>
  <c r="AR72" i="40"/>
  <c r="BG72" i="40"/>
  <c r="AY72" i="40"/>
  <c r="AT72" i="40"/>
  <c r="AL72" i="40"/>
  <c r="BF72" i="40"/>
  <c r="AS72" i="40"/>
  <c r="BH72" i="40"/>
  <c r="BD72" i="40"/>
  <c r="AZ72" i="40"/>
  <c r="AU72" i="40"/>
  <c r="AQ72" i="40"/>
  <c r="AM72" i="40"/>
  <c r="BD6" i="40"/>
  <c r="BH6" i="40"/>
  <c r="BF7" i="40"/>
  <c r="BD8" i="40"/>
  <c r="BH8" i="40"/>
  <c r="BF9" i="40"/>
  <c r="BD10" i="40"/>
  <c r="BH10" i="40"/>
  <c r="BF11" i="40"/>
  <c r="BD12" i="40"/>
  <c r="BH12" i="40"/>
  <c r="BF13" i="40"/>
  <c r="BD14" i="40"/>
  <c r="BH14" i="40"/>
  <c r="BF15" i="40"/>
  <c r="BD16" i="40"/>
  <c r="BH16" i="40"/>
  <c r="BF17" i="40"/>
  <c r="BD18" i="40"/>
  <c r="BH18" i="40"/>
  <c r="BF19" i="40"/>
  <c r="BD20" i="40"/>
  <c r="BH20" i="40"/>
  <c r="BF21" i="40"/>
  <c r="BD22" i="40"/>
  <c r="BH22" i="40"/>
  <c r="BF23" i="40"/>
  <c r="BD24" i="40"/>
  <c r="BH24" i="40"/>
  <c r="BF25" i="40"/>
  <c r="BD26" i="40"/>
  <c r="BH26" i="40"/>
  <c r="BF27" i="40"/>
  <c r="BD28" i="40"/>
  <c r="BH28" i="40"/>
  <c r="BF29" i="40"/>
  <c r="BD30" i="40"/>
  <c r="BH30" i="40"/>
  <c r="BF31" i="40"/>
  <c r="BD32" i="40"/>
  <c r="BH32" i="40"/>
  <c r="BF33" i="40"/>
  <c r="BD34" i="40"/>
  <c r="BH34" i="40"/>
  <c r="BF35" i="40"/>
  <c r="BD36" i="40"/>
  <c r="BH36" i="40"/>
  <c r="BF37" i="40"/>
  <c r="BD38" i="40"/>
  <c r="BH38" i="40"/>
  <c r="BF39" i="40"/>
  <c r="BD40" i="40"/>
  <c r="BH40" i="40"/>
  <c r="BF41" i="40"/>
  <c r="BD42" i="40"/>
  <c r="BH42" i="40"/>
  <c r="BF43" i="40"/>
  <c r="BD44" i="40"/>
  <c r="BH44" i="40"/>
  <c r="BF45" i="40"/>
  <c r="BD46" i="40"/>
  <c r="BH46" i="40"/>
  <c r="BF47" i="40"/>
  <c r="BD48" i="40"/>
  <c r="BH48" i="40"/>
  <c r="BF49" i="40"/>
  <c r="BD50" i="40"/>
  <c r="BH50" i="40"/>
  <c r="BF51" i="40"/>
  <c r="BD52" i="40"/>
  <c r="BH52" i="40"/>
  <c r="BF53" i="40"/>
  <c r="BD54" i="40"/>
  <c r="BH54" i="40"/>
  <c r="BF55" i="40"/>
  <c r="BD56" i="40"/>
  <c r="BH56" i="40"/>
  <c r="BF57" i="40"/>
  <c r="BD58" i="40"/>
  <c r="BH58" i="40"/>
  <c r="BF59" i="40"/>
  <c r="BF6" i="40"/>
  <c r="BD7" i="40"/>
  <c r="BH7" i="40"/>
  <c r="BF8" i="40"/>
  <c r="BD9" i="40"/>
  <c r="BH9" i="40"/>
  <c r="BF10" i="40"/>
  <c r="BD11" i="40"/>
  <c r="BH11" i="40"/>
  <c r="BF12" i="40"/>
  <c r="BD13" i="40"/>
  <c r="BH13" i="40"/>
  <c r="BF14" i="40"/>
  <c r="BD15" i="40"/>
  <c r="BH15" i="40"/>
  <c r="BF16" i="40"/>
  <c r="BD17" i="40"/>
  <c r="BH17" i="40"/>
  <c r="BF18" i="40"/>
  <c r="BD19" i="40"/>
  <c r="BH19" i="40"/>
  <c r="BF20" i="40"/>
  <c r="BD21" i="40"/>
  <c r="BH21" i="40"/>
  <c r="BF22" i="40"/>
  <c r="BD23" i="40"/>
  <c r="BH23" i="40"/>
  <c r="BF24" i="40"/>
  <c r="BD25" i="40"/>
  <c r="BH25" i="40"/>
  <c r="BF26" i="40"/>
  <c r="BD27" i="40"/>
  <c r="BH27" i="40"/>
  <c r="BF28" i="40"/>
  <c r="BD29" i="40"/>
  <c r="BH29" i="40"/>
  <c r="BF30" i="40"/>
  <c r="BD31" i="40"/>
  <c r="BH31" i="40"/>
  <c r="BF32" i="40"/>
  <c r="BD33" i="40"/>
  <c r="BH33" i="40"/>
  <c r="BF34" i="40"/>
  <c r="BD35" i="40"/>
  <c r="BH35" i="40"/>
  <c r="BF36" i="40"/>
  <c r="BD37" i="40"/>
  <c r="BH37" i="40"/>
  <c r="BF38" i="40"/>
  <c r="BD39" i="40"/>
  <c r="BH39" i="40"/>
  <c r="BF40" i="40"/>
  <c r="BD41" i="40"/>
  <c r="BH41" i="40"/>
  <c r="BF42" i="40"/>
  <c r="BD43" i="40"/>
  <c r="BH43" i="40"/>
  <c r="BF44" i="40"/>
  <c r="BD45" i="40"/>
  <c r="BH45" i="40"/>
  <c r="BF46" i="40"/>
  <c r="BD47" i="40"/>
  <c r="BH47" i="40"/>
  <c r="BF48" i="40"/>
  <c r="BD49" i="40"/>
  <c r="BH49" i="40"/>
  <c r="BF50" i="40"/>
  <c r="BD51" i="40"/>
  <c r="BH51" i="40"/>
  <c r="BF52" i="40"/>
  <c r="BD53" i="40"/>
  <c r="BH53" i="40"/>
  <c r="BF54" i="40"/>
  <c r="BD55" i="40"/>
  <c r="BH55" i="40"/>
  <c r="BF56" i="40"/>
  <c r="BD57" i="40"/>
  <c r="BH57" i="40"/>
  <c r="BF58" i="40"/>
  <c r="BD59" i="40"/>
  <c r="BH59" i="40"/>
  <c r="BF60" i="40"/>
  <c r="BD61" i="40"/>
  <c r="BH61" i="40"/>
  <c r="BF62" i="40"/>
  <c r="BE6" i="40"/>
  <c r="BG7" i="40"/>
  <c r="BI8" i="40"/>
  <c r="BE10" i="40"/>
  <c r="BG11" i="40"/>
  <c r="BI12" i="40"/>
  <c r="BE14" i="40"/>
  <c r="BG15" i="40"/>
  <c r="BI16" i="40"/>
  <c r="BE18" i="40"/>
  <c r="BG19" i="40"/>
  <c r="BI20" i="40"/>
  <c r="BE22" i="40"/>
  <c r="BG23" i="40"/>
  <c r="BI24" i="40"/>
  <c r="BE26" i="40"/>
  <c r="BG27" i="40"/>
  <c r="BI28" i="40"/>
  <c r="BE30" i="40"/>
  <c r="BG31" i="40"/>
  <c r="BI32" i="40"/>
  <c r="BE34" i="40"/>
  <c r="BG35" i="40"/>
  <c r="BI36" i="40"/>
  <c r="BE38" i="40"/>
  <c r="BG39" i="40"/>
  <c r="BI40" i="40"/>
  <c r="BE42" i="40"/>
  <c r="BG43" i="40"/>
  <c r="BI44" i="40"/>
  <c r="BE46" i="40"/>
  <c r="BG47" i="40"/>
  <c r="BI48" i="40"/>
  <c r="BE50" i="40"/>
  <c r="BG51" i="40"/>
  <c r="BI52" i="40"/>
  <c r="BE54" i="40"/>
  <c r="BG55" i="40"/>
  <c r="BI56" i="40"/>
  <c r="BE58" i="40"/>
  <c r="BG59" i="40"/>
  <c r="BG60" i="40"/>
  <c r="BF61" i="40"/>
  <c r="BE62" i="40"/>
  <c r="BD63" i="40"/>
  <c r="BH63" i="40"/>
  <c r="BF64" i="40"/>
  <c r="BD65" i="40"/>
  <c r="BH65" i="40"/>
  <c r="BF66" i="40"/>
  <c r="BD67" i="40"/>
  <c r="BH67" i="40"/>
  <c r="BF68" i="40"/>
  <c r="BD69" i="40"/>
  <c r="BH69" i="40"/>
  <c r="BF70" i="40"/>
  <c r="BD71" i="40"/>
  <c r="BH71" i="40"/>
  <c r="BD73" i="40"/>
  <c r="BH73" i="40"/>
  <c r="BF74" i="40"/>
  <c r="BD75" i="40"/>
  <c r="BH75" i="40"/>
  <c r="BF76" i="40"/>
  <c r="BD77" i="40"/>
  <c r="BH77" i="40"/>
  <c r="BF78" i="40"/>
  <c r="BD79" i="40"/>
  <c r="BH79" i="40"/>
  <c r="BF80" i="40"/>
  <c r="BD81" i="40"/>
  <c r="BH81" i="40"/>
  <c r="BF82" i="40"/>
  <c r="BD83" i="40"/>
  <c r="BH83" i="40"/>
  <c r="BF84" i="40"/>
  <c r="BD85" i="40"/>
  <c r="BH85" i="40"/>
  <c r="BF86" i="40"/>
  <c r="BD87" i="40"/>
  <c r="BH87" i="40"/>
  <c r="BF88" i="40"/>
  <c r="BD89" i="40"/>
  <c r="BH89" i="40"/>
  <c r="BI6" i="40"/>
  <c r="BE8" i="40"/>
  <c r="BG9" i="40"/>
  <c r="BI10" i="40"/>
  <c r="BE12" i="40"/>
  <c r="BG13" i="40"/>
  <c r="BI14" i="40"/>
  <c r="BE16" i="40"/>
  <c r="BG17" i="40"/>
  <c r="BI18" i="40"/>
  <c r="BE20" i="40"/>
  <c r="BG21" i="40"/>
  <c r="BI22" i="40"/>
  <c r="BE24" i="40"/>
  <c r="BG25" i="40"/>
  <c r="BI26" i="40"/>
  <c r="BE28" i="40"/>
  <c r="BG29" i="40"/>
  <c r="BI30" i="40"/>
  <c r="BE32" i="40"/>
  <c r="BG33" i="40"/>
  <c r="BI34" i="40"/>
  <c r="BE36" i="40"/>
  <c r="BG37" i="40"/>
  <c r="BI38" i="40"/>
  <c r="BE40" i="40"/>
  <c r="BG41" i="40"/>
  <c r="BI42" i="40"/>
  <c r="BE44" i="40"/>
  <c r="BG45" i="40"/>
  <c r="BI46" i="40"/>
  <c r="BE48" i="40"/>
  <c r="BG49" i="40"/>
  <c r="BI50" i="40"/>
  <c r="BE52" i="40"/>
  <c r="BG53" i="40"/>
  <c r="BI54" i="40"/>
  <c r="BE56" i="40"/>
  <c r="BG57" i="40"/>
  <c r="BI58" i="40"/>
  <c r="BD60" i="40"/>
  <c r="BI60" i="40"/>
  <c r="BI61" i="40"/>
  <c r="BH62" i="40"/>
  <c r="BF63" i="40"/>
  <c r="BD64" i="40"/>
  <c r="BH64" i="40"/>
  <c r="BF65" i="40"/>
  <c r="BD66" i="40"/>
  <c r="BH66" i="40"/>
  <c r="BF67" i="40"/>
  <c r="BD68" i="40"/>
  <c r="BH68" i="40"/>
  <c r="BF69" i="40"/>
  <c r="BD70" i="40"/>
  <c r="BH70" i="40"/>
  <c r="BF71" i="40"/>
  <c r="BF73" i="40"/>
  <c r="BD74" i="40"/>
  <c r="BH74" i="40"/>
  <c r="BF75" i="40"/>
  <c r="BD76" i="40"/>
  <c r="BH76" i="40"/>
  <c r="BF77" i="40"/>
  <c r="BD78" i="40"/>
  <c r="BH78" i="40"/>
  <c r="BF79" i="40"/>
  <c r="BD80" i="40"/>
  <c r="BH80" i="40"/>
  <c r="BF81" i="40"/>
  <c r="BD82" i="40"/>
  <c r="BH82" i="40"/>
  <c r="BF83" i="40"/>
  <c r="BD84" i="40"/>
  <c r="BH84" i="40"/>
  <c r="BF85" i="40"/>
  <c r="BD86" i="40"/>
  <c r="BH86" i="40"/>
  <c r="BF87" i="40"/>
  <c r="BD88" i="40"/>
  <c r="BH88" i="40"/>
  <c r="BF89" i="40"/>
  <c r="BD90" i="40"/>
  <c r="BH90" i="40"/>
  <c r="BF91" i="40"/>
  <c r="BD92" i="40"/>
  <c r="BH92" i="40"/>
  <c r="BE7" i="40"/>
  <c r="BG8" i="40"/>
  <c r="BI9" i="40"/>
  <c r="BE11" i="40"/>
  <c r="BG12" i="40"/>
  <c r="BI13" i="40"/>
  <c r="BE15" i="40"/>
  <c r="BG16" i="40"/>
  <c r="BI17" i="40"/>
  <c r="BG6" i="40"/>
  <c r="BI11" i="40"/>
  <c r="BE17" i="40"/>
  <c r="BG20" i="40"/>
  <c r="BE23" i="40"/>
  <c r="BI25" i="40"/>
  <c r="BG28" i="40"/>
  <c r="BE31" i="40"/>
  <c r="BI33" i="40"/>
  <c r="BG36" i="40"/>
  <c r="BE39" i="40"/>
  <c r="BI41" i="40"/>
  <c r="BG44" i="40"/>
  <c r="BE47" i="40"/>
  <c r="BI49" i="40"/>
  <c r="BG52" i="40"/>
  <c r="BE55" i="40"/>
  <c r="BI57" i="40"/>
  <c r="BE60" i="40"/>
  <c r="BD62" i="40"/>
  <c r="BG63" i="40"/>
  <c r="BI64" i="40"/>
  <c r="BE66" i="40"/>
  <c r="BG67" i="40"/>
  <c r="BI68" i="40"/>
  <c r="BE70" i="40"/>
  <c r="BG71" i="40"/>
  <c r="BE74" i="40"/>
  <c r="BG75" i="40"/>
  <c r="BI76" i="40"/>
  <c r="BE78" i="40"/>
  <c r="BG79" i="40"/>
  <c r="BI80" i="40"/>
  <c r="BE82" i="40"/>
  <c r="BG83" i="40"/>
  <c r="BI84" i="40"/>
  <c r="BE86" i="40"/>
  <c r="BG87" i="40"/>
  <c r="BI88" i="40"/>
  <c r="BE90" i="40"/>
  <c r="BD91" i="40"/>
  <c r="BI91" i="40"/>
  <c r="BI92" i="40"/>
  <c r="BI7" i="40"/>
  <c r="BE13" i="40"/>
  <c r="BG18" i="40"/>
  <c r="BE21" i="40"/>
  <c r="BI23" i="40"/>
  <c r="BG26" i="40"/>
  <c r="BE29" i="40"/>
  <c r="BI31" i="40"/>
  <c r="BG34" i="40"/>
  <c r="BE37" i="40"/>
  <c r="BI39" i="40"/>
  <c r="BG42" i="40"/>
  <c r="BE45" i="40"/>
  <c r="BI47" i="40"/>
  <c r="BG50" i="40"/>
  <c r="BE53" i="40"/>
  <c r="BI55" i="40"/>
  <c r="BG58" i="40"/>
  <c r="BH60" i="40"/>
  <c r="BG62" i="40"/>
  <c r="BI63" i="40"/>
  <c r="BE65" i="40"/>
  <c r="BG66" i="40"/>
  <c r="BI67" i="40"/>
  <c r="BE69" i="40"/>
  <c r="BG70" i="40"/>
  <c r="BI71" i="40"/>
  <c r="BE73" i="40"/>
  <c r="BG74" i="40"/>
  <c r="BI75" i="40"/>
  <c r="BE77" i="40"/>
  <c r="BG78" i="40"/>
  <c r="BI79" i="40"/>
  <c r="BE81" i="40"/>
  <c r="BG82" i="40"/>
  <c r="BI83" i="40"/>
  <c r="BE85" i="40"/>
  <c r="BI87" i="40"/>
  <c r="BF90" i="40"/>
  <c r="BE92" i="40"/>
  <c r="BE9" i="40"/>
  <c r="BG14" i="40"/>
  <c r="BE19" i="40"/>
  <c r="BI21" i="40"/>
  <c r="BG24" i="40"/>
  <c r="BE27" i="40"/>
  <c r="BI29" i="40"/>
  <c r="BG32" i="40"/>
  <c r="BE35" i="40"/>
  <c r="BI37" i="40"/>
  <c r="BG40" i="40"/>
  <c r="BE43" i="40"/>
  <c r="BI45" i="40"/>
  <c r="BG48" i="40"/>
  <c r="BE51" i="40"/>
  <c r="BI53" i="40"/>
  <c r="BG56" i="40"/>
  <c r="BE59" i="40"/>
  <c r="BE61" i="40"/>
  <c r="BI62" i="40"/>
  <c r="BE64" i="40"/>
  <c r="BG65" i="40"/>
  <c r="BI66" i="40"/>
  <c r="BE68" i="40"/>
  <c r="BG69" i="40"/>
  <c r="BI70" i="40"/>
  <c r="BG73" i="40"/>
  <c r="BI74" i="40"/>
  <c r="BE76" i="40"/>
  <c r="BG77" i="40"/>
  <c r="BI78" i="40"/>
  <c r="BE80" i="40"/>
  <c r="BG81" i="40"/>
  <c r="BI82" i="40"/>
  <c r="BE84" i="40"/>
  <c r="BG85" i="40"/>
  <c r="BI86" i="40"/>
  <c r="BE88" i="40"/>
  <c r="BG89" i="40"/>
  <c r="BG90" i="40"/>
  <c r="BG91" i="40"/>
  <c r="BF92" i="40"/>
  <c r="BG10" i="40"/>
  <c r="BI15" i="40"/>
  <c r="BI19" i="40"/>
  <c r="BG22" i="40"/>
  <c r="BE25" i="40"/>
  <c r="BI27" i="40"/>
  <c r="BG30" i="40"/>
  <c r="BE33" i="40"/>
  <c r="BI35" i="40"/>
  <c r="BG38" i="40"/>
  <c r="BE41" i="40"/>
  <c r="BI43" i="40"/>
  <c r="BG46" i="40"/>
  <c r="BE49" i="40"/>
  <c r="BI51" i="40"/>
  <c r="BG54" i="40"/>
  <c r="BE57" i="40"/>
  <c r="BI59" i="40"/>
  <c r="BG61" i="40"/>
  <c r="BE63" i="40"/>
  <c r="BG64" i="40"/>
  <c r="BI65" i="40"/>
  <c r="BE67" i="40"/>
  <c r="BG68" i="40"/>
  <c r="BI69" i="40"/>
  <c r="BE71" i="40"/>
  <c r="BI73" i="40"/>
  <c r="BE75" i="40"/>
  <c r="BG76" i="40"/>
  <c r="BI77" i="40"/>
  <c r="BE79" i="40"/>
  <c r="BG80" i="40"/>
  <c r="BI81" i="40"/>
  <c r="BE83" i="40"/>
  <c r="BG84" i="40"/>
  <c r="BI85" i="40"/>
  <c r="BE87" i="40"/>
  <c r="BG88" i="40"/>
  <c r="BI89" i="40"/>
  <c r="BI90" i="40"/>
  <c r="BH91" i="40"/>
  <c r="BG92" i="40"/>
  <c r="BG86" i="40"/>
  <c r="BE89" i="40"/>
  <c r="BE91" i="40"/>
  <c r="AV92" i="40"/>
  <c r="AR92" i="40"/>
  <c r="AT91" i="40"/>
  <c r="AV90" i="40"/>
  <c r="AR90" i="40"/>
  <c r="AT89" i="40"/>
  <c r="AV88" i="40"/>
  <c r="AR88" i="40"/>
  <c r="AT87" i="40"/>
  <c r="AV86" i="40"/>
  <c r="AR86" i="40"/>
  <c r="AT85" i="40"/>
  <c r="AV84" i="40"/>
  <c r="AR84" i="40"/>
  <c r="AT83" i="40"/>
  <c r="AV82" i="40"/>
  <c r="AR82" i="40"/>
  <c r="AT81" i="40"/>
  <c r="AV80" i="40"/>
  <c r="AR80" i="40"/>
  <c r="AT79" i="40"/>
  <c r="AV78" i="40"/>
  <c r="AR78" i="40"/>
  <c r="AT77" i="40"/>
  <c r="AV76" i="40"/>
  <c r="AR76" i="40"/>
  <c r="AT75" i="40"/>
  <c r="AV74" i="40"/>
  <c r="AR74" i="40"/>
  <c r="AT73" i="40"/>
  <c r="AT71" i="40"/>
  <c r="AV70" i="40"/>
  <c r="AR70" i="40"/>
  <c r="AT69" i="40"/>
  <c r="AV68" i="40"/>
  <c r="AR68" i="40"/>
  <c r="AT67" i="40"/>
  <c r="AV66" i="40"/>
  <c r="AR66" i="40"/>
  <c r="AT65" i="40"/>
  <c r="AV64" i="40"/>
  <c r="AR64" i="40"/>
  <c r="AT63" i="40"/>
  <c r="AV62" i="40"/>
  <c r="AR62" i="40"/>
  <c r="AT61" i="40"/>
  <c r="AV60" i="40"/>
  <c r="AR60" i="40"/>
  <c r="AT59" i="40"/>
  <c r="AV58" i="40"/>
  <c r="AR58" i="40"/>
  <c r="AT57" i="40"/>
  <c r="AV56" i="40"/>
  <c r="AR56" i="40"/>
  <c r="AT55" i="40"/>
  <c r="AV54" i="40"/>
  <c r="AR54" i="40"/>
  <c r="AT53" i="40"/>
  <c r="AV52" i="40"/>
  <c r="AR52" i="40"/>
  <c r="AT51" i="40"/>
  <c r="AV50" i="40"/>
  <c r="AR50" i="40"/>
  <c r="AT49" i="40"/>
  <c r="AV48" i="40"/>
  <c r="AR48" i="40"/>
  <c r="AT47" i="40"/>
  <c r="AV46" i="40"/>
  <c r="AR46" i="40"/>
  <c r="AT45" i="40"/>
  <c r="AV44" i="40"/>
  <c r="AR44" i="40"/>
  <c r="AT43" i="40"/>
  <c r="AV42" i="40"/>
  <c r="AR42" i="40"/>
  <c r="AT41" i="40"/>
  <c r="AV40" i="40"/>
  <c r="AR40" i="40"/>
  <c r="AT39" i="40"/>
  <c r="AV38" i="40"/>
  <c r="AR38" i="40"/>
  <c r="AT92" i="40"/>
  <c r="AV91" i="40"/>
  <c r="AR91" i="40"/>
  <c r="AT90" i="40"/>
  <c r="AV89" i="40"/>
  <c r="AR89" i="40"/>
  <c r="AT88" i="40"/>
  <c r="AV87" i="40"/>
  <c r="AR87" i="40"/>
  <c r="AT86" i="40"/>
  <c r="AV85" i="40"/>
  <c r="AR85" i="40"/>
  <c r="AT84" i="40"/>
  <c r="AV83" i="40"/>
  <c r="AR83" i="40"/>
  <c r="AT82" i="40"/>
  <c r="AV81" i="40"/>
  <c r="AR81" i="40"/>
  <c r="AT80" i="40"/>
  <c r="AV79" i="40"/>
  <c r="AR79" i="40"/>
  <c r="AT78" i="40"/>
  <c r="AV77" i="40"/>
  <c r="AR77" i="40"/>
  <c r="AT76" i="40"/>
  <c r="AV75" i="40"/>
  <c r="AR75" i="40"/>
  <c r="AT74" i="40"/>
  <c r="AV73" i="40"/>
  <c r="AR73" i="40"/>
  <c r="AV71" i="40"/>
  <c r="AR71" i="40"/>
  <c r="AT70" i="40"/>
  <c r="AV69" i="40"/>
  <c r="AR69" i="40"/>
  <c r="AT68" i="40"/>
  <c r="AV67" i="40"/>
  <c r="AR67" i="40"/>
  <c r="AT66" i="40"/>
  <c r="AV65" i="40"/>
  <c r="AR65" i="40"/>
  <c r="AT64" i="40"/>
  <c r="AV63" i="40"/>
  <c r="AR63" i="40"/>
  <c r="AT62" i="40"/>
  <c r="AV61" i="40"/>
  <c r="AR61" i="40"/>
  <c r="AT60" i="40"/>
  <c r="AV59" i="40"/>
  <c r="AR59" i="40"/>
  <c r="AT58" i="40"/>
  <c r="AV57" i="40"/>
  <c r="AR57" i="40"/>
  <c r="AT56" i="40"/>
  <c r="AV55" i="40"/>
  <c r="AR55" i="40"/>
  <c r="AT54" i="40"/>
  <c r="AV53" i="40"/>
  <c r="AR53" i="40"/>
  <c r="AT52" i="40"/>
  <c r="AV51" i="40"/>
  <c r="AR51" i="40"/>
  <c r="AT50" i="40"/>
  <c r="AV49" i="40"/>
  <c r="AR49" i="40"/>
  <c r="AT48" i="40"/>
  <c r="AV47" i="40"/>
  <c r="AR47" i="40"/>
  <c r="AT46" i="40"/>
  <c r="AV45" i="40"/>
  <c r="AR45" i="40"/>
  <c r="AT44" i="40"/>
  <c r="AV43" i="40"/>
  <c r="AR43" i="40"/>
  <c r="AT42" i="40"/>
  <c r="AV41" i="40"/>
  <c r="AR41" i="40"/>
  <c r="AT40" i="40"/>
  <c r="AV39" i="40"/>
  <c r="AR39" i="40"/>
  <c r="AT38" i="40"/>
  <c r="AV37" i="40"/>
  <c r="AR37" i="40"/>
  <c r="AT36" i="40"/>
  <c r="AU92" i="40"/>
  <c r="AS91" i="40"/>
  <c r="AQ90" i="40"/>
  <c r="AU88" i="40"/>
  <c r="AS87" i="40"/>
  <c r="AQ86" i="40"/>
  <c r="AU84" i="40"/>
  <c r="AS83" i="40"/>
  <c r="AQ82" i="40"/>
  <c r="AU80" i="40"/>
  <c r="AS79" i="40"/>
  <c r="AQ78" i="40"/>
  <c r="AU76" i="40"/>
  <c r="AS75" i="40"/>
  <c r="AQ74" i="40"/>
  <c r="AS71" i="40"/>
  <c r="AQ70" i="40"/>
  <c r="AU68" i="40"/>
  <c r="AS67" i="40"/>
  <c r="AQ66" i="40"/>
  <c r="AU64" i="40"/>
  <c r="AS63" i="40"/>
  <c r="AQ62" i="40"/>
  <c r="AU60" i="40"/>
  <c r="AS59" i="40"/>
  <c r="AQ58" i="40"/>
  <c r="AU56" i="40"/>
  <c r="AS55" i="40"/>
  <c r="AQ54" i="40"/>
  <c r="AU52" i="40"/>
  <c r="AS51" i="40"/>
  <c r="AQ50" i="40"/>
  <c r="AU48" i="40"/>
  <c r="AS47" i="40"/>
  <c r="AQ46" i="40"/>
  <c r="AU44" i="40"/>
  <c r="AS43" i="40"/>
  <c r="AQ42" i="40"/>
  <c r="AU40" i="40"/>
  <c r="AS39" i="40"/>
  <c r="AQ38" i="40"/>
  <c r="AQ37" i="40"/>
  <c r="AR36" i="40"/>
  <c r="AT35" i="40"/>
  <c r="AV34" i="40"/>
  <c r="AR34" i="40"/>
  <c r="AT33" i="40"/>
  <c r="AV32" i="40"/>
  <c r="AR32" i="40"/>
  <c r="AT31" i="40"/>
  <c r="AV30" i="40"/>
  <c r="AR30" i="40"/>
  <c r="AT29" i="40"/>
  <c r="AV28" i="40"/>
  <c r="AR28" i="40"/>
  <c r="AT27" i="40"/>
  <c r="AV26" i="40"/>
  <c r="AR26" i="40"/>
  <c r="AT25" i="40"/>
  <c r="AV24" i="40"/>
  <c r="AR24" i="40"/>
  <c r="AT23" i="40"/>
  <c r="AV22" i="40"/>
  <c r="AR22" i="40"/>
  <c r="AT21" i="40"/>
  <c r="AV20" i="40"/>
  <c r="AR20" i="40"/>
  <c r="AT19" i="40"/>
  <c r="AV18" i="40"/>
  <c r="AR18" i="40"/>
  <c r="AT17" i="40"/>
  <c r="AV16" i="40"/>
  <c r="AR16" i="40"/>
  <c r="AT15" i="40"/>
  <c r="AV14" i="40"/>
  <c r="AR14" i="40"/>
  <c r="AT13" i="40"/>
  <c r="AV12" i="40"/>
  <c r="AR12" i="40"/>
  <c r="AT11" i="40"/>
  <c r="AV10" i="40"/>
  <c r="AR10" i="40"/>
  <c r="AT9" i="40"/>
  <c r="AV8" i="40"/>
  <c r="AQ92" i="40"/>
  <c r="AU90" i="40"/>
  <c r="AS89" i="40"/>
  <c r="AQ88" i="40"/>
  <c r="AU86" i="40"/>
  <c r="AS85" i="40"/>
  <c r="AQ84" i="40"/>
  <c r="AU82" i="40"/>
  <c r="AS81" i="40"/>
  <c r="AQ80" i="40"/>
  <c r="AU78" i="40"/>
  <c r="AS77" i="40"/>
  <c r="AQ76" i="40"/>
  <c r="AU74" i="40"/>
  <c r="AS73" i="40"/>
  <c r="AU70" i="40"/>
  <c r="AS69" i="40"/>
  <c r="AQ68" i="40"/>
  <c r="AU66" i="40"/>
  <c r="AS65" i="40"/>
  <c r="AQ64" i="40"/>
  <c r="AU62" i="40"/>
  <c r="AS61" i="40"/>
  <c r="AQ60" i="40"/>
  <c r="AU58" i="40"/>
  <c r="AS57" i="40"/>
  <c r="AQ56" i="40"/>
  <c r="AU54" i="40"/>
  <c r="AS53" i="40"/>
  <c r="AQ52" i="40"/>
  <c r="AU50" i="40"/>
  <c r="AS49" i="40"/>
  <c r="AQ48" i="40"/>
  <c r="AU46" i="40"/>
  <c r="AS45" i="40"/>
  <c r="AQ44" i="40"/>
  <c r="AU42" i="40"/>
  <c r="AS41" i="40"/>
  <c r="AQ40" i="40"/>
  <c r="AU38" i="40"/>
  <c r="AT37" i="40"/>
  <c r="AU36" i="40"/>
  <c r="AV35" i="40"/>
  <c r="AR35" i="40"/>
  <c r="AT34" i="40"/>
  <c r="AV33" i="40"/>
  <c r="AR33" i="40"/>
  <c r="AT32" i="40"/>
  <c r="AV31" i="40"/>
  <c r="AR31" i="40"/>
  <c r="AT30" i="40"/>
  <c r="AV29" i="40"/>
  <c r="AR29" i="40"/>
  <c r="AT28" i="40"/>
  <c r="AV27" i="40"/>
  <c r="AR27" i="40"/>
  <c r="AT26" i="40"/>
  <c r="AV25" i="40"/>
  <c r="AR25" i="40"/>
  <c r="AT24" i="40"/>
  <c r="AV23" i="40"/>
  <c r="AR23" i="40"/>
  <c r="AT22" i="40"/>
  <c r="AV21" i="40"/>
  <c r="AR21" i="40"/>
  <c r="AT20" i="40"/>
  <c r="AV19" i="40"/>
  <c r="AR19" i="40"/>
  <c r="AT18" i="40"/>
  <c r="AV17" i="40"/>
  <c r="AR17" i="40"/>
  <c r="AT16" i="40"/>
  <c r="AV15" i="40"/>
  <c r="AR15" i="40"/>
  <c r="AT14" i="40"/>
  <c r="AV13" i="40"/>
  <c r="AR13" i="40"/>
  <c r="AT12" i="40"/>
  <c r="AV11" i="40"/>
  <c r="AR11" i="40"/>
  <c r="AT10" i="40"/>
  <c r="AV9" i="40"/>
  <c r="AR9" i="40"/>
  <c r="AT8" i="40"/>
  <c r="AV7" i="40"/>
  <c r="AR7" i="40"/>
  <c r="AT6" i="40"/>
  <c r="AS92" i="40"/>
  <c r="AU89" i="40"/>
  <c r="AQ87" i="40"/>
  <c r="AS84" i="40"/>
  <c r="AU81" i="40"/>
  <c r="AQ79" i="40"/>
  <c r="AS76" i="40"/>
  <c r="AU73" i="40"/>
  <c r="AQ71" i="40"/>
  <c r="AS68" i="40"/>
  <c r="AU65" i="40"/>
  <c r="AQ63" i="40"/>
  <c r="AS60" i="40"/>
  <c r="AU57" i="40"/>
  <c r="AQ55" i="40"/>
  <c r="AS52" i="40"/>
  <c r="AU49" i="40"/>
  <c r="AQ47" i="40"/>
  <c r="AS44" i="40"/>
  <c r="AU41" i="40"/>
  <c r="AQ39" i="40"/>
  <c r="AV36" i="40"/>
  <c r="AS35" i="40"/>
  <c r="AQ34" i="40"/>
  <c r="AU32" i="40"/>
  <c r="AS31" i="40"/>
  <c r="AQ30" i="40"/>
  <c r="AU28" i="40"/>
  <c r="AS27" i="40"/>
  <c r="AQ26" i="40"/>
  <c r="AU24" i="40"/>
  <c r="AS23" i="40"/>
  <c r="AQ22" i="40"/>
  <c r="AU20" i="40"/>
  <c r="AS19" i="40"/>
  <c r="AQ18" i="40"/>
  <c r="AU16" i="40"/>
  <c r="AS15" i="40"/>
  <c r="AQ14" i="40"/>
  <c r="AU12" i="40"/>
  <c r="AS11" i="40"/>
  <c r="AQ10" i="40"/>
  <c r="AU8" i="40"/>
  <c r="AU7" i="40"/>
  <c r="AV6" i="40"/>
  <c r="AU91" i="40"/>
  <c r="AQ89" i="40"/>
  <c r="AS86" i="40"/>
  <c r="AU83" i="40"/>
  <c r="AQ81" i="40"/>
  <c r="AS78" i="40"/>
  <c r="AU75" i="40"/>
  <c r="AQ73" i="40"/>
  <c r="AS70" i="40"/>
  <c r="AU67" i="40"/>
  <c r="AQ65" i="40"/>
  <c r="AS62" i="40"/>
  <c r="AU59" i="40"/>
  <c r="AQ57" i="40"/>
  <c r="AS54" i="40"/>
  <c r="AU51" i="40"/>
  <c r="AQ49" i="40"/>
  <c r="AS46" i="40"/>
  <c r="AU43" i="40"/>
  <c r="AQ41" i="40"/>
  <c r="AS38" i="40"/>
  <c r="AS36" i="40"/>
  <c r="AQ35" i="40"/>
  <c r="AU33" i="40"/>
  <c r="AS32" i="40"/>
  <c r="AQ31" i="40"/>
  <c r="AU29" i="40"/>
  <c r="AS28" i="40"/>
  <c r="AQ27" i="40"/>
  <c r="AU25" i="40"/>
  <c r="AS24" i="40"/>
  <c r="AQ23" i="40"/>
  <c r="AU21" i="40"/>
  <c r="AS20" i="40"/>
  <c r="AQ19" i="40"/>
  <c r="AU17" i="40"/>
  <c r="AS16" i="40"/>
  <c r="AQ15" i="40"/>
  <c r="AU13" i="40"/>
  <c r="AS12" i="40"/>
  <c r="AQ11" i="40"/>
  <c r="AU9" i="40"/>
  <c r="AT7" i="40"/>
  <c r="AU6" i="40"/>
  <c r="AQ91" i="40"/>
  <c r="AS88" i="40"/>
  <c r="AU85" i="40"/>
  <c r="AQ83" i="40"/>
  <c r="AS80" i="40"/>
  <c r="AU77" i="40"/>
  <c r="AQ75" i="40"/>
  <c r="AU69" i="40"/>
  <c r="AQ67" i="40"/>
  <c r="AS64" i="40"/>
  <c r="AU61" i="40"/>
  <c r="AQ59" i="40"/>
  <c r="AS56" i="40"/>
  <c r="AU53" i="40"/>
  <c r="AQ51" i="40"/>
  <c r="AS48" i="40"/>
  <c r="AU45" i="40"/>
  <c r="AQ43" i="40"/>
  <c r="AS40" i="40"/>
  <c r="AU37" i="40"/>
  <c r="AQ36" i="40"/>
  <c r="AU34" i="40"/>
  <c r="AS33" i="40"/>
  <c r="AQ32" i="40"/>
  <c r="AU30" i="40"/>
  <c r="AS29" i="40"/>
  <c r="AQ28" i="40"/>
  <c r="AU26" i="40"/>
  <c r="AS25" i="40"/>
  <c r="AQ24" i="40"/>
  <c r="AU22" i="40"/>
  <c r="AS21" i="40"/>
  <c r="AQ20" i="40"/>
  <c r="AU18" i="40"/>
  <c r="AS17" i="40"/>
  <c r="AQ16" i="40"/>
  <c r="AU14" i="40"/>
  <c r="AS13" i="40"/>
  <c r="AQ12" i="40"/>
  <c r="AU10" i="40"/>
  <c r="AS9" i="40"/>
  <c r="AR8" i="40"/>
  <c r="AS7" i="40"/>
  <c r="AS6" i="40"/>
  <c r="AS90" i="40"/>
  <c r="AU87" i="40"/>
  <c r="AQ85" i="40"/>
  <c r="AS82" i="40"/>
  <c r="AU79" i="40"/>
  <c r="AQ77" i="40"/>
  <c r="AS74" i="40"/>
  <c r="AU71" i="40"/>
  <c r="AQ69" i="40"/>
  <c r="AS66" i="40"/>
  <c r="AU63" i="40"/>
  <c r="AQ61" i="40"/>
  <c r="AS58" i="40"/>
  <c r="AU55" i="40"/>
  <c r="AQ53" i="40"/>
  <c r="AS50" i="40"/>
  <c r="AU47" i="40"/>
  <c r="AQ45" i="40"/>
  <c r="AS42" i="40"/>
  <c r="AU39" i="40"/>
  <c r="AS37" i="40"/>
  <c r="AU35" i="40"/>
  <c r="AS34" i="40"/>
  <c r="AQ33" i="40"/>
  <c r="AU31" i="40"/>
  <c r="AS30" i="40"/>
  <c r="AQ29" i="40"/>
  <c r="AU27" i="40"/>
  <c r="AS26" i="40"/>
  <c r="AQ25" i="40"/>
  <c r="AU23" i="40"/>
  <c r="AS22" i="40"/>
  <c r="AQ21" i="40"/>
  <c r="AU19" i="40"/>
  <c r="AS18" i="40"/>
  <c r="AQ17" i="40"/>
  <c r="AU15" i="40"/>
  <c r="AS14" i="40"/>
  <c r="AQ13" i="40"/>
  <c r="AU11" i="40"/>
  <c r="AS10" i="40"/>
  <c r="AQ9" i="40"/>
  <c r="AQ8" i="40"/>
  <c r="AQ7" i="40"/>
  <c r="AR6" i="40"/>
  <c r="AS8" i="40"/>
  <c r="E1" i="35"/>
  <c r="AQ6" i="40"/>
  <c r="C5" i="34"/>
  <c r="D5" i="34"/>
  <c r="E5" i="34"/>
  <c r="F5" i="34"/>
  <c r="G5" i="34"/>
  <c r="H5" i="34"/>
  <c r="I5" i="34"/>
  <c r="J5" i="34"/>
  <c r="K5" i="34"/>
  <c r="L5" i="34"/>
  <c r="M5" i="34"/>
  <c r="N5" i="34"/>
  <c r="C6" i="34"/>
  <c r="D6" i="34"/>
  <c r="E6" i="34"/>
  <c r="F6" i="34"/>
  <c r="G6" i="34"/>
  <c r="H6" i="34"/>
  <c r="I6" i="34"/>
  <c r="J6" i="34"/>
  <c r="K6" i="34"/>
  <c r="L6" i="34"/>
  <c r="M6" i="34"/>
  <c r="N6" i="34"/>
  <c r="C7" i="34"/>
  <c r="D7" i="34"/>
  <c r="E7" i="34"/>
  <c r="F7" i="34"/>
  <c r="G7" i="34"/>
  <c r="H7" i="34"/>
  <c r="I7" i="34"/>
  <c r="J7" i="34"/>
  <c r="K7" i="34"/>
  <c r="L7" i="34"/>
  <c r="M7" i="34"/>
  <c r="N7" i="34"/>
  <c r="C8" i="34"/>
  <c r="D8" i="34"/>
  <c r="E8" i="34"/>
  <c r="F8" i="34"/>
  <c r="G8" i="34"/>
  <c r="H8" i="34"/>
  <c r="I8" i="34"/>
  <c r="J8" i="34"/>
  <c r="K8" i="34"/>
  <c r="L8" i="34"/>
  <c r="M8" i="34"/>
  <c r="N8" i="34"/>
  <c r="C9" i="34"/>
  <c r="D9" i="34"/>
  <c r="E9" i="34"/>
  <c r="F9" i="34"/>
  <c r="G9" i="34"/>
  <c r="H9" i="34"/>
  <c r="I9" i="34"/>
  <c r="J9" i="34"/>
  <c r="K9" i="34"/>
  <c r="L9" i="34"/>
  <c r="M9" i="34"/>
  <c r="N9" i="34"/>
  <c r="C10" i="34"/>
  <c r="D10" i="34"/>
  <c r="E10" i="34"/>
  <c r="F10" i="34"/>
  <c r="G10" i="34"/>
  <c r="H10" i="34"/>
  <c r="I10" i="34"/>
  <c r="J10" i="34"/>
  <c r="K10" i="34"/>
  <c r="L10" i="34"/>
  <c r="M10" i="34"/>
  <c r="N10" i="34"/>
  <c r="C11" i="34"/>
  <c r="D11" i="34"/>
  <c r="E11" i="34"/>
  <c r="F11" i="34"/>
  <c r="G11" i="34"/>
  <c r="H11" i="34"/>
  <c r="I11" i="34"/>
  <c r="J11" i="34"/>
  <c r="K11" i="34"/>
  <c r="L11" i="34"/>
  <c r="M11" i="34"/>
  <c r="N11" i="34"/>
  <c r="C12" i="34"/>
  <c r="D12" i="34"/>
  <c r="E12" i="34"/>
  <c r="F12" i="34"/>
  <c r="G12" i="34"/>
  <c r="H12" i="34"/>
  <c r="I12" i="34"/>
  <c r="J12" i="34"/>
  <c r="K12" i="34"/>
  <c r="L12" i="34"/>
  <c r="M12" i="34"/>
  <c r="N12" i="34"/>
  <c r="C13" i="34"/>
  <c r="D13" i="34"/>
  <c r="E13" i="34"/>
  <c r="F13" i="34"/>
  <c r="G13" i="34"/>
  <c r="H13" i="34"/>
  <c r="I13" i="34"/>
  <c r="J13" i="34"/>
  <c r="K13" i="34"/>
  <c r="L13" i="34"/>
  <c r="M13" i="34"/>
  <c r="N13" i="34"/>
  <c r="C14" i="34"/>
  <c r="D14" i="34"/>
  <c r="E14" i="34"/>
  <c r="F14" i="34"/>
  <c r="G14" i="34"/>
  <c r="H14" i="34"/>
  <c r="I14" i="34"/>
  <c r="J14" i="34"/>
  <c r="K14" i="34"/>
  <c r="L14" i="34"/>
  <c r="M14" i="34"/>
  <c r="N14" i="34"/>
  <c r="C15" i="34"/>
  <c r="D15" i="34"/>
  <c r="E15" i="34"/>
  <c r="F15" i="34"/>
  <c r="G15" i="34"/>
  <c r="H15" i="34"/>
  <c r="I15" i="34"/>
  <c r="J15" i="34"/>
  <c r="K15" i="34"/>
  <c r="L15" i="34"/>
  <c r="M15" i="34"/>
  <c r="N15" i="34"/>
  <c r="C16" i="34"/>
  <c r="D16" i="34"/>
  <c r="E16" i="34"/>
  <c r="F16" i="34"/>
  <c r="G16" i="34"/>
  <c r="H16" i="34"/>
  <c r="I16" i="34"/>
  <c r="J16" i="34"/>
  <c r="K16" i="34"/>
  <c r="L16" i="34"/>
  <c r="M16" i="34"/>
  <c r="N16" i="34"/>
  <c r="C17" i="34"/>
  <c r="D17" i="34"/>
  <c r="E17" i="34"/>
  <c r="F17" i="34"/>
  <c r="G17" i="34"/>
  <c r="H17" i="34"/>
  <c r="I17" i="34"/>
  <c r="J17" i="34"/>
  <c r="K17" i="34"/>
  <c r="L17" i="34"/>
  <c r="M17" i="34"/>
  <c r="N17" i="34"/>
  <c r="C18" i="34"/>
  <c r="D18" i="34"/>
  <c r="E18" i="34"/>
  <c r="F18" i="34"/>
  <c r="G18" i="34"/>
  <c r="H18" i="34"/>
  <c r="I18" i="34"/>
  <c r="J18" i="34"/>
  <c r="K18" i="34"/>
  <c r="L18" i="34"/>
  <c r="M18" i="34"/>
  <c r="N18" i="34"/>
  <c r="C19" i="34"/>
  <c r="D19" i="34"/>
  <c r="E19" i="34"/>
  <c r="F19" i="34"/>
  <c r="G19" i="34"/>
  <c r="H19" i="34"/>
  <c r="I19" i="34"/>
  <c r="J19" i="34"/>
  <c r="K19" i="34"/>
  <c r="L19" i="34"/>
  <c r="M19" i="34"/>
  <c r="N19" i="34"/>
  <c r="C20" i="34"/>
  <c r="D20" i="34"/>
  <c r="E20" i="34"/>
  <c r="F20" i="34"/>
  <c r="G20" i="34"/>
  <c r="H20" i="34"/>
  <c r="I20" i="34"/>
  <c r="J20" i="34"/>
  <c r="K20" i="34"/>
  <c r="L20" i="34"/>
  <c r="M20" i="34"/>
  <c r="N20" i="34"/>
  <c r="C21" i="34"/>
  <c r="D21" i="34"/>
  <c r="E21" i="34"/>
  <c r="F21" i="34"/>
  <c r="G21" i="34"/>
  <c r="H21" i="34"/>
  <c r="I21" i="34"/>
  <c r="J21" i="34"/>
  <c r="K21" i="34"/>
  <c r="L21" i="34"/>
  <c r="M21" i="34"/>
  <c r="N21" i="34"/>
  <c r="C22" i="34"/>
  <c r="D22" i="34"/>
  <c r="E22" i="34"/>
  <c r="F22" i="34"/>
  <c r="G22" i="34"/>
  <c r="H22" i="34"/>
  <c r="I22" i="34"/>
  <c r="J22" i="34"/>
  <c r="K22" i="34"/>
  <c r="L22" i="34"/>
  <c r="M22" i="34"/>
  <c r="N22" i="34"/>
  <c r="C23" i="34"/>
  <c r="D23" i="34"/>
  <c r="E23" i="34"/>
  <c r="F23" i="34"/>
  <c r="G23" i="34"/>
  <c r="H23" i="34"/>
  <c r="I23" i="34"/>
  <c r="J23" i="34"/>
  <c r="K23" i="34"/>
  <c r="L23" i="34"/>
  <c r="M23" i="34"/>
  <c r="N23" i="34"/>
  <c r="C24" i="34"/>
  <c r="D24" i="34"/>
  <c r="E24" i="34"/>
  <c r="F24" i="34"/>
  <c r="G24" i="34"/>
  <c r="H24" i="34"/>
  <c r="I24" i="34"/>
  <c r="J24" i="34"/>
  <c r="K24" i="34"/>
  <c r="L24" i="34"/>
  <c r="M24" i="34"/>
  <c r="N24" i="34"/>
  <c r="C25" i="34"/>
  <c r="D25" i="34"/>
  <c r="E25" i="34"/>
  <c r="F25" i="34"/>
  <c r="G25" i="34"/>
  <c r="H25" i="34"/>
  <c r="I25" i="34"/>
  <c r="J25" i="34"/>
  <c r="K25" i="34"/>
  <c r="L25" i="34"/>
  <c r="M25" i="34"/>
  <c r="N25" i="34"/>
  <c r="C26" i="34"/>
  <c r="D26" i="34"/>
  <c r="E26" i="34"/>
  <c r="F26" i="34"/>
  <c r="G26" i="34"/>
  <c r="H26" i="34"/>
  <c r="I26" i="34"/>
  <c r="J26" i="34"/>
  <c r="K26" i="34"/>
  <c r="L26" i="34"/>
  <c r="M26" i="34"/>
  <c r="N26" i="34"/>
  <c r="C27" i="34"/>
  <c r="D27" i="34"/>
  <c r="E27" i="34"/>
  <c r="F27" i="34"/>
  <c r="G27" i="34"/>
  <c r="H27" i="34"/>
  <c r="I27" i="34"/>
  <c r="J27" i="34"/>
  <c r="K27" i="34"/>
  <c r="L27" i="34"/>
  <c r="M27" i="34"/>
  <c r="N27" i="34"/>
  <c r="C28" i="34"/>
  <c r="D28" i="34"/>
  <c r="E28" i="34"/>
  <c r="F28" i="34"/>
  <c r="G28" i="34"/>
  <c r="H28" i="34"/>
  <c r="I28" i="34"/>
  <c r="J28" i="34"/>
  <c r="K28" i="34"/>
  <c r="L28" i="34"/>
  <c r="M28" i="34"/>
  <c r="N28" i="34"/>
  <c r="C29" i="34"/>
  <c r="D29" i="34"/>
  <c r="E29" i="34"/>
  <c r="F29" i="34"/>
  <c r="G29" i="34"/>
  <c r="H29" i="34"/>
  <c r="I29" i="34"/>
  <c r="J29" i="34"/>
  <c r="K29" i="34"/>
  <c r="L29" i="34"/>
  <c r="M29" i="34"/>
  <c r="N29" i="34"/>
  <c r="C30" i="34"/>
  <c r="D30" i="34"/>
  <c r="E30" i="34"/>
  <c r="F30" i="34"/>
  <c r="G30" i="34"/>
  <c r="H30" i="34"/>
  <c r="I30" i="34"/>
  <c r="J30" i="34"/>
  <c r="K30" i="34"/>
  <c r="L30" i="34"/>
  <c r="M30" i="34"/>
  <c r="N30" i="34"/>
  <c r="C31" i="34"/>
  <c r="D31" i="34"/>
  <c r="E31" i="34"/>
  <c r="F31" i="34"/>
  <c r="G31" i="34"/>
  <c r="H31" i="34"/>
  <c r="I31" i="34"/>
  <c r="J31" i="34"/>
  <c r="K31" i="34"/>
  <c r="L31" i="34"/>
  <c r="M31" i="34"/>
  <c r="N31" i="34"/>
  <c r="C32" i="34"/>
  <c r="D32" i="34"/>
  <c r="E32" i="34"/>
  <c r="F32" i="34"/>
  <c r="G32" i="34"/>
  <c r="H32" i="34"/>
  <c r="I32" i="34"/>
  <c r="J32" i="34"/>
  <c r="K32" i="34"/>
  <c r="L32" i="34"/>
  <c r="M32" i="34"/>
  <c r="N32" i="34"/>
  <c r="C33" i="34"/>
  <c r="D33" i="34"/>
  <c r="E33" i="34"/>
  <c r="F33" i="34"/>
  <c r="G33" i="34"/>
  <c r="H33" i="34"/>
  <c r="I33" i="34"/>
  <c r="J33" i="34"/>
  <c r="K33" i="34"/>
  <c r="L33" i="34"/>
  <c r="M33" i="34"/>
  <c r="N33" i="34"/>
  <c r="C34" i="34"/>
  <c r="D34" i="34"/>
  <c r="E34" i="34"/>
  <c r="F34" i="34"/>
  <c r="G34" i="34"/>
  <c r="H34" i="34"/>
  <c r="I34" i="34"/>
  <c r="J34" i="34"/>
  <c r="K34" i="34"/>
  <c r="L34" i="34"/>
  <c r="M34" i="34"/>
  <c r="N34" i="34"/>
  <c r="C35" i="34"/>
  <c r="D35" i="34"/>
  <c r="E35" i="34"/>
  <c r="F35" i="34"/>
  <c r="G35" i="34"/>
  <c r="H35" i="34"/>
  <c r="I35" i="34"/>
  <c r="J35" i="34"/>
  <c r="K35" i="34"/>
  <c r="L35" i="34"/>
  <c r="M35" i="34"/>
  <c r="N35" i="34"/>
  <c r="C36" i="34"/>
  <c r="D36" i="34"/>
  <c r="E36" i="34"/>
  <c r="F36" i="34"/>
  <c r="G36" i="34"/>
  <c r="H36" i="34"/>
  <c r="I36" i="34"/>
  <c r="J36" i="34"/>
  <c r="K36" i="34"/>
  <c r="L36" i="34"/>
  <c r="M36" i="34"/>
  <c r="N36" i="34"/>
  <c r="C37" i="34"/>
  <c r="D37" i="34"/>
  <c r="E37" i="34"/>
  <c r="F37" i="34"/>
  <c r="G37" i="34"/>
  <c r="H37" i="34"/>
  <c r="I37" i="34"/>
  <c r="J37" i="34"/>
  <c r="K37" i="34"/>
  <c r="L37" i="34"/>
  <c r="M37" i="34"/>
  <c r="N37" i="34"/>
  <c r="C38" i="34"/>
  <c r="D38" i="34"/>
  <c r="E38" i="34"/>
  <c r="F38" i="34"/>
  <c r="G38" i="34"/>
  <c r="H38" i="34"/>
  <c r="I38" i="34"/>
  <c r="J38" i="34"/>
  <c r="K38" i="34"/>
  <c r="L38" i="34"/>
  <c r="M38" i="34"/>
  <c r="N38" i="34"/>
  <c r="C39" i="34"/>
  <c r="D39" i="34"/>
  <c r="E39" i="34"/>
  <c r="F39" i="34"/>
  <c r="G39" i="34"/>
  <c r="H39" i="34"/>
  <c r="I39" i="34"/>
  <c r="J39" i="34"/>
  <c r="K39" i="34"/>
  <c r="L39" i="34"/>
  <c r="M39" i="34"/>
  <c r="N39" i="34"/>
  <c r="C40" i="34"/>
  <c r="D40" i="34"/>
  <c r="E40" i="34"/>
  <c r="F40" i="34"/>
  <c r="G40" i="34"/>
  <c r="H40" i="34"/>
  <c r="I40" i="34"/>
  <c r="J40" i="34"/>
  <c r="K40" i="34"/>
  <c r="L40" i="34"/>
  <c r="M40" i="34"/>
  <c r="N40" i="34"/>
  <c r="C41" i="34"/>
  <c r="D41" i="34"/>
  <c r="E41" i="34"/>
  <c r="F41" i="34"/>
  <c r="G41" i="34"/>
  <c r="H41" i="34"/>
  <c r="I41" i="34"/>
  <c r="J41" i="34"/>
  <c r="K41" i="34"/>
  <c r="L41" i="34"/>
  <c r="M41" i="34"/>
  <c r="N41" i="34"/>
  <c r="C42" i="34"/>
  <c r="D42" i="34"/>
  <c r="E42" i="34"/>
  <c r="F42" i="34"/>
  <c r="G42" i="34"/>
  <c r="H42" i="34"/>
  <c r="I42" i="34"/>
  <c r="J42" i="34"/>
  <c r="K42" i="34"/>
  <c r="L42" i="34"/>
  <c r="M42" i="34"/>
  <c r="N42" i="34"/>
  <c r="C43" i="34"/>
  <c r="D43" i="34"/>
  <c r="E43" i="34"/>
  <c r="F43" i="34"/>
  <c r="G43" i="34"/>
  <c r="H43" i="34"/>
  <c r="I43" i="34"/>
  <c r="J43" i="34"/>
  <c r="K43" i="34"/>
  <c r="L43" i="34"/>
  <c r="M43" i="34"/>
  <c r="N43" i="34"/>
  <c r="C44" i="34"/>
  <c r="D44" i="34"/>
  <c r="E44" i="34"/>
  <c r="F44" i="34"/>
  <c r="G44" i="34"/>
  <c r="H44" i="34"/>
  <c r="I44" i="34"/>
  <c r="J44" i="34"/>
  <c r="K44" i="34"/>
  <c r="L44" i="34"/>
  <c r="M44" i="34"/>
  <c r="N44" i="34"/>
  <c r="C45" i="34"/>
  <c r="D45" i="34"/>
  <c r="E45" i="34"/>
  <c r="F45" i="34"/>
  <c r="G45" i="34"/>
  <c r="H45" i="34"/>
  <c r="I45" i="34"/>
  <c r="J45" i="34"/>
  <c r="K45" i="34"/>
  <c r="L45" i="34"/>
  <c r="M45" i="34"/>
  <c r="N45" i="34"/>
  <c r="C46" i="34"/>
  <c r="D46" i="34"/>
  <c r="E46" i="34"/>
  <c r="F46" i="34"/>
  <c r="G46" i="34"/>
  <c r="H46" i="34"/>
  <c r="I46" i="34"/>
  <c r="J46" i="34"/>
  <c r="K46" i="34"/>
  <c r="L46" i="34"/>
  <c r="M46" i="34"/>
  <c r="N46" i="34"/>
  <c r="C47" i="34"/>
  <c r="D47" i="34"/>
  <c r="E47" i="34"/>
  <c r="F47" i="34"/>
  <c r="G47" i="34"/>
  <c r="H47" i="34"/>
  <c r="I47" i="34"/>
  <c r="J47" i="34"/>
  <c r="K47" i="34"/>
  <c r="L47" i="34"/>
  <c r="M47" i="34"/>
  <c r="N47" i="34"/>
  <c r="C48" i="34"/>
  <c r="D48" i="34"/>
  <c r="E48" i="34"/>
  <c r="F48" i="34"/>
  <c r="G48" i="34"/>
  <c r="H48" i="34"/>
  <c r="I48" i="34"/>
  <c r="J48" i="34"/>
  <c r="K48" i="34"/>
  <c r="L48" i="34"/>
  <c r="M48" i="34"/>
  <c r="N48" i="34"/>
  <c r="C49" i="34"/>
  <c r="D49" i="34"/>
  <c r="E49" i="34"/>
  <c r="F49" i="34"/>
  <c r="G49" i="34"/>
  <c r="H49" i="34"/>
  <c r="I49" i="34"/>
  <c r="J49" i="34"/>
  <c r="K49" i="34"/>
  <c r="L49" i="34"/>
  <c r="M49" i="34"/>
  <c r="N49" i="34"/>
  <c r="C50" i="34"/>
  <c r="D50" i="34"/>
  <c r="E50" i="34"/>
  <c r="F50" i="34"/>
  <c r="G50" i="34"/>
  <c r="H50" i="34"/>
  <c r="I50" i="34"/>
  <c r="J50" i="34"/>
  <c r="K50" i="34"/>
  <c r="L50" i="34"/>
  <c r="M50" i="34"/>
  <c r="N50" i="34"/>
  <c r="C51" i="34"/>
  <c r="D51" i="34"/>
  <c r="E51" i="34"/>
  <c r="F51" i="34"/>
  <c r="G51" i="34"/>
  <c r="H51" i="34"/>
  <c r="I51" i="34"/>
  <c r="J51" i="34"/>
  <c r="K51" i="34"/>
  <c r="L51" i="34"/>
  <c r="M51" i="34"/>
  <c r="N51" i="34"/>
  <c r="C52" i="34"/>
  <c r="D52" i="34"/>
  <c r="E52" i="34"/>
  <c r="F52" i="34"/>
  <c r="G52" i="34"/>
  <c r="H52" i="34"/>
  <c r="I52" i="34"/>
  <c r="J52" i="34"/>
  <c r="K52" i="34"/>
  <c r="L52" i="34"/>
  <c r="M52" i="34"/>
  <c r="N52" i="34"/>
  <c r="C53" i="34"/>
  <c r="D53" i="34"/>
  <c r="E53" i="34"/>
  <c r="F53" i="34"/>
  <c r="G53" i="34"/>
  <c r="H53" i="34"/>
  <c r="I53" i="34"/>
  <c r="J53" i="34"/>
  <c r="K53" i="34"/>
  <c r="L53" i="34"/>
  <c r="M53" i="34"/>
  <c r="N53" i="34"/>
  <c r="C54" i="34"/>
  <c r="D54" i="34"/>
  <c r="E54" i="34"/>
  <c r="F54" i="34"/>
  <c r="G54" i="34"/>
  <c r="H54" i="34"/>
  <c r="I54" i="34"/>
  <c r="J54" i="34"/>
  <c r="K54" i="34"/>
  <c r="L54" i="34"/>
  <c r="M54" i="34"/>
  <c r="N54" i="34"/>
  <c r="C55" i="34"/>
  <c r="D55" i="34"/>
  <c r="E55" i="34"/>
  <c r="F55" i="34"/>
  <c r="G55" i="34"/>
  <c r="H55" i="34"/>
  <c r="I55" i="34"/>
  <c r="J55" i="34"/>
  <c r="K55" i="34"/>
  <c r="L55" i="34"/>
  <c r="M55" i="34"/>
  <c r="N55" i="34"/>
  <c r="C56" i="34"/>
  <c r="D56" i="34"/>
  <c r="E56" i="34"/>
  <c r="F56" i="34"/>
  <c r="G56" i="34"/>
  <c r="H56" i="34"/>
  <c r="I56" i="34"/>
  <c r="J56" i="34"/>
  <c r="K56" i="34"/>
  <c r="L56" i="34"/>
  <c r="M56" i="34"/>
  <c r="N56" i="34"/>
  <c r="C57" i="34"/>
  <c r="D57" i="34"/>
  <c r="E57" i="34"/>
  <c r="F57" i="34"/>
  <c r="G57" i="34"/>
  <c r="H57" i="34"/>
  <c r="I57" i="34"/>
  <c r="J57" i="34"/>
  <c r="K57" i="34"/>
  <c r="L57" i="34"/>
  <c r="M57" i="34"/>
  <c r="N57" i="34"/>
  <c r="C58" i="34"/>
  <c r="D58" i="34"/>
  <c r="E58" i="34"/>
  <c r="F58" i="34"/>
  <c r="G58" i="34"/>
  <c r="H58" i="34"/>
  <c r="I58" i="34"/>
  <c r="J58" i="34"/>
  <c r="K58" i="34"/>
  <c r="L58" i="34"/>
  <c r="M58" i="34"/>
  <c r="N58" i="34"/>
  <c r="C59" i="34"/>
  <c r="D59" i="34"/>
  <c r="E59" i="34"/>
  <c r="F59" i="34"/>
  <c r="G59" i="34"/>
  <c r="H59" i="34"/>
  <c r="I59" i="34"/>
  <c r="J59" i="34"/>
  <c r="K59" i="34"/>
  <c r="L59" i="34"/>
  <c r="M59" i="34"/>
  <c r="N59" i="34"/>
  <c r="C60" i="34"/>
  <c r="D60" i="34"/>
  <c r="E60" i="34"/>
  <c r="F60" i="34"/>
  <c r="G60" i="34"/>
  <c r="H60" i="34"/>
  <c r="I60" i="34"/>
  <c r="J60" i="34"/>
  <c r="K60" i="34"/>
  <c r="L60" i="34"/>
  <c r="M60" i="34"/>
  <c r="N60" i="34"/>
  <c r="C61" i="34"/>
  <c r="D61" i="34"/>
  <c r="E61" i="34"/>
  <c r="F61" i="34"/>
  <c r="G61" i="34"/>
  <c r="H61" i="34"/>
  <c r="I61" i="34"/>
  <c r="J61" i="34"/>
  <c r="K61" i="34"/>
  <c r="L61" i="34"/>
  <c r="M61" i="34"/>
  <c r="N61" i="34"/>
  <c r="C62" i="34"/>
  <c r="D62" i="34"/>
  <c r="E62" i="34"/>
  <c r="F62" i="34"/>
  <c r="G62" i="34"/>
  <c r="H62" i="34"/>
  <c r="I62" i="34"/>
  <c r="J62" i="34"/>
  <c r="K62" i="34"/>
  <c r="L62" i="34"/>
  <c r="M62" i="34"/>
  <c r="N62" i="34"/>
  <c r="C63" i="34"/>
  <c r="D63" i="34"/>
  <c r="E63" i="34"/>
  <c r="F63" i="34"/>
  <c r="G63" i="34"/>
  <c r="H63" i="34"/>
  <c r="I63" i="34"/>
  <c r="J63" i="34"/>
  <c r="K63" i="34"/>
  <c r="L63" i="34"/>
  <c r="M63" i="34"/>
  <c r="N63" i="34"/>
  <c r="C64" i="34"/>
  <c r="D64" i="34"/>
  <c r="E64" i="34"/>
  <c r="F64" i="34"/>
  <c r="G64" i="34"/>
  <c r="H64" i="34"/>
  <c r="I64" i="34"/>
  <c r="J64" i="34"/>
  <c r="K64" i="34"/>
  <c r="L64" i="34"/>
  <c r="M64" i="34"/>
  <c r="N64" i="34"/>
  <c r="C65" i="34"/>
  <c r="D65" i="34"/>
  <c r="E65" i="34"/>
  <c r="F65" i="34"/>
  <c r="G65" i="34"/>
  <c r="H65" i="34"/>
  <c r="I65" i="34"/>
  <c r="J65" i="34"/>
  <c r="K65" i="34"/>
  <c r="L65" i="34"/>
  <c r="M65" i="34"/>
  <c r="N65" i="34"/>
  <c r="C66" i="34"/>
  <c r="D66" i="34"/>
  <c r="E66" i="34"/>
  <c r="F66" i="34"/>
  <c r="G66" i="34"/>
  <c r="H66" i="34"/>
  <c r="I66" i="34"/>
  <c r="J66" i="34"/>
  <c r="K66" i="34"/>
  <c r="L66" i="34"/>
  <c r="M66" i="34"/>
  <c r="N66" i="34"/>
  <c r="C67" i="34"/>
  <c r="D67" i="34"/>
  <c r="E67" i="34"/>
  <c r="F67" i="34"/>
  <c r="G67" i="34"/>
  <c r="H67" i="34"/>
  <c r="I67" i="34"/>
  <c r="J67" i="34"/>
  <c r="K67" i="34"/>
  <c r="L67" i="34"/>
  <c r="M67" i="34"/>
  <c r="N67" i="34"/>
  <c r="C68" i="34"/>
  <c r="D68" i="34"/>
  <c r="E68" i="34"/>
  <c r="F68" i="34"/>
  <c r="G68" i="34"/>
  <c r="H68" i="34"/>
  <c r="I68" i="34"/>
  <c r="J68" i="34"/>
  <c r="K68" i="34"/>
  <c r="L68" i="34"/>
  <c r="M68" i="34"/>
  <c r="N68" i="34"/>
  <c r="C69" i="34"/>
  <c r="D69" i="34"/>
  <c r="E69" i="34"/>
  <c r="F69" i="34"/>
  <c r="G69" i="34"/>
  <c r="H69" i="34"/>
  <c r="I69" i="34"/>
  <c r="J69" i="34"/>
  <c r="K69" i="34"/>
  <c r="L69" i="34"/>
  <c r="M69" i="34"/>
  <c r="N69" i="34"/>
  <c r="C70" i="34"/>
  <c r="D70" i="34"/>
  <c r="E70" i="34"/>
  <c r="F70" i="34"/>
  <c r="G70" i="34"/>
  <c r="H70" i="34"/>
  <c r="I70" i="34"/>
  <c r="J70" i="34"/>
  <c r="K70" i="34"/>
  <c r="L70" i="34"/>
  <c r="M70" i="34"/>
  <c r="N70" i="34"/>
  <c r="C71" i="34"/>
  <c r="D71" i="34"/>
  <c r="E71" i="34"/>
  <c r="F71" i="34"/>
  <c r="G71" i="34"/>
  <c r="H71" i="34"/>
  <c r="I71" i="34"/>
  <c r="J71" i="34"/>
  <c r="K71" i="34"/>
  <c r="L71" i="34"/>
  <c r="M71" i="34"/>
  <c r="N71" i="34"/>
  <c r="C72" i="34"/>
  <c r="D72" i="34"/>
  <c r="E72" i="34"/>
  <c r="F72" i="34"/>
  <c r="G72" i="34"/>
  <c r="H72" i="34"/>
  <c r="I72" i="34"/>
  <c r="J72" i="34"/>
  <c r="K72" i="34"/>
  <c r="L72" i="34"/>
  <c r="M72" i="34"/>
  <c r="N72" i="34"/>
  <c r="C73" i="34"/>
  <c r="D73" i="34"/>
  <c r="E73" i="34"/>
  <c r="F73" i="34"/>
  <c r="G73" i="34"/>
  <c r="H73" i="34"/>
  <c r="I73" i="34"/>
  <c r="J73" i="34"/>
  <c r="K73" i="34"/>
  <c r="L73" i="34"/>
  <c r="M73" i="34"/>
  <c r="N73" i="34"/>
  <c r="C74" i="34"/>
  <c r="D74" i="34"/>
  <c r="E74" i="34"/>
  <c r="F74" i="34"/>
  <c r="G74" i="34"/>
  <c r="H74" i="34"/>
  <c r="I74" i="34"/>
  <c r="J74" i="34"/>
  <c r="K74" i="34"/>
  <c r="L74" i="34"/>
  <c r="M74" i="34"/>
  <c r="N74" i="34"/>
  <c r="C75" i="34"/>
  <c r="D75" i="34"/>
  <c r="E75" i="34"/>
  <c r="F75" i="34"/>
  <c r="G75" i="34"/>
  <c r="H75" i="34"/>
  <c r="I75" i="34"/>
  <c r="J75" i="34"/>
  <c r="K75" i="34"/>
  <c r="L75" i="34"/>
  <c r="M75" i="34"/>
  <c r="N75" i="34"/>
  <c r="C76" i="34"/>
  <c r="D76" i="34"/>
  <c r="E76" i="34"/>
  <c r="F76" i="34"/>
  <c r="G76" i="34"/>
  <c r="H76" i="34"/>
  <c r="I76" i="34"/>
  <c r="J76" i="34"/>
  <c r="K76" i="34"/>
  <c r="L76" i="34"/>
  <c r="M76" i="34"/>
  <c r="N76" i="34"/>
  <c r="C77" i="34"/>
  <c r="D77" i="34"/>
  <c r="E77" i="34"/>
  <c r="F77" i="34"/>
  <c r="G77" i="34"/>
  <c r="H77" i="34"/>
  <c r="I77" i="34"/>
  <c r="J77" i="34"/>
  <c r="K77" i="34"/>
  <c r="L77" i="34"/>
  <c r="M77" i="34"/>
  <c r="N77" i="34"/>
  <c r="C78" i="34"/>
  <c r="D78" i="34"/>
  <c r="E78" i="34"/>
  <c r="F78" i="34"/>
  <c r="G78" i="34"/>
  <c r="H78" i="34"/>
  <c r="I78" i="34"/>
  <c r="J78" i="34"/>
  <c r="K78" i="34"/>
  <c r="L78" i="34"/>
  <c r="M78" i="34"/>
  <c r="N78" i="34"/>
  <c r="C79" i="34"/>
  <c r="D79" i="34"/>
  <c r="E79" i="34"/>
  <c r="F79" i="34"/>
  <c r="G79" i="34"/>
  <c r="H79" i="34"/>
  <c r="I79" i="34"/>
  <c r="J79" i="34"/>
  <c r="K79" i="34"/>
  <c r="L79" i="34"/>
  <c r="M79" i="34"/>
  <c r="N79" i="34"/>
  <c r="C80" i="34"/>
  <c r="D80" i="34"/>
  <c r="E80" i="34"/>
  <c r="F80" i="34"/>
  <c r="G80" i="34"/>
  <c r="H80" i="34"/>
  <c r="I80" i="34"/>
  <c r="J80" i="34"/>
  <c r="K80" i="34"/>
  <c r="L80" i="34"/>
  <c r="M80" i="34"/>
  <c r="N80" i="34"/>
  <c r="C81" i="34"/>
  <c r="D81" i="34"/>
  <c r="E81" i="34"/>
  <c r="F81" i="34"/>
  <c r="G81" i="34"/>
  <c r="H81" i="34"/>
  <c r="I81" i="34"/>
  <c r="J81" i="34"/>
  <c r="K81" i="34"/>
  <c r="L81" i="34"/>
  <c r="M81" i="34"/>
  <c r="N81" i="34"/>
  <c r="C82" i="34"/>
  <c r="D82" i="34"/>
  <c r="E82" i="34"/>
  <c r="F82" i="34"/>
  <c r="G82" i="34"/>
  <c r="H82" i="34"/>
  <c r="I82" i="34"/>
  <c r="J82" i="34"/>
  <c r="K82" i="34"/>
  <c r="L82" i="34"/>
  <c r="M82" i="34"/>
  <c r="N82" i="34"/>
  <c r="C83" i="34"/>
  <c r="D83" i="34"/>
  <c r="E83" i="34"/>
  <c r="F83" i="34"/>
  <c r="G83" i="34"/>
  <c r="H83" i="34"/>
  <c r="I83" i="34"/>
  <c r="J83" i="34"/>
  <c r="K83" i="34"/>
  <c r="L83" i="34"/>
  <c r="M83" i="34"/>
  <c r="N83" i="34"/>
  <c r="C84" i="34"/>
  <c r="D84" i="34"/>
  <c r="E84" i="34"/>
  <c r="F84" i="34"/>
  <c r="G84" i="34"/>
  <c r="H84" i="34"/>
  <c r="I84" i="34"/>
  <c r="J84" i="34"/>
  <c r="K84" i="34"/>
  <c r="L84" i="34"/>
  <c r="M84" i="34"/>
  <c r="N84" i="34"/>
  <c r="C85" i="34"/>
  <c r="D85" i="34"/>
  <c r="E85" i="34"/>
  <c r="F85" i="34"/>
  <c r="G85" i="34"/>
  <c r="H85" i="34"/>
  <c r="I85" i="34"/>
  <c r="J85" i="34"/>
  <c r="K85" i="34"/>
  <c r="L85" i="34"/>
  <c r="M85" i="34"/>
  <c r="N85" i="34"/>
  <c r="C86" i="34"/>
  <c r="D86" i="34"/>
  <c r="E86" i="34"/>
  <c r="F86" i="34"/>
  <c r="G86" i="34"/>
  <c r="H86" i="34"/>
  <c r="I86" i="34"/>
  <c r="J86" i="34"/>
  <c r="K86" i="34"/>
  <c r="L86" i="34"/>
  <c r="M86" i="34"/>
  <c r="N86" i="34"/>
  <c r="C87" i="34"/>
  <c r="D87" i="34"/>
  <c r="E87" i="34"/>
  <c r="F87" i="34"/>
  <c r="G87" i="34"/>
  <c r="H87" i="34"/>
  <c r="I87" i="34"/>
  <c r="J87" i="34"/>
  <c r="K87" i="34"/>
  <c r="L87" i="34"/>
  <c r="M87" i="34"/>
  <c r="N87" i="34"/>
  <c r="C88" i="34"/>
  <c r="D88" i="34"/>
  <c r="E88" i="34"/>
  <c r="F88" i="34"/>
  <c r="G88" i="34"/>
  <c r="H88" i="34"/>
  <c r="I88" i="34"/>
  <c r="J88" i="34"/>
  <c r="K88" i="34"/>
  <c r="L88" i="34"/>
  <c r="M88" i="34"/>
  <c r="N88" i="34"/>
  <c r="C89" i="34"/>
  <c r="D89" i="34"/>
  <c r="E89" i="34"/>
  <c r="F89" i="34"/>
  <c r="G89" i="34"/>
  <c r="H89" i="34"/>
  <c r="I89" i="34"/>
  <c r="J89" i="34"/>
  <c r="K89" i="34"/>
  <c r="L89" i="34"/>
  <c r="M89" i="34"/>
  <c r="N89" i="34"/>
  <c r="C90" i="34"/>
  <c r="D90" i="34"/>
  <c r="E90" i="34"/>
  <c r="F90" i="34"/>
  <c r="G90" i="34"/>
  <c r="H90" i="34"/>
  <c r="I90" i="34"/>
  <c r="J90" i="34"/>
  <c r="K90" i="34"/>
  <c r="L90" i="34"/>
  <c r="M90" i="34"/>
  <c r="N90" i="34"/>
  <c r="C91" i="34"/>
  <c r="D91" i="34"/>
  <c r="E91" i="34"/>
  <c r="F91" i="34"/>
  <c r="G91" i="34"/>
  <c r="H91" i="34"/>
  <c r="I91" i="34"/>
  <c r="J91" i="34"/>
  <c r="K91" i="34"/>
  <c r="L91" i="34"/>
  <c r="M91" i="34"/>
  <c r="N91" i="34"/>
  <c r="C92" i="34"/>
  <c r="D92" i="34"/>
  <c r="E92" i="34"/>
  <c r="F92" i="34"/>
  <c r="G92" i="34"/>
  <c r="H92" i="34"/>
  <c r="I92" i="34"/>
  <c r="J92" i="34"/>
  <c r="K92" i="34"/>
  <c r="L92" i="34"/>
  <c r="M92" i="34"/>
  <c r="N92" i="34"/>
  <c r="C93" i="34"/>
  <c r="D93" i="34"/>
  <c r="E93" i="34"/>
  <c r="F93" i="34"/>
  <c r="G93" i="34"/>
  <c r="H93" i="34"/>
  <c r="I93" i="34"/>
  <c r="J93" i="34"/>
  <c r="K93" i="34"/>
  <c r="L93" i="34"/>
  <c r="M93" i="34"/>
  <c r="N93" i="34"/>
  <c r="C94" i="34"/>
  <c r="D94" i="34"/>
  <c r="E94" i="34"/>
  <c r="F94" i="34"/>
  <c r="G94" i="34"/>
  <c r="H94" i="34"/>
  <c r="I94" i="34"/>
  <c r="J94" i="34"/>
  <c r="K94" i="34"/>
  <c r="L94" i="34"/>
  <c r="M94" i="34"/>
  <c r="N94" i="34"/>
  <c r="C95" i="34"/>
  <c r="D95" i="34"/>
  <c r="E95" i="34"/>
  <c r="F95" i="34"/>
  <c r="G95" i="34"/>
  <c r="H95" i="34"/>
  <c r="I95" i="34"/>
  <c r="J95" i="34"/>
  <c r="K95" i="34"/>
  <c r="L95" i="34"/>
  <c r="M95" i="34"/>
  <c r="N95" i="34"/>
  <c r="C96" i="34"/>
  <c r="D96" i="34"/>
  <c r="E96" i="34"/>
  <c r="F96" i="34"/>
  <c r="G96" i="34"/>
  <c r="H96" i="34"/>
  <c r="I96" i="34"/>
  <c r="J96" i="34"/>
  <c r="K96" i="34"/>
  <c r="L96" i="34"/>
  <c r="M96" i="34"/>
  <c r="N96" i="34"/>
  <c r="C97" i="34"/>
  <c r="D97" i="34"/>
  <c r="E97" i="34"/>
  <c r="F97" i="34"/>
  <c r="G97" i="34"/>
  <c r="H97" i="34"/>
  <c r="I97" i="34"/>
  <c r="J97" i="34"/>
  <c r="K97" i="34"/>
  <c r="L97" i="34"/>
  <c r="M97" i="34"/>
  <c r="N97" i="34"/>
  <c r="C98" i="34"/>
  <c r="D98" i="34"/>
  <c r="E98" i="34"/>
  <c r="F98" i="34"/>
  <c r="G98" i="34"/>
  <c r="H98" i="34"/>
  <c r="I98" i="34"/>
  <c r="J98" i="34"/>
  <c r="K98" i="34"/>
  <c r="L98" i="34"/>
  <c r="M98" i="34"/>
  <c r="N98" i="34"/>
  <c r="C99" i="34"/>
  <c r="D99" i="34"/>
  <c r="E99" i="34"/>
  <c r="F99" i="34"/>
  <c r="G99" i="34"/>
  <c r="H99" i="34"/>
  <c r="I99" i="34"/>
  <c r="J99" i="34"/>
  <c r="K99" i="34"/>
  <c r="L99" i="34"/>
  <c r="M99" i="34"/>
  <c r="N99" i="34"/>
  <c r="C100" i="34"/>
  <c r="D100" i="34"/>
  <c r="E100" i="34"/>
  <c r="F100" i="34"/>
  <c r="G100" i="34"/>
  <c r="H100" i="34"/>
  <c r="I100" i="34"/>
  <c r="J100" i="34"/>
  <c r="K100" i="34"/>
  <c r="L100" i="34"/>
  <c r="M100" i="34"/>
  <c r="N100" i="34"/>
  <c r="C101" i="34"/>
  <c r="D101" i="34"/>
  <c r="E101" i="34"/>
  <c r="F101" i="34"/>
  <c r="G101" i="34"/>
  <c r="H101" i="34"/>
  <c r="I101" i="34"/>
  <c r="J101" i="34"/>
  <c r="K101" i="34"/>
  <c r="L101" i="34"/>
  <c r="M101" i="34"/>
  <c r="N101" i="34"/>
  <c r="C102" i="34"/>
  <c r="D102" i="34"/>
  <c r="E102" i="34"/>
  <c r="F102" i="34"/>
  <c r="G102" i="34"/>
  <c r="H102" i="34"/>
  <c r="I102" i="34"/>
  <c r="J102" i="34"/>
  <c r="K102" i="34"/>
  <c r="L102" i="34"/>
  <c r="M102" i="34"/>
  <c r="N102" i="34"/>
  <c r="C103" i="34"/>
  <c r="D103" i="34"/>
  <c r="E103" i="34"/>
  <c r="F103" i="34"/>
  <c r="G103" i="34"/>
  <c r="H103" i="34"/>
  <c r="I103" i="34"/>
  <c r="J103" i="34"/>
  <c r="K103" i="34"/>
  <c r="L103" i="34"/>
  <c r="M103" i="34"/>
  <c r="N103" i="34"/>
  <c r="C104" i="34"/>
  <c r="D104" i="34"/>
  <c r="E104" i="34"/>
  <c r="F104" i="34"/>
  <c r="G104" i="34"/>
  <c r="H104" i="34"/>
  <c r="I104" i="34"/>
  <c r="J104" i="34"/>
  <c r="K104" i="34"/>
  <c r="L104" i="34"/>
  <c r="M104" i="34"/>
  <c r="N104" i="34"/>
  <c r="C105" i="34"/>
  <c r="D105" i="34"/>
  <c r="E105" i="34"/>
  <c r="F105" i="34"/>
  <c r="G105" i="34"/>
  <c r="H105" i="34"/>
  <c r="I105" i="34"/>
  <c r="J105" i="34"/>
  <c r="K105" i="34"/>
  <c r="L105" i="34"/>
  <c r="M105" i="34"/>
  <c r="N105" i="34"/>
  <c r="C106" i="34"/>
  <c r="D106" i="34"/>
  <c r="E106" i="34"/>
  <c r="F106" i="34"/>
  <c r="G106" i="34"/>
  <c r="H106" i="34"/>
  <c r="I106" i="34"/>
  <c r="J106" i="34"/>
  <c r="K106" i="34"/>
  <c r="L106" i="34"/>
  <c r="M106" i="34"/>
  <c r="N106" i="34"/>
  <c r="C107" i="34"/>
  <c r="D107" i="34"/>
  <c r="E107" i="34"/>
  <c r="F107" i="34"/>
  <c r="G107" i="34"/>
  <c r="H107" i="34"/>
  <c r="I107" i="34"/>
  <c r="J107" i="34"/>
  <c r="K107" i="34"/>
  <c r="L107" i="34"/>
  <c r="M107" i="34"/>
  <c r="N107" i="34"/>
  <c r="C108" i="34"/>
  <c r="D108" i="34"/>
  <c r="E108" i="34"/>
  <c r="F108" i="34"/>
  <c r="G108" i="34"/>
  <c r="H108" i="34"/>
  <c r="I108" i="34"/>
  <c r="J108" i="34"/>
  <c r="K108" i="34"/>
  <c r="L108" i="34"/>
  <c r="M108" i="34"/>
  <c r="N108" i="34"/>
  <c r="C109" i="34"/>
  <c r="D109" i="34"/>
  <c r="E109" i="34"/>
  <c r="F109" i="34"/>
  <c r="G109" i="34"/>
  <c r="H109" i="34"/>
  <c r="I109" i="34"/>
  <c r="J109" i="34"/>
  <c r="K109" i="34"/>
  <c r="L109" i="34"/>
  <c r="M109" i="34"/>
  <c r="N109" i="34"/>
  <c r="C110" i="34"/>
  <c r="D110" i="34"/>
  <c r="E110" i="34"/>
  <c r="F110" i="34"/>
  <c r="G110" i="34"/>
  <c r="H110" i="34"/>
  <c r="I110" i="34"/>
  <c r="J110" i="34"/>
  <c r="K110" i="34"/>
  <c r="L110" i="34"/>
  <c r="M110" i="34"/>
  <c r="N110" i="34"/>
  <c r="C111" i="34"/>
  <c r="D111" i="34"/>
  <c r="E111" i="34"/>
  <c r="F111" i="34"/>
  <c r="G111" i="34"/>
  <c r="H111" i="34"/>
  <c r="I111" i="34"/>
  <c r="J111" i="34"/>
  <c r="K111" i="34"/>
  <c r="L111" i="34"/>
  <c r="M111" i="34"/>
  <c r="N111" i="34"/>
  <c r="C112" i="34"/>
  <c r="D112" i="34"/>
  <c r="E112" i="34"/>
  <c r="F112" i="34"/>
  <c r="G112" i="34"/>
  <c r="H112" i="34"/>
  <c r="I112" i="34"/>
  <c r="J112" i="34"/>
  <c r="K112" i="34"/>
  <c r="L112" i="34"/>
  <c r="M112" i="34"/>
  <c r="N112" i="34"/>
  <c r="C113" i="34"/>
  <c r="D113" i="34"/>
  <c r="E113" i="34"/>
  <c r="F113" i="34"/>
  <c r="G113" i="34"/>
  <c r="H113" i="34"/>
  <c r="I113" i="34"/>
  <c r="J113" i="34"/>
  <c r="K113" i="34"/>
  <c r="L113" i="34"/>
  <c r="M113" i="34"/>
  <c r="N113" i="34"/>
  <c r="C114" i="34"/>
  <c r="D114" i="34"/>
  <c r="E114" i="34"/>
  <c r="F114" i="34"/>
  <c r="G114" i="34"/>
  <c r="H114" i="34"/>
  <c r="I114" i="34"/>
  <c r="J114" i="34"/>
  <c r="K114" i="34"/>
  <c r="L114" i="34"/>
  <c r="M114" i="34"/>
  <c r="N114" i="34"/>
  <c r="C115" i="34"/>
  <c r="D115" i="34"/>
  <c r="E115" i="34"/>
  <c r="F115" i="34"/>
  <c r="G115" i="34"/>
  <c r="H115" i="34"/>
  <c r="I115" i="34"/>
  <c r="J115" i="34"/>
  <c r="K115" i="34"/>
  <c r="L115" i="34"/>
  <c r="M115" i="34"/>
  <c r="N115" i="34"/>
  <c r="C116" i="34"/>
  <c r="D116" i="34"/>
  <c r="E116" i="34"/>
  <c r="F116" i="34"/>
  <c r="G116" i="34"/>
  <c r="H116" i="34"/>
  <c r="I116" i="34"/>
  <c r="J116" i="34"/>
  <c r="K116" i="34"/>
  <c r="L116" i="34"/>
  <c r="M116" i="34"/>
  <c r="N116" i="34"/>
  <c r="C117" i="34"/>
  <c r="D117" i="34"/>
  <c r="E117" i="34"/>
  <c r="F117" i="34"/>
  <c r="G117" i="34"/>
  <c r="H117" i="34"/>
  <c r="I117" i="34"/>
  <c r="J117" i="34"/>
  <c r="K117" i="34"/>
  <c r="L117" i="34"/>
  <c r="M117" i="34"/>
  <c r="N117" i="34"/>
  <c r="C118" i="34"/>
  <c r="D118" i="34"/>
  <c r="E118" i="34"/>
  <c r="F118" i="34"/>
  <c r="G118" i="34"/>
  <c r="H118" i="34"/>
  <c r="I118" i="34"/>
  <c r="J118" i="34"/>
  <c r="K118" i="34"/>
  <c r="L118" i="34"/>
  <c r="M118" i="34"/>
  <c r="N118" i="34"/>
  <c r="C119" i="34"/>
  <c r="D119" i="34"/>
  <c r="E119" i="34"/>
  <c r="F119" i="34"/>
  <c r="G119" i="34"/>
  <c r="H119" i="34"/>
  <c r="I119" i="34"/>
  <c r="J119" i="34"/>
  <c r="K119" i="34"/>
  <c r="L119" i="34"/>
  <c r="M119" i="34"/>
  <c r="N119" i="34"/>
  <c r="C120" i="34"/>
  <c r="D120" i="34"/>
  <c r="E120" i="34"/>
  <c r="F120" i="34"/>
  <c r="G120" i="34"/>
  <c r="H120" i="34"/>
  <c r="I120" i="34"/>
  <c r="J120" i="34"/>
  <c r="K120" i="34"/>
  <c r="L120" i="34"/>
  <c r="M120" i="34"/>
  <c r="N120" i="34"/>
  <c r="C121" i="34"/>
  <c r="D121" i="34"/>
  <c r="E121" i="34"/>
  <c r="F121" i="34"/>
  <c r="G121" i="34"/>
  <c r="H121" i="34"/>
  <c r="I121" i="34"/>
  <c r="J121" i="34"/>
  <c r="K121" i="34"/>
  <c r="L121" i="34"/>
  <c r="M121" i="34"/>
  <c r="N121" i="34"/>
  <c r="C122" i="34"/>
  <c r="D122" i="34"/>
  <c r="E122" i="34"/>
  <c r="F122" i="34"/>
  <c r="G122" i="34"/>
  <c r="H122" i="34"/>
  <c r="I122" i="34"/>
  <c r="J122" i="34"/>
  <c r="K122" i="34"/>
  <c r="L122" i="34"/>
  <c r="M122" i="34"/>
  <c r="N122" i="34"/>
  <c r="C123" i="34"/>
  <c r="D123" i="34"/>
  <c r="E123" i="34"/>
  <c r="F123" i="34"/>
  <c r="G123" i="34"/>
  <c r="H123" i="34"/>
  <c r="I123" i="34"/>
  <c r="J123" i="34"/>
  <c r="K123" i="34"/>
  <c r="L123" i="34"/>
  <c r="M123" i="34"/>
  <c r="N123" i="34"/>
  <c r="C124" i="34"/>
  <c r="D124" i="34"/>
  <c r="E124" i="34"/>
  <c r="F124" i="34"/>
  <c r="G124" i="34"/>
  <c r="H124" i="34"/>
  <c r="I124" i="34"/>
  <c r="J124" i="34"/>
  <c r="K124" i="34"/>
  <c r="L124" i="34"/>
  <c r="M124" i="34"/>
  <c r="N124" i="34"/>
  <c r="C125" i="34"/>
  <c r="D125" i="34"/>
  <c r="E125" i="34"/>
  <c r="F125" i="34"/>
  <c r="G125" i="34"/>
  <c r="H125" i="34"/>
  <c r="I125" i="34"/>
  <c r="J125" i="34"/>
  <c r="K125" i="34"/>
  <c r="L125" i="34"/>
  <c r="M125" i="34"/>
  <c r="N125" i="34"/>
  <c r="C126" i="34"/>
  <c r="D126" i="34"/>
  <c r="E126" i="34"/>
  <c r="F126" i="34"/>
  <c r="G126" i="34"/>
  <c r="H126" i="34"/>
  <c r="I126" i="34"/>
  <c r="J126" i="34"/>
  <c r="K126" i="34"/>
  <c r="L126" i="34"/>
  <c r="M126" i="34"/>
  <c r="N126" i="34"/>
  <c r="C127" i="34"/>
  <c r="D127" i="34"/>
  <c r="E127" i="34"/>
  <c r="F127" i="34"/>
  <c r="G127" i="34"/>
  <c r="H127" i="34"/>
  <c r="I127" i="34"/>
  <c r="J127" i="34"/>
  <c r="K127" i="34"/>
  <c r="L127" i="34"/>
  <c r="M127" i="34"/>
  <c r="N127" i="34"/>
  <c r="C128" i="34"/>
  <c r="D128" i="34"/>
  <c r="E128" i="34"/>
  <c r="F128" i="34"/>
  <c r="G128" i="34"/>
  <c r="H128" i="34"/>
  <c r="I128" i="34"/>
  <c r="J128" i="34"/>
  <c r="K128" i="34"/>
  <c r="L128" i="34"/>
  <c r="M128" i="34"/>
  <c r="N128" i="34"/>
  <c r="C129" i="34"/>
  <c r="D129" i="34"/>
  <c r="E129" i="34"/>
  <c r="F129" i="34"/>
  <c r="G129" i="34"/>
  <c r="H129" i="34"/>
  <c r="I129" i="34"/>
  <c r="J129" i="34"/>
  <c r="K129" i="34"/>
  <c r="L129" i="34"/>
  <c r="M129" i="34"/>
  <c r="N129" i="34"/>
  <c r="C130" i="34"/>
  <c r="D130" i="34"/>
  <c r="E130" i="34"/>
  <c r="F130" i="34"/>
  <c r="G130" i="34"/>
  <c r="H130" i="34"/>
  <c r="I130" i="34"/>
  <c r="J130" i="34"/>
  <c r="K130" i="34"/>
  <c r="L130" i="34"/>
  <c r="M130" i="34"/>
  <c r="N130" i="34"/>
  <c r="C131" i="34"/>
  <c r="D131" i="34"/>
  <c r="E131" i="34"/>
  <c r="F131" i="34"/>
  <c r="G131" i="34"/>
  <c r="H131" i="34"/>
  <c r="I131" i="34"/>
  <c r="J131" i="34"/>
  <c r="K131" i="34"/>
  <c r="L131" i="34"/>
  <c r="M131" i="34"/>
  <c r="N131" i="34"/>
  <c r="C132" i="34"/>
  <c r="D132" i="34"/>
  <c r="E132" i="34"/>
  <c r="F132" i="34"/>
  <c r="G132" i="34"/>
  <c r="H132" i="34"/>
  <c r="I132" i="34"/>
  <c r="J132" i="34"/>
  <c r="K132" i="34"/>
  <c r="L132" i="34"/>
  <c r="M132" i="34"/>
  <c r="N132" i="34"/>
  <c r="C133" i="34"/>
  <c r="D133" i="34"/>
  <c r="E133" i="34"/>
  <c r="F133" i="34"/>
  <c r="G133" i="34"/>
  <c r="H133" i="34"/>
  <c r="I133" i="34"/>
  <c r="J133" i="34"/>
  <c r="K133" i="34"/>
  <c r="L133" i="34"/>
  <c r="M133" i="34"/>
  <c r="N133" i="34"/>
  <c r="C134" i="34"/>
  <c r="D134" i="34"/>
  <c r="E134" i="34"/>
  <c r="F134" i="34"/>
  <c r="G134" i="34"/>
  <c r="H134" i="34"/>
  <c r="I134" i="34"/>
  <c r="J134" i="34"/>
  <c r="K134" i="34"/>
  <c r="L134" i="34"/>
  <c r="M134" i="34"/>
  <c r="N134" i="34"/>
  <c r="C135" i="34"/>
  <c r="D135" i="34"/>
  <c r="E135" i="34"/>
  <c r="F135" i="34"/>
  <c r="G135" i="34"/>
  <c r="H135" i="34"/>
  <c r="I135" i="34"/>
  <c r="J135" i="34"/>
  <c r="K135" i="34"/>
  <c r="L135" i="34"/>
  <c r="M135" i="34"/>
  <c r="N135" i="34"/>
  <c r="C136" i="34"/>
  <c r="D136" i="34"/>
  <c r="E136" i="34"/>
  <c r="F136" i="34"/>
  <c r="G136" i="34"/>
  <c r="H136" i="34"/>
  <c r="I136" i="34"/>
  <c r="J136" i="34"/>
  <c r="K136" i="34"/>
  <c r="L136" i="34"/>
  <c r="M136" i="34"/>
  <c r="N136" i="34"/>
  <c r="C137" i="34"/>
  <c r="D137" i="34"/>
  <c r="E137" i="34"/>
  <c r="F137" i="34"/>
  <c r="G137" i="34"/>
  <c r="H137" i="34"/>
  <c r="I137" i="34"/>
  <c r="J137" i="34"/>
  <c r="K137" i="34"/>
  <c r="L137" i="34"/>
  <c r="M137" i="34"/>
  <c r="N137" i="34"/>
  <c r="C138" i="34"/>
  <c r="D138" i="34"/>
  <c r="E138" i="34"/>
  <c r="F138" i="34"/>
  <c r="G138" i="34"/>
  <c r="H138" i="34"/>
  <c r="I138" i="34"/>
  <c r="J138" i="34"/>
  <c r="K138" i="34"/>
  <c r="L138" i="34"/>
  <c r="M138" i="34"/>
  <c r="N138" i="34"/>
  <c r="C139" i="34"/>
  <c r="D139" i="34"/>
  <c r="E139" i="34"/>
  <c r="F139" i="34"/>
  <c r="G139" i="34"/>
  <c r="H139" i="34"/>
  <c r="I139" i="34"/>
  <c r="J139" i="34"/>
  <c r="K139" i="34"/>
  <c r="L139" i="34"/>
  <c r="M139" i="34"/>
  <c r="N139" i="34"/>
  <c r="C140" i="34"/>
  <c r="D140" i="34"/>
  <c r="E140" i="34"/>
  <c r="F140" i="34"/>
  <c r="G140" i="34"/>
  <c r="H140" i="34"/>
  <c r="I140" i="34"/>
  <c r="J140" i="34"/>
  <c r="K140" i="34"/>
  <c r="L140" i="34"/>
  <c r="M140" i="34"/>
  <c r="N140" i="34"/>
  <c r="C141" i="34"/>
  <c r="D141" i="34"/>
  <c r="E141" i="34"/>
  <c r="F141" i="34"/>
  <c r="G141" i="34"/>
  <c r="H141" i="34"/>
  <c r="I141" i="34"/>
  <c r="J141" i="34"/>
  <c r="K141" i="34"/>
  <c r="L141" i="34"/>
  <c r="M141" i="34"/>
  <c r="N141" i="34"/>
  <c r="C142" i="34"/>
  <c r="D142" i="34"/>
  <c r="E142" i="34"/>
  <c r="F142" i="34"/>
  <c r="G142" i="34"/>
  <c r="H142" i="34"/>
  <c r="I142" i="34"/>
  <c r="J142" i="34"/>
  <c r="K142" i="34"/>
  <c r="L142" i="34"/>
  <c r="M142" i="34"/>
  <c r="N142" i="34"/>
  <c r="C143" i="34"/>
  <c r="D143" i="34"/>
  <c r="E143" i="34"/>
  <c r="F143" i="34"/>
  <c r="G143" i="34"/>
  <c r="H143" i="34"/>
  <c r="I143" i="34"/>
  <c r="J143" i="34"/>
  <c r="K143" i="34"/>
  <c r="L143" i="34"/>
  <c r="M143" i="34"/>
  <c r="N143" i="34"/>
  <c r="C144" i="34"/>
  <c r="D144" i="34"/>
  <c r="E144" i="34"/>
  <c r="F144" i="34"/>
  <c r="G144" i="34"/>
  <c r="H144" i="34"/>
  <c r="I144" i="34"/>
  <c r="J144" i="34"/>
  <c r="K144" i="34"/>
  <c r="L144" i="34"/>
  <c r="M144" i="34"/>
  <c r="N144" i="34"/>
  <c r="C145" i="34"/>
  <c r="D145" i="34"/>
  <c r="E145" i="34"/>
  <c r="F145" i="34"/>
  <c r="G145" i="34"/>
  <c r="H145" i="34"/>
  <c r="I145" i="34"/>
  <c r="J145" i="34"/>
  <c r="K145" i="34"/>
  <c r="L145" i="34"/>
  <c r="M145" i="34"/>
  <c r="N145" i="34"/>
  <c r="C146" i="34"/>
  <c r="D146" i="34"/>
  <c r="E146" i="34"/>
  <c r="F146" i="34"/>
  <c r="G146" i="34"/>
  <c r="H146" i="34"/>
  <c r="I146" i="34"/>
  <c r="J146" i="34"/>
  <c r="K146" i="34"/>
  <c r="L146" i="34"/>
  <c r="M146" i="34"/>
  <c r="N146" i="34"/>
  <c r="C147" i="34"/>
  <c r="D147" i="34"/>
  <c r="E147" i="34"/>
  <c r="F147" i="34"/>
  <c r="G147" i="34"/>
  <c r="H147" i="34"/>
  <c r="I147" i="34"/>
  <c r="J147" i="34"/>
  <c r="K147" i="34"/>
  <c r="L147" i="34"/>
  <c r="M147" i="34"/>
  <c r="N147" i="34"/>
  <c r="C148" i="34"/>
  <c r="D148" i="34"/>
  <c r="E148" i="34"/>
  <c r="F148" i="34"/>
  <c r="G148" i="34"/>
  <c r="H148" i="34"/>
  <c r="I148" i="34"/>
  <c r="J148" i="34"/>
  <c r="K148" i="34"/>
  <c r="L148" i="34"/>
  <c r="M148" i="34"/>
  <c r="N148" i="34"/>
  <c r="C149" i="34"/>
  <c r="D149" i="34"/>
  <c r="E149" i="34"/>
  <c r="F149" i="34"/>
  <c r="G149" i="34"/>
  <c r="H149" i="34"/>
  <c r="I149" i="34"/>
  <c r="J149" i="34"/>
  <c r="K149" i="34"/>
  <c r="L149" i="34"/>
  <c r="M149" i="34"/>
  <c r="N149" i="34"/>
  <c r="C150" i="34"/>
  <c r="D150" i="34"/>
  <c r="E150" i="34"/>
  <c r="F150" i="34"/>
  <c r="G150" i="34"/>
  <c r="H150" i="34"/>
  <c r="I150" i="34"/>
  <c r="J150" i="34"/>
  <c r="K150" i="34"/>
  <c r="L150" i="34"/>
  <c r="M150" i="34"/>
  <c r="N150" i="34"/>
  <c r="C151" i="34"/>
  <c r="D151" i="34"/>
  <c r="E151" i="34"/>
  <c r="F151" i="34"/>
  <c r="G151" i="34"/>
  <c r="H151" i="34"/>
  <c r="I151" i="34"/>
  <c r="J151" i="34"/>
  <c r="K151" i="34"/>
  <c r="L151" i="34"/>
  <c r="M151" i="34"/>
  <c r="N151" i="34"/>
  <c r="C152" i="34"/>
  <c r="D152" i="34"/>
  <c r="E152" i="34"/>
  <c r="F152" i="34"/>
  <c r="G152" i="34"/>
  <c r="H152" i="34"/>
  <c r="I152" i="34"/>
  <c r="J152" i="34"/>
  <c r="K152" i="34"/>
  <c r="L152" i="34"/>
  <c r="M152" i="34"/>
  <c r="N152" i="34"/>
  <c r="C153" i="34"/>
  <c r="D153" i="34"/>
  <c r="E153" i="34"/>
  <c r="F153" i="34"/>
  <c r="G153" i="34"/>
  <c r="H153" i="34"/>
  <c r="I153" i="34"/>
  <c r="J153" i="34"/>
  <c r="K153" i="34"/>
  <c r="L153" i="34"/>
  <c r="M153" i="34"/>
  <c r="N153" i="34"/>
  <c r="C154" i="34"/>
  <c r="D154" i="34"/>
  <c r="E154" i="34"/>
  <c r="F154" i="34"/>
  <c r="G154" i="34"/>
  <c r="H154" i="34"/>
  <c r="I154" i="34"/>
  <c r="J154" i="34"/>
  <c r="K154" i="34"/>
  <c r="L154" i="34"/>
  <c r="M154" i="34"/>
  <c r="N154" i="34"/>
  <c r="C155" i="34"/>
  <c r="D155" i="34"/>
  <c r="E155" i="34"/>
  <c r="F155" i="34"/>
  <c r="G155" i="34"/>
  <c r="H155" i="34"/>
  <c r="I155" i="34"/>
  <c r="J155" i="34"/>
  <c r="K155" i="34"/>
  <c r="L155" i="34"/>
  <c r="M155" i="34"/>
  <c r="N155" i="34"/>
  <c r="C156" i="34"/>
  <c r="D156" i="34"/>
  <c r="E156" i="34"/>
  <c r="F156" i="34"/>
  <c r="G156" i="34"/>
  <c r="H156" i="34"/>
  <c r="I156" i="34"/>
  <c r="J156" i="34"/>
  <c r="K156" i="34"/>
  <c r="L156" i="34"/>
  <c r="M156" i="34"/>
  <c r="N156" i="34"/>
  <c r="C157" i="34"/>
  <c r="D157" i="34"/>
  <c r="E157" i="34"/>
  <c r="F157" i="34"/>
  <c r="G157" i="34"/>
  <c r="H157" i="34"/>
  <c r="I157" i="34"/>
  <c r="J157" i="34"/>
  <c r="K157" i="34"/>
  <c r="L157" i="34"/>
  <c r="M157" i="34"/>
  <c r="N157" i="34"/>
  <c r="C158" i="34"/>
  <c r="D158" i="34"/>
  <c r="E158" i="34"/>
  <c r="F158" i="34"/>
  <c r="G158" i="34"/>
  <c r="H158" i="34"/>
  <c r="I158" i="34"/>
  <c r="J158" i="34"/>
  <c r="K158" i="34"/>
  <c r="L158" i="34"/>
  <c r="M158" i="34"/>
  <c r="N158" i="34"/>
  <c r="C159" i="34"/>
  <c r="D159" i="34"/>
  <c r="E159" i="34"/>
  <c r="F159" i="34"/>
  <c r="G159" i="34"/>
  <c r="H159" i="34"/>
  <c r="I159" i="34"/>
  <c r="J159" i="34"/>
  <c r="K159" i="34"/>
  <c r="L159" i="34"/>
  <c r="M159" i="34"/>
  <c r="N159" i="34"/>
  <c r="C160" i="34"/>
  <c r="D160" i="34"/>
  <c r="E160" i="34"/>
  <c r="F160" i="34"/>
  <c r="G160" i="34"/>
  <c r="H160" i="34"/>
  <c r="I160" i="34"/>
  <c r="J160" i="34"/>
  <c r="K160" i="34"/>
  <c r="L160" i="34"/>
  <c r="M160" i="34"/>
  <c r="N160" i="34"/>
  <c r="C161" i="34"/>
  <c r="D161" i="34"/>
  <c r="E161" i="34"/>
  <c r="F161" i="34"/>
  <c r="G161" i="34"/>
  <c r="H161" i="34"/>
  <c r="I161" i="34"/>
  <c r="J161" i="34"/>
  <c r="K161" i="34"/>
  <c r="L161" i="34"/>
  <c r="M161" i="34"/>
  <c r="N161" i="34"/>
  <c r="C162" i="34"/>
  <c r="D162" i="34"/>
  <c r="E162" i="34"/>
  <c r="F162" i="34"/>
  <c r="G162" i="34"/>
  <c r="H162" i="34"/>
  <c r="I162" i="34"/>
  <c r="J162" i="34"/>
  <c r="K162" i="34"/>
  <c r="L162" i="34"/>
  <c r="M162" i="34"/>
  <c r="N162" i="34"/>
  <c r="C163" i="34"/>
  <c r="D163" i="34"/>
  <c r="E163" i="34"/>
  <c r="F163" i="34"/>
  <c r="G163" i="34"/>
  <c r="H163" i="34"/>
  <c r="I163" i="34"/>
  <c r="J163" i="34"/>
  <c r="K163" i="34"/>
  <c r="L163" i="34"/>
  <c r="M163" i="34"/>
  <c r="N163" i="34"/>
  <c r="C164" i="34"/>
  <c r="D164" i="34"/>
  <c r="E164" i="34"/>
  <c r="F164" i="34"/>
  <c r="G164" i="34"/>
  <c r="H164" i="34"/>
  <c r="I164" i="34"/>
  <c r="J164" i="34"/>
  <c r="K164" i="34"/>
  <c r="L164" i="34"/>
  <c r="M164" i="34"/>
  <c r="N164" i="34"/>
  <c r="C165" i="34"/>
  <c r="D165" i="34"/>
  <c r="E165" i="34"/>
  <c r="F165" i="34"/>
  <c r="G165" i="34"/>
  <c r="H165" i="34"/>
  <c r="I165" i="34"/>
  <c r="J165" i="34"/>
  <c r="K165" i="34"/>
  <c r="L165" i="34"/>
  <c r="M165" i="34"/>
  <c r="N165" i="34"/>
  <c r="C166" i="34"/>
  <c r="D166" i="34"/>
  <c r="E166" i="34"/>
  <c r="F166" i="34"/>
  <c r="G166" i="34"/>
  <c r="H166" i="34"/>
  <c r="I166" i="34"/>
  <c r="J166" i="34"/>
  <c r="K166" i="34"/>
  <c r="L166" i="34"/>
  <c r="M166" i="34"/>
  <c r="N166" i="34"/>
  <c r="C167" i="34"/>
  <c r="D167" i="34"/>
  <c r="E167" i="34"/>
  <c r="F167" i="34"/>
  <c r="G167" i="34"/>
  <c r="H167" i="34"/>
  <c r="I167" i="34"/>
  <c r="J167" i="34"/>
  <c r="K167" i="34"/>
  <c r="L167" i="34"/>
  <c r="M167" i="34"/>
  <c r="N167" i="34"/>
  <c r="C168" i="34"/>
  <c r="D168" i="34"/>
  <c r="E168" i="34"/>
  <c r="F168" i="34"/>
  <c r="G168" i="34"/>
  <c r="H168" i="34"/>
  <c r="I168" i="34"/>
  <c r="J168" i="34"/>
  <c r="K168" i="34"/>
  <c r="L168" i="34"/>
  <c r="M168" i="34"/>
  <c r="N168" i="34"/>
  <c r="C169" i="34"/>
  <c r="D169" i="34"/>
  <c r="E169" i="34"/>
  <c r="F169" i="34"/>
  <c r="G169" i="34"/>
  <c r="H169" i="34"/>
  <c r="I169" i="34"/>
  <c r="J169" i="34"/>
  <c r="K169" i="34"/>
  <c r="L169" i="34"/>
  <c r="M169" i="34"/>
  <c r="N169" i="34"/>
  <c r="C170" i="34"/>
  <c r="D170" i="34"/>
  <c r="E170" i="34"/>
  <c r="F170" i="34"/>
  <c r="G170" i="34"/>
  <c r="H170" i="34"/>
  <c r="I170" i="34"/>
  <c r="J170" i="34"/>
  <c r="K170" i="34"/>
  <c r="L170" i="34"/>
  <c r="M170" i="34"/>
  <c r="N170" i="34"/>
  <c r="C171" i="34"/>
  <c r="D171" i="34"/>
  <c r="E171" i="34"/>
  <c r="F171" i="34"/>
  <c r="G171" i="34"/>
  <c r="H171" i="34"/>
  <c r="I171" i="34"/>
  <c r="J171" i="34"/>
  <c r="K171" i="34"/>
  <c r="L171" i="34"/>
  <c r="M171" i="34"/>
  <c r="N171" i="34"/>
  <c r="C172" i="34"/>
  <c r="D172" i="34"/>
  <c r="E172" i="34"/>
  <c r="F172" i="34"/>
  <c r="G172" i="34"/>
  <c r="H172" i="34"/>
  <c r="I172" i="34"/>
  <c r="J172" i="34"/>
  <c r="K172" i="34"/>
  <c r="L172" i="34"/>
  <c r="M172" i="34"/>
  <c r="N172" i="34"/>
  <c r="C173" i="34"/>
  <c r="D173" i="34"/>
  <c r="E173" i="34"/>
  <c r="F173" i="34"/>
  <c r="G173" i="34"/>
  <c r="H173" i="34"/>
  <c r="I173" i="34"/>
  <c r="J173" i="34"/>
  <c r="K173" i="34"/>
  <c r="L173" i="34"/>
  <c r="M173" i="34"/>
  <c r="N173" i="34"/>
  <c r="C174" i="34"/>
  <c r="D174" i="34"/>
  <c r="E174" i="34"/>
  <c r="F174" i="34"/>
  <c r="G174" i="34"/>
  <c r="H174" i="34"/>
  <c r="I174" i="34"/>
  <c r="J174" i="34"/>
  <c r="K174" i="34"/>
  <c r="L174" i="34"/>
  <c r="M174" i="34"/>
  <c r="N174" i="34"/>
  <c r="C175" i="34"/>
  <c r="D175" i="34"/>
  <c r="E175" i="34"/>
  <c r="F175" i="34"/>
  <c r="G175" i="34"/>
  <c r="H175" i="34"/>
  <c r="I175" i="34"/>
  <c r="J175" i="34"/>
  <c r="K175" i="34"/>
  <c r="L175" i="34"/>
  <c r="M175" i="34"/>
  <c r="N175" i="34"/>
  <c r="C176" i="34"/>
  <c r="D176" i="34"/>
  <c r="E176" i="34"/>
  <c r="F176" i="34"/>
  <c r="G176" i="34"/>
  <c r="H176" i="34"/>
  <c r="I176" i="34"/>
  <c r="J176" i="34"/>
  <c r="K176" i="34"/>
  <c r="L176" i="34"/>
  <c r="M176" i="34"/>
  <c r="N176" i="34"/>
  <c r="C177" i="34"/>
  <c r="D177" i="34"/>
  <c r="E177" i="34"/>
  <c r="F177" i="34"/>
  <c r="G177" i="34"/>
  <c r="H177" i="34"/>
  <c r="I177" i="34"/>
  <c r="J177" i="34"/>
  <c r="K177" i="34"/>
  <c r="L177" i="34"/>
  <c r="M177" i="34"/>
  <c r="N177" i="34"/>
  <c r="C178" i="34"/>
  <c r="D178" i="34"/>
  <c r="E178" i="34"/>
  <c r="F178" i="34"/>
  <c r="G178" i="34"/>
  <c r="H178" i="34"/>
  <c r="I178" i="34"/>
  <c r="J178" i="34"/>
  <c r="K178" i="34"/>
  <c r="L178" i="34"/>
  <c r="M178" i="34"/>
  <c r="N178" i="34"/>
  <c r="C179" i="34"/>
  <c r="D179" i="34"/>
  <c r="E179" i="34"/>
  <c r="F179" i="34"/>
  <c r="G179" i="34"/>
  <c r="H179" i="34"/>
  <c r="I179" i="34"/>
  <c r="J179" i="34"/>
  <c r="K179" i="34"/>
  <c r="L179" i="34"/>
  <c r="M179" i="34"/>
  <c r="N179" i="34"/>
  <c r="C180" i="34"/>
  <c r="D180" i="34"/>
  <c r="E180" i="34"/>
  <c r="F180" i="34"/>
  <c r="G180" i="34"/>
  <c r="H180" i="34"/>
  <c r="I180" i="34"/>
  <c r="J180" i="34"/>
  <c r="K180" i="34"/>
  <c r="L180" i="34"/>
  <c r="M180" i="34"/>
  <c r="N180" i="34"/>
  <c r="C181" i="34"/>
  <c r="D181" i="34"/>
  <c r="E181" i="34"/>
  <c r="F181" i="34"/>
  <c r="G181" i="34"/>
  <c r="H181" i="34"/>
  <c r="I181" i="34"/>
  <c r="J181" i="34"/>
  <c r="K181" i="34"/>
  <c r="L181" i="34"/>
  <c r="M181" i="34"/>
  <c r="N181" i="34"/>
  <c r="C182" i="34"/>
  <c r="D182" i="34"/>
  <c r="E182" i="34"/>
  <c r="F182" i="34"/>
  <c r="G182" i="34"/>
  <c r="H182" i="34"/>
  <c r="I182" i="34"/>
  <c r="J182" i="34"/>
  <c r="K182" i="34"/>
  <c r="L182" i="34"/>
  <c r="M182" i="34"/>
  <c r="N182" i="34"/>
  <c r="C183" i="34"/>
  <c r="D183" i="34"/>
  <c r="E183" i="34"/>
  <c r="F183" i="34"/>
  <c r="G183" i="34"/>
  <c r="H183" i="34"/>
  <c r="I183" i="34"/>
  <c r="J183" i="34"/>
  <c r="K183" i="34"/>
  <c r="L183" i="34"/>
  <c r="M183" i="34"/>
  <c r="N183" i="34"/>
  <c r="C184" i="34"/>
  <c r="D184" i="34"/>
  <c r="E184" i="34"/>
  <c r="F184" i="34"/>
  <c r="G184" i="34"/>
  <c r="H184" i="34"/>
  <c r="I184" i="34"/>
  <c r="J184" i="34"/>
  <c r="K184" i="34"/>
  <c r="L184" i="34"/>
  <c r="M184" i="34"/>
  <c r="N184" i="34"/>
  <c r="C185" i="34"/>
  <c r="D185" i="34"/>
  <c r="E185" i="34"/>
  <c r="F185" i="34"/>
  <c r="G185" i="34"/>
  <c r="H185" i="34"/>
  <c r="I185" i="34"/>
  <c r="J185" i="34"/>
  <c r="K185" i="34"/>
  <c r="L185" i="34"/>
  <c r="M185" i="34"/>
  <c r="N185" i="34"/>
  <c r="C186" i="34"/>
  <c r="D186" i="34"/>
  <c r="E186" i="34"/>
  <c r="F186" i="34"/>
  <c r="G186" i="34"/>
  <c r="H186" i="34"/>
  <c r="I186" i="34"/>
  <c r="J186" i="34"/>
  <c r="K186" i="34"/>
  <c r="L186" i="34"/>
  <c r="M186" i="34"/>
  <c r="N186" i="34"/>
  <c r="C187" i="34"/>
  <c r="D187" i="34"/>
  <c r="E187" i="34"/>
  <c r="F187" i="34"/>
  <c r="G187" i="34"/>
  <c r="H187" i="34"/>
  <c r="I187" i="34"/>
  <c r="J187" i="34"/>
  <c r="K187" i="34"/>
  <c r="L187" i="34"/>
  <c r="M187" i="34"/>
  <c r="N187" i="34"/>
  <c r="C188" i="34"/>
  <c r="D188" i="34"/>
  <c r="E188" i="34"/>
  <c r="F188" i="34"/>
  <c r="G188" i="34"/>
  <c r="H188" i="34"/>
  <c r="I188" i="34"/>
  <c r="J188" i="34"/>
  <c r="K188" i="34"/>
  <c r="L188" i="34"/>
  <c r="M188" i="34"/>
  <c r="N188" i="34"/>
  <c r="C189" i="34"/>
  <c r="D189" i="34"/>
  <c r="E189" i="34"/>
  <c r="F189" i="34"/>
  <c r="G189" i="34"/>
  <c r="H189" i="34"/>
  <c r="I189" i="34"/>
  <c r="J189" i="34"/>
  <c r="K189" i="34"/>
  <c r="L189" i="34"/>
  <c r="M189" i="34"/>
  <c r="N189" i="34"/>
  <c r="C190" i="34"/>
  <c r="D190" i="34"/>
  <c r="E190" i="34"/>
  <c r="F190" i="34"/>
  <c r="G190" i="34"/>
  <c r="H190" i="34"/>
  <c r="I190" i="34"/>
  <c r="J190" i="34"/>
  <c r="K190" i="34"/>
  <c r="L190" i="34"/>
  <c r="M190" i="34"/>
  <c r="N190" i="34"/>
  <c r="C191" i="34"/>
  <c r="D191" i="34"/>
  <c r="E191" i="34"/>
  <c r="F191" i="34"/>
  <c r="G191" i="34"/>
  <c r="H191" i="34"/>
  <c r="I191" i="34"/>
  <c r="J191" i="34"/>
  <c r="K191" i="34"/>
  <c r="L191" i="34"/>
  <c r="M191" i="34"/>
  <c r="N191" i="34"/>
  <c r="C192" i="34"/>
  <c r="D192" i="34"/>
  <c r="E192" i="34"/>
  <c r="F192" i="34"/>
  <c r="G192" i="34"/>
  <c r="H192" i="34"/>
  <c r="I192" i="34"/>
  <c r="J192" i="34"/>
  <c r="K192" i="34"/>
  <c r="L192" i="34"/>
  <c r="M192" i="34"/>
  <c r="N192" i="34"/>
  <c r="C193" i="34"/>
  <c r="D193" i="34"/>
  <c r="E193" i="34"/>
  <c r="F193" i="34"/>
  <c r="G193" i="34"/>
  <c r="H193" i="34"/>
  <c r="I193" i="34"/>
  <c r="J193" i="34"/>
  <c r="K193" i="34"/>
  <c r="L193" i="34"/>
  <c r="M193" i="34"/>
  <c r="N193" i="34"/>
  <c r="C194" i="34"/>
  <c r="D194" i="34"/>
  <c r="E194" i="34"/>
  <c r="F194" i="34"/>
  <c r="G194" i="34"/>
  <c r="H194" i="34"/>
  <c r="I194" i="34"/>
  <c r="J194" i="34"/>
  <c r="K194" i="34"/>
  <c r="L194" i="34"/>
  <c r="M194" i="34"/>
  <c r="N194" i="34"/>
  <c r="C195" i="34"/>
  <c r="D195" i="34"/>
  <c r="E195" i="34"/>
  <c r="F195" i="34"/>
  <c r="G195" i="34"/>
  <c r="H195" i="34"/>
  <c r="I195" i="34"/>
  <c r="J195" i="34"/>
  <c r="K195" i="34"/>
  <c r="L195" i="34"/>
  <c r="M195" i="34"/>
  <c r="N195" i="34"/>
  <c r="C196" i="34"/>
  <c r="D196" i="34"/>
  <c r="E196" i="34"/>
  <c r="F196" i="34"/>
  <c r="G196" i="34"/>
  <c r="H196" i="34"/>
  <c r="I196" i="34"/>
  <c r="J196" i="34"/>
  <c r="K196" i="34"/>
  <c r="L196" i="34"/>
  <c r="M196" i="34"/>
  <c r="N196" i="34"/>
  <c r="C197" i="34"/>
  <c r="D197" i="34"/>
  <c r="E197" i="34"/>
  <c r="F197" i="34"/>
  <c r="G197" i="34"/>
  <c r="H197" i="34"/>
  <c r="I197" i="34"/>
  <c r="J197" i="34"/>
  <c r="K197" i="34"/>
  <c r="L197" i="34"/>
  <c r="M197" i="34"/>
  <c r="N197" i="34"/>
  <c r="C198" i="34"/>
  <c r="D198" i="34"/>
  <c r="E198" i="34"/>
  <c r="F198" i="34"/>
  <c r="G198" i="34"/>
  <c r="H198" i="34"/>
  <c r="I198" i="34"/>
  <c r="J198" i="34"/>
  <c r="K198" i="34"/>
  <c r="L198" i="34"/>
  <c r="M198" i="34"/>
  <c r="N198" i="34"/>
  <c r="C199" i="34"/>
  <c r="D199" i="34"/>
  <c r="E199" i="34"/>
  <c r="F199" i="34"/>
  <c r="G199" i="34"/>
  <c r="H199" i="34"/>
  <c r="I199" i="34"/>
  <c r="J199" i="34"/>
  <c r="K199" i="34"/>
  <c r="L199" i="34"/>
  <c r="M199" i="34"/>
  <c r="N199" i="34"/>
  <c r="C200" i="34"/>
  <c r="D200" i="34"/>
  <c r="E200" i="34"/>
  <c r="F200" i="34"/>
  <c r="G200" i="34"/>
  <c r="H200" i="34"/>
  <c r="I200" i="34"/>
  <c r="J200" i="34"/>
  <c r="K200" i="34"/>
  <c r="L200" i="34"/>
  <c r="M200" i="34"/>
  <c r="N200" i="34"/>
  <c r="C201" i="34"/>
  <c r="D201" i="34"/>
  <c r="E201" i="34"/>
  <c r="F201" i="34"/>
  <c r="G201" i="34"/>
  <c r="H201" i="34"/>
  <c r="I201" i="34"/>
  <c r="J201" i="34"/>
  <c r="K201" i="34"/>
  <c r="L201" i="34"/>
  <c r="M201" i="34"/>
  <c r="N201" i="34"/>
  <c r="C202" i="34"/>
  <c r="D202" i="34"/>
  <c r="E202" i="34"/>
  <c r="F202" i="34"/>
  <c r="G202" i="34"/>
  <c r="H202" i="34"/>
  <c r="I202" i="34"/>
  <c r="J202" i="34"/>
  <c r="K202" i="34"/>
  <c r="L202" i="34"/>
  <c r="M202" i="34"/>
  <c r="N202" i="34"/>
  <c r="C203" i="34"/>
  <c r="D203" i="34"/>
  <c r="E203" i="34"/>
  <c r="F203" i="34"/>
  <c r="G203" i="34"/>
  <c r="H203" i="34"/>
  <c r="I203" i="34"/>
  <c r="J203" i="34"/>
  <c r="K203" i="34"/>
  <c r="L203" i="34"/>
  <c r="M203" i="34"/>
  <c r="N203" i="34"/>
  <c r="C204" i="34"/>
  <c r="D204" i="34"/>
  <c r="E204" i="34"/>
  <c r="F204" i="34"/>
  <c r="G204" i="34"/>
  <c r="H204" i="34"/>
  <c r="I204" i="34"/>
  <c r="J204" i="34"/>
  <c r="K204" i="34"/>
  <c r="L204" i="34"/>
  <c r="M204" i="34"/>
  <c r="N204" i="34"/>
  <c r="C205" i="34"/>
  <c r="D205" i="34"/>
  <c r="E205" i="34"/>
  <c r="F205" i="34"/>
  <c r="G205" i="34"/>
  <c r="H205" i="34"/>
  <c r="I205" i="34"/>
  <c r="J205" i="34"/>
  <c r="K205" i="34"/>
  <c r="L205" i="34"/>
  <c r="M205" i="34"/>
  <c r="N205" i="34"/>
  <c r="C206" i="34"/>
  <c r="D206" i="34"/>
  <c r="E206" i="34"/>
  <c r="F206" i="34"/>
  <c r="G206" i="34"/>
  <c r="H206" i="34"/>
  <c r="I206" i="34"/>
  <c r="J206" i="34"/>
  <c r="K206" i="34"/>
  <c r="L206" i="34"/>
  <c r="M206" i="34"/>
  <c r="N206" i="34"/>
  <c r="C207" i="34"/>
  <c r="D207" i="34"/>
  <c r="E207" i="34"/>
  <c r="F207" i="34"/>
  <c r="G207" i="34"/>
  <c r="H207" i="34"/>
  <c r="I207" i="34"/>
  <c r="J207" i="34"/>
  <c r="K207" i="34"/>
  <c r="L207" i="34"/>
  <c r="M207" i="34"/>
  <c r="N207" i="34"/>
  <c r="C208" i="34"/>
  <c r="D208" i="34"/>
  <c r="E208" i="34"/>
  <c r="F208" i="34"/>
  <c r="G208" i="34"/>
  <c r="H208" i="34"/>
  <c r="I208" i="34"/>
  <c r="J208" i="34"/>
  <c r="K208" i="34"/>
  <c r="L208" i="34"/>
  <c r="M208" i="34"/>
  <c r="N208" i="34"/>
  <c r="C209" i="34"/>
  <c r="D209" i="34"/>
  <c r="E209" i="34"/>
  <c r="F209" i="34"/>
  <c r="G209" i="34"/>
  <c r="H209" i="34"/>
  <c r="I209" i="34"/>
  <c r="J209" i="34"/>
  <c r="K209" i="34"/>
  <c r="L209" i="34"/>
  <c r="M209" i="34"/>
  <c r="N209" i="34"/>
  <c r="C210" i="34"/>
  <c r="D210" i="34"/>
  <c r="E210" i="34"/>
  <c r="F210" i="34"/>
  <c r="G210" i="34"/>
  <c r="H210" i="34"/>
  <c r="I210" i="34"/>
  <c r="J210" i="34"/>
  <c r="K210" i="34"/>
  <c r="L210" i="34"/>
  <c r="M210" i="34"/>
  <c r="N210" i="34"/>
  <c r="C211" i="34"/>
  <c r="D211" i="34"/>
  <c r="E211" i="34"/>
  <c r="F211" i="34"/>
  <c r="G211" i="34"/>
  <c r="H211" i="34"/>
  <c r="I211" i="34"/>
  <c r="J211" i="34"/>
  <c r="K211" i="34"/>
  <c r="L211" i="34"/>
  <c r="M211" i="34"/>
  <c r="N211" i="34"/>
  <c r="C212" i="34"/>
  <c r="D212" i="34"/>
  <c r="E212" i="34"/>
  <c r="F212" i="34"/>
  <c r="G212" i="34"/>
  <c r="H212" i="34"/>
  <c r="I212" i="34"/>
  <c r="J212" i="34"/>
  <c r="K212" i="34"/>
  <c r="L212" i="34"/>
  <c r="M212" i="34"/>
  <c r="N212" i="34"/>
  <c r="C213" i="34"/>
  <c r="D213" i="34"/>
  <c r="E213" i="34"/>
  <c r="F213" i="34"/>
  <c r="G213" i="34"/>
  <c r="H213" i="34"/>
  <c r="I213" i="34"/>
  <c r="J213" i="34"/>
  <c r="K213" i="34"/>
  <c r="L213" i="34"/>
  <c r="M213" i="34"/>
  <c r="N213" i="34"/>
  <c r="C214" i="34"/>
  <c r="D214" i="34"/>
  <c r="E214" i="34"/>
  <c r="F214" i="34"/>
  <c r="G214" i="34"/>
  <c r="H214" i="34"/>
  <c r="I214" i="34"/>
  <c r="J214" i="34"/>
  <c r="K214" i="34"/>
  <c r="L214" i="34"/>
  <c r="M214" i="34"/>
  <c r="N214" i="34"/>
  <c r="C215" i="34"/>
  <c r="D215" i="34"/>
  <c r="E215" i="34"/>
  <c r="F215" i="34"/>
  <c r="G215" i="34"/>
  <c r="H215" i="34"/>
  <c r="I215" i="34"/>
  <c r="J215" i="34"/>
  <c r="K215" i="34"/>
  <c r="L215" i="34"/>
  <c r="M215" i="34"/>
  <c r="N215" i="34"/>
  <c r="C216" i="34"/>
  <c r="D216" i="34"/>
  <c r="E216" i="34"/>
  <c r="F216" i="34"/>
  <c r="G216" i="34"/>
  <c r="H216" i="34"/>
  <c r="I216" i="34"/>
  <c r="J216" i="34"/>
  <c r="K216" i="34"/>
  <c r="L216" i="34"/>
  <c r="M216" i="34"/>
  <c r="N216" i="34"/>
  <c r="C217" i="34"/>
  <c r="D217" i="34"/>
  <c r="E217" i="34"/>
  <c r="F217" i="34"/>
  <c r="G217" i="34"/>
  <c r="H217" i="34"/>
  <c r="I217" i="34"/>
  <c r="J217" i="34"/>
  <c r="K217" i="34"/>
  <c r="L217" i="34"/>
  <c r="M217" i="34"/>
  <c r="N217" i="34"/>
  <c r="C218" i="34"/>
  <c r="D218" i="34"/>
  <c r="E218" i="34"/>
  <c r="F218" i="34"/>
  <c r="G218" i="34"/>
  <c r="H218" i="34"/>
  <c r="I218" i="34"/>
  <c r="J218" i="34"/>
  <c r="K218" i="34"/>
  <c r="L218" i="34"/>
  <c r="M218" i="34"/>
  <c r="N218" i="34"/>
  <c r="C219" i="34"/>
  <c r="D219" i="34"/>
  <c r="E219" i="34"/>
  <c r="F219" i="34"/>
  <c r="G219" i="34"/>
  <c r="H219" i="34"/>
  <c r="I219" i="34"/>
  <c r="J219" i="34"/>
  <c r="K219" i="34"/>
  <c r="L219" i="34"/>
  <c r="M219" i="34"/>
  <c r="N219" i="34"/>
  <c r="C220" i="34"/>
  <c r="D220" i="34"/>
  <c r="E220" i="34"/>
  <c r="F220" i="34"/>
  <c r="G220" i="34"/>
  <c r="H220" i="34"/>
  <c r="I220" i="34"/>
  <c r="J220" i="34"/>
  <c r="K220" i="34"/>
  <c r="L220" i="34"/>
  <c r="M220" i="34"/>
  <c r="N220" i="34"/>
  <c r="C221" i="34"/>
  <c r="D221" i="34"/>
  <c r="E221" i="34"/>
  <c r="F221" i="34"/>
  <c r="G221" i="34"/>
  <c r="H221" i="34"/>
  <c r="I221" i="34"/>
  <c r="J221" i="34"/>
  <c r="K221" i="34"/>
  <c r="L221" i="34"/>
  <c r="M221" i="34"/>
  <c r="N221" i="34"/>
  <c r="C222" i="34"/>
  <c r="D222" i="34"/>
  <c r="E222" i="34"/>
  <c r="F222" i="34"/>
  <c r="G222" i="34"/>
  <c r="H222" i="34"/>
  <c r="I222" i="34"/>
  <c r="J222" i="34"/>
  <c r="K222" i="34"/>
  <c r="L222" i="34"/>
  <c r="M222" i="34"/>
  <c r="N222" i="34"/>
  <c r="C223" i="34"/>
  <c r="D223" i="34"/>
  <c r="E223" i="34"/>
  <c r="F223" i="34"/>
  <c r="G223" i="34"/>
  <c r="H223" i="34"/>
  <c r="I223" i="34"/>
  <c r="J223" i="34"/>
  <c r="K223" i="34"/>
  <c r="L223" i="34"/>
  <c r="M223" i="34"/>
  <c r="N223" i="34"/>
  <c r="C224" i="34"/>
  <c r="D224" i="34"/>
  <c r="E224" i="34"/>
  <c r="F224" i="34"/>
  <c r="G224" i="34"/>
  <c r="H224" i="34"/>
  <c r="I224" i="34"/>
  <c r="J224" i="34"/>
  <c r="K224" i="34"/>
  <c r="L224" i="34"/>
  <c r="M224" i="34"/>
  <c r="N224" i="34"/>
  <c r="C225" i="34"/>
  <c r="D225" i="34"/>
  <c r="E225" i="34"/>
  <c r="F225" i="34"/>
  <c r="G225" i="34"/>
  <c r="H225" i="34"/>
  <c r="I225" i="34"/>
  <c r="J225" i="34"/>
  <c r="K225" i="34"/>
  <c r="L225" i="34"/>
  <c r="M225" i="34"/>
  <c r="N225" i="34"/>
  <c r="C226" i="34"/>
  <c r="D226" i="34"/>
  <c r="E226" i="34"/>
  <c r="F226" i="34"/>
  <c r="G226" i="34"/>
  <c r="H226" i="34"/>
  <c r="I226" i="34"/>
  <c r="J226" i="34"/>
  <c r="K226" i="34"/>
  <c r="L226" i="34"/>
  <c r="M226" i="34"/>
  <c r="N226" i="34"/>
  <c r="C227" i="34"/>
  <c r="D227" i="34"/>
  <c r="E227" i="34"/>
  <c r="F227" i="34"/>
  <c r="G227" i="34"/>
  <c r="H227" i="34"/>
  <c r="I227" i="34"/>
  <c r="J227" i="34"/>
  <c r="K227" i="34"/>
  <c r="L227" i="34"/>
  <c r="M227" i="34"/>
  <c r="N227" i="34"/>
  <c r="C228" i="34"/>
  <c r="D228" i="34"/>
  <c r="E228" i="34"/>
  <c r="F228" i="34"/>
  <c r="G228" i="34"/>
  <c r="H228" i="34"/>
  <c r="I228" i="34"/>
  <c r="J228" i="34"/>
  <c r="K228" i="34"/>
  <c r="L228" i="34"/>
  <c r="M228" i="34"/>
  <c r="N228" i="34"/>
  <c r="C229" i="34"/>
  <c r="D229" i="34"/>
  <c r="E229" i="34"/>
  <c r="F229" i="34"/>
  <c r="G229" i="34"/>
  <c r="H229" i="34"/>
  <c r="I229" i="34"/>
  <c r="J229" i="34"/>
  <c r="K229" i="34"/>
  <c r="L229" i="34"/>
  <c r="M229" i="34"/>
  <c r="N229" i="34"/>
  <c r="C230" i="34"/>
  <c r="D230" i="34"/>
  <c r="E230" i="34"/>
  <c r="F230" i="34"/>
  <c r="G230" i="34"/>
  <c r="H230" i="34"/>
  <c r="I230" i="34"/>
  <c r="J230" i="34"/>
  <c r="K230" i="34"/>
  <c r="L230" i="34"/>
  <c r="M230" i="34"/>
  <c r="N230" i="34"/>
  <c r="C231" i="34"/>
  <c r="D231" i="34"/>
  <c r="E231" i="34"/>
  <c r="F231" i="34"/>
  <c r="G231" i="34"/>
  <c r="H231" i="34"/>
  <c r="I231" i="34"/>
  <c r="J231" i="34"/>
  <c r="K231" i="34"/>
  <c r="L231" i="34"/>
  <c r="M231" i="34"/>
  <c r="N231" i="34"/>
  <c r="C232" i="34"/>
  <c r="D232" i="34"/>
  <c r="E232" i="34"/>
  <c r="F232" i="34"/>
  <c r="G232" i="34"/>
  <c r="H232" i="34"/>
  <c r="I232" i="34"/>
  <c r="J232" i="34"/>
  <c r="K232" i="34"/>
  <c r="L232" i="34"/>
  <c r="M232" i="34"/>
  <c r="N232" i="34"/>
  <c r="C233" i="34"/>
  <c r="D233" i="34"/>
  <c r="E233" i="34"/>
  <c r="F233" i="34"/>
  <c r="G233" i="34"/>
  <c r="H233" i="34"/>
  <c r="I233" i="34"/>
  <c r="J233" i="34"/>
  <c r="K233" i="34"/>
  <c r="L233" i="34"/>
  <c r="M233" i="34"/>
  <c r="N233" i="34"/>
  <c r="C234" i="34"/>
  <c r="D234" i="34"/>
  <c r="E234" i="34"/>
  <c r="F234" i="34"/>
  <c r="G234" i="34"/>
  <c r="H234" i="34"/>
  <c r="I234" i="34"/>
  <c r="J234" i="34"/>
  <c r="K234" i="34"/>
  <c r="L234" i="34"/>
  <c r="M234" i="34"/>
  <c r="N234" i="34"/>
  <c r="C235" i="34"/>
  <c r="D235" i="34"/>
  <c r="E235" i="34"/>
  <c r="F235" i="34"/>
  <c r="G235" i="34"/>
  <c r="H235" i="34"/>
  <c r="I235" i="34"/>
  <c r="J235" i="34"/>
  <c r="K235" i="34"/>
  <c r="L235" i="34"/>
  <c r="M235" i="34"/>
  <c r="N235" i="34"/>
  <c r="C236" i="34"/>
  <c r="D236" i="34"/>
  <c r="E236" i="34"/>
  <c r="F236" i="34"/>
  <c r="G236" i="34"/>
  <c r="H236" i="34"/>
  <c r="I236" i="34"/>
  <c r="J236" i="34"/>
  <c r="K236" i="34"/>
  <c r="L236" i="34"/>
  <c r="M236" i="34"/>
  <c r="N236" i="34"/>
  <c r="C237" i="34"/>
  <c r="D237" i="34"/>
  <c r="E237" i="34"/>
  <c r="F237" i="34"/>
  <c r="G237" i="34"/>
  <c r="H237" i="34"/>
  <c r="I237" i="34"/>
  <c r="J237" i="34"/>
  <c r="K237" i="34"/>
  <c r="L237" i="34"/>
  <c r="M237" i="34"/>
  <c r="N237" i="34"/>
  <c r="C238" i="34"/>
  <c r="D238" i="34"/>
  <c r="E238" i="34"/>
  <c r="F238" i="34"/>
  <c r="G238" i="34"/>
  <c r="H238" i="34"/>
  <c r="I238" i="34"/>
  <c r="J238" i="34"/>
  <c r="K238" i="34"/>
  <c r="L238" i="34"/>
  <c r="M238" i="34"/>
  <c r="N238" i="34"/>
  <c r="C239" i="34"/>
  <c r="D239" i="34"/>
  <c r="E239" i="34"/>
  <c r="F239" i="34"/>
  <c r="G239" i="34"/>
  <c r="H239" i="34"/>
  <c r="I239" i="34"/>
  <c r="J239" i="34"/>
  <c r="K239" i="34"/>
  <c r="L239" i="34"/>
  <c r="M239" i="34"/>
  <c r="N239" i="34"/>
  <c r="C240" i="34"/>
  <c r="D240" i="34"/>
  <c r="E240" i="34"/>
  <c r="F240" i="34"/>
  <c r="G240" i="34"/>
  <c r="H240" i="34"/>
  <c r="I240" i="34"/>
  <c r="J240" i="34"/>
  <c r="K240" i="34"/>
  <c r="L240" i="34"/>
  <c r="M240" i="34"/>
  <c r="N240" i="34"/>
  <c r="C241" i="34"/>
  <c r="D241" i="34"/>
  <c r="E241" i="34"/>
  <c r="F241" i="34"/>
  <c r="G241" i="34"/>
  <c r="H241" i="34"/>
  <c r="I241" i="34"/>
  <c r="J241" i="34"/>
  <c r="K241" i="34"/>
  <c r="L241" i="34"/>
  <c r="M241" i="34"/>
  <c r="N241" i="34"/>
  <c r="C242" i="34"/>
  <c r="D242" i="34"/>
  <c r="E242" i="34"/>
  <c r="F242" i="34"/>
  <c r="G242" i="34"/>
  <c r="H242" i="34"/>
  <c r="I242" i="34"/>
  <c r="J242" i="34"/>
  <c r="K242" i="34"/>
  <c r="L242" i="34"/>
  <c r="M242" i="34"/>
  <c r="N242" i="34"/>
  <c r="C243" i="34"/>
  <c r="D243" i="34"/>
  <c r="E243" i="34"/>
  <c r="F243" i="34"/>
  <c r="G243" i="34"/>
  <c r="H243" i="34"/>
  <c r="I243" i="34"/>
  <c r="J243" i="34"/>
  <c r="K243" i="34"/>
  <c r="L243" i="34"/>
  <c r="M243" i="34"/>
  <c r="N243" i="34"/>
  <c r="C244" i="34"/>
  <c r="D244" i="34"/>
  <c r="E244" i="34"/>
  <c r="F244" i="34"/>
  <c r="G244" i="34"/>
  <c r="H244" i="34"/>
  <c r="I244" i="34"/>
  <c r="J244" i="34"/>
  <c r="K244" i="34"/>
  <c r="L244" i="34"/>
  <c r="M244" i="34"/>
  <c r="N244" i="34"/>
  <c r="C245" i="34"/>
  <c r="D245" i="34"/>
  <c r="E245" i="34"/>
  <c r="F245" i="34"/>
  <c r="G245" i="34"/>
  <c r="H245" i="34"/>
  <c r="I245" i="34"/>
  <c r="J245" i="34"/>
  <c r="K245" i="34"/>
  <c r="L245" i="34"/>
  <c r="M245" i="34"/>
  <c r="N245" i="34"/>
  <c r="C246" i="34"/>
  <c r="D246" i="34"/>
  <c r="E246" i="34"/>
  <c r="F246" i="34"/>
  <c r="G246" i="34"/>
  <c r="H246" i="34"/>
  <c r="I246" i="34"/>
  <c r="J246" i="34"/>
  <c r="K246" i="34"/>
  <c r="L246" i="34"/>
  <c r="M246" i="34"/>
  <c r="N246" i="34"/>
  <c r="C247" i="34"/>
  <c r="D247" i="34"/>
  <c r="E247" i="34"/>
  <c r="F247" i="34"/>
  <c r="G247" i="34"/>
  <c r="H247" i="34"/>
  <c r="I247" i="34"/>
  <c r="J247" i="34"/>
  <c r="K247" i="34"/>
  <c r="L247" i="34"/>
  <c r="M247" i="34"/>
  <c r="N247" i="34"/>
  <c r="C248" i="34"/>
  <c r="D248" i="34"/>
  <c r="E248" i="34"/>
  <c r="F248" i="34"/>
  <c r="G248" i="34"/>
  <c r="H248" i="34"/>
  <c r="I248" i="34"/>
  <c r="J248" i="34"/>
  <c r="K248" i="34"/>
  <c r="L248" i="34"/>
  <c r="M248" i="34"/>
  <c r="N248" i="34"/>
  <c r="C249" i="34"/>
  <c r="D249" i="34"/>
  <c r="E249" i="34"/>
  <c r="F249" i="34"/>
  <c r="G249" i="34"/>
  <c r="H249" i="34"/>
  <c r="I249" i="34"/>
  <c r="J249" i="34"/>
  <c r="K249" i="34"/>
  <c r="L249" i="34"/>
  <c r="M249" i="34"/>
  <c r="N249" i="34"/>
  <c r="C250" i="34"/>
  <c r="D250" i="34"/>
  <c r="E250" i="34"/>
  <c r="F250" i="34"/>
  <c r="G250" i="34"/>
  <c r="H250" i="34"/>
  <c r="I250" i="34"/>
  <c r="J250" i="34"/>
  <c r="K250" i="34"/>
  <c r="L250" i="34"/>
  <c r="M250" i="34"/>
  <c r="N250" i="34"/>
  <c r="C251" i="34"/>
  <c r="D251" i="34"/>
  <c r="E251" i="34"/>
  <c r="F251" i="34"/>
  <c r="G251" i="34"/>
  <c r="H251" i="34"/>
  <c r="I251" i="34"/>
  <c r="J251" i="34"/>
  <c r="K251" i="34"/>
  <c r="L251" i="34"/>
  <c r="M251" i="34"/>
  <c r="N251" i="34"/>
  <c r="C252" i="34"/>
  <c r="D252" i="34"/>
  <c r="E252" i="34"/>
  <c r="F252" i="34"/>
  <c r="G252" i="34"/>
  <c r="H252" i="34"/>
  <c r="I252" i="34"/>
  <c r="J252" i="34"/>
  <c r="K252" i="34"/>
  <c r="L252" i="34"/>
  <c r="M252" i="34"/>
  <c r="N252" i="34"/>
  <c r="C253" i="34"/>
  <c r="D253" i="34"/>
  <c r="E253" i="34"/>
  <c r="F253" i="34"/>
  <c r="G253" i="34"/>
  <c r="H253" i="34"/>
  <c r="I253" i="34"/>
  <c r="J253" i="34"/>
  <c r="K253" i="34"/>
  <c r="L253" i="34"/>
  <c r="M253" i="34"/>
  <c r="N253" i="34"/>
  <c r="C254" i="34"/>
  <c r="D254" i="34"/>
  <c r="E254" i="34"/>
  <c r="F254" i="34"/>
  <c r="G254" i="34"/>
  <c r="H254" i="34"/>
  <c r="I254" i="34"/>
  <c r="J254" i="34"/>
  <c r="K254" i="34"/>
  <c r="L254" i="34"/>
  <c r="M254" i="34"/>
  <c r="N254" i="34"/>
  <c r="C255" i="34"/>
  <c r="D255" i="34"/>
  <c r="E255" i="34"/>
  <c r="F255" i="34"/>
  <c r="G255" i="34"/>
  <c r="H255" i="34"/>
  <c r="I255" i="34"/>
  <c r="J255" i="34"/>
  <c r="K255" i="34"/>
  <c r="L255" i="34"/>
  <c r="M255" i="34"/>
  <c r="N255" i="34"/>
  <c r="C256" i="34"/>
  <c r="D256" i="34"/>
  <c r="E256" i="34"/>
  <c r="F256" i="34"/>
  <c r="G256" i="34"/>
  <c r="H256" i="34"/>
  <c r="I256" i="34"/>
  <c r="J256" i="34"/>
  <c r="K256" i="34"/>
  <c r="L256" i="34"/>
  <c r="M256" i="34"/>
  <c r="N256" i="34"/>
  <c r="C257" i="34"/>
  <c r="D257" i="34"/>
  <c r="E257" i="34"/>
  <c r="F257" i="34"/>
  <c r="G257" i="34"/>
  <c r="H257" i="34"/>
  <c r="I257" i="34"/>
  <c r="J257" i="34"/>
  <c r="K257" i="34"/>
  <c r="L257" i="34"/>
  <c r="M257" i="34"/>
  <c r="N257" i="34"/>
  <c r="C258" i="34"/>
  <c r="D258" i="34"/>
  <c r="E258" i="34"/>
  <c r="F258" i="34"/>
  <c r="G258" i="34"/>
  <c r="H258" i="34"/>
  <c r="I258" i="34"/>
  <c r="J258" i="34"/>
  <c r="K258" i="34"/>
  <c r="L258" i="34"/>
  <c r="M258" i="34"/>
  <c r="N258" i="34"/>
  <c r="C259" i="34"/>
  <c r="D259" i="34"/>
  <c r="E259" i="34"/>
  <c r="F259" i="34"/>
  <c r="G259" i="34"/>
  <c r="H259" i="34"/>
  <c r="I259" i="34"/>
  <c r="J259" i="34"/>
  <c r="K259" i="34"/>
  <c r="L259" i="34"/>
  <c r="M259" i="34"/>
  <c r="N259" i="34"/>
  <c r="C260" i="34"/>
  <c r="D260" i="34"/>
  <c r="E260" i="34"/>
  <c r="F260" i="34"/>
  <c r="G260" i="34"/>
  <c r="H260" i="34"/>
  <c r="I260" i="34"/>
  <c r="J260" i="34"/>
  <c r="K260" i="34"/>
  <c r="L260" i="34"/>
  <c r="M260" i="34"/>
  <c r="N260" i="34"/>
  <c r="C261" i="34"/>
  <c r="D261" i="34"/>
  <c r="E261" i="34"/>
  <c r="F261" i="34"/>
  <c r="G261" i="34"/>
  <c r="H261" i="34"/>
  <c r="I261" i="34"/>
  <c r="J261" i="34"/>
  <c r="K261" i="34"/>
  <c r="L261" i="34"/>
  <c r="M261" i="34"/>
  <c r="N261" i="34"/>
  <c r="C262" i="34"/>
  <c r="D262" i="34"/>
  <c r="E262" i="34"/>
  <c r="F262" i="34"/>
  <c r="G262" i="34"/>
  <c r="H262" i="34"/>
  <c r="I262" i="34"/>
  <c r="J262" i="34"/>
  <c r="K262" i="34"/>
  <c r="L262" i="34"/>
  <c r="M262" i="34"/>
  <c r="N262" i="34"/>
  <c r="C263" i="34"/>
  <c r="D263" i="34"/>
  <c r="E263" i="34"/>
  <c r="F263" i="34"/>
  <c r="G263" i="34"/>
  <c r="H263" i="34"/>
  <c r="I263" i="34"/>
  <c r="J263" i="34"/>
  <c r="K263" i="34"/>
  <c r="L263" i="34"/>
  <c r="M263" i="34"/>
  <c r="N263" i="34"/>
  <c r="C264" i="34"/>
  <c r="D264" i="34"/>
  <c r="E264" i="34"/>
  <c r="F264" i="34"/>
  <c r="G264" i="34"/>
  <c r="H264" i="34"/>
  <c r="I264" i="34"/>
  <c r="J264" i="34"/>
  <c r="K264" i="34"/>
  <c r="L264" i="34"/>
  <c r="M264" i="34"/>
  <c r="N264" i="34"/>
  <c r="C265" i="34"/>
  <c r="D265" i="34"/>
  <c r="E265" i="34"/>
  <c r="F265" i="34"/>
  <c r="G265" i="34"/>
  <c r="H265" i="34"/>
  <c r="I265" i="34"/>
  <c r="J265" i="34"/>
  <c r="K265" i="34"/>
  <c r="L265" i="34"/>
  <c r="M265" i="34"/>
  <c r="N265" i="34"/>
  <c r="C266" i="34"/>
  <c r="D266" i="34"/>
  <c r="E266" i="34"/>
  <c r="F266" i="34"/>
  <c r="G266" i="34"/>
  <c r="H266" i="34"/>
  <c r="I266" i="34"/>
  <c r="J266" i="34"/>
  <c r="K266" i="34"/>
  <c r="L266" i="34"/>
  <c r="M266" i="34"/>
  <c r="N266" i="34"/>
  <c r="C267" i="34"/>
  <c r="D267" i="34"/>
  <c r="E267" i="34"/>
  <c r="F267" i="34"/>
  <c r="G267" i="34"/>
  <c r="H267" i="34"/>
  <c r="I267" i="34"/>
  <c r="J267" i="34"/>
  <c r="K267" i="34"/>
  <c r="L267" i="34"/>
  <c r="M267" i="34"/>
  <c r="N267" i="34"/>
  <c r="C268" i="34"/>
  <c r="D268" i="34"/>
  <c r="E268" i="34"/>
  <c r="F268" i="34"/>
  <c r="G268" i="34"/>
  <c r="H268" i="34"/>
  <c r="I268" i="34"/>
  <c r="J268" i="34"/>
  <c r="K268" i="34"/>
  <c r="L268" i="34"/>
  <c r="M268" i="34"/>
  <c r="N268" i="34"/>
  <c r="C269" i="34"/>
  <c r="D269" i="34"/>
  <c r="E269" i="34"/>
  <c r="F269" i="34"/>
  <c r="G269" i="34"/>
  <c r="H269" i="34"/>
  <c r="I269" i="34"/>
  <c r="J269" i="34"/>
  <c r="K269" i="34"/>
  <c r="L269" i="34"/>
  <c r="M269" i="34"/>
  <c r="N269" i="34"/>
  <c r="C270" i="34"/>
  <c r="D270" i="34"/>
  <c r="E270" i="34"/>
  <c r="F270" i="34"/>
  <c r="G270" i="34"/>
  <c r="H270" i="34"/>
  <c r="I270" i="34"/>
  <c r="J270" i="34"/>
  <c r="K270" i="34"/>
  <c r="L270" i="34"/>
  <c r="M270" i="34"/>
  <c r="N270" i="34"/>
  <c r="C271" i="34"/>
  <c r="D271" i="34"/>
  <c r="E271" i="34"/>
  <c r="F271" i="34"/>
  <c r="G271" i="34"/>
  <c r="H271" i="34"/>
  <c r="I271" i="34"/>
  <c r="J271" i="34"/>
  <c r="K271" i="34"/>
  <c r="L271" i="34"/>
  <c r="M271" i="34"/>
  <c r="N271" i="34"/>
  <c r="C272" i="34"/>
  <c r="D272" i="34"/>
  <c r="E272" i="34"/>
  <c r="F272" i="34"/>
  <c r="G272" i="34"/>
  <c r="H272" i="34"/>
  <c r="I272" i="34"/>
  <c r="J272" i="34"/>
  <c r="K272" i="34"/>
  <c r="L272" i="34"/>
  <c r="M272" i="34"/>
  <c r="N272" i="34"/>
  <c r="C273" i="34"/>
  <c r="D273" i="34"/>
  <c r="E273" i="34"/>
  <c r="F273" i="34"/>
  <c r="G273" i="34"/>
  <c r="H273" i="34"/>
  <c r="I273" i="34"/>
  <c r="J273" i="34"/>
  <c r="K273" i="34"/>
  <c r="L273" i="34"/>
  <c r="M273" i="34"/>
  <c r="N273" i="34"/>
  <c r="C274" i="34"/>
  <c r="D274" i="34"/>
  <c r="E274" i="34"/>
  <c r="F274" i="34"/>
  <c r="G274" i="34"/>
  <c r="H274" i="34"/>
  <c r="I274" i="34"/>
  <c r="J274" i="34"/>
  <c r="K274" i="34"/>
  <c r="L274" i="34"/>
  <c r="M274" i="34"/>
  <c r="N274" i="34"/>
  <c r="C275" i="34"/>
  <c r="D275" i="34"/>
  <c r="E275" i="34"/>
  <c r="F275" i="34"/>
  <c r="G275" i="34"/>
  <c r="H275" i="34"/>
  <c r="I275" i="34"/>
  <c r="J275" i="34"/>
  <c r="K275" i="34"/>
  <c r="L275" i="34"/>
  <c r="M275" i="34"/>
  <c r="N275" i="34"/>
  <c r="C276" i="34"/>
  <c r="D276" i="34"/>
  <c r="E276" i="34"/>
  <c r="F276" i="34"/>
  <c r="G276" i="34"/>
  <c r="H276" i="34"/>
  <c r="I276" i="34"/>
  <c r="J276" i="34"/>
  <c r="K276" i="34"/>
  <c r="L276" i="34"/>
  <c r="M276" i="34"/>
  <c r="N276" i="34"/>
  <c r="C277" i="34"/>
  <c r="D277" i="34"/>
  <c r="E277" i="34"/>
  <c r="F277" i="34"/>
  <c r="G277" i="34"/>
  <c r="H277" i="34"/>
  <c r="I277" i="34"/>
  <c r="J277" i="34"/>
  <c r="K277" i="34"/>
  <c r="L277" i="34"/>
  <c r="M277" i="34"/>
  <c r="N277" i="34"/>
  <c r="C278" i="34"/>
  <c r="D278" i="34"/>
  <c r="E278" i="34"/>
  <c r="F278" i="34"/>
  <c r="G278" i="34"/>
  <c r="H278" i="34"/>
  <c r="I278" i="34"/>
  <c r="J278" i="34"/>
  <c r="K278" i="34"/>
  <c r="L278" i="34"/>
  <c r="M278" i="34"/>
  <c r="N278" i="34"/>
  <c r="C279" i="34"/>
  <c r="D279" i="34"/>
  <c r="E279" i="34"/>
  <c r="F279" i="34"/>
  <c r="G279" i="34"/>
  <c r="H279" i="34"/>
  <c r="I279" i="34"/>
  <c r="J279" i="34"/>
  <c r="K279" i="34"/>
  <c r="L279" i="34"/>
  <c r="M279" i="34"/>
  <c r="N279" i="34"/>
  <c r="C280" i="34"/>
  <c r="D280" i="34"/>
  <c r="E280" i="34"/>
  <c r="F280" i="34"/>
  <c r="G280" i="34"/>
  <c r="H280" i="34"/>
  <c r="I280" i="34"/>
  <c r="J280" i="34"/>
  <c r="K280" i="34"/>
  <c r="L280" i="34"/>
  <c r="M280" i="34"/>
  <c r="N280" i="34"/>
  <c r="C281" i="34"/>
  <c r="D281" i="34"/>
  <c r="E281" i="34"/>
  <c r="F281" i="34"/>
  <c r="G281" i="34"/>
  <c r="H281" i="34"/>
  <c r="I281" i="34"/>
  <c r="J281" i="34"/>
  <c r="K281" i="34"/>
  <c r="L281" i="34"/>
  <c r="M281" i="34"/>
  <c r="N281" i="34"/>
  <c r="C282" i="34"/>
  <c r="D282" i="34"/>
  <c r="E282" i="34"/>
  <c r="F282" i="34"/>
  <c r="G282" i="34"/>
  <c r="H282" i="34"/>
  <c r="I282" i="34"/>
  <c r="J282" i="34"/>
  <c r="K282" i="34"/>
  <c r="L282" i="34"/>
  <c r="M282" i="34"/>
  <c r="N282" i="34"/>
  <c r="C283" i="34"/>
  <c r="D283" i="34"/>
  <c r="E283" i="34"/>
  <c r="F283" i="34"/>
  <c r="G283" i="34"/>
  <c r="H283" i="34"/>
  <c r="I283" i="34"/>
  <c r="J283" i="34"/>
  <c r="K283" i="34"/>
  <c r="L283" i="34"/>
  <c r="M283" i="34"/>
  <c r="N283" i="34"/>
  <c r="C284" i="34"/>
  <c r="D284" i="34"/>
  <c r="E284" i="34"/>
  <c r="F284" i="34"/>
  <c r="G284" i="34"/>
  <c r="H284" i="34"/>
  <c r="I284" i="34"/>
  <c r="J284" i="34"/>
  <c r="K284" i="34"/>
  <c r="L284" i="34"/>
  <c r="M284" i="34"/>
  <c r="N284" i="34"/>
  <c r="C285" i="34"/>
  <c r="D285" i="34"/>
  <c r="E285" i="34"/>
  <c r="F285" i="34"/>
  <c r="G285" i="34"/>
  <c r="H285" i="34"/>
  <c r="I285" i="34"/>
  <c r="J285" i="34"/>
  <c r="K285" i="34"/>
  <c r="L285" i="34"/>
  <c r="M285" i="34"/>
  <c r="N285" i="34"/>
  <c r="C286" i="34"/>
  <c r="D286" i="34"/>
  <c r="E286" i="34"/>
  <c r="F286" i="34"/>
  <c r="G286" i="34"/>
  <c r="H286" i="34"/>
  <c r="I286" i="34"/>
  <c r="J286" i="34"/>
  <c r="K286" i="34"/>
  <c r="L286" i="34"/>
  <c r="M286" i="34"/>
  <c r="N286" i="34"/>
  <c r="C287" i="34"/>
  <c r="D287" i="34"/>
  <c r="E287" i="34"/>
  <c r="F287" i="34"/>
  <c r="G287" i="34"/>
  <c r="H287" i="34"/>
  <c r="I287" i="34"/>
  <c r="J287" i="34"/>
  <c r="K287" i="34"/>
  <c r="L287" i="34"/>
  <c r="M287" i="34"/>
  <c r="N287" i="34"/>
  <c r="C288" i="34"/>
  <c r="D288" i="34"/>
  <c r="E288" i="34"/>
  <c r="F288" i="34"/>
  <c r="G288" i="34"/>
  <c r="H288" i="34"/>
  <c r="I288" i="34"/>
  <c r="J288" i="34"/>
  <c r="K288" i="34"/>
  <c r="L288" i="34"/>
  <c r="M288" i="34"/>
  <c r="N288" i="34"/>
  <c r="C289" i="34"/>
  <c r="D289" i="34"/>
  <c r="E289" i="34"/>
  <c r="F289" i="34"/>
  <c r="G289" i="34"/>
  <c r="H289" i="34"/>
  <c r="I289" i="34"/>
  <c r="J289" i="34"/>
  <c r="K289" i="34"/>
  <c r="L289" i="34"/>
  <c r="M289" i="34"/>
  <c r="N289" i="34"/>
  <c r="C290" i="34"/>
  <c r="D290" i="34"/>
  <c r="E290" i="34"/>
  <c r="F290" i="34"/>
  <c r="G290" i="34"/>
  <c r="H290" i="34"/>
  <c r="I290" i="34"/>
  <c r="J290" i="34"/>
  <c r="K290" i="34"/>
  <c r="L290" i="34"/>
  <c r="M290" i="34"/>
  <c r="N290" i="34"/>
  <c r="C291" i="34"/>
  <c r="D291" i="34"/>
  <c r="E291" i="34"/>
  <c r="F291" i="34"/>
  <c r="G291" i="34"/>
  <c r="H291" i="34"/>
  <c r="I291" i="34"/>
  <c r="J291" i="34"/>
  <c r="K291" i="34"/>
  <c r="L291" i="34"/>
  <c r="M291" i="34"/>
  <c r="N291" i="34"/>
  <c r="C292" i="34"/>
  <c r="D292" i="34"/>
  <c r="E292" i="34"/>
  <c r="F292" i="34"/>
  <c r="G292" i="34"/>
  <c r="H292" i="34"/>
  <c r="I292" i="34"/>
  <c r="J292" i="34"/>
  <c r="K292" i="34"/>
  <c r="L292" i="34"/>
  <c r="M292" i="34"/>
  <c r="N292" i="34"/>
  <c r="C293" i="34"/>
  <c r="D293" i="34"/>
  <c r="E293" i="34"/>
  <c r="F293" i="34"/>
  <c r="G293" i="34"/>
  <c r="H293" i="34"/>
  <c r="I293" i="34"/>
  <c r="J293" i="34"/>
  <c r="K293" i="34"/>
  <c r="L293" i="34"/>
  <c r="M293" i="34"/>
  <c r="N293" i="34"/>
  <c r="C294" i="34"/>
  <c r="D294" i="34"/>
  <c r="E294" i="34"/>
  <c r="F294" i="34"/>
  <c r="G294" i="34"/>
  <c r="H294" i="34"/>
  <c r="I294" i="34"/>
  <c r="J294" i="34"/>
  <c r="K294" i="34"/>
  <c r="L294" i="34"/>
  <c r="M294" i="34"/>
  <c r="N294" i="34"/>
  <c r="C295" i="34"/>
  <c r="D295" i="34"/>
  <c r="E295" i="34"/>
  <c r="F295" i="34"/>
  <c r="G295" i="34"/>
  <c r="H295" i="34"/>
  <c r="I295" i="34"/>
  <c r="J295" i="34"/>
  <c r="K295" i="34"/>
  <c r="L295" i="34"/>
  <c r="M295" i="34"/>
  <c r="N295" i="34"/>
  <c r="C296" i="34"/>
  <c r="D296" i="34"/>
  <c r="E296" i="34"/>
  <c r="F296" i="34"/>
  <c r="G296" i="34"/>
  <c r="H296" i="34"/>
  <c r="I296" i="34"/>
  <c r="J296" i="34"/>
  <c r="K296" i="34"/>
  <c r="L296" i="34"/>
  <c r="M296" i="34"/>
  <c r="N296" i="34"/>
  <c r="C297" i="34"/>
  <c r="D297" i="34"/>
  <c r="E297" i="34"/>
  <c r="F297" i="34"/>
  <c r="G297" i="34"/>
  <c r="H297" i="34"/>
  <c r="I297" i="34"/>
  <c r="J297" i="34"/>
  <c r="K297" i="34"/>
  <c r="L297" i="34"/>
  <c r="M297" i="34"/>
  <c r="N297" i="34"/>
  <c r="C298" i="34"/>
  <c r="D298" i="34"/>
  <c r="E298" i="34"/>
  <c r="F298" i="34"/>
  <c r="G298" i="34"/>
  <c r="H298" i="34"/>
  <c r="I298" i="34"/>
  <c r="J298" i="34"/>
  <c r="K298" i="34"/>
  <c r="L298" i="34"/>
  <c r="M298" i="34"/>
  <c r="N298" i="34"/>
  <c r="C299" i="34"/>
  <c r="D299" i="34"/>
  <c r="E299" i="34"/>
  <c r="F299" i="34"/>
  <c r="G299" i="34"/>
  <c r="H299" i="34"/>
  <c r="I299" i="34"/>
  <c r="J299" i="34"/>
  <c r="K299" i="34"/>
  <c r="L299" i="34"/>
  <c r="M299" i="34"/>
  <c r="N299" i="34"/>
  <c r="C300" i="34"/>
  <c r="D300" i="34"/>
  <c r="E300" i="34"/>
  <c r="F300" i="34"/>
  <c r="G300" i="34"/>
  <c r="H300" i="34"/>
  <c r="I300" i="34"/>
  <c r="J300" i="34"/>
  <c r="K300" i="34"/>
  <c r="L300" i="34"/>
  <c r="M300" i="34"/>
  <c r="N300" i="34"/>
  <c r="C301" i="34"/>
  <c r="D301" i="34"/>
  <c r="E301" i="34"/>
  <c r="F301" i="34"/>
  <c r="G301" i="34"/>
  <c r="H301" i="34"/>
  <c r="I301" i="34"/>
  <c r="J301" i="34"/>
  <c r="K301" i="34"/>
  <c r="L301" i="34"/>
  <c r="M301" i="34"/>
  <c r="N301" i="34"/>
  <c r="C302" i="34"/>
  <c r="D302" i="34"/>
  <c r="E302" i="34"/>
  <c r="F302" i="34"/>
  <c r="G302" i="34"/>
  <c r="H302" i="34"/>
  <c r="I302" i="34"/>
  <c r="J302" i="34"/>
  <c r="K302" i="34"/>
  <c r="L302" i="34"/>
  <c r="M302" i="34"/>
  <c r="N302" i="34"/>
  <c r="C303" i="34"/>
  <c r="D303" i="34"/>
  <c r="E303" i="34"/>
  <c r="F303" i="34"/>
  <c r="G303" i="34"/>
  <c r="H303" i="34"/>
  <c r="I303" i="34"/>
  <c r="J303" i="34"/>
  <c r="K303" i="34"/>
  <c r="L303" i="34"/>
  <c r="M303" i="34"/>
  <c r="N303" i="34"/>
  <c r="C304" i="34"/>
  <c r="D304" i="34"/>
  <c r="E304" i="34"/>
  <c r="F304" i="34"/>
  <c r="G304" i="34"/>
  <c r="H304" i="34"/>
  <c r="I304" i="34"/>
  <c r="J304" i="34"/>
  <c r="K304" i="34"/>
  <c r="L304" i="34"/>
  <c r="M304" i="34"/>
  <c r="N304" i="34"/>
  <c r="C305" i="34"/>
  <c r="D305" i="34"/>
  <c r="E305" i="34"/>
  <c r="F305" i="34"/>
  <c r="G305" i="34"/>
  <c r="H305" i="34"/>
  <c r="I305" i="34"/>
  <c r="J305" i="34"/>
  <c r="K305" i="34"/>
  <c r="L305" i="34"/>
  <c r="M305" i="34"/>
  <c r="N305" i="34"/>
  <c r="C306" i="34"/>
  <c r="D306" i="34"/>
  <c r="E306" i="34"/>
  <c r="F306" i="34"/>
  <c r="G306" i="34"/>
  <c r="H306" i="34"/>
  <c r="I306" i="34"/>
  <c r="J306" i="34"/>
  <c r="K306" i="34"/>
  <c r="L306" i="34"/>
  <c r="M306" i="34"/>
  <c r="N306" i="34"/>
  <c r="C307" i="34"/>
  <c r="D307" i="34"/>
  <c r="E307" i="34"/>
  <c r="F307" i="34"/>
  <c r="G307" i="34"/>
  <c r="H307" i="34"/>
  <c r="I307" i="34"/>
  <c r="J307" i="34"/>
  <c r="K307" i="34"/>
  <c r="L307" i="34"/>
  <c r="M307" i="34"/>
  <c r="N307" i="34"/>
  <c r="C308" i="34"/>
  <c r="D308" i="34"/>
  <c r="E308" i="34"/>
  <c r="F308" i="34"/>
  <c r="G308" i="34"/>
  <c r="H308" i="34"/>
  <c r="I308" i="34"/>
  <c r="J308" i="34"/>
  <c r="K308" i="34"/>
  <c r="L308" i="34"/>
  <c r="M308" i="34"/>
  <c r="N308" i="34"/>
  <c r="C309" i="34"/>
  <c r="D309" i="34"/>
  <c r="E309" i="34"/>
  <c r="F309" i="34"/>
  <c r="G309" i="34"/>
  <c r="H309" i="34"/>
  <c r="I309" i="34"/>
  <c r="J309" i="34"/>
  <c r="K309" i="34"/>
  <c r="L309" i="34"/>
  <c r="M309" i="34"/>
  <c r="N309" i="34"/>
  <c r="C310" i="34"/>
  <c r="D310" i="34"/>
  <c r="E310" i="34"/>
  <c r="F310" i="34"/>
  <c r="G310" i="34"/>
  <c r="H310" i="34"/>
  <c r="I310" i="34"/>
  <c r="J310" i="34"/>
  <c r="K310" i="34"/>
  <c r="L310" i="34"/>
  <c r="M310" i="34"/>
  <c r="N310" i="34"/>
  <c r="C311" i="34"/>
  <c r="D311" i="34"/>
  <c r="E311" i="34"/>
  <c r="F311" i="34"/>
  <c r="G311" i="34"/>
  <c r="H311" i="34"/>
  <c r="I311" i="34"/>
  <c r="J311" i="34"/>
  <c r="K311" i="34"/>
  <c r="L311" i="34"/>
  <c r="M311" i="34"/>
  <c r="N311" i="34"/>
  <c r="C312" i="34"/>
  <c r="D312" i="34"/>
  <c r="E312" i="34"/>
  <c r="F312" i="34"/>
  <c r="G312" i="34"/>
  <c r="H312" i="34"/>
  <c r="I312" i="34"/>
  <c r="J312" i="34"/>
  <c r="K312" i="34"/>
  <c r="L312" i="34"/>
  <c r="M312" i="34"/>
  <c r="N312" i="34"/>
  <c r="C313" i="34"/>
  <c r="D313" i="34"/>
  <c r="E313" i="34"/>
  <c r="F313" i="34"/>
  <c r="G313" i="34"/>
  <c r="H313" i="34"/>
  <c r="I313" i="34"/>
  <c r="J313" i="34"/>
  <c r="K313" i="34"/>
  <c r="L313" i="34"/>
  <c r="M313" i="34"/>
  <c r="N313" i="34"/>
  <c r="C314" i="34"/>
  <c r="D314" i="34"/>
  <c r="E314" i="34"/>
  <c r="F314" i="34"/>
  <c r="G314" i="34"/>
  <c r="H314" i="34"/>
  <c r="I314" i="34"/>
  <c r="J314" i="34"/>
  <c r="K314" i="34"/>
  <c r="L314" i="34"/>
  <c r="M314" i="34"/>
  <c r="N314" i="34"/>
  <c r="C315" i="34"/>
  <c r="D315" i="34"/>
  <c r="E315" i="34"/>
  <c r="F315" i="34"/>
  <c r="G315" i="34"/>
  <c r="H315" i="34"/>
  <c r="I315" i="34"/>
  <c r="J315" i="34"/>
  <c r="K315" i="34"/>
  <c r="L315" i="34"/>
  <c r="M315" i="34"/>
  <c r="N315" i="34"/>
  <c r="C316" i="34"/>
  <c r="D316" i="34"/>
  <c r="E316" i="34"/>
  <c r="F316" i="34"/>
  <c r="G316" i="34"/>
  <c r="H316" i="34"/>
  <c r="I316" i="34"/>
  <c r="J316" i="34"/>
  <c r="K316" i="34"/>
  <c r="L316" i="34"/>
  <c r="M316" i="34"/>
  <c r="N316" i="34"/>
  <c r="C317" i="34"/>
  <c r="D317" i="34"/>
  <c r="E317" i="34"/>
  <c r="F317" i="34"/>
  <c r="G317" i="34"/>
  <c r="H317" i="34"/>
  <c r="I317" i="34"/>
  <c r="J317" i="34"/>
  <c r="K317" i="34"/>
  <c r="L317" i="34"/>
  <c r="M317" i="34"/>
  <c r="N317" i="34"/>
  <c r="C318" i="34"/>
  <c r="D318" i="34"/>
  <c r="E318" i="34"/>
  <c r="F318" i="34"/>
  <c r="G318" i="34"/>
  <c r="H318" i="34"/>
  <c r="I318" i="34"/>
  <c r="J318" i="34"/>
  <c r="K318" i="34"/>
  <c r="L318" i="34"/>
  <c r="M318" i="34"/>
  <c r="N318" i="34"/>
  <c r="C319" i="34"/>
  <c r="D319" i="34"/>
  <c r="E319" i="34"/>
  <c r="F319" i="34"/>
  <c r="G319" i="34"/>
  <c r="H319" i="34"/>
  <c r="I319" i="34"/>
  <c r="J319" i="34"/>
  <c r="K319" i="34"/>
  <c r="L319" i="34"/>
  <c r="M319" i="34"/>
  <c r="N319" i="34"/>
  <c r="C320" i="34"/>
  <c r="D320" i="34"/>
  <c r="E320" i="34"/>
  <c r="F320" i="34"/>
  <c r="G320" i="34"/>
  <c r="H320" i="34"/>
  <c r="I320" i="34"/>
  <c r="J320" i="34"/>
  <c r="K320" i="34"/>
  <c r="L320" i="34"/>
  <c r="M320" i="34"/>
  <c r="N320" i="34"/>
  <c r="C321" i="34"/>
  <c r="D321" i="34"/>
  <c r="E321" i="34"/>
  <c r="F321" i="34"/>
  <c r="G321" i="34"/>
  <c r="H321" i="34"/>
  <c r="I321" i="34"/>
  <c r="J321" i="34"/>
  <c r="K321" i="34"/>
  <c r="L321" i="34"/>
  <c r="M321" i="34"/>
  <c r="N321" i="34"/>
  <c r="C322" i="34"/>
  <c r="D322" i="34"/>
  <c r="E322" i="34"/>
  <c r="F322" i="34"/>
  <c r="G322" i="34"/>
  <c r="H322" i="34"/>
  <c r="I322" i="34"/>
  <c r="J322" i="34"/>
  <c r="K322" i="34"/>
  <c r="L322" i="34"/>
  <c r="M322" i="34"/>
  <c r="N322" i="34"/>
  <c r="C323" i="34"/>
  <c r="D323" i="34"/>
  <c r="E323" i="34"/>
  <c r="F323" i="34"/>
  <c r="G323" i="34"/>
  <c r="H323" i="34"/>
  <c r="I323" i="34"/>
  <c r="J323" i="34"/>
  <c r="K323" i="34"/>
  <c r="L323" i="34"/>
  <c r="M323" i="34"/>
  <c r="N323" i="34"/>
  <c r="D4" i="34"/>
  <c r="E4" i="34"/>
  <c r="F4" i="34"/>
  <c r="G4" i="34"/>
  <c r="H4" i="34"/>
  <c r="I4" i="34"/>
  <c r="J4" i="34"/>
  <c r="K4" i="34"/>
  <c r="L4" i="34"/>
  <c r="M4" i="34"/>
  <c r="N4" i="34"/>
  <c r="C4" i="34"/>
  <c r="BB37" i="34"/>
  <c r="BB38" i="34"/>
  <c r="BB36" i="34"/>
  <c r="K85" i="25"/>
  <c r="J53" i="37" l="1"/>
  <c r="AB14" i="31"/>
  <c r="O14" i="31"/>
  <c r="O14" i="36"/>
  <c r="G272" i="25"/>
  <c r="H279" i="25"/>
  <c r="O279" i="25"/>
  <c r="O272" i="25"/>
  <c r="L272" i="25"/>
  <c r="D279" i="25"/>
  <c r="M85" i="25"/>
  <c r="I280" i="25"/>
  <c r="G85" i="25"/>
  <c r="F85" i="25"/>
  <c r="J85" i="25"/>
  <c r="D280" i="25"/>
  <c r="E280" i="25"/>
  <c r="D85" i="25"/>
  <c r="M272" i="25"/>
  <c r="D272" i="25"/>
  <c r="M279" i="25"/>
  <c r="G280" i="25"/>
  <c r="E272" i="25"/>
  <c r="N280" i="25"/>
  <c r="L280" i="25"/>
  <c r="J279" i="25"/>
  <c r="L85" i="25"/>
  <c r="K280" i="25"/>
  <c r="O280" i="25"/>
  <c r="H85" i="25"/>
  <c r="J280" i="25"/>
  <c r="F280" i="25"/>
  <c r="O85" i="25"/>
  <c r="G279" i="25"/>
  <c r="H272" i="25"/>
  <c r="L279" i="25"/>
  <c r="J272" i="25"/>
  <c r="I279" i="25"/>
  <c r="F279" i="25"/>
  <c r="K279" i="25"/>
  <c r="I272" i="25"/>
  <c r="M280" i="25"/>
  <c r="F272" i="25"/>
  <c r="H280" i="25"/>
  <c r="K272" i="25"/>
  <c r="E85" i="25"/>
  <c r="I85" i="25"/>
  <c r="N85" i="25"/>
  <c r="N279" i="25"/>
  <c r="N272" i="25"/>
  <c r="E279" i="25"/>
  <c r="L53" i="37" l="1"/>
  <c r="M53" i="37"/>
  <c r="D281" i="25"/>
  <c r="C48" i="37" s="1"/>
  <c r="N53" i="37"/>
  <c r="H53" i="37"/>
  <c r="L281" i="25"/>
  <c r="K48" i="37" s="1"/>
  <c r="I53" i="37"/>
  <c r="N281" i="25"/>
  <c r="M48" i="37" s="1"/>
  <c r="F53" i="37"/>
  <c r="G53" i="37"/>
  <c r="E281" i="25"/>
  <c r="D48" i="37" s="1"/>
  <c r="H281" i="25"/>
  <c r="G48" i="37" s="1"/>
  <c r="I281" i="25"/>
  <c r="H48" i="37" s="1"/>
  <c r="G281" i="25"/>
  <c r="F48" i="37" s="1"/>
  <c r="O281" i="25"/>
  <c r="N48" i="37" s="1"/>
  <c r="J281" i="25"/>
  <c r="I48" i="37" s="1"/>
  <c r="M281" i="25"/>
  <c r="L48" i="37" s="1"/>
  <c r="D53" i="37"/>
  <c r="K53" i="37"/>
  <c r="F281" i="25"/>
  <c r="E48" i="37" s="1"/>
  <c r="E53" i="37"/>
  <c r="C53" i="37"/>
  <c r="K281" i="25"/>
  <c r="J48" i="37" s="1"/>
  <c r="AZ60" i="40"/>
  <c r="AL6" i="40"/>
  <c r="AZ88" i="40"/>
  <c r="AL82" i="40"/>
  <c r="AM54" i="40"/>
  <c r="AL63" i="40"/>
  <c r="AL20" i="40"/>
  <c r="AM11" i="40"/>
  <c r="AL76" i="40"/>
  <c r="AZ27" i="40"/>
  <c r="AL32" i="40"/>
  <c r="AY28" i="40"/>
  <c r="AM39" i="40"/>
  <c r="AY21" i="40"/>
  <c r="AM59" i="40"/>
  <c r="AM19" i="40"/>
  <c r="AL40" i="40"/>
  <c r="AM78" i="40"/>
  <c r="AY60" i="40"/>
  <c r="AY53" i="40"/>
  <c r="AZ58" i="40"/>
  <c r="AZ30" i="40"/>
  <c r="AY62" i="40"/>
  <c r="AY59" i="40"/>
  <c r="AZ25" i="40"/>
  <c r="AM68" i="40"/>
  <c r="AM31" i="40"/>
  <c r="AL55" i="40"/>
  <c r="AL12" i="40"/>
  <c r="AM79" i="40"/>
  <c r="AY30" i="40"/>
  <c r="AY27" i="40"/>
  <c r="AZ57" i="40"/>
  <c r="AZ15" i="40"/>
  <c r="AM6" i="40"/>
  <c r="AM60" i="40"/>
  <c r="AM43" i="40"/>
  <c r="AM22" i="40"/>
  <c r="AL64" i="40"/>
  <c r="AL44" i="40"/>
  <c r="AL23" i="40"/>
  <c r="AM80" i="40"/>
  <c r="AL75" i="40"/>
  <c r="AY66" i="40"/>
  <c r="AY69" i="40"/>
  <c r="AY71" i="40"/>
  <c r="AZ50" i="40"/>
  <c r="AZ9" i="40"/>
  <c r="AZ6" i="40"/>
  <c r="AZ28" i="40"/>
  <c r="AM66" i="40"/>
  <c r="AM51" i="40"/>
  <c r="AM30" i="40"/>
  <c r="AM7" i="40"/>
  <c r="AL52" i="40"/>
  <c r="AL31" i="40"/>
  <c r="AL8" i="40"/>
  <c r="AL91" i="40"/>
  <c r="AM77" i="40"/>
  <c r="AY12" i="40"/>
  <c r="AY18" i="40"/>
  <c r="AY17" i="40"/>
  <c r="AY11" i="40"/>
  <c r="AZ51" i="40"/>
  <c r="AZ61" i="40"/>
  <c r="AZ47" i="40"/>
  <c r="AZ44" i="40"/>
  <c r="AM69" i="40"/>
  <c r="AM63" i="40"/>
  <c r="AM55" i="40"/>
  <c r="AM46" i="40"/>
  <c r="AM35" i="40"/>
  <c r="AM23" i="40"/>
  <c r="AM14" i="40"/>
  <c r="AL68" i="40"/>
  <c r="AL56" i="40"/>
  <c r="AL47" i="40"/>
  <c r="AL36" i="40"/>
  <c r="AL24" i="40"/>
  <c r="AL15" i="40"/>
  <c r="AM88" i="40"/>
  <c r="AL80" i="40"/>
  <c r="AL81" i="40"/>
  <c r="AM87" i="40"/>
  <c r="AY76" i="40"/>
  <c r="AY40" i="40"/>
  <c r="AY82" i="40"/>
  <c r="AY34" i="40"/>
  <c r="AY81" i="40"/>
  <c r="AY37" i="40"/>
  <c r="AY75" i="40"/>
  <c r="AY39" i="40"/>
  <c r="AZ18" i="40"/>
  <c r="AZ19" i="40"/>
  <c r="AZ79" i="40"/>
  <c r="AZ41" i="40"/>
  <c r="AZ89" i="40"/>
  <c r="AZ74" i="40"/>
  <c r="AZ12" i="40"/>
  <c r="AZ76" i="40"/>
  <c r="AM70" i="40"/>
  <c r="AM64" i="40"/>
  <c r="AM58" i="40"/>
  <c r="AM47" i="40"/>
  <c r="AM38" i="40"/>
  <c r="AM27" i="40"/>
  <c r="AM15" i="40"/>
  <c r="AL71" i="40"/>
  <c r="AL60" i="40"/>
  <c r="AL48" i="40"/>
  <c r="AL39" i="40"/>
  <c r="AL28" i="40"/>
  <c r="AL16" i="40"/>
  <c r="AL7" i="40"/>
  <c r="AL83" i="40"/>
  <c r="AL78" i="40"/>
  <c r="AY92" i="40"/>
  <c r="AY44" i="40"/>
  <c r="AY8" i="40"/>
  <c r="AY50" i="40"/>
  <c r="AY85" i="40"/>
  <c r="AY49" i="40"/>
  <c r="AY91" i="40"/>
  <c r="AY43" i="40"/>
  <c r="AY7" i="40"/>
  <c r="AZ78" i="40"/>
  <c r="AZ75" i="40"/>
  <c r="AZ29" i="40"/>
  <c r="AZ73" i="40"/>
  <c r="AZ66" i="40"/>
  <c r="AZ55" i="40"/>
  <c r="AZ56" i="40"/>
  <c r="C3" i="36"/>
  <c r="AM71" i="40"/>
  <c r="AM67" i="40"/>
  <c r="AM62" i="40"/>
  <c r="AM56" i="40"/>
  <c r="AM50" i="40"/>
  <c r="AM42" i="40"/>
  <c r="AM34" i="40"/>
  <c r="AM26" i="40"/>
  <c r="AM18" i="40"/>
  <c r="AM10" i="40"/>
  <c r="AL67" i="40"/>
  <c r="AL59" i="40"/>
  <c r="AL51" i="40"/>
  <c r="AL43" i="40"/>
  <c r="AL35" i="40"/>
  <c r="AL27" i="40"/>
  <c r="AL19" i="40"/>
  <c r="AL11" i="40"/>
  <c r="AM86" i="40"/>
  <c r="AL92" i="40"/>
  <c r="AL89" i="40"/>
  <c r="AL73" i="40"/>
  <c r="AM85" i="40"/>
  <c r="AY88" i="40"/>
  <c r="AY56" i="40"/>
  <c r="AY24" i="40"/>
  <c r="AY78" i="40"/>
  <c r="AY46" i="40"/>
  <c r="AY14" i="40"/>
  <c r="AY65" i="40"/>
  <c r="AY33" i="40"/>
  <c r="AY87" i="40"/>
  <c r="AY55" i="40"/>
  <c r="AY23" i="40"/>
  <c r="AZ26" i="40"/>
  <c r="AZ82" i="40"/>
  <c r="AZ59" i="40"/>
  <c r="AZ13" i="40"/>
  <c r="AZ45" i="40"/>
  <c r="AZ77" i="40"/>
  <c r="AZ38" i="40"/>
  <c r="AZ23" i="40"/>
  <c r="AZ24" i="40"/>
  <c r="AZ92" i="40"/>
  <c r="AZ80" i="40"/>
  <c r="AZ64" i="40"/>
  <c r="AZ48" i="40"/>
  <c r="AZ32" i="40"/>
  <c r="AZ16" i="40"/>
  <c r="AZ63" i="40"/>
  <c r="AZ31" i="40"/>
  <c r="AZ86" i="40"/>
  <c r="AZ46" i="40"/>
  <c r="AZ14" i="40"/>
  <c r="AZ81" i="40"/>
  <c r="AZ65" i="40"/>
  <c r="AZ49" i="40"/>
  <c r="AZ33" i="40"/>
  <c r="AZ17" i="40"/>
  <c r="AZ83" i="40"/>
  <c r="AZ67" i="40"/>
  <c r="AZ35" i="40"/>
  <c r="AZ90" i="40"/>
  <c r="AZ62" i="40"/>
  <c r="AZ34" i="40"/>
  <c r="AY6" i="40"/>
  <c r="AY19" i="40"/>
  <c r="AY35" i="40"/>
  <c r="AY51" i="40"/>
  <c r="AY67" i="40"/>
  <c r="AY83" i="40"/>
  <c r="AY13" i="40"/>
  <c r="AY29" i="40"/>
  <c r="AY45" i="40"/>
  <c r="AY61" i="40"/>
  <c r="AY77" i="40"/>
  <c r="AY10" i="40"/>
  <c r="AY26" i="40"/>
  <c r="AY42" i="40"/>
  <c r="AY58" i="40"/>
  <c r="AY74" i="40"/>
  <c r="AY90" i="40"/>
  <c r="AY20" i="40"/>
  <c r="AY36" i="40"/>
  <c r="AY52" i="40"/>
  <c r="AY68" i="40"/>
  <c r="AY84" i="40"/>
  <c r="AM75" i="40"/>
  <c r="AM83" i="40"/>
  <c r="AM91" i="40"/>
  <c r="AL88" i="40"/>
  <c r="AL79" i="40"/>
  <c r="AL87" i="40"/>
  <c r="AL74" i="40"/>
  <c r="AL90" i="40"/>
  <c r="AM76" i="40"/>
  <c r="AM84" i="40"/>
  <c r="AM92" i="40"/>
  <c r="AL10" i="40"/>
  <c r="AL14" i="40"/>
  <c r="AL18" i="40"/>
  <c r="AL22" i="40"/>
  <c r="AL26" i="40"/>
  <c r="AL30" i="40"/>
  <c r="AL34" i="40"/>
  <c r="AL38" i="40"/>
  <c r="AL42" i="40"/>
  <c r="AL46" i="40"/>
  <c r="AL50" i="40"/>
  <c r="AL54" i="40"/>
  <c r="AL58" i="40"/>
  <c r="AL62" i="40"/>
  <c r="AL66" i="40"/>
  <c r="AL70" i="40"/>
  <c r="AM9" i="40"/>
  <c r="AM13" i="40"/>
  <c r="AM17" i="40"/>
  <c r="AM21" i="40"/>
  <c r="AM25" i="40"/>
  <c r="AM29" i="40"/>
  <c r="AM33" i="40"/>
  <c r="AM37" i="40"/>
  <c r="AM41" i="40"/>
  <c r="AM45" i="40"/>
  <c r="AM49" i="40"/>
  <c r="AM53" i="40"/>
  <c r="AM57" i="40"/>
  <c r="AM61" i="40"/>
  <c r="AM65" i="40"/>
  <c r="AZ84" i="40"/>
  <c r="AZ68" i="40"/>
  <c r="AZ52" i="40"/>
  <c r="AZ36" i="40"/>
  <c r="AZ20" i="40"/>
  <c r="AZ87" i="40"/>
  <c r="AZ39" i="40"/>
  <c r="AZ7" i="40"/>
  <c r="AZ54" i="40"/>
  <c r="AZ22" i="40"/>
  <c r="AZ85" i="40"/>
  <c r="AZ69" i="40"/>
  <c r="AZ53" i="40"/>
  <c r="AZ37" i="40"/>
  <c r="AZ21" i="40"/>
  <c r="AZ91" i="40"/>
  <c r="AZ71" i="40"/>
  <c r="AZ43" i="40"/>
  <c r="AZ11" i="40"/>
  <c r="AZ70" i="40"/>
  <c r="AZ42" i="40"/>
  <c r="AZ10" i="40"/>
  <c r="AY15" i="40"/>
  <c r="AY31" i="40"/>
  <c r="AY47" i="40"/>
  <c r="AY63" i="40"/>
  <c r="AY79" i="40"/>
  <c r="AY9" i="40"/>
  <c r="AY25" i="40"/>
  <c r="AY41" i="40"/>
  <c r="AY57" i="40"/>
  <c r="AY73" i="40"/>
  <c r="AY89" i="40"/>
  <c r="AY22" i="40"/>
  <c r="AY38" i="40"/>
  <c r="AY54" i="40"/>
  <c r="AY70" i="40"/>
  <c r="AY86" i="40"/>
  <c r="AY16" i="40"/>
  <c r="AY32" i="40"/>
  <c r="AY48" i="40"/>
  <c r="AY64" i="40"/>
  <c r="AY80" i="40"/>
  <c r="AM73" i="40"/>
  <c r="AM81" i="40"/>
  <c r="AM89" i="40"/>
  <c r="AL84" i="40"/>
  <c r="AL77" i="40"/>
  <c r="AL85" i="40"/>
  <c r="AL86" i="40"/>
  <c r="AM74" i="40"/>
  <c r="AM82" i="40"/>
  <c r="AM90" i="40"/>
  <c r="AL9" i="40"/>
  <c r="AL13" i="40"/>
  <c r="AL17" i="40"/>
  <c r="AL21" i="40"/>
  <c r="AL25" i="40"/>
  <c r="AL29" i="40"/>
  <c r="AL33" i="40"/>
  <c r="AL37" i="40"/>
  <c r="AL41" i="40"/>
  <c r="AL45" i="40"/>
  <c r="AL49" i="40"/>
  <c r="AL53" i="40"/>
  <c r="AL57" i="40"/>
  <c r="AL61" i="40"/>
  <c r="AL65" i="40"/>
  <c r="AL69" i="40"/>
  <c r="AM8" i="40"/>
  <c r="AM12" i="40"/>
  <c r="AM16" i="40"/>
  <c r="AM20" i="40"/>
  <c r="AM24" i="40"/>
  <c r="AM28" i="40"/>
  <c r="AM32" i="40"/>
  <c r="AM36" i="40"/>
  <c r="AM40" i="40"/>
  <c r="AM44" i="40"/>
  <c r="AM48" i="40"/>
  <c r="AM52" i="40"/>
  <c r="AZ8" i="40"/>
  <c r="AZ40" i="40"/>
  <c r="G318" i="39"/>
  <c r="F318" i="39"/>
  <c r="G313" i="39"/>
  <c r="F313" i="39"/>
  <c r="E313" i="39"/>
  <c r="D313" i="39"/>
  <c r="C313" i="39"/>
  <c r="G312" i="39"/>
  <c r="F312" i="39"/>
  <c r="E312" i="39"/>
  <c r="D312" i="39"/>
  <c r="C312" i="39"/>
  <c r="G311" i="39"/>
  <c r="F311" i="39"/>
  <c r="E311" i="39"/>
  <c r="D311" i="39"/>
  <c r="C311" i="39"/>
  <c r="G310" i="39"/>
  <c r="F310" i="39"/>
  <c r="E310" i="39"/>
  <c r="D310" i="39"/>
  <c r="C310" i="39"/>
  <c r="G309" i="39"/>
  <c r="F309" i="39"/>
  <c r="E309" i="39"/>
  <c r="D309" i="39"/>
  <c r="C309" i="39"/>
  <c r="G308" i="39"/>
  <c r="F308" i="39"/>
  <c r="E308" i="39"/>
  <c r="D308" i="39"/>
  <c r="C308" i="39"/>
  <c r="G306" i="39"/>
  <c r="F306" i="39"/>
  <c r="E306" i="39"/>
  <c r="D306" i="39"/>
  <c r="C306" i="39"/>
  <c r="G305" i="39"/>
  <c r="F305" i="39"/>
  <c r="G301" i="39"/>
  <c r="F301" i="39"/>
  <c r="E301" i="39"/>
  <c r="D301" i="39"/>
  <c r="C301" i="39"/>
  <c r="G273" i="39"/>
  <c r="F273" i="39"/>
  <c r="E273" i="39"/>
  <c r="D273" i="39"/>
  <c r="C273" i="39"/>
  <c r="G269" i="39"/>
  <c r="F269" i="39"/>
  <c r="E269" i="39"/>
  <c r="D269" i="39"/>
  <c r="C269" i="39"/>
  <c r="G265" i="39"/>
  <c r="F265" i="39"/>
  <c r="E265" i="39"/>
  <c r="D265" i="39"/>
  <c r="C265" i="39"/>
  <c r="G261" i="39"/>
  <c r="F261" i="39"/>
  <c r="E261" i="39"/>
  <c r="D261" i="39"/>
  <c r="C261" i="39"/>
  <c r="G257" i="39"/>
  <c r="F257" i="39"/>
  <c r="E257" i="39"/>
  <c r="D257" i="39"/>
  <c r="C257" i="39"/>
  <c r="G251" i="39"/>
  <c r="F251" i="39"/>
  <c r="E251" i="39"/>
  <c r="D251" i="39"/>
  <c r="C251" i="39"/>
  <c r="G237" i="39"/>
  <c r="F237" i="39"/>
  <c r="E237" i="39"/>
  <c r="D237" i="39"/>
  <c r="C237" i="39"/>
  <c r="G236" i="39"/>
  <c r="F236" i="39"/>
  <c r="E236" i="39"/>
  <c r="D236" i="39"/>
  <c r="C236" i="39"/>
  <c r="G235" i="39"/>
  <c r="F235" i="39"/>
  <c r="E235" i="39"/>
  <c r="D235" i="39"/>
  <c r="C235" i="39"/>
  <c r="G234" i="39"/>
  <c r="F234" i="39"/>
  <c r="E234" i="39"/>
  <c r="D234" i="39"/>
  <c r="C234" i="39"/>
  <c r="G233" i="39"/>
  <c r="F233" i="39"/>
  <c r="E233" i="39"/>
  <c r="D233" i="39"/>
  <c r="C233" i="39"/>
  <c r="G232" i="39"/>
  <c r="F232" i="39"/>
  <c r="E232" i="39"/>
  <c r="D232" i="39"/>
  <c r="C232" i="39"/>
  <c r="G227" i="39"/>
  <c r="F227" i="39"/>
  <c r="E227" i="39"/>
  <c r="D227" i="39"/>
  <c r="C227" i="39"/>
  <c r="G225" i="39"/>
  <c r="F225" i="39"/>
  <c r="E225" i="39"/>
  <c r="D225" i="39"/>
  <c r="C225" i="39"/>
  <c r="G224" i="39"/>
  <c r="F224" i="39"/>
  <c r="E224" i="39"/>
  <c r="D224" i="39"/>
  <c r="C224" i="39"/>
  <c r="G222" i="39"/>
  <c r="F222" i="39"/>
  <c r="E222" i="39"/>
  <c r="D222" i="39"/>
  <c r="C222" i="39"/>
  <c r="G220" i="39"/>
  <c r="F220" i="39"/>
  <c r="E220" i="39"/>
  <c r="D220" i="39"/>
  <c r="C220" i="39"/>
  <c r="G219" i="39"/>
  <c r="F219" i="39"/>
  <c r="E219" i="39"/>
  <c r="D219" i="39"/>
  <c r="C219" i="39"/>
  <c r="B219" i="39"/>
  <c r="B220" i="39"/>
  <c r="B222" i="39"/>
  <c r="B224" i="39"/>
  <c r="B225" i="39"/>
  <c r="B227" i="39"/>
  <c r="B232" i="39"/>
  <c r="B233" i="39"/>
  <c r="B234" i="39"/>
  <c r="B235" i="39"/>
  <c r="B236" i="39"/>
  <c r="B237" i="39"/>
  <c r="B251" i="39"/>
  <c r="B257" i="39"/>
  <c r="B261" i="39"/>
  <c r="B265" i="39"/>
  <c r="B269" i="39"/>
  <c r="B273" i="39"/>
  <c r="B301" i="39"/>
  <c r="B306" i="39"/>
  <c r="B309" i="39"/>
  <c r="B310" i="39"/>
  <c r="B311" i="39"/>
  <c r="B312" i="39"/>
  <c r="B313" i="39"/>
  <c r="N14" i="36"/>
  <c r="N14" i="31" s="1"/>
  <c r="M14" i="36"/>
  <c r="M14" i="31" s="1"/>
  <c r="L14" i="36"/>
  <c r="L14" i="31" s="1"/>
  <c r="K14" i="36"/>
  <c r="K14" i="31" s="1"/>
  <c r="J14" i="36"/>
  <c r="J14" i="31" s="1"/>
  <c r="I14" i="36"/>
  <c r="I14" i="31" s="1"/>
  <c r="H14" i="36"/>
  <c r="H14" i="31" s="1"/>
  <c r="G14" i="36"/>
  <c r="G14" i="31" s="1"/>
  <c r="F14" i="36"/>
  <c r="F14" i="31" s="1"/>
  <c r="E14" i="36"/>
  <c r="E14" i="31" s="1"/>
  <c r="D14" i="36"/>
  <c r="C14" i="36"/>
  <c r="C14" i="31" l="1"/>
  <c r="P14" i="31"/>
  <c r="D14" i="31"/>
  <c r="Q14" i="31"/>
  <c r="Y14" i="31"/>
  <c r="U14" i="31"/>
  <c r="Z14" i="31"/>
  <c r="V14" i="31"/>
  <c r="R14" i="31"/>
  <c r="AA14" i="31"/>
  <c r="W14" i="31"/>
  <c r="S14" i="31"/>
  <c r="X14" i="31"/>
  <c r="T14" i="31"/>
  <c r="J52" i="36"/>
  <c r="I52" i="36"/>
  <c r="N52" i="36"/>
  <c r="F52" i="36"/>
  <c r="M52" i="36"/>
  <c r="E52" i="36"/>
  <c r="L52" i="36"/>
  <c r="H52" i="36"/>
  <c r="D52" i="36"/>
  <c r="K52" i="36"/>
  <c r="G52" i="36"/>
  <c r="C52" i="36"/>
  <c r="N323" i="22"/>
  <c r="T323" i="22" s="1"/>
  <c r="N322" i="22"/>
  <c r="N321" i="22"/>
  <c r="N320" i="22"/>
  <c r="Z320" i="22" s="1"/>
  <c r="N319" i="22"/>
  <c r="X319" i="22" s="1"/>
  <c r="N318" i="22"/>
  <c r="Y318" i="22" s="1"/>
  <c r="N317" i="22"/>
  <c r="O317" i="22" s="1"/>
  <c r="N316" i="22"/>
  <c r="Y316" i="22" s="1"/>
  <c r="N315" i="22"/>
  <c r="N314" i="22"/>
  <c r="Q314" i="22" s="1"/>
  <c r="N313" i="22"/>
  <c r="N312" i="22"/>
  <c r="Q312" i="22" s="1"/>
  <c r="N311" i="22"/>
  <c r="Z311" i="22" s="1"/>
  <c r="N310" i="22"/>
  <c r="Q310" i="22" s="1"/>
  <c r="N309" i="22"/>
  <c r="N308" i="22"/>
  <c r="Z308" i="22" s="1"/>
  <c r="N307" i="22"/>
  <c r="Z307" i="22" s="1"/>
  <c r="N306" i="22"/>
  <c r="N305" i="22"/>
  <c r="W305" i="22" s="1"/>
  <c r="N304" i="22"/>
  <c r="Y304" i="22" s="1"/>
  <c r="N303" i="22"/>
  <c r="N302" i="22"/>
  <c r="V302" i="22" s="1"/>
  <c r="N301" i="22"/>
  <c r="N300" i="22"/>
  <c r="Y300" i="22" s="1"/>
  <c r="N299" i="22"/>
  <c r="N298" i="22"/>
  <c r="V298" i="22" s="1"/>
  <c r="N297" i="22"/>
  <c r="S297" i="22" s="1"/>
  <c r="N296" i="22"/>
  <c r="Z296" i="22" s="1"/>
  <c r="N295" i="22"/>
  <c r="W295" i="22" s="1"/>
  <c r="N294" i="22"/>
  <c r="Q294" i="22" s="1"/>
  <c r="N293" i="22"/>
  <c r="N292" i="22"/>
  <c r="Z292" i="22" s="1"/>
  <c r="N291" i="22"/>
  <c r="X291" i="22" s="1"/>
  <c r="N290" i="22"/>
  <c r="N289" i="22"/>
  <c r="Z289" i="22" s="1"/>
  <c r="N288" i="22"/>
  <c r="N287" i="22"/>
  <c r="N286" i="22"/>
  <c r="Z286" i="22" s="1"/>
  <c r="N285" i="22"/>
  <c r="Z285" i="22" s="1"/>
  <c r="N284" i="22"/>
  <c r="O284" i="22" s="1"/>
  <c r="N283" i="22"/>
  <c r="X283" i="22" s="1"/>
  <c r="N282" i="22"/>
  <c r="W282" i="22" s="1"/>
  <c r="N281" i="22"/>
  <c r="X281" i="22" s="1"/>
  <c r="N280" i="22"/>
  <c r="O280" i="22" s="1"/>
  <c r="N279" i="22"/>
  <c r="N278" i="22"/>
  <c r="U278" i="22" s="1"/>
  <c r="N277" i="22"/>
  <c r="N276" i="22"/>
  <c r="S276" i="22" s="1"/>
  <c r="N275" i="22"/>
  <c r="Z275" i="22" s="1"/>
  <c r="N274" i="22"/>
  <c r="N273" i="22"/>
  <c r="S273" i="22" s="1"/>
  <c r="N272" i="22"/>
  <c r="W272" i="22" s="1"/>
  <c r="N271" i="22"/>
  <c r="Y271" i="22" s="1"/>
  <c r="N270" i="22"/>
  <c r="N269" i="22"/>
  <c r="N268" i="22"/>
  <c r="Y268" i="22" s="1"/>
  <c r="N267" i="22"/>
  <c r="N266" i="22"/>
  <c r="Y266" i="22" s="1"/>
  <c r="N265" i="22"/>
  <c r="N264" i="22"/>
  <c r="N263" i="22"/>
  <c r="U263" i="22" s="1"/>
  <c r="N262" i="22"/>
  <c r="V262" i="22" s="1"/>
  <c r="N261" i="22"/>
  <c r="R261" i="22" s="1"/>
  <c r="N260" i="22"/>
  <c r="P260" i="22" s="1"/>
  <c r="N259" i="22"/>
  <c r="U259" i="22" s="1"/>
  <c r="N258" i="22"/>
  <c r="R258" i="22" s="1"/>
  <c r="N257" i="22"/>
  <c r="R257" i="22" s="1"/>
  <c r="N256" i="22"/>
  <c r="N255" i="22"/>
  <c r="W255" i="22" s="1"/>
  <c r="N254" i="22"/>
  <c r="Z254" i="22" s="1"/>
  <c r="N253" i="22"/>
  <c r="O253" i="22" s="1"/>
  <c r="N252" i="22"/>
  <c r="N251" i="22"/>
  <c r="Z251" i="22" s="1"/>
  <c r="N250" i="22"/>
  <c r="N249" i="22"/>
  <c r="S249" i="22" s="1"/>
  <c r="N248" i="22"/>
  <c r="Y248" i="22" s="1"/>
  <c r="N247" i="22"/>
  <c r="T247" i="22" s="1"/>
  <c r="N246" i="22"/>
  <c r="U246" i="22" s="1"/>
  <c r="N245" i="22"/>
  <c r="W245" i="22" s="1"/>
  <c r="N244" i="22"/>
  <c r="Y244" i="22" s="1"/>
  <c r="N243" i="22"/>
  <c r="Q243" i="22" s="1"/>
  <c r="N242" i="22"/>
  <c r="Z242" i="22" s="1"/>
  <c r="N241" i="22"/>
  <c r="W241" i="22" s="1"/>
  <c r="N240" i="22"/>
  <c r="N239" i="22"/>
  <c r="Z239" i="22" s="1"/>
  <c r="N238" i="22"/>
  <c r="Q238" i="22" s="1"/>
  <c r="N237" i="22"/>
  <c r="O237" i="22" s="1"/>
  <c r="N236" i="22"/>
  <c r="S236" i="22" s="1"/>
  <c r="N235" i="22"/>
  <c r="Z235" i="22" s="1"/>
  <c r="N234" i="22"/>
  <c r="N233" i="22"/>
  <c r="Z233" i="22" s="1"/>
  <c r="N232" i="22"/>
  <c r="W232" i="22" s="1"/>
  <c r="N231" i="22"/>
  <c r="N230" i="22"/>
  <c r="N229" i="22"/>
  <c r="Z229" i="22" s="1"/>
  <c r="N228" i="22"/>
  <c r="N227" i="22"/>
  <c r="Y227" i="22" s="1"/>
  <c r="N226" i="22"/>
  <c r="N225" i="22"/>
  <c r="Y225" i="22" s="1"/>
  <c r="N224" i="22"/>
  <c r="N223" i="22"/>
  <c r="N222" i="22"/>
  <c r="Z222" i="22" s="1"/>
  <c r="N221" i="22"/>
  <c r="Y221" i="22" s="1"/>
  <c r="N220" i="22"/>
  <c r="Z220" i="22" s="1"/>
  <c r="N219" i="22"/>
  <c r="W219" i="22" s="1"/>
  <c r="N218" i="22"/>
  <c r="N217" i="22"/>
  <c r="Y217" i="22" s="1"/>
  <c r="N216" i="22"/>
  <c r="W216" i="22" s="1"/>
  <c r="N215" i="22"/>
  <c r="N214" i="22"/>
  <c r="N213" i="22"/>
  <c r="Q213" i="22" s="1"/>
  <c r="N212" i="22"/>
  <c r="N211" i="22"/>
  <c r="O211" i="22" s="1"/>
  <c r="N210" i="22"/>
  <c r="N209" i="22"/>
  <c r="Z209" i="22" s="1"/>
  <c r="N208" i="22"/>
  <c r="O208" i="22" s="1"/>
  <c r="N207" i="22"/>
  <c r="X207" i="22" s="1"/>
  <c r="N206" i="22"/>
  <c r="P206" i="22" s="1"/>
  <c r="N205" i="22"/>
  <c r="Q205" i="22" s="1"/>
  <c r="N204" i="22"/>
  <c r="N203" i="22"/>
  <c r="W203" i="22" s="1"/>
  <c r="N202" i="22"/>
  <c r="Z202" i="22" s="1"/>
  <c r="N201" i="22"/>
  <c r="V201" i="22" s="1"/>
  <c r="N200" i="22"/>
  <c r="N199" i="22"/>
  <c r="O199" i="22" s="1"/>
  <c r="N198" i="22"/>
  <c r="P198" i="22" s="1"/>
  <c r="N197" i="22"/>
  <c r="N196" i="22"/>
  <c r="N195" i="22"/>
  <c r="T195" i="22" s="1"/>
  <c r="N194" i="22"/>
  <c r="T194" i="22" s="1"/>
  <c r="N193" i="22"/>
  <c r="N192" i="22"/>
  <c r="R192" i="22" s="1"/>
  <c r="N191" i="22"/>
  <c r="O191" i="22" s="1"/>
  <c r="N190" i="22"/>
  <c r="T190" i="22" s="1"/>
  <c r="N189" i="22"/>
  <c r="N188" i="22"/>
  <c r="W188" i="22" s="1"/>
  <c r="N187" i="22"/>
  <c r="W187" i="22" s="1"/>
  <c r="N186" i="22"/>
  <c r="P186" i="22" s="1"/>
  <c r="N185" i="22"/>
  <c r="Y185" i="22" s="1"/>
  <c r="N184" i="22"/>
  <c r="N183" i="22"/>
  <c r="Y183" i="22" s="1"/>
  <c r="N182" i="22"/>
  <c r="P182" i="22" s="1"/>
  <c r="N181" i="22"/>
  <c r="R181" i="22" s="1"/>
  <c r="N180" i="22"/>
  <c r="N179" i="22"/>
  <c r="Y179" i="22" s="1"/>
  <c r="N178" i="22"/>
  <c r="Q178" i="22" s="1"/>
  <c r="N177" i="22"/>
  <c r="R177" i="22" s="1"/>
  <c r="N176" i="22"/>
  <c r="N175" i="22"/>
  <c r="U175" i="22" s="1"/>
  <c r="N174" i="22"/>
  <c r="U174" i="22" s="1"/>
  <c r="N173" i="22"/>
  <c r="N172" i="22"/>
  <c r="P172" i="22" s="1"/>
  <c r="N171" i="22"/>
  <c r="X171" i="22" s="1"/>
  <c r="N170" i="22"/>
  <c r="U170" i="22" s="1"/>
  <c r="N169" i="22"/>
  <c r="W169" i="22" s="1"/>
  <c r="N168" i="22"/>
  <c r="Z168" i="22" s="1"/>
  <c r="N167" i="22"/>
  <c r="X167" i="22" s="1"/>
  <c r="N166" i="22"/>
  <c r="N165" i="22"/>
  <c r="N164" i="22"/>
  <c r="Z164" i="22" s="1"/>
  <c r="N163" i="22"/>
  <c r="W163" i="22" s="1"/>
  <c r="N162" i="22"/>
  <c r="N161" i="22"/>
  <c r="W161" i="22" s="1"/>
  <c r="N160" i="22"/>
  <c r="Z160" i="22" s="1"/>
  <c r="N159" i="22"/>
  <c r="N158" i="22"/>
  <c r="X158" i="22" s="1"/>
  <c r="N157" i="22"/>
  <c r="W157" i="22" s="1"/>
  <c r="N156" i="22"/>
  <c r="V156" i="22" s="1"/>
  <c r="N155" i="22"/>
  <c r="Z155" i="22" s="1"/>
  <c r="N154" i="22"/>
  <c r="U154" i="22" s="1"/>
  <c r="N153" i="22"/>
  <c r="S153" i="22" s="1"/>
  <c r="N152" i="22"/>
  <c r="W152" i="22" s="1"/>
  <c r="N151" i="22"/>
  <c r="S151" i="22" s="1"/>
  <c r="N150" i="22"/>
  <c r="X150" i="22" s="1"/>
  <c r="N149" i="22"/>
  <c r="R149" i="22" s="1"/>
  <c r="N148" i="22"/>
  <c r="W148" i="22" s="1"/>
  <c r="N147" i="22"/>
  <c r="X147" i="22" s="1"/>
  <c r="N146" i="22"/>
  <c r="X146" i="22" s="1"/>
  <c r="N145" i="22"/>
  <c r="W145" i="22" s="1"/>
  <c r="N144" i="22"/>
  <c r="N143" i="22"/>
  <c r="Z143" i="22" s="1"/>
  <c r="N142" i="22"/>
  <c r="U142" i="22" s="1"/>
  <c r="N141" i="22"/>
  <c r="W141" i="22" s="1"/>
  <c r="N140" i="22"/>
  <c r="W140" i="22" s="1"/>
  <c r="N139" i="22"/>
  <c r="N138" i="22"/>
  <c r="X138" i="22" s="1"/>
  <c r="N137" i="22"/>
  <c r="N136" i="22"/>
  <c r="O136" i="22" s="1"/>
  <c r="N135" i="22"/>
  <c r="Z135" i="22" s="1"/>
  <c r="N134" i="22"/>
  <c r="N133" i="22"/>
  <c r="W133" i="22" s="1"/>
  <c r="N132" i="22"/>
  <c r="Z132" i="22" s="1"/>
  <c r="N131" i="22"/>
  <c r="Z131" i="22" s="1"/>
  <c r="N130" i="22"/>
  <c r="V130" i="22" s="1"/>
  <c r="N129" i="22"/>
  <c r="S129" i="22" s="1"/>
  <c r="N128" i="22"/>
  <c r="W128" i="22" s="1"/>
  <c r="N127" i="22"/>
  <c r="W127" i="22" s="1"/>
  <c r="N126" i="22"/>
  <c r="Z126" i="22" s="1"/>
  <c r="N125" i="22"/>
  <c r="O125" i="22" s="1"/>
  <c r="N124" i="22"/>
  <c r="U124" i="22" s="1"/>
  <c r="N123" i="22"/>
  <c r="Z123" i="22" s="1"/>
  <c r="N122" i="22"/>
  <c r="W122" i="22" s="1"/>
  <c r="N121" i="22"/>
  <c r="X121" i="22" s="1"/>
  <c r="N120" i="22"/>
  <c r="U120" i="22" s="1"/>
  <c r="N119" i="22"/>
  <c r="U119" i="22" s="1"/>
  <c r="N118" i="22"/>
  <c r="N117" i="22"/>
  <c r="Z117" i="22" s="1"/>
  <c r="N116" i="22"/>
  <c r="T116" i="22" s="1"/>
  <c r="N115" i="22"/>
  <c r="Y115" i="22" s="1"/>
  <c r="N114" i="22"/>
  <c r="N113" i="22"/>
  <c r="Z113" i="22" s="1"/>
  <c r="N112" i="22"/>
  <c r="T112" i="22" s="1"/>
  <c r="N111" i="22"/>
  <c r="U111" i="22" s="1"/>
  <c r="N110" i="22"/>
  <c r="Z110" i="22" s="1"/>
  <c r="N109" i="22"/>
  <c r="Z109" i="22" s="1"/>
  <c r="N108" i="22"/>
  <c r="Q108" i="22" s="1"/>
  <c r="N107" i="22"/>
  <c r="N106" i="22"/>
  <c r="W106" i="22" s="1"/>
  <c r="N105" i="22"/>
  <c r="Z105" i="22" s="1"/>
  <c r="N104" i="22"/>
  <c r="S104" i="22" s="1"/>
  <c r="N103" i="22"/>
  <c r="Y103" i="22" s="1"/>
  <c r="N102" i="22"/>
  <c r="N101" i="22"/>
  <c r="Z101" i="22" s="1"/>
  <c r="N100" i="22"/>
  <c r="T100" i="22" s="1"/>
  <c r="N99" i="22"/>
  <c r="Y99" i="22" s="1"/>
  <c r="N98" i="22"/>
  <c r="N97" i="22"/>
  <c r="Z97" i="22" s="1"/>
  <c r="N96" i="22"/>
  <c r="T96" i="22" s="1"/>
  <c r="N95" i="22"/>
  <c r="U95" i="22" s="1"/>
  <c r="N94" i="22"/>
  <c r="Z94" i="22" s="1"/>
  <c r="N93" i="22"/>
  <c r="Z93" i="22" s="1"/>
  <c r="N92" i="22"/>
  <c r="Q92" i="22" s="1"/>
  <c r="N91" i="22"/>
  <c r="N90" i="22"/>
  <c r="S90" i="22" s="1"/>
  <c r="N89" i="22"/>
  <c r="Z89" i="22" s="1"/>
  <c r="N88" i="22"/>
  <c r="W88" i="22" s="1"/>
  <c r="N87" i="22"/>
  <c r="Y87" i="22" s="1"/>
  <c r="N86" i="22"/>
  <c r="N85" i="22"/>
  <c r="Z85" i="22" s="1"/>
  <c r="N84" i="22"/>
  <c r="N83" i="22"/>
  <c r="N82" i="22"/>
  <c r="W82" i="22" s="1"/>
  <c r="N81" i="22"/>
  <c r="N80" i="22"/>
  <c r="Z80" i="22" s="1"/>
  <c r="N79" i="22"/>
  <c r="Z79" i="22" s="1"/>
  <c r="N78" i="22"/>
  <c r="V78" i="22" s="1"/>
  <c r="N77" i="22"/>
  <c r="Z77" i="22" s="1"/>
  <c r="N76" i="22"/>
  <c r="Y76" i="22" s="1"/>
  <c r="N75" i="22"/>
  <c r="N74" i="22"/>
  <c r="W74" i="22" s="1"/>
  <c r="N73" i="22"/>
  <c r="R73" i="22" s="1"/>
  <c r="N72" i="22"/>
  <c r="Z72" i="22" s="1"/>
  <c r="N71" i="22"/>
  <c r="X71" i="22" s="1"/>
  <c r="N70" i="22"/>
  <c r="V70" i="22" s="1"/>
  <c r="N69" i="22"/>
  <c r="W69" i="22" s="1"/>
  <c r="N68" i="22"/>
  <c r="T68" i="22" s="1"/>
  <c r="N67" i="22"/>
  <c r="N66" i="22"/>
  <c r="W66" i="22" s="1"/>
  <c r="N65" i="22"/>
  <c r="N64" i="22"/>
  <c r="Z64" i="22" s="1"/>
  <c r="N63" i="22"/>
  <c r="Z63" i="22" s="1"/>
  <c r="N62" i="22"/>
  <c r="V62" i="22" s="1"/>
  <c r="N61" i="22"/>
  <c r="W61" i="22" s="1"/>
  <c r="N60" i="22"/>
  <c r="Y60" i="22" s="1"/>
  <c r="N59" i="22"/>
  <c r="N58" i="22"/>
  <c r="W58" i="22" s="1"/>
  <c r="N57" i="22"/>
  <c r="R57" i="22" s="1"/>
  <c r="N56" i="22"/>
  <c r="Z56" i="22" s="1"/>
  <c r="N55" i="22"/>
  <c r="R55" i="22" s="1"/>
  <c r="N54" i="22"/>
  <c r="V54" i="22" s="1"/>
  <c r="N53" i="22"/>
  <c r="Z53" i="22" s="1"/>
  <c r="N52" i="22"/>
  <c r="N51" i="22"/>
  <c r="N50" i="22"/>
  <c r="W50" i="22" s="1"/>
  <c r="N49" i="22"/>
  <c r="N48" i="22"/>
  <c r="Z48" i="22" s="1"/>
  <c r="N47" i="22"/>
  <c r="X47" i="22" s="1"/>
  <c r="N46" i="22"/>
  <c r="U46" i="22" s="1"/>
  <c r="N45" i="22"/>
  <c r="Z45" i="22" s="1"/>
  <c r="N44" i="22"/>
  <c r="Y44" i="22" s="1"/>
  <c r="N43" i="22"/>
  <c r="N42" i="22"/>
  <c r="W42" i="22" s="1"/>
  <c r="N41" i="22"/>
  <c r="R41" i="22" s="1"/>
  <c r="N40" i="22"/>
  <c r="Z40" i="22" s="1"/>
  <c r="N39" i="22"/>
  <c r="Z39" i="22" s="1"/>
  <c r="N38" i="22"/>
  <c r="Z38" i="22" s="1"/>
  <c r="N37" i="22"/>
  <c r="X37" i="22" s="1"/>
  <c r="N36" i="22"/>
  <c r="Y36" i="22" s="1"/>
  <c r="N35" i="22"/>
  <c r="Z35" i="22" s="1"/>
  <c r="N34" i="22"/>
  <c r="N33" i="22"/>
  <c r="Q33" i="22" s="1"/>
  <c r="N32" i="22"/>
  <c r="Y32" i="22" s="1"/>
  <c r="N31" i="22"/>
  <c r="W31" i="22" s="1"/>
  <c r="N30" i="22"/>
  <c r="Z30" i="22" s="1"/>
  <c r="N29" i="22"/>
  <c r="X29" i="22" s="1"/>
  <c r="N28" i="22"/>
  <c r="Y28" i="22" s="1"/>
  <c r="N27" i="22"/>
  <c r="Z27" i="22" s="1"/>
  <c r="N26" i="22"/>
  <c r="N25" i="22"/>
  <c r="Q25" i="22" s="1"/>
  <c r="N24" i="22"/>
  <c r="Y24" i="22" s="1"/>
  <c r="N23" i="22"/>
  <c r="T23" i="22" s="1"/>
  <c r="N22" i="22"/>
  <c r="Z22" i="22" s="1"/>
  <c r="N21" i="22"/>
  <c r="X21" i="22" s="1"/>
  <c r="N20" i="22"/>
  <c r="Y20" i="22" s="1"/>
  <c r="N19" i="22"/>
  <c r="Z19" i="22" s="1"/>
  <c r="N18" i="22"/>
  <c r="N17" i="22"/>
  <c r="Q17" i="22" s="1"/>
  <c r="N16" i="22"/>
  <c r="Y16" i="22" s="1"/>
  <c r="N15" i="22"/>
  <c r="W15" i="22" s="1"/>
  <c r="N14" i="22"/>
  <c r="Z14" i="22" s="1"/>
  <c r="N13" i="22"/>
  <c r="X13" i="22" s="1"/>
  <c r="N12" i="22"/>
  <c r="Y12" i="22" s="1"/>
  <c r="N11" i="22"/>
  <c r="Z11" i="22" s="1"/>
  <c r="N10" i="22"/>
  <c r="O10" i="22" s="1"/>
  <c r="N9" i="22"/>
  <c r="N8" i="22"/>
  <c r="Y8" i="22" s="1"/>
  <c r="N7" i="22"/>
  <c r="N6" i="22"/>
  <c r="Z6" i="22" s="1"/>
  <c r="N5" i="22"/>
  <c r="X5" i="22" s="1"/>
  <c r="N4" i="22"/>
  <c r="Y4" i="22" s="1"/>
  <c r="B1" i="36"/>
  <c r="P160" i="22" l="1"/>
  <c r="O179" i="22"/>
  <c r="O82" i="22"/>
  <c r="Z130" i="22"/>
  <c r="W104" i="22"/>
  <c r="O247" i="22"/>
  <c r="O30" i="22"/>
  <c r="P188" i="22"/>
  <c r="O304" i="22"/>
  <c r="X11" i="22"/>
  <c r="O14" i="22"/>
  <c r="Y29" i="22"/>
  <c r="T183" i="22"/>
  <c r="U201" i="22"/>
  <c r="P235" i="22"/>
  <c r="U251" i="22"/>
  <c r="P308" i="22"/>
  <c r="O72" i="22"/>
  <c r="O202" i="22"/>
  <c r="Z213" i="22"/>
  <c r="Q307" i="22"/>
  <c r="O42" i="22"/>
  <c r="U103" i="22"/>
  <c r="O105" i="22"/>
  <c r="O131" i="22"/>
  <c r="P183" i="22"/>
  <c r="X248" i="22"/>
  <c r="P251" i="22"/>
  <c r="Q320" i="22"/>
  <c r="W14" i="22"/>
  <c r="Q21" i="22"/>
  <c r="W30" i="22"/>
  <c r="Q37" i="22"/>
  <c r="X39" i="22"/>
  <c r="U62" i="22"/>
  <c r="W72" i="22"/>
  <c r="U115" i="22"/>
  <c r="W131" i="22"/>
  <c r="S203" i="22"/>
  <c r="U239" i="22"/>
  <c r="P38" i="22"/>
  <c r="Q40" i="22"/>
  <c r="Z42" i="22"/>
  <c r="R45" i="22"/>
  <c r="P128" i="22"/>
  <c r="V132" i="22"/>
  <c r="P135" i="22"/>
  <c r="Z138" i="22"/>
  <c r="S145" i="22"/>
  <c r="T152" i="22"/>
  <c r="Q183" i="22"/>
  <c r="Y202" i="22"/>
  <c r="W235" i="22"/>
  <c r="P268" i="22"/>
  <c r="S316" i="22"/>
  <c r="Q22" i="22"/>
  <c r="Y38" i="22"/>
  <c r="W53" i="22"/>
  <c r="X55" i="22"/>
  <c r="W93" i="22"/>
  <c r="Q150" i="22"/>
  <c r="P275" i="22"/>
  <c r="Z298" i="22"/>
  <c r="U5" i="22"/>
  <c r="P11" i="22"/>
  <c r="Y21" i="22"/>
  <c r="W22" i="22"/>
  <c r="Q29" i="22"/>
  <c r="Q30" i="22"/>
  <c r="O38" i="22"/>
  <c r="Y40" i="22"/>
  <c r="Q42" i="22"/>
  <c r="Q72" i="22"/>
  <c r="R77" i="22"/>
  <c r="P80" i="22"/>
  <c r="Z82" i="22"/>
  <c r="S85" i="22"/>
  <c r="O97" i="22"/>
  <c r="P117" i="22"/>
  <c r="S124" i="22"/>
  <c r="P130" i="22"/>
  <c r="Q131" i="22"/>
  <c r="W149" i="22"/>
  <c r="U150" i="22"/>
  <c r="P155" i="22"/>
  <c r="Q158" i="22"/>
  <c r="W164" i="22"/>
  <c r="T175" i="22"/>
  <c r="O188" i="22"/>
  <c r="O192" i="22"/>
  <c r="S195" i="22"/>
  <c r="Q209" i="22"/>
  <c r="S244" i="22"/>
  <c r="P248" i="22"/>
  <c r="U258" i="22"/>
  <c r="T260" i="22"/>
  <c r="T275" i="22"/>
  <c r="Y281" i="22"/>
  <c r="X295" i="22"/>
  <c r="R297" i="22"/>
  <c r="W312" i="22"/>
  <c r="S97" i="22"/>
  <c r="T10" i="22"/>
  <c r="Q14" i="22"/>
  <c r="O22" i="22"/>
  <c r="Y37" i="22"/>
  <c r="Q38" i="22"/>
  <c r="R53" i="22"/>
  <c r="T76" i="22"/>
  <c r="O93" i="22"/>
  <c r="X97" i="22"/>
  <c r="P113" i="22"/>
  <c r="P150" i="22"/>
  <c r="V154" i="22"/>
  <c r="X187" i="22"/>
  <c r="Q202" i="22"/>
  <c r="Q222" i="22"/>
  <c r="Q235" i="22"/>
  <c r="X243" i="22"/>
  <c r="S245" i="22"/>
  <c r="Y247" i="22"/>
  <c r="Q251" i="22"/>
  <c r="W257" i="22"/>
  <c r="X259" i="22"/>
  <c r="O275" i="22"/>
  <c r="Z280" i="22"/>
  <c r="T286" i="22"/>
  <c r="Q296" i="22"/>
  <c r="O298" i="22"/>
  <c r="T300" i="22"/>
  <c r="U308" i="22"/>
  <c r="T311" i="22"/>
  <c r="T316" i="22"/>
  <c r="U320" i="22"/>
  <c r="Q64" i="22"/>
  <c r="X117" i="22"/>
  <c r="S157" i="22"/>
  <c r="S168" i="22"/>
  <c r="W172" i="22"/>
  <c r="V174" i="22"/>
  <c r="Z178" i="22"/>
  <c r="Q186" i="22"/>
  <c r="X194" i="22"/>
  <c r="Q198" i="22"/>
  <c r="S199" i="22"/>
  <c r="U205" i="22"/>
  <c r="Y222" i="22"/>
  <c r="S227" i="22"/>
  <c r="R229" i="22"/>
  <c r="S292" i="22"/>
  <c r="Q6" i="22"/>
  <c r="P14" i="22"/>
  <c r="Y14" i="22"/>
  <c r="U22" i="22"/>
  <c r="W23" i="22"/>
  <c r="U29" i="22"/>
  <c r="P30" i="22"/>
  <c r="Y30" i="22"/>
  <c r="V38" i="22"/>
  <c r="W45" i="22"/>
  <c r="R47" i="22"/>
  <c r="O50" i="22"/>
  <c r="P56" i="22"/>
  <c r="X63" i="22"/>
  <c r="U64" i="22"/>
  <c r="Q66" i="22"/>
  <c r="P72" i="22"/>
  <c r="Y72" i="22"/>
  <c r="Z74" i="22"/>
  <c r="R79" i="22"/>
  <c r="W80" i="22"/>
  <c r="Q82" i="22"/>
  <c r="P93" i="22"/>
  <c r="Q95" i="22"/>
  <c r="Q115" i="22"/>
  <c r="O117" i="22"/>
  <c r="O128" i="22"/>
  <c r="U131" i="22"/>
  <c r="O132" i="22"/>
  <c r="W135" i="22"/>
  <c r="P138" i="22"/>
  <c r="P140" i="22"/>
  <c r="P143" i="22"/>
  <c r="O152" i="22"/>
  <c r="O160" i="22"/>
  <c r="O164" i="22"/>
  <c r="X168" i="22"/>
  <c r="T171" i="22"/>
  <c r="Y198" i="22"/>
  <c r="W199" i="22"/>
  <c r="X202" i="22"/>
  <c r="Z205" i="22"/>
  <c r="P222" i="22"/>
  <c r="U229" i="22"/>
  <c r="T236" i="22"/>
  <c r="O241" i="22"/>
  <c r="S257" i="22"/>
  <c r="O268" i="22"/>
  <c r="V280" i="22"/>
  <c r="W284" i="22"/>
  <c r="O286" i="22"/>
  <c r="O295" i="22"/>
  <c r="Z305" i="22"/>
  <c r="W317" i="22"/>
  <c r="P320" i="22"/>
  <c r="U6" i="22"/>
  <c r="Z50" i="22"/>
  <c r="W56" i="22"/>
  <c r="Y64" i="22"/>
  <c r="X79" i="22"/>
  <c r="R241" i="22"/>
  <c r="Y5" i="22"/>
  <c r="S10" i="22"/>
  <c r="S11" i="22"/>
  <c r="U14" i="22"/>
  <c r="U21" i="22"/>
  <c r="P22" i="22"/>
  <c r="Y22" i="22"/>
  <c r="U30" i="22"/>
  <c r="U37" i="22"/>
  <c r="V46" i="22"/>
  <c r="S60" i="22"/>
  <c r="O64" i="22"/>
  <c r="U72" i="22"/>
  <c r="P101" i="22"/>
  <c r="W105" i="22"/>
  <c r="S108" i="22"/>
  <c r="R111" i="22"/>
  <c r="S117" i="22"/>
  <c r="T128" i="22"/>
  <c r="P131" i="22"/>
  <c r="Y131" i="22"/>
  <c r="O147" i="22"/>
  <c r="R157" i="22"/>
  <c r="W160" i="22"/>
  <c r="X163" i="22"/>
  <c r="O168" i="22"/>
  <c r="O172" i="22"/>
  <c r="P178" i="22"/>
  <c r="P194" i="22"/>
  <c r="P202" i="22"/>
  <c r="T222" i="22"/>
  <c r="P227" i="22"/>
  <c r="Q229" i="22"/>
  <c r="Y235" i="22"/>
  <c r="S241" i="22"/>
  <c r="Z245" i="22"/>
  <c r="S247" i="22"/>
  <c r="S248" i="22"/>
  <c r="W268" i="22"/>
  <c r="Y275" i="22"/>
  <c r="Y285" i="22"/>
  <c r="Y286" i="22"/>
  <c r="O292" i="22"/>
  <c r="X294" i="22"/>
  <c r="Q302" i="22"/>
  <c r="X304" i="22"/>
  <c r="Q308" i="22"/>
  <c r="W27" i="22"/>
  <c r="W35" i="22"/>
  <c r="T48" i="22"/>
  <c r="X89" i="22"/>
  <c r="Z99" i="22"/>
  <c r="X109" i="22"/>
  <c r="Z146" i="22"/>
  <c r="Z148" i="22"/>
  <c r="Z161" i="22"/>
  <c r="W180" i="22"/>
  <c r="P180" i="22"/>
  <c r="W212" i="22"/>
  <c r="Z212" i="22"/>
  <c r="Y250" i="22"/>
  <c r="V250" i="22"/>
  <c r="Q250" i="22"/>
  <c r="Y270" i="22"/>
  <c r="R270" i="22"/>
  <c r="Q270" i="22"/>
  <c r="U270" i="22"/>
  <c r="U13" i="22"/>
  <c r="O19" i="22"/>
  <c r="X19" i="22"/>
  <c r="W6" i="22"/>
  <c r="Y10" i="22"/>
  <c r="P35" i="22"/>
  <c r="O40" i="22"/>
  <c r="U40" i="22"/>
  <c r="T44" i="22"/>
  <c r="P48" i="22"/>
  <c r="T56" i="22"/>
  <c r="P6" i="22"/>
  <c r="T14" i="22"/>
  <c r="S19" i="22"/>
  <c r="T22" i="22"/>
  <c r="S27" i="22"/>
  <c r="T30" i="22"/>
  <c r="S35" i="22"/>
  <c r="U38" i="22"/>
  <c r="R39" i="22"/>
  <c r="P40" i="22"/>
  <c r="W40" i="22"/>
  <c r="Q48" i="22"/>
  <c r="Y48" i="22"/>
  <c r="Q50" i="22"/>
  <c r="O56" i="22"/>
  <c r="U56" i="22"/>
  <c r="Z58" i="22"/>
  <c r="T60" i="22"/>
  <c r="R63" i="22"/>
  <c r="P64" i="22"/>
  <c r="W64" i="22"/>
  <c r="O66" i="22"/>
  <c r="T72" i="22"/>
  <c r="Q74" i="22"/>
  <c r="S76" i="22"/>
  <c r="W77" i="22"/>
  <c r="O80" i="22"/>
  <c r="U80" i="22"/>
  <c r="P85" i="22"/>
  <c r="W89" i="22"/>
  <c r="X93" i="22"/>
  <c r="R95" i="22"/>
  <c r="P97" i="22"/>
  <c r="U99" i="22"/>
  <c r="O101" i="22"/>
  <c r="X101" i="22"/>
  <c r="P105" i="22"/>
  <c r="S106" i="22"/>
  <c r="W108" i="22"/>
  <c r="W109" i="22"/>
  <c r="Q111" i="22"/>
  <c r="O113" i="22"/>
  <c r="X113" i="22"/>
  <c r="R115" i="22"/>
  <c r="W117" i="22"/>
  <c r="S122" i="22"/>
  <c r="Z128" i="22"/>
  <c r="T131" i="22"/>
  <c r="O135" i="22"/>
  <c r="U135" i="22"/>
  <c r="Q138" i="22"/>
  <c r="O140" i="22"/>
  <c r="O143" i="22"/>
  <c r="Y143" i="22"/>
  <c r="U146" i="22"/>
  <c r="T148" i="22"/>
  <c r="Z150" i="22"/>
  <c r="T151" i="22"/>
  <c r="P152" i="22"/>
  <c r="O155" i="22"/>
  <c r="Y155" i="22"/>
  <c r="P158" i="22"/>
  <c r="X160" i="22"/>
  <c r="S161" i="22"/>
  <c r="P164" i="22"/>
  <c r="P168" i="22"/>
  <c r="P175" i="22"/>
  <c r="W177" i="22"/>
  <c r="S177" i="22"/>
  <c r="Z180" i="22"/>
  <c r="Z183" i="22"/>
  <c r="U183" i="22"/>
  <c r="O183" i="22"/>
  <c r="W183" i="22"/>
  <c r="X186" i="22"/>
  <c r="Z186" i="22"/>
  <c r="W191" i="22"/>
  <c r="T191" i="22"/>
  <c r="Z198" i="22"/>
  <c r="X198" i="22"/>
  <c r="Y199" i="22"/>
  <c r="P199" i="22"/>
  <c r="X199" i="22"/>
  <c r="P203" i="22"/>
  <c r="Y205" i="22"/>
  <c r="R205" i="22"/>
  <c r="Y209" i="22"/>
  <c r="R209" i="22"/>
  <c r="S216" i="22"/>
  <c r="O216" i="22"/>
  <c r="R216" i="22"/>
  <c r="U218" i="22"/>
  <c r="Q218" i="22"/>
  <c r="T218" i="22"/>
  <c r="X264" i="22"/>
  <c r="P264" i="22"/>
  <c r="V269" i="22"/>
  <c r="O269" i="22"/>
  <c r="W269" i="22"/>
  <c r="Y272" i="22"/>
  <c r="P272" i="22"/>
  <c r="X272" i="22"/>
  <c r="O272" i="22"/>
  <c r="S272" i="22"/>
  <c r="Y283" i="22"/>
  <c r="P283" i="22"/>
  <c r="O283" i="22"/>
  <c r="W283" i="22"/>
  <c r="U315" i="22"/>
  <c r="T315" i="22"/>
  <c r="W19" i="22"/>
  <c r="Y207" i="22"/>
  <c r="W207" i="22"/>
  <c r="O27" i="22"/>
  <c r="X27" i="22"/>
  <c r="O35" i="22"/>
  <c r="X35" i="22"/>
  <c r="T40" i="22"/>
  <c r="S44" i="22"/>
  <c r="O48" i="22"/>
  <c r="U48" i="22"/>
  <c r="Q56" i="22"/>
  <c r="Y56" i="22"/>
  <c r="O58" i="22"/>
  <c r="R61" i="22"/>
  <c r="T64" i="22"/>
  <c r="Z66" i="22"/>
  <c r="R69" i="22"/>
  <c r="R71" i="22"/>
  <c r="U78" i="22"/>
  <c r="Q80" i="22"/>
  <c r="Y80" i="22"/>
  <c r="W85" i="22"/>
  <c r="U87" i="22"/>
  <c r="O89" i="22"/>
  <c r="S92" i="22"/>
  <c r="W97" i="22"/>
  <c r="Q99" i="22"/>
  <c r="S101" i="22"/>
  <c r="X105" i="22"/>
  <c r="O109" i="22"/>
  <c r="S113" i="22"/>
  <c r="Z115" i="22"/>
  <c r="W125" i="22"/>
  <c r="Q127" i="22"/>
  <c r="R129" i="22"/>
  <c r="Q135" i="22"/>
  <c r="Y135" i="22"/>
  <c r="Z140" i="22"/>
  <c r="T143" i="22"/>
  <c r="P146" i="22"/>
  <c r="O148" i="22"/>
  <c r="O151" i="22"/>
  <c r="Z152" i="22"/>
  <c r="T155" i="22"/>
  <c r="T156" i="22"/>
  <c r="Z158" i="22"/>
  <c r="O161" i="22"/>
  <c r="X164" i="22"/>
  <c r="W168" i="22"/>
  <c r="Q170" i="22"/>
  <c r="Z172" i="22"/>
  <c r="S172" i="22"/>
  <c r="X172" i="22"/>
  <c r="X178" i="22"/>
  <c r="U178" i="22"/>
  <c r="T179" i="22"/>
  <c r="S179" i="22"/>
  <c r="O180" i="22"/>
  <c r="W192" i="22"/>
  <c r="Z192" i="22"/>
  <c r="Z194" i="22"/>
  <c r="Q194" i="22"/>
  <c r="Y194" i="22"/>
  <c r="O207" i="22"/>
  <c r="R212" i="22"/>
  <c r="U214" i="22"/>
  <c r="P214" i="22"/>
  <c r="T214" i="22"/>
  <c r="U217" i="22"/>
  <c r="Q217" i="22"/>
  <c r="R217" i="22"/>
  <c r="O219" i="22"/>
  <c r="T252" i="22"/>
  <c r="O252" i="22"/>
  <c r="W252" i="22"/>
  <c r="Z270" i="22"/>
  <c r="Y151" i="22"/>
  <c r="S208" i="22"/>
  <c r="R208" i="22"/>
  <c r="Z255" i="22"/>
  <c r="Q255" i="22"/>
  <c r="P255" i="22"/>
  <c r="U255" i="22"/>
  <c r="Y13" i="22"/>
  <c r="P19" i="22"/>
  <c r="P27" i="22"/>
  <c r="W48" i="22"/>
  <c r="Q58" i="22"/>
  <c r="O74" i="22"/>
  <c r="T80" i="22"/>
  <c r="O85" i="22"/>
  <c r="X85" i="22"/>
  <c r="P89" i="22"/>
  <c r="W92" i="22"/>
  <c r="R99" i="22"/>
  <c r="W101" i="22"/>
  <c r="P109" i="22"/>
  <c r="W113" i="22"/>
  <c r="X125" i="22"/>
  <c r="S127" i="22"/>
  <c r="W129" i="22"/>
  <c r="T135" i="22"/>
  <c r="U143" i="22"/>
  <c r="Q146" i="22"/>
  <c r="P148" i="22"/>
  <c r="U155" i="22"/>
  <c r="R161" i="22"/>
  <c r="R170" i="22"/>
  <c r="Z175" i="22"/>
  <c r="Y175" i="22"/>
  <c r="O175" i="22"/>
  <c r="T180" i="22"/>
  <c r="Y203" i="22"/>
  <c r="X203" i="22"/>
  <c r="O203" i="22"/>
  <c r="P207" i="22"/>
  <c r="W208" i="22"/>
  <c r="Y213" i="22"/>
  <c r="R213" i="22"/>
  <c r="U213" i="22"/>
  <c r="S228" i="22"/>
  <c r="W228" i="22"/>
  <c r="R228" i="22"/>
  <c r="U233" i="22"/>
  <c r="R233" i="22"/>
  <c r="Q233" i="22"/>
  <c r="W233" i="22"/>
  <c r="Y274" i="22"/>
  <c r="U274" i="22"/>
  <c r="R274" i="22"/>
  <c r="Z278" i="22"/>
  <c r="P278" i="22"/>
  <c r="Y278" i="22"/>
  <c r="O278" i="22"/>
  <c r="T278" i="22"/>
  <c r="Y291" i="22"/>
  <c r="P291" i="22"/>
  <c r="O291" i="22"/>
  <c r="W291" i="22"/>
  <c r="Z319" i="22"/>
  <c r="Q319" i="22"/>
  <c r="Y319" i="22"/>
  <c r="P319" i="22"/>
  <c r="T319" i="22"/>
  <c r="U202" i="22"/>
  <c r="X222" i="22"/>
  <c r="O227" i="22"/>
  <c r="X227" i="22"/>
  <c r="S232" i="22"/>
  <c r="O235" i="22"/>
  <c r="U235" i="22"/>
  <c r="Q239" i="22"/>
  <c r="Z241" i="22"/>
  <c r="P244" i="22"/>
  <c r="W251" i="22"/>
  <c r="Y254" i="22"/>
  <c r="S259" i="22"/>
  <c r="S260" i="22"/>
  <c r="Z261" i="22"/>
  <c r="T263" i="22"/>
  <c r="X268" i="22"/>
  <c r="T271" i="22"/>
  <c r="W273" i="22"/>
  <c r="U275" i="22"/>
  <c r="X282" i="22"/>
  <c r="V284" i="22"/>
  <c r="R285" i="22"/>
  <c r="P286" i="22"/>
  <c r="R292" i="22"/>
  <c r="P295" i="22"/>
  <c r="P296" i="22"/>
  <c r="Q298" i="22"/>
  <c r="S300" i="22"/>
  <c r="O302" i="22"/>
  <c r="S305" i="22"/>
  <c r="P307" i="22"/>
  <c r="W308" i="22"/>
  <c r="Q311" i="22"/>
  <c r="S312" i="22"/>
  <c r="R317" i="22"/>
  <c r="U318" i="22"/>
  <c r="W239" i="22"/>
  <c r="W244" i="22"/>
  <c r="Y259" i="22"/>
  <c r="U286" i="22"/>
  <c r="Y295" i="22"/>
  <c r="U296" i="22"/>
  <c r="Z302" i="22"/>
  <c r="X307" i="22"/>
  <c r="Y311" i="22"/>
  <c r="W227" i="22"/>
  <c r="R232" i="22"/>
  <c r="T235" i="22"/>
  <c r="P239" i="22"/>
  <c r="O244" i="22"/>
  <c r="X244" i="22"/>
  <c r="Q254" i="22"/>
  <c r="P259" i="22"/>
  <c r="O263" i="22"/>
  <c r="S271" i="22"/>
  <c r="T276" i="22"/>
  <c r="Q285" i="22"/>
  <c r="W296" i="22"/>
  <c r="Y307" i="22"/>
  <c r="R318" i="22"/>
  <c r="W320" i="22"/>
  <c r="Z7" i="22"/>
  <c r="S7" i="22"/>
  <c r="X7" i="22"/>
  <c r="P7" i="22"/>
  <c r="Z18" i="22"/>
  <c r="W18" i="22"/>
  <c r="Q18" i="22"/>
  <c r="U18" i="22"/>
  <c r="P18" i="22"/>
  <c r="X18" i="22"/>
  <c r="Z26" i="22"/>
  <c r="W26" i="22"/>
  <c r="Q26" i="22"/>
  <c r="U26" i="22"/>
  <c r="P26" i="22"/>
  <c r="X26" i="22"/>
  <c r="Z34" i="22"/>
  <c r="W34" i="22"/>
  <c r="Q34" i="22"/>
  <c r="U34" i="22"/>
  <c r="P34" i="22"/>
  <c r="X34" i="22"/>
  <c r="Z52" i="22"/>
  <c r="W52" i="22"/>
  <c r="Q52" i="22"/>
  <c r="U52" i="22"/>
  <c r="P52" i="22"/>
  <c r="X68" i="22"/>
  <c r="Z84" i="22"/>
  <c r="W84" i="22"/>
  <c r="Q84" i="22"/>
  <c r="U84" i="22"/>
  <c r="P84" i="22"/>
  <c r="X84" i="22"/>
  <c r="S98" i="22"/>
  <c r="R98" i="22"/>
  <c r="O98" i="22"/>
  <c r="R102" i="22"/>
  <c r="Z102" i="22"/>
  <c r="O102" i="22"/>
  <c r="X112" i="22"/>
  <c r="S114" i="22"/>
  <c r="R114" i="22"/>
  <c r="O114" i="22"/>
  <c r="R118" i="22"/>
  <c r="Z118" i="22"/>
  <c r="O118" i="22"/>
  <c r="X134" i="22"/>
  <c r="U134" i="22"/>
  <c r="Q134" i="22"/>
  <c r="Z134" i="22"/>
  <c r="V134" i="22"/>
  <c r="W184" i="22"/>
  <c r="T184" i="22"/>
  <c r="P184" i="22"/>
  <c r="Z184" i="22"/>
  <c r="V184" i="22"/>
  <c r="S224" i="22"/>
  <c r="R224" i="22"/>
  <c r="W224" i="22"/>
  <c r="O224" i="22"/>
  <c r="Z231" i="22"/>
  <c r="Y231" i="22"/>
  <c r="T231" i="22"/>
  <c r="O231" i="22"/>
  <c r="U231" i="22"/>
  <c r="P231" i="22"/>
  <c r="S231" i="22"/>
  <c r="Q231" i="22"/>
  <c r="X231" i="22"/>
  <c r="W231" i="22"/>
  <c r="X9" i="22"/>
  <c r="Y9" i="22"/>
  <c r="U9" i="22"/>
  <c r="Z15" i="22"/>
  <c r="S15" i="22"/>
  <c r="X15" i="22"/>
  <c r="P15" i="22"/>
  <c r="O18" i="22"/>
  <c r="Y18" i="22"/>
  <c r="Z31" i="22"/>
  <c r="S31" i="22"/>
  <c r="X31" i="22"/>
  <c r="P31" i="22"/>
  <c r="Y34" i="22"/>
  <c r="X43" i="22"/>
  <c r="R43" i="22"/>
  <c r="O52" i="22"/>
  <c r="Y52" i="22"/>
  <c r="Z59" i="22"/>
  <c r="X59" i="22"/>
  <c r="R59" i="22"/>
  <c r="Z65" i="22"/>
  <c r="W65" i="22"/>
  <c r="O68" i="22"/>
  <c r="Y68" i="22"/>
  <c r="Z81" i="22"/>
  <c r="W81" i="22"/>
  <c r="O84" i="22"/>
  <c r="Y84" i="22"/>
  <c r="Z88" i="22"/>
  <c r="U88" i="22"/>
  <c r="P88" i="22"/>
  <c r="Y88" i="22"/>
  <c r="T88" i="22"/>
  <c r="O88" i="22"/>
  <c r="X88" i="22"/>
  <c r="O96" i="22"/>
  <c r="Y96" i="22"/>
  <c r="Y100" i="22"/>
  <c r="S102" i="22"/>
  <c r="O112" i="22"/>
  <c r="Y112" i="22"/>
  <c r="W114" i="22"/>
  <c r="O116" i="22"/>
  <c r="Y116" i="22"/>
  <c r="S118" i="22"/>
  <c r="Z139" i="22"/>
  <c r="U139" i="22"/>
  <c r="P139" i="22"/>
  <c r="Y139" i="22"/>
  <c r="T139" i="22"/>
  <c r="O139" i="22"/>
  <c r="S139" i="22"/>
  <c r="Q139" i="22"/>
  <c r="Z159" i="22"/>
  <c r="U159" i="22"/>
  <c r="P159" i="22"/>
  <c r="Y159" i="22"/>
  <c r="T159" i="22"/>
  <c r="O159" i="22"/>
  <c r="S159" i="22"/>
  <c r="Q159" i="22"/>
  <c r="W176" i="22"/>
  <c r="P176" i="22"/>
  <c r="Z176" i="22"/>
  <c r="O176" i="22"/>
  <c r="V176" i="22"/>
  <c r="Y189" i="22"/>
  <c r="U189" i="22"/>
  <c r="Q189" i="22"/>
  <c r="V189" i="22"/>
  <c r="O189" i="22"/>
  <c r="Y215" i="22"/>
  <c r="S215" i="22"/>
  <c r="T215" i="22"/>
  <c r="P215" i="22"/>
  <c r="X215" i="22"/>
  <c r="W215" i="22"/>
  <c r="Z224" i="22"/>
  <c r="Y256" i="22"/>
  <c r="X256" i="22"/>
  <c r="P256" i="22"/>
  <c r="S256" i="22"/>
  <c r="W256" i="22"/>
  <c r="T256" i="22"/>
  <c r="O256" i="22"/>
  <c r="S6" i="22"/>
  <c r="X6" i="22"/>
  <c r="T7" i="22"/>
  <c r="Q9" i="22"/>
  <c r="O15" i="22"/>
  <c r="Q5" i="22"/>
  <c r="O6" i="22"/>
  <c r="T6" i="22"/>
  <c r="Y6" i="22"/>
  <c r="W7" i="22"/>
  <c r="Z10" i="22"/>
  <c r="W10" i="22"/>
  <c r="Q10" i="22"/>
  <c r="U10" i="22"/>
  <c r="P10" i="22"/>
  <c r="X10" i="22"/>
  <c r="T15" i="22"/>
  <c r="T18" i="22"/>
  <c r="T26" i="22"/>
  <c r="T31" i="22"/>
  <c r="T34" i="22"/>
  <c r="Z41" i="22"/>
  <c r="W41" i="22"/>
  <c r="O44" i="22"/>
  <c r="W46" i="22"/>
  <c r="Q46" i="22"/>
  <c r="Z46" i="22"/>
  <c r="O46" i="22"/>
  <c r="Z51" i="22"/>
  <c r="X51" i="22"/>
  <c r="R51" i="22"/>
  <c r="T52" i="22"/>
  <c r="Z57" i="22"/>
  <c r="W57" i="22"/>
  <c r="O60" i="22"/>
  <c r="W62" i="22"/>
  <c r="Q62" i="22"/>
  <c r="Z62" i="22"/>
  <c r="O62" i="22"/>
  <c r="X67" i="22"/>
  <c r="R67" i="22"/>
  <c r="Z73" i="22"/>
  <c r="W73" i="22"/>
  <c r="O76" i="22"/>
  <c r="W78" i="22"/>
  <c r="Q78" i="22"/>
  <c r="Z78" i="22"/>
  <c r="O78" i="22"/>
  <c r="Z83" i="22"/>
  <c r="R83" i="22"/>
  <c r="T84" i="22"/>
  <c r="S88" i="22"/>
  <c r="Z124" i="22"/>
  <c r="Y124" i="22"/>
  <c r="T124" i="22"/>
  <c r="O124" i="22"/>
  <c r="X124" i="22"/>
  <c r="Q124" i="22"/>
  <c r="W124" i="22"/>
  <c r="P124" i="22"/>
  <c r="X139" i="22"/>
  <c r="Z147" i="22"/>
  <c r="W147" i="22"/>
  <c r="Q147" i="22"/>
  <c r="U147" i="22"/>
  <c r="P147" i="22"/>
  <c r="T147" i="22"/>
  <c r="S147" i="22"/>
  <c r="X159" i="22"/>
  <c r="Z163" i="22"/>
  <c r="U163" i="22"/>
  <c r="P163" i="22"/>
  <c r="Y163" i="22"/>
  <c r="T163" i="22"/>
  <c r="O163" i="22"/>
  <c r="S163" i="22"/>
  <c r="Q163" i="22"/>
  <c r="S173" i="22"/>
  <c r="R173" i="22"/>
  <c r="O173" i="22"/>
  <c r="Y173" i="22"/>
  <c r="Z187" i="22"/>
  <c r="U187" i="22"/>
  <c r="P187" i="22"/>
  <c r="Y187" i="22"/>
  <c r="T187" i="22"/>
  <c r="O187" i="22"/>
  <c r="S187" i="22"/>
  <c r="Q187" i="22"/>
  <c r="R200" i="22"/>
  <c r="Z200" i="22"/>
  <c r="O200" i="22"/>
  <c r="W200" i="22"/>
  <c r="S200" i="22"/>
  <c r="Z206" i="22"/>
  <c r="T206" i="22"/>
  <c r="Y206" i="22"/>
  <c r="Q206" i="22"/>
  <c r="X206" i="22"/>
  <c r="U206" i="22"/>
  <c r="Y211" i="22"/>
  <c r="T211" i="22"/>
  <c r="S211" i="22"/>
  <c r="P211" i="22"/>
  <c r="X211" i="22"/>
  <c r="W211" i="22"/>
  <c r="R221" i="22"/>
  <c r="U221" i="22"/>
  <c r="Q221" i="22"/>
  <c r="Z221" i="22"/>
  <c r="Y223" i="22"/>
  <c r="W223" i="22"/>
  <c r="O223" i="22"/>
  <c r="T223" i="22"/>
  <c r="S223" i="22"/>
  <c r="X223" i="22"/>
  <c r="P223" i="22"/>
  <c r="Y277" i="22"/>
  <c r="T277" i="22"/>
  <c r="R277" i="22"/>
  <c r="Y287" i="22"/>
  <c r="X287" i="22"/>
  <c r="P287" i="22"/>
  <c r="W287" i="22"/>
  <c r="O287" i="22"/>
  <c r="S287" i="22"/>
  <c r="T287" i="22"/>
  <c r="Z290" i="22"/>
  <c r="U290" i="22"/>
  <c r="P290" i="22"/>
  <c r="Y290" i="22"/>
  <c r="T290" i="22"/>
  <c r="O290" i="22"/>
  <c r="Q290" i="22"/>
  <c r="S290" i="22"/>
  <c r="X290" i="22"/>
  <c r="W290" i="22"/>
  <c r="W321" i="22"/>
  <c r="Z321" i="22"/>
  <c r="S321" i="22"/>
  <c r="R321" i="22"/>
  <c r="X52" i="22"/>
  <c r="Z68" i="22"/>
  <c r="W68" i="22"/>
  <c r="Q68" i="22"/>
  <c r="U68" i="22"/>
  <c r="P68" i="22"/>
  <c r="R86" i="22"/>
  <c r="Z86" i="22"/>
  <c r="O86" i="22"/>
  <c r="Z96" i="22"/>
  <c r="W96" i="22"/>
  <c r="Q96" i="22"/>
  <c r="U96" i="22"/>
  <c r="P96" i="22"/>
  <c r="X96" i="22"/>
  <c r="Z100" i="22"/>
  <c r="W100" i="22"/>
  <c r="Q100" i="22"/>
  <c r="U100" i="22"/>
  <c r="P100" i="22"/>
  <c r="X100" i="22"/>
  <c r="Z112" i="22"/>
  <c r="W112" i="22"/>
  <c r="Q112" i="22"/>
  <c r="U112" i="22"/>
  <c r="P112" i="22"/>
  <c r="Z116" i="22"/>
  <c r="W116" i="22"/>
  <c r="Q116" i="22"/>
  <c r="U116" i="22"/>
  <c r="P116" i="22"/>
  <c r="X116" i="22"/>
  <c r="Z121" i="22"/>
  <c r="S121" i="22"/>
  <c r="T121" i="22"/>
  <c r="P121" i="22"/>
  <c r="S204" i="22"/>
  <c r="R204" i="22"/>
  <c r="O204" i="22"/>
  <c r="Z204" i="22"/>
  <c r="Z226" i="22"/>
  <c r="T226" i="22"/>
  <c r="Q226" i="22"/>
  <c r="Y226" i="22"/>
  <c r="P226" i="22"/>
  <c r="X226" i="22"/>
  <c r="W288" i="22"/>
  <c r="R288" i="22"/>
  <c r="Z288" i="22"/>
  <c r="O288" i="22"/>
  <c r="O7" i="22"/>
  <c r="Z23" i="22"/>
  <c r="S23" i="22"/>
  <c r="X23" i="22"/>
  <c r="P23" i="22"/>
  <c r="O26" i="22"/>
  <c r="Y26" i="22"/>
  <c r="O34" i="22"/>
  <c r="Z49" i="22"/>
  <c r="W49" i="22"/>
  <c r="W54" i="22"/>
  <c r="Q54" i="22"/>
  <c r="Z54" i="22"/>
  <c r="O54" i="22"/>
  <c r="W70" i="22"/>
  <c r="Q70" i="22"/>
  <c r="Z70" i="22"/>
  <c r="O70" i="22"/>
  <c r="X75" i="22"/>
  <c r="R75" i="22"/>
  <c r="S86" i="22"/>
  <c r="W98" i="22"/>
  <c r="O100" i="22"/>
  <c r="Z104" i="22"/>
  <c r="U104" i="22"/>
  <c r="P104" i="22"/>
  <c r="Y104" i="22"/>
  <c r="T104" i="22"/>
  <c r="O104" i="22"/>
  <c r="X104" i="22"/>
  <c r="Z120" i="22"/>
  <c r="Y120" i="22"/>
  <c r="T120" i="22"/>
  <c r="O120" i="22"/>
  <c r="X120" i="22"/>
  <c r="Q120" i="22"/>
  <c r="W120" i="22"/>
  <c r="P120" i="22"/>
  <c r="O121" i="22"/>
  <c r="P134" i="22"/>
  <c r="Z167" i="22"/>
  <c r="W167" i="22"/>
  <c r="Q167" i="22"/>
  <c r="U167" i="22"/>
  <c r="P167" i="22"/>
  <c r="S167" i="22"/>
  <c r="Y167" i="22"/>
  <c r="O167" i="22"/>
  <c r="O184" i="22"/>
  <c r="S196" i="22"/>
  <c r="R196" i="22"/>
  <c r="W196" i="22"/>
  <c r="O196" i="22"/>
  <c r="W204" i="22"/>
  <c r="U226" i="22"/>
  <c r="X17" i="22"/>
  <c r="Y17" i="22"/>
  <c r="U17" i="22"/>
  <c r="S18" i="22"/>
  <c r="O23" i="22"/>
  <c r="X25" i="22"/>
  <c r="Y25" i="22"/>
  <c r="U25" i="22"/>
  <c r="S26" i="22"/>
  <c r="O31" i="22"/>
  <c r="X33" i="22"/>
  <c r="Y33" i="22"/>
  <c r="U33" i="22"/>
  <c r="S34" i="22"/>
  <c r="Z44" i="22"/>
  <c r="W44" i="22"/>
  <c r="Q44" i="22"/>
  <c r="U44" i="22"/>
  <c r="P44" i="22"/>
  <c r="X44" i="22"/>
  <c r="R49" i="22"/>
  <c r="S52" i="22"/>
  <c r="U54" i="22"/>
  <c r="Z60" i="22"/>
  <c r="W60" i="22"/>
  <c r="Q60" i="22"/>
  <c r="U60" i="22"/>
  <c r="P60" i="22"/>
  <c r="X60" i="22"/>
  <c r="R65" i="22"/>
  <c r="S68" i="22"/>
  <c r="U70" i="22"/>
  <c r="Z76" i="22"/>
  <c r="W76" i="22"/>
  <c r="Q76" i="22"/>
  <c r="U76" i="22"/>
  <c r="P76" i="22"/>
  <c r="X76" i="22"/>
  <c r="R81" i="22"/>
  <c r="S84" i="22"/>
  <c r="W86" i="22"/>
  <c r="Q88" i="22"/>
  <c r="Z92" i="22"/>
  <c r="U92" i="22"/>
  <c r="P92" i="22"/>
  <c r="Y92" i="22"/>
  <c r="T92" i="22"/>
  <c r="O92" i="22"/>
  <c r="X92" i="22"/>
  <c r="S96" i="22"/>
  <c r="Z98" i="22"/>
  <c r="S100" i="22"/>
  <c r="W102" i="22"/>
  <c r="Q104" i="22"/>
  <c r="Z108" i="22"/>
  <c r="U108" i="22"/>
  <c r="P108" i="22"/>
  <c r="Y108" i="22"/>
  <c r="T108" i="22"/>
  <c r="O108" i="22"/>
  <c r="X108" i="22"/>
  <c r="S112" i="22"/>
  <c r="Z114" i="22"/>
  <c r="S116" i="22"/>
  <c r="W118" i="22"/>
  <c r="S120" i="22"/>
  <c r="W121" i="22"/>
  <c r="Z125" i="22"/>
  <c r="S125" i="22"/>
  <c r="T125" i="22"/>
  <c r="P125" i="22"/>
  <c r="W136" i="22"/>
  <c r="T136" i="22"/>
  <c r="P136" i="22"/>
  <c r="Z136" i="22"/>
  <c r="V136" i="22"/>
  <c r="W139" i="22"/>
  <c r="X142" i="22"/>
  <c r="Q142" i="22"/>
  <c r="Z142" i="22"/>
  <c r="P142" i="22"/>
  <c r="V142" i="22"/>
  <c r="W144" i="22"/>
  <c r="P144" i="22"/>
  <c r="Z144" i="22"/>
  <c r="O144" i="22"/>
  <c r="V144" i="22"/>
  <c r="T144" i="22"/>
  <c r="Y147" i="22"/>
  <c r="W159" i="22"/>
  <c r="T167" i="22"/>
  <c r="Z171" i="22"/>
  <c r="W171" i="22"/>
  <c r="Q171" i="22"/>
  <c r="U171" i="22"/>
  <c r="P171" i="22"/>
  <c r="S171" i="22"/>
  <c r="Y171" i="22"/>
  <c r="O171" i="22"/>
  <c r="T176" i="22"/>
  <c r="X182" i="22"/>
  <c r="U182" i="22"/>
  <c r="Q182" i="22"/>
  <c r="Z182" i="22"/>
  <c r="V182" i="22"/>
  <c r="Z190" i="22"/>
  <c r="Y190" i="22"/>
  <c r="Q190" i="22"/>
  <c r="X190" i="22"/>
  <c r="P190" i="22"/>
  <c r="U190" i="22"/>
  <c r="Z196" i="22"/>
  <c r="Z210" i="22"/>
  <c r="Y210" i="22"/>
  <c r="Q210" i="22"/>
  <c r="X210" i="22"/>
  <c r="P210" i="22"/>
  <c r="U210" i="22"/>
  <c r="T210" i="22"/>
  <c r="O215" i="22"/>
  <c r="Y240" i="22"/>
  <c r="X240" i="22"/>
  <c r="P240" i="22"/>
  <c r="S240" i="22"/>
  <c r="T240" i="22"/>
  <c r="O240" i="22"/>
  <c r="W240" i="22"/>
  <c r="T11" i="22"/>
  <c r="S14" i="22"/>
  <c r="X14" i="22"/>
  <c r="T19" i="22"/>
  <c r="S22" i="22"/>
  <c r="X22" i="22"/>
  <c r="T27" i="22"/>
  <c r="S30" i="22"/>
  <c r="X30" i="22"/>
  <c r="T35" i="22"/>
  <c r="S38" i="22"/>
  <c r="S40" i="22"/>
  <c r="X40" i="22"/>
  <c r="U42" i="22"/>
  <c r="S48" i="22"/>
  <c r="X48" i="22"/>
  <c r="U50" i="22"/>
  <c r="S56" i="22"/>
  <c r="X56" i="22"/>
  <c r="U58" i="22"/>
  <c r="S64" i="22"/>
  <c r="X64" i="22"/>
  <c r="U66" i="22"/>
  <c r="S72" i="22"/>
  <c r="X72" i="22"/>
  <c r="U74" i="22"/>
  <c r="S80" i="22"/>
  <c r="X80" i="22"/>
  <c r="U82" i="22"/>
  <c r="T85" i="22"/>
  <c r="S89" i="22"/>
  <c r="S93" i="22"/>
  <c r="Y95" i="22"/>
  <c r="T97" i="22"/>
  <c r="T101" i="22"/>
  <c r="S105" i="22"/>
  <c r="S109" i="22"/>
  <c r="Y111" i="22"/>
  <c r="T113" i="22"/>
  <c r="T117" i="22"/>
  <c r="X130" i="22"/>
  <c r="U130" i="22"/>
  <c r="Q130" i="22"/>
  <c r="W132" i="22"/>
  <c r="T132" i="22"/>
  <c r="P132" i="22"/>
  <c r="S141" i="22"/>
  <c r="R141" i="22"/>
  <c r="Z151" i="22"/>
  <c r="W151" i="22"/>
  <c r="Q151" i="22"/>
  <c r="U151" i="22"/>
  <c r="P151" i="22"/>
  <c r="X151" i="22"/>
  <c r="X154" i="22"/>
  <c r="Q154" i="22"/>
  <c r="Z154" i="22"/>
  <c r="P154" i="22"/>
  <c r="W181" i="22"/>
  <c r="S181" i="22"/>
  <c r="Y195" i="22"/>
  <c r="X195" i="22"/>
  <c r="P195" i="22"/>
  <c r="W195" i="22"/>
  <c r="O195" i="22"/>
  <c r="S220" i="22"/>
  <c r="W220" i="22"/>
  <c r="R220" i="22"/>
  <c r="O220" i="22"/>
  <c r="Z225" i="22"/>
  <c r="Q225" i="22"/>
  <c r="U225" i="22"/>
  <c r="R225" i="22"/>
  <c r="R238" i="22"/>
  <c r="U238" i="22"/>
  <c r="Z238" i="22"/>
  <c r="Y238" i="22"/>
  <c r="Z243" i="22"/>
  <c r="Y243" i="22"/>
  <c r="T243" i="22"/>
  <c r="O243" i="22"/>
  <c r="U243" i="22"/>
  <c r="P243" i="22"/>
  <c r="W243" i="22"/>
  <c r="S243" i="22"/>
  <c r="R299" i="22"/>
  <c r="X299" i="22"/>
  <c r="T299" i="22"/>
  <c r="O11" i="22"/>
  <c r="W11" i="22"/>
  <c r="Q13" i="22"/>
  <c r="V42" i="22"/>
  <c r="V50" i="22"/>
  <c r="V58" i="22"/>
  <c r="V66" i="22"/>
  <c r="V74" i="22"/>
  <c r="V82" i="22"/>
  <c r="T89" i="22"/>
  <c r="T93" i="22"/>
  <c r="Z95" i="22"/>
  <c r="T105" i="22"/>
  <c r="T109" i="22"/>
  <c r="Z111" i="22"/>
  <c r="W156" i="22"/>
  <c r="P156" i="22"/>
  <c r="Z156" i="22"/>
  <c r="O156" i="22"/>
  <c r="X174" i="22"/>
  <c r="Q174" i="22"/>
  <c r="Z174" i="22"/>
  <c r="P174" i="22"/>
  <c r="Z179" i="22"/>
  <c r="W179" i="22"/>
  <c r="Q179" i="22"/>
  <c r="U179" i="22"/>
  <c r="P179" i="22"/>
  <c r="X179" i="22"/>
  <c r="Y191" i="22"/>
  <c r="S191" i="22"/>
  <c r="X191" i="22"/>
  <c r="P191" i="22"/>
  <c r="Y219" i="22"/>
  <c r="X219" i="22"/>
  <c r="P219" i="22"/>
  <c r="T219" i="22"/>
  <c r="S219" i="22"/>
  <c r="Z267" i="22"/>
  <c r="Y267" i="22"/>
  <c r="T267" i="22"/>
  <c r="O267" i="22"/>
  <c r="W267" i="22"/>
  <c r="P267" i="22"/>
  <c r="X267" i="22"/>
  <c r="Q267" i="22"/>
  <c r="U267" i="22"/>
  <c r="S267" i="22"/>
  <c r="V128" i="22"/>
  <c r="S131" i="22"/>
  <c r="X131" i="22"/>
  <c r="S135" i="22"/>
  <c r="X135" i="22"/>
  <c r="U138" i="22"/>
  <c r="T140" i="22"/>
  <c r="Q143" i="22"/>
  <c r="W143" i="22"/>
  <c r="V146" i="22"/>
  <c r="V148" i="22"/>
  <c r="V150" i="22"/>
  <c r="V152" i="22"/>
  <c r="Q155" i="22"/>
  <c r="W155" i="22"/>
  <c r="U158" i="22"/>
  <c r="S160" i="22"/>
  <c r="S164" i="22"/>
  <c r="T168" i="22"/>
  <c r="Y170" i="22"/>
  <c r="T172" i="22"/>
  <c r="Q175" i="22"/>
  <c r="W175" i="22"/>
  <c r="V178" i="22"/>
  <c r="V180" i="22"/>
  <c r="S183" i="22"/>
  <c r="X183" i="22"/>
  <c r="U186" i="22"/>
  <c r="T188" i="22"/>
  <c r="S192" i="22"/>
  <c r="U194" i="22"/>
  <c r="T198" i="22"/>
  <c r="T199" i="22"/>
  <c r="T202" i="22"/>
  <c r="T203" i="22"/>
  <c r="S207" i="22"/>
  <c r="Z208" i="22"/>
  <c r="U209" i="22"/>
  <c r="S212" i="22"/>
  <c r="O212" i="22"/>
  <c r="Z217" i="22"/>
  <c r="V237" i="22"/>
  <c r="W237" i="22"/>
  <c r="Y242" i="22"/>
  <c r="R242" i="22"/>
  <c r="U242" i="22"/>
  <c r="Y252" i="22"/>
  <c r="X252" i="22"/>
  <c r="P252" i="22"/>
  <c r="S252" i="22"/>
  <c r="V265" i="22"/>
  <c r="S265" i="22"/>
  <c r="Z282" i="22"/>
  <c r="U282" i="22"/>
  <c r="P282" i="22"/>
  <c r="Y282" i="22"/>
  <c r="T282" i="22"/>
  <c r="O282" i="22"/>
  <c r="Q282" i="22"/>
  <c r="S282" i="22"/>
  <c r="Z294" i="22"/>
  <c r="U294" i="22"/>
  <c r="P294" i="22"/>
  <c r="Y294" i="22"/>
  <c r="T294" i="22"/>
  <c r="O294" i="22"/>
  <c r="S294" i="22"/>
  <c r="W294" i="22"/>
  <c r="Z303" i="22"/>
  <c r="Y303" i="22"/>
  <c r="Q303" i="22"/>
  <c r="X303" i="22"/>
  <c r="P303" i="22"/>
  <c r="T303" i="22"/>
  <c r="U303" i="22"/>
  <c r="Z323" i="22"/>
  <c r="Y323" i="22"/>
  <c r="Q323" i="22"/>
  <c r="X323" i="22"/>
  <c r="P323" i="22"/>
  <c r="U323" i="22"/>
  <c r="V138" i="22"/>
  <c r="V140" i="22"/>
  <c r="S143" i="22"/>
  <c r="X143" i="22"/>
  <c r="S155" i="22"/>
  <c r="X155" i="22"/>
  <c r="V158" i="22"/>
  <c r="T160" i="22"/>
  <c r="T164" i="22"/>
  <c r="Z170" i="22"/>
  <c r="S175" i="22"/>
  <c r="X175" i="22"/>
  <c r="V186" i="22"/>
  <c r="V188" i="22"/>
  <c r="U198" i="22"/>
  <c r="T207" i="22"/>
  <c r="Z214" i="22"/>
  <c r="Y214" i="22"/>
  <c r="Q214" i="22"/>
  <c r="X214" i="22"/>
  <c r="Z218" i="22"/>
  <c r="X218" i="22"/>
  <c r="P218" i="22"/>
  <c r="Y218" i="22"/>
  <c r="Y236" i="22"/>
  <c r="W236" i="22"/>
  <c r="O236" i="22"/>
  <c r="X236" i="22"/>
  <c r="P236" i="22"/>
  <c r="Z247" i="22"/>
  <c r="U247" i="22"/>
  <c r="P247" i="22"/>
  <c r="W247" i="22"/>
  <c r="Q247" i="22"/>
  <c r="X247" i="22"/>
  <c r="R254" i="22"/>
  <c r="U254" i="22"/>
  <c r="Z263" i="22"/>
  <c r="W263" i="22"/>
  <c r="Q263" i="22"/>
  <c r="X263" i="22"/>
  <c r="P263" i="22"/>
  <c r="Y263" i="22"/>
  <c r="S263" i="22"/>
  <c r="Y264" i="22"/>
  <c r="W264" i="22"/>
  <c r="O264" i="22"/>
  <c r="S264" i="22"/>
  <c r="T264" i="22"/>
  <c r="R279" i="22"/>
  <c r="W279" i="22"/>
  <c r="S279" i="22"/>
  <c r="Z304" i="22"/>
  <c r="W304" i="22"/>
  <c r="Q304" i="22"/>
  <c r="U304" i="22"/>
  <c r="P304" i="22"/>
  <c r="S304" i="22"/>
  <c r="T304" i="22"/>
  <c r="Y314" i="22"/>
  <c r="R314" i="22"/>
  <c r="Z314" i="22"/>
  <c r="Z216" i="22"/>
  <c r="U222" i="22"/>
  <c r="T227" i="22"/>
  <c r="O228" i="22"/>
  <c r="O233" i="22"/>
  <c r="V233" i="22"/>
  <c r="S235" i="22"/>
  <c r="X235" i="22"/>
  <c r="O239" i="22"/>
  <c r="T239" i="22"/>
  <c r="Y239" i="22"/>
  <c r="T244" i="22"/>
  <c r="R245" i="22"/>
  <c r="O248" i="22"/>
  <c r="W248" i="22"/>
  <c r="O251" i="22"/>
  <c r="T251" i="22"/>
  <c r="Y251" i="22"/>
  <c r="O255" i="22"/>
  <c r="T255" i="22"/>
  <c r="Y255" i="22"/>
  <c r="Z257" i="22"/>
  <c r="O257" i="22"/>
  <c r="Y258" i="22"/>
  <c r="Z258" i="22"/>
  <c r="O259" i="22"/>
  <c r="W261" i="22"/>
  <c r="S261" i="22"/>
  <c r="U262" i="22"/>
  <c r="O271" i="22"/>
  <c r="Y289" i="22"/>
  <c r="U289" i="22"/>
  <c r="R289" i="22"/>
  <c r="O300" i="22"/>
  <c r="Z315" i="22"/>
  <c r="Y315" i="22"/>
  <c r="Q315" i="22"/>
  <c r="X315" i="22"/>
  <c r="P315" i="22"/>
  <c r="O316" i="22"/>
  <c r="Z228" i="22"/>
  <c r="S239" i="22"/>
  <c r="X239" i="22"/>
  <c r="T248" i="22"/>
  <c r="S251" i="22"/>
  <c r="X251" i="22"/>
  <c r="S255" i="22"/>
  <c r="X255" i="22"/>
  <c r="Z259" i="22"/>
  <c r="W259" i="22"/>
  <c r="Q259" i="22"/>
  <c r="T259" i="22"/>
  <c r="Y260" i="22"/>
  <c r="W260" i="22"/>
  <c r="O260" i="22"/>
  <c r="X260" i="22"/>
  <c r="Z271" i="22"/>
  <c r="W271" i="22"/>
  <c r="Q271" i="22"/>
  <c r="U271" i="22"/>
  <c r="P271" i="22"/>
  <c r="X271" i="22"/>
  <c r="R273" i="22"/>
  <c r="Z273" i="22"/>
  <c r="O273" i="22"/>
  <c r="Y276" i="22"/>
  <c r="X276" i="22"/>
  <c r="P276" i="22"/>
  <c r="W276" i="22"/>
  <c r="O276" i="22"/>
  <c r="U280" i="22"/>
  <c r="Q280" i="22"/>
  <c r="Z300" i="22"/>
  <c r="W300" i="22"/>
  <c r="Q300" i="22"/>
  <c r="U300" i="22"/>
  <c r="P300" i="22"/>
  <c r="X300" i="22"/>
  <c r="Z312" i="22"/>
  <c r="U312" i="22"/>
  <c r="P312" i="22"/>
  <c r="Y312" i="22"/>
  <c r="T312" i="22"/>
  <c r="O312" i="22"/>
  <c r="X312" i="22"/>
  <c r="Z316" i="22"/>
  <c r="W316" i="22"/>
  <c r="Q316" i="22"/>
  <c r="U316" i="22"/>
  <c r="P316" i="22"/>
  <c r="X316" i="22"/>
  <c r="S268" i="22"/>
  <c r="T272" i="22"/>
  <c r="Z274" i="22"/>
  <c r="Q275" i="22"/>
  <c r="W275" i="22"/>
  <c r="Q278" i="22"/>
  <c r="W278" i="22"/>
  <c r="S283" i="22"/>
  <c r="Q286" i="22"/>
  <c r="W286" i="22"/>
  <c r="S291" i="22"/>
  <c r="W292" i="22"/>
  <c r="S295" i="22"/>
  <c r="S296" i="22"/>
  <c r="X296" i="22"/>
  <c r="U298" i="22"/>
  <c r="U302" i="22"/>
  <c r="T307" i="22"/>
  <c r="S308" i="22"/>
  <c r="X308" i="22"/>
  <c r="U311" i="22"/>
  <c r="Z317" i="22"/>
  <c r="Z318" i="22"/>
  <c r="S320" i="22"/>
  <c r="X320" i="22"/>
  <c r="T268" i="22"/>
  <c r="S275" i="22"/>
  <c r="X275" i="22"/>
  <c r="S278" i="22"/>
  <c r="X278" i="22"/>
  <c r="T283" i="22"/>
  <c r="S286" i="22"/>
  <c r="X286" i="22"/>
  <c r="T291" i="22"/>
  <c r="T295" i="22"/>
  <c r="O296" i="22"/>
  <c r="T296" i="22"/>
  <c r="Y296" i="22"/>
  <c r="R305" i="22"/>
  <c r="U307" i="22"/>
  <c r="O308" i="22"/>
  <c r="T308" i="22"/>
  <c r="Y308" i="22"/>
  <c r="P311" i="22"/>
  <c r="X311" i="22"/>
  <c r="U319" i="22"/>
  <c r="O320" i="22"/>
  <c r="T320" i="22"/>
  <c r="Y320" i="22"/>
  <c r="V4" i="22"/>
  <c r="R8" i="22"/>
  <c r="Z8" i="22"/>
  <c r="R12" i="22"/>
  <c r="Z12" i="22"/>
  <c r="V16" i="22"/>
  <c r="V20" i="22"/>
  <c r="V24" i="22"/>
  <c r="R28" i="22"/>
  <c r="Z28" i="22"/>
  <c r="R32" i="22"/>
  <c r="Z32" i="22"/>
  <c r="V36" i="22"/>
  <c r="X91" i="22"/>
  <c r="T91" i="22"/>
  <c r="P91" i="22"/>
  <c r="W91" i="22"/>
  <c r="S91" i="22"/>
  <c r="O91" i="22"/>
  <c r="V91" i="22"/>
  <c r="X107" i="22"/>
  <c r="T107" i="22"/>
  <c r="P107" i="22"/>
  <c r="W107" i="22"/>
  <c r="S107" i="22"/>
  <c r="O107" i="22"/>
  <c r="V107" i="22"/>
  <c r="X137" i="22"/>
  <c r="T137" i="22"/>
  <c r="P137" i="22"/>
  <c r="V137" i="22"/>
  <c r="Q137" i="22"/>
  <c r="Z137" i="22"/>
  <c r="U137" i="22"/>
  <c r="O137" i="22"/>
  <c r="Y137" i="22"/>
  <c r="X166" i="22"/>
  <c r="T166" i="22"/>
  <c r="P166" i="22"/>
  <c r="W166" i="22"/>
  <c r="S166" i="22"/>
  <c r="O166" i="22"/>
  <c r="U166" i="22"/>
  <c r="Z166" i="22"/>
  <c r="R166" i="22"/>
  <c r="W293" i="22"/>
  <c r="S293" i="22"/>
  <c r="O293" i="22"/>
  <c r="X293" i="22"/>
  <c r="T293" i="22"/>
  <c r="P293" i="22"/>
  <c r="Y293" i="22"/>
  <c r="Q293" i="22"/>
  <c r="Z293" i="22"/>
  <c r="R293" i="22"/>
  <c r="U293" i="22"/>
  <c r="V293" i="22"/>
  <c r="O4" i="22"/>
  <c r="V5" i="22"/>
  <c r="R9" i="22"/>
  <c r="Z9" i="22"/>
  <c r="V13" i="22"/>
  <c r="V17" i="22"/>
  <c r="R21" i="22"/>
  <c r="Z21" i="22"/>
  <c r="O24" i="22"/>
  <c r="S24" i="22"/>
  <c r="W24" i="22"/>
  <c r="R25" i="22"/>
  <c r="O28" i="22"/>
  <c r="V29" i="22"/>
  <c r="V33" i="22"/>
  <c r="R37" i="22"/>
  <c r="V37" i="22"/>
  <c r="Z37" i="22"/>
  <c r="W43" i="22"/>
  <c r="S43" i="22"/>
  <c r="O43" i="22"/>
  <c r="T43" i="22"/>
  <c r="Y43" i="22"/>
  <c r="W47" i="22"/>
  <c r="S47" i="22"/>
  <c r="O47" i="22"/>
  <c r="T47" i="22"/>
  <c r="Y47" i="22"/>
  <c r="S53" i="22"/>
  <c r="X53" i="22"/>
  <c r="W55" i="22"/>
  <c r="S55" i="22"/>
  <c r="O55" i="22"/>
  <c r="T59" i="22"/>
  <c r="Y59" i="22"/>
  <c r="Y61" i="22"/>
  <c r="U61" i="22"/>
  <c r="Q61" i="22"/>
  <c r="S61" i="22"/>
  <c r="X61" i="22"/>
  <c r="T63" i="22"/>
  <c r="S65" i="22"/>
  <c r="X65" i="22"/>
  <c r="W67" i="22"/>
  <c r="S67" i="22"/>
  <c r="O67" i="22"/>
  <c r="T67" i="22"/>
  <c r="Y67" i="22"/>
  <c r="Y69" i="22"/>
  <c r="U69" i="22"/>
  <c r="Q69" i="22"/>
  <c r="X69" i="22"/>
  <c r="W71" i="22"/>
  <c r="S71" i="22"/>
  <c r="O71" i="22"/>
  <c r="S73" i="22"/>
  <c r="X73" i="22"/>
  <c r="W75" i="22"/>
  <c r="S75" i="22"/>
  <c r="O75" i="22"/>
  <c r="S77" i="22"/>
  <c r="T79" i="22"/>
  <c r="S81" i="22"/>
  <c r="X83" i="22"/>
  <c r="T83" i="22"/>
  <c r="W83" i="22"/>
  <c r="S83" i="22"/>
  <c r="O83" i="22"/>
  <c r="U83" i="22"/>
  <c r="Y90" i="22"/>
  <c r="U90" i="22"/>
  <c r="Q90" i="22"/>
  <c r="X90" i="22"/>
  <c r="T90" i="22"/>
  <c r="P90" i="22"/>
  <c r="Q91" i="22"/>
  <c r="O94" i="22"/>
  <c r="V106" i="22"/>
  <c r="W110" i="22"/>
  <c r="X119" i="22"/>
  <c r="T119" i="22"/>
  <c r="P119" i="22"/>
  <c r="W119" i="22"/>
  <c r="S119" i="22"/>
  <c r="O119" i="22"/>
  <c r="V119" i="22"/>
  <c r="V122" i="22"/>
  <c r="Y123" i="22"/>
  <c r="W126" i="22"/>
  <c r="X133" i="22"/>
  <c r="T133" i="22"/>
  <c r="P133" i="22"/>
  <c r="V133" i="22"/>
  <c r="Q133" i="22"/>
  <c r="Z133" i="22"/>
  <c r="U133" i="22"/>
  <c r="O133" i="22"/>
  <c r="Y133" i="22"/>
  <c r="Y149" i="22"/>
  <c r="X162" i="22"/>
  <c r="T162" i="22"/>
  <c r="P162" i="22"/>
  <c r="W162" i="22"/>
  <c r="S162" i="22"/>
  <c r="O162" i="22"/>
  <c r="Z162" i="22"/>
  <c r="R162" i="22"/>
  <c r="Y162" i="22"/>
  <c r="Q162" i="22"/>
  <c r="Y165" i="22"/>
  <c r="U165" i="22"/>
  <c r="Q165" i="22"/>
  <c r="X165" i="22"/>
  <c r="T165" i="22"/>
  <c r="P165" i="22"/>
  <c r="Z165" i="22"/>
  <c r="R165" i="22"/>
  <c r="W165" i="22"/>
  <c r="O165" i="22"/>
  <c r="Y169" i="22"/>
  <c r="U169" i="22"/>
  <c r="Q169" i="22"/>
  <c r="X169" i="22"/>
  <c r="T169" i="22"/>
  <c r="P169" i="22"/>
  <c r="S169" i="22"/>
  <c r="Z169" i="22"/>
  <c r="R169" i="22"/>
  <c r="W185" i="22"/>
  <c r="W230" i="22"/>
  <c r="S230" i="22"/>
  <c r="O230" i="22"/>
  <c r="Z230" i="22"/>
  <c r="U230" i="22"/>
  <c r="P230" i="22"/>
  <c r="V230" i="22"/>
  <c r="Q230" i="22"/>
  <c r="X230" i="22"/>
  <c r="T230" i="22"/>
  <c r="Y230" i="22"/>
  <c r="R230" i="22"/>
  <c r="P4" i="22"/>
  <c r="T4" i="22"/>
  <c r="X4" i="22"/>
  <c r="O5" i="22"/>
  <c r="S5" i="22"/>
  <c r="W5" i="22"/>
  <c r="R6" i="22"/>
  <c r="V6" i="22"/>
  <c r="Q7" i="22"/>
  <c r="U7" i="22"/>
  <c r="Y7" i="22"/>
  <c r="P8" i="22"/>
  <c r="T8" i="22"/>
  <c r="X8" i="22"/>
  <c r="O9" i="22"/>
  <c r="S9" i="22"/>
  <c r="W9" i="22"/>
  <c r="R10" i="22"/>
  <c r="V10" i="22"/>
  <c r="Q11" i="22"/>
  <c r="U11" i="22"/>
  <c r="Y11" i="22"/>
  <c r="P12" i="22"/>
  <c r="T12" i="22"/>
  <c r="X12" i="22"/>
  <c r="O13" i="22"/>
  <c r="S13" i="22"/>
  <c r="W13" i="22"/>
  <c r="R14" i="22"/>
  <c r="V14" i="22"/>
  <c r="Q15" i="22"/>
  <c r="U15" i="22"/>
  <c r="Y15" i="22"/>
  <c r="P16" i="22"/>
  <c r="T16" i="22"/>
  <c r="X16" i="22"/>
  <c r="O17" i="22"/>
  <c r="S17" i="22"/>
  <c r="W17" i="22"/>
  <c r="R18" i="22"/>
  <c r="V18" i="22"/>
  <c r="Q19" i="22"/>
  <c r="U19" i="22"/>
  <c r="Y19" i="22"/>
  <c r="P20" i="22"/>
  <c r="T20" i="22"/>
  <c r="X20" i="22"/>
  <c r="O21" i="22"/>
  <c r="S21" i="22"/>
  <c r="W21" i="22"/>
  <c r="R22" i="22"/>
  <c r="V22" i="22"/>
  <c r="Q23" i="22"/>
  <c r="U23" i="22"/>
  <c r="Y23" i="22"/>
  <c r="P24" i="22"/>
  <c r="T24" i="22"/>
  <c r="X24" i="22"/>
  <c r="O25" i="22"/>
  <c r="S25" i="22"/>
  <c r="W25" i="22"/>
  <c r="R26" i="22"/>
  <c r="V26" i="22"/>
  <c r="Q27" i="22"/>
  <c r="U27" i="22"/>
  <c r="Y27" i="22"/>
  <c r="P28" i="22"/>
  <c r="T28" i="22"/>
  <c r="X28" i="22"/>
  <c r="O29" i="22"/>
  <c r="S29" i="22"/>
  <c r="W29" i="22"/>
  <c r="R30" i="22"/>
  <c r="V30" i="22"/>
  <c r="Q31" i="22"/>
  <c r="U31" i="22"/>
  <c r="Y31" i="22"/>
  <c r="P32" i="22"/>
  <c r="T32" i="22"/>
  <c r="X32" i="22"/>
  <c r="O33" i="22"/>
  <c r="S33" i="22"/>
  <c r="W33" i="22"/>
  <c r="R34" i="22"/>
  <c r="V34" i="22"/>
  <c r="Q35" i="22"/>
  <c r="U35" i="22"/>
  <c r="Y35" i="22"/>
  <c r="P36" i="22"/>
  <c r="T36" i="22"/>
  <c r="X36" i="22"/>
  <c r="O37" i="22"/>
  <c r="S37" i="22"/>
  <c r="W37" i="22"/>
  <c r="X38" i="22"/>
  <c r="T38" i="22"/>
  <c r="R38" i="22"/>
  <c r="W38" i="22"/>
  <c r="P39" i="22"/>
  <c r="U39" i="22"/>
  <c r="O41" i="22"/>
  <c r="T41" i="22"/>
  <c r="R42" i="22"/>
  <c r="P43" i="22"/>
  <c r="U43" i="22"/>
  <c r="Z43" i="22"/>
  <c r="O45" i="22"/>
  <c r="T45" i="22"/>
  <c r="R46" i="22"/>
  <c r="P47" i="22"/>
  <c r="U47" i="22"/>
  <c r="Z47" i="22"/>
  <c r="O49" i="22"/>
  <c r="T49" i="22"/>
  <c r="R50" i="22"/>
  <c r="P51" i="22"/>
  <c r="U51" i="22"/>
  <c r="O53" i="22"/>
  <c r="T53" i="22"/>
  <c r="R54" i="22"/>
  <c r="P55" i="22"/>
  <c r="U55" i="22"/>
  <c r="Z55" i="22"/>
  <c r="O57" i="22"/>
  <c r="T57" i="22"/>
  <c r="R58" i="22"/>
  <c r="P59" i="22"/>
  <c r="U59" i="22"/>
  <c r="O61" i="22"/>
  <c r="T61" i="22"/>
  <c r="Z61" i="22"/>
  <c r="R62" i="22"/>
  <c r="P63" i="22"/>
  <c r="U63" i="22"/>
  <c r="O65" i="22"/>
  <c r="T65" i="22"/>
  <c r="R66" i="22"/>
  <c r="P67" i="22"/>
  <c r="U67" i="22"/>
  <c r="Z67" i="22"/>
  <c r="O69" i="22"/>
  <c r="T69" i="22"/>
  <c r="Z69" i="22"/>
  <c r="R70" i="22"/>
  <c r="P71" i="22"/>
  <c r="U71" i="22"/>
  <c r="Z71" i="22"/>
  <c r="O73" i="22"/>
  <c r="T73" i="22"/>
  <c r="R74" i="22"/>
  <c r="P75" i="22"/>
  <c r="U75" i="22"/>
  <c r="Z75" i="22"/>
  <c r="O77" i="22"/>
  <c r="T77" i="22"/>
  <c r="R78" i="22"/>
  <c r="P79" i="22"/>
  <c r="U79" i="22"/>
  <c r="O81" i="22"/>
  <c r="T81" i="22"/>
  <c r="R82" i="22"/>
  <c r="P83" i="22"/>
  <c r="V83" i="22"/>
  <c r="Y86" i="22"/>
  <c r="U86" i="22"/>
  <c r="Q86" i="22"/>
  <c r="X86" i="22"/>
  <c r="T86" i="22"/>
  <c r="P86" i="22"/>
  <c r="V86" i="22"/>
  <c r="Q87" i="22"/>
  <c r="O90" i="22"/>
  <c r="W90" i="22"/>
  <c r="R91" i="22"/>
  <c r="Z91" i="22"/>
  <c r="R94" i="22"/>
  <c r="X99" i="22"/>
  <c r="T99" i="22"/>
  <c r="P99" i="22"/>
  <c r="W99" i="22"/>
  <c r="S99" i="22"/>
  <c r="O99" i="22"/>
  <c r="V99" i="22"/>
  <c r="Y102" i="22"/>
  <c r="U102" i="22"/>
  <c r="Q102" i="22"/>
  <c r="X102" i="22"/>
  <c r="T102" i="22"/>
  <c r="P102" i="22"/>
  <c r="V102" i="22"/>
  <c r="Q103" i="22"/>
  <c r="O106" i="22"/>
  <c r="R107" i="22"/>
  <c r="Z107" i="22"/>
  <c r="R110" i="22"/>
  <c r="X115" i="22"/>
  <c r="T115" i="22"/>
  <c r="P115" i="22"/>
  <c r="W115" i="22"/>
  <c r="S115" i="22"/>
  <c r="O115" i="22"/>
  <c r="V115" i="22"/>
  <c r="Y118" i="22"/>
  <c r="U118" i="22"/>
  <c r="Q118" i="22"/>
  <c r="X118" i="22"/>
  <c r="T118" i="22"/>
  <c r="P118" i="22"/>
  <c r="V118" i="22"/>
  <c r="Q119" i="22"/>
  <c r="Y119" i="22"/>
  <c r="O122" i="22"/>
  <c r="R123" i="22"/>
  <c r="R126" i="22"/>
  <c r="X129" i="22"/>
  <c r="T129" i="22"/>
  <c r="P129" i="22"/>
  <c r="V129" i="22"/>
  <c r="Q129" i="22"/>
  <c r="Z129" i="22"/>
  <c r="U129" i="22"/>
  <c r="O129" i="22"/>
  <c r="Y129" i="22"/>
  <c r="R133" i="22"/>
  <c r="S137" i="22"/>
  <c r="X145" i="22"/>
  <c r="T145" i="22"/>
  <c r="P145" i="22"/>
  <c r="V145" i="22"/>
  <c r="Q145" i="22"/>
  <c r="Z145" i="22"/>
  <c r="U145" i="22"/>
  <c r="O145" i="22"/>
  <c r="Y145" i="22"/>
  <c r="U162" i="22"/>
  <c r="S165" i="22"/>
  <c r="V166" i="22"/>
  <c r="O169" i="22"/>
  <c r="W197" i="22"/>
  <c r="S197" i="22"/>
  <c r="O197" i="22"/>
  <c r="X197" i="22"/>
  <c r="T197" i="22"/>
  <c r="P197" i="22"/>
  <c r="Z197" i="22"/>
  <c r="R197" i="22"/>
  <c r="Y197" i="22"/>
  <c r="Q197" i="22"/>
  <c r="V197" i="22"/>
  <c r="U197" i="22"/>
  <c r="R4" i="22"/>
  <c r="Z4" i="22"/>
  <c r="V8" i="22"/>
  <c r="V12" i="22"/>
  <c r="R16" i="22"/>
  <c r="Z16" i="22"/>
  <c r="R20" i="22"/>
  <c r="Z20" i="22"/>
  <c r="R24" i="22"/>
  <c r="Z24" i="22"/>
  <c r="V28" i="22"/>
  <c r="V32" i="22"/>
  <c r="R36" i="22"/>
  <c r="Z36" i="22"/>
  <c r="Y94" i="22"/>
  <c r="U94" i="22"/>
  <c r="Q94" i="22"/>
  <c r="X94" i="22"/>
  <c r="T94" i="22"/>
  <c r="P94" i="22"/>
  <c r="V94" i="22"/>
  <c r="Y110" i="22"/>
  <c r="U110" i="22"/>
  <c r="Q110" i="22"/>
  <c r="X110" i="22"/>
  <c r="T110" i="22"/>
  <c r="P110" i="22"/>
  <c r="V110" i="22"/>
  <c r="X123" i="22"/>
  <c r="T123" i="22"/>
  <c r="P123" i="22"/>
  <c r="W123" i="22"/>
  <c r="S123" i="22"/>
  <c r="O123" i="22"/>
  <c r="V123" i="22"/>
  <c r="Y126" i="22"/>
  <c r="U126" i="22"/>
  <c r="Q126" i="22"/>
  <c r="X126" i="22"/>
  <c r="T126" i="22"/>
  <c r="P126" i="22"/>
  <c r="V126" i="22"/>
  <c r="X153" i="22"/>
  <c r="T153" i="22"/>
  <c r="P153" i="22"/>
  <c r="V153" i="22"/>
  <c r="Q153" i="22"/>
  <c r="Z153" i="22"/>
  <c r="U153" i="22"/>
  <c r="O153" i="22"/>
  <c r="Y153" i="22"/>
  <c r="X185" i="22"/>
  <c r="T185" i="22"/>
  <c r="P185" i="22"/>
  <c r="V185" i="22"/>
  <c r="Q185" i="22"/>
  <c r="Z185" i="22"/>
  <c r="U185" i="22"/>
  <c r="O185" i="22"/>
  <c r="S185" i="22"/>
  <c r="R185" i="22"/>
  <c r="X253" i="22"/>
  <c r="T253" i="22"/>
  <c r="P253" i="22"/>
  <c r="Y253" i="22"/>
  <c r="U253" i="22"/>
  <c r="Q253" i="22"/>
  <c r="Z253" i="22"/>
  <c r="R253" i="22"/>
  <c r="S253" i="22"/>
  <c r="W253" i="22"/>
  <c r="V253" i="22"/>
  <c r="X309" i="22"/>
  <c r="T309" i="22"/>
  <c r="P309" i="22"/>
  <c r="Y309" i="22"/>
  <c r="U309" i="22"/>
  <c r="Q309" i="22"/>
  <c r="W309" i="22"/>
  <c r="O309" i="22"/>
  <c r="Z309" i="22"/>
  <c r="R309" i="22"/>
  <c r="S309" i="22"/>
  <c r="V309" i="22"/>
  <c r="S4" i="22"/>
  <c r="W4" i="22"/>
  <c r="R5" i="22"/>
  <c r="Z5" i="22"/>
  <c r="O8" i="22"/>
  <c r="S8" i="22"/>
  <c r="W8" i="22"/>
  <c r="V9" i="22"/>
  <c r="O12" i="22"/>
  <c r="S12" i="22"/>
  <c r="W12" i="22"/>
  <c r="R13" i="22"/>
  <c r="Z13" i="22"/>
  <c r="O16" i="22"/>
  <c r="S16" i="22"/>
  <c r="W16" i="22"/>
  <c r="R17" i="22"/>
  <c r="Z17" i="22"/>
  <c r="O20" i="22"/>
  <c r="S20" i="22"/>
  <c r="W20" i="22"/>
  <c r="V21" i="22"/>
  <c r="V25" i="22"/>
  <c r="Z25" i="22"/>
  <c r="S28" i="22"/>
  <c r="W28" i="22"/>
  <c r="R29" i="22"/>
  <c r="Z29" i="22"/>
  <c r="O32" i="22"/>
  <c r="S32" i="22"/>
  <c r="W32" i="22"/>
  <c r="R33" i="22"/>
  <c r="Z33" i="22"/>
  <c r="O36" i="22"/>
  <c r="S36" i="22"/>
  <c r="W36" i="22"/>
  <c r="W39" i="22"/>
  <c r="S39" i="22"/>
  <c r="O39" i="22"/>
  <c r="T39" i="22"/>
  <c r="Y39" i="22"/>
  <c r="Y41" i="22"/>
  <c r="U41" i="22"/>
  <c r="Q41" i="22"/>
  <c r="S41" i="22"/>
  <c r="X41" i="22"/>
  <c r="Y45" i="22"/>
  <c r="U45" i="22"/>
  <c r="Q45" i="22"/>
  <c r="S45" i="22"/>
  <c r="X45" i="22"/>
  <c r="Y49" i="22"/>
  <c r="U49" i="22"/>
  <c r="Q49" i="22"/>
  <c r="S49" i="22"/>
  <c r="X49" i="22"/>
  <c r="W51" i="22"/>
  <c r="S51" i="22"/>
  <c r="O51" i="22"/>
  <c r="T51" i="22"/>
  <c r="Y51" i="22"/>
  <c r="Y53" i="22"/>
  <c r="U53" i="22"/>
  <c r="Q53" i="22"/>
  <c r="T55" i="22"/>
  <c r="Y55" i="22"/>
  <c r="Y57" i="22"/>
  <c r="U57" i="22"/>
  <c r="Q57" i="22"/>
  <c r="S57" i="22"/>
  <c r="X57" i="22"/>
  <c r="W59" i="22"/>
  <c r="S59" i="22"/>
  <c r="O59" i="22"/>
  <c r="W63" i="22"/>
  <c r="S63" i="22"/>
  <c r="O63" i="22"/>
  <c r="Y63" i="22"/>
  <c r="Y65" i="22"/>
  <c r="U65" i="22"/>
  <c r="Q65" i="22"/>
  <c r="S69" i="22"/>
  <c r="T71" i="22"/>
  <c r="Y71" i="22"/>
  <c r="Y73" i="22"/>
  <c r="U73" i="22"/>
  <c r="Q73" i="22"/>
  <c r="T75" i="22"/>
  <c r="Y75" i="22"/>
  <c r="Y77" i="22"/>
  <c r="U77" i="22"/>
  <c r="Q77" i="22"/>
  <c r="X77" i="22"/>
  <c r="W79" i="22"/>
  <c r="S79" i="22"/>
  <c r="O79" i="22"/>
  <c r="Y79" i="22"/>
  <c r="Y81" i="22"/>
  <c r="U81" i="22"/>
  <c r="Q81" i="22"/>
  <c r="X81" i="22"/>
  <c r="X87" i="22"/>
  <c r="T87" i="22"/>
  <c r="P87" i="22"/>
  <c r="W87" i="22"/>
  <c r="S87" i="22"/>
  <c r="O87" i="22"/>
  <c r="V87" i="22"/>
  <c r="V90" i="22"/>
  <c r="Y91" i="22"/>
  <c r="W94" i="22"/>
  <c r="X103" i="22"/>
  <c r="T103" i="22"/>
  <c r="P103" i="22"/>
  <c r="W103" i="22"/>
  <c r="S103" i="22"/>
  <c r="O103" i="22"/>
  <c r="V103" i="22"/>
  <c r="Y106" i="22"/>
  <c r="U106" i="22"/>
  <c r="Q106" i="22"/>
  <c r="X106" i="22"/>
  <c r="T106" i="22"/>
  <c r="P106" i="22"/>
  <c r="Q107" i="22"/>
  <c r="Y107" i="22"/>
  <c r="O110" i="22"/>
  <c r="Y122" i="22"/>
  <c r="U122" i="22"/>
  <c r="Q122" i="22"/>
  <c r="X122" i="22"/>
  <c r="T122" i="22"/>
  <c r="P122" i="22"/>
  <c r="Q123" i="22"/>
  <c r="O126" i="22"/>
  <c r="R137" i="22"/>
  <c r="X149" i="22"/>
  <c r="T149" i="22"/>
  <c r="P149" i="22"/>
  <c r="V149" i="22"/>
  <c r="Q149" i="22"/>
  <c r="Z149" i="22"/>
  <c r="U149" i="22"/>
  <c r="O149" i="22"/>
  <c r="R153" i="22"/>
  <c r="Q166" i="22"/>
  <c r="W193" i="22"/>
  <c r="S193" i="22"/>
  <c r="O193" i="22"/>
  <c r="X193" i="22"/>
  <c r="T193" i="22"/>
  <c r="P193" i="22"/>
  <c r="Z193" i="22"/>
  <c r="R193" i="22"/>
  <c r="Y193" i="22"/>
  <c r="Q193" i="22"/>
  <c r="V193" i="22"/>
  <c r="U193" i="22"/>
  <c r="Q4" i="22"/>
  <c r="U4" i="22"/>
  <c r="P5" i="22"/>
  <c r="T5" i="22"/>
  <c r="R7" i="22"/>
  <c r="V7" i="22"/>
  <c r="Q8" i="22"/>
  <c r="U8" i="22"/>
  <c r="P9" i="22"/>
  <c r="T9" i="22"/>
  <c r="R11" i="22"/>
  <c r="V11" i="22"/>
  <c r="Q12" i="22"/>
  <c r="U12" i="22"/>
  <c r="P13" i="22"/>
  <c r="T13" i="22"/>
  <c r="R15" i="22"/>
  <c r="V15" i="22"/>
  <c r="Q16" i="22"/>
  <c r="U16" i="22"/>
  <c r="P17" i="22"/>
  <c r="T17" i="22"/>
  <c r="R19" i="22"/>
  <c r="V19" i="22"/>
  <c r="Q20" i="22"/>
  <c r="U20" i="22"/>
  <c r="P21" i="22"/>
  <c r="T21" i="22"/>
  <c r="R23" i="22"/>
  <c r="V23" i="22"/>
  <c r="Q24" i="22"/>
  <c r="U24" i="22"/>
  <c r="P25" i="22"/>
  <c r="T25" i="22"/>
  <c r="R27" i="22"/>
  <c r="V27" i="22"/>
  <c r="Q28" i="22"/>
  <c r="U28" i="22"/>
  <c r="P29" i="22"/>
  <c r="T29" i="22"/>
  <c r="R31" i="22"/>
  <c r="V31" i="22"/>
  <c r="Q32" i="22"/>
  <c r="U32" i="22"/>
  <c r="P33" i="22"/>
  <c r="T33" i="22"/>
  <c r="R35" i="22"/>
  <c r="V35" i="22"/>
  <c r="Q36" i="22"/>
  <c r="U36" i="22"/>
  <c r="P37" i="22"/>
  <c r="T37" i="22"/>
  <c r="Q39" i="22"/>
  <c r="V39" i="22"/>
  <c r="P41" i="22"/>
  <c r="V41" i="22"/>
  <c r="X42" i="22"/>
  <c r="T42" i="22"/>
  <c r="P42" i="22"/>
  <c r="S42" i="22"/>
  <c r="Y42" i="22"/>
  <c r="Q43" i="22"/>
  <c r="V43" i="22"/>
  <c r="P45" i="22"/>
  <c r="V45" i="22"/>
  <c r="X46" i="22"/>
  <c r="T46" i="22"/>
  <c r="P46" i="22"/>
  <c r="S46" i="22"/>
  <c r="Y46" i="22"/>
  <c r="Q47" i="22"/>
  <c r="V47" i="22"/>
  <c r="P49" i="22"/>
  <c r="V49" i="22"/>
  <c r="X50" i="22"/>
  <c r="T50" i="22"/>
  <c r="P50" i="22"/>
  <c r="S50" i="22"/>
  <c r="Y50" i="22"/>
  <c r="Q51" i="22"/>
  <c r="V51" i="22"/>
  <c r="P53" i="22"/>
  <c r="V53" i="22"/>
  <c r="X54" i="22"/>
  <c r="T54" i="22"/>
  <c r="P54" i="22"/>
  <c r="S54" i="22"/>
  <c r="Y54" i="22"/>
  <c r="Q55" i="22"/>
  <c r="V55" i="22"/>
  <c r="P57" i="22"/>
  <c r="V57" i="22"/>
  <c r="X58" i="22"/>
  <c r="T58" i="22"/>
  <c r="P58" i="22"/>
  <c r="S58" i="22"/>
  <c r="Y58" i="22"/>
  <c r="Q59" i="22"/>
  <c r="V59" i="22"/>
  <c r="P61" i="22"/>
  <c r="V61" i="22"/>
  <c r="X62" i="22"/>
  <c r="T62" i="22"/>
  <c r="P62" i="22"/>
  <c r="S62" i="22"/>
  <c r="Y62" i="22"/>
  <c r="Q63" i="22"/>
  <c r="V63" i="22"/>
  <c r="P65" i="22"/>
  <c r="V65" i="22"/>
  <c r="X66" i="22"/>
  <c r="T66" i="22"/>
  <c r="P66" i="22"/>
  <c r="S66" i="22"/>
  <c r="Y66" i="22"/>
  <c r="Q67" i="22"/>
  <c r="V67" i="22"/>
  <c r="P69" i="22"/>
  <c r="V69" i="22"/>
  <c r="X70" i="22"/>
  <c r="T70" i="22"/>
  <c r="P70" i="22"/>
  <c r="S70" i="22"/>
  <c r="Y70" i="22"/>
  <c r="Q71" i="22"/>
  <c r="V71" i="22"/>
  <c r="P73" i="22"/>
  <c r="V73" i="22"/>
  <c r="X74" i="22"/>
  <c r="T74" i="22"/>
  <c r="P74" i="22"/>
  <c r="S74" i="22"/>
  <c r="Y74" i="22"/>
  <c r="Q75" i="22"/>
  <c r="V75" i="22"/>
  <c r="P77" i="22"/>
  <c r="V77" i="22"/>
  <c r="X78" i="22"/>
  <c r="T78" i="22"/>
  <c r="P78" i="22"/>
  <c r="S78" i="22"/>
  <c r="Y78" i="22"/>
  <c r="Q79" i="22"/>
  <c r="V79" i="22"/>
  <c r="P81" i="22"/>
  <c r="V81" i="22"/>
  <c r="X82" i="22"/>
  <c r="T82" i="22"/>
  <c r="P82" i="22"/>
  <c r="S82" i="22"/>
  <c r="Y82" i="22"/>
  <c r="Q83" i="22"/>
  <c r="Y83" i="22"/>
  <c r="R87" i="22"/>
  <c r="Z87" i="22"/>
  <c r="R90" i="22"/>
  <c r="Z90" i="22"/>
  <c r="U91" i="22"/>
  <c r="S94" i="22"/>
  <c r="X95" i="22"/>
  <c r="T95" i="22"/>
  <c r="P95" i="22"/>
  <c r="W95" i="22"/>
  <c r="S95" i="22"/>
  <c r="O95" i="22"/>
  <c r="V95" i="22"/>
  <c r="Y98" i="22"/>
  <c r="U98" i="22"/>
  <c r="Q98" i="22"/>
  <c r="X98" i="22"/>
  <c r="T98" i="22"/>
  <c r="P98" i="22"/>
  <c r="V98" i="22"/>
  <c r="R103" i="22"/>
  <c r="Z103" i="22"/>
  <c r="R106" i="22"/>
  <c r="Z106" i="22"/>
  <c r="U107" i="22"/>
  <c r="S110" i="22"/>
  <c r="X111" i="22"/>
  <c r="T111" i="22"/>
  <c r="P111" i="22"/>
  <c r="W111" i="22"/>
  <c r="S111" i="22"/>
  <c r="O111" i="22"/>
  <c r="V111" i="22"/>
  <c r="Y114" i="22"/>
  <c r="U114" i="22"/>
  <c r="Q114" i="22"/>
  <c r="X114" i="22"/>
  <c r="T114" i="22"/>
  <c r="P114" i="22"/>
  <c r="V114" i="22"/>
  <c r="R119" i="22"/>
  <c r="Z119" i="22"/>
  <c r="R122" i="22"/>
  <c r="Z122" i="22"/>
  <c r="U123" i="22"/>
  <c r="S126" i="22"/>
  <c r="Z127" i="22"/>
  <c r="V127" i="22"/>
  <c r="R127" i="22"/>
  <c r="U127" i="22"/>
  <c r="P127" i="22"/>
  <c r="Y127" i="22"/>
  <c r="T127" i="22"/>
  <c r="O127" i="22"/>
  <c r="X127" i="22"/>
  <c r="S133" i="22"/>
  <c r="W137" i="22"/>
  <c r="X141" i="22"/>
  <c r="T141" i="22"/>
  <c r="P141" i="22"/>
  <c r="V141" i="22"/>
  <c r="Q141" i="22"/>
  <c r="Z141" i="22"/>
  <c r="U141" i="22"/>
  <c r="O141" i="22"/>
  <c r="Y141" i="22"/>
  <c r="R145" i="22"/>
  <c r="S149" i="22"/>
  <c r="W153" i="22"/>
  <c r="X157" i="22"/>
  <c r="T157" i="22"/>
  <c r="P157" i="22"/>
  <c r="V157" i="22"/>
  <c r="Q157" i="22"/>
  <c r="Z157" i="22"/>
  <c r="U157" i="22"/>
  <c r="O157" i="22"/>
  <c r="Y157" i="22"/>
  <c r="V162" i="22"/>
  <c r="V165" i="22"/>
  <c r="Y166" i="22"/>
  <c r="V169" i="22"/>
  <c r="R40" i="22"/>
  <c r="V40" i="22"/>
  <c r="R44" i="22"/>
  <c r="V44" i="22"/>
  <c r="R48" i="22"/>
  <c r="V48" i="22"/>
  <c r="R52" i="22"/>
  <c r="V52" i="22"/>
  <c r="R56" i="22"/>
  <c r="V56" i="22"/>
  <c r="R60" i="22"/>
  <c r="V60" i="22"/>
  <c r="R64" i="22"/>
  <c r="V64" i="22"/>
  <c r="R68" i="22"/>
  <c r="V68" i="22"/>
  <c r="R72" i="22"/>
  <c r="V72" i="22"/>
  <c r="R76" i="22"/>
  <c r="V76" i="22"/>
  <c r="R80" i="22"/>
  <c r="V80" i="22"/>
  <c r="R84" i="22"/>
  <c r="V84" i="22"/>
  <c r="Q85" i="22"/>
  <c r="U85" i="22"/>
  <c r="Y85" i="22"/>
  <c r="R88" i="22"/>
  <c r="V88" i="22"/>
  <c r="Q89" i="22"/>
  <c r="U89" i="22"/>
  <c r="Y89" i="22"/>
  <c r="R92" i="22"/>
  <c r="V92" i="22"/>
  <c r="Q93" i="22"/>
  <c r="U93" i="22"/>
  <c r="Y93" i="22"/>
  <c r="R96" i="22"/>
  <c r="V96" i="22"/>
  <c r="Q97" i="22"/>
  <c r="U97" i="22"/>
  <c r="Y97" i="22"/>
  <c r="R100" i="22"/>
  <c r="V100" i="22"/>
  <c r="Q101" i="22"/>
  <c r="U101" i="22"/>
  <c r="Y101" i="22"/>
  <c r="R104" i="22"/>
  <c r="V104" i="22"/>
  <c r="Q105" i="22"/>
  <c r="U105" i="22"/>
  <c r="Y105" i="22"/>
  <c r="R108" i="22"/>
  <c r="V108" i="22"/>
  <c r="Q109" i="22"/>
  <c r="U109" i="22"/>
  <c r="Y109" i="22"/>
  <c r="R112" i="22"/>
  <c r="V112" i="22"/>
  <c r="Q113" i="22"/>
  <c r="U113" i="22"/>
  <c r="Y113" i="22"/>
  <c r="R116" i="22"/>
  <c r="V116" i="22"/>
  <c r="Q117" i="22"/>
  <c r="U117" i="22"/>
  <c r="Y117" i="22"/>
  <c r="R120" i="22"/>
  <c r="V120" i="22"/>
  <c r="Q121" i="22"/>
  <c r="U121" i="22"/>
  <c r="Y121" i="22"/>
  <c r="R124" i="22"/>
  <c r="V124" i="22"/>
  <c r="Q125" i="22"/>
  <c r="U125" i="22"/>
  <c r="Y125" i="22"/>
  <c r="R128" i="22"/>
  <c r="R130" i="22"/>
  <c r="R132" i="22"/>
  <c r="R134" i="22"/>
  <c r="R136" i="22"/>
  <c r="R138" i="22"/>
  <c r="R140" i="22"/>
  <c r="R142" i="22"/>
  <c r="R144" i="22"/>
  <c r="R146" i="22"/>
  <c r="R148" i="22"/>
  <c r="R150" i="22"/>
  <c r="R152" i="22"/>
  <c r="R154" i="22"/>
  <c r="R156" i="22"/>
  <c r="R158" i="22"/>
  <c r="Y161" i="22"/>
  <c r="U161" i="22"/>
  <c r="Q161" i="22"/>
  <c r="X161" i="22"/>
  <c r="T161" i="22"/>
  <c r="P161" i="22"/>
  <c r="V161" i="22"/>
  <c r="X181" i="22"/>
  <c r="T181" i="22"/>
  <c r="P181" i="22"/>
  <c r="V181" i="22"/>
  <c r="Q181" i="22"/>
  <c r="Z181" i="22"/>
  <c r="U181" i="22"/>
  <c r="O181" i="22"/>
  <c r="Y181" i="22"/>
  <c r="R85" i="22"/>
  <c r="V85" i="22"/>
  <c r="R89" i="22"/>
  <c r="V89" i="22"/>
  <c r="R93" i="22"/>
  <c r="V93" i="22"/>
  <c r="R97" i="22"/>
  <c r="V97" i="22"/>
  <c r="R101" i="22"/>
  <c r="V101" i="22"/>
  <c r="R105" i="22"/>
  <c r="V105" i="22"/>
  <c r="R109" i="22"/>
  <c r="V109" i="22"/>
  <c r="R113" i="22"/>
  <c r="V113" i="22"/>
  <c r="R117" i="22"/>
  <c r="V117" i="22"/>
  <c r="R121" i="22"/>
  <c r="V121" i="22"/>
  <c r="R125" i="22"/>
  <c r="V125" i="22"/>
  <c r="Y128" i="22"/>
  <c r="U128" i="22"/>
  <c r="Q128" i="22"/>
  <c r="S128" i="22"/>
  <c r="X128" i="22"/>
  <c r="W130" i="22"/>
  <c r="S130" i="22"/>
  <c r="O130" i="22"/>
  <c r="T130" i="22"/>
  <c r="Y130" i="22"/>
  <c r="Y132" i="22"/>
  <c r="U132" i="22"/>
  <c r="Q132" i="22"/>
  <c r="S132" i="22"/>
  <c r="X132" i="22"/>
  <c r="W134" i="22"/>
  <c r="S134" i="22"/>
  <c r="O134" i="22"/>
  <c r="T134" i="22"/>
  <c r="Y134" i="22"/>
  <c r="Y136" i="22"/>
  <c r="U136" i="22"/>
  <c r="Q136" i="22"/>
  <c r="S136" i="22"/>
  <c r="X136" i="22"/>
  <c r="W138" i="22"/>
  <c r="S138" i="22"/>
  <c r="O138" i="22"/>
  <c r="T138" i="22"/>
  <c r="Y138" i="22"/>
  <c r="Y140" i="22"/>
  <c r="U140" i="22"/>
  <c r="Q140" i="22"/>
  <c r="S140" i="22"/>
  <c r="X140" i="22"/>
  <c r="W142" i="22"/>
  <c r="S142" i="22"/>
  <c r="O142" i="22"/>
  <c r="T142" i="22"/>
  <c r="Y142" i="22"/>
  <c r="Y144" i="22"/>
  <c r="U144" i="22"/>
  <c r="Q144" i="22"/>
  <c r="S144" i="22"/>
  <c r="X144" i="22"/>
  <c r="W146" i="22"/>
  <c r="S146" i="22"/>
  <c r="O146" i="22"/>
  <c r="T146" i="22"/>
  <c r="Y146" i="22"/>
  <c r="Y148" i="22"/>
  <c r="U148" i="22"/>
  <c r="Q148" i="22"/>
  <c r="S148" i="22"/>
  <c r="X148" i="22"/>
  <c r="W150" i="22"/>
  <c r="S150" i="22"/>
  <c r="O150" i="22"/>
  <c r="T150" i="22"/>
  <c r="Y150" i="22"/>
  <c r="Y152" i="22"/>
  <c r="U152" i="22"/>
  <c r="Q152" i="22"/>
  <c r="S152" i="22"/>
  <c r="X152" i="22"/>
  <c r="W154" i="22"/>
  <c r="S154" i="22"/>
  <c r="O154" i="22"/>
  <c r="T154" i="22"/>
  <c r="Y154" i="22"/>
  <c r="Y156" i="22"/>
  <c r="U156" i="22"/>
  <c r="Q156" i="22"/>
  <c r="S156" i="22"/>
  <c r="X156" i="22"/>
  <c r="W158" i="22"/>
  <c r="S158" i="22"/>
  <c r="O158" i="22"/>
  <c r="T158" i="22"/>
  <c r="Y158" i="22"/>
  <c r="X170" i="22"/>
  <c r="T170" i="22"/>
  <c r="P170" i="22"/>
  <c r="W170" i="22"/>
  <c r="S170" i="22"/>
  <c r="O170" i="22"/>
  <c r="V170" i="22"/>
  <c r="X173" i="22"/>
  <c r="T173" i="22"/>
  <c r="V173" i="22"/>
  <c r="Q173" i="22"/>
  <c r="Z173" i="22"/>
  <c r="U173" i="22"/>
  <c r="P173" i="22"/>
  <c r="W173" i="22"/>
  <c r="X177" i="22"/>
  <c r="T177" i="22"/>
  <c r="P177" i="22"/>
  <c r="V177" i="22"/>
  <c r="Q177" i="22"/>
  <c r="Z177" i="22"/>
  <c r="U177" i="22"/>
  <c r="O177" i="22"/>
  <c r="Y177" i="22"/>
  <c r="W234" i="22"/>
  <c r="S234" i="22"/>
  <c r="O234" i="22"/>
  <c r="Z234" i="22"/>
  <c r="U234" i="22"/>
  <c r="P234" i="22"/>
  <c r="V234" i="22"/>
  <c r="Q234" i="22"/>
  <c r="X234" i="22"/>
  <c r="T234" i="22"/>
  <c r="Y234" i="22"/>
  <c r="R234" i="22"/>
  <c r="R131" i="22"/>
  <c r="V131" i="22"/>
  <c r="R135" i="22"/>
  <c r="V135" i="22"/>
  <c r="R139" i="22"/>
  <c r="V139" i="22"/>
  <c r="R143" i="22"/>
  <c r="V143" i="22"/>
  <c r="R147" i="22"/>
  <c r="V147" i="22"/>
  <c r="R151" i="22"/>
  <c r="V151" i="22"/>
  <c r="R155" i="22"/>
  <c r="V155" i="22"/>
  <c r="R159" i="22"/>
  <c r="V159" i="22"/>
  <c r="Q160" i="22"/>
  <c r="U160" i="22"/>
  <c r="Y160" i="22"/>
  <c r="R163" i="22"/>
  <c r="V163" i="22"/>
  <c r="Q164" i="22"/>
  <c r="U164" i="22"/>
  <c r="Y164" i="22"/>
  <c r="R167" i="22"/>
  <c r="V167" i="22"/>
  <c r="Q168" i="22"/>
  <c r="U168" i="22"/>
  <c r="Y168" i="22"/>
  <c r="R171" i="22"/>
  <c r="V171" i="22"/>
  <c r="Q172" i="22"/>
  <c r="U172" i="22"/>
  <c r="Y172" i="22"/>
  <c r="R174" i="22"/>
  <c r="R176" i="22"/>
  <c r="R178" i="22"/>
  <c r="R180" i="22"/>
  <c r="R182" i="22"/>
  <c r="R184" i="22"/>
  <c r="R186" i="22"/>
  <c r="R188" i="22"/>
  <c r="X249" i="22"/>
  <c r="T249" i="22"/>
  <c r="P249" i="22"/>
  <c r="Y249" i="22"/>
  <c r="U249" i="22"/>
  <c r="Q249" i="22"/>
  <c r="W249" i="22"/>
  <c r="O249" i="22"/>
  <c r="Z249" i="22"/>
  <c r="R249" i="22"/>
  <c r="V249" i="22"/>
  <c r="R160" i="22"/>
  <c r="V160" i="22"/>
  <c r="R164" i="22"/>
  <c r="V164" i="22"/>
  <c r="R168" i="22"/>
  <c r="V168" i="22"/>
  <c r="R172" i="22"/>
  <c r="V172" i="22"/>
  <c r="W174" i="22"/>
  <c r="S174" i="22"/>
  <c r="O174" i="22"/>
  <c r="T174" i="22"/>
  <c r="Y174" i="22"/>
  <c r="Y176" i="22"/>
  <c r="U176" i="22"/>
  <c r="Q176" i="22"/>
  <c r="S176" i="22"/>
  <c r="X176" i="22"/>
  <c r="W178" i="22"/>
  <c r="S178" i="22"/>
  <c r="O178" i="22"/>
  <c r="T178" i="22"/>
  <c r="Y178" i="22"/>
  <c r="Y180" i="22"/>
  <c r="U180" i="22"/>
  <c r="Q180" i="22"/>
  <c r="S180" i="22"/>
  <c r="X180" i="22"/>
  <c r="W182" i="22"/>
  <c r="S182" i="22"/>
  <c r="O182" i="22"/>
  <c r="T182" i="22"/>
  <c r="Y182" i="22"/>
  <c r="Y184" i="22"/>
  <c r="U184" i="22"/>
  <c r="Q184" i="22"/>
  <c r="S184" i="22"/>
  <c r="X184" i="22"/>
  <c r="W186" i="22"/>
  <c r="S186" i="22"/>
  <c r="O186" i="22"/>
  <c r="T186" i="22"/>
  <c r="Y186" i="22"/>
  <c r="Y188" i="22"/>
  <c r="Z188" i="22"/>
  <c r="U188" i="22"/>
  <c r="Q188" i="22"/>
  <c r="S188" i="22"/>
  <c r="X188" i="22"/>
  <c r="W201" i="22"/>
  <c r="S201" i="22"/>
  <c r="O201" i="22"/>
  <c r="X201" i="22"/>
  <c r="T201" i="22"/>
  <c r="P201" i="22"/>
  <c r="Z201" i="22"/>
  <c r="R201" i="22"/>
  <c r="Y201" i="22"/>
  <c r="Q201" i="22"/>
  <c r="W246" i="22"/>
  <c r="S246" i="22"/>
  <c r="O246" i="22"/>
  <c r="X246" i="22"/>
  <c r="T246" i="22"/>
  <c r="P246" i="22"/>
  <c r="Y246" i="22"/>
  <c r="Q246" i="22"/>
  <c r="Z246" i="22"/>
  <c r="R246" i="22"/>
  <c r="V246" i="22"/>
  <c r="W266" i="22"/>
  <c r="S266" i="22"/>
  <c r="O266" i="22"/>
  <c r="X266" i="22"/>
  <c r="T266" i="22"/>
  <c r="P266" i="22"/>
  <c r="Z266" i="22"/>
  <c r="R266" i="22"/>
  <c r="U266" i="22"/>
  <c r="V266" i="22"/>
  <c r="Q266" i="22"/>
  <c r="R175" i="22"/>
  <c r="V175" i="22"/>
  <c r="R179" i="22"/>
  <c r="V179" i="22"/>
  <c r="R183" i="22"/>
  <c r="V183" i="22"/>
  <c r="R187" i="22"/>
  <c r="V187" i="22"/>
  <c r="R189" i="22"/>
  <c r="X192" i="22"/>
  <c r="T192" i="22"/>
  <c r="P192" i="22"/>
  <c r="Y192" i="22"/>
  <c r="U192" i="22"/>
  <c r="Q192" i="22"/>
  <c r="V192" i="22"/>
  <c r="X196" i="22"/>
  <c r="T196" i="22"/>
  <c r="P196" i="22"/>
  <c r="Y196" i="22"/>
  <c r="U196" i="22"/>
  <c r="Q196" i="22"/>
  <c r="V196" i="22"/>
  <c r="X200" i="22"/>
  <c r="T200" i="22"/>
  <c r="P200" i="22"/>
  <c r="Y200" i="22"/>
  <c r="U200" i="22"/>
  <c r="Q200" i="22"/>
  <c r="V200" i="22"/>
  <c r="W205" i="22"/>
  <c r="S205" i="22"/>
  <c r="O205" i="22"/>
  <c r="X205" i="22"/>
  <c r="T205" i="22"/>
  <c r="P205" i="22"/>
  <c r="V205" i="22"/>
  <c r="W209" i="22"/>
  <c r="S209" i="22"/>
  <c r="O209" i="22"/>
  <c r="X209" i="22"/>
  <c r="T209" i="22"/>
  <c r="P209" i="22"/>
  <c r="V209" i="22"/>
  <c r="W213" i="22"/>
  <c r="S213" i="22"/>
  <c r="O213" i="22"/>
  <c r="X213" i="22"/>
  <c r="T213" i="22"/>
  <c r="P213" i="22"/>
  <c r="V213" i="22"/>
  <c r="W217" i="22"/>
  <c r="S217" i="22"/>
  <c r="O217" i="22"/>
  <c r="X217" i="22"/>
  <c r="T217" i="22"/>
  <c r="P217" i="22"/>
  <c r="V217" i="22"/>
  <c r="W221" i="22"/>
  <c r="S221" i="22"/>
  <c r="O221" i="22"/>
  <c r="X221" i="22"/>
  <c r="T221" i="22"/>
  <c r="P221" i="22"/>
  <c r="V221" i="22"/>
  <c r="W225" i="22"/>
  <c r="S225" i="22"/>
  <c r="O225" i="22"/>
  <c r="X225" i="22"/>
  <c r="T225" i="22"/>
  <c r="P225" i="22"/>
  <c r="V225" i="22"/>
  <c r="X229" i="22"/>
  <c r="W229" i="22"/>
  <c r="S229" i="22"/>
  <c r="O229" i="22"/>
  <c r="Y229" i="22"/>
  <c r="T229" i="22"/>
  <c r="P229" i="22"/>
  <c r="V229" i="22"/>
  <c r="X237" i="22"/>
  <c r="T237" i="22"/>
  <c r="P237" i="22"/>
  <c r="Y237" i="22"/>
  <c r="U237" i="22"/>
  <c r="Q237" i="22"/>
  <c r="Z237" i="22"/>
  <c r="R237" i="22"/>
  <c r="S237" i="22"/>
  <c r="W262" i="22"/>
  <c r="S262" i="22"/>
  <c r="O262" i="22"/>
  <c r="X262" i="22"/>
  <c r="T262" i="22"/>
  <c r="P262" i="22"/>
  <c r="Y262" i="22"/>
  <c r="Q262" i="22"/>
  <c r="Z262" i="22"/>
  <c r="R262" i="22"/>
  <c r="X265" i="22"/>
  <c r="T265" i="22"/>
  <c r="P265" i="22"/>
  <c r="Y265" i="22"/>
  <c r="U265" i="22"/>
  <c r="Q265" i="22"/>
  <c r="W265" i="22"/>
  <c r="O265" i="22"/>
  <c r="Z265" i="22"/>
  <c r="R265" i="22"/>
  <c r="X269" i="22"/>
  <c r="T269" i="22"/>
  <c r="P269" i="22"/>
  <c r="Y269" i="22"/>
  <c r="U269" i="22"/>
  <c r="Q269" i="22"/>
  <c r="Z269" i="22"/>
  <c r="R269" i="22"/>
  <c r="S269" i="22"/>
  <c r="W281" i="22"/>
  <c r="S281" i="22"/>
  <c r="O281" i="22"/>
  <c r="Z281" i="22"/>
  <c r="U281" i="22"/>
  <c r="P281" i="22"/>
  <c r="V281" i="22"/>
  <c r="Q281" i="22"/>
  <c r="R281" i="22"/>
  <c r="T281" i="22"/>
  <c r="Y301" i="22"/>
  <c r="U301" i="22"/>
  <c r="Q301" i="22"/>
  <c r="Z301" i="22"/>
  <c r="T301" i="22"/>
  <c r="O301" i="22"/>
  <c r="V301" i="22"/>
  <c r="P301" i="22"/>
  <c r="R301" i="22"/>
  <c r="S301" i="22"/>
  <c r="W301" i="22"/>
  <c r="X301" i="22"/>
  <c r="W189" i="22"/>
  <c r="X189" i="22"/>
  <c r="T189" i="22"/>
  <c r="P189" i="22"/>
  <c r="S189" i="22"/>
  <c r="Z189" i="22"/>
  <c r="X204" i="22"/>
  <c r="T204" i="22"/>
  <c r="P204" i="22"/>
  <c r="Y204" i="22"/>
  <c r="U204" i="22"/>
  <c r="Q204" i="22"/>
  <c r="V204" i="22"/>
  <c r="X208" i="22"/>
  <c r="T208" i="22"/>
  <c r="P208" i="22"/>
  <c r="Y208" i="22"/>
  <c r="U208" i="22"/>
  <c r="Q208" i="22"/>
  <c r="V208" i="22"/>
  <c r="X212" i="22"/>
  <c r="T212" i="22"/>
  <c r="P212" i="22"/>
  <c r="Y212" i="22"/>
  <c r="U212" i="22"/>
  <c r="Q212" i="22"/>
  <c r="V212" i="22"/>
  <c r="X216" i="22"/>
  <c r="T216" i="22"/>
  <c r="P216" i="22"/>
  <c r="Y216" i="22"/>
  <c r="U216" i="22"/>
  <c r="Q216" i="22"/>
  <c r="V216" i="22"/>
  <c r="X220" i="22"/>
  <c r="T220" i="22"/>
  <c r="P220" i="22"/>
  <c r="Y220" i="22"/>
  <c r="U220" i="22"/>
  <c r="Q220" i="22"/>
  <c r="V220" i="22"/>
  <c r="X224" i="22"/>
  <c r="T224" i="22"/>
  <c r="P224" i="22"/>
  <c r="Y224" i="22"/>
  <c r="U224" i="22"/>
  <c r="Q224" i="22"/>
  <c r="V224" i="22"/>
  <c r="X228" i="22"/>
  <c r="T228" i="22"/>
  <c r="P228" i="22"/>
  <c r="Y228" i="22"/>
  <c r="U228" i="22"/>
  <c r="Q228" i="22"/>
  <c r="V228" i="22"/>
  <c r="Y232" i="22"/>
  <c r="U232" i="22"/>
  <c r="Q232" i="22"/>
  <c r="Z232" i="22"/>
  <c r="T232" i="22"/>
  <c r="O232" i="22"/>
  <c r="V232" i="22"/>
  <c r="P232" i="22"/>
  <c r="X232" i="22"/>
  <c r="W250" i="22"/>
  <c r="S250" i="22"/>
  <c r="O250" i="22"/>
  <c r="X250" i="22"/>
  <c r="T250" i="22"/>
  <c r="P250" i="22"/>
  <c r="Z250" i="22"/>
  <c r="R250" i="22"/>
  <c r="U250" i="22"/>
  <c r="X313" i="22"/>
  <c r="T313" i="22"/>
  <c r="P313" i="22"/>
  <c r="Y313" i="22"/>
  <c r="U313" i="22"/>
  <c r="Q313" i="22"/>
  <c r="Z313" i="22"/>
  <c r="R313" i="22"/>
  <c r="S313" i="22"/>
  <c r="O313" i="22"/>
  <c r="V313" i="22"/>
  <c r="W313" i="22"/>
  <c r="O190" i="22"/>
  <c r="S190" i="22"/>
  <c r="W190" i="22"/>
  <c r="R191" i="22"/>
  <c r="V191" i="22"/>
  <c r="Z191" i="22"/>
  <c r="O194" i="22"/>
  <c r="S194" i="22"/>
  <c r="W194" i="22"/>
  <c r="R195" i="22"/>
  <c r="V195" i="22"/>
  <c r="Z195" i="22"/>
  <c r="O198" i="22"/>
  <c r="S198" i="22"/>
  <c r="W198" i="22"/>
  <c r="R199" i="22"/>
  <c r="V199" i="22"/>
  <c r="Z199" i="22"/>
  <c r="S202" i="22"/>
  <c r="W202" i="22"/>
  <c r="R203" i="22"/>
  <c r="V203" i="22"/>
  <c r="Z203" i="22"/>
  <c r="O206" i="22"/>
  <c r="S206" i="22"/>
  <c r="W206" i="22"/>
  <c r="R207" i="22"/>
  <c r="V207" i="22"/>
  <c r="Z207" i="22"/>
  <c r="O210" i="22"/>
  <c r="S210" i="22"/>
  <c r="W210" i="22"/>
  <c r="R211" i="22"/>
  <c r="V211" i="22"/>
  <c r="Z211" i="22"/>
  <c r="O214" i="22"/>
  <c r="S214" i="22"/>
  <c r="W214" i="22"/>
  <c r="R215" i="22"/>
  <c r="V215" i="22"/>
  <c r="Z215" i="22"/>
  <c r="O218" i="22"/>
  <c r="S218" i="22"/>
  <c r="W218" i="22"/>
  <c r="R219" i="22"/>
  <c r="V219" i="22"/>
  <c r="Z219" i="22"/>
  <c r="O222" i="22"/>
  <c r="S222" i="22"/>
  <c r="W222" i="22"/>
  <c r="R223" i="22"/>
  <c r="V223" i="22"/>
  <c r="Z223" i="22"/>
  <c r="O226" i="22"/>
  <c r="S226" i="22"/>
  <c r="W226" i="22"/>
  <c r="R227" i="22"/>
  <c r="V227" i="22"/>
  <c r="Z227" i="22"/>
  <c r="X233" i="22"/>
  <c r="T233" i="22"/>
  <c r="P233" i="22"/>
  <c r="S233" i="22"/>
  <c r="Y233" i="22"/>
  <c r="W238" i="22"/>
  <c r="S238" i="22"/>
  <c r="O238" i="22"/>
  <c r="X238" i="22"/>
  <c r="T238" i="22"/>
  <c r="P238" i="22"/>
  <c r="V238" i="22"/>
  <c r="X241" i="22"/>
  <c r="T241" i="22"/>
  <c r="P241" i="22"/>
  <c r="Y241" i="22"/>
  <c r="U241" i="22"/>
  <c r="Q241" i="22"/>
  <c r="V241" i="22"/>
  <c r="Q242" i="22"/>
  <c r="O245" i="22"/>
  <c r="W254" i="22"/>
  <c r="S254" i="22"/>
  <c r="O254" i="22"/>
  <c r="X254" i="22"/>
  <c r="T254" i="22"/>
  <c r="P254" i="22"/>
  <c r="V254" i="22"/>
  <c r="X257" i="22"/>
  <c r="T257" i="22"/>
  <c r="P257" i="22"/>
  <c r="Y257" i="22"/>
  <c r="U257" i="22"/>
  <c r="Q257" i="22"/>
  <c r="V257" i="22"/>
  <c r="Q258" i="22"/>
  <c r="O261" i="22"/>
  <c r="W270" i="22"/>
  <c r="S270" i="22"/>
  <c r="O270" i="22"/>
  <c r="X270" i="22"/>
  <c r="T270" i="22"/>
  <c r="P270" i="22"/>
  <c r="V270" i="22"/>
  <c r="X273" i="22"/>
  <c r="T273" i="22"/>
  <c r="P273" i="22"/>
  <c r="Y273" i="22"/>
  <c r="U273" i="22"/>
  <c r="Q273" i="22"/>
  <c r="V273" i="22"/>
  <c r="Q274" i="22"/>
  <c r="O277" i="22"/>
  <c r="X284" i="22"/>
  <c r="T284" i="22"/>
  <c r="P284" i="22"/>
  <c r="Y284" i="22"/>
  <c r="U284" i="22"/>
  <c r="Q284" i="22"/>
  <c r="Z284" i="22"/>
  <c r="R284" i="22"/>
  <c r="S284" i="22"/>
  <c r="W306" i="22"/>
  <c r="S306" i="22"/>
  <c r="O306" i="22"/>
  <c r="X306" i="22"/>
  <c r="T306" i="22"/>
  <c r="P306" i="22"/>
  <c r="Y306" i="22"/>
  <c r="Q306" i="22"/>
  <c r="Z306" i="22"/>
  <c r="R306" i="22"/>
  <c r="U306" i="22"/>
  <c r="V306" i="22"/>
  <c r="W322" i="22"/>
  <c r="S322" i="22"/>
  <c r="O322" i="22"/>
  <c r="X322" i="22"/>
  <c r="T322" i="22"/>
  <c r="P322" i="22"/>
  <c r="Y322" i="22"/>
  <c r="Q322" i="22"/>
  <c r="Z322" i="22"/>
  <c r="R322" i="22"/>
  <c r="U322" i="22"/>
  <c r="V322" i="22"/>
  <c r="R190" i="22"/>
  <c r="V190" i="22"/>
  <c r="Q191" i="22"/>
  <c r="U191" i="22"/>
  <c r="R194" i="22"/>
  <c r="V194" i="22"/>
  <c r="Q195" i="22"/>
  <c r="U195" i="22"/>
  <c r="R198" i="22"/>
  <c r="V198" i="22"/>
  <c r="Q199" i="22"/>
  <c r="U199" i="22"/>
  <c r="R202" i="22"/>
  <c r="V202" i="22"/>
  <c r="Q203" i="22"/>
  <c r="U203" i="22"/>
  <c r="R206" i="22"/>
  <c r="V206" i="22"/>
  <c r="Q207" i="22"/>
  <c r="U207" i="22"/>
  <c r="R210" i="22"/>
  <c r="V210" i="22"/>
  <c r="Q211" i="22"/>
  <c r="U211" i="22"/>
  <c r="R214" i="22"/>
  <c r="V214" i="22"/>
  <c r="Q215" i="22"/>
  <c r="U215" i="22"/>
  <c r="R218" i="22"/>
  <c r="V218" i="22"/>
  <c r="Q219" i="22"/>
  <c r="U219" i="22"/>
  <c r="R222" i="22"/>
  <c r="V222" i="22"/>
  <c r="Q223" i="22"/>
  <c r="U223" i="22"/>
  <c r="R226" i="22"/>
  <c r="V226" i="22"/>
  <c r="Q227" i="22"/>
  <c r="U227" i="22"/>
  <c r="W242" i="22"/>
  <c r="S242" i="22"/>
  <c r="O242" i="22"/>
  <c r="X242" i="22"/>
  <c r="T242" i="22"/>
  <c r="P242" i="22"/>
  <c r="V242" i="22"/>
  <c r="X245" i="22"/>
  <c r="T245" i="22"/>
  <c r="P245" i="22"/>
  <c r="Y245" i="22"/>
  <c r="U245" i="22"/>
  <c r="Q245" i="22"/>
  <c r="V245" i="22"/>
  <c r="W258" i="22"/>
  <c r="S258" i="22"/>
  <c r="O258" i="22"/>
  <c r="X258" i="22"/>
  <c r="T258" i="22"/>
  <c r="P258" i="22"/>
  <c r="V258" i="22"/>
  <c r="X261" i="22"/>
  <c r="T261" i="22"/>
  <c r="P261" i="22"/>
  <c r="Y261" i="22"/>
  <c r="U261" i="22"/>
  <c r="Q261" i="22"/>
  <c r="V261" i="22"/>
  <c r="W274" i="22"/>
  <c r="S274" i="22"/>
  <c r="O274" i="22"/>
  <c r="X274" i="22"/>
  <c r="T274" i="22"/>
  <c r="P274" i="22"/>
  <c r="V274" i="22"/>
  <c r="W277" i="22"/>
  <c r="S277" i="22"/>
  <c r="Z277" i="22"/>
  <c r="U277" i="22"/>
  <c r="P277" i="22"/>
  <c r="V277" i="22"/>
  <c r="Q277" i="22"/>
  <c r="X277" i="22"/>
  <c r="Y279" i="22"/>
  <c r="U279" i="22"/>
  <c r="Q279" i="22"/>
  <c r="Z279" i="22"/>
  <c r="T279" i="22"/>
  <c r="O279" i="22"/>
  <c r="V279" i="22"/>
  <c r="P279" i="22"/>
  <c r="X279" i="22"/>
  <c r="W310" i="22"/>
  <c r="S310" i="22"/>
  <c r="O310" i="22"/>
  <c r="X310" i="22"/>
  <c r="T310" i="22"/>
  <c r="P310" i="22"/>
  <c r="Z310" i="22"/>
  <c r="R310" i="22"/>
  <c r="U310" i="22"/>
  <c r="V310" i="22"/>
  <c r="Y310" i="22"/>
  <c r="R236" i="22"/>
  <c r="V236" i="22"/>
  <c r="Z236" i="22"/>
  <c r="R240" i="22"/>
  <c r="V240" i="22"/>
  <c r="Z240" i="22"/>
  <c r="R244" i="22"/>
  <c r="V244" i="22"/>
  <c r="Z244" i="22"/>
  <c r="R248" i="22"/>
  <c r="V248" i="22"/>
  <c r="Z248" i="22"/>
  <c r="R252" i="22"/>
  <c r="V252" i="22"/>
  <c r="Z252" i="22"/>
  <c r="R256" i="22"/>
  <c r="V256" i="22"/>
  <c r="Z256" i="22"/>
  <c r="R260" i="22"/>
  <c r="V260" i="22"/>
  <c r="Z260" i="22"/>
  <c r="R264" i="22"/>
  <c r="V264" i="22"/>
  <c r="Z264" i="22"/>
  <c r="R268" i="22"/>
  <c r="V268" i="22"/>
  <c r="Z268" i="22"/>
  <c r="R272" i="22"/>
  <c r="V272" i="22"/>
  <c r="Z272" i="22"/>
  <c r="R276" i="22"/>
  <c r="V276" i="22"/>
  <c r="Z276" i="22"/>
  <c r="X280" i="22"/>
  <c r="T280" i="22"/>
  <c r="P280" i="22"/>
  <c r="S280" i="22"/>
  <c r="Y280" i="22"/>
  <c r="W285" i="22"/>
  <c r="S285" i="22"/>
  <c r="O285" i="22"/>
  <c r="X285" i="22"/>
  <c r="T285" i="22"/>
  <c r="P285" i="22"/>
  <c r="V285" i="22"/>
  <c r="X288" i="22"/>
  <c r="T288" i="22"/>
  <c r="P288" i="22"/>
  <c r="Y288" i="22"/>
  <c r="U288" i="22"/>
  <c r="Q288" i="22"/>
  <c r="V288" i="22"/>
  <c r="Q289" i="22"/>
  <c r="Y297" i="22"/>
  <c r="U297" i="22"/>
  <c r="Q297" i="22"/>
  <c r="Z297" i="22"/>
  <c r="T297" i="22"/>
  <c r="O297" i="22"/>
  <c r="V297" i="22"/>
  <c r="P297" i="22"/>
  <c r="X297" i="22"/>
  <c r="R231" i="22"/>
  <c r="V231" i="22"/>
  <c r="R235" i="22"/>
  <c r="V235" i="22"/>
  <c r="Q236" i="22"/>
  <c r="U236" i="22"/>
  <c r="R239" i="22"/>
  <c r="V239" i="22"/>
  <c r="Q240" i="22"/>
  <c r="U240" i="22"/>
  <c r="R243" i="22"/>
  <c r="V243" i="22"/>
  <c r="Q244" i="22"/>
  <c r="U244" i="22"/>
  <c r="R247" i="22"/>
  <c r="V247" i="22"/>
  <c r="Q248" i="22"/>
  <c r="U248" i="22"/>
  <c r="R251" i="22"/>
  <c r="V251" i="22"/>
  <c r="Q252" i="22"/>
  <c r="U252" i="22"/>
  <c r="R255" i="22"/>
  <c r="V255" i="22"/>
  <c r="Q256" i="22"/>
  <c r="U256" i="22"/>
  <c r="R259" i="22"/>
  <c r="V259" i="22"/>
  <c r="Q260" i="22"/>
  <c r="U260" i="22"/>
  <c r="R263" i="22"/>
  <c r="V263" i="22"/>
  <c r="Q264" i="22"/>
  <c r="U264" i="22"/>
  <c r="R267" i="22"/>
  <c r="V267" i="22"/>
  <c r="Q268" i="22"/>
  <c r="U268" i="22"/>
  <c r="R271" i="22"/>
  <c r="V271" i="22"/>
  <c r="Q272" i="22"/>
  <c r="U272" i="22"/>
  <c r="R275" i="22"/>
  <c r="V275" i="22"/>
  <c r="Q276" i="22"/>
  <c r="U276" i="22"/>
  <c r="R280" i="22"/>
  <c r="W280" i="22"/>
  <c r="U285" i="22"/>
  <c r="S288" i="22"/>
  <c r="W289" i="22"/>
  <c r="S289" i="22"/>
  <c r="O289" i="22"/>
  <c r="X289" i="22"/>
  <c r="T289" i="22"/>
  <c r="P289" i="22"/>
  <c r="V289" i="22"/>
  <c r="X292" i="22"/>
  <c r="T292" i="22"/>
  <c r="P292" i="22"/>
  <c r="Y292" i="22"/>
  <c r="U292" i="22"/>
  <c r="Q292" i="22"/>
  <c r="V292" i="22"/>
  <c r="W297" i="22"/>
  <c r="W299" i="22"/>
  <c r="S299" i="22"/>
  <c r="O299" i="22"/>
  <c r="Z299" i="22"/>
  <c r="U299" i="22"/>
  <c r="P299" i="22"/>
  <c r="V299" i="22"/>
  <c r="Q299" i="22"/>
  <c r="Y299" i="22"/>
  <c r="R283" i="22"/>
  <c r="V283" i="22"/>
  <c r="Z283" i="22"/>
  <c r="R287" i="22"/>
  <c r="V287" i="22"/>
  <c r="Z287" i="22"/>
  <c r="R291" i="22"/>
  <c r="V291" i="22"/>
  <c r="Z291" i="22"/>
  <c r="R295" i="22"/>
  <c r="V295" i="22"/>
  <c r="X298" i="22"/>
  <c r="T298" i="22"/>
  <c r="P298" i="22"/>
  <c r="S298" i="22"/>
  <c r="Y298" i="22"/>
  <c r="X302" i="22"/>
  <c r="T302" i="22"/>
  <c r="P302" i="22"/>
  <c r="S302" i="22"/>
  <c r="Y302" i="22"/>
  <c r="O305" i="22"/>
  <c r="W314" i="22"/>
  <c r="S314" i="22"/>
  <c r="O314" i="22"/>
  <c r="X314" i="22"/>
  <c r="T314" i="22"/>
  <c r="P314" i="22"/>
  <c r="V314" i="22"/>
  <c r="X317" i="22"/>
  <c r="T317" i="22"/>
  <c r="P317" i="22"/>
  <c r="Y317" i="22"/>
  <c r="U317" i="22"/>
  <c r="Q317" i="22"/>
  <c r="V317" i="22"/>
  <c r="Q318" i="22"/>
  <c r="O321" i="22"/>
  <c r="R278" i="22"/>
  <c r="V278" i="22"/>
  <c r="R282" i="22"/>
  <c r="V282" i="22"/>
  <c r="Q283" i="22"/>
  <c r="U283" i="22"/>
  <c r="R286" i="22"/>
  <c r="V286" i="22"/>
  <c r="Q287" i="22"/>
  <c r="U287" i="22"/>
  <c r="R290" i="22"/>
  <c r="V290" i="22"/>
  <c r="Q291" i="22"/>
  <c r="U291" i="22"/>
  <c r="R294" i="22"/>
  <c r="V294" i="22"/>
  <c r="Q295" i="22"/>
  <c r="U295" i="22"/>
  <c r="Z295" i="22"/>
  <c r="R298" i="22"/>
  <c r="W298" i="22"/>
  <c r="R302" i="22"/>
  <c r="W302" i="22"/>
  <c r="X305" i="22"/>
  <c r="T305" i="22"/>
  <c r="P305" i="22"/>
  <c r="Y305" i="22"/>
  <c r="U305" i="22"/>
  <c r="Q305" i="22"/>
  <c r="V305" i="22"/>
  <c r="U314" i="22"/>
  <c r="S317" i="22"/>
  <c r="W318" i="22"/>
  <c r="S318" i="22"/>
  <c r="O318" i="22"/>
  <c r="X318" i="22"/>
  <c r="T318" i="22"/>
  <c r="P318" i="22"/>
  <c r="V318" i="22"/>
  <c r="X321" i="22"/>
  <c r="T321" i="22"/>
  <c r="P321" i="22"/>
  <c r="Y321" i="22"/>
  <c r="U321" i="22"/>
  <c r="Q321" i="22"/>
  <c r="V321" i="22"/>
  <c r="R296" i="22"/>
  <c r="V296" i="22"/>
  <c r="R300" i="22"/>
  <c r="V300" i="22"/>
  <c r="O303" i="22"/>
  <c r="S303" i="22"/>
  <c r="W303" i="22"/>
  <c r="R304" i="22"/>
  <c r="V304" i="22"/>
  <c r="O307" i="22"/>
  <c r="S307" i="22"/>
  <c r="W307" i="22"/>
  <c r="R308" i="22"/>
  <c r="V308" i="22"/>
  <c r="O311" i="22"/>
  <c r="S311" i="22"/>
  <c r="W311" i="22"/>
  <c r="R312" i="22"/>
  <c r="V312" i="22"/>
  <c r="O315" i="22"/>
  <c r="S315" i="22"/>
  <c r="W315" i="22"/>
  <c r="R316" i="22"/>
  <c r="V316" i="22"/>
  <c r="O319" i="22"/>
  <c r="S319" i="22"/>
  <c r="W319" i="22"/>
  <c r="R320" i="22"/>
  <c r="V320" i="22"/>
  <c r="O323" i="22"/>
  <c r="S323" i="22"/>
  <c r="W323" i="22"/>
  <c r="R303" i="22"/>
  <c r="V303" i="22"/>
  <c r="R307" i="22"/>
  <c r="V307" i="22"/>
  <c r="R311" i="22"/>
  <c r="V311" i="22"/>
  <c r="R315" i="22"/>
  <c r="V315" i="22"/>
  <c r="R319" i="22"/>
  <c r="V319" i="22"/>
  <c r="R323" i="22"/>
  <c r="V323" i="22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8" i="35"/>
  <c r="L9" i="35"/>
  <c r="L10" i="35"/>
  <c r="L11" i="35"/>
  <c r="L7" i="35"/>
  <c r="D3" i="35"/>
  <c r="D4" i="35" l="1"/>
  <c r="E3" i="35" l="1"/>
  <c r="E4" i="35" s="1"/>
  <c r="D6" i="35"/>
  <c r="D5" i="35"/>
  <c r="I4" i="19" s="1"/>
  <c r="I5" i="19" l="1"/>
  <c r="AK72" i="40"/>
  <c r="AX72" i="40"/>
  <c r="AA313" i="22"/>
  <c r="AA297" i="22"/>
  <c r="AA291" i="22"/>
  <c r="AA319" i="22"/>
  <c r="AA303" i="22"/>
  <c r="AA294" i="22"/>
  <c r="AA286" i="22"/>
  <c r="AA298" i="22"/>
  <c r="AA282" i="22"/>
  <c r="AA263" i="22"/>
  <c r="AA259" i="22"/>
  <c r="AA255" i="22"/>
  <c r="AA251" i="22"/>
  <c r="AA247" i="22"/>
  <c r="AA243" i="22"/>
  <c r="AA239" i="22"/>
  <c r="AA235" i="22"/>
  <c r="AA231" i="22"/>
  <c r="AA227" i="22"/>
  <c r="AA276" i="22"/>
  <c r="AA284" i="22"/>
  <c r="AA278" i="22"/>
  <c r="AA264" i="22"/>
  <c r="AA224" i="22"/>
  <c r="AA220" i="22"/>
  <c r="AA216" i="22"/>
  <c r="AA212" i="22"/>
  <c r="AA208" i="22"/>
  <c r="AA204" i="22"/>
  <c r="AA200" i="22"/>
  <c r="AA196" i="22"/>
  <c r="AA192" i="22"/>
  <c r="AA300" i="22"/>
  <c r="AA269" i="22"/>
  <c r="AA281" i="22"/>
  <c r="AA189" i="22"/>
  <c r="AA181" i="22"/>
  <c r="AA173" i="22"/>
  <c r="AA165" i="22"/>
  <c r="AA157" i="22"/>
  <c r="AA149" i="22"/>
  <c r="AA141" i="22"/>
  <c r="AA133" i="22"/>
  <c r="AA125" i="22"/>
  <c r="AA117" i="22"/>
  <c r="AA190" i="22"/>
  <c r="AA182" i="22"/>
  <c r="AA174" i="22"/>
  <c r="AA166" i="22"/>
  <c r="AA158" i="22"/>
  <c r="AA150" i="22"/>
  <c r="AA142" i="22"/>
  <c r="AA134" i="22"/>
  <c r="AA126" i="22"/>
  <c r="AA118" i="22"/>
  <c r="AA321" i="22"/>
  <c r="AA305" i="22"/>
  <c r="AA295" i="22"/>
  <c r="AA287" i="22"/>
  <c r="AA311" i="22"/>
  <c r="AA290" i="22"/>
  <c r="AA310" i="22"/>
  <c r="AA265" i="22"/>
  <c r="AA314" i="22"/>
  <c r="AA261" i="22"/>
  <c r="AA257" i="22"/>
  <c r="AA253" i="22"/>
  <c r="AA249" i="22"/>
  <c r="AA245" i="22"/>
  <c r="AA241" i="22"/>
  <c r="AA237" i="22"/>
  <c r="AA233" i="22"/>
  <c r="AA229" i="22"/>
  <c r="AA225" i="22"/>
  <c r="AA296" i="22"/>
  <c r="AA268" i="22"/>
  <c r="AA304" i="22"/>
  <c r="AA270" i="22"/>
  <c r="AA222" i="22"/>
  <c r="AA218" i="22"/>
  <c r="AA214" i="22"/>
  <c r="AA210" i="22"/>
  <c r="AA206" i="22"/>
  <c r="AA202" i="22"/>
  <c r="AA198" i="22"/>
  <c r="AA194" i="22"/>
  <c r="AA266" i="22"/>
  <c r="AA185" i="22"/>
  <c r="AA177" i="22"/>
  <c r="AA169" i="22"/>
  <c r="AA161" i="22"/>
  <c r="AA153" i="22"/>
  <c r="AA145" i="22"/>
  <c r="AA137" i="22"/>
  <c r="AA129" i="22"/>
  <c r="AA121" i="22"/>
  <c r="AA113" i="22"/>
  <c r="AA308" i="22"/>
  <c r="AA271" i="22"/>
  <c r="AA186" i="22"/>
  <c r="AA178" i="22"/>
  <c r="AA170" i="22"/>
  <c r="AA162" i="22"/>
  <c r="AA154" i="22"/>
  <c r="AA146" i="22"/>
  <c r="AA138" i="22"/>
  <c r="AA130" i="22"/>
  <c r="AA122" i="22"/>
  <c r="AA114" i="22"/>
  <c r="AA317" i="22"/>
  <c r="AA285" i="22"/>
  <c r="AA323" i="22"/>
  <c r="AA288" i="22"/>
  <c r="AA256" i="22"/>
  <c r="AA248" i="22"/>
  <c r="AA240" i="22"/>
  <c r="AA232" i="22"/>
  <c r="AA217" i="22"/>
  <c r="AA209" i="22"/>
  <c r="AA201" i="22"/>
  <c r="AA193" i="22"/>
  <c r="AA277" i="22"/>
  <c r="AA183" i="22"/>
  <c r="AA167" i="22"/>
  <c r="AA151" i="22"/>
  <c r="AA135" i="22"/>
  <c r="AA119" i="22"/>
  <c r="AA176" i="22"/>
  <c r="AA160" i="22"/>
  <c r="AA144" i="22"/>
  <c r="AA128" i="22"/>
  <c r="AA112" i="22"/>
  <c r="AA50" i="22"/>
  <c r="AA46" i="22"/>
  <c r="AA42" i="22"/>
  <c r="AA38" i="22"/>
  <c r="AA34" i="22"/>
  <c r="AA30" i="22"/>
  <c r="AA26" i="22"/>
  <c r="AA22" i="22"/>
  <c r="AA18" i="22"/>
  <c r="AA14" i="22"/>
  <c r="AA10" i="22"/>
  <c r="AA6" i="22"/>
  <c r="AA110" i="22"/>
  <c r="AA102" i="22"/>
  <c r="AA94" i="22"/>
  <c r="AA86" i="22"/>
  <c r="AA78" i="22"/>
  <c r="AA70" i="22"/>
  <c r="AA62" i="22"/>
  <c r="AA54" i="22"/>
  <c r="AA103" i="22"/>
  <c r="AA95" i="22"/>
  <c r="AA87" i="22"/>
  <c r="AA79" i="22"/>
  <c r="AA71" i="22"/>
  <c r="AA63" i="22"/>
  <c r="AA55" i="22"/>
  <c r="AA289" i="22"/>
  <c r="AA299" i="22"/>
  <c r="AA292" i="22"/>
  <c r="AA301" i="22"/>
  <c r="AA293" i="22"/>
  <c r="AA283" i="22"/>
  <c r="AA307" i="22"/>
  <c r="AA302" i="22"/>
  <c r="AA306" i="22"/>
  <c r="AA260" i="22"/>
  <c r="AA252" i="22"/>
  <c r="AA244" i="22"/>
  <c r="AA236" i="22"/>
  <c r="AA228" i="22"/>
  <c r="AA280" i="22"/>
  <c r="AA221" i="22"/>
  <c r="AA213" i="22"/>
  <c r="AA205" i="22"/>
  <c r="AA197" i="22"/>
  <c r="AA175" i="22"/>
  <c r="AA159" i="22"/>
  <c r="AA143" i="22"/>
  <c r="AA127" i="22"/>
  <c r="AA111" i="22"/>
  <c r="AA184" i="22"/>
  <c r="AA168" i="22"/>
  <c r="AA152" i="22"/>
  <c r="AA136" i="22"/>
  <c r="AA120" i="22"/>
  <c r="AA52" i="22"/>
  <c r="AA48" i="22"/>
  <c r="AA44" i="22"/>
  <c r="AA40" i="22"/>
  <c r="AA36" i="22"/>
  <c r="AA32" i="22"/>
  <c r="AA28" i="22"/>
  <c r="AA24" i="22"/>
  <c r="AA20" i="22"/>
  <c r="AA16" i="22"/>
  <c r="AA12" i="22"/>
  <c r="AA8" i="22"/>
  <c r="AA4" i="22"/>
  <c r="AA106" i="22"/>
  <c r="AA98" i="22"/>
  <c r="AA90" i="22"/>
  <c r="AA82" i="22"/>
  <c r="AA74" i="22"/>
  <c r="AA66" i="22"/>
  <c r="AA58" i="22"/>
  <c r="AA275" i="22"/>
  <c r="AA107" i="22"/>
  <c r="AA99" i="22"/>
  <c r="AA91" i="22"/>
  <c r="AA83" i="22"/>
  <c r="AA75" i="22"/>
  <c r="AA67" i="22"/>
  <c r="AA59" i="22"/>
  <c r="AA309" i="22"/>
  <c r="AA315" i="22"/>
  <c r="AA262" i="22"/>
  <c r="AA246" i="22"/>
  <c r="AA230" i="22"/>
  <c r="AA215" i="22"/>
  <c r="AA199" i="22"/>
  <c r="AA316" i="22"/>
  <c r="AA163" i="22"/>
  <c r="AA131" i="22"/>
  <c r="AA188" i="22"/>
  <c r="AA156" i="22"/>
  <c r="AA124" i="22"/>
  <c r="AA49" i="22"/>
  <c r="AA41" i="22"/>
  <c r="AA33" i="22"/>
  <c r="AA25" i="22"/>
  <c r="AA17" i="22"/>
  <c r="AA9" i="22"/>
  <c r="AA108" i="22"/>
  <c r="AA92" i="22"/>
  <c r="AA76" i="22"/>
  <c r="AA60" i="22"/>
  <c r="AA109" i="22"/>
  <c r="AA93" i="22"/>
  <c r="AA77" i="22"/>
  <c r="AA61" i="22"/>
  <c r="AA318" i="22"/>
  <c r="AA267" i="22"/>
  <c r="AA250" i="22"/>
  <c r="AA234" i="22"/>
  <c r="AA312" i="22"/>
  <c r="AA272" i="22"/>
  <c r="AA219" i="22"/>
  <c r="AA203" i="22"/>
  <c r="AA171" i="22"/>
  <c r="AA139" i="22"/>
  <c r="AA164" i="22"/>
  <c r="AA132" i="22"/>
  <c r="AA51" i="22"/>
  <c r="AA43" i="22"/>
  <c r="AA35" i="22"/>
  <c r="AA27" i="22"/>
  <c r="AA19" i="22"/>
  <c r="AA11" i="22"/>
  <c r="AA96" i="22"/>
  <c r="AA80" i="22"/>
  <c r="AA64" i="22"/>
  <c r="AA97" i="22"/>
  <c r="AA81" i="22"/>
  <c r="AA65" i="22"/>
  <c r="AA322" i="22"/>
  <c r="AA254" i="22"/>
  <c r="AA238" i="22"/>
  <c r="AA223" i="22"/>
  <c r="AA207" i="22"/>
  <c r="AA191" i="22"/>
  <c r="AA273" i="22"/>
  <c r="AA279" i="22"/>
  <c r="AA179" i="22"/>
  <c r="AA147" i="22"/>
  <c r="AA115" i="22"/>
  <c r="AA172" i="22"/>
  <c r="AA140" i="22"/>
  <c r="AA53" i="22"/>
  <c r="AA45" i="22"/>
  <c r="AA37" i="22"/>
  <c r="AA29" i="22"/>
  <c r="AA21" i="22"/>
  <c r="AA13" i="22"/>
  <c r="AA5" i="22"/>
  <c r="AA100" i="22"/>
  <c r="AA84" i="22"/>
  <c r="AA68" i="22"/>
  <c r="AA101" i="22"/>
  <c r="AA85" i="22"/>
  <c r="AA69" i="22"/>
  <c r="AA258" i="22"/>
  <c r="AA242" i="22"/>
  <c r="AA226" i="22"/>
  <c r="AA320" i="22"/>
  <c r="AA274" i="22"/>
  <c r="AA211" i="22"/>
  <c r="AA195" i="22"/>
  <c r="AA187" i="22"/>
  <c r="AA155" i="22"/>
  <c r="AA123" i="22"/>
  <c r="AA180" i="22"/>
  <c r="AA148" i="22"/>
  <c r="AA116" i="22"/>
  <c r="AA47" i="22"/>
  <c r="AA39" i="22"/>
  <c r="AA31" i="22"/>
  <c r="AA23" i="22"/>
  <c r="AA15" i="22"/>
  <c r="AA7" i="22"/>
  <c r="AA104" i="22"/>
  <c r="AA88" i="22"/>
  <c r="AA72" i="22"/>
  <c r="AA56" i="22"/>
  <c r="AA105" i="22"/>
  <c r="AA89" i="22"/>
  <c r="AA73" i="22"/>
  <c r="AA57" i="22"/>
  <c r="AX6" i="40"/>
  <c r="AX7" i="40"/>
  <c r="AX23" i="40"/>
  <c r="AX39" i="40"/>
  <c r="AX55" i="40"/>
  <c r="AX71" i="40"/>
  <c r="AX87" i="40"/>
  <c r="AX16" i="40"/>
  <c r="AX32" i="40"/>
  <c r="AX48" i="40"/>
  <c r="AX64" i="40"/>
  <c r="AX80" i="40"/>
  <c r="AX13" i="40"/>
  <c r="AX49" i="40"/>
  <c r="AX81" i="40"/>
  <c r="AX30" i="40"/>
  <c r="AX62" i="40"/>
  <c r="AX9" i="40"/>
  <c r="AX37" i="40"/>
  <c r="AX69" i="40"/>
  <c r="AX18" i="40"/>
  <c r="AX50" i="40"/>
  <c r="AX82" i="40"/>
  <c r="AX11" i="40"/>
  <c r="AX43" i="40"/>
  <c r="AX59" i="40"/>
  <c r="AX75" i="40"/>
  <c r="AX91" i="40"/>
  <c r="AX20" i="40"/>
  <c r="AX36" i="40"/>
  <c r="AX52" i="40"/>
  <c r="AX68" i="40"/>
  <c r="AX84" i="40"/>
  <c r="AX25" i="40"/>
  <c r="AX57" i="40"/>
  <c r="AX38" i="40"/>
  <c r="AX17" i="40"/>
  <c r="AX45" i="40"/>
  <c r="AX26" i="40"/>
  <c r="AX86" i="40"/>
  <c r="AX31" i="40"/>
  <c r="AX66" i="40"/>
  <c r="AX19" i="40"/>
  <c r="AX35" i="40"/>
  <c r="AX51" i="40"/>
  <c r="AX67" i="40"/>
  <c r="AX83" i="40"/>
  <c r="AX12" i="40"/>
  <c r="AX28" i="40"/>
  <c r="AX44" i="40"/>
  <c r="AX60" i="40"/>
  <c r="AX76" i="40"/>
  <c r="AX92" i="40"/>
  <c r="AX41" i="40"/>
  <c r="AX73" i="40"/>
  <c r="AX22" i="40"/>
  <c r="AX54" i="40"/>
  <c r="AX90" i="40"/>
  <c r="AX29" i="40"/>
  <c r="AX61" i="40"/>
  <c r="AX10" i="40"/>
  <c r="AX42" i="40"/>
  <c r="AX74" i="40"/>
  <c r="AX27" i="40"/>
  <c r="AX85" i="40"/>
  <c r="AX70" i="40"/>
  <c r="AX77" i="40"/>
  <c r="AX58" i="40"/>
  <c r="AX15" i="40"/>
  <c r="AX47" i="40"/>
  <c r="AX63" i="40"/>
  <c r="AX79" i="40"/>
  <c r="AX8" i="40"/>
  <c r="AX24" i="40"/>
  <c r="AX40" i="40"/>
  <c r="AX56" i="40"/>
  <c r="AX88" i="40"/>
  <c r="AX33" i="40"/>
  <c r="AX65" i="40"/>
  <c r="AX14" i="40"/>
  <c r="AX46" i="40"/>
  <c r="AX78" i="40"/>
  <c r="AX21" i="40"/>
  <c r="AX53" i="40"/>
  <c r="AX89" i="40"/>
  <c r="AX34" i="40"/>
  <c r="AK80" i="40"/>
  <c r="AK88" i="40"/>
  <c r="AK73" i="40"/>
  <c r="AK81" i="40"/>
  <c r="AK89" i="40"/>
  <c r="AK78" i="40"/>
  <c r="AK86" i="40"/>
  <c r="AK87" i="40"/>
  <c r="AK76" i="40"/>
  <c r="AK77" i="40"/>
  <c r="AK74" i="40"/>
  <c r="AK82" i="40"/>
  <c r="AK90" i="40"/>
  <c r="AK75" i="40"/>
  <c r="AK83" i="40"/>
  <c r="AK91" i="40"/>
  <c r="AK79" i="40"/>
  <c r="AK84" i="40"/>
  <c r="AK92" i="40"/>
  <c r="AK85" i="40"/>
  <c r="AK6" i="40"/>
  <c r="AK7" i="40"/>
  <c r="AK23" i="40"/>
  <c r="AK39" i="40"/>
  <c r="AK55" i="40"/>
  <c r="AK71" i="40"/>
  <c r="AK20" i="40"/>
  <c r="AK36" i="40"/>
  <c r="AK52" i="40"/>
  <c r="AK68" i="40"/>
  <c r="AK21" i="40"/>
  <c r="AK37" i="40"/>
  <c r="AK53" i="40"/>
  <c r="AK69" i="40"/>
  <c r="AK22" i="40"/>
  <c r="AK38" i="40"/>
  <c r="AK54" i="40"/>
  <c r="AK70" i="40"/>
  <c r="AK11" i="40"/>
  <c r="AK27" i="40"/>
  <c r="AK43" i="40"/>
  <c r="AK59" i="40"/>
  <c r="AK8" i="40"/>
  <c r="AK24" i="40"/>
  <c r="AK40" i="40"/>
  <c r="AK56" i="40"/>
  <c r="AK9" i="40"/>
  <c r="AK25" i="40"/>
  <c r="AK41" i="40"/>
  <c r="AK57" i="40"/>
  <c r="AK10" i="40"/>
  <c r="AK26" i="40"/>
  <c r="AK42" i="40"/>
  <c r="AK58" i="40"/>
  <c r="AK31" i="40"/>
  <c r="AK12" i="40"/>
  <c r="AK44" i="40"/>
  <c r="AK13" i="40"/>
  <c r="AK45" i="40"/>
  <c r="AK30" i="40"/>
  <c r="AK62" i="40"/>
  <c r="AK19" i="40"/>
  <c r="AK35" i="40"/>
  <c r="AK51" i="40"/>
  <c r="AK67" i="40"/>
  <c r="AK16" i="40"/>
  <c r="AK32" i="40"/>
  <c r="AK48" i="40"/>
  <c r="AK64" i="40"/>
  <c r="AK17" i="40"/>
  <c r="AK33" i="40"/>
  <c r="AK49" i="40"/>
  <c r="AK65" i="40"/>
  <c r="AK18" i="40"/>
  <c r="AK34" i="40"/>
  <c r="AK50" i="40"/>
  <c r="AK66" i="40"/>
  <c r="AK15" i="40"/>
  <c r="AK47" i="40"/>
  <c r="AK63" i="40"/>
  <c r="AK28" i="40"/>
  <c r="AK60" i="40"/>
  <c r="AK29" i="40"/>
  <c r="AK61" i="40"/>
  <c r="AK14" i="40"/>
  <c r="AK46" i="40"/>
  <c r="E6" i="35"/>
  <c r="F3" i="35"/>
  <c r="F4" i="35" s="1"/>
  <c r="E5" i="35"/>
  <c r="J5" i="19" s="1"/>
  <c r="J4" i="19" s="1"/>
  <c r="F6" i="35" l="1"/>
  <c r="AC320" i="22" s="1"/>
  <c r="AB317" i="22"/>
  <c r="AB309" i="22"/>
  <c r="AB301" i="22"/>
  <c r="AB293" i="22"/>
  <c r="AB289" i="22"/>
  <c r="AB285" i="22"/>
  <c r="AB320" i="22"/>
  <c r="AB312" i="22"/>
  <c r="AB304" i="22"/>
  <c r="AB296" i="22"/>
  <c r="AB279" i="22"/>
  <c r="AB275" i="22"/>
  <c r="AB271" i="22"/>
  <c r="AB267" i="22"/>
  <c r="AB263" i="22"/>
  <c r="AB260" i="22"/>
  <c r="AB252" i="22"/>
  <c r="AB244" i="22"/>
  <c r="AB236" i="22"/>
  <c r="AB225" i="22"/>
  <c r="AB261" i="22"/>
  <c r="AB253" i="22"/>
  <c r="AB245" i="22"/>
  <c r="AB237" i="22"/>
  <c r="AB223" i="22"/>
  <c r="AB215" i="22"/>
  <c r="AB207" i="22"/>
  <c r="AB199" i="22"/>
  <c r="AB187" i="22"/>
  <c r="AB183" i="22"/>
  <c r="AB179" i="22"/>
  <c r="AB175" i="22"/>
  <c r="AB171" i="22"/>
  <c r="AB167" i="22"/>
  <c r="AB163" i="22"/>
  <c r="AB159" i="22"/>
  <c r="AB155" i="22"/>
  <c r="AB151" i="22"/>
  <c r="AB147" i="22"/>
  <c r="AB143" i="22"/>
  <c r="AB139" i="22"/>
  <c r="AB135" i="22"/>
  <c r="AB131" i="22"/>
  <c r="AB127" i="22"/>
  <c r="AB123" i="22"/>
  <c r="AB119" i="22"/>
  <c r="AB115" i="22"/>
  <c r="AB111" i="22"/>
  <c r="AB218" i="22"/>
  <c r="AB210" i="22"/>
  <c r="AB202" i="22"/>
  <c r="AB197" i="22"/>
  <c r="AB110" i="22"/>
  <c r="AB106" i="22"/>
  <c r="AB102" i="22"/>
  <c r="AB98" i="22"/>
  <c r="AB94" i="22"/>
  <c r="AB90" i="22"/>
  <c r="AB86" i="22"/>
  <c r="AB82" i="22"/>
  <c r="AB78" i="22"/>
  <c r="AB74" i="22"/>
  <c r="AB70" i="22"/>
  <c r="AB66" i="22"/>
  <c r="AB62" i="22"/>
  <c r="AB58" i="22"/>
  <c r="AB54" i="22"/>
  <c r="AB321" i="22"/>
  <c r="AB313" i="22"/>
  <c r="AB305" i="22"/>
  <c r="AB297" i="22"/>
  <c r="AB295" i="22"/>
  <c r="AB291" i="22"/>
  <c r="AB287" i="22"/>
  <c r="AB316" i="22"/>
  <c r="AB308" i="22"/>
  <c r="AB300" i="22"/>
  <c r="AB281" i="22"/>
  <c r="AB277" i="22"/>
  <c r="AB273" i="22"/>
  <c r="AB269" i="22"/>
  <c r="AB265" i="22"/>
  <c r="AB256" i="22"/>
  <c r="AB248" i="22"/>
  <c r="AB240" i="22"/>
  <c r="AB232" i="22"/>
  <c r="AB257" i="22"/>
  <c r="AB249" i="22"/>
  <c r="AB241" i="22"/>
  <c r="AB233" i="22"/>
  <c r="AB228" i="22"/>
  <c r="AB219" i="22"/>
  <c r="AB211" i="22"/>
  <c r="AB203" i="22"/>
  <c r="AB194" i="22"/>
  <c r="AB189" i="22"/>
  <c r="AB185" i="22"/>
  <c r="AB181" i="22"/>
  <c r="AB177" i="22"/>
  <c r="AB173" i="22"/>
  <c r="AB169" i="22"/>
  <c r="AB165" i="22"/>
  <c r="AB161" i="22"/>
  <c r="AB157" i="22"/>
  <c r="AB153" i="22"/>
  <c r="AB149" i="22"/>
  <c r="AB145" i="22"/>
  <c r="AB141" i="22"/>
  <c r="AB137" i="22"/>
  <c r="AB133" i="22"/>
  <c r="AB129" i="22"/>
  <c r="AB125" i="22"/>
  <c r="AB121" i="22"/>
  <c r="AB117" i="22"/>
  <c r="AB113" i="22"/>
  <c r="AB222" i="22"/>
  <c r="AB214" i="22"/>
  <c r="AB206" i="22"/>
  <c r="AB198" i="22"/>
  <c r="AB196" i="22"/>
  <c r="AB108" i="22"/>
  <c r="AB104" i="22"/>
  <c r="AB100" i="22"/>
  <c r="AB96" i="22"/>
  <c r="AB92" i="22"/>
  <c r="AB88" i="22"/>
  <c r="AB84" i="22"/>
  <c r="AB80" i="22"/>
  <c r="AB76" i="22"/>
  <c r="AB72" i="22"/>
  <c r="AB68" i="22"/>
  <c r="AB64" i="22"/>
  <c r="AB60" i="22"/>
  <c r="AB56" i="22"/>
  <c r="AB319" i="22"/>
  <c r="AB303" i="22"/>
  <c r="AB294" i="22"/>
  <c r="AB286" i="22"/>
  <c r="AB322" i="22"/>
  <c r="AB306" i="22"/>
  <c r="AB280" i="22"/>
  <c r="AB272" i="22"/>
  <c r="AB264" i="22"/>
  <c r="AB254" i="22"/>
  <c r="AB238" i="22"/>
  <c r="AB255" i="22"/>
  <c r="AB239" i="22"/>
  <c r="AB217" i="22"/>
  <c r="AB201" i="22"/>
  <c r="AB184" i="22"/>
  <c r="AB176" i="22"/>
  <c r="AB168" i="22"/>
  <c r="AB160" i="22"/>
  <c r="AB152" i="22"/>
  <c r="AB144" i="22"/>
  <c r="AB136" i="22"/>
  <c r="AB128" i="22"/>
  <c r="AB120" i="22"/>
  <c r="AB112" i="22"/>
  <c r="AB220" i="22"/>
  <c r="AB204" i="22"/>
  <c r="AB226" i="22"/>
  <c r="AB103" i="22"/>
  <c r="AB95" i="22"/>
  <c r="AB87" i="22"/>
  <c r="AB79" i="22"/>
  <c r="AB71" i="22"/>
  <c r="AB63" i="22"/>
  <c r="AB55" i="22"/>
  <c r="AB50" i="22"/>
  <c r="AB46" i="22"/>
  <c r="AB42" i="22"/>
  <c r="AB38" i="22"/>
  <c r="AB34" i="22"/>
  <c r="AB30" i="22"/>
  <c r="AB26" i="22"/>
  <c r="AB22" i="22"/>
  <c r="AB18" i="22"/>
  <c r="AB14" i="22"/>
  <c r="AB10" i="22"/>
  <c r="AB6" i="22"/>
  <c r="AB323" i="22"/>
  <c r="AB307" i="22"/>
  <c r="AB288" i="22"/>
  <c r="AB310" i="22"/>
  <c r="AB274" i="22"/>
  <c r="AB266" i="22"/>
  <c r="AB311" i="22"/>
  <c r="AB290" i="22"/>
  <c r="AB314" i="22"/>
  <c r="AB298" i="22"/>
  <c r="AB276" i="22"/>
  <c r="AB268" i="22"/>
  <c r="AB262" i="22"/>
  <c r="AB246" i="22"/>
  <c r="AB230" i="22"/>
  <c r="AB247" i="22"/>
  <c r="AB231" i="22"/>
  <c r="AB227" i="22"/>
  <c r="AB209" i="22"/>
  <c r="AB188" i="22"/>
  <c r="AB180" i="22"/>
  <c r="AB172" i="22"/>
  <c r="AB164" i="22"/>
  <c r="AB156" i="22"/>
  <c r="AB148" i="22"/>
  <c r="AB140" i="22"/>
  <c r="AB132" i="22"/>
  <c r="AB124" i="22"/>
  <c r="AB116" i="22"/>
  <c r="AB212" i="22"/>
  <c r="AB107" i="22"/>
  <c r="AB99" i="22"/>
  <c r="AB91" i="22"/>
  <c r="AB83" i="22"/>
  <c r="AB75" i="22"/>
  <c r="AB67" i="22"/>
  <c r="AB59" i="22"/>
  <c r="AB52" i="22"/>
  <c r="AB48" i="22"/>
  <c r="AB44" i="22"/>
  <c r="AB40" i="22"/>
  <c r="AB36" i="22"/>
  <c r="AB32" i="22"/>
  <c r="AB28" i="22"/>
  <c r="AB24" i="22"/>
  <c r="AB20" i="22"/>
  <c r="AB16" i="22"/>
  <c r="AB12" i="22"/>
  <c r="AB8" i="22"/>
  <c r="AB4" i="22"/>
  <c r="AB315" i="22"/>
  <c r="AB299" i="22"/>
  <c r="AB292" i="22"/>
  <c r="AB318" i="22"/>
  <c r="AB302" i="22"/>
  <c r="AB282" i="22"/>
  <c r="AB284" i="22"/>
  <c r="AB278" i="22"/>
  <c r="AB270" i="22"/>
  <c r="AB250" i="22"/>
  <c r="AB229" i="22"/>
  <c r="AB235" i="22"/>
  <c r="AB190" i="22"/>
  <c r="AB174" i="22"/>
  <c r="AB158" i="22"/>
  <c r="AB142" i="22"/>
  <c r="AB126" i="22"/>
  <c r="AB200" i="22"/>
  <c r="AB192" i="22"/>
  <c r="AB101" i="22"/>
  <c r="AB85" i="22"/>
  <c r="AB69" i="22"/>
  <c r="AB49" i="22"/>
  <c r="AB41" i="22"/>
  <c r="AB33" i="22"/>
  <c r="AB25" i="22"/>
  <c r="AB17" i="22"/>
  <c r="AB9" i="22"/>
  <c r="AB258" i="22"/>
  <c r="AB243" i="22"/>
  <c r="AB205" i="22"/>
  <c r="AB178" i="22"/>
  <c r="AB162" i="22"/>
  <c r="AB146" i="22"/>
  <c r="AB130" i="22"/>
  <c r="AB114" i="22"/>
  <c r="AB208" i="22"/>
  <c r="AB193" i="22"/>
  <c r="AB105" i="22"/>
  <c r="AB89" i="22"/>
  <c r="AB73" i="22"/>
  <c r="AB57" i="22"/>
  <c r="AB51" i="22"/>
  <c r="AB43" i="22"/>
  <c r="AB35" i="22"/>
  <c r="AB27" i="22"/>
  <c r="AB19" i="22"/>
  <c r="AB11" i="22"/>
  <c r="AB234" i="22"/>
  <c r="AB251" i="22"/>
  <c r="AB213" i="22"/>
  <c r="AB182" i="22"/>
  <c r="AB166" i="22"/>
  <c r="AB150" i="22"/>
  <c r="AB134" i="22"/>
  <c r="AB118" i="22"/>
  <c r="AB216" i="22"/>
  <c r="AB109" i="22"/>
  <c r="AB93" i="22"/>
  <c r="AB77" i="22"/>
  <c r="AB61" i="22"/>
  <c r="AB191" i="22"/>
  <c r="AB53" i="22"/>
  <c r="AB45" i="22"/>
  <c r="AB37" i="22"/>
  <c r="AB29" i="22"/>
  <c r="AB21" i="22"/>
  <c r="AB13" i="22"/>
  <c r="AB5" i="22"/>
  <c r="AB283" i="22"/>
  <c r="AB242" i="22"/>
  <c r="AB259" i="22"/>
  <c r="AB221" i="22"/>
  <c r="AB186" i="22"/>
  <c r="AB170" i="22"/>
  <c r="AB154" i="22"/>
  <c r="AB138" i="22"/>
  <c r="AB122" i="22"/>
  <c r="AB224" i="22"/>
  <c r="AB97" i="22"/>
  <c r="AB81" i="22"/>
  <c r="AB65" i="22"/>
  <c r="AB195" i="22"/>
  <c r="AB47" i="22"/>
  <c r="AB39" i="22"/>
  <c r="AB31" i="22"/>
  <c r="AB23" i="22"/>
  <c r="AB15" i="22"/>
  <c r="AB7" i="22"/>
  <c r="F5" i="35"/>
  <c r="K5" i="19" s="1"/>
  <c r="K4" i="19" s="1"/>
  <c r="G3" i="35"/>
  <c r="G4" i="35" s="1"/>
  <c r="G6" i="35" s="1"/>
  <c r="AC109" i="22" l="1"/>
  <c r="AC63" i="22"/>
  <c r="AC48" i="22"/>
  <c r="AC121" i="22"/>
  <c r="AC285" i="22"/>
  <c r="AC92" i="22"/>
  <c r="AC228" i="22"/>
  <c r="AC43" i="22"/>
  <c r="AC230" i="22"/>
  <c r="AC192" i="22"/>
  <c r="AC45" i="22"/>
  <c r="AC111" i="22"/>
  <c r="AC154" i="22"/>
  <c r="AC232" i="22"/>
  <c r="AC144" i="22"/>
  <c r="AC305" i="22"/>
  <c r="AC107" i="22"/>
  <c r="AC301" i="22"/>
  <c r="AC251" i="22"/>
  <c r="AC218" i="22"/>
  <c r="AC119" i="22"/>
  <c r="AC267" i="22"/>
  <c r="AC161" i="22"/>
  <c r="AC157" i="22"/>
  <c r="AC56" i="22"/>
  <c r="AC117" i="22"/>
  <c r="AC131" i="22"/>
  <c r="AC106" i="22"/>
  <c r="AC310" i="22"/>
  <c r="AC245" i="22"/>
  <c r="AC244" i="22"/>
  <c r="AC17" i="22"/>
  <c r="AC57" i="22"/>
  <c r="AC26" i="22"/>
  <c r="AC282" i="22"/>
  <c r="AC16" i="22"/>
  <c r="AC114" i="22"/>
  <c r="AC289" i="22"/>
  <c r="AC94" i="22"/>
  <c r="AC284" i="22"/>
  <c r="AC13" i="22"/>
  <c r="AC122" i="22"/>
  <c r="AC97" i="22"/>
  <c r="AC268" i="22"/>
  <c r="AC167" i="22"/>
  <c r="AC23" i="22"/>
  <c r="AC226" i="22"/>
  <c r="AC10" i="22"/>
  <c r="AC95" i="22"/>
  <c r="AC130" i="22"/>
  <c r="AC262" i="22"/>
  <c r="AC181" i="22"/>
  <c r="AC75" i="22"/>
  <c r="AC60" i="22"/>
  <c r="AC250" i="22"/>
  <c r="AC166" i="22"/>
  <c r="AC235" i="22"/>
  <c r="AC62" i="22"/>
  <c r="AC202" i="22"/>
  <c r="AC261" i="22"/>
  <c r="AC101" i="22"/>
  <c r="AC11" i="22"/>
  <c r="AC76" i="22"/>
  <c r="AC49" i="22"/>
  <c r="AC277" i="22"/>
  <c r="AC132" i="22"/>
  <c r="AC315" i="22"/>
  <c r="AC42" i="22"/>
  <c r="AC139" i="22"/>
  <c r="AC223" i="22"/>
  <c r="AC276" i="22"/>
  <c r="AC32" i="22"/>
  <c r="AC168" i="22"/>
  <c r="AC295" i="22"/>
  <c r="AC74" i="22"/>
  <c r="AC212" i="22"/>
  <c r="AC292" i="22"/>
  <c r="AC142" i="22"/>
  <c r="AC286" i="22"/>
  <c r="AC308" i="22"/>
  <c r="AC153" i="22"/>
  <c r="AC21" i="22"/>
  <c r="AC53" i="22"/>
  <c r="AC124" i="22"/>
  <c r="AC151" i="22"/>
  <c r="AC186" i="22"/>
  <c r="AC113" i="22"/>
  <c r="AC19" i="22"/>
  <c r="AC51" i="22"/>
  <c r="AC116" i="22"/>
  <c r="AC143" i="22"/>
  <c r="AC108" i="22"/>
  <c r="AC293" i="22"/>
  <c r="AC137" i="22"/>
  <c r="AC25" i="22"/>
  <c r="AC61" i="22"/>
  <c r="AC140" i="22"/>
  <c r="AC54" i="22"/>
  <c r="AC227" i="22"/>
  <c r="AC236" i="22"/>
  <c r="AC194" i="22"/>
  <c r="AC31" i="22"/>
  <c r="AC73" i="22"/>
  <c r="AC164" i="22"/>
  <c r="AC138" i="22"/>
  <c r="AC201" i="22"/>
  <c r="AC248" i="22"/>
  <c r="AC323" i="22"/>
  <c r="AC173" i="22"/>
  <c r="AC14" i="22"/>
  <c r="AC30" i="22"/>
  <c r="AC46" i="22"/>
  <c r="AC71" i="22"/>
  <c r="AC103" i="22"/>
  <c r="AC160" i="22"/>
  <c r="AC155" i="22"/>
  <c r="AC72" i="22"/>
  <c r="AC162" i="22"/>
  <c r="AC199" i="22"/>
  <c r="AC266" i="22"/>
  <c r="AC238" i="22"/>
  <c r="AC280" i="22"/>
  <c r="AC313" i="22"/>
  <c r="AC303" i="22"/>
  <c r="AC133" i="22"/>
  <c r="AC4" i="22"/>
  <c r="AC20" i="22"/>
  <c r="AC36" i="22"/>
  <c r="AC52" i="22"/>
  <c r="AC83" i="22"/>
  <c r="AC120" i="22"/>
  <c r="AC184" i="22"/>
  <c r="AC147" i="22"/>
  <c r="AC64" i="22"/>
  <c r="AC146" i="22"/>
  <c r="AC203" i="22"/>
  <c r="AC273" i="22"/>
  <c r="AC258" i="22"/>
  <c r="AC309" i="22"/>
  <c r="AC82" i="22"/>
  <c r="AC118" i="22"/>
  <c r="AC182" i="22"/>
  <c r="AC200" i="22"/>
  <c r="AC216" i="22"/>
  <c r="AC275" i="22"/>
  <c r="AC239" i="22"/>
  <c r="AC255" i="22"/>
  <c r="AC298" i="22"/>
  <c r="AC314" i="22"/>
  <c r="AC70" i="22"/>
  <c r="AC102" i="22"/>
  <c r="AC158" i="22"/>
  <c r="AC195" i="22"/>
  <c r="AC206" i="22"/>
  <c r="AC222" i="22"/>
  <c r="AC233" i="22"/>
  <c r="AC249" i="22"/>
  <c r="AC264" i="22"/>
  <c r="AC296" i="22"/>
  <c r="AC312" i="22"/>
  <c r="AC185" i="22"/>
  <c r="AC69" i="22"/>
  <c r="AC156" i="22"/>
  <c r="AC183" i="22"/>
  <c r="AC291" i="22"/>
  <c r="AC145" i="22"/>
  <c r="AC27" i="22"/>
  <c r="AC65" i="22"/>
  <c r="AC148" i="22"/>
  <c r="AC175" i="22"/>
  <c r="AC170" i="22"/>
  <c r="AC240" i="22"/>
  <c r="AC169" i="22"/>
  <c r="AC33" i="22"/>
  <c r="AC77" i="22"/>
  <c r="AC172" i="22"/>
  <c r="AC68" i="22"/>
  <c r="AC205" i="22"/>
  <c r="AC252" i="22"/>
  <c r="AC7" i="22"/>
  <c r="AC39" i="22"/>
  <c r="AC89" i="22"/>
  <c r="AC127" i="22"/>
  <c r="AC225" i="22"/>
  <c r="AC217" i="22"/>
  <c r="AC299" i="22"/>
  <c r="AC125" i="22"/>
  <c r="AC189" i="22"/>
  <c r="AC18" i="22"/>
  <c r="AC34" i="22"/>
  <c r="AC50" i="22"/>
  <c r="AC79" i="22"/>
  <c r="AC112" i="22"/>
  <c r="AC176" i="22"/>
  <c r="AC171" i="22"/>
  <c r="AC88" i="22"/>
  <c r="AC196" i="22"/>
  <c r="AC207" i="22"/>
  <c r="AC281" i="22"/>
  <c r="AC246" i="22"/>
  <c r="AC288" i="22"/>
  <c r="AC321" i="22"/>
  <c r="AC311" i="22"/>
  <c r="AC149" i="22"/>
  <c r="AC8" i="22"/>
  <c r="AC24" i="22"/>
  <c r="AC40" i="22"/>
  <c r="AC59" i="22"/>
  <c r="AC91" i="22"/>
  <c r="AC136" i="22"/>
  <c r="AC229" i="22"/>
  <c r="AC163" i="22"/>
  <c r="AC80" i="22"/>
  <c r="AC178" i="22"/>
  <c r="AC211" i="22"/>
  <c r="AC234" i="22"/>
  <c r="AC272" i="22"/>
  <c r="AC317" i="22"/>
  <c r="AC90" i="22"/>
  <c r="AC134" i="22"/>
  <c r="AC265" i="22"/>
  <c r="AC204" i="22"/>
  <c r="AC220" i="22"/>
  <c r="AC294" i="22"/>
  <c r="AC243" i="22"/>
  <c r="AC259" i="22"/>
  <c r="AC302" i="22"/>
  <c r="AC318" i="22"/>
  <c r="AC78" i="22"/>
  <c r="AC110" i="22"/>
  <c r="AC174" i="22"/>
  <c r="AC193" i="22"/>
  <c r="AC210" i="22"/>
  <c r="AC271" i="22"/>
  <c r="AC237" i="22"/>
  <c r="AC253" i="22"/>
  <c r="AC270" i="22"/>
  <c r="AC300" i="22"/>
  <c r="AC316" i="22"/>
  <c r="AC29" i="22"/>
  <c r="AC5" i="22"/>
  <c r="AC37" i="22"/>
  <c r="AC85" i="22"/>
  <c r="AC188" i="22"/>
  <c r="AC84" i="22"/>
  <c r="AC213" i="22"/>
  <c r="AC177" i="22"/>
  <c r="AC35" i="22"/>
  <c r="AC81" i="22"/>
  <c r="AC180" i="22"/>
  <c r="AC58" i="22"/>
  <c r="AC209" i="22"/>
  <c r="AC256" i="22"/>
  <c r="AC9" i="22"/>
  <c r="AC41" i="22"/>
  <c r="AC93" i="22"/>
  <c r="AC135" i="22"/>
  <c r="AC100" i="22"/>
  <c r="AC221" i="22"/>
  <c r="AC129" i="22"/>
  <c r="AC15" i="22"/>
  <c r="AC47" i="22"/>
  <c r="AC105" i="22"/>
  <c r="AC159" i="22"/>
  <c r="AC197" i="22"/>
  <c r="AC269" i="22"/>
  <c r="AC307" i="22"/>
  <c r="AC141" i="22"/>
  <c r="AC6" i="22"/>
  <c r="AC22" i="22"/>
  <c r="AC38" i="22"/>
  <c r="AC55" i="22"/>
  <c r="AC87" i="22"/>
  <c r="AC128" i="22"/>
  <c r="AC123" i="22"/>
  <c r="AC187" i="22"/>
  <c r="AC104" i="22"/>
  <c r="AC263" i="22"/>
  <c r="AC215" i="22"/>
  <c r="AC290" i="22"/>
  <c r="AC254" i="22"/>
  <c r="AC297" i="22"/>
  <c r="AC260" i="22"/>
  <c r="AC319" i="22"/>
  <c r="AC165" i="22"/>
  <c r="AC12" i="22"/>
  <c r="AC28" i="22"/>
  <c r="AC44" i="22"/>
  <c r="AC67" i="22"/>
  <c r="AC99" i="22"/>
  <c r="AC152" i="22"/>
  <c r="AC115" i="22"/>
  <c r="AC179" i="22"/>
  <c r="AC96" i="22"/>
  <c r="AC191" i="22"/>
  <c r="AC219" i="22"/>
  <c r="AC242" i="22"/>
  <c r="AC283" i="22"/>
  <c r="AC66" i="22"/>
  <c r="AC98" i="22"/>
  <c r="AC150" i="22"/>
  <c r="AC287" i="22"/>
  <c r="AC208" i="22"/>
  <c r="AC224" i="22"/>
  <c r="AC231" i="22"/>
  <c r="AC247" i="22"/>
  <c r="AC274" i="22"/>
  <c r="AC306" i="22"/>
  <c r="AC322" i="22"/>
  <c r="AC86" i="22"/>
  <c r="AC126" i="22"/>
  <c r="AC190" i="22"/>
  <c r="AC198" i="22"/>
  <c r="AC214" i="22"/>
  <c r="AC279" i="22"/>
  <c r="AC241" i="22"/>
  <c r="AC257" i="22"/>
  <c r="AC278" i="22"/>
  <c r="AC304" i="22"/>
  <c r="AD321" i="22"/>
  <c r="AD317" i="22"/>
  <c r="AD313" i="22"/>
  <c r="AD309" i="22"/>
  <c r="AD305" i="22"/>
  <c r="AD301" i="22"/>
  <c r="AD297" i="22"/>
  <c r="AD293" i="22"/>
  <c r="AD289" i="22"/>
  <c r="AD285" i="22"/>
  <c r="AD280" i="22"/>
  <c r="AD276" i="22"/>
  <c r="AD272" i="22"/>
  <c r="AD268" i="22"/>
  <c r="AD266" i="22"/>
  <c r="AD229" i="22"/>
  <c r="AD251" i="22"/>
  <c r="AD235" i="22"/>
  <c r="AD226" i="22"/>
  <c r="AD257" i="22"/>
  <c r="AD241" i="22"/>
  <c r="AD187" i="22"/>
  <c r="AD183" i="22"/>
  <c r="AD179" i="22"/>
  <c r="AD175" i="22"/>
  <c r="AD171" i="22"/>
  <c r="AD167" i="22"/>
  <c r="AD163" i="22"/>
  <c r="AD159" i="22"/>
  <c r="AD155" i="22"/>
  <c r="AD151" i="22"/>
  <c r="AD147" i="22"/>
  <c r="AD143" i="22"/>
  <c r="AD139" i="22"/>
  <c r="AD135" i="22"/>
  <c r="AD131" i="22"/>
  <c r="AD127" i="22"/>
  <c r="AD123" i="22"/>
  <c r="AD119" i="22"/>
  <c r="AD115" i="22"/>
  <c r="AD111" i="22"/>
  <c r="AD248" i="22"/>
  <c r="AD216" i="22"/>
  <c r="AD200" i="22"/>
  <c r="AD108" i="22"/>
  <c r="AD104" i="22"/>
  <c r="AD100" i="22"/>
  <c r="AD96" i="22"/>
  <c r="AD92" i="22"/>
  <c r="AD88" i="22"/>
  <c r="AD84" i="22"/>
  <c r="AD80" i="22"/>
  <c r="AD76" i="22"/>
  <c r="AD72" i="22"/>
  <c r="AD68" i="22"/>
  <c r="AD64" i="22"/>
  <c r="AD60" i="22"/>
  <c r="AD56" i="22"/>
  <c r="AD252" i="22"/>
  <c r="AD218" i="22"/>
  <c r="AD202" i="22"/>
  <c r="AD197" i="22"/>
  <c r="AD323" i="22"/>
  <c r="AD319" i="22"/>
  <c r="AD315" i="22"/>
  <c r="AD311" i="22"/>
  <c r="AD307" i="22"/>
  <c r="AD303" i="22"/>
  <c r="AD299" i="22"/>
  <c r="AD295" i="22"/>
  <c r="AD291" i="22"/>
  <c r="AD287" i="22"/>
  <c r="AD283" i="22"/>
  <c r="AD278" i="22"/>
  <c r="AD274" i="22"/>
  <c r="AD270" i="22"/>
  <c r="AD263" i="22"/>
  <c r="AD259" i="22"/>
  <c r="AD243" i="22"/>
  <c r="AD192" i="22"/>
  <c r="AD249" i="22"/>
  <c r="AD233" i="22"/>
  <c r="AD194" i="22"/>
  <c r="AD189" i="22"/>
  <c r="AD185" i="22"/>
  <c r="AD181" i="22"/>
  <c r="AD177" i="22"/>
  <c r="AD173" i="22"/>
  <c r="AD169" i="22"/>
  <c r="AD165" i="22"/>
  <c r="AD161" i="22"/>
  <c r="AD157" i="22"/>
  <c r="AD153" i="22"/>
  <c r="AD149" i="22"/>
  <c r="AD145" i="22"/>
  <c r="AD141" i="22"/>
  <c r="AD137" i="22"/>
  <c r="AD133" i="22"/>
  <c r="AD129" i="22"/>
  <c r="AD125" i="22"/>
  <c r="AD121" i="22"/>
  <c r="AD117" i="22"/>
  <c r="AD113" i="22"/>
  <c r="AD232" i="22"/>
  <c r="AD224" i="22"/>
  <c r="AD208" i="22"/>
  <c r="AD106" i="22"/>
  <c r="AD102" i="22"/>
  <c r="AD98" i="22"/>
  <c r="AD94" i="22"/>
  <c r="AD90" i="22"/>
  <c r="AD86" i="22"/>
  <c r="AD82" i="22"/>
  <c r="AD78" i="22"/>
  <c r="AD74" i="22"/>
  <c r="AD70" i="22"/>
  <c r="AD66" i="22"/>
  <c r="AD62" i="22"/>
  <c r="AD58" i="22"/>
  <c r="AD54" i="22"/>
  <c r="AD236" i="22"/>
  <c r="AD210" i="22"/>
  <c r="AD195" i="22"/>
  <c r="AD242" i="22"/>
  <c r="AD213" i="22"/>
  <c r="AD318" i="22"/>
  <c r="AD310" i="22"/>
  <c r="AD302" i="22"/>
  <c r="AD290" i="22"/>
  <c r="AD282" i="22"/>
  <c r="AD281" i="22"/>
  <c r="AD273" i="22"/>
  <c r="AD267" i="22"/>
  <c r="AD225" i="22"/>
  <c r="AD239" i="22"/>
  <c r="AD196" i="22"/>
  <c r="AD245" i="22"/>
  <c r="AD188" i="22"/>
  <c r="AD180" i="22"/>
  <c r="AD172" i="22"/>
  <c r="AD164" i="22"/>
  <c r="AD156" i="22"/>
  <c r="AD148" i="22"/>
  <c r="AD140" i="22"/>
  <c r="AD132" i="22"/>
  <c r="AD124" i="22"/>
  <c r="AD116" i="22"/>
  <c r="AD204" i="22"/>
  <c r="AD109" i="22"/>
  <c r="AD101" i="22"/>
  <c r="AD93" i="22"/>
  <c r="AD85" i="22"/>
  <c r="AD77" i="22"/>
  <c r="AD69" i="22"/>
  <c r="AD61" i="22"/>
  <c r="AD53" i="22"/>
  <c r="AD260" i="22"/>
  <c r="AD222" i="22"/>
  <c r="AD205" i="22"/>
  <c r="AD230" i="22"/>
  <c r="AD207" i="22"/>
  <c r="AD52" i="22"/>
  <c r="AD48" i="22"/>
  <c r="AD44" i="22"/>
  <c r="AD40" i="22"/>
  <c r="AD36" i="22"/>
  <c r="AD32" i="22"/>
  <c r="AD28" i="22"/>
  <c r="AD24" i="22"/>
  <c r="AD20" i="22"/>
  <c r="AD16" i="22"/>
  <c r="AD11" i="22"/>
  <c r="AD250" i="22"/>
  <c r="AD217" i="22"/>
  <c r="AD238" i="22"/>
  <c r="AD211" i="22"/>
  <c r="AD12" i="22"/>
  <c r="AD4" i="22"/>
  <c r="AD320" i="22"/>
  <c r="AD312" i="22"/>
  <c r="AD304" i="22"/>
  <c r="AD296" i="22"/>
  <c r="AD292" i="22"/>
  <c r="AD284" i="22"/>
  <c r="AD275" i="22"/>
  <c r="AD322" i="22"/>
  <c r="AD314" i="22"/>
  <c r="AD306" i="22"/>
  <c r="AD298" i="22"/>
  <c r="AD294" i="22"/>
  <c r="AD286" i="22"/>
  <c r="AD277" i="22"/>
  <c r="AD269" i="22"/>
  <c r="AD255" i="22"/>
  <c r="AD261" i="22"/>
  <c r="AD184" i="22"/>
  <c r="AD176" i="22"/>
  <c r="AD168" i="22"/>
  <c r="AD160" i="22"/>
  <c r="AD152" i="22"/>
  <c r="AD144" i="22"/>
  <c r="AD136" i="22"/>
  <c r="AD128" i="22"/>
  <c r="AD120" i="22"/>
  <c r="AD112" i="22"/>
  <c r="AD256" i="22"/>
  <c r="AD220" i="22"/>
  <c r="AD191" i="22"/>
  <c r="AD105" i="22"/>
  <c r="AD97" i="22"/>
  <c r="AD89" i="22"/>
  <c r="AD81" i="22"/>
  <c r="AD73" i="22"/>
  <c r="AD65" i="22"/>
  <c r="AD57" i="22"/>
  <c r="AD206" i="22"/>
  <c r="AD262" i="22"/>
  <c r="AD223" i="22"/>
  <c r="AD193" i="22"/>
  <c r="AD50" i="22"/>
  <c r="AD46" i="22"/>
  <c r="AD42" i="22"/>
  <c r="AD38" i="22"/>
  <c r="AD34" i="22"/>
  <c r="AD30" i="22"/>
  <c r="AD26" i="22"/>
  <c r="AD22" i="22"/>
  <c r="AD18" i="22"/>
  <c r="AD15" i="22"/>
  <c r="AD7" i="22"/>
  <c r="AD201" i="22"/>
  <c r="AD228" i="22"/>
  <c r="AD8" i="22"/>
  <c r="AD316" i="22"/>
  <c r="AD308" i="22"/>
  <c r="AD300" i="22"/>
  <c r="AD288" i="22"/>
  <c r="AD279" i="22"/>
  <c r="AD271" i="22"/>
  <c r="AD231" i="22"/>
  <c r="AD237" i="22"/>
  <c r="AD186" i="22"/>
  <c r="AD170" i="22"/>
  <c r="AD154" i="22"/>
  <c r="AD138" i="22"/>
  <c r="AD122" i="22"/>
  <c r="AD99" i="22"/>
  <c r="AD83" i="22"/>
  <c r="AD67" i="22"/>
  <c r="AD51" i="22"/>
  <c r="AD43" i="22"/>
  <c r="AD35" i="22"/>
  <c r="AD27" i="22"/>
  <c r="AD19" i="22"/>
  <c r="AD10" i="22"/>
  <c r="AD227" i="22"/>
  <c r="AD247" i="22"/>
  <c r="AD253" i="22"/>
  <c r="AD190" i="22"/>
  <c r="AD174" i="22"/>
  <c r="AD158" i="22"/>
  <c r="AD142" i="22"/>
  <c r="AD126" i="22"/>
  <c r="AD110" i="22"/>
  <c r="AD240" i="22"/>
  <c r="AD212" i="22"/>
  <c r="AD103" i="22"/>
  <c r="AD87" i="22"/>
  <c r="AD71" i="22"/>
  <c r="AD55" i="22"/>
  <c r="AD198" i="22"/>
  <c r="AD258" i="22"/>
  <c r="AD45" i="22"/>
  <c r="AD37" i="22"/>
  <c r="AD29" i="22"/>
  <c r="AD21" i="22"/>
  <c r="AD5" i="22"/>
  <c r="AD14" i="22"/>
  <c r="AD265" i="22"/>
  <c r="AD178" i="22"/>
  <c r="AD162" i="22"/>
  <c r="AD146" i="22"/>
  <c r="AD130" i="22"/>
  <c r="AD114" i="22"/>
  <c r="AD107" i="22"/>
  <c r="AD91" i="22"/>
  <c r="AD75" i="22"/>
  <c r="AD59" i="22"/>
  <c r="AD244" i="22"/>
  <c r="AD214" i="22"/>
  <c r="AD199" i="22"/>
  <c r="AD47" i="22"/>
  <c r="AD39" i="22"/>
  <c r="AD31" i="22"/>
  <c r="AD23" i="22"/>
  <c r="AD9" i="22"/>
  <c r="AD234" i="22"/>
  <c r="AD209" i="22"/>
  <c r="AD203" i="22"/>
  <c r="AD264" i="22"/>
  <c r="AD182" i="22"/>
  <c r="AD166" i="22"/>
  <c r="AD150" i="22"/>
  <c r="AD134" i="22"/>
  <c r="AD118" i="22"/>
  <c r="AD95" i="22"/>
  <c r="AD79" i="22"/>
  <c r="AD63" i="22"/>
  <c r="AD221" i="22"/>
  <c r="AD246" i="22"/>
  <c r="AD215" i="22"/>
  <c r="AD49" i="22"/>
  <c r="AD41" i="22"/>
  <c r="AD33" i="22"/>
  <c r="AD25" i="22"/>
  <c r="AD17" i="22"/>
  <c r="AD13" i="22"/>
  <c r="AD254" i="22"/>
  <c r="AD219" i="22"/>
  <c r="AD6" i="22"/>
  <c r="G5" i="35"/>
  <c r="L5" i="19" s="1"/>
  <c r="L4" i="19" s="1"/>
  <c r="H3" i="35"/>
  <c r="H4" i="35" s="1"/>
  <c r="H6" i="35" s="1"/>
  <c r="AN72" i="40" l="1"/>
  <c r="BA72" i="40"/>
  <c r="AE318" i="22"/>
  <c r="AE302" i="22"/>
  <c r="AE288" i="22"/>
  <c r="AE308" i="22"/>
  <c r="AE291" i="22"/>
  <c r="AE315" i="22"/>
  <c r="AE319" i="22"/>
  <c r="AE260" i="22"/>
  <c r="AE256" i="22"/>
  <c r="AE252" i="22"/>
  <c r="AE248" i="22"/>
  <c r="AE244" i="22"/>
  <c r="AE240" i="22"/>
  <c r="AE236" i="22"/>
  <c r="AE232" i="22"/>
  <c r="AE228" i="22"/>
  <c r="AE224" i="22"/>
  <c r="AE281" i="22"/>
  <c r="AE221" i="22"/>
  <c r="AE217" i="22"/>
  <c r="AE213" i="22"/>
  <c r="AE209" i="22"/>
  <c r="AE205" i="22"/>
  <c r="AE201" i="22"/>
  <c r="AE197" i="22"/>
  <c r="AE193" i="22"/>
  <c r="AE305" i="22"/>
  <c r="AE270" i="22"/>
  <c r="AE186" i="22"/>
  <c r="AE178" i="22"/>
  <c r="AE170" i="22"/>
  <c r="AE162" i="22"/>
  <c r="AE154" i="22"/>
  <c r="AE146" i="22"/>
  <c r="AE138" i="22"/>
  <c r="AE130" i="22"/>
  <c r="AE122" i="22"/>
  <c r="AE114" i="22"/>
  <c r="AE187" i="22"/>
  <c r="AE179" i="22"/>
  <c r="AE171" i="22"/>
  <c r="AE163" i="22"/>
  <c r="AE155" i="22"/>
  <c r="AE147" i="22"/>
  <c r="AE139" i="22"/>
  <c r="AE131" i="22"/>
  <c r="AE123" i="22"/>
  <c r="AE115" i="22"/>
  <c r="AE310" i="22"/>
  <c r="AE292" i="22"/>
  <c r="AE284" i="22"/>
  <c r="AE316" i="22"/>
  <c r="AE300" i="22"/>
  <c r="AE295" i="22"/>
  <c r="AE287" i="22"/>
  <c r="AE299" i="22"/>
  <c r="AE303" i="22"/>
  <c r="AE262" i="22"/>
  <c r="AE258" i="22"/>
  <c r="AE254" i="22"/>
  <c r="AE250" i="22"/>
  <c r="AE246" i="22"/>
  <c r="AE242" i="22"/>
  <c r="AE238" i="22"/>
  <c r="AE234" i="22"/>
  <c r="AE230" i="22"/>
  <c r="AE226" i="22"/>
  <c r="AE317" i="22"/>
  <c r="AE273" i="22"/>
  <c r="AE275" i="22"/>
  <c r="AE223" i="22"/>
  <c r="AE219" i="22"/>
  <c r="AE215" i="22"/>
  <c r="AE211" i="22"/>
  <c r="AE207" i="22"/>
  <c r="AE203" i="22"/>
  <c r="AE199" i="22"/>
  <c r="AE195" i="22"/>
  <c r="AE191" i="22"/>
  <c r="AE321" i="22"/>
  <c r="AE274" i="22"/>
  <c r="AE182" i="22"/>
  <c r="AE174" i="22"/>
  <c r="AE166" i="22"/>
  <c r="AE158" i="22"/>
  <c r="AE150" i="22"/>
  <c r="AE142" i="22"/>
  <c r="AE134" i="22"/>
  <c r="AE126" i="22"/>
  <c r="AE118" i="22"/>
  <c r="AE110" i="22"/>
  <c r="AE183" i="22"/>
  <c r="AE175" i="22"/>
  <c r="AE167" i="22"/>
  <c r="AE159" i="22"/>
  <c r="AE151" i="22"/>
  <c r="AE143" i="22"/>
  <c r="AE135" i="22"/>
  <c r="AE127" i="22"/>
  <c r="AE119" i="22"/>
  <c r="AE111" i="22"/>
  <c r="AE306" i="22"/>
  <c r="AE290" i="22"/>
  <c r="AE312" i="22"/>
  <c r="AE293" i="22"/>
  <c r="AE283" i="22"/>
  <c r="AE264" i="22"/>
  <c r="AE261" i="22"/>
  <c r="AE253" i="22"/>
  <c r="AE245" i="22"/>
  <c r="AE237" i="22"/>
  <c r="AE229" i="22"/>
  <c r="AE265" i="22"/>
  <c r="AE222" i="22"/>
  <c r="AE214" i="22"/>
  <c r="AE206" i="22"/>
  <c r="AE198" i="22"/>
  <c r="AE190" i="22"/>
  <c r="AE268" i="22"/>
  <c r="AE188" i="22"/>
  <c r="AE172" i="22"/>
  <c r="AE156" i="22"/>
  <c r="AE140" i="22"/>
  <c r="AE124" i="22"/>
  <c r="AE181" i="22"/>
  <c r="AE165" i="22"/>
  <c r="AE149" i="22"/>
  <c r="AE133" i="22"/>
  <c r="AE117" i="22"/>
  <c r="AE272" i="22"/>
  <c r="AE51" i="22"/>
  <c r="AE47" i="22"/>
  <c r="AE43" i="22"/>
  <c r="AE39" i="22"/>
  <c r="AE35" i="22"/>
  <c r="AE31" i="22"/>
  <c r="AE27" i="22"/>
  <c r="AE23" i="22"/>
  <c r="AE19" i="22"/>
  <c r="AE15" i="22"/>
  <c r="AE11" i="22"/>
  <c r="AE7" i="22"/>
  <c r="AE280" i="22"/>
  <c r="AE107" i="22"/>
  <c r="AE99" i="22"/>
  <c r="AE91" i="22"/>
  <c r="AE83" i="22"/>
  <c r="AE75" i="22"/>
  <c r="AE67" i="22"/>
  <c r="AE59" i="22"/>
  <c r="AE108" i="22"/>
  <c r="AE100" i="22"/>
  <c r="AE92" i="22"/>
  <c r="AE84" i="22"/>
  <c r="AE76" i="22"/>
  <c r="AE68" i="22"/>
  <c r="AE60" i="22"/>
  <c r="AE314" i="22"/>
  <c r="AE294" i="22"/>
  <c r="AE320" i="22"/>
  <c r="AE282" i="22"/>
  <c r="AE307" i="22"/>
  <c r="AE266" i="22"/>
  <c r="AE322" i="22"/>
  <c r="AE296" i="22"/>
  <c r="AE285" i="22"/>
  <c r="AE323" i="22"/>
  <c r="AE257" i="22"/>
  <c r="AE249" i="22"/>
  <c r="AE241" i="22"/>
  <c r="AE233" i="22"/>
  <c r="AE225" i="22"/>
  <c r="AE301" i="22"/>
  <c r="AE269" i="22"/>
  <c r="AE309" i="22"/>
  <c r="AE271" i="22"/>
  <c r="AE218" i="22"/>
  <c r="AE210" i="22"/>
  <c r="AE202" i="22"/>
  <c r="AE194" i="22"/>
  <c r="AE278" i="22"/>
  <c r="AE297" i="22"/>
  <c r="AE180" i="22"/>
  <c r="AE164" i="22"/>
  <c r="AE148" i="22"/>
  <c r="AE132" i="22"/>
  <c r="AE116" i="22"/>
  <c r="AE276" i="22"/>
  <c r="AE189" i="22"/>
  <c r="AE173" i="22"/>
  <c r="AE157" i="22"/>
  <c r="AE141" i="22"/>
  <c r="AE125" i="22"/>
  <c r="AE49" i="22"/>
  <c r="AE45" i="22"/>
  <c r="AE41" i="22"/>
  <c r="AE37" i="22"/>
  <c r="AE33" i="22"/>
  <c r="AE29" i="22"/>
  <c r="AE25" i="22"/>
  <c r="AE21" i="22"/>
  <c r="AE17" i="22"/>
  <c r="AE13" i="22"/>
  <c r="AE9" i="22"/>
  <c r="AE5" i="22"/>
  <c r="AE103" i="22"/>
  <c r="AE95" i="22"/>
  <c r="AE87" i="22"/>
  <c r="AE79" i="22"/>
  <c r="AE71" i="22"/>
  <c r="AE63" i="22"/>
  <c r="AE55" i="22"/>
  <c r="AE104" i="22"/>
  <c r="AE96" i="22"/>
  <c r="AE88" i="22"/>
  <c r="AE80" i="22"/>
  <c r="AE72" i="22"/>
  <c r="AE64" i="22"/>
  <c r="AE56" i="22"/>
  <c r="AE298" i="22"/>
  <c r="AE286" i="22"/>
  <c r="AE304" i="22"/>
  <c r="AE289" i="22"/>
  <c r="AE251" i="22"/>
  <c r="AE235" i="22"/>
  <c r="AE277" i="22"/>
  <c r="AE220" i="22"/>
  <c r="AE204" i="22"/>
  <c r="AE184" i="22"/>
  <c r="AE152" i="22"/>
  <c r="AE120" i="22"/>
  <c r="AE177" i="22"/>
  <c r="AE145" i="22"/>
  <c r="AE113" i="22"/>
  <c r="AE313" i="22"/>
  <c r="AE46" i="22"/>
  <c r="AE38" i="22"/>
  <c r="AE30" i="22"/>
  <c r="AE22" i="22"/>
  <c r="AE14" i="22"/>
  <c r="AE6" i="22"/>
  <c r="AE97" i="22"/>
  <c r="AE81" i="22"/>
  <c r="AE65" i="22"/>
  <c r="AE98" i="22"/>
  <c r="AE82" i="22"/>
  <c r="AE66" i="22"/>
  <c r="AE255" i="22"/>
  <c r="AE239" i="22"/>
  <c r="AE208" i="22"/>
  <c r="AE192" i="22"/>
  <c r="AE160" i="22"/>
  <c r="AE128" i="22"/>
  <c r="AE185" i="22"/>
  <c r="AE153" i="22"/>
  <c r="AE121" i="22"/>
  <c r="AE48" i="22"/>
  <c r="AE40" i="22"/>
  <c r="AE32" i="22"/>
  <c r="AE24" i="22"/>
  <c r="AE16" i="22"/>
  <c r="AE8" i="22"/>
  <c r="AE101" i="22"/>
  <c r="AE85" i="22"/>
  <c r="AE69" i="22"/>
  <c r="AE53" i="22"/>
  <c r="AE102" i="22"/>
  <c r="AE86" i="22"/>
  <c r="AE70" i="22"/>
  <c r="AE54" i="22"/>
  <c r="AE259" i="22"/>
  <c r="AE243" i="22"/>
  <c r="AE227" i="22"/>
  <c r="AE279" i="22"/>
  <c r="AE212" i="22"/>
  <c r="AE196" i="22"/>
  <c r="AE263" i="22"/>
  <c r="AE168" i="22"/>
  <c r="AE136" i="22"/>
  <c r="AE161" i="22"/>
  <c r="AE129" i="22"/>
  <c r="AE50" i="22"/>
  <c r="AE42" i="22"/>
  <c r="AE34" i="22"/>
  <c r="AE26" i="22"/>
  <c r="AE18" i="22"/>
  <c r="AE10" i="22"/>
  <c r="AE105" i="22"/>
  <c r="AE89" i="22"/>
  <c r="AE73" i="22"/>
  <c r="AE57" i="22"/>
  <c r="AE106" i="22"/>
  <c r="AE90" i="22"/>
  <c r="AE74" i="22"/>
  <c r="AE58" i="22"/>
  <c r="AE311" i="22"/>
  <c r="AE247" i="22"/>
  <c r="AE231" i="22"/>
  <c r="AE216" i="22"/>
  <c r="AE200" i="22"/>
  <c r="AE176" i="22"/>
  <c r="AE144" i="22"/>
  <c r="AE112" i="22"/>
  <c r="AE169" i="22"/>
  <c r="AE137" i="22"/>
  <c r="AE52" i="22"/>
  <c r="AE44" i="22"/>
  <c r="AE36" i="22"/>
  <c r="AE28" i="22"/>
  <c r="AE20" i="22"/>
  <c r="AE12" i="22"/>
  <c r="AE4" i="22"/>
  <c r="AE109" i="22"/>
  <c r="AE93" i="22"/>
  <c r="AE77" i="22"/>
  <c r="AE61" i="22"/>
  <c r="AE267" i="22"/>
  <c r="AE94" i="22"/>
  <c r="AE78" i="22"/>
  <c r="AE62" i="22"/>
  <c r="AN92" i="40"/>
  <c r="AN76" i="40"/>
  <c r="AN60" i="40"/>
  <c r="AN44" i="40"/>
  <c r="AN28" i="40"/>
  <c r="AN12" i="40"/>
  <c r="AN43" i="40"/>
  <c r="AN7" i="40"/>
  <c r="AN54" i="40"/>
  <c r="AN22" i="40"/>
  <c r="AN81" i="40"/>
  <c r="AN65" i="40"/>
  <c r="AN49" i="40"/>
  <c r="AN33" i="40"/>
  <c r="AN17" i="40"/>
  <c r="AN83" i="40"/>
  <c r="AN67" i="40"/>
  <c r="AN47" i="40"/>
  <c r="AN19" i="40"/>
  <c r="AN78" i="40"/>
  <c r="AN50" i="40"/>
  <c r="AN18" i="40"/>
  <c r="AN57" i="40"/>
  <c r="AN64" i="40"/>
  <c r="AN71" i="40"/>
  <c r="AN82" i="40"/>
  <c r="AN26" i="40"/>
  <c r="AN88" i="40"/>
  <c r="AN56" i="40"/>
  <c r="AN40" i="40"/>
  <c r="AN24" i="40"/>
  <c r="AN8" i="40"/>
  <c r="AN35" i="40"/>
  <c r="AN90" i="40"/>
  <c r="AN46" i="40"/>
  <c r="AN10" i="40"/>
  <c r="AN77" i="40"/>
  <c r="AN61" i="40"/>
  <c r="AN45" i="40"/>
  <c r="AN29" i="40"/>
  <c r="AN13" i="40"/>
  <c r="AN79" i="40"/>
  <c r="AN63" i="40"/>
  <c r="AN39" i="40"/>
  <c r="AN11" i="40"/>
  <c r="AN74" i="40"/>
  <c r="AN42" i="40"/>
  <c r="AN14" i="40"/>
  <c r="AN84" i="40"/>
  <c r="AN68" i="40"/>
  <c r="AN52" i="40"/>
  <c r="AN36" i="40"/>
  <c r="AN20" i="40"/>
  <c r="AN87" i="40"/>
  <c r="AN23" i="40"/>
  <c r="AN70" i="40"/>
  <c r="AN38" i="40"/>
  <c r="AN89" i="40"/>
  <c r="AN73" i="40"/>
  <c r="AN41" i="40"/>
  <c r="AN25" i="40"/>
  <c r="AN9" i="40"/>
  <c r="AN75" i="40"/>
  <c r="AN59" i="40"/>
  <c r="AN31" i="40"/>
  <c r="AN86" i="40"/>
  <c r="AN66" i="40"/>
  <c r="AN34" i="40"/>
  <c r="AN6" i="40"/>
  <c r="AN80" i="40"/>
  <c r="AN48" i="40"/>
  <c r="AN32" i="40"/>
  <c r="AN16" i="40"/>
  <c r="AN51" i="40"/>
  <c r="AN15" i="40"/>
  <c r="AN62" i="40"/>
  <c r="AN30" i="40"/>
  <c r="AN85" i="40"/>
  <c r="AN69" i="40"/>
  <c r="AN53" i="40"/>
  <c r="AN37" i="40"/>
  <c r="AN21" i="40"/>
  <c r="AN91" i="40"/>
  <c r="AN55" i="40"/>
  <c r="AN27" i="40"/>
  <c r="AN58" i="40"/>
  <c r="BA92" i="40"/>
  <c r="BA76" i="40"/>
  <c r="BA60" i="40"/>
  <c r="BA44" i="40"/>
  <c r="BA28" i="40"/>
  <c r="BA12" i="40"/>
  <c r="BA83" i="40"/>
  <c r="BA67" i="40"/>
  <c r="BA51" i="40"/>
  <c r="BA35" i="40"/>
  <c r="BA19" i="40"/>
  <c r="BA90" i="40"/>
  <c r="BA74" i="40"/>
  <c r="BA58" i="40"/>
  <c r="BA42" i="40"/>
  <c r="BA26" i="40"/>
  <c r="BA10" i="40"/>
  <c r="BA81" i="40"/>
  <c r="BA65" i="40"/>
  <c r="BA49" i="40"/>
  <c r="BA33" i="40"/>
  <c r="BA17" i="40"/>
  <c r="BA6" i="40"/>
  <c r="BA45" i="40"/>
  <c r="BA29" i="40"/>
  <c r="BA84" i="40"/>
  <c r="BA11" i="40"/>
  <c r="BA66" i="40"/>
  <c r="BA34" i="40"/>
  <c r="BA89" i="40"/>
  <c r="BA57" i="40"/>
  <c r="BA25" i="40"/>
  <c r="BA80" i="40"/>
  <c r="BA64" i="40"/>
  <c r="BA48" i="40"/>
  <c r="BA32" i="40"/>
  <c r="BA16" i="40"/>
  <c r="BA87" i="40"/>
  <c r="BA71" i="40"/>
  <c r="BA55" i="40"/>
  <c r="BA39" i="40"/>
  <c r="BA23" i="40"/>
  <c r="BA7" i="40"/>
  <c r="BA78" i="40"/>
  <c r="BA62" i="40"/>
  <c r="BA46" i="40"/>
  <c r="BA30" i="40"/>
  <c r="BA14" i="40"/>
  <c r="BA85" i="40"/>
  <c r="BA69" i="40"/>
  <c r="BA53" i="40"/>
  <c r="BA37" i="40"/>
  <c r="BA21" i="40"/>
  <c r="BA88" i="40"/>
  <c r="BA56" i="40"/>
  <c r="BA40" i="40"/>
  <c r="BA24" i="40"/>
  <c r="BA8" i="40"/>
  <c r="BA79" i="40"/>
  <c r="BA63" i="40"/>
  <c r="BA47" i="40"/>
  <c r="BA31" i="40"/>
  <c r="BA15" i="40"/>
  <c r="BA86" i="40"/>
  <c r="BA70" i="40"/>
  <c r="BA54" i="40"/>
  <c r="BA38" i="40"/>
  <c r="BA22" i="40"/>
  <c r="BA77" i="40"/>
  <c r="BA61" i="40"/>
  <c r="BA13" i="40"/>
  <c r="BA68" i="40"/>
  <c r="BA52" i="40"/>
  <c r="BA36" i="40"/>
  <c r="BA20" i="40"/>
  <c r="BA91" i="40"/>
  <c r="BA75" i="40"/>
  <c r="BA59" i="40"/>
  <c r="BA43" i="40"/>
  <c r="BA27" i="40"/>
  <c r="BA82" i="40"/>
  <c r="BA50" i="40"/>
  <c r="BA18" i="40"/>
  <c r="BA73" i="40"/>
  <c r="BA41" i="40"/>
  <c r="BA9" i="40"/>
  <c r="H5" i="35"/>
  <c r="M5" i="19" s="1"/>
  <c r="M4" i="19" s="1"/>
  <c r="I3" i="35"/>
  <c r="I4" i="35" s="1"/>
  <c r="I6" i="35" s="1"/>
  <c r="A7" i="35" l="1" a="1"/>
  <c r="A7" i="35" s="1"/>
  <c r="J3" i="35"/>
  <c r="J4" i="35" s="1"/>
  <c r="AO72" i="40"/>
  <c r="BB72" i="40"/>
  <c r="AO92" i="40"/>
  <c r="AO76" i="40"/>
  <c r="AO60" i="40"/>
  <c r="AO44" i="40"/>
  <c r="AO28" i="40"/>
  <c r="AO12" i="40"/>
  <c r="AO59" i="40"/>
  <c r="AO27" i="40"/>
  <c r="AO74" i="40"/>
  <c r="AO46" i="40"/>
  <c r="AO10" i="40"/>
  <c r="AO81" i="40"/>
  <c r="AO65" i="40"/>
  <c r="AO49" i="40"/>
  <c r="AO33" i="40"/>
  <c r="AO17" i="40"/>
  <c r="AO83" i="40"/>
  <c r="AO63" i="40"/>
  <c r="AO31" i="40"/>
  <c r="AO90" i="40"/>
  <c r="AO58" i="40"/>
  <c r="AO30" i="40"/>
  <c r="AO88" i="40"/>
  <c r="AO56" i="40"/>
  <c r="AO40" i="40"/>
  <c r="AO24" i="40"/>
  <c r="AO8" i="40"/>
  <c r="AO51" i="40"/>
  <c r="AO19" i="40"/>
  <c r="AO66" i="40"/>
  <c r="AO34" i="40"/>
  <c r="AO6" i="40"/>
  <c r="AO77" i="40"/>
  <c r="AO61" i="40"/>
  <c r="AO45" i="40"/>
  <c r="AO29" i="40"/>
  <c r="AO13" i="40"/>
  <c r="AO79" i="40"/>
  <c r="AO55" i="40"/>
  <c r="AO23" i="40"/>
  <c r="AO82" i="40"/>
  <c r="AO22" i="40"/>
  <c r="AO68" i="40"/>
  <c r="AO73" i="40"/>
  <c r="AO41" i="40"/>
  <c r="AO9" i="40"/>
  <c r="AO47" i="40"/>
  <c r="AO78" i="40"/>
  <c r="AO14" i="40"/>
  <c r="AO80" i="40"/>
  <c r="AO64" i="40"/>
  <c r="AO48" i="40"/>
  <c r="AO32" i="40"/>
  <c r="AO16" i="40"/>
  <c r="AO67" i="40"/>
  <c r="AO35" i="40"/>
  <c r="AO86" i="40"/>
  <c r="AO50" i="40"/>
  <c r="AO18" i="40"/>
  <c r="AO85" i="40"/>
  <c r="AO69" i="40"/>
  <c r="AO53" i="40"/>
  <c r="AO37" i="40"/>
  <c r="AO21" i="40"/>
  <c r="AO91" i="40"/>
  <c r="AO71" i="40"/>
  <c r="AO39" i="40"/>
  <c r="AO7" i="40"/>
  <c r="AO70" i="40"/>
  <c r="AO38" i="40"/>
  <c r="AO54" i="40"/>
  <c r="AO84" i="40"/>
  <c r="AO52" i="40"/>
  <c r="AO36" i="40"/>
  <c r="AO20" i="40"/>
  <c r="AO87" i="40"/>
  <c r="AO43" i="40"/>
  <c r="AO11" i="40"/>
  <c r="AO62" i="40"/>
  <c r="AO26" i="40"/>
  <c r="AO89" i="40"/>
  <c r="AO57" i="40"/>
  <c r="AO25" i="40"/>
  <c r="AO75" i="40"/>
  <c r="AO15" i="40"/>
  <c r="AO42" i="40"/>
  <c r="BB92" i="40"/>
  <c r="BB76" i="40"/>
  <c r="BB60" i="40"/>
  <c r="BB44" i="40"/>
  <c r="BB28" i="40"/>
  <c r="BB12" i="40"/>
  <c r="BB59" i="40"/>
  <c r="BB27" i="40"/>
  <c r="BB86" i="40"/>
  <c r="BB46" i="40"/>
  <c r="BB14" i="40"/>
  <c r="BB77" i="40"/>
  <c r="BB61" i="40"/>
  <c r="BB45" i="40"/>
  <c r="BB29" i="40"/>
  <c r="BB13" i="40"/>
  <c r="BB79" i="40"/>
  <c r="BB55" i="40"/>
  <c r="BB19" i="40"/>
  <c r="BB78" i="40"/>
  <c r="BB50" i="40"/>
  <c r="BB18" i="40"/>
  <c r="BB68" i="40"/>
  <c r="BB80" i="40"/>
  <c r="BB48" i="40"/>
  <c r="BB32" i="40"/>
  <c r="BB16" i="40"/>
  <c r="BB67" i="40"/>
  <c r="BB35" i="40"/>
  <c r="BB7" i="40"/>
  <c r="BB54" i="40"/>
  <c r="BB22" i="40"/>
  <c r="BB81" i="40"/>
  <c r="BB65" i="40"/>
  <c r="BB33" i="40"/>
  <c r="BB83" i="40"/>
  <c r="BB31" i="40"/>
  <c r="BB58" i="40"/>
  <c r="BB88" i="40"/>
  <c r="BB56" i="40"/>
  <c r="BB40" i="40"/>
  <c r="BB24" i="40"/>
  <c r="BB8" i="40"/>
  <c r="BB51" i="40"/>
  <c r="BB23" i="40"/>
  <c r="BB74" i="40"/>
  <c r="BB38" i="40"/>
  <c r="BB89" i="40"/>
  <c r="BB73" i="40"/>
  <c r="BB57" i="40"/>
  <c r="BB41" i="40"/>
  <c r="BB25" i="40"/>
  <c r="BB9" i="40"/>
  <c r="BB75" i="40"/>
  <c r="BB47" i="40"/>
  <c r="BB11" i="40"/>
  <c r="BB70" i="40"/>
  <c r="BB42" i="40"/>
  <c r="BB10" i="40"/>
  <c r="BB84" i="40"/>
  <c r="BB52" i="40"/>
  <c r="BB36" i="40"/>
  <c r="BB20" i="40"/>
  <c r="BB87" i="40"/>
  <c r="BB43" i="40"/>
  <c r="BB15" i="40"/>
  <c r="BB66" i="40"/>
  <c r="BB30" i="40"/>
  <c r="BB85" i="40"/>
  <c r="BB69" i="40"/>
  <c r="BB53" i="40"/>
  <c r="BB37" i="40"/>
  <c r="BB21" i="40"/>
  <c r="BB91" i="40"/>
  <c r="BB71" i="40"/>
  <c r="BB39" i="40"/>
  <c r="BB90" i="40"/>
  <c r="BB62" i="40"/>
  <c r="BB34" i="40"/>
  <c r="BB6" i="40"/>
  <c r="BB64" i="40"/>
  <c r="BB49" i="40"/>
  <c r="BB17" i="40"/>
  <c r="BB63" i="40"/>
  <c r="BB82" i="40"/>
  <c r="BB26" i="40"/>
  <c r="I5" i="35"/>
  <c r="N5" i="19" s="1"/>
  <c r="N4" i="19" s="1"/>
  <c r="K3" i="35" l="1"/>
  <c r="K4" i="35" s="1"/>
  <c r="J6" i="35"/>
  <c r="AG20" i="22" s="1"/>
  <c r="AP60" i="40"/>
  <c r="BC72" i="40"/>
  <c r="AP72" i="40"/>
  <c r="AP62" i="40"/>
  <c r="BC60" i="40"/>
  <c r="AF322" i="22"/>
  <c r="AF314" i="22"/>
  <c r="AF306" i="22"/>
  <c r="AF298" i="22"/>
  <c r="AF294" i="22"/>
  <c r="AF290" i="22"/>
  <c r="AF286" i="22"/>
  <c r="AF317" i="22"/>
  <c r="AF309" i="22"/>
  <c r="AF301" i="22"/>
  <c r="AF283" i="22"/>
  <c r="AF280" i="22"/>
  <c r="AF276" i="22"/>
  <c r="AF272" i="22"/>
  <c r="AF268" i="22"/>
  <c r="AF264" i="22"/>
  <c r="AF257" i="22"/>
  <c r="AF249" i="22"/>
  <c r="AF241" i="22"/>
  <c r="AF233" i="22"/>
  <c r="AF258" i="22"/>
  <c r="AF250" i="22"/>
  <c r="AF242" i="22"/>
  <c r="AF234" i="22"/>
  <c r="AF220" i="22"/>
  <c r="AF212" i="22"/>
  <c r="AF204" i="22"/>
  <c r="AF191" i="22"/>
  <c r="AF188" i="22"/>
  <c r="AF184" i="22"/>
  <c r="AF180" i="22"/>
  <c r="AF176" i="22"/>
  <c r="AF172" i="22"/>
  <c r="AF168" i="22"/>
  <c r="AF164" i="22"/>
  <c r="AF160" i="22"/>
  <c r="AF156" i="22"/>
  <c r="AF152" i="22"/>
  <c r="AF148" i="22"/>
  <c r="AF144" i="22"/>
  <c r="AF140" i="22"/>
  <c r="AF136" i="22"/>
  <c r="AF132" i="22"/>
  <c r="AF128" i="22"/>
  <c r="AF124" i="22"/>
  <c r="AF120" i="22"/>
  <c r="AF116" i="22"/>
  <c r="AF112" i="22"/>
  <c r="AF223" i="22"/>
  <c r="AF215" i="22"/>
  <c r="AF207" i="22"/>
  <c r="AF199" i="22"/>
  <c r="AF193" i="22"/>
  <c r="AF107" i="22"/>
  <c r="AF103" i="22"/>
  <c r="AF99" i="22"/>
  <c r="AF95" i="22"/>
  <c r="AF91" i="22"/>
  <c r="AF87" i="22"/>
  <c r="AF83" i="22"/>
  <c r="AF79" i="22"/>
  <c r="AF75" i="22"/>
  <c r="AF71" i="22"/>
  <c r="AF67" i="22"/>
  <c r="AF63" i="22"/>
  <c r="AF59" i="22"/>
  <c r="AF55" i="22"/>
  <c r="AF318" i="22"/>
  <c r="AF310" i="22"/>
  <c r="AF302" i="22"/>
  <c r="AF292" i="22"/>
  <c r="AF288" i="22"/>
  <c r="AF284" i="22"/>
  <c r="AF321" i="22"/>
  <c r="AF313" i="22"/>
  <c r="AF305" i="22"/>
  <c r="AF297" i="22"/>
  <c r="AF278" i="22"/>
  <c r="AF274" i="22"/>
  <c r="AF270" i="22"/>
  <c r="AF266" i="22"/>
  <c r="AF282" i="22"/>
  <c r="AF261" i="22"/>
  <c r="AF253" i="22"/>
  <c r="AF245" i="22"/>
  <c r="AF237" i="22"/>
  <c r="AF262" i="22"/>
  <c r="AF254" i="22"/>
  <c r="AF246" i="22"/>
  <c r="AF238" i="22"/>
  <c r="AF230" i="22"/>
  <c r="AF228" i="22"/>
  <c r="AF216" i="22"/>
  <c r="AF208" i="22"/>
  <c r="AF200" i="22"/>
  <c r="AF186" i="22"/>
  <c r="AF182" i="22"/>
  <c r="AF178" i="22"/>
  <c r="AF174" i="22"/>
  <c r="AF170" i="22"/>
  <c r="AF166" i="22"/>
  <c r="AF162" i="22"/>
  <c r="AF158" i="22"/>
  <c r="AF154" i="22"/>
  <c r="AF150" i="22"/>
  <c r="AF146" i="22"/>
  <c r="AF142" i="22"/>
  <c r="AF138" i="22"/>
  <c r="AF134" i="22"/>
  <c r="AF130" i="22"/>
  <c r="AF126" i="22"/>
  <c r="AF122" i="22"/>
  <c r="AF118" i="22"/>
  <c r="AF114" i="22"/>
  <c r="AF110" i="22"/>
  <c r="AF219" i="22"/>
  <c r="AF211" i="22"/>
  <c r="AF203" i="22"/>
  <c r="AF190" i="22"/>
  <c r="AF109" i="22"/>
  <c r="AF105" i="22"/>
  <c r="AF101" i="22"/>
  <c r="AF97" i="22"/>
  <c r="AF93" i="22"/>
  <c r="AF89" i="22"/>
  <c r="AF85" i="22"/>
  <c r="AF81" i="22"/>
  <c r="AF77" i="22"/>
  <c r="AF73" i="22"/>
  <c r="AF69" i="22"/>
  <c r="AF65" i="22"/>
  <c r="AF61" i="22"/>
  <c r="AF57" i="22"/>
  <c r="AF53" i="22"/>
  <c r="AF308" i="22"/>
  <c r="AF291" i="22"/>
  <c r="AF311" i="22"/>
  <c r="AF277" i="22"/>
  <c r="AF269" i="22"/>
  <c r="AF259" i="22"/>
  <c r="AF243" i="22"/>
  <c r="AF260" i="22"/>
  <c r="AF244" i="22"/>
  <c r="AF222" i="22"/>
  <c r="AF206" i="22"/>
  <c r="AF189" i="22"/>
  <c r="AF181" i="22"/>
  <c r="AF173" i="22"/>
  <c r="AF165" i="22"/>
  <c r="AF157" i="22"/>
  <c r="AF149" i="22"/>
  <c r="AF141" i="22"/>
  <c r="AF133" i="22"/>
  <c r="AF125" i="22"/>
  <c r="AF117" i="22"/>
  <c r="AF209" i="22"/>
  <c r="AF108" i="22"/>
  <c r="AF100" i="22"/>
  <c r="AF92" i="22"/>
  <c r="AF84" i="22"/>
  <c r="AF76" i="22"/>
  <c r="AF68" i="22"/>
  <c r="AF60" i="22"/>
  <c r="AF227" i="22"/>
  <c r="AF196" i="22"/>
  <c r="AF192" i="22"/>
  <c r="AF51" i="22"/>
  <c r="AF47" i="22"/>
  <c r="AF43" i="22"/>
  <c r="AF39" i="22"/>
  <c r="AF35" i="22"/>
  <c r="AF31" i="22"/>
  <c r="AF27" i="22"/>
  <c r="AF23" i="22"/>
  <c r="AF19" i="22"/>
  <c r="AF15" i="22"/>
  <c r="AF11" i="22"/>
  <c r="AF7" i="22"/>
  <c r="AF312" i="22"/>
  <c r="AF296" i="22"/>
  <c r="AF293" i="22"/>
  <c r="AF285" i="22"/>
  <c r="AF315" i="22"/>
  <c r="AF299" i="22"/>
  <c r="AF279" i="22"/>
  <c r="AF271" i="22"/>
  <c r="AF263" i="22"/>
  <c r="AF316" i="22"/>
  <c r="AF300" i="22"/>
  <c r="AF295" i="22"/>
  <c r="AF287" i="22"/>
  <c r="AF319" i="22"/>
  <c r="AF303" i="22"/>
  <c r="AF281" i="22"/>
  <c r="AF273" i="22"/>
  <c r="AF265" i="22"/>
  <c r="AF251" i="22"/>
  <c r="AF235" i="22"/>
  <c r="AF226" i="22"/>
  <c r="AF252" i="22"/>
  <c r="AF236" i="22"/>
  <c r="AF225" i="22"/>
  <c r="AF214" i="22"/>
  <c r="AF198" i="22"/>
  <c r="AF185" i="22"/>
  <c r="AF177" i="22"/>
  <c r="AF169" i="22"/>
  <c r="AF161" i="22"/>
  <c r="AF153" i="22"/>
  <c r="AF145" i="22"/>
  <c r="AF137" i="22"/>
  <c r="AF129" i="22"/>
  <c r="AF121" i="22"/>
  <c r="AF113" i="22"/>
  <c r="AF229" i="22"/>
  <c r="AF217" i="22"/>
  <c r="AF201" i="22"/>
  <c r="AF104" i="22"/>
  <c r="AF96" i="22"/>
  <c r="AF88" i="22"/>
  <c r="AF80" i="22"/>
  <c r="AF72" i="22"/>
  <c r="AF64" i="22"/>
  <c r="AF56" i="22"/>
  <c r="AF49" i="22"/>
  <c r="AF45" i="22"/>
  <c r="AF41" i="22"/>
  <c r="AF37" i="22"/>
  <c r="AF33" i="22"/>
  <c r="AF29" i="22"/>
  <c r="AF25" i="22"/>
  <c r="AF21" i="22"/>
  <c r="AF17" i="22"/>
  <c r="AF13" i="22"/>
  <c r="AF9" i="22"/>
  <c r="AF5" i="22"/>
  <c r="AF320" i="22"/>
  <c r="AF304" i="22"/>
  <c r="AF289" i="22"/>
  <c r="AF323" i="22"/>
  <c r="AF307" i="22"/>
  <c r="AF275" i="22"/>
  <c r="AF267" i="22"/>
  <c r="AF239" i="22"/>
  <c r="AF256" i="22"/>
  <c r="AF218" i="22"/>
  <c r="AF179" i="22"/>
  <c r="AF163" i="22"/>
  <c r="AF147" i="22"/>
  <c r="AF131" i="22"/>
  <c r="AF115" i="22"/>
  <c r="AF221" i="22"/>
  <c r="AF106" i="22"/>
  <c r="AF90" i="22"/>
  <c r="AF74" i="22"/>
  <c r="AF58" i="22"/>
  <c r="AF46" i="22"/>
  <c r="AF38" i="22"/>
  <c r="AF30" i="22"/>
  <c r="AF22" i="22"/>
  <c r="AF14" i="22"/>
  <c r="AF6" i="22"/>
  <c r="AF247" i="22"/>
  <c r="AF232" i="22"/>
  <c r="AF224" i="22"/>
  <c r="AF195" i="22"/>
  <c r="AF183" i="22"/>
  <c r="AF167" i="22"/>
  <c r="AF151" i="22"/>
  <c r="AF135" i="22"/>
  <c r="AF119" i="22"/>
  <c r="AF197" i="22"/>
  <c r="AF94" i="22"/>
  <c r="AF78" i="22"/>
  <c r="AF62" i="22"/>
  <c r="AF48" i="22"/>
  <c r="AF40" i="22"/>
  <c r="AF32" i="22"/>
  <c r="AF24" i="22"/>
  <c r="AF16" i="22"/>
  <c r="AF8" i="22"/>
  <c r="AF255" i="22"/>
  <c r="AF240" i="22"/>
  <c r="AF202" i="22"/>
  <c r="AF187" i="22"/>
  <c r="AF171" i="22"/>
  <c r="AF155" i="22"/>
  <c r="AF139" i="22"/>
  <c r="AF123" i="22"/>
  <c r="AF205" i="22"/>
  <c r="AF194" i="22"/>
  <c r="AF98" i="22"/>
  <c r="AF82" i="22"/>
  <c r="AF66" i="22"/>
  <c r="AF50" i="22"/>
  <c r="AF42" i="22"/>
  <c r="AF34" i="22"/>
  <c r="AF26" i="22"/>
  <c r="AF18" i="22"/>
  <c r="AF10" i="22"/>
  <c r="AF231" i="22"/>
  <c r="AF248" i="22"/>
  <c r="AF210" i="22"/>
  <c r="AF175" i="22"/>
  <c r="AF159" i="22"/>
  <c r="AF143" i="22"/>
  <c r="AF127" i="22"/>
  <c r="AF111" i="22"/>
  <c r="AF213" i="22"/>
  <c r="AF102" i="22"/>
  <c r="AF86" i="22"/>
  <c r="AF70" i="22"/>
  <c r="AF54" i="22"/>
  <c r="AF52" i="22"/>
  <c r="AF44" i="22"/>
  <c r="AF36" i="22"/>
  <c r="AF28" i="22"/>
  <c r="AF20" i="22"/>
  <c r="AF12" i="22"/>
  <c r="AF4" i="22"/>
  <c r="AP6" i="40"/>
  <c r="AP7" i="40"/>
  <c r="AP23" i="40"/>
  <c r="AP39" i="40"/>
  <c r="AP55" i="40"/>
  <c r="AP71" i="40"/>
  <c r="AP87" i="40"/>
  <c r="AP40" i="40"/>
  <c r="AP14" i="40"/>
  <c r="AP30" i="40"/>
  <c r="AP46" i="40"/>
  <c r="AP78" i="40"/>
  <c r="AP8" i="40"/>
  <c r="AP28" i="40"/>
  <c r="AP92" i="40"/>
  <c r="AP21" i="40"/>
  <c r="AP37" i="40"/>
  <c r="AP53" i="40"/>
  <c r="AP69" i="40"/>
  <c r="AP85" i="40"/>
  <c r="AP27" i="40"/>
  <c r="AP50" i="40"/>
  <c r="AP16" i="40"/>
  <c r="AP68" i="40"/>
  <c r="AP25" i="40"/>
  <c r="AP57" i="40"/>
  <c r="AP89" i="40"/>
  <c r="AP29" i="40"/>
  <c r="AP19" i="40"/>
  <c r="AP35" i="40"/>
  <c r="AP51" i="40"/>
  <c r="AP67" i="40"/>
  <c r="AP83" i="40"/>
  <c r="AP32" i="40"/>
  <c r="AP64" i="40"/>
  <c r="AP10" i="40"/>
  <c r="AP26" i="40"/>
  <c r="AP42" i="40"/>
  <c r="AP58" i="40"/>
  <c r="AP74" i="40"/>
  <c r="AP90" i="40"/>
  <c r="AP24" i="40"/>
  <c r="AP52" i="40"/>
  <c r="AP84" i="40"/>
  <c r="AP17" i="40"/>
  <c r="AP33" i="40"/>
  <c r="AP49" i="40"/>
  <c r="AP65" i="40"/>
  <c r="AP81" i="40"/>
  <c r="AP11" i="40"/>
  <c r="AP43" i="40"/>
  <c r="AP59" i="40"/>
  <c r="AP75" i="40"/>
  <c r="AP91" i="40"/>
  <c r="AP48" i="40"/>
  <c r="AP80" i="40"/>
  <c r="AP18" i="40"/>
  <c r="AP34" i="40"/>
  <c r="AP66" i="40"/>
  <c r="AP82" i="40"/>
  <c r="AP36" i="40"/>
  <c r="AP9" i="40"/>
  <c r="AP41" i="40"/>
  <c r="AP73" i="40"/>
  <c r="AP15" i="40"/>
  <c r="AP31" i="40"/>
  <c r="AP47" i="40"/>
  <c r="AP63" i="40"/>
  <c r="AP79" i="40"/>
  <c r="AP12" i="40"/>
  <c r="AP56" i="40"/>
  <c r="AP88" i="40"/>
  <c r="AP22" i="40"/>
  <c r="AP38" i="40"/>
  <c r="AP54" i="40"/>
  <c r="AP70" i="40"/>
  <c r="AP86" i="40"/>
  <c r="AP20" i="40"/>
  <c r="AP44" i="40"/>
  <c r="AP76" i="40"/>
  <c r="AP13" i="40"/>
  <c r="AP45" i="40"/>
  <c r="AP61" i="40"/>
  <c r="AP77" i="40"/>
  <c r="BC6" i="40"/>
  <c r="BC7" i="40"/>
  <c r="BC23" i="40"/>
  <c r="BC39" i="40"/>
  <c r="BC55" i="40"/>
  <c r="BC71" i="40"/>
  <c r="BC87" i="40"/>
  <c r="BC36" i="40"/>
  <c r="BC68" i="40"/>
  <c r="BC10" i="40"/>
  <c r="BC26" i="40"/>
  <c r="BC42" i="40"/>
  <c r="BC58" i="40"/>
  <c r="BC74" i="40"/>
  <c r="BC90" i="40"/>
  <c r="BC24" i="40"/>
  <c r="BC56" i="40"/>
  <c r="BC88" i="40"/>
  <c r="BC21" i="40"/>
  <c r="BC37" i="40"/>
  <c r="BC53" i="40"/>
  <c r="BC69" i="40"/>
  <c r="BC85" i="40"/>
  <c r="BC15" i="40"/>
  <c r="BC47" i="40"/>
  <c r="BC63" i="40"/>
  <c r="BC79" i="40"/>
  <c r="BC12" i="40"/>
  <c r="BC52" i="40"/>
  <c r="BC84" i="40"/>
  <c r="BC34" i="40"/>
  <c r="BC50" i="40"/>
  <c r="BC82" i="40"/>
  <c r="BC40" i="40"/>
  <c r="BC13" i="40"/>
  <c r="BC45" i="40"/>
  <c r="BC77" i="40"/>
  <c r="BC35" i="40"/>
  <c r="BC67" i="40"/>
  <c r="BC28" i="40"/>
  <c r="BC92" i="40"/>
  <c r="BC38" i="40"/>
  <c r="BC70" i="40"/>
  <c r="BC20" i="40"/>
  <c r="BC80" i="40"/>
  <c r="BC33" i="40"/>
  <c r="BC65" i="40"/>
  <c r="BC11" i="40"/>
  <c r="BC27" i="40"/>
  <c r="BC43" i="40"/>
  <c r="BC59" i="40"/>
  <c r="BC75" i="40"/>
  <c r="BC91" i="40"/>
  <c r="BC44" i="40"/>
  <c r="BC76" i="40"/>
  <c r="BC14" i="40"/>
  <c r="BC30" i="40"/>
  <c r="BC46" i="40"/>
  <c r="BC62" i="40"/>
  <c r="BC78" i="40"/>
  <c r="BC8" i="40"/>
  <c r="BC32" i="40"/>
  <c r="BC64" i="40"/>
  <c r="BC9" i="40"/>
  <c r="BC25" i="40"/>
  <c r="BC41" i="40"/>
  <c r="BC57" i="40"/>
  <c r="BC73" i="40"/>
  <c r="BC89" i="40"/>
  <c r="BC31" i="40"/>
  <c r="BC18" i="40"/>
  <c r="BC66" i="40"/>
  <c r="BC16" i="40"/>
  <c r="BC29" i="40"/>
  <c r="BC61" i="40"/>
  <c r="BC19" i="40"/>
  <c r="BC51" i="40"/>
  <c r="BC83" i="40"/>
  <c r="BC22" i="40"/>
  <c r="BC54" i="40"/>
  <c r="BC86" i="40"/>
  <c r="BC48" i="40"/>
  <c r="BC17" i="40"/>
  <c r="BC49" i="40"/>
  <c r="BC81" i="40"/>
  <c r="M225" i="35"/>
  <c r="M117" i="35"/>
  <c r="M34" i="35"/>
  <c r="M64" i="35"/>
  <c r="M104" i="35"/>
  <c r="M189" i="35"/>
  <c r="M156" i="35"/>
  <c r="M86" i="35"/>
  <c r="M49" i="35"/>
  <c r="M42" i="35"/>
  <c r="M295" i="35"/>
  <c r="M71" i="35"/>
  <c r="M60" i="35"/>
  <c r="M63" i="35"/>
  <c r="M51" i="35"/>
  <c r="M248" i="35"/>
  <c r="M102" i="35"/>
  <c r="M131" i="35"/>
  <c r="M24" i="35"/>
  <c r="M17" i="35"/>
  <c r="M125" i="35"/>
  <c r="M13" i="35"/>
  <c r="M154" i="35"/>
  <c r="M179" i="35"/>
  <c r="M298" i="35"/>
  <c r="M310" i="35"/>
  <c r="M191" i="35"/>
  <c r="M172" i="35"/>
  <c r="M304" i="35"/>
  <c r="M204" i="35"/>
  <c r="M291" i="35"/>
  <c r="M259" i="35"/>
  <c r="M174" i="35"/>
  <c r="M7" i="35"/>
  <c r="M75" i="35"/>
  <c r="M45" i="35"/>
  <c r="M100" i="35"/>
  <c r="M111" i="35"/>
  <c r="M148" i="35"/>
  <c r="M25" i="35"/>
  <c r="M147" i="35"/>
  <c r="M66" i="35"/>
  <c r="M18" i="35"/>
  <c r="M282" i="35"/>
  <c r="M250" i="35"/>
  <c r="M257" i="35"/>
  <c r="M199" i="35"/>
  <c r="M277" i="35"/>
  <c r="M209" i="35"/>
  <c r="M318" i="35"/>
  <c r="M68" i="35"/>
  <c r="M119" i="35"/>
  <c r="M39" i="35"/>
  <c r="M48" i="35"/>
  <c r="M103" i="35"/>
  <c r="M74" i="35"/>
  <c r="M22" i="35"/>
  <c r="M29" i="35"/>
  <c r="M99" i="35"/>
  <c r="M82" i="35"/>
  <c r="M252" i="35"/>
  <c r="M246" i="35"/>
  <c r="M211" i="35"/>
  <c r="M253" i="35"/>
  <c r="M176" i="35"/>
  <c r="M273" i="35"/>
  <c r="M314" i="35"/>
  <c r="K5" i="35"/>
  <c r="M23" i="35"/>
  <c r="M91" i="35"/>
  <c r="M43" i="35"/>
  <c r="M77" i="35"/>
  <c r="M12" i="35"/>
  <c r="M142" i="35"/>
  <c r="M11" i="35"/>
  <c r="M129" i="35"/>
  <c r="M53" i="35"/>
  <c r="M115" i="35"/>
  <c r="M149" i="35"/>
  <c r="M65" i="35"/>
  <c r="M58" i="35"/>
  <c r="M16" i="35"/>
  <c r="M105" i="35"/>
  <c r="M132" i="35"/>
  <c r="M90" i="35"/>
  <c r="M136" i="35"/>
  <c r="M35" i="35"/>
  <c r="M323" i="35"/>
  <c r="M206" i="35"/>
  <c r="M293" i="35"/>
  <c r="M249" i="35"/>
  <c r="M261" i="35"/>
  <c r="M305" i="35"/>
  <c r="M233" i="35"/>
  <c r="M241" i="35"/>
  <c r="M288" i="35"/>
  <c r="M300" i="35"/>
  <c r="M215" i="35"/>
  <c r="M272" i="35"/>
  <c r="M269" i="35"/>
  <c r="M313" i="35"/>
  <c r="M320" i="35"/>
  <c r="M324" i="35"/>
  <c r="M240" i="35"/>
  <c r="M167" i="35"/>
  <c r="M168" i="35"/>
  <c r="M217" i="35"/>
  <c r="M229" i="35"/>
  <c r="M216" i="35"/>
  <c r="M188" i="35"/>
  <c r="M306" i="35"/>
  <c r="M221" i="35"/>
  <c r="M296" i="35"/>
  <c r="M267" i="35"/>
  <c r="M54" i="35"/>
  <c r="M28" i="35"/>
  <c r="M85" i="35"/>
  <c r="M36" i="35"/>
  <c r="M152" i="35"/>
  <c r="M70" i="35"/>
  <c r="M139" i="35"/>
  <c r="M10" i="35"/>
  <c r="M80" i="35"/>
  <c r="M160" i="35"/>
  <c r="M158" i="35"/>
  <c r="M107" i="35"/>
  <c r="M146" i="35"/>
  <c r="M126" i="35"/>
  <c r="M157" i="35"/>
  <c r="M106" i="35"/>
  <c r="M143" i="35"/>
  <c r="M62" i="35"/>
  <c r="M69" i="35"/>
  <c r="M61" i="35"/>
  <c r="M194" i="35"/>
  <c r="M281" i="35"/>
  <c r="M312" i="35"/>
  <c r="M319" i="35"/>
  <c r="M223" i="35"/>
  <c r="M254" i="35"/>
  <c r="M202" i="35"/>
  <c r="M214" i="35"/>
  <c r="M274" i="35"/>
  <c r="M182" i="35"/>
  <c r="M231" i="35"/>
  <c r="M262" i="35"/>
  <c r="M289" i="35"/>
  <c r="M325" i="35"/>
  <c r="M165" i="35"/>
  <c r="M237" i="35"/>
  <c r="M181" i="35"/>
  <c r="M290" i="35"/>
  <c r="M173" i="35"/>
  <c r="M219" i="35"/>
  <c r="M236" i="35"/>
  <c r="M247" i="35"/>
  <c r="M88" i="35"/>
  <c r="M118" i="35"/>
  <c r="M144" i="35"/>
  <c r="M122" i="35"/>
  <c r="M112" i="35"/>
  <c r="M98" i="35"/>
  <c r="M87" i="35"/>
  <c r="M21" i="35"/>
  <c r="M135" i="35"/>
  <c r="M116" i="35"/>
  <c r="M108" i="35"/>
  <c r="M15" i="35"/>
  <c r="M72" i="35"/>
  <c r="M110" i="35"/>
  <c r="M41" i="35"/>
  <c r="M96" i="35"/>
  <c r="M46" i="35"/>
  <c r="M95" i="35"/>
  <c r="M133" i="35"/>
  <c r="M8" i="35"/>
  <c r="M127" i="35"/>
  <c r="M31" i="35"/>
  <c r="M84" i="35"/>
  <c r="M27" i="35"/>
  <c r="M79" i="35"/>
  <c r="M141" i="35"/>
  <c r="M114" i="35"/>
  <c r="M83" i="35"/>
  <c r="M140" i="35"/>
  <c r="M52" i="35"/>
  <c r="M40" i="35"/>
  <c r="M130" i="35"/>
  <c r="M123" i="35"/>
  <c r="M44" i="35"/>
  <c r="M73" i="35"/>
  <c r="M161" i="35"/>
  <c r="M138" i="35"/>
  <c r="M150" i="35"/>
  <c r="M20" i="35"/>
  <c r="M311" i="35"/>
  <c r="M244" i="35"/>
  <c r="M163" i="35"/>
  <c r="M234" i="35"/>
  <c r="M169" i="35"/>
  <c r="M164" i="35"/>
  <c r="M258" i="35"/>
  <c r="M316" i="35"/>
  <c r="M270" i="35"/>
  <c r="M317" i="35"/>
  <c r="M279" i="35"/>
  <c r="M256" i="35"/>
  <c r="M242" i="35"/>
  <c r="M268" i="35"/>
  <c r="M275" i="35"/>
  <c r="M287" i="35"/>
  <c r="M239" i="35"/>
  <c r="M220" i="35"/>
  <c r="M263" i="35"/>
  <c r="M228" i="35"/>
  <c r="M308" i="35"/>
  <c r="M251" i="35"/>
  <c r="M207" i="35"/>
  <c r="M203" i="35"/>
  <c r="M278" i="35"/>
  <c r="M285" i="35"/>
  <c r="M177" i="35"/>
  <c r="M201" i="35"/>
  <c r="M276" i="35"/>
  <c r="M208" i="35"/>
  <c r="M264" i="35"/>
  <c r="M184" i="35"/>
  <c r="M195" i="35"/>
  <c r="M280" i="35"/>
  <c r="M178" i="35"/>
  <c r="M210" i="35"/>
  <c r="M196" i="35"/>
  <c r="M200" i="35"/>
  <c r="M38" i="35"/>
  <c r="M32" i="35"/>
  <c r="M33" i="35"/>
  <c r="M137" i="35"/>
  <c r="M30" i="35"/>
  <c r="M162" i="35"/>
  <c r="M121" i="35"/>
  <c r="M151" i="35"/>
  <c r="M134" i="35"/>
  <c r="M47" i="35"/>
  <c r="M159" i="35"/>
  <c r="M67" i="35"/>
  <c r="M56" i="35"/>
  <c r="M92" i="35"/>
  <c r="M109" i="35"/>
  <c r="M59" i="35"/>
  <c r="M81" i="35"/>
  <c r="M93" i="35"/>
  <c r="M124" i="35"/>
  <c r="M76" i="35"/>
  <c r="M128" i="35"/>
  <c r="M155" i="35"/>
  <c r="M89" i="35"/>
  <c r="M153" i="35"/>
  <c r="M14" i="35"/>
  <c r="M50" i="35"/>
  <c r="M78" i="35"/>
  <c r="M101" i="35"/>
  <c r="M37" i="35"/>
  <c r="M57" i="35"/>
  <c r="M19" i="35"/>
  <c r="M120" i="35"/>
  <c r="M55" i="35"/>
  <c r="M9" i="35"/>
  <c r="M145" i="35"/>
  <c r="M97" i="35"/>
  <c r="M113" i="35"/>
  <c r="M26" i="35"/>
  <c r="M94" i="35"/>
  <c r="M230" i="35"/>
  <c r="M183" i="35"/>
  <c r="M326" i="35"/>
  <c r="M190" i="35"/>
  <c r="M321" i="35"/>
  <c r="M205" i="35"/>
  <c r="M315" i="35"/>
  <c r="M271" i="35"/>
  <c r="M235" i="35"/>
  <c r="M243" i="35"/>
  <c r="M227" i="35"/>
  <c r="M245" i="35"/>
  <c r="M283" i="35"/>
  <c r="M193" i="35"/>
  <c r="M301" i="35"/>
  <c r="M186" i="35"/>
  <c r="M286" i="35"/>
  <c r="M265" i="35"/>
  <c r="M266" i="35"/>
  <c r="M175" i="35"/>
  <c r="M226" i="35"/>
  <c r="M284" i="35"/>
  <c r="M238" i="35"/>
  <c r="M218" i="35"/>
  <c r="M180" i="35"/>
  <c r="M187" i="35"/>
  <c r="M222" i="35"/>
  <c r="M255" i="35"/>
  <c r="M309" i="35"/>
  <c r="M232" i="35"/>
  <c r="M171" i="35"/>
  <c r="M185" i="35"/>
  <c r="M197" i="35"/>
  <c r="M192" i="35"/>
  <c r="M294" i="35"/>
  <c r="M297" i="35"/>
  <c r="M303" i="35"/>
  <c r="M292" i="35"/>
  <c r="M322" i="35"/>
  <c r="M213" i="35"/>
  <c r="M299" i="35"/>
  <c r="M212" i="35"/>
  <c r="M224" i="35"/>
  <c r="M307" i="35"/>
  <c r="M260" i="35"/>
  <c r="M166" i="35"/>
  <c r="M170" i="35"/>
  <c r="M302" i="35"/>
  <c r="M198" i="35"/>
  <c r="L3" i="35" l="1"/>
  <c r="L4" i="35" s="1"/>
  <c r="K6" i="35"/>
  <c r="AG24" i="22"/>
  <c r="AS24" i="22" s="1"/>
  <c r="AG204" i="22"/>
  <c r="AS204" i="22" s="1"/>
  <c r="AG214" i="22"/>
  <c r="AG292" i="22"/>
  <c r="AS292" i="22" s="1"/>
  <c r="AG12" i="22"/>
  <c r="AG68" i="22"/>
  <c r="AS68" i="22" s="1"/>
  <c r="AG51" i="22"/>
  <c r="AG118" i="22"/>
  <c r="AS118" i="22" s="1"/>
  <c r="AG290" i="22"/>
  <c r="AG64" i="22"/>
  <c r="AG268" i="22"/>
  <c r="AS268" i="22" s="1"/>
  <c r="AG42" i="22"/>
  <c r="AS42" i="22" s="1"/>
  <c r="AG213" i="22"/>
  <c r="AS213" i="22" s="1"/>
  <c r="AG303" i="22"/>
  <c r="AS303" i="22" s="1"/>
  <c r="AG94" i="22"/>
  <c r="AS94" i="22" s="1"/>
  <c r="AG57" i="22"/>
  <c r="AS57" i="22" s="1"/>
  <c r="AG246" i="22"/>
  <c r="AG274" i="22"/>
  <c r="AG291" i="22"/>
  <c r="AS291" i="22" s="1"/>
  <c r="AG279" i="22"/>
  <c r="AS279" i="22" s="1"/>
  <c r="AG224" i="22"/>
  <c r="AS224" i="22" s="1"/>
  <c r="AG142" i="22"/>
  <c r="AS142" i="22" s="1"/>
  <c r="AG316" i="22"/>
  <c r="AG21" i="22"/>
  <c r="AG71" i="22"/>
  <c r="AS71" i="22" s="1"/>
  <c r="AG265" i="22"/>
  <c r="AS265" i="22" s="1"/>
  <c r="AG97" i="22"/>
  <c r="AG11" i="22"/>
  <c r="AG322" i="22"/>
  <c r="AS322" i="22" s="1"/>
  <c r="AG66" i="22"/>
  <c r="AS66" i="22" s="1"/>
  <c r="AG208" i="22"/>
  <c r="AS208" i="22" s="1"/>
  <c r="AG105" i="22"/>
  <c r="AS105" i="22" s="1"/>
  <c r="AG171" i="22"/>
  <c r="AS171" i="22" s="1"/>
  <c r="AG304" i="22"/>
  <c r="AG114" i="22"/>
  <c r="AG218" i="22"/>
  <c r="AS218" i="22" s="1"/>
  <c r="AG243" i="22"/>
  <c r="AG271" i="22"/>
  <c r="AS271" i="22" s="1"/>
  <c r="AG261" i="22"/>
  <c r="AS261" i="22" s="1"/>
  <c r="AG170" i="22"/>
  <c r="AS170" i="22" s="1"/>
  <c r="AG302" i="22"/>
  <c r="AS302" i="22" s="1"/>
  <c r="AG230" i="22"/>
  <c r="AS230" i="22" s="1"/>
  <c r="AG35" i="22"/>
  <c r="AG319" i="22"/>
  <c r="AS319" i="22" s="1"/>
  <c r="AG235" i="22"/>
  <c r="AS235" i="22" s="1"/>
  <c r="AG249" i="22"/>
  <c r="AG245" i="22"/>
  <c r="AG267" i="22"/>
  <c r="AS267" i="22" s="1"/>
  <c r="AG286" i="22"/>
  <c r="AS286" i="22" s="1"/>
  <c r="AG277" i="22"/>
  <c r="AS277" i="22" s="1"/>
  <c r="AG287" i="22"/>
  <c r="AG168" i="22"/>
  <c r="AS168" i="22" s="1"/>
  <c r="AG177" i="22"/>
  <c r="AS177" i="22" s="1"/>
  <c r="AG47" i="22"/>
  <c r="AS47" i="22" s="1"/>
  <c r="AG305" i="22"/>
  <c r="AG250" i="22"/>
  <c r="AS250" i="22" s="1"/>
  <c r="AG219" i="22"/>
  <c r="AG283" i="22"/>
  <c r="AS283" i="22" s="1"/>
  <c r="AG190" i="22"/>
  <c r="AS190" i="22" s="1"/>
  <c r="AG297" i="22"/>
  <c r="AS297" i="22" s="1"/>
  <c r="AG242" i="22"/>
  <c r="AG211" i="22"/>
  <c r="AS211" i="22" s="1"/>
  <c r="AG163" i="22"/>
  <c r="AS163" i="22" s="1"/>
  <c r="AG258" i="22"/>
  <c r="AS258" i="22" s="1"/>
  <c r="AG294" i="22"/>
  <c r="AS294" i="22" s="1"/>
  <c r="AG103" i="22"/>
  <c r="AS103" i="22" s="1"/>
  <c r="AG255" i="22"/>
  <c r="AG200" i="22"/>
  <c r="AS200" i="22" s="1"/>
  <c r="AG104" i="22"/>
  <c r="AS104" i="22" s="1"/>
  <c r="AG308" i="22"/>
  <c r="AS308" i="22" s="1"/>
  <c r="AG183" i="22"/>
  <c r="AS183" i="22" s="1"/>
  <c r="AG165" i="22"/>
  <c r="AS165" i="22" s="1"/>
  <c r="AG31" i="22"/>
  <c r="AG312" i="22"/>
  <c r="AS312" i="22" s="1"/>
  <c r="AG159" i="22"/>
  <c r="AG52" i="22"/>
  <c r="AS52" i="22" s="1"/>
  <c r="AG273" i="22"/>
  <c r="AS273" i="22" s="1"/>
  <c r="AG82" i="22"/>
  <c r="AS82" i="22" s="1"/>
  <c r="AG132" i="22"/>
  <c r="AG233" i="22"/>
  <c r="AS233" i="22" s="1"/>
  <c r="AG50" i="22"/>
  <c r="AS50" i="22" s="1"/>
  <c r="AG309" i="22"/>
  <c r="AS309" i="22" s="1"/>
  <c r="AG83" i="22"/>
  <c r="AS83" i="22" s="1"/>
  <c r="AG307" i="22"/>
  <c r="AS307" i="22" s="1"/>
  <c r="AG252" i="22"/>
  <c r="AG229" i="22"/>
  <c r="AS229" i="22" s="1"/>
  <c r="AG197" i="22"/>
  <c r="AS197" i="22" s="1"/>
  <c r="AG314" i="22"/>
  <c r="AS314" i="22" s="1"/>
  <c r="AG189" i="22"/>
  <c r="AS189" i="22" s="1"/>
  <c r="AG37" i="22"/>
  <c r="AS37" i="22" s="1"/>
  <c r="AG5" i="22"/>
  <c r="AG310" i="22"/>
  <c r="AS310" i="22" s="1"/>
  <c r="AG196" i="22"/>
  <c r="AS196" i="22" s="1"/>
  <c r="AG100" i="22"/>
  <c r="AG130" i="22"/>
  <c r="AS130" i="22" s="1"/>
  <c r="AG78" i="22"/>
  <c r="AS78" i="22" s="1"/>
  <c r="AG175" i="22"/>
  <c r="AG14" i="22"/>
  <c r="AG198" i="22"/>
  <c r="AS198" i="22" s="1"/>
  <c r="AG32" i="22"/>
  <c r="AS32" i="22" s="1"/>
  <c r="AG172" i="22"/>
  <c r="AG110" i="22"/>
  <c r="AS110" i="22" s="1"/>
  <c r="AG227" i="22"/>
  <c r="AS227" i="22" s="1"/>
  <c r="AG311" i="22"/>
  <c r="AS311" i="22" s="1"/>
  <c r="AG247" i="22"/>
  <c r="AS247" i="22" s="1"/>
  <c r="AG96" i="22"/>
  <c r="AS96" i="22" s="1"/>
  <c r="AG195" i="22"/>
  <c r="AS195" i="22" s="1"/>
  <c r="AG60" i="22"/>
  <c r="AS60" i="22" s="1"/>
  <c r="AG321" i="22"/>
  <c r="AS321" i="22" s="1"/>
  <c r="AG234" i="22"/>
  <c r="AS234" i="22" s="1"/>
  <c r="AG131" i="22"/>
  <c r="AS131" i="22" s="1"/>
  <c r="AG87" i="22"/>
  <c r="AS87" i="22" s="1"/>
  <c r="AG239" i="22"/>
  <c r="AS239" i="22" s="1"/>
  <c r="AG85" i="22"/>
  <c r="AS85" i="22" s="1"/>
  <c r="AG88" i="22"/>
  <c r="AS88" i="22" s="1"/>
  <c r="AG281" i="22"/>
  <c r="AS281" i="22" s="1"/>
  <c r="AG119" i="22"/>
  <c r="AS119" i="22" s="1"/>
  <c r="AG133" i="22"/>
  <c r="AG23" i="22"/>
  <c r="AS23" i="22" s="1"/>
  <c r="AG296" i="22"/>
  <c r="AS296" i="22" s="1"/>
  <c r="AG191" i="22"/>
  <c r="AS191" i="22" s="1"/>
  <c r="AG36" i="22"/>
  <c r="AS36" i="22" s="1"/>
  <c r="AG89" i="22"/>
  <c r="AS89" i="22" s="1"/>
  <c r="AG288" i="22"/>
  <c r="AG86" i="22"/>
  <c r="AS86" i="22" s="1"/>
  <c r="AG73" i="22"/>
  <c r="AS73" i="22" s="1"/>
  <c r="AG34" i="22"/>
  <c r="AG276" i="22"/>
  <c r="AG67" i="22"/>
  <c r="AS67" i="22" s="1"/>
  <c r="AG299" i="22"/>
  <c r="AS299" i="22" s="1"/>
  <c r="AG244" i="22"/>
  <c r="AG221" i="22"/>
  <c r="AS221" i="22" s="1"/>
  <c r="AG187" i="22"/>
  <c r="AS187" i="22" s="1"/>
  <c r="AG298" i="22"/>
  <c r="AS298" i="22" s="1"/>
  <c r="AG157" i="22"/>
  <c r="AS157" i="22" s="1"/>
  <c r="AG29" i="22"/>
  <c r="AS29" i="22" s="1"/>
  <c r="AG186" i="22"/>
  <c r="AG259" i="22"/>
  <c r="AS259" i="22" s="1"/>
  <c r="AG109" i="22"/>
  <c r="AS109" i="22" s="1"/>
  <c r="AG84" i="22"/>
  <c r="AS84" i="22" s="1"/>
  <c r="AG253" i="22"/>
  <c r="AS253" i="22" s="1"/>
  <c r="AG150" i="22"/>
  <c r="AS150" i="22" s="1"/>
  <c r="AG161" i="22"/>
  <c r="AS161" i="22" s="1"/>
  <c r="AG158" i="22"/>
  <c r="AS158" i="22" s="1"/>
  <c r="AG127" i="22"/>
  <c r="AS127" i="22" s="1"/>
  <c r="AG16" i="22"/>
  <c r="AS16" i="22" s="1"/>
  <c r="AG106" i="22"/>
  <c r="AG301" i="22"/>
  <c r="AS301" i="22" s="1"/>
  <c r="AG193" i="22"/>
  <c r="AS193" i="22" s="1"/>
  <c r="AG256" i="22"/>
  <c r="AG135" i="22"/>
  <c r="AS135" i="22" s="1"/>
  <c r="AG33" i="22"/>
  <c r="AS33" i="22" s="1"/>
  <c r="AG61" i="22"/>
  <c r="AS61" i="22" s="1"/>
  <c r="AG27" i="22"/>
  <c r="AG111" i="22"/>
  <c r="AS111" i="22" s="1"/>
  <c r="AG25" i="22"/>
  <c r="AS25" i="22" s="1"/>
  <c r="AG43" i="22"/>
  <c r="AS43" i="22" s="1"/>
  <c r="AG138" i="22"/>
  <c r="AS138" i="22" s="1"/>
  <c r="AG79" i="22"/>
  <c r="AG262" i="22"/>
  <c r="AS262" i="22" s="1"/>
  <c r="AG226" i="22"/>
  <c r="AS226" i="22" s="1"/>
  <c r="AG76" i="22"/>
  <c r="AS76" i="22" s="1"/>
  <c r="AG306" i="22"/>
  <c r="AS306" i="22" s="1"/>
  <c r="AG107" i="22"/>
  <c r="AG70" i="22"/>
  <c r="AS70" i="22" s="1"/>
  <c r="AG257" i="22"/>
  <c r="AS257" i="22" s="1"/>
  <c r="AG75" i="22"/>
  <c r="AG134" i="22"/>
  <c r="AS134" i="22" s="1"/>
  <c r="AG178" i="22"/>
  <c r="AG22" i="22"/>
  <c r="AS22" i="22" s="1"/>
  <c r="AG181" i="22"/>
  <c r="AG91" i="22"/>
  <c r="AS91" i="22" s="1"/>
  <c r="AG30" i="22"/>
  <c r="AS30" i="22" s="1"/>
  <c r="AG53" i="22"/>
  <c r="AG45" i="22"/>
  <c r="AS45" i="22" s="1"/>
  <c r="AG272" i="22"/>
  <c r="AS272" i="22" s="1"/>
  <c r="AG317" i="22"/>
  <c r="AS317" i="22" s="1"/>
  <c r="AG124" i="22"/>
  <c r="AS124" i="22" s="1"/>
  <c r="AG7" i="22"/>
  <c r="AS7" i="22" s="1"/>
  <c r="AG56" i="22"/>
  <c r="AS56" i="22" s="1"/>
  <c r="AG192" i="22"/>
  <c r="AS192" i="22" s="1"/>
  <c r="AG266" i="22"/>
  <c r="AG318" i="22"/>
  <c r="AS318" i="22" s="1"/>
  <c r="AG201" i="22"/>
  <c r="AG210" i="22"/>
  <c r="AG92" i="22"/>
  <c r="AS92" i="22" s="1"/>
  <c r="AG270" i="22"/>
  <c r="AS270" i="22" s="1"/>
  <c r="AG17" i="22"/>
  <c r="AS17" i="22" s="1"/>
  <c r="AG69" i="22"/>
  <c r="AS69" i="22" s="1"/>
  <c r="AG139" i="22"/>
  <c r="AS139" i="22" s="1"/>
  <c r="AG179" i="22"/>
  <c r="AS179" i="22" s="1"/>
  <c r="AG275" i="22"/>
  <c r="AS275" i="22" s="1"/>
  <c r="AG126" i="22"/>
  <c r="AG59" i="22"/>
  <c r="AS59" i="22" s="1"/>
  <c r="AG55" i="22"/>
  <c r="AG144" i="22"/>
  <c r="AG41" i="22"/>
  <c r="AS41" i="22" s="1"/>
  <c r="AG63" i="22"/>
  <c r="AS63" i="22" s="1"/>
  <c r="AG280" i="22"/>
  <c r="AS280" i="22" s="1"/>
  <c r="AG147" i="22"/>
  <c r="AG26" i="22"/>
  <c r="AG6" i="22"/>
  <c r="AS6" i="22" s="1"/>
  <c r="AG19" i="22"/>
  <c r="AG80" i="22"/>
  <c r="AG231" i="22"/>
  <c r="AS231" i="22" s="1"/>
  <c r="AG223" i="22"/>
  <c r="AG58" i="22"/>
  <c r="AS58" i="22" s="1"/>
  <c r="AG40" i="22"/>
  <c r="AS40" i="22" s="1"/>
  <c r="AG241" i="22"/>
  <c r="AG176" i="22"/>
  <c r="AS176" i="22" s="1"/>
  <c r="AG8" i="22"/>
  <c r="AS8" i="22" s="1"/>
  <c r="AG156" i="22"/>
  <c r="AS156" i="22" s="1"/>
  <c r="AG148" i="22"/>
  <c r="AS148" i="22" s="1"/>
  <c r="AG112" i="22"/>
  <c r="AS112" i="22" s="1"/>
  <c r="AG120" i="22"/>
  <c r="AS120" i="22" s="1"/>
  <c r="AG115" i="22"/>
  <c r="AG74" i="22"/>
  <c r="AS74" i="22" s="1"/>
  <c r="AG169" i="22"/>
  <c r="AS169" i="22" s="1"/>
  <c r="AG46" i="22"/>
  <c r="AS46" i="22" s="1"/>
  <c r="AG180" i="22"/>
  <c r="AS180" i="22" s="1"/>
  <c r="AG77" i="22"/>
  <c r="AS77" i="22" s="1"/>
  <c r="AG154" i="22"/>
  <c r="AS154" i="22" s="1"/>
  <c r="AG125" i="22"/>
  <c r="AS125" i="22" s="1"/>
  <c r="AG155" i="22"/>
  <c r="AS155" i="22" s="1"/>
  <c r="AG236" i="22"/>
  <c r="AS236" i="22" s="1"/>
  <c r="AG323" i="22"/>
  <c r="AG18" i="22"/>
  <c r="AS18" i="22" s="1"/>
  <c r="AG54" i="22"/>
  <c r="AS54" i="22" s="1"/>
  <c r="AG188" i="22"/>
  <c r="AS188" i="22" s="1"/>
  <c r="AG185" i="22"/>
  <c r="AS185" i="22" s="1"/>
  <c r="AG15" i="22"/>
  <c r="AG160" i="22"/>
  <c r="AS160" i="22" s="1"/>
  <c r="AG72" i="22"/>
  <c r="AS72" i="22" s="1"/>
  <c r="AG295" i="22"/>
  <c r="AG264" i="22"/>
  <c r="AG313" i="22"/>
  <c r="AS313" i="22" s="1"/>
  <c r="AG108" i="22"/>
  <c r="AS108" i="22" s="1"/>
  <c r="AG140" i="22"/>
  <c r="AS140" i="22" s="1"/>
  <c r="AG220" i="22"/>
  <c r="AG184" i="22"/>
  <c r="AS184" i="22" s="1"/>
  <c r="AG282" i="22"/>
  <c r="AS282" i="22" s="1"/>
  <c r="AG137" i="22"/>
  <c r="AS137" i="22" s="1"/>
  <c r="AG153" i="22"/>
  <c r="AS153" i="22" s="1"/>
  <c r="AG9" i="22"/>
  <c r="AG217" i="22"/>
  <c r="AS217" i="22" s="1"/>
  <c r="AG254" i="22"/>
  <c r="AS254" i="22" s="1"/>
  <c r="AG222" i="22"/>
  <c r="AS222" i="22" s="1"/>
  <c r="AG101" i="22"/>
  <c r="AS101" i="22" s="1"/>
  <c r="AG10" i="22"/>
  <c r="AG98" i="22"/>
  <c r="AS98" i="22" s="1"/>
  <c r="AG145" i="22"/>
  <c r="AS145" i="22" s="1"/>
  <c r="AG62" i="22"/>
  <c r="AS62" i="22" s="1"/>
  <c r="AG173" i="22"/>
  <c r="AS173" i="22" s="1"/>
  <c r="AG174" i="22"/>
  <c r="AS174" i="22" s="1"/>
  <c r="AG48" i="22"/>
  <c r="AS48" i="22" s="1"/>
  <c r="AG116" i="22"/>
  <c r="AS116" i="22" s="1"/>
  <c r="AG122" i="22"/>
  <c r="AS122" i="22" s="1"/>
  <c r="AG123" i="22"/>
  <c r="AS123" i="22" s="1"/>
  <c r="AG315" i="22"/>
  <c r="AS315" i="22" s="1"/>
  <c r="AG166" i="22"/>
  <c r="AS166" i="22" s="1"/>
  <c r="AG121" i="22"/>
  <c r="AG128" i="22"/>
  <c r="AG216" i="22"/>
  <c r="AS216" i="22" s="1"/>
  <c r="AG289" i="22"/>
  <c r="AS289" i="22" s="1"/>
  <c r="AG285" i="22"/>
  <c r="AS285" i="22" s="1"/>
  <c r="AG320" i="22"/>
  <c r="AS320" i="22" s="1"/>
  <c r="AG300" i="22"/>
  <c r="AG248" i="22"/>
  <c r="AG44" i="22"/>
  <c r="AS44" i="22" s="1"/>
  <c r="AG117" i="22"/>
  <c r="AG269" i="22"/>
  <c r="AG49" i="22"/>
  <c r="AS49" i="22" s="1"/>
  <c r="AG278" i="22"/>
  <c r="AG240" i="22"/>
  <c r="AG215" i="22"/>
  <c r="AS215" i="22" s="1"/>
  <c r="AG202" i="22"/>
  <c r="AS202" i="22" s="1"/>
  <c r="AG38" i="22"/>
  <c r="AS38" i="22" s="1"/>
  <c r="AG28" i="22"/>
  <c r="AS28" i="22" s="1"/>
  <c r="AG146" i="22"/>
  <c r="AS146" i="22" s="1"/>
  <c r="AG93" i="22"/>
  <c r="AS93" i="22" s="1"/>
  <c r="AG152" i="22"/>
  <c r="AS152" i="22" s="1"/>
  <c r="AG228" i="22"/>
  <c r="AS228" i="22" s="1"/>
  <c r="AG232" i="22"/>
  <c r="AS232" i="22" s="1"/>
  <c r="AG207" i="22"/>
  <c r="AS207" i="22" s="1"/>
  <c r="AG90" i="22"/>
  <c r="AS90" i="22" s="1"/>
  <c r="AG129" i="22"/>
  <c r="AS129" i="22" s="1"/>
  <c r="AG149" i="22"/>
  <c r="AS149" i="22" s="1"/>
  <c r="AG141" i="22"/>
  <c r="AS141" i="22" s="1"/>
  <c r="AG95" i="22"/>
  <c r="AG238" i="22"/>
  <c r="AS238" i="22" s="1"/>
  <c r="AG263" i="22"/>
  <c r="AS263" i="22" s="1"/>
  <c r="AG164" i="22"/>
  <c r="AG81" i="22"/>
  <c r="AG151" i="22"/>
  <c r="AG102" i="22"/>
  <c r="AS102" i="22" s="1"/>
  <c r="AG182" i="22"/>
  <c r="AS182" i="22" s="1"/>
  <c r="AG237" i="22"/>
  <c r="AS237" i="22" s="1"/>
  <c r="AG251" i="22"/>
  <c r="AG209" i="22"/>
  <c r="AG199" i="22"/>
  <c r="AS199" i="22" s="1"/>
  <c r="AG143" i="22"/>
  <c r="AS143" i="22" s="1"/>
  <c r="AG225" i="22"/>
  <c r="AS225" i="22" s="1"/>
  <c r="AG284" i="22"/>
  <c r="AS284" i="22" s="1"/>
  <c r="AG162" i="22"/>
  <c r="AS162" i="22" s="1"/>
  <c r="AG194" i="22"/>
  <c r="AG13" i="22"/>
  <c r="AS13" i="22" s="1"/>
  <c r="AG167" i="22"/>
  <c r="AS167" i="22" s="1"/>
  <c r="AG205" i="22"/>
  <c r="AS205" i="22" s="1"/>
  <c r="AG260" i="22"/>
  <c r="AG99" i="22"/>
  <c r="AS99" i="22" s="1"/>
  <c r="AG113" i="22"/>
  <c r="AS113" i="22" s="1"/>
  <c r="AG65" i="22"/>
  <c r="AG4" i="22"/>
  <c r="AS4" i="22" s="1"/>
  <c r="AG206" i="22"/>
  <c r="AG39" i="22"/>
  <c r="AS39" i="22" s="1"/>
  <c r="AG212" i="22"/>
  <c r="AG136" i="22"/>
  <c r="AS136" i="22" s="1"/>
  <c r="AG293" i="22"/>
  <c r="AS293" i="22" s="1"/>
  <c r="AG203" i="22"/>
  <c r="AS203" i="22" s="1"/>
  <c r="M3" i="35" l="1"/>
  <c r="M4" i="35" s="1"/>
  <c r="L6" i="35"/>
  <c r="AH267" i="22"/>
  <c r="AT267" i="22" s="1"/>
  <c r="AH176" i="22"/>
  <c r="AT176" i="22" s="1"/>
  <c r="AH144" i="22"/>
  <c r="AT144" i="22" s="1"/>
  <c r="AH112" i="22"/>
  <c r="AT112" i="22" s="1"/>
  <c r="AH101" i="22"/>
  <c r="AT101" i="22" s="1"/>
  <c r="AH69" i="22"/>
  <c r="AT69" i="22" s="1"/>
  <c r="AH312" i="22"/>
  <c r="AT312" i="22" s="1"/>
  <c r="AH314" i="22"/>
  <c r="AT314" i="22" s="1"/>
  <c r="AH269" i="22"/>
  <c r="AT269" i="22" s="1"/>
  <c r="AH288" i="22"/>
  <c r="AT288" i="22" s="1"/>
  <c r="AH188" i="22"/>
  <c r="AT188" i="22" s="1"/>
  <c r="AH124" i="22"/>
  <c r="AT124" i="22" s="1"/>
  <c r="AH218" i="22"/>
  <c r="AT218" i="22" s="1"/>
  <c r="AH238" i="22"/>
  <c r="AT238" i="22" s="1"/>
  <c r="AH266" i="22"/>
  <c r="AT266" i="22" s="1"/>
  <c r="AH275" i="22"/>
  <c r="AT275" i="22" s="1"/>
  <c r="AH166" i="22"/>
  <c r="AT166" i="22" s="1"/>
  <c r="AH134" i="22"/>
  <c r="AT134" i="22" s="1"/>
  <c r="AH197" i="22"/>
  <c r="AT197" i="22" s="1"/>
  <c r="AH148" i="22"/>
  <c r="AT148" i="22" s="1"/>
  <c r="AH254" i="22"/>
  <c r="AT254" i="22" s="1"/>
  <c r="AH192" i="22"/>
  <c r="AT192" i="22" s="1"/>
  <c r="AH289" i="22"/>
  <c r="AT289" i="22" s="1"/>
  <c r="AH102" i="22"/>
  <c r="AT102" i="22" s="1"/>
  <c r="AH310" i="22"/>
  <c r="AT310" i="22" s="1"/>
  <c r="AH186" i="22"/>
  <c r="AT186" i="22" s="1"/>
  <c r="AH122" i="22"/>
  <c r="AT122" i="22" s="1"/>
  <c r="AH83" i="22"/>
  <c r="AT83" i="22" s="1"/>
  <c r="AH315" i="22"/>
  <c r="AT315" i="22" s="1"/>
  <c r="AH177" i="22"/>
  <c r="AT177" i="22" s="1"/>
  <c r="AH113" i="22"/>
  <c r="AT113" i="22" s="1"/>
  <c r="AH251" i="22"/>
  <c r="AT251" i="22" s="1"/>
  <c r="AH25" i="22"/>
  <c r="AT25" i="22" s="1"/>
  <c r="AH283" i="22"/>
  <c r="AT283" i="22" s="1"/>
  <c r="AH149" i="22"/>
  <c r="AT149" i="22" s="1"/>
  <c r="AH247" i="22"/>
  <c r="AT247" i="22" s="1"/>
  <c r="AH308" i="22"/>
  <c r="AT308" i="22" s="1"/>
  <c r="AH309" i="22"/>
  <c r="AT309" i="22" s="1"/>
  <c r="AH78" i="22"/>
  <c r="AT78" i="22" s="1"/>
  <c r="AH196" i="22"/>
  <c r="AT196" i="22" s="1"/>
  <c r="AH24" i="22"/>
  <c r="AT24" i="22" s="1"/>
  <c r="AH147" i="22"/>
  <c r="AT147" i="22" s="1"/>
  <c r="AH219" i="22"/>
  <c r="AT219" i="22" s="1"/>
  <c r="AH213" i="22"/>
  <c r="AT213" i="22" s="1"/>
  <c r="AH307" i="22"/>
  <c r="AT307" i="22" s="1"/>
  <c r="AH90" i="22"/>
  <c r="AT90" i="22" s="1"/>
  <c r="AH8" i="22"/>
  <c r="AT8" i="22" s="1"/>
  <c r="AH51" i="22"/>
  <c r="AT51" i="22" s="1"/>
  <c r="AH19" i="22"/>
  <c r="AT19" i="22" s="1"/>
  <c r="AH285" i="22"/>
  <c r="AT285" i="22" s="1"/>
  <c r="AH111" i="22"/>
  <c r="AT111" i="22" s="1"/>
  <c r="AH50" i="22"/>
  <c r="AT50" i="22" s="1"/>
  <c r="AH228" i="22"/>
  <c r="AT228" i="22" s="1"/>
  <c r="AH211" i="22"/>
  <c r="AT211" i="22" s="1"/>
  <c r="AH88" i="22"/>
  <c r="AT88" i="22" s="1"/>
  <c r="AH15" i="22"/>
  <c r="AT15" i="22" s="1"/>
  <c r="AH183" i="22"/>
  <c r="AT183" i="22" s="1"/>
  <c r="AH28" i="22"/>
  <c r="AT28" i="22" s="1"/>
  <c r="AH261" i="22"/>
  <c r="AT261" i="22" s="1"/>
  <c r="AH199" i="22"/>
  <c r="AT199" i="22" s="1"/>
  <c r="AH60" i="22"/>
  <c r="AT60" i="22" s="1"/>
  <c r="AH135" i="22"/>
  <c r="AT135" i="22" s="1"/>
  <c r="AH264" i="22"/>
  <c r="AT264" i="22" s="1"/>
  <c r="AH178" i="22"/>
  <c r="AT178" i="22" s="1"/>
  <c r="AH74" i="22"/>
  <c r="AT74" i="22" s="1"/>
  <c r="AH23" i="22"/>
  <c r="AT23" i="22" s="1"/>
  <c r="AH96" i="22"/>
  <c r="AT96" i="22" s="1"/>
  <c r="AH22" i="22"/>
  <c r="AT22" i="22" s="1"/>
  <c r="AH323" i="22"/>
  <c r="AT323" i="22" s="1"/>
  <c r="AH291" i="22"/>
  <c r="AT291" i="22" s="1"/>
  <c r="AH12" i="22"/>
  <c r="AT12" i="22" s="1"/>
  <c r="AH159" i="22"/>
  <c r="AT159" i="22" s="1"/>
  <c r="AH190" i="22"/>
  <c r="AT190" i="22" s="1"/>
  <c r="AH7" i="22"/>
  <c r="AT7" i="22" s="1"/>
  <c r="AH206" i="22"/>
  <c r="AT206" i="22" s="1"/>
  <c r="AH167" i="22"/>
  <c r="AT167" i="22" s="1"/>
  <c r="AH100" i="22"/>
  <c r="AT100" i="22" s="1"/>
  <c r="AH71" i="22"/>
  <c r="AT71" i="22" s="1"/>
  <c r="AH239" i="22"/>
  <c r="AT239" i="22" s="1"/>
  <c r="AH38" i="22"/>
  <c r="AT38" i="22" s="1"/>
  <c r="AH246" i="22"/>
  <c r="AT246" i="22" s="1"/>
  <c r="AH168" i="22"/>
  <c r="AT168" i="22" s="1"/>
  <c r="AH136" i="22"/>
  <c r="AT136" i="22" s="1"/>
  <c r="AH237" i="22"/>
  <c r="AT237" i="22" s="1"/>
  <c r="AH93" i="22"/>
  <c r="AT93" i="22" s="1"/>
  <c r="AH61" i="22"/>
  <c r="AT61" i="22" s="1"/>
  <c r="AH304" i="22"/>
  <c r="AT304" i="22" s="1"/>
  <c r="AH306" i="22"/>
  <c r="AT306" i="22" s="1"/>
  <c r="AH256" i="22"/>
  <c r="AT256" i="22" s="1"/>
  <c r="AH279" i="22"/>
  <c r="AT279" i="22" s="1"/>
  <c r="AH172" i="22"/>
  <c r="AT172" i="22" s="1"/>
  <c r="AH97" i="22"/>
  <c r="AH316" i="22"/>
  <c r="AT316" i="22" s="1"/>
  <c r="AH253" i="22"/>
  <c r="AT253" i="22" s="1"/>
  <c r="AH240" i="22"/>
  <c r="AT240" i="22" s="1"/>
  <c r="AH232" i="22"/>
  <c r="AT232" i="22" s="1"/>
  <c r="AH158" i="22"/>
  <c r="AT158" i="22" s="1"/>
  <c r="AH126" i="22"/>
  <c r="AT126" i="22" s="1"/>
  <c r="AH282" i="22"/>
  <c r="AT282" i="22" s="1"/>
  <c r="AH116" i="22"/>
  <c r="AT116" i="22" s="1"/>
  <c r="AH257" i="22"/>
  <c r="AT257" i="22" s="1"/>
  <c r="AH259" i="22"/>
  <c r="AT259" i="22" s="1"/>
  <c r="AH319" i="22"/>
  <c r="AT319" i="22" s="1"/>
  <c r="AH86" i="22"/>
  <c r="AT86" i="22" s="1"/>
  <c r="AH292" i="22"/>
  <c r="AT292" i="22" s="1"/>
  <c r="AH170" i="22"/>
  <c r="AT170" i="22" s="1"/>
  <c r="AH107" i="22"/>
  <c r="AT107" i="22" s="1"/>
  <c r="AH75" i="22"/>
  <c r="AT75" i="22" s="1"/>
  <c r="AH299" i="22"/>
  <c r="AT299" i="22" s="1"/>
  <c r="AH161" i="22"/>
  <c r="AT161" i="22" s="1"/>
  <c r="AH98" i="22"/>
  <c r="AT98" i="22" s="1"/>
  <c r="AH49" i="22"/>
  <c r="AT49" i="22" s="1"/>
  <c r="AH17" i="22"/>
  <c r="AT17" i="22" s="1"/>
  <c r="AH274" i="22"/>
  <c r="AT274" i="22" s="1"/>
  <c r="AH133" i="22"/>
  <c r="AT133" i="22" s="1"/>
  <c r="AH164" i="22"/>
  <c r="AT164" i="22" s="1"/>
  <c r="AH202" i="22"/>
  <c r="AT202" i="22" s="1"/>
  <c r="AH281" i="22"/>
  <c r="AT281" i="22" s="1"/>
  <c r="AH222" i="22"/>
  <c r="AT222" i="22" s="1"/>
  <c r="AH104" i="22"/>
  <c r="AT104" i="22" s="1"/>
  <c r="AH6" i="22"/>
  <c r="AT6" i="22" s="1"/>
  <c r="AH115" i="22"/>
  <c r="AT115" i="22" s="1"/>
  <c r="AH273" i="22"/>
  <c r="AT273" i="22" s="1"/>
  <c r="AH95" i="22"/>
  <c r="AT95" i="22" s="1"/>
  <c r="AH185" i="22"/>
  <c r="AT185" i="22" s="1"/>
  <c r="AH58" i="22"/>
  <c r="AT58" i="22" s="1"/>
  <c r="AH244" i="22"/>
  <c r="AT244" i="22" s="1"/>
  <c r="AH43" i="22"/>
  <c r="AT43" i="22" s="1"/>
  <c r="AH4" i="22"/>
  <c r="AT4" i="22" s="1"/>
  <c r="AH276" i="22"/>
  <c r="AT276" i="22" s="1"/>
  <c r="AH210" i="22"/>
  <c r="AT210" i="22" s="1"/>
  <c r="AH34" i="22"/>
  <c r="AT34" i="22" s="1"/>
  <c r="AH105" i="22"/>
  <c r="AT105" i="22" s="1"/>
  <c r="AH62" i="22"/>
  <c r="AT62" i="22" s="1"/>
  <c r="AH235" i="22"/>
  <c r="AT235" i="22" s="1"/>
  <c r="AH131" i="22"/>
  <c r="AT131" i="22" s="1"/>
  <c r="AH151" i="22"/>
  <c r="AT151" i="22" s="1"/>
  <c r="AH14" i="22"/>
  <c r="AT14" i="22" s="1"/>
  <c r="AH84" i="22"/>
  <c r="AT84" i="22" s="1"/>
  <c r="AH56" i="22"/>
  <c r="AT56" i="22" s="1"/>
  <c r="AH194" i="22"/>
  <c r="AT194" i="22" s="1"/>
  <c r="AH52" i="22"/>
  <c r="AT52" i="22" s="1"/>
  <c r="AH155" i="22"/>
  <c r="AT155" i="22" s="1"/>
  <c r="AH103" i="22"/>
  <c r="AT103" i="22" s="1"/>
  <c r="AH37" i="22"/>
  <c r="AT37" i="22" s="1"/>
  <c r="AH252" i="22"/>
  <c r="AT252" i="22" s="1"/>
  <c r="AH220" i="22"/>
  <c r="AT220" i="22" s="1"/>
  <c r="AH146" i="22"/>
  <c r="AT146" i="22" s="1"/>
  <c r="AH137" i="22"/>
  <c r="AT137" i="22" s="1"/>
  <c r="AH157" i="22"/>
  <c r="AT157" i="22" s="1"/>
  <c r="AH5" i="22"/>
  <c r="AT5" i="22" s="1"/>
  <c r="AH217" i="22"/>
  <c r="AT217" i="22" s="1"/>
  <c r="AH227" i="22"/>
  <c r="AT227" i="22" s="1"/>
  <c r="AH263" i="22"/>
  <c r="AT263" i="22" s="1"/>
  <c r="AH94" i="22"/>
  <c r="AT94" i="22" s="1"/>
  <c r="AH36" i="22"/>
  <c r="AT36" i="22" s="1"/>
  <c r="AH225" i="22"/>
  <c r="AT225" i="22" s="1"/>
  <c r="AH245" i="22"/>
  <c r="AT245" i="22" s="1"/>
  <c r="AH198" i="22"/>
  <c r="AT198" i="22" s="1"/>
  <c r="AH11" i="22"/>
  <c r="AT11" i="22" s="1"/>
  <c r="AH184" i="22"/>
  <c r="AT184" i="22" s="1"/>
  <c r="AH120" i="22"/>
  <c r="AT120" i="22" s="1"/>
  <c r="AH77" i="22"/>
  <c r="AT77" i="22" s="1"/>
  <c r="AH322" i="22"/>
  <c r="AT322" i="22" s="1"/>
  <c r="AH231" i="22"/>
  <c r="AT231" i="22" s="1"/>
  <c r="AH140" i="22"/>
  <c r="AT140" i="22" s="1"/>
  <c r="AH226" i="22"/>
  <c r="AT226" i="22" s="1"/>
  <c r="AH284" i="22"/>
  <c r="AT284" i="22" s="1"/>
  <c r="AH142" i="22"/>
  <c r="AT142" i="22" s="1"/>
  <c r="AH180" i="22"/>
  <c r="AT180" i="22" s="1"/>
  <c r="AH295" i="22"/>
  <c r="AT295" i="22" s="1"/>
  <c r="AH209" i="22"/>
  <c r="AT209" i="22" s="1"/>
  <c r="AH248" i="22"/>
  <c r="AT248" i="22" s="1"/>
  <c r="AH91" i="22"/>
  <c r="AT91" i="22" s="1"/>
  <c r="AH260" i="22"/>
  <c r="AT260" i="22" s="1"/>
  <c r="AH66" i="22"/>
  <c r="AT66" i="22" s="1"/>
  <c r="AH280" i="22"/>
  <c r="AT280" i="22" s="1"/>
  <c r="AH249" i="22"/>
  <c r="AT249" i="22" s="1"/>
  <c r="AH200" i="22"/>
  <c r="AT200" i="22" s="1"/>
  <c r="AH305" i="22"/>
  <c r="AT305" i="22" s="1"/>
  <c r="AH179" i="22"/>
  <c r="AT179" i="22" s="1"/>
  <c r="AH130" i="22"/>
  <c r="AT130" i="22" s="1"/>
  <c r="AH121" i="22"/>
  <c r="AT121" i="22" s="1"/>
  <c r="AH141" i="22"/>
  <c r="AT141" i="22" s="1"/>
  <c r="AH13" i="22"/>
  <c r="AT13" i="22" s="1"/>
  <c r="AH204" i="22"/>
  <c r="AT204" i="22" s="1"/>
  <c r="AH234" i="22"/>
  <c r="AT234" i="22" s="1"/>
  <c r="AH16" i="22"/>
  <c r="AT16" i="22" s="1"/>
  <c r="AH44" i="22"/>
  <c r="AT44" i="22" s="1"/>
  <c r="AH132" i="22"/>
  <c r="AT132" i="22" s="1"/>
  <c r="AH195" i="22"/>
  <c r="AT195" i="22" s="1"/>
  <c r="AH68" i="22"/>
  <c r="AT68" i="22" s="1"/>
  <c r="AH125" i="22"/>
  <c r="AT125" i="22" s="1"/>
  <c r="AH242" i="22"/>
  <c r="AT242" i="22" s="1"/>
  <c r="AH21" i="22"/>
  <c r="AT21" i="22" s="1"/>
  <c r="AH268" i="22"/>
  <c r="AT268" i="22" s="1"/>
  <c r="AH80" i="22"/>
  <c r="AT80" i="22" s="1"/>
  <c r="AH258" i="22"/>
  <c r="AT258" i="22" s="1"/>
  <c r="AH114" i="22"/>
  <c r="AT114" i="22" s="1"/>
  <c r="AH64" i="22"/>
  <c r="AT64" i="22" s="1"/>
  <c r="AH294" i="22"/>
  <c r="AT294" i="22" s="1"/>
  <c r="AH160" i="22"/>
  <c r="AT160" i="22" s="1"/>
  <c r="AH205" i="22"/>
  <c r="AT205" i="22" s="1"/>
  <c r="AH53" i="22"/>
  <c r="AT53" i="22" s="1"/>
  <c r="AH298" i="22"/>
  <c r="AT298" i="22" s="1"/>
  <c r="AH290" i="22"/>
  <c r="AT290" i="22" s="1"/>
  <c r="AH81" i="22"/>
  <c r="AT81" i="22" s="1"/>
  <c r="AH318" i="22"/>
  <c r="AT318" i="22" s="1"/>
  <c r="AH182" i="22"/>
  <c r="AT182" i="22" s="1"/>
  <c r="AH118" i="22"/>
  <c r="AT118" i="22" s="1"/>
  <c r="AH89" i="22"/>
  <c r="AT89" i="22" s="1"/>
  <c r="AH317" i="22"/>
  <c r="AT317" i="22" s="1"/>
  <c r="AH70" i="22"/>
  <c r="AT70" i="22" s="1"/>
  <c r="AH154" i="22"/>
  <c r="AT154" i="22" s="1"/>
  <c r="AH67" i="22"/>
  <c r="AT67" i="22" s="1"/>
  <c r="AH145" i="22"/>
  <c r="AT145" i="22" s="1"/>
  <c r="AH41" i="22"/>
  <c r="AT41" i="22" s="1"/>
  <c r="AH181" i="22"/>
  <c r="AT181" i="22" s="1"/>
  <c r="AH221" i="22"/>
  <c r="AT221" i="22" s="1"/>
  <c r="AH311" i="22"/>
  <c r="AT311" i="22" s="1"/>
  <c r="AH72" i="22"/>
  <c r="AT72" i="22" s="1"/>
  <c r="AH108" i="22"/>
  <c r="AT108" i="22" s="1"/>
  <c r="AH79" i="22"/>
  <c r="AT79" i="22" s="1"/>
  <c r="AH45" i="22"/>
  <c r="AT45" i="22" s="1"/>
  <c r="AH35" i="22"/>
  <c r="AT35" i="22" s="1"/>
  <c r="AH175" i="22"/>
  <c r="AT175" i="22" s="1"/>
  <c r="AH18" i="22"/>
  <c r="AT18" i="22" s="1"/>
  <c r="AH212" i="22"/>
  <c r="AT212" i="22" s="1"/>
  <c r="AH92" i="22"/>
  <c r="AT92" i="22" s="1"/>
  <c r="AH171" i="22"/>
  <c r="AT171" i="22" s="1"/>
  <c r="AH32" i="22"/>
  <c r="AT32" i="22" s="1"/>
  <c r="AH20" i="22"/>
  <c r="AT20" i="22" s="1"/>
  <c r="AH270" i="22"/>
  <c r="AT270" i="22" s="1"/>
  <c r="AH127" i="22"/>
  <c r="AT127" i="22" s="1"/>
  <c r="AH87" i="22"/>
  <c r="AT87" i="22" s="1"/>
  <c r="AH47" i="22"/>
  <c r="AT47" i="22" s="1"/>
  <c r="AH42" i="22"/>
  <c r="AT42" i="22" s="1"/>
  <c r="AH46" i="22"/>
  <c r="AT46" i="22" s="1"/>
  <c r="AH187" i="22"/>
  <c r="AT187" i="22" s="1"/>
  <c r="AH189" i="22"/>
  <c r="AT189" i="22" s="1"/>
  <c r="AH128" i="22"/>
  <c r="AT128" i="22" s="1"/>
  <c r="AH296" i="22"/>
  <c r="AT296" i="22" s="1"/>
  <c r="AH156" i="22"/>
  <c r="AT156" i="22" s="1"/>
  <c r="AH241" i="22"/>
  <c r="AT241" i="22" s="1"/>
  <c r="AH262" i="22"/>
  <c r="AT262" i="22" s="1"/>
  <c r="AH303" i="22"/>
  <c r="AT303" i="22" s="1"/>
  <c r="AH99" i="22"/>
  <c r="AT99" i="22" s="1"/>
  <c r="AH82" i="22"/>
  <c r="AT82" i="22" s="1"/>
  <c r="AH117" i="22"/>
  <c r="AT117" i="22" s="1"/>
  <c r="AH321" i="22"/>
  <c r="AT321" i="22" s="1"/>
  <c r="AH162" i="22"/>
  <c r="AT162" i="22" s="1"/>
  <c r="AH173" i="22"/>
  <c r="AT173" i="22" s="1"/>
  <c r="AH255" i="22"/>
  <c r="AT255" i="22" s="1"/>
  <c r="AH48" i="22"/>
  <c r="AT48" i="22" s="1"/>
  <c r="AH233" i="22"/>
  <c r="AT233" i="22" s="1"/>
  <c r="AH201" i="22"/>
  <c r="AT201" i="22" s="1"/>
  <c r="AH236" i="22"/>
  <c r="AT236" i="22" s="1"/>
  <c r="AH293" i="22"/>
  <c r="AT293" i="22" s="1"/>
  <c r="AH313" i="22"/>
  <c r="AT313" i="22" s="1"/>
  <c r="AH26" i="22"/>
  <c r="AT26" i="22" s="1"/>
  <c r="AH191" i="22"/>
  <c r="AT191" i="22" s="1"/>
  <c r="AH243" i="22"/>
  <c r="AT243" i="22" s="1"/>
  <c r="AH216" i="22"/>
  <c r="AT216" i="22" s="1"/>
  <c r="AH119" i="22"/>
  <c r="AT119" i="22" s="1"/>
  <c r="AH272" i="22"/>
  <c r="AT272" i="22" s="1"/>
  <c r="AH229" i="22"/>
  <c r="AT229" i="22" s="1"/>
  <c r="AH129" i="22"/>
  <c r="AT129" i="22" s="1"/>
  <c r="AH76" i="22"/>
  <c r="AT76" i="22" s="1"/>
  <c r="AH143" i="22"/>
  <c r="AT143" i="22" s="1"/>
  <c r="AH139" i="22"/>
  <c r="AT139" i="22" s="1"/>
  <c r="AH203" i="22"/>
  <c r="AT203" i="22" s="1"/>
  <c r="AH30" i="22"/>
  <c r="AT30" i="22" s="1"/>
  <c r="AH286" i="22"/>
  <c r="AT286" i="22" s="1"/>
  <c r="AH109" i="22"/>
  <c r="AT109" i="22" s="1"/>
  <c r="AH277" i="22"/>
  <c r="AT277" i="22" s="1"/>
  <c r="AH65" i="22"/>
  <c r="AT65" i="22" s="1"/>
  <c r="AH174" i="22"/>
  <c r="AT174" i="22" s="1"/>
  <c r="AH57" i="22"/>
  <c r="AT57" i="22" s="1"/>
  <c r="AH54" i="22"/>
  <c r="AT54" i="22" s="1"/>
  <c r="AH59" i="22"/>
  <c r="AT59" i="22" s="1"/>
  <c r="AH33" i="22"/>
  <c r="AT33" i="22" s="1"/>
  <c r="AH73" i="22"/>
  <c r="AT73" i="22" s="1"/>
  <c r="AH40" i="22"/>
  <c r="AT40" i="22" s="1"/>
  <c r="AH63" i="22"/>
  <c r="AT63" i="22" s="1"/>
  <c r="AH27" i="22"/>
  <c r="AT27" i="22" s="1"/>
  <c r="AH214" i="22"/>
  <c r="AT214" i="22" s="1"/>
  <c r="AH208" i="22"/>
  <c r="AT208" i="22" s="1"/>
  <c r="AH163" i="22"/>
  <c r="AT163" i="22" s="1"/>
  <c r="AH169" i="22"/>
  <c r="AT169" i="22" s="1"/>
  <c r="AH55" i="22"/>
  <c r="AT55" i="22" s="1"/>
  <c r="AH10" i="22"/>
  <c r="AT10" i="22" s="1"/>
  <c r="AH123" i="22"/>
  <c r="AT123" i="22" s="1"/>
  <c r="AH85" i="22"/>
  <c r="AT85" i="22" s="1"/>
  <c r="AH223" i="22"/>
  <c r="AT223" i="22" s="1"/>
  <c r="AH300" i="22"/>
  <c r="AT300" i="22" s="1"/>
  <c r="AH150" i="22"/>
  <c r="AT150" i="22" s="1"/>
  <c r="AH215" i="22"/>
  <c r="AT215" i="22" s="1"/>
  <c r="AH271" i="22"/>
  <c r="AT271" i="22" s="1"/>
  <c r="AH278" i="22"/>
  <c r="AT278" i="22" s="1"/>
  <c r="AH9" i="22"/>
  <c r="AT9" i="22" s="1"/>
  <c r="AH287" i="22"/>
  <c r="AT287" i="22" s="1"/>
  <c r="AH153" i="22"/>
  <c r="AT153" i="22" s="1"/>
  <c r="AH224" i="22"/>
  <c r="AT224" i="22" s="1"/>
  <c r="AH193" i="22"/>
  <c r="AT193" i="22" s="1"/>
  <c r="AH106" i="22"/>
  <c r="AT106" i="22" s="1"/>
  <c r="AH207" i="22"/>
  <c r="AT207" i="22" s="1"/>
  <c r="AH152" i="22"/>
  <c r="AT152" i="22" s="1"/>
  <c r="AH320" i="22"/>
  <c r="AT320" i="22" s="1"/>
  <c r="AH230" i="22"/>
  <c r="AT230" i="22" s="1"/>
  <c r="AH302" i="22"/>
  <c r="AT302" i="22" s="1"/>
  <c r="AH110" i="22"/>
  <c r="AT110" i="22" s="1"/>
  <c r="AH301" i="22"/>
  <c r="AT301" i="22" s="1"/>
  <c r="AH138" i="22"/>
  <c r="AT138" i="22" s="1"/>
  <c r="AH165" i="22"/>
  <c r="AT165" i="22" s="1"/>
  <c r="AH250" i="22"/>
  <c r="AT250" i="22" s="1"/>
  <c r="AH29" i="22"/>
  <c r="AT29" i="22" s="1"/>
  <c r="AH297" i="22"/>
  <c r="AT297" i="22" s="1"/>
  <c r="AH265" i="22"/>
  <c r="AT265" i="22" s="1"/>
  <c r="AH31" i="22"/>
  <c r="AT31" i="22" s="1"/>
  <c r="AH39" i="22"/>
  <c r="AT39" i="22" s="1"/>
  <c r="AS100" i="22"/>
  <c r="AS114" i="22"/>
  <c r="AS121" i="22"/>
  <c r="AS5" i="22"/>
  <c r="AS79" i="22"/>
  <c r="AS106" i="22"/>
  <c r="AS34" i="22"/>
  <c r="AS304" i="22"/>
  <c r="AS164" i="22"/>
  <c r="AS201" i="22"/>
  <c r="AS26" i="22"/>
  <c r="AS241" i="22"/>
  <c r="AS246" i="22"/>
  <c r="AS300" i="22"/>
  <c r="AS290" i="22"/>
  <c r="AS288" i="22"/>
  <c r="AS252" i="22"/>
  <c r="AS117" i="22"/>
  <c r="AS80" i="22"/>
  <c r="AS107" i="22"/>
  <c r="AS35" i="22"/>
  <c r="AS243" i="22"/>
  <c r="AS278" i="22"/>
  <c r="AS266" i="22"/>
  <c r="AS147" i="22"/>
  <c r="AS172" i="22"/>
  <c r="AS240" i="22"/>
  <c r="AS175" i="22"/>
  <c r="AS132" i="22"/>
  <c r="AS206" i="22"/>
  <c r="AS210" i="22"/>
  <c r="AS95" i="22"/>
  <c r="AS242" i="22"/>
  <c r="AS248" i="22"/>
  <c r="AS269" i="22"/>
  <c r="AS53" i="22"/>
  <c r="AS276" i="22"/>
  <c r="AS186" i="22"/>
  <c r="AS194" i="22"/>
  <c r="AS274" i="22"/>
  <c r="AS244" i="22"/>
  <c r="AS12" i="22"/>
  <c r="AS20" i="22"/>
  <c r="AS126" i="22"/>
  <c r="AS287" i="22"/>
  <c r="AS10" i="22"/>
  <c r="AS64" i="22"/>
  <c r="AS55" i="22"/>
  <c r="AS159" i="22"/>
  <c r="AS27" i="22"/>
  <c r="AS316" i="22"/>
  <c r="AS19" i="22"/>
  <c r="AS75" i="22"/>
  <c r="AS220" i="22"/>
  <c r="AS251" i="22"/>
  <c r="AS151" i="22"/>
  <c r="AS178" i="22"/>
  <c r="AS245" i="22"/>
  <c r="AS249" i="22"/>
  <c r="AS264" i="22"/>
  <c r="AS260" i="22"/>
  <c r="AS305" i="22"/>
  <c r="AS295" i="22"/>
  <c r="AT97" i="22"/>
  <c r="AS214" i="22"/>
  <c r="AS14" i="22"/>
  <c r="AS21" i="22"/>
  <c r="AS15" i="22"/>
  <c r="AS11" i="22"/>
  <c r="AS212" i="22"/>
  <c r="AS144" i="22"/>
  <c r="AS81" i="22"/>
  <c r="AS128" i="22"/>
  <c r="AS9" i="22"/>
  <c r="AS51" i="22"/>
  <c r="AS115" i="22"/>
  <c r="AS181" i="22"/>
  <c r="AS31" i="22"/>
  <c r="AS133" i="22"/>
  <c r="AS209" i="22"/>
  <c r="AS65" i="22"/>
  <c r="AS219" i="22"/>
  <c r="AS223" i="22"/>
  <c r="AS97" i="22"/>
  <c r="AS255" i="22"/>
  <c r="AS323" i="22"/>
  <c r="AS256" i="22"/>
  <c r="M2" i="7"/>
  <c r="M3" i="7" s="1"/>
  <c r="M4" i="7" s="1"/>
  <c r="M5" i="7" s="1"/>
  <c r="BB7" i="34"/>
  <c r="BB8" i="34"/>
  <c r="BB9" i="34"/>
  <c r="BB10" i="34"/>
  <c r="BB11" i="34"/>
  <c r="BB12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N3" i="35" l="1"/>
  <c r="N4" i="35" s="1"/>
  <c r="M6" i="35"/>
  <c r="AI288" i="22"/>
  <c r="AU288" i="22" s="1"/>
  <c r="AI214" i="22"/>
  <c r="AU214" i="22" s="1"/>
  <c r="AI184" i="22"/>
  <c r="AU184" i="22" s="1"/>
  <c r="AI283" i="22"/>
  <c r="AU283" i="22" s="1"/>
  <c r="AI229" i="22"/>
  <c r="AU229" i="22" s="1"/>
  <c r="AI159" i="22"/>
  <c r="AU159" i="22" s="1"/>
  <c r="AI112" i="22"/>
  <c r="AU112" i="22" s="1"/>
  <c r="AI241" i="22"/>
  <c r="AU241" i="22" s="1"/>
  <c r="AI119" i="22"/>
  <c r="AU119" i="22" s="1"/>
  <c r="AI239" i="22"/>
  <c r="AU239" i="22" s="1"/>
  <c r="AI275" i="22"/>
  <c r="AU275" i="22" s="1"/>
  <c r="AI304" i="22"/>
  <c r="AU304" i="22" s="1"/>
  <c r="AI111" i="22"/>
  <c r="AU111" i="22" s="1"/>
  <c r="AI251" i="22"/>
  <c r="AU251" i="22" s="1"/>
  <c r="AI171" i="22"/>
  <c r="AU171" i="22" s="1"/>
  <c r="AI190" i="22"/>
  <c r="AU190" i="22" s="1"/>
  <c r="AI280" i="22"/>
  <c r="AU280" i="22" s="1"/>
  <c r="AI156" i="22"/>
  <c r="AU156" i="22" s="1"/>
  <c r="AI263" i="22"/>
  <c r="AU263" i="22" s="1"/>
  <c r="AI195" i="22"/>
  <c r="AU195" i="22" s="1"/>
  <c r="AI36" i="22"/>
  <c r="AU36" i="22" s="1"/>
  <c r="AI105" i="22"/>
  <c r="AU105" i="22" s="1"/>
  <c r="AI199" i="22"/>
  <c r="AU199" i="22" s="1"/>
  <c r="AI38" i="22"/>
  <c r="AU38" i="22" s="1"/>
  <c r="AI279" i="22"/>
  <c r="AU279" i="22" s="1"/>
  <c r="AI227" i="22"/>
  <c r="AU227" i="22" s="1"/>
  <c r="AI131" i="22"/>
  <c r="AU131" i="22" s="1"/>
  <c r="AI316" i="22"/>
  <c r="AU316" i="22" s="1"/>
  <c r="AI219" i="22"/>
  <c r="AU219" i="22" s="1"/>
  <c r="AI48" i="22"/>
  <c r="AU48" i="22" s="1"/>
  <c r="AI72" i="22"/>
  <c r="AU72" i="22" s="1"/>
  <c r="AI309" i="22"/>
  <c r="AU309" i="22" s="1"/>
  <c r="AI191" i="22"/>
  <c r="AU191" i="22" s="1"/>
  <c r="AI34" i="22"/>
  <c r="AU34" i="22" s="1"/>
  <c r="AI123" i="22"/>
  <c r="AU123" i="22" s="1"/>
  <c r="AI170" i="22"/>
  <c r="AU170" i="22" s="1"/>
  <c r="AI286" i="22"/>
  <c r="AU286" i="22" s="1"/>
  <c r="AI46" i="22"/>
  <c r="AU46" i="22" s="1"/>
  <c r="AI85" i="22"/>
  <c r="AU85" i="22" s="1"/>
  <c r="AI256" i="22"/>
  <c r="AU256" i="22" s="1"/>
  <c r="AI11" i="22"/>
  <c r="AU11" i="22" s="1"/>
  <c r="AI213" i="22"/>
  <c r="AU213" i="22" s="1"/>
  <c r="AI253" i="22"/>
  <c r="AU253" i="22" s="1"/>
  <c r="AI115" i="22"/>
  <c r="AU115" i="22" s="1"/>
  <c r="AI203" i="22"/>
  <c r="AU203" i="22" s="1"/>
  <c r="AI88" i="22"/>
  <c r="AU88" i="22" s="1"/>
  <c r="AI246" i="22"/>
  <c r="AU246" i="22" s="1"/>
  <c r="AI76" i="22"/>
  <c r="AU76" i="22" s="1"/>
  <c r="AI298" i="22"/>
  <c r="AU298" i="22" s="1"/>
  <c r="AI35" i="22"/>
  <c r="AU35" i="22" s="1"/>
  <c r="AI244" i="22"/>
  <c r="AU244" i="22" s="1"/>
  <c r="AI21" i="22"/>
  <c r="AU21" i="22" s="1"/>
  <c r="AI204" i="22"/>
  <c r="AU204" i="22" s="1"/>
  <c r="AI12" i="22"/>
  <c r="AU12" i="22" s="1"/>
  <c r="AI185" i="22"/>
  <c r="AU185" i="22" s="1"/>
  <c r="AI300" i="22"/>
  <c r="AU300" i="22" s="1"/>
  <c r="AI271" i="22"/>
  <c r="AU271" i="22" s="1"/>
  <c r="AI296" i="22"/>
  <c r="AU296" i="22" s="1"/>
  <c r="AI15" i="22"/>
  <c r="AU15" i="22" s="1"/>
  <c r="AI205" i="22"/>
  <c r="AU205" i="22" s="1"/>
  <c r="AI67" i="22"/>
  <c r="AU67" i="22" s="1"/>
  <c r="AI101" i="22"/>
  <c r="AU101" i="22" s="1"/>
  <c r="AI91" i="22"/>
  <c r="AU91" i="22" s="1"/>
  <c r="AI267" i="22"/>
  <c r="AU267" i="22" s="1"/>
  <c r="AI10" i="22"/>
  <c r="AU10" i="22" s="1"/>
  <c r="AI117" i="22"/>
  <c r="AU117" i="22" s="1"/>
  <c r="AI165" i="22"/>
  <c r="AU165" i="22" s="1"/>
  <c r="AI243" i="22"/>
  <c r="AU243" i="22" s="1"/>
  <c r="AI8" i="22"/>
  <c r="AU8" i="22" s="1"/>
  <c r="AI26" i="22"/>
  <c r="AU26" i="22" s="1"/>
  <c r="AI55" i="22"/>
  <c r="AU55" i="22" s="1"/>
  <c r="AI125" i="22"/>
  <c r="AU125" i="22" s="1"/>
  <c r="AI62" i="22"/>
  <c r="AU62" i="22" s="1"/>
  <c r="AI17" i="22"/>
  <c r="AU17" i="22" s="1"/>
  <c r="AI224" i="22"/>
  <c r="AU224" i="22" s="1"/>
  <c r="AI90" i="22"/>
  <c r="AU90" i="22" s="1"/>
  <c r="AI99" i="22"/>
  <c r="AU99" i="22" s="1"/>
  <c r="AI5" i="22"/>
  <c r="AU5" i="22" s="1"/>
  <c r="AI23" i="22"/>
  <c r="AU23" i="22" s="1"/>
  <c r="AI221" i="22"/>
  <c r="AU221" i="22" s="1"/>
  <c r="AI261" i="22"/>
  <c r="AU261" i="22" s="1"/>
  <c r="AI176" i="22"/>
  <c r="AU176" i="22" s="1"/>
  <c r="AI273" i="22"/>
  <c r="AU273" i="22" s="1"/>
  <c r="AI281" i="22"/>
  <c r="AU281" i="22" s="1"/>
  <c r="AI321" i="22"/>
  <c r="AU321" i="22" s="1"/>
  <c r="AI249" i="22"/>
  <c r="AU249" i="22" s="1"/>
  <c r="AI198" i="22"/>
  <c r="AU198" i="22" s="1"/>
  <c r="AI152" i="22"/>
  <c r="AU152" i="22" s="1"/>
  <c r="AI308" i="22"/>
  <c r="AU308" i="22" s="1"/>
  <c r="AI210" i="22"/>
  <c r="AU210" i="22" s="1"/>
  <c r="AI127" i="22"/>
  <c r="AU127" i="22" s="1"/>
  <c r="AI315" i="22"/>
  <c r="AU315" i="22" s="1"/>
  <c r="AI206" i="22"/>
  <c r="AU206" i="22" s="1"/>
  <c r="AI168" i="22"/>
  <c r="AU168" i="22" s="1"/>
  <c r="AI278" i="22"/>
  <c r="AU278" i="22" s="1"/>
  <c r="AI179" i="22"/>
  <c r="AU179" i="22" s="1"/>
  <c r="AI237" i="22"/>
  <c r="AU237" i="22" s="1"/>
  <c r="AI160" i="22"/>
  <c r="AU160" i="22" s="1"/>
  <c r="AI235" i="22"/>
  <c r="AU235" i="22" s="1"/>
  <c r="AI139" i="22"/>
  <c r="AU139" i="22" s="1"/>
  <c r="AI151" i="22"/>
  <c r="AU151" i="22" s="1"/>
  <c r="AI220" i="22"/>
  <c r="AU220" i="22" s="1"/>
  <c r="AI124" i="22"/>
  <c r="AU124" i="22" s="1"/>
  <c r="AI258" i="22"/>
  <c r="AU258" i="22" s="1"/>
  <c r="AI145" i="22"/>
  <c r="AU145" i="22" s="1"/>
  <c r="AI20" i="22"/>
  <c r="AU20" i="22" s="1"/>
  <c r="AI73" i="22"/>
  <c r="AU73" i="22" s="1"/>
  <c r="AI153" i="22"/>
  <c r="AU153" i="22" s="1"/>
  <c r="AI323" i="22"/>
  <c r="AU323" i="22" s="1"/>
  <c r="AI143" i="22"/>
  <c r="AU143" i="22" s="1"/>
  <c r="AI216" i="22"/>
  <c r="AU216" i="22" s="1"/>
  <c r="AI180" i="22"/>
  <c r="AU180" i="22" s="1"/>
  <c r="AI250" i="22"/>
  <c r="AU250" i="22" s="1"/>
  <c r="AI129" i="22"/>
  <c r="AU129" i="22" s="1"/>
  <c r="AI32" i="22"/>
  <c r="AU32" i="22" s="1"/>
  <c r="AI277" i="22"/>
  <c r="AU277" i="22" s="1"/>
  <c r="AI262" i="22"/>
  <c r="AU262" i="22" s="1"/>
  <c r="AI137" i="22"/>
  <c r="AU137" i="22" s="1"/>
  <c r="AI257" i="22"/>
  <c r="AU257" i="22" s="1"/>
  <c r="AI172" i="22"/>
  <c r="AU172" i="22" s="1"/>
  <c r="AI28" i="22"/>
  <c r="AU28" i="22" s="1"/>
  <c r="AI311" i="22"/>
  <c r="AU311" i="22" s="1"/>
  <c r="AI22" i="22"/>
  <c r="AU22" i="22" s="1"/>
  <c r="AI53" i="22"/>
  <c r="AU53" i="22" s="1"/>
  <c r="AI209" i="22"/>
  <c r="AU209" i="22" s="1"/>
  <c r="AI70" i="22"/>
  <c r="AU70" i="22" s="1"/>
  <c r="AI29" i="22"/>
  <c r="AU29" i="22" s="1"/>
  <c r="AI218" i="22"/>
  <c r="AU218" i="22" s="1"/>
  <c r="AI164" i="22"/>
  <c r="AU164" i="22" s="1"/>
  <c r="AI161" i="22"/>
  <c r="AU161" i="22" s="1"/>
  <c r="AI81" i="22"/>
  <c r="AU81" i="22" s="1"/>
  <c r="AI42" i="22"/>
  <c r="AU42" i="22" s="1"/>
  <c r="AI109" i="22"/>
  <c r="AU109" i="22" s="1"/>
  <c r="AI193" i="22"/>
  <c r="AU193" i="22" s="1"/>
  <c r="AI302" i="22"/>
  <c r="AU302" i="22" s="1"/>
  <c r="AI197" i="22"/>
  <c r="AU197" i="22" s="1"/>
  <c r="AI106" i="22"/>
  <c r="AU106" i="22" s="1"/>
  <c r="AI163" i="22"/>
  <c r="AU163" i="22" s="1"/>
  <c r="AI64" i="22"/>
  <c r="AU64" i="22" s="1"/>
  <c r="AI30" i="22"/>
  <c r="AU30" i="22" s="1"/>
  <c r="AI268" i="22"/>
  <c r="AU268" i="22" s="1"/>
  <c r="AI142" i="22"/>
  <c r="AU142" i="22" s="1"/>
  <c r="AI232" i="22"/>
  <c r="AU232" i="22" s="1"/>
  <c r="AI78" i="22"/>
  <c r="AU78" i="22" s="1"/>
  <c r="AI133" i="22"/>
  <c r="AU133" i="22" s="1"/>
  <c r="AI146" i="22"/>
  <c r="AU146" i="22" s="1"/>
  <c r="AI282" i="22"/>
  <c r="AU282" i="22" s="1"/>
  <c r="AI150" i="22"/>
  <c r="AU150" i="22" s="1"/>
  <c r="AI40" i="22"/>
  <c r="AU40" i="22" s="1"/>
  <c r="AI60" i="22"/>
  <c r="AU60" i="22" s="1"/>
  <c r="AI74" i="22"/>
  <c r="AU74" i="22" s="1"/>
  <c r="AI33" i="22"/>
  <c r="AU33" i="22" s="1"/>
  <c r="AI200" i="22"/>
  <c r="AU200" i="22" s="1"/>
  <c r="AI56" i="22"/>
  <c r="AU56" i="22" s="1"/>
  <c r="AI92" i="22"/>
  <c r="AU92" i="22" s="1"/>
  <c r="AI110" i="22"/>
  <c r="AU110" i="22" s="1"/>
  <c r="AI182" i="22"/>
  <c r="AU182" i="22" s="1"/>
  <c r="AI63" i="22"/>
  <c r="AU63" i="22" s="1"/>
  <c r="AI98" i="22"/>
  <c r="AU98" i="22" s="1"/>
  <c r="AI141" i="22"/>
  <c r="AU141" i="22" s="1"/>
  <c r="AI217" i="22"/>
  <c r="AU217" i="22" s="1"/>
  <c r="AI234" i="22"/>
  <c r="AU234" i="22" s="1"/>
  <c r="AI248" i="22"/>
  <c r="AU248" i="22" s="1"/>
  <c r="AI94" i="22"/>
  <c r="AU94" i="22" s="1"/>
  <c r="AI158" i="22"/>
  <c r="AU158" i="22" s="1"/>
  <c r="AI233" i="22"/>
  <c r="AU233" i="22" s="1"/>
  <c r="AI167" i="22"/>
  <c r="AU167" i="22" s="1"/>
  <c r="AI120" i="22"/>
  <c r="AU120" i="22" s="1"/>
  <c r="AI194" i="22"/>
  <c r="AU194" i="22" s="1"/>
  <c r="AI285" i="22"/>
  <c r="AU285" i="22" s="1"/>
  <c r="AI284" i="22"/>
  <c r="AU284" i="22" s="1"/>
  <c r="AI212" i="22"/>
  <c r="AU212" i="22" s="1"/>
  <c r="AI202" i="22"/>
  <c r="AU202" i="22" s="1"/>
  <c r="AI208" i="22"/>
  <c r="AU208" i="22" s="1"/>
  <c r="AI135" i="22"/>
  <c r="AU135" i="22" s="1"/>
  <c r="AI144" i="22"/>
  <c r="AU144" i="22" s="1"/>
  <c r="AI196" i="22"/>
  <c r="AU196" i="22" s="1"/>
  <c r="AI192" i="22"/>
  <c r="AU192" i="22" s="1"/>
  <c r="AI231" i="22"/>
  <c r="AU231" i="22" s="1"/>
  <c r="AI301" i="22"/>
  <c r="AU301" i="22" s="1"/>
  <c r="AI52" i="22"/>
  <c r="AU52" i="22" s="1"/>
  <c r="AI238" i="22"/>
  <c r="AU238" i="22" s="1"/>
  <c r="AI272" i="22"/>
  <c r="AU272" i="22" s="1"/>
  <c r="AI187" i="22"/>
  <c r="AU187" i="22" s="1"/>
  <c r="AI266" i="22"/>
  <c r="AU266" i="22" s="1"/>
  <c r="AI104" i="22"/>
  <c r="AU104" i="22" s="1"/>
  <c r="AI223" i="22"/>
  <c r="AU223" i="22" s="1"/>
  <c r="AI299" i="22"/>
  <c r="AU299" i="22" s="1"/>
  <c r="AI89" i="22"/>
  <c r="AU89" i="22" s="1"/>
  <c r="AI84" i="22"/>
  <c r="AU84" i="22" s="1"/>
  <c r="AI43" i="22"/>
  <c r="AU43" i="22" s="1"/>
  <c r="AI58" i="22"/>
  <c r="AU58" i="22" s="1"/>
  <c r="AI274" i="22"/>
  <c r="AU274" i="22" s="1"/>
  <c r="AI287" i="22"/>
  <c r="AU287" i="22" s="1"/>
  <c r="AI240" i="22"/>
  <c r="AU240" i="22" s="1"/>
  <c r="AI87" i="22"/>
  <c r="AU87" i="22" s="1"/>
  <c r="AI247" i="22"/>
  <c r="AU247" i="22" s="1"/>
  <c r="AI215" i="22"/>
  <c r="AU215" i="22" s="1"/>
  <c r="AI228" i="22"/>
  <c r="AU228" i="22" s="1"/>
  <c r="AI47" i="22"/>
  <c r="AU47" i="22" s="1"/>
  <c r="AI25" i="22"/>
  <c r="AU25" i="22" s="1"/>
  <c r="AI13" i="22"/>
  <c r="AU13" i="22" s="1"/>
  <c r="AI130" i="22"/>
  <c r="AU130" i="22" s="1"/>
  <c r="AI118" i="22"/>
  <c r="AU118" i="22" s="1"/>
  <c r="AI132" i="22"/>
  <c r="AU132" i="22" s="1"/>
  <c r="AI51" i="22"/>
  <c r="AU51" i="22" s="1"/>
  <c r="AI7" i="22"/>
  <c r="AU7" i="22" s="1"/>
  <c r="AI44" i="22"/>
  <c r="AU44" i="22" s="1"/>
  <c r="AI9" i="22"/>
  <c r="AU9" i="22" s="1"/>
  <c r="AI189" i="22"/>
  <c r="AU189" i="22" s="1"/>
  <c r="AI108" i="22"/>
  <c r="AU108" i="22" s="1"/>
  <c r="AI174" i="22"/>
  <c r="AU174" i="22" s="1"/>
  <c r="AI69" i="22"/>
  <c r="AU69" i="22" s="1"/>
  <c r="AI236" i="22"/>
  <c r="AU236" i="22" s="1"/>
  <c r="AI82" i="22"/>
  <c r="AU82" i="22" s="1"/>
  <c r="AI292" i="22"/>
  <c r="AU292" i="22" s="1"/>
  <c r="AI169" i="22"/>
  <c r="AU169" i="22" s="1"/>
  <c r="AI49" i="22"/>
  <c r="AU49" i="22" s="1"/>
  <c r="AI86" i="22"/>
  <c r="AU86" i="22" s="1"/>
  <c r="AI255" i="22"/>
  <c r="AU255" i="22" s="1"/>
  <c r="AI295" i="22"/>
  <c r="AU295" i="22" s="1"/>
  <c r="AI290" i="22"/>
  <c r="AU290" i="22" s="1"/>
  <c r="AI264" i="22"/>
  <c r="AU264" i="22" s="1"/>
  <c r="AI16" i="22"/>
  <c r="AU16" i="22" s="1"/>
  <c r="AI222" i="22"/>
  <c r="AU222" i="22" s="1"/>
  <c r="AI166" i="22"/>
  <c r="AU166" i="22" s="1"/>
  <c r="AI312" i="22"/>
  <c r="AU312" i="22" s="1"/>
  <c r="AI77" i="22"/>
  <c r="AU77" i="22" s="1"/>
  <c r="AI305" i="22"/>
  <c r="AU305" i="22" s="1"/>
  <c r="AI71" i="22"/>
  <c r="AU71" i="22" s="1"/>
  <c r="AI27" i="22"/>
  <c r="AU27" i="22" s="1"/>
  <c r="AI75" i="22"/>
  <c r="AU75" i="22" s="1"/>
  <c r="AI39" i="22"/>
  <c r="AU39" i="22" s="1"/>
  <c r="AI31" i="22"/>
  <c r="AU31" i="22" s="1"/>
  <c r="AI83" i="22"/>
  <c r="AU83" i="22" s="1"/>
  <c r="AI293" i="22"/>
  <c r="AU293" i="22" s="1"/>
  <c r="AI313" i="22"/>
  <c r="AU313" i="22" s="1"/>
  <c r="AI297" i="22"/>
  <c r="AU297" i="22" s="1"/>
  <c r="AI225" i="22"/>
  <c r="AU225" i="22" s="1"/>
  <c r="AI147" i="22"/>
  <c r="AU147" i="22" s="1"/>
  <c r="AI226" i="22"/>
  <c r="AU226" i="22" s="1"/>
  <c r="AI4" i="22"/>
  <c r="AU4" i="22" s="1"/>
  <c r="AI178" i="22"/>
  <c r="AU178" i="22" s="1"/>
  <c r="AI128" i="22"/>
  <c r="AU128" i="22" s="1"/>
  <c r="AI148" i="22"/>
  <c r="AU148" i="22" s="1"/>
  <c r="AI186" i="22"/>
  <c r="AU186" i="22" s="1"/>
  <c r="AI97" i="22"/>
  <c r="AU97" i="22" s="1"/>
  <c r="AI162" i="22"/>
  <c r="AU162" i="22" s="1"/>
  <c r="AI211" i="22"/>
  <c r="AU211" i="22" s="1"/>
  <c r="AI254" i="22"/>
  <c r="AU254" i="22" s="1"/>
  <c r="AI291" i="22"/>
  <c r="AU291" i="22" s="1"/>
  <c r="AI103" i="22"/>
  <c r="AU103" i="22" s="1"/>
  <c r="AI289" i="22"/>
  <c r="AU289" i="22" s="1"/>
  <c r="AI154" i="22"/>
  <c r="AU154" i="22" s="1"/>
  <c r="AI18" i="22"/>
  <c r="AU18" i="22" s="1"/>
  <c r="AI173" i="22"/>
  <c r="AU173" i="22" s="1"/>
  <c r="AI181" i="22"/>
  <c r="AU181" i="22" s="1"/>
  <c r="AI140" i="22"/>
  <c r="AU140" i="22" s="1"/>
  <c r="AI100" i="22"/>
  <c r="AU100" i="22" s="1"/>
  <c r="AI45" i="22"/>
  <c r="AU45" i="22" s="1"/>
  <c r="AI79" i="22"/>
  <c r="AU79" i="22" s="1"/>
  <c r="AI14" i="22"/>
  <c r="AU14" i="22" s="1"/>
  <c r="AI41" i="22"/>
  <c r="AU41" i="22" s="1"/>
  <c r="AI93" i="22"/>
  <c r="AU93" i="22" s="1"/>
  <c r="AI66" i="22"/>
  <c r="AU66" i="22" s="1"/>
  <c r="AI207" i="22"/>
  <c r="AU207" i="22" s="1"/>
  <c r="AI37" i="22"/>
  <c r="AU37" i="22" s="1"/>
  <c r="AI310" i="22"/>
  <c r="AU310" i="22" s="1"/>
  <c r="AI102" i="22"/>
  <c r="AU102" i="22" s="1"/>
  <c r="AI319" i="22"/>
  <c r="AU319" i="22" s="1"/>
  <c r="AI95" i="22"/>
  <c r="AU95" i="22" s="1"/>
  <c r="AI307" i="22"/>
  <c r="AU307" i="22" s="1"/>
  <c r="AI245" i="22"/>
  <c r="AU245" i="22" s="1"/>
  <c r="AI183" i="22"/>
  <c r="AU183" i="22" s="1"/>
  <c r="AI175" i="22"/>
  <c r="AU175" i="22" s="1"/>
  <c r="AI314" i="22"/>
  <c r="AU314" i="22" s="1"/>
  <c r="AI188" i="22"/>
  <c r="AU188" i="22" s="1"/>
  <c r="AI276" i="22"/>
  <c r="AU276" i="22" s="1"/>
  <c r="AI80" i="22"/>
  <c r="AU80" i="22" s="1"/>
  <c r="AI114" i="22"/>
  <c r="AU114" i="22" s="1"/>
  <c r="AI259" i="22"/>
  <c r="AU259" i="22" s="1"/>
  <c r="AI116" i="22"/>
  <c r="AU116" i="22" s="1"/>
  <c r="AI122" i="22"/>
  <c r="AU122" i="22" s="1"/>
  <c r="AI65" i="22"/>
  <c r="AU65" i="22" s="1"/>
  <c r="AI50" i="22"/>
  <c r="AU50" i="22" s="1"/>
  <c r="AI177" i="22"/>
  <c r="AU177" i="22" s="1"/>
  <c r="AI121" i="22"/>
  <c r="AU121" i="22" s="1"/>
  <c r="AI294" i="22"/>
  <c r="AU294" i="22" s="1"/>
  <c r="AI260" i="22"/>
  <c r="AU260" i="22" s="1"/>
  <c r="AI320" i="22"/>
  <c r="AU320" i="22" s="1"/>
  <c r="AI24" i="22"/>
  <c r="AU24" i="22" s="1"/>
  <c r="AI134" i="22"/>
  <c r="AU134" i="22" s="1"/>
  <c r="AI113" i="22"/>
  <c r="AU113" i="22" s="1"/>
  <c r="AI59" i="22"/>
  <c r="AU59" i="22" s="1"/>
  <c r="AI68" i="22"/>
  <c r="AU68" i="22" s="1"/>
  <c r="AI19" i="22"/>
  <c r="AU19" i="22" s="1"/>
  <c r="AI107" i="22"/>
  <c r="AU107" i="22" s="1"/>
  <c r="AI149" i="22"/>
  <c r="AU149" i="22" s="1"/>
  <c r="AI252" i="22"/>
  <c r="AU252" i="22" s="1"/>
  <c r="AI270" i="22"/>
  <c r="AU270" i="22" s="1"/>
  <c r="AI318" i="22"/>
  <c r="AU318" i="22" s="1"/>
  <c r="AI265" i="22"/>
  <c r="AU265" i="22" s="1"/>
  <c r="AI136" i="22"/>
  <c r="AU136" i="22" s="1"/>
  <c r="AI138" i="22"/>
  <c r="AU138" i="22" s="1"/>
  <c r="AI306" i="22"/>
  <c r="AU306" i="22" s="1"/>
  <c r="AI322" i="22"/>
  <c r="AU322" i="22" s="1"/>
  <c r="AI230" i="22"/>
  <c r="AU230" i="22" s="1"/>
  <c r="AI96" i="22"/>
  <c r="AU96" i="22" s="1"/>
  <c r="AI6" i="22"/>
  <c r="AU6" i="22" s="1"/>
  <c r="AI269" i="22"/>
  <c r="AU269" i="22" s="1"/>
  <c r="AI303" i="22"/>
  <c r="AU303" i="22" s="1"/>
  <c r="AI54" i="22"/>
  <c r="AU54" i="22" s="1"/>
  <c r="AI57" i="22"/>
  <c r="AU57" i="22" s="1"/>
  <c r="AI157" i="22"/>
  <c r="AU157" i="22" s="1"/>
  <c r="AI126" i="22"/>
  <c r="AU126" i="22" s="1"/>
  <c r="AI317" i="22"/>
  <c r="AU317" i="22" s="1"/>
  <c r="AI155" i="22"/>
  <c r="AU155" i="22" s="1"/>
  <c r="AI61" i="22"/>
  <c r="AU61" i="22" s="1"/>
  <c r="AI242" i="22"/>
  <c r="AU242" i="22" s="1"/>
  <c r="AI201" i="22"/>
  <c r="AU201" i="22" s="1"/>
  <c r="AM303" i="34"/>
  <c r="AY322" i="22"/>
  <c r="AY320" i="22"/>
  <c r="AY303" i="22"/>
  <c r="AY301" i="22"/>
  <c r="AY296" i="22"/>
  <c r="AY176" i="22"/>
  <c r="AY179" i="22" s="1"/>
  <c r="AY167" i="22"/>
  <c r="AY135" i="22"/>
  <c r="AY122" i="22"/>
  <c r="AY323" i="22" s="1"/>
  <c r="AY112" i="22"/>
  <c r="AY107" i="22"/>
  <c r="AY78" i="22"/>
  <c r="AY73" i="22"/>
  <c r="AY69" i="22"/>
  <c r="AY49" i="22"/>
  <c r="AY48" i="22"/>
  <c r="AY46" i="22"/>
  <c r="AY45" i="22"/>
  <c r="AY43" i="22"/>
  <c r="AY42" i="22"/>
  <c r="AY41" i="22"/>
  <c r="AY40" i="22"/>
  <c r="P2" i="30"/>
  <c r="O3" i="35" l="1"/>
  <c r="O4" i="35" s="1"/>
  <c r="O6" i="35" s="1"/>
  <c r="N6" i="35"/>
  <c r="AJ273" i="22"/>
  <c r="AV273" i="22" s="1"/>
  <c r="AJ181" i="22"/>
  <c r="AV181" i="22" s="1"/>
  <c r="AJ117" i="22"/>
  <c r="AV117" i="22" s="1"/>
  <c r="AJ68" i="22"/>
  <c r="AV68" i="22" s="1"/>
  <c r="AJ295" i="22"/>
  <c r="AV295" i="22" s="1"/>
  <c r="AJ230" i="22"/>
  <c r="AV230" i="22" s="1"/>
  <c r="AJ177" i="22"/>
  <c r="AV177" i="22" s="1"/>
  <c r="AJ113" i="22"/>
  <c r="AV113" i="22" s="1"/>
  <c r="AJ96" i="22"/>
  <c r="AV96" i="22" s="1"/>
  <c r="AJ289" i="22"/>
  <c r="AV289" i="22" s="1"/>
  <c r="AJ254" i="22"/>
  <c r="AV254" i="22" s="1"/>
  <c r="AJ125" i="22"/>
  <c r="AV125" i="22" s="1"/>
  <c r="AJ271" i="22"/>
  <c r="AV271" i="22" s="1"/>
  <c r="AJ183" i="22"/>
  <c r="AV183" i="22" s="1"/>
  <c r="AJ119" i="22"/>
  <c r="AV119" i="22" s="1"/>
  <c r="AJ239" i="22"/>
  <c r="AV239" i="22" s="1"/>
  <c r="AJ226" i="22"/>
  <c r="AV226" i="22" s="1"/>
  <c r="AJ282" i="22"/>
  <c r="AV282" i="22" s="1"/>
  <c r="AJ251" i="22"/>
  <c r="AV251" i="22" s="1"/>
  <c r="AJ147" i="22"/>
  <c r="AV147" i="22" s="1"/>
  <c r="AJ319" i="22"/>
  <c r="AV319" i="22" s="1"/>
  <c r="AJ159" i="22"/>
  <c r="AV159" i="22" s="1"/>
  <c r="AJ66" i="22"/>
  <c r="AV66" i="22" s="1"/>
  <c r="AJ170" i="22"/>
  <c r="AV170" i="22" s="1"/>
  <c r="AJ57" i="22"/>
  <c r="AV57" i="22" s="1"/>
  <c r="AJ290" i="22"/>
  <c r="AV290" i="22" s="1"/>
  <c r="AJ182" i="22"/>
  <c r="AV182" i="22" s="1"/>
  <c r="AJ85" i="22"/>
  <c r="AV85" i="22" s="1"/>
  <c r="AJ169" i="22"/>
  <c r="AV169" i="22" s="1"/>
  <c r="AJ155" i="22"/>
  <c r="AV155" i="22" s="1"/>
  <c r="AJ62" i="22"/>
  <c r="AV62" i="22" s="1"/>
  <c r="AJ192" i="22"/>
  <c r="AV192" i="22" s="1"/>
  <c r="AJ81" i="22"/>
  <c r="AV81" i="22" s="1"/>
  <c r="AJ320" i="22"/>
  <c r="AV320" i="22" s="1"/>
  <c r="AJ174" i="22"/>
  <c r="AV174" i="22" s="1"/>
  <c r="AJ109" i="22"/>
  <c r="AV109" i="22" s="1"/>
  <c r="AJ263" i="22"/>
  <c r="AV263" i="22" s="1"/>
  <c r="AJ221" i="22"/>
  <c r="AV221" i="22" s="1"/>
  <c r="AJ74" i="22"/>
  <c r="AV74" i="22" s="1"/>
  <c r="AJ194" i="22"/>
  <c r="AV194" i="22" s="1"/>
  <c r="AJ317" i="22"/>
  <c r="AV317" i="22" s="1"/>
  <c r="AJ228" i="22"/>
  <c r="AV228" i="22" s="1"/>
  <c r="AJ6" i="22"/>
  <c r="AV6" i="22" s="1"/>
  <c r="AJ63" i="22"/>
  <c r="AV63" i="22" s="1"/>
  <c r="AJ124" i="22"/>
  <c r="AV124" i="22" s="1"/>
  <c r="AJ242" i="22"/>
  <c r="AV242" i="22" s="1"/>
  <c r="AJ208" i="22"/>
  <c r="AV208" i="22" s="1"/>
  <c r="AJ313" i="22"/>
  <c r="AV313" i="22" s="1"/>
  <c r="AJ36" i="22"/>
  <c r="AV36" i="22" s="1"/>
  <c r="AJ305" i="22"/>
  <c r="AV305" i="22" s="1"/>
  <c r="AJ50" i="22"/>
  <c r="AV50" i="22" s="1"/>
  <c r="AJ280" i="22"/>
  <c r="AV280" i="22" s="1"/>
  <c r="AJ11" i="22"/>
  <c r="AV11" i="22" s="1"/>
  <c r="AJ204" i="22"/>
  <c r="AV204" i="22" s="1"/>
  <c r="AJ304" i="22"/>
  <c r="AV304" i="22" s="1"/>
  <c r="AJ30" i="22"/>
  <c r="AV30" i="22" s="1"/>
  <c r="AJ218" i="22"/>
  <c r="AV218" i="22" s="1"/>
  <c r="AJ103" i="22"/>
  <c r="AV103" i="22" s="1"/>
  <c r="AJ202" i="22"/>
  <c r="AV202" i="22" s="1"/>
  <c r="AJ175" i="22"/>
  <c r="AV175" i="22" s="1"/>
  <c r="AJ24" i="22"/>
  <c r="AV24" i="22" s="1"/>
  <c r="AJ272" i="22"/>
  <c r="AV272" i="22" s="1"/>
  <c r="AJ252" i="22"/>
  <c r="AV252" i="22" s="1"/>
  <c r="AJ299" i="22"/>
  <c r="AV299" i="22" s="1"/>
  <c r="AJ10" i="22"/>
  <c r="AV10" i="22" s="1"/>
  <c r="AJ140" i="22"/>
  <c r="AV140" i="22" s="1"/>
  <c r="AJ75" i="22"/>
  <c r="AV75" i="22" s="1"/>
  <c r="AJ300" i="22"/>
  <c r="AV300" i="22" s="1"/>
  <c r="AJ26" i="22"/>
  <c r="AV26" i="22" s="1"/>
  <c r="AJ236" i="22"/>
  <c r="AV236" i="22" s="1"/>
  <c r="AJ244" i="22"/>
  <c r="AV244" i="22" s="1"/>
  <c r="AJ87" i="22"/>
  <c r="AV87" i="22" s="1"/>
  <c r="AJ107" i="22"/>
  <c r="AV107" i="22" s="1"/>
  <c r="AJ154" i="22"/>
  <c r="AV154" i="22" s="1"/>
  <c r="AJ67" i="22"/>
  <c r="AV67" i="22" s="1"/>
  <c r="AJ15" i="22"/>
  <c r="AV15" i="22" s="1"/>
  <c r="AJ171" i="22"/>
  <c r="AV171" i="22" s="1"/>
  <c r="AJ240" i="22"/>
  <c r="AV240" i="22" s="1"/>
  <c r="AJ253" i="22"/>
  <c r="AV253" i="22" s="1"/>
  <c r="AJ7" i="22"/>
  <c r="AV7" i="22" s="1"/>
  <c r="AJ303" i="22"/>
  <c r="AV303" i="22" s="1"/>
  <c r="AJ231" i="22"/>
  <c r="AV231" i="22" s="1"/>
  <c r="AJ149" i="22"/>
  <c r="AV149" i="22" s="1"/>
  <c r="AJ293" i="22"/>
  <c r="AV293" i="22" s="1"/>
  <c r="AJ225" i="22"/>
  <c r="AV225" i="22" s="1"/>
  <c r="AJ195" i="22"/>
  <c r="AV195" i="22" s="1"/>
  <c r="AJ291" i="22"/>
  <c r="AV291" i="22" s="1"/>
  <c r="AJ76" i="22"/>
  <c r="AV76" i="22" s="1"/>
  <c r="AJ151" i="22"/>
  <c r="AV151" i="22" s="1"/>
  <c r="AJ153" i="22"/>
  <c r="AV153" i="22" s="1"/>
  <c r="AJ258" i="22"/>
  <c r="AV258" i="22" s="1"/>
  <c r="AJ115" i="22"/>
  <c r="AV115" i="22" s="1"/>
  <c r="AJ98" i="22"/>
  <c r="AV98" i="22" s="1"/>
  <c r="AJ214" i="22"/>
  <c r="AV214" i="22" s="1"/>
  <c r="AJ292" i="22"/>
  <c r="AV292" i="22" s="1"/>
  <c r="AJ311" i="22"/>
  <c r="AV311" i="22" s="1"/>
  <c r="AJ94" i="22"/>
  <c r="AV94" i="22" s="1"/>
  <c r="AJ130" i="22"/>
  <c r="AV130" i="22" s="1"/>
  <c r="AJ278" i="22"/>
  <c r="AV278" i="22" s="1"/>
  <c r="AJ141" i="22"/>
  <c r="AV141" i="22" s="1"/>
  <c r="AJ216" i="22"/>
  <c r="AV216" i="22" s="1"/>
  <c r="AJ40" i="22"/>
  <c r="AV40" i="22" s="1"/>
  <c r="AJ38" i="22"/>
  <c r="AV38" i="22" s="1"/>
  <c r="AJ19" i="22"/>
  <c r="AV19" i="22" s="1"/>
  <c r="AJ213" i="22"/>
  <c r="AV213" i="22" s="1"/>
  <c r="AJ114" i="22"/>
  <c r="AV114" i="22" s="1"/>
  <c r="AJ158" i="22"/>
  <c r="AV158" i="22" s="1"/>
  <c r="AJ120" i="22"/>
  <c r="AV120" i="22" s="1"/>
  <c r="AJ58" i="22"/>
  <c r="AV58" i="22" s="1"/>
  <c r="AJ168" i="22"/>
  <c r="AV168" i="22" s="1"/>
  <c r="AJ199" i="22"/>
  <c r="AV199" i="22" s="1"/>
  <c r="AJ249" i="22"/>
  <c r="AV249" i="22" s="1"/>
  <c r="AJ91" i="22"/>
  <c r="AV91" i="22" s="1"/>
  <c r="AJ264" i="22"/>
  <c r="AV264" i="22" s="1"/>
  <c r="AJ298" i="22"/>
  <c r="AV298" i="22" s="1"/>
  <c r="AJ152" i="22"/>
  <c r="AV152" i="22" s="1"/>
  <c r="AJ223" i="22"/>
  <c r="AV223" i="22" s="1"/>
  <c r="AJ17" i="22"/>
  <c r="AV17" i="22" s="1"/>
  <c r="AJ128" i="22"/>
  <c r="AV128" i="22" s="1"/>
  <c r="AJ146" i="22"/>
  <c r="AV146" i="22" s="1"/>
  <c r="AJ112" i="22"/>
  <c r="AV112" i="22" s="1"/>
  <c r="AJ322" i="22"/>
  <c r="AV322" i="22" s="1"/>
  <c r="AJ196" i="22"/>
  <c r="AV196" i="22" s="1"/>
  <c r="AJ84" i="22"/>
  <c r="AV84" i="22" s="1"/>
  <c r="AJ262" i="22"/>
  <c r="AV262" i="22" s="1"/>
  <c r="AJ129" i="22"/>
  <c r="AV129" i="22" s="1"/>
  <c r="AJ238" i="22"/>
  <c r="AV238" i="22" s="1"/>
  <c r="AJ165" i="22"/>
  <c r="AV165" i="22" s="1"/>
  <c r="AJ220" i="22"/>
  <c r="AV220" i="22" s="1"/>
  <c r="AJ323" i="22"/>
  <c r="AV323" i="22" s="1"/>
  <c r="AJ314" i="22"/>
  <c r="AV314" i="22" s="1"/>
  <c r="AJ255" i="22"/>
  <c r="AV255" i="22" s="1"/>
  <c r="AJ161" i="22"/>
  <c r="AV161" i="22" s="1"/>
  <c r="AJ212" i="22"/>
  <c r="AV212" i="22" s="1"/>
  <c r="AJ80" i="22"/>
  <c r="AV80" i="22" s="1"/>
  <c r="AJ302" i="22"/>
  <c r="AV302" i="22" s="1"/>
  <c r="AJ247" i="22"/>
  <c r="AV247" i="22" s="1"/>
  <c r="AJ108" i="22"/>
  <c r="AV108" i="22" s="1"/>
  <c r="AJ234" i="22"/>
  <c r="AV234" i="22" s="1"/>
  <c r="AJ167" i="22"/>
  <c r="AV167" i="22" s="1"/>
  <c r="AJ200" i="22"/>
  <c r="AV200" i="22" s="1"/>
  <c r="AJ185" i="22"/>
  <c r="AV185" i="22" s="1"/>
  <c r="AJ104" i="22"/>
  <c r="AV104" i="22" s="1"/>
  <c r="AJ267" i="22"/>
  <c r="AV267" i="22" s="1"/>
  <c r="AJ197" i="22"/>
  <c r="AV197" i="22" s="1"/>
  <c r="AJ131" i="22"/>
  <c r="AV131" i="22" s="1"/>
  <c r="AJ173" i="22"/>
  <c r="AV173" i="22" s="1"/>
  <c r="AJ127" i="22"/>
  <c r="AV127" i="22" s="1"/>
  <c r="AJ297" i="22"/>
  <c r="AV297" i="22" s="1"/>
  <c r="AJ138" i="22"/>
  <c r="AV138" i="22" s="1"/>
  <c r="AJ48" i="22"/>
  <c r="AV48" i="22" s="1"/>
  <c r="AJ268" i="22"/>
  <c r="AV268" i="22" s="1"/>
  <c r="AJ150" i="22"/>
  <c r="AV150" i="22" s="1"/>
  <c r="AJ53" i="22"/>
  <c r="AV53" i="22" s="1"/>
  <c r="AJ56" i="22"/>
  <c r="AV56" i="22" s="1"/>
  <c r="AJ123" i="22"/>
  <c r="AV123" i="22" s="1"/>
  <c r="AJ288" i="22"/>
  <c r="AV288" i="22" s="1"/>
  <c r="AJ162" i="22"/>
  <c r="AV162" i="22" s="1"/>
  <c r="AJ44" i="22"/>
  <c r="AV44" i="22" s="1"/>
  <c r="AJ284" i="22"/>
  <c r="AV284" i="22" s="1"/>
  <c r="AJ142" i="22"/>
  <c r="AV142" i="22" s="1"/>
  <c r="AJ77" i="22"/>
  <c r="AV77" i="22" s="1"/>
  <c r="AJ283" i="22"/>
  <c r="AV283" i="22" s="1"/>
  <c r="AJ143" i="22"/>
  <c r="AV143" i="22" s="1"/>
  <c r="AJ266" i="22"/>
  <c r="AV266" i="22" s="1"/>
  <c r="AJ73" i="22"/>
  <c r="AV73" i="22" s="1"/>
  <c r="AJ321" i="22"/>
  <c r="AV321" i="22" s="1"/>
  <c r="AJ101" i="22"/>
  <c r="AV101" i="22" s="1"/>
  <c r="AJ286" i="22"/>
  <c r="AV286" i="22" s="1"/>
  <c r="AJ51" i="22"/>
  <c r="AV51" i="22" s="1"/>
  <c r="AJ99" i="22"/>
  <c r="AV99" i="22" s="1"/>
  <c r="AJ235" i="22"/>
  <c r="AV235" i="22" s="1"/>
  <c r="AJ102" i="22"/>
  <c r="AV102" i="22" s="1"/>
  <c r="AJ178" i="22"/>
  <c r="AV178" i="22" s="1"/>
  <c r="AJ4" i="22"/>
  <c r="AV4" i="22" s="1"/>
  <c r="AJ257" i="22"/>
  <c r="AV257" i="22" s="1"/>
  <c r="AJ34" i="22"/>
  <c r="AV34" i="22" s="1"/>
  <c r="AJ184" i="22"/>
  <c r="AV184" i="22" s="1"/>
  <c r="AJ172" i="22"/>
  <c r="AV172" i="22" s="1"/>
  <c r="AJ111" i="22"/>
  <c r="AV111" i="22" s="1"/>
  <c r="AJ308" i="22"/>
  <c r="AV308" i="22" s="1"/>
  <c r="AJ296" i="22"/>
  <c r="AV296" i="22" s="1"/>
  <c r="AJ21" i="22"/>
  <c r="AV21" i="22" s="1"/>
  <c r="AJ31" i="22"/>
  <c r="AV31" i="22" s="1"/>
  <c r="AJ59" i="22"/>
  <c r="AV59" i="22" s="1"/>
  <c r="AJ90" i="22"/>
  <c r="AV90" i="22" s="1"/>
  <c r="AJ203" i="22"/>
  <c r="AV203" i="22" s="1"/>
  <c r="AJ35" i="22"/>
  <c r="AV35" i="22" s="1"/>
  <c r="AJ116" i="22"/>
  <c r="AV116" i="22" s="1"/>
  <c r="AJ191" i="22"/>
  <c r="AV191" i="22" s="1"/>
  <c r="AJ294" i="22"/>
  <c r="AV294" i="22" s="1"/>
  <c r="AJ176" i="22"/>
  <c r="AV176" i="22" s="1"/>
  <c r="AJ33" i="22"/>
  <c r="AV33" i="22" s="1"/>
  <c r="AJ52" i="22"/>
  <c r="AV52" i="22" s="1"/>
  <c r="AJ245" i="22"/>
  <c r="AV245" i="22" s="1"/>
  <c r="AJ215" i="22"/>
  <c r="AV215" i="22" s="1"/>
  <c r="AJ229" i="22"/>
  <c r="AV229" i="22" s="1"/>
  <c r="AJ23" i="22"/>
  <c r="AV23" i="22" s="1"/>
  <c r="AJ49" i="22"/>
  <c r="AV49" i="22" s="1"/>
  <c r="AJ256" i="22"/>
  <c r="AV256" i="22" s="1"/>
  <c r="AJ37" i="22"/>
  <c r="AV37" i="22" s="1"/>
  <c r="AJ180" i="22"/>
  <c r="AV180" i="22" s="1"/>
  <c r="AJ86" i="22"/>
  <c r="AV86" i="22" s="1"/>
  <c r="AJ42" i="22"/>
  <c r="AV42" i="22" s="1"/>
  <c r="AJ29" i="22"/>
  <c r="AV29" i="22" s="1"/>
  <c r="AJ164" i="22"/>
  <c r="AV164" i="22" s="1"/>
  <c r="AJ100" i="22"/>
  <c r="AV100" i="22" s="1"/>
  <c r="AJ269" i="22"/>
  <c r="AV269" i="22" s="1"/>
  <c r="AJ145" i="22"/>
  <c r="AV145" i="22" s="1"/>
  <c r="AJ64" i="22"/>
  <c r="AV64" i="22" s="1"/>
  <c r="AJ189" i="22"/>
  <c r="AV189" i="22" s="1"/>
  <c r="AJ259" i="22"/>
  <c r="AV259" i="22" s="1"/>
  <c r="AJ287" i="22"/>
  <c r="AV287" i="22" s="1"/>
  <c r="AJ72" i="22"/>
  <c r="AV72" i="22" s="1"/>
  <c r="AJ179" i="22"/>
  <c r="AV179" i="22" s="1"/>
  <c r="AJ60" i="22"/>
  <c r="AV60" i="22" s="1"/>
  <c r="AJ248" i="22"/>
  <c r="AV248" i="22" s="1"/>
  <c r="AJ32" i="22"/>
  <c r="AV32" i="22" s="1"/>
  <c r="AJ118" i="22"/>
  <c r="AV118" i="22" s="1"/>
  <c r="AJ275" i="22"/>
  <c r="AV275" i="22" s="1"/>
  <c r="AJ274" i="22"/>
  <c r="AV274" i="22" s="1"/>
  <c r="AJ28" i="22"/>
  <c r="AV28" i="22" s="1"/>
  <c r="AJ110" i="22"/>
  <c r="AV110" i="22" s="1"/>
  <c r="AJ250" i="22"/>
  <c r="AV250" i="22" s="1"/>
  <c r="AJ186" i="22"/>
  <c r="AV186" i="22" s="1"/>
  <c r="AJ270" i="22"/>
  <c r="AV270" i="22" s="1"/>
  <c r="AJ207" i="22"/>
  <c r="AV207" i="22" s="1"/>
  <c r="AJ137" i="22"/>
  <c r="AV137" i="22" s="1"/>
  <c r="AJ70" i="22"/>
  <c r="AV70" i="22" s="1"/>
  <c r="AJ301" i="22"/>
  <c r="AV301" i="22" s="1"/>
  <c r="AJ18" i="22"/>
  <c r="AV18" i="22" s="1"/>
  <c r="AJ83" i="22"/>
  <c r="AV83" i="22" s="1"/>
  <c r="AJ134" i="22"/>
  <c r="AV134" i="22" s="1"/>
  <c r="AJ261" i="22"/>
  <c r="AV261" i="22" s="1"/>
  <c r="AJ25" i="22"/>
  <c r="AV25" i="22" s="1"/>
  <c r="AJ14" i="22"/>
  <c r="AV14" i="22" s="1"/>
  <c r="AJ5" i="22"/>
  <c r="AV5" i="22" s="1"/>
  <c r="AJ233" i="22"/>
  <c r="AV233" i="22" s="1"/>
  <c r="AJ224" i="22"/>
  <c r="AV224" i="22" s="1"/>
  <c r="AJ126" i="22"/>
  <c r="AV126" i="22" s="1"/>
  <c r="AJ45" i="22"/>
  <c r="AV45" i="22" s="1"/>
  <c r="AJ237" i="22"/>
  <c r="AV237" i="22" s="1"/>
  <c r="AJ46" i="22"/>
  <c r="AV46" i="22" s="1"/>
  <c r="AJ9" i="22"/>
  <c r="AV9" i="22" s="1"/>
  <c r="AJ260" i="22"/>
  <c r="AV260" i="22" s="1"/>
  <c r="AJ133" i="22"/>
  <c r="AV133" i="22" s="1"/>
  <c r="AJ310" i="22"/>
  <c r="AV310" i="22" s="1"/>
  <c r="AJ217" i="22"/>
  <c r="AV217" i="22" s="1"/>
  <c r="AJ157" i="22"/>
  <c r="AV157" i="22" s="1"/>
  <c r="AJ246" i="22"/>
  <c r="AV246" i="22" s="1"/>
  <c r="AJ163" i="22"/>
  <c r="AV163" i="22" s="1"/>
  <c r="AJ211" i="22"/>
  <c r="AV211" i="22" s="1"/>
  <c r="AJ222" i="22"/>
  <c r="AV222" i="22" s="1"/>
  <c r="AJ232" i="22"/>
  <c r="AV232" i="22" s="1"/>
  <c r="AJ206" i="22"/>
  <c r="AV206" i="22" s="1"/>
  <c r="AJ122" i="22"/>
  <c r="AV122" i="22" s="1"/>
  <c r="AJ136" i="22"/>
  <c r="AV136" i="22" s="1"/>
  <c r="AJ193" i="22"/>
  <c r="AV193" i="22" s="1"/>
  <c r="AJ312" i="22"/>
  <c r="AV312" i="22" s="1"/>
  <c r="AJ69" i="22"/>
  <c r="AV69" i="22" s="1"/>
  <c r="AJ307" i="22"/>
  <c r="AV307" i="22" s="1"/>
  <c r="AJ41" i="22"/>
  <c r="AV41" i="22" s="1"/>
  <c r="AJ54" i="22"/>
  <c r="AV54" i="22" s="1"/>
  <c r="AJ144" i="22"/>
  <c r="AV144" i="22" s="1"/>
  <c r="AJ71" i="22"/>
  <c r="AV71" i="22" s="1"/>
  <c r="AJ55" i="22"/>
  <c r="AV55" i="22" s="1"/>
  <c r="AJ281" i="22"/>
  <c r="AV281" i="22" s="1"/>
  <c r="AJ285" i="22"/>
  <c r="AV285" i="22" s="1"/>
  <c r="AJ121" i="22"/>
  <c r="AV121" i="22" s="1"/>
  <c r="AJ190" i="22"/>
  <c r="AV190" i="22" s="1"/>
  <c r="AJ89" i="22"/>
  <c r="AV89" i="22" s="1"/>
  <c r="AJ277" i="22"/>
  <c r="AV277" i="22" s="1"/>
  <c r="AJ198" i="22"/>
  <c r="AV198" i="22" s="1"/>
  <c r="AJ92" i="22"/>
  <c r="AV92" i="22" s="1"/>
  <c r="AJ8" i="22"/>
  <c r="AV8" i="22" s="1"/>
  <c r="AJ188" i="22"/>
  <c r="AV188" i="22" s="1"/>
  <c r="AJ65" i="22"/>
  <c r="AV65" i="22" s="1"/>
  <c r="AJ43" i="22"/>
  <c r="AV43" i="22" s="1"/>
  <c r="AJ95" i="22"/>
  <c r="AV95" i="22" s="1"/>
  <c r="AJ105" i="22"/>
  <c r="AV105" i="22" s="1"/>
  <c r="AJ20" i="22"/>
  <c r="AV20" i="22" s="1"/>
  <c r="AJ61" i="22"/>
  <c r="AV61" i="22" s="1"/>
  <c r="AJ132" i="22"/>
  <c r="AV132" i="22" s="1"/>
  <c r="AJ201" i="22"/>
  <c r="AV201" i="22" s="1"/>
  <c r="AJ315" i="22"/>
  <c r="AV315" i="22" s="1"/>
  <c r="AJ205" i="22"/>
  <c r="AV205" i="22" s="1"/>
  <c r="AJ318" i="22"/>
  <c r="AV318" i="22" s="1"/>
  <c r="AJ279" i="22"/>
  <c r="AV279" i="22" s="1"/>
  <c r="AJ16" i="22"/>
  <c r="AV16" i="22" s="1"/>
  <c r="AJ187" i="22"/>
  <c r="AV187" i="22" s="1"/>
  <c r="AJ12" i="22"/>
  <c r="AV12" i="22" s="1"/>
  <c r="AJ243" i="22"/>
  <c r="AV243" i="22" s="1"/>
  <c r="AJ166" i="22"/>
  <c r="AV166" i="22" s="1"/>
  <c r="AJ88" i="22"/>
  <c r="AV88" i="22" s="1"/>
  <c r="AJ276" i="22"/>
  <c r="AV276" i="22" s="1"/>
  <c r="AJ306" i="22"/>
  <c r="AV306" i="22" s="1"/>
  <c r="AJ160" i="22"/>
  <c r="AV160" i="22" s="1"/>
  <c r="AJ309" i="22"/>
  <c r="AV309" i="22" s="1"/>
  <c r="AJ27" i="22"/>
  <c r="AV27" i="22" s="1"/>
  <c r="AJ79" i="22"/>
  <c r="AV79" i="22" s="1"/>
  <c r="AJ209" i="22"/>
  <c r="AV209" i="22" s="1"/>
  <c r="AJ97" i="22"/>
  <c r="AV97" i="22" s="1"/>
  <c r="AJ265" i="22"/>
  <c r="AV265" i="22" s="1"/>
  <c r="AJ135" i="22"/>
  <c r="AV135" i="22" s="1"/>
  <c r="AJ227" i="22"/>
  <c r="AV227" i="22" s="1"/>
  <c r="AJ82" i="22"/>
  <c r="AV82" i="22" s="1"/>
  <c r="AJ241" i="22"/>
  <c r="AV241" i="22" s="1"/>
  <c r="AJ78" i="22"/>
  <c r="AV78" i="22" s="1"/>
  <c r="AJ219" i="22"/>
  <c r="AV219" i="22" s="1"/>
  <c r="AJ106" i="22"/>
  <c r="AV106" i="22" s="1"/>
  <c r="AJ22" i="22"/>
  <c r="AV22" i="22" s="1"/>
  <c r="AJ139" i="22"/>
  <c r="AV139" i="22" s="1"/>
  <c r="AJ93" i="22"/>
  <c r="AV93" i="22" s="1"/>
  <c r="AJ316" i="22"/>
  <c r="AV316" i="22" s="1"/>
  <c r="AJ148" i="22"/>
  <c r="AV148" i="22" s="1"/>
  <c r="AJ47" i="22"/>
  <c r="AV47" i="22" s="1"/>
  <c r="AJ39" i="22"/>
  <c r="AV39" i="22" s="1"/>
  <c r="AJ13" i="22"/>
  <c r="AV13" i="22" s="1"/>
  <c r="AJ156" i="22"/>
  <c r="AV156" i="22" s="1"/>
  <c r="AJ210" i="22"/>
  <c r="AV210" i="22" s="1"/>
  <c r="AY318" i="22"/>
  <c r="AY319" i="22" s="1"/>
  <c r="AY134" i="22" s="1"/>
  <c r="AY119" i="22"/>
  <c r="AY321" i="22" s="1"/>
  <c r="N270" i="30"/>
  <c r="F270" i="30"/>
  <c r="F278" i="30"/>
  <c r="J270" i="30"/>
  <c r="I270" i="30"/>
  <c r="E88" i="30"/>
  <c r="L88" i="30"/>
  <c r="K278" i="30"/>
  <c r="K277" i="30"/>
  <c r="G270" i="30"/>
  <c r="N277" i="30"/>
  <c r="M278" i="30"/>
  <c r="L278" i="30"/>
  <c r="H270" i="30"/>
  <c r="I88" i="30"/>
  <c r="G277" i="30"/>
  <c r="O88" i="30"/>
  <c r="N278" i="30"/>
  <c r="N88" i="30"/>
  <c r="G278" i="30"/>
  <c r="I277" i="30"/>
  <c r="E278" i="30"/>
  <c r="M88" i="30"/>
  <c r="O277" i="30"/>
  <c r="H277" i="30"/>
  <c r="M270" i="30"/>
  <c r="L277" i="30"/>
  <c r="I278" i="30"/>
  <c r="L270" i="30"/>
  <c r="K270" i="30"/>
  <c r="O278" i="30"/>
  <c r="D270" i="30"/>
  <c r="O270" i="30"/>
  <c r="F88" i="30"/>
  <c r="D277" i="30"/>
  <c r="J278" i="30"/>
  <c r="G88" i="30"/>
  <c r="J277" i="30"/>
  <c r="D278" i="30"/>
  <c r="E277" i="30"/>
  <c r="F277" i="30"/>
  <c r="M277" i="30"/>
  <c r="D88" i="30"/>
  <c r="K88" i="30"/>
  <c r="H278" i="30"/>
  <c r="H88" i="30"/>
  <c r="E270" i="30"/>
  <c r="J88" i="30"/>
  <c r="AK294" i="22" l="1"/>
  <c r="AW294" i="22" s="1"/>
  <c r="AK220" i="22"/>
  <c r="AW220" i="22" s="1"/>
  <c r="AK80" i="22"/>
  <c r="AW80" i="22" s="1"/>
  <c r="AK280" i="22"/>
  <c r="AW280" i="22" s="1"/>
  <c r="AK200" i="22"/>
  <c r="AW200" i="22" s="1"/>
  <c r="AK72" i="22"/>
  <c r="AW72" i="22" s="1"/>
  <c r="AK255" i="22"/>
  <c r="AW255" i="22" s="1"/>
  <c r="AK300" i="22"/>
  <c r="AW300" i="22" s="1"/>
  <c r="AK229" i="22"/>
  <c r="AW229" i="22" s="1"/>
  <c r="AK306" i="22"/>
  <c r="AW306" i="22" s="1"/>
  <c r="AK296" i="22"/>
  <c r="AW296" i="22" s="1"/>
  <c r="AK288" i="22"/>
  <c r="AW288" i="22" s="1"/>
  <c r="AK281" i="22"/>
  <c r="AW281" i="22" s="1"/>
  <c r="AK268" i="22"/>
  <c r="AW268" i="22" s="1"/>
  <c r="AK263" i="22"/>
  <c r="AW263" i="22" s="1"/>
  <c r="AK311" i="22"/>
  <c r="AW311" i="22" s="1"/>
  <c r="AK267" i="22"/>
  <c r="AW267" i="22" s="1"/>
  <c r="AK162" i="22"/>
  <c r="AW162" i="22" s="1"/>
  <c r="AK34" i="22"/>
  <c r="AW34" i="22" s="1"/>
  <c r="AK283" i="22"/>
  <c r="AW283" i="22" s="1"/>
  <c r="AK217" i="22"/>
  <c r="AW217" i="22" s="1"/>
  <c r="AK312" i="22"/>
  <c r="AW312" i="22" s="1"/>
  <c r="AK265" i="22"/>
  <c r="AW265" i="22" s="1"/>
  <c r="AK303" i="22"/>
  <c r="AW303" i="22" s="1"/>
  <c r="AK188" i="22"/>
  <c r="AW188" i="22" s="1"/>
  <c r="AK101" i="22"/>
  <c r="AW101" i="22" s="1"/>
  <c r="AK14" i="22"/>
  <c r="AW14" i="22" s="1"/>
  <c r="AK299" i="22"/>
  <c r="AW299" i="22" s="1"/>
  <c r="AK100" i="22"/>
  <c r="AW100" i="22" s="1"/>
  <c r="AK197" i="22"/>
  <c r="AW197" i="22" s="1"/>
  <c r="AK26" i="22"/>
  <c r="AW26" i="22" s="1"/>
  <c r="AK170" i="22"/>
  <c r="AW170" i="22" s="1"/>
  <c r="AK32" i="22"/>
  <c r="AW32" i="22" s="1"/>
  <c r="AK309" i="22"/>
  <c r="AW309" i="22" s="1"/>
  <c r="AK169" i="22"/>
  <c r="AW169" i="22" s="1"/>
  <c r="AK258" i="22"/>
  <c r="AW258" i="22" s="1"/>
  <c r="AK150" i="22"/>
  <c r="AW150" i="22" s="1"/>
  <c r="AK277" i="22"/>
  <c r="AW277" i="22" s="1"/>
  <c r="AK196" i="22"/>
  <c r="AW196" i="22" s="1"/>
  <c r="AK175" i="22"/>
  <c r="AW175" i="22" s="1"/>
  <c r="AK154" i="22"/>
  <c r="AW154" i="22" s="1"/>
  <c r="AK28" i="22"/>
  <c r="AW28" i="22" s="1"/>
  <c r="AK242" i="22"/>
  <c r="AW242" i="22" s="1"/>
  <c r="AK67" i="22"/>
  <c r="AW67" i="22" s="1"/>
  <c r="AK78" i="22"/>
  <c r="AW78" i="22" s="1"/>
  <c r="AK68" i="22"/>
  <c r="AW68" i="22" s="1"/>
  <c r="AK10" i="22"/>
  <c r="AW10" i="22" s="1"/>
  <c r="AK89" i="22"/>
  <c r="AW89" i="22" s="1"/>
  <c r="AK60" i="22"/>
  <c r="AW60" i="22" s="1"/>
  <c r="AK103" i="22"/>
  <c r="AW103" i="22" s="1"/>
  <c r="AK107" i="22"/>
  <c r="AW107" i="22" s="1"/>
  <c r="AK238" i="22"/>
  <c r="AW238" i="22" s="1"/>
  <c r="AK166" i="22"/>
  <c r="AW166" i="22" s="1"/>
  <c r="AK272" i="22"/>
  <c r="AW272" i="22" s="1"/>
  <c r="AK157" i="22"/>
  <c r="AW157" i="22" s="1"/>
  <c r="AK49" i="22"/>
  <c r="AW49" i="22" s="1"/>
  <c r="AK75" i="22"/>
  <c r="AW75" i="22" s="1"/>
  <c r="AK128" i="22"/>
  <c r="AW128" i="22" s="1"/>
  <c r="AK41" i="22"/>
  <c r="AW41" i="22" s="1"/>
  <c r="AK59" i="22"/>
  <c r="AW59" i="22" s="1"/>
  <c r="AK226" i="22"/>
  <c r="AW226" i="22" s="1"/>
  <c r="AK221" i="22"/>
  <c r="AW221" i="22" s="1"/>
  <c r="AK6" i="22"/>
  <c r="AW6" i="22" s="1"/>
  <c r="AK81" i="22"/>
  <c r="AW81" i="22" s="1"/>
  <c r="AK317" i="22"/>
  <c r="AW317" i="22" s="1"/>
  <c r="AK145" i="22"/>
  <c r="AW145" i="22" s="1"/>
  <c r="AK153" i="22"/>
  <c r="AW153" i="22" s="1"/>
  <c r="AK5" i="22"/>
  <c r="AW5" i="22" s="1"/>
  <c r="AK193" i="22"/>
  <c r="AW193" i="22" s="1"/>
  <c r="AK15" i="22"/>
  <c r="AW15" i="22" s="1"/>
  <c r="AK323" i="22"/>
  <c r="AW323" i="22" s="1"/>
  <c r="AK180" i="22"/>
  <c r="AW180" i="22" s="1"/>
  <c r="AK179" i="22"/>
  <c r="AW179" i="22" s="1"/>
  <c r="AK29" i="22"/>
  <c r="AW29" i="22" s="1"/>
  <c r="AK94" i="22"/>
  <c r="AW94" i="22" s="1"/>
  <c r="AK141" i="22"/>
  <c r="AW141" i="22" s="1"/>
  <c r="AK315" i="22"/>
  <c r="AW315" i="22" s="1"/>
  <c r="AK116" i="22"/>
  <c r="AW116" i="22" s="1"/>
  <c r="AK147" i="22"/>
  <c r="AW147" i="22" s="1"/>
  <c r="AK161" i="22"/>
  <c r="AW161" i="22" s="1"/>
  <c r="AK247" i="22"/>
  <c r="AW247" i="22" s="1"/>
  <c r="AK204" i="22"/>
  <c r="AW204" i="22" s="1"/>
  <c r="AK308" i="22"/>
  <c r="AW308" i="22" s="1"/>
  <c r="AK259" i="22"/>
  <c r="AW259" i="22" s="1"/>
  <c r="AK227" i="22"/>
  <c r="AW227" i="22" s="1"/>
  <c r="AK320" i="22"/>
  <c r="AW320" i="22" s="1"/>
  <c r="AK273" i="22"/>
  <c r="AW273" i="22" s="1"/>
  <c r="AK286" i="22"/>
  <c r="AW286" i="22" s="1"/>
  <c r="AK269" i="22"/>
  <c r="AW269" i="22" s="1"/>
  <c r="AK251" i="22"/>
  <c r="AW251" i="22" s="1"/>
  <c r="AK276" i="22"/>
  <c r="AW276" i="22" s="1"/>
  <c r="AK214" i="22"/>
  <c r="AW214" i="22" s="1"/>
  <c r="AK239" i="22"/>
  <c r="AW239" i="22" s="1"/>
  <c r="AK237" i="22"/>
  <c r="AW237" i="22" s="1"/>
  <c r="AK176" i="22"/>
  <c r="AW176" i="22" s="1"/>
  <c r="AK236" i="22"/>
  <c r="AW236" i="22" s="1"/>
  <c r="AK106" i="22"/>
  <c r="AW106" i="22" s="1"/>
  <c r="AK109" i="22"/>
  <c r="AW109" i="22" s="1"/>
  <c r="AK18" i="22"/>
  <c r="AW18" i="22" s="1"/>
  <c r="AK307" i="22"/>
  <c r="AW307" i="22" s="1"/>
  <c r="AK140" i="22"/>
  <c r="AW140" i="22" s="1"/>
  <c r="AK266" i="22"/>
  <c r="AW266" i="22" s="1"/>
  <c r="AK160" i="22"/>
  <c r="AW160" i="22" s="1"/>
  <c r="AK260" i="22"/>
  <c r="AW260" i="22" s="1"/>
  <c r="AK90" i="22"/>
  <c r="AW90" i="22" s="1"/>
  <c r="AK69" i="22"/>
  <c r="AW69" i="22" s="1"/>
  <c r="AK143" i="22"/>
  <c r="AW143" i="22" s="1"/>
  <c r="AK248" i="22"/>
  <c r="AW248" i="22" s="1"/>
  <c r="AK295" i="22"/>
  <c r="AW295" i="22" s="1"/>
  <c r="AK74" i="22"/>
  <c r="AW74" i="22" s="1"/>
  <c r="AK201" i="22"/>
  <c r="AW201" i="22" s="1"/>
  <c r="AK105" i="22"/>
  <c r="AW105" i="22" s="1"/>
  <c r="AK16" i="22"/>
  <c r="AW16" i="22" s="1"/>
  <c r="AK278" i="22"/>
  <c r="AW278" i="22" s="1"/>
  <c r="AK174" i="22"/>
  <c r="AW174" i="22" s="1"/>
  <c r="AK215" i="22"/>
  <c r="AW215" i="22" s="1"/>
  <c r="AK71" i="22"/>
  <c r="AW71" i="22" s="1"/>
  <c r="AK92" i="22"/>
  <c r="AW92" i="22" s="1"/>
  <c r="AK114" i="22"/>
  <c r="AW114" i="22" s="1"/>
  <c r="AK274" i="22"/>
  <c r="AW274" i="22" s="1"/>
  <c r="AK97" i="22"/>
  <c r="AW97" i="22" s="1"/>
  <c r="AK12" i="22"/>
  <c r="AW12" i="22" s="1"/>
  <c r="AK70" i="22"/>
  <c r="AW70" i="22" s="1"/>
  <c r="AK25" i="22"/>
  <c r="AW25" i="22" s="1"/>
  <c r="AK118" i="22"/>
  <c r="AW118" i="22" s="1"/>
  <c r="AK252" i="22"/>
  <c r="AW252" i="22" s="1"/>
  <c r="AK270" i="22"/>
  <c r="AW270" i="22" s="1"/>
  <c r="AK40" i="22"/>
  <c r="AW40" i="22" s="1"/>
  <c r="AK110" i="22"/>
  <c r="AW110" i="22" s="1"/>
  <c r="AK27" i="22"/>
  <c r="AW27" i="22" s="1"/>
  <c r="AK45" i="22"/>
  <c r="AW45" i="22" s="1"/>
  <c r="AK207" i="22"/>
  <c r="AW207" i="22" s="1"/>
  <c r="AK63" i="22"/>
  <c r="AW63" i="22" s="1"/>
  <c r="AK253" i="22"/>
  <c r="AW253" i="22" s="1"/>
  <c r="AK42" i="22"/>
  <c r="AW42" i="22" s="1"/>
  <c r="AK11" i="22"/>
  <c r="AW11" i="22" s="1"/>
  <c r="AK95" i="22"/>
  <c r="AW95" i="22" s="1"/>
  <c r="AK38" i="22"/>
  <c r="AW38" i="22" s="1"/>
  <c r="AK182" i="22"/>
  <c r="AW182" i="22" s="1"/>
  <c r="AK254" i="22"/>
  <c r="AW254" i="22" s="1"/>
  <c r="AK136" i="22"/>
  <c r="AW136" i="22" s="1"/>
  <c r="AK225" i="22"/>
  <c r="AW225" i="22" s="1"/>
  <c r="AK262" i="22"/>
  <c r="AW262" i="22" s="1"/>
  <c r="AK279" i="22"/>
  <c r="AW279" i="22" s="1"/>
  <c r="AK87" i="22"/>
  <c r="AW87" i="22" s="1"/>
  <c r="AK155" i="22"/>
  <c r="AW155" i="22" s="1"/>
  <c r="AK131" i="22"/>
  <c r="AW131" i="22" s="1"/>
  <c r="AK171" i="22"/>
  <c r="AW171" i="22" s="1"/>
  <c r="AK39" i="22"/>
  <c r="AW39" i="22" s="1"/>
  <c r="AK66" i="22"/>
  <c r="AW66" i="22" s="1"/>
  <c r="AK126" i="22"/>
  <c r="AW126" i="22" s="1"/>
  <c r="AK318" i="22"/>
  <c r="AW318" i="22" s="1"/>
  <c r="AK231" i="22"/>
  <c r="AW231" i="22" s="1"/>
  <c r="AK184" i="22"/>
  <c r="AW184" i="22" s="1"/>
  <c r="AK314" i="22"/>
  <c r="AW314" i="22" s="1"/>
  <c r="AK243" i="22"/>
  <c r="AW243" i="22" s="1"/>
  <c r="AK168" i="22"/>
  <c r="AW168" i="22" s="1"/>
  <c r="AK304" i="22"/>
  <c r="AW304" i="22" s="1"/>
  <c r="AK212" i="22"/>
  <c r="AW212" i="22" s="1"/>
  <c r="AK261" i="22"/>
  <c r="AW261" i="22" s="1"/>
  <c r="AK218" i="22"/>
  <c r="AW218" i="22" s="1"/>
  <c r="AK208" i="22"/>
  <c r="AW208" i="22" s="1"/>
  <c r="AK257" i="22"/>
  <c r="AW257" i="22" s="1"/>
  <c r="AK198" i="22"/>
  <c r="AW198" i="22" s="1"/>
  <c r="AK64" i="22"/>
  <c r="AW64" i="22" s="1"/>
  <c r="AK195" i="22"/>
  <c r="AW195" i="22" s="1"/>
  <c r="AK112" i="22"/>
  <c r="AW112" i="22" s="1"/>
  <c r="AK213" i="22"/>
  <c r="AW213" i="22" s="1"/>
  <c r="AK189" i="22"/>
  <c r="AW189" i="22" s="1"/>
  <c r="AK77" i="22"/>
  <c r="AW77" i="22" s="1"/>
  <c r="AK159" i="22"/>
  <c r="AW159" i="22" s="1"/>
  <c r="AK256" i="22"/>
  <c r="AW256" i="22" s="1"/>
  <c r="AK58" i="22"/>
  <c r="AW58" i="22" s="1"/>
  <c r="AK233" i="22"/>
  <c r="AW233" i="22" s="1"/>
  <c r="AK108" i="22"/>
  <c r="AW108" i="22" s="1"/>
  <c r="AK205" i="22"/>
  <c r="AW205" i="22" s="1"/>
  <c r="AK173" i="22"/>
  <c r="AW173" i="22" s="1"/>
  <c r="AK46" i="22"/>
  <c r="AW46" i="22" s="1"/>
  <c r="AK297" i="22"/>
  <c r="AW297" i="22" s="1"/>
  <c r="AK209" i="22"/>
  <c r="AW209" i="22" s="1"/>
  <c r="AK284" i="22"/>
  <c r="AW284" i="22" s="1"/>
  <c r="AK130" i="22"/>
  <c r="AW130" i="22" s="1"/>
  <c r="AK181" i="22"/>
  <c r="AW181" i="22" s="1"/>
  <c r="AK73" i="22"/>
  <c r="AW73" i="22" s="1"/>
  <c r="AK183" i="22"/>
  <c r="AW183" i="22" s="1"/>
  <c r="AK211" i="22"/>
  <c r="AW211" i="22" s="1"/>
  <c r="AK83" i="22"/>
  <c r="AW83" i="22" s="1"/>
  <c r="AK132" i="22"/>
  <c r="AW132" i="22" s="1"/>
  <c r="AK35" i="22"/>
  <c r="AW35" i="22" s="1"/>
  <c r="AK291" i="22"/>
  <c r="AW291" i="22" s="1"/>
  <c r="AK53" i="22"/>
  <c r="AW53" i="22" s="1"/>
  <c r="AK172" i="22"/>
  <c r="AW172" i="22" s="1"/>
  <c r="AK65" i="22"/>
  <c r="AW65" i="22" s="1"/>
  <c r="AK167" i="22"/>
  <c r="AW167" i="22" s="1"/>
  <c r="AK137" i="22"/>
  <c r="AW137" i="22" s="1"/>
  <c r="AK246" i="22"/>
  <c r="AW246" i="22" s="1"/>
  <c r="AK55" i="22"/>
  <c r="AW55" i="22" s="1"/>
  <c r="AK156" i="22"/>
  <c r="AW156" i="22" s="1"/>
  <c r="AK240" i="22"/>
  <c r="AW240" i="22" s="1"/>
  <c r="AK8" i="22"/>
  <c r="AW8" i="22" s="1"/>
  <c r="AK17" i="22"/>
  <c r="AW17" i="22" s="1"/>
  <c r="AK115" i="22"/>
  <c r="AW115" i="22" s="1"/>
  <c r="AK13" i="22"/>
  <c r="AW13" i="22" s="1"/>
  <c r="AK56" i="22"/>
  <c r="AW56" i="22" s="1"/>
  <c r="AK23" i="22"/>
  <c r="AW23" i="22" s="1"/>
  <c r="AK210" i="22"/>
  <c r="AW210" i="22" s="1"/>
  <c r="AK138" i="22"/>
  <c r="AW138" i="22" s="1"/>
  <c r="AK219" i="22"/>
  <c r="AW219" i="22" s="1"/>
  <c r="AK7" i="22"/>
  <c r="AW7" i="22" s="1"/>
  <c r="AK122" i="22"/>
  <c r="AW122" i="22" s="1"/>
  <c r="AK203" i="22"/>
  <c r="AW203" i="22" s="1"/>
  <c r="AK223" i="22"/>
  <c r="AW223" i="22" s="1"/>
  <c r="AK289" i="22"/>
  <c r="AW289" i="22" s="1"/>
  <c r="AK124" i="22"/>
  <c r="AW124" i="22" s="1"/>
  <c r="AK232" i="22"/>
  <c r="AW232" i="22" s="1"/>
  <c r="AK4" i="22"/>
  <c r="AW4" i="22" s="1"/>
  <c r="AK99" i="22"/>
  <c r="AW99" i="22" s="1"/>
  <c r="AK19" i="22"/>
  <c r="AW19" i="22" s="1"/>
  <c r="AK91" i="22"/>
  <c r="AW91" i="22" s="1"/>
  <c r="AK282" i="22"/>
  <c r="AW282" i="22" s="1"/>
  <c r="AK134" i="22"/>
  <c r="AW134" i="22" s="1"/>
  <c r="AK127" i="22"/>
  <c r="AW127" i="22" s="1"/>
  <c r="AK149" i="22"/>
  <c r="AW149" i="22" s="1"/>
  <c r="AK230" i="22"/>
  <c r="AW230" i="22" s="1"/>
  <c r="AK121" i="22"/>
  <c r="AW121" i="22" s="1"/>
  <c r="AK271" i="22"/>
  <c r="AW271" i="22" s="1"/>
  <c r="AK249" i="22"/>
  <c r="AW249" i="22" s="1"/>
  <c r="AK111" i="22"/>
  <c r="AW111" i="22" s="1"/>
  <c r="AK133" i="22"/>
  <c r="AW133" i="22" s="1"/>
  <c r="AK292" i="22"/>
  <c r="AW292" i="22" s="1"/>
  <c r="AK21" i="22"/>
  <c r="AW21" i="22" s="1"/>
  <c r="AK302" i="22"/>
  <c r="AW302" i="22" s="1"/>
  <c r="AK264" i="22"/>
  <c r="AW264" i="22" s="1"/>
  <c r="AK120" i="22"/>
  <c r="AW120" i="22" s="1"/>
  <c r="AK298" i="22"/>
  <c r="AW298" i="22" s="1"/>
  <c r="AK216" i="22"/>
  <c r="AW216" i="22" s="1"/>
  <c r="AK104" i="22"/>
  <c r="AW104" i="22" s="1"/>
  <c r="AK310" i="22"/>
  <c r="AW310" i="22" s="1"/>
  <c r="AK96" i="22"/>
  <c r="AW96" i="22" s="1"/>
  <c r="AK245" i="22"/>
  <c r="AW245" i="22" s="1"/>
  <c r="AK202" i="22"/>
  <c r="AW202" i="22" s="1"/>
  <c r="AK88" i="22"/>
  <c r="AW88" i="22" s="1"/>
  <c r="AK241" i="22"/>
  <c r="AW241" i="22" s="1"/>
  <c r="AK224" i="22"/>
  <c r="AW224" i="22" s="1"/>
  <c r="AK316" i="22"/>
  <c r="AW316" i="22" s="1"/>
  <c r="AK285" i="22"/>
  <c r="AW285" i="22" s="1"/>
  <c r="AK84" i="22"/>
  <c r="AW84" i="22" s="1"/>
  <c r="AK228" i="22"/>
  <c r="AW228" i="22" s="1"/>
  <c r="AK125" i="22"/>
  <c r="AW125" i="22" s="1"/>
  <c r="AK50" i="22"/>
  <c r="AW50" i="22" s="1"/>
  <c r="AK305" i="22"/>
  <c r="AW305" i="22" s="1"/>
  <c r="AK275" i="22"/>
  <c r="AW275" i="22" s="1"/>
  <c r="AK235" i="22"/>
  <c r="AW235" i="22" s="1"/>
  <c r="AK222" i="22"/>
  <c r="AW222" i="22" s="1"/>
  <c r="AK76" i="22"/>
  <c r="AW76" i="22" s="1"/>
  <c r="AK194" i="22"/>
  <c r="AW194" i="22" s="1"/>
  <c r="AK146" i="22"/>
  <c r="AW146" i="22" s="1"/>
  <c r="AK30" i="22"/>
  <c r="AW30" i="22" s="1"/>
  <c r="AK290" i="22"/>
  <c r="AW290" i="22" s="1"/>
  <c r="AK98" i="22"/>
  <c r="AW98" i="22" s="1"/>
  <c r="AK287" i="22"/>
  <c r="AW287" i="22" s="1"/>
  <c r="AK61" i="22"/>
  <c r="AW61" i="22" s="1"/>
  <c r="AK117" i="22"/>
  <c r="AW117" i="22" s="1"/>
  <c r="AK48" i="22"/>
  <c r="AW48" i="22" s="1"/>
  <c r="AK119" i="22"/>
  <c r="AW119" i="22" s="1"/>
  <c r="AK102" i="22"/>
  <c r="AW102" i="22" s="1"/>
  <c r="AK33" i="22"/>
  <c r="AW33" i="22" s="1"/>
  <c r="AK113" i="22"/>
  <c r="AW113" i="22" s="1"/>
  <c r="AK322" i="22"/>
  <c r="AW322" i="22" s="1"/>
  <c r="AK54" i="22"/>
  <c r="AW54" i="22" s="1"/>
  <c r="AK22" i="22"/>
  <c r="AW22" i="22" s="1"/>
  <c r="AK165" i="22"/>
  <c r="AW165" i="22" s="1"/>
  <c r="AK44" i="22"/>
  <c r="AW44" i="22" s="1"/>
  <c r="AK301" i="22"/>
  <c r="AW301" i="22" s="1"/>
  <c r="AK142" i="22"/>
  <c r="AW142" i="22" s="1"/>
  <c r="AK199" i="22"/>
  <c r="AW199" i="22" s="1"/>
  <c r="AK152" i="22"/>
  <c r="AW152" i="22" s="1"/>
  <c r="AK93" i="22"/>
  <c r="AW93" i="22" s="1"/>
  <c r="AK192" i="22"/>
  <c r="AW192" i="22" s="1"/>
  <c r="AK151" i="22"/>
  <c r="AW151" i="22" s="1"/>
  <c r="AK177" i="22"/>
  <c r="AW177" i="22" s="1"/>
  <c r="AK185" i="22"/>
  <c r="AW185" i="22" s="1"/>
  <c r="AK187" i="22"/>
  <c r="AW187" i="22" s="1"/>
  <c r="AK129" i="22"/>
  <c r="AW129" i="22" s="1"/>
  <c r="AK163" i="22"/>
  <c r="AW163" i="22" s="1"/>
  <c r="AK144" i="22"/>
  <c r="AW144" i="22" s="1"/>
  <c r="AK24" i="22"/>
  <c r="AW24" i="22" s="1"/>
  <c r="AK148" i="22"/>
  <c r="AW148" i="22" s="1"/>
  <c r="AK206" i="22"/>
  <c r="AW206" i="22" s="1"/>
  <c r="AK20" i="22"/>
  <c r="AW20" i="22" s="1"/>
  <c r="AK86" i="22"/>
  <c r="AW86" i="22" s="1"/>
  <c r="AK79" i="22"/>
  <c r="AW79" i="22" s="1"/>
  <c r="AK244" i="22"/>
  <c r="AW244" i="22" s="1"/>
  <c r="AK85" i="22"/>
  <c r="AW85" i="22" s="1"/>
  <c r="AK186" i="22"/>
  <c r="AW186" i="22" s="1"/>
  <c r="AK135" i="22"/>
  <c r="AW135" i="22" s="1"/>
  <c r="AK9" i="22"/>
  <c r="AW9" i="22" s="1"/>
  <c r="AK250" i="22"/>
  <c r="AW250" i="22" s="1"/>
  <c r="AK37" i="22"/>
  <c r="AW37" i="22" s="1"/>
  <c r="AK191" i="22"/>
  <c r="AW191" i="22" s="1"/>
  <c r="AK47" i="22"/>
  <c r="AW47" i="22" s="1"/>
  <c r="AK321" i="22"/>
  <c r="AW321" i="22" s="1"/>
  <c r="AK57" i="22"/>
  <c r="AW57" i="22" s="1"/>
  <c r="AK51" i="22"/>
  <c r="AW51" i="22" s="1"/>
  <c r="AK158" i="22"/>
  <c r="AW158" i="22" s="1"/>
  <c r="AK190" i="22"/>
  <c r="AW190" i="22" s="1"/>
  <c r="AK319" i="22"/>
  <c r="AW319" i="22" s="1"/>
  <c r="AK313" i="22"/>
  <c r="AW313" i="22" s="1"/>
  <c r="AK52" i="22"/>
  <c r="AW52" i="22" s="1"/>
  <c r="AK43" i="22"/>
  <c r="AW43" i="22" s="1"/>
  <c r="AK62" i="22"/>
  <c r="AW62" i="22" s="1"/>
  <c r="AK36" i="22"/>
  <c r="AW36" i="22" s="1"/>
  <c r="AK293" i="22"/>
  <c r="AW293" i="22" s="1"/>
  <c r="AK164" i="22"/>
  <c r="AW164" i="22" s="1"/>
  <c r="AK82" i="22"/>
  <c r="AW82" i="22" s="1"/>
  <c r="AK234" i="22"/>
  <c r="AW234" i="22" s="1"/>
  <c r="AK123" i="22"/>
  <c r="AW123" i="22" s="1"/>
  <c r="AK178" i="22"/>
  <c r="AW178" i="22" s="1"/>
  <c r="AK139" i="22"/>
  <c r="AW139" i="22" s="1"/>
  <c r="AK31" i="22"/>
  <c r="AW31" i="22" s="1"/>
  <c r="M279" i="30"/>
  <c r="G279" i="30"/>
  <c r="F279" i="30"/>
  <c r="N279" i="30"/>
  <c r="K279" i="30"/>
  <c r="L279" i="30"/>
  <c r="D279" i="30"/>
  <c r="H279" i="30"/>
  <c r="O279" i="30"/>
  <c r="J279" i="30"/>
  <c r="I279" i="30"/>
  <c r="E279" i="30"/>
  <c r="AY306" i="22"/>
  <c r="AY309" i="22" s="1"/>
  <c r="AY307" i="22"/>
  <c r="AY317" i="22" s="1"/>
  <c r="A6" i="35" l="1"/>
  <c r="AL299" i="22"/>
  <c r="AX299" i="22" s="1"/>
  <c r="AL261" i="22"/>
  <c r="AX261" i="22" s="1"/>
  <c r="AL289" i="22"/>
  <c r="AX289" i="22" s="1"/>
  <c r="AL283" i="22"/>
  <c r="AX283" i="22" s="1"/>
  <c r="AL181" i="22"/>
  <c r="AX181" i="22" s="1"/>
  <c r="AL149" i="22"/>
  <c r="AX149" i="22" s="1"/>
  <c r="AL117" i="22"/>
  <c r="AX117" i="22" s="1"/>
  <c r="AL82" i="22"/>
  <c r="AX82" i="22" s="1"/>
  <c r="AL317" i="22"/>
  <c r="AX317" i="22" s="1"/>
  <c r="AL303" i="22"/>
  <c r="AX303" i="22" s="1"/>
  <c r="AL276" i="22"/>
  <c r="AX276" i="22" s="1"/>
  <c r="AL175" i="22"/>
  <c r="AX175" i="22" s="1"/>
  <c r="AL143" i="22"/>
  <c r="AX143" i="22" s="1"/>
  <c r="AL111" i="22"/>
  <c r="AX111" i="22" s="1"/>
  <c r="AL169" i="22"/>
  <c r="AX169" i="22" s="1"/>
  <c r="AL258" i="22"/>
  <c r="AX258" i="22" s="1"/>
  <c r="AL207" i="22"/>
  <c r="AX207" i="22" s="1"/>
  <c r="AL224" i="22"/>
  <c r="AX224" i="22" s="1"/>
  <c r="AL272" i="22"/>
  <c r="AX272" i="22" s="1"/>
  <c r="AL187" i="22"/>
  <c r="AX187" i="22" s="1"/>
  <c r="AL123" i="22"/>
  <c r="AX123" i="22" s="1"/>
  <c r="AL92" i="22"/>
  <c r="AX92" i="22" s="1"/>
  <c r="AL60" i="22"/>
  <c r="AX60" i="22" s="1"/>
  <c r="AL166" i="22"/>
  <c r="AX166" i="22" s="1"/>
  <c r="AL214" i="22"/>
  <c r="AX214" i="22" s="1"/>
  <c r="AL55" i="22"/>
  <c r="AX55" i="22" s="1"/>
  <c r="AL26" i="22"/>
  <c r="AX26" i="22" s="1"/>
  <c r="AL269" i="22"/>
  <c r="AX269" i="22" s="1"/>
  <c r="AL186" i="22"/>
  <c r="AX186" i="22" s="1"/>
  <c r="AL122" i="22"/>
  <c r="AX122" i="22" s="1"/>
  <c r="AL113" i="22"/>
  <c r="AX113" i="22" s="1"/>
  <c r="AL243" i="22"/>
  <c r="AX243" i="22" s="1"/>
  <c r="AL292" i="22"/>
  <c r="AX292" i="22" s="1"/>
  <c r="AL314" i="22"/>
  <c r="AX314" i="22" s="1"/>
  <c r="AL300" i="22"/>
  <c r="AX300" i="22" s="1"/>
  <c r="AL67" i="22"/>
  <c r="AX67" i="22" s="1"/>
  <c r="AL131" i="22"/>
  <c r="AX131" i="22" s="1"/>
  <c r="AL64" i="22"/>
  <c r="AX64" i="22" s="1"/>
  <c r="AL126" i="22"/>
  <c r="AX126" i="22" s="1"/>
  <c r="AL46" i="22"/>
  <c r="AX46" i="22" s="1"/>
  <c r="AL178" i="22"/>
  <c r="AX178" i="22" s="1"/>
  <c r="AL52" i="22"/>
  <c r="AX52" i="22" s="1"/>
  <c r="AL20" i="22"/>
  <c r="AX20" i="22" s="1"/>
  <c r="AL180" i="22"/>
  <c r="AX180" i="22" s="1"/>
  <c r="AL23" i="22"/>
  <c r="AX23" i="22" s="1"/>
  <c r="AL70" i="22"/>
  <c r="AX70" i="22" s="1"/>
  <c r="AL267" i="22"/>
  <c r="AX267" i="22" s="1"/>
  <c r="AL234" i="22"/>
  <c r="AX234" i="22" s="1"/>
  <c r="AL240" i="22"/>
  <c r="AX240" i="22" s="1"/>
  <c r="AL93" i="22"/>
  <c r="AX93" i="22" s="1"/>
  <c r="AL213" i="22"/>
  <c r="AX213" i="22" s="1"/>
  <c r="AL97" i="22"/>
  <c r="AX97" i="22" s="1"/>
  <c r="AL56" i="22"/>
  <c r="AX56" i="22" s="1"/>
  <c r="AL6" i="22"/>
  <c r="AX6" i="22" s="1"/>
  <c r="AL16" i="22"/>
  <c r="AX16" i="22" s="1"/>
  <c r="AL250" i="22"/>
  <c r="AX250" i="22" s="1"/>
  <c r="AL247" i="22"/>
  <c r="AX247" i="22" s="1"/>
  <c r="AL12" i="22"/>
  <c r="AX12" i="22" s="1"/>
  <c r="AL212" i="22"/>
  <c r="AX212" i="22" s="1"/>
  <c r="AL72" i="22"/>
  <c r="AX72" i="22" s="1"/>
  <c r="AL79" i="22"/>
  <c r="AX79" i="22" s="1"/>
  <c r="AL24" i="22"/>
  <c r="AX24" i="22" s="1"/>
  <c r="AL101" i="22"/>
  <c r="AX101" i="22" s="1"/>
  <c r="AL190" i="22"/>
  <c r="AX190" i="22" s="1"/>
  <c r="AL8" i="22"/>
  <c r="AX8" i="22" s="1"/>
  <c r="AL17" i="22"/>
  <c r="AX17" i="22" s="1"/>
  <c r="AL196" i="22"/>
  <c r="AX196" i="22" s="1"/>
  <c r="AL322" i="22"/>
  <c r="AX322" i="22" s="1"/>
  <c r="AL77" i="22"/>
  <c r="AX77" i="22" s="1"/>
  <c r="AL4" i="22"/>
  <c r="AX4" i="22" s="1"/>
  <c r="AL172" i="22"/>
  <c r="AX172" i="22" s="1"/>
  <c r="AL25" i="22"/>
  <c r="AX25" i="22" s="1"/>
  <c r="AL105" i="22"/>
  <c r="AX105" i="22" s="1"/>
  <c r="AL110" i="22"/>
  <c r="AX110" i="22" s="1"/>
  <c r="AL260" i="22"/>
  <c r="AX260" i="22" s="1"/>
  <c r="AL206" i="22"/>
  <c r="AX206" i="22" s="1"/>
  <c r="AL129" i="22"/>
  <c r="AX129" i="22" s="1"/>
  <c r="AL109" i="22"/>
  <c r="AX109" i="22" s="1"/>
  <c r="AL33" i="22"/>
  <c r="AX33" i="22" s="1"/>
  <c r="AL203" i="22"/>
  <c r="AX203" i="22" s="1"/>
  <c r="AL323" i="22"/>
  <c r="AX323" i="22" s="1"/>
  <c r="AL278" i="22"/>
  <c r="AX278" i="22" s="1"/>
  <c r="AL229" i="22"/>
  <c r="AX229" i="22" s="1"/>
  <c r="AL281" i="22"/>
  <c r="AX281" i="22" s="1"/>
  <c r="AL194" i="22"/>
  <c r="AX194" i="22" s="1"/>
  <c r="AL173" i="22"/>
  <c r="AX173" i="22" s="1"/>
  <c r="AL141" i="22"/>
  <c r="AX141" i="22" s="1"/>
  <c r="AL106" i="22"/>
  <c r="AX106" i="22" s="1"/>
  <c r="AL74" i="22"/>
  <c r="AX74" i="22" s="1"/>
  <c r="AL309" i="22"/>
  <c r="AX309" i="22" s="1"/>
  <c r="AL245" i="22"/>
  <c r="AX245" i="22" s="1"/>
  <c r="AL268" i="22"/>
  <c r="AX268" i="22" s="1"/>
  <c r="AL167" i="22"/>
  <c r="AX167" i="22" s="1"/>
  <c r="AL135" i="22"/>
  <c r="AX135" i="22" s="1"/>
  <c r="AL202" i="22"/>
  <c r="AX202" i="22" s="1"/>
  <c r="AL153" i="22"/>
  <c r="AX153" i="22" s="1"/>
  <c r="AL94" i="22"/>
  <c r="AX94" i="22" s="1"/>
  <c r="AL313" i="22"/>
  <c r="AX313" i="22" s="1"/>
  <c r="AL242" i="22"/>
  <c r="AX242" i="22" s="1"/>
  <c r="AL263" i="22"/>
  <c r="AX263" i="22" s="1"/>
  <c r="AL171" i="22"/>
  <c r="AX171" i="22" s="1"/>
  <c r="AL193" i="22"/>
  <c r="AX193" i="22" s="1"/>
  <c r="AL84" i="22"/>
  <c r="AX84" i="22" s="1"/>
  <c r="AL320" i="22"/>
  <c r="AX320" i="22" s="1"/>
  <c r="AL150" i="22"/>
  <c r="AX150" i="22" s="1"/>
  <c r="AL103" i="22"/>
  <c r="AX103" i="22" s="1"/>
  <c r="AL50" i="22"/>
  <c r="AX50" i="22" s="1"/>
  <c r="AL18" i="22"/>
  <c r="AX18" i="22" s="1"/>
  <c r="AL288" i="22"/>
  <c r="AX288" i="22" s="1"/>
  <c r="AL170" i="22"/>
  <c r="AX170" i="22" s="1"/>
  <c r="AL251" i="22"/>
  <c r="AX251" i="22" s="1"/>
  <c r="AL86" i="22"/>
  <c r="AX86" i="22" s="1"/>
  <c r="AL246" i="22"/>
  <c r="AX246" i="22" s="1"/>
  <c r="AL255" i="22"/>
  <c r="AX255" i="22" s="1"/>
  <c r="AL298" i="22"/>
  <c r="AX298" i="22" s="1"/>
  <c r="AL198" i="22"/>
  <c r="AX198" i="22" s="1"/>
  <c r="AL295" i="22"/>
  <c r="AX295" i="22" s="1"/>
  <c r="AL218" i="22"/>
  <c r="AX218" i="22" s="1"/>
  <c r="AL226" i="22"/>
  <c r="AX226" i="22" s="1"/>
  <c r="AL95" i="22"/>
  <c r="AX95" i="22" s="1"/>
  <c r="AL30" i="22"/>
  <c r="AX30" i="22" s="1"/>
  <c r="AL146" i="22"/>
  <c r="AX146" i="22" s="1"/>
  <c r="AL44" i="22"/>
  <c r="AX44" i="22" s="1"/>
  <c r="AL9" i="22"/>
  <c r="AX9" i="22" s="1"/>
  <c r="AL148" i="22"/>
  <c r="AX148" i="22" s="1"/>
  <c r="AL244" i="22"/>
  <c r="AX244" i="22" s="1"/>
  <c r="AL305" i="22"/>
  <c r="AX305" i="22" s="1"/>
  <c r="AL306" i="22"/>
  <c r="AX306" i="22" s="1"/>
  <c r="AL107" i="22"/>
  <c r="AX107" i="22" s="1"/>
  <c r="AL211" i="22"/>
  <c r="AX211" i="22" s="1"/>
  <c r="AL61" i="22"/>
  <c r="AX61" i="22" s="1"/>
  <c r="AL231" i="22"/>
  <c r="AX231" i="22" s="1"/>
  <c r="AL249" i="22"/>
  <c r="AX249" i="22" s="1"/>
  <c r="AL10" i="22"/>
  <c r="AX10" i="22" s="1"/>
  <c r="AL85" i="22"/>
  <c r="AX85" i="22" s="1"/>
  <c r="AL179" i="22"/>
  <c r="AX179" i="22" s="1"/>
  <c r="AL277" i="22"/>
  <c r="AX277" i="22" s="1"/>
  <c r="AL256" i="22"/>
  <c r="AX256" i="22" s="1"/>
  <c r="AL188" i="22"/>
  <c r="AX188" i="22" s="1"/>
  <c r="AL102" i="22"/>
  <c r="AX102" i="22" s="1"/>
  <c r="AL209" i="22"/>
  <c r="AX209" i="22" s="1"/>
  <c r="AL140" i="22"/>
  <c r="AX140" i="22" s="1"/>
  <c r="AL315" i="22"/>
  <c r="AX315" i="22" s="1"/>
  <c r="AL270" i="22"/>
  <c r="AX270" i="22" s="1"/>
  <c r="AL230" i="22"/>
  <c r="AX230" i="22" s="1"/>
  <c r="AL280" i="22"/>
  <c r="AX280" i="22" s="1"/>
  <c r="AL235" i="22"/>
  <c r="AX235" i="22" s="1"/>
  <c r="AL165" i="22"/>
  <c r="AX165" i="22" s="1"/>
  <c r="AL133" i="22"/>
  <c r="AX133" i="22" s="1"/>
  <c r="AL98" i="22"/>
  <c r="AX98" i="22" s="1"/>
  <c r="AL66" i="22"/>
  <c r="AX66" i="22" s="1"/>
  <c r="AL301" i="22"/>
  <c r="AX301" i="22" s="1"/>
  <c r="AL262" i="22"/>
  <c r="AX262" i="22" s="1"/>
  <c r="AL237" i="22"/>
  <c r="AX237" i="22" s="1"/>
  <c r="AL159" i="22"/>
  <c r="AX159" i="22" s="1"/>
  <c r="AL127" i="22"/>
  <c r="AX127" i="22" s="1"/>
  <c r="AL287" i="22"/>
  <c r="AX287" i="22" s="1"/>
  <c r="AL137" i="22"/>
  <c r="AX137" i="22" s="1"/>
  <c r="AL78" i="22"/>
  <c r="AX78" i="22" s="1"/>
  <c r="AL297" i="22"/>
  <c r="AX297" i="22" s="1"/>
  <c r="AL311" i="22"/>
  <c r="AX311" i="22" s="1"/>
  <c r="AL225" i="22"/>
  <c r="AX225" i="22" s="1"/>
  <c r="AL155" i="22"/>
  <c r="AX155" i="22" s="1"/>
  <c r="AL108" i="22"/>
  <c r="AX108" i="22" s="1"/>
  <c r="AL76" i="22"/>
  <c r="AX76" i="22" s="1"/>
  <c r="AL304" i="22"/>
  <c r="AX304" i="22" s="1"/>
  <c r="AL134" i="22"/>
  <c r="AX134" i="22" s="1"/>
  <c r="AL87" i="22"/>
  <c r="AX87" i="22" s="1"/>
  <c r="AL42" i="22"/>
  <c r="AX42" i="22" s="1"/>
  <c r="AL5" i="22"/>
  <c r="AX5" i="22" s="1"/>
  <c r="AL279" i="22"/>
  <c r="AX279" i="22" s="1"/>
  <c r="AL154" i="22"/>
  <c r="AX154" i="22" s="1"/>
  <c r="AL177" i="22"/>
  <c r="AX177" i="22" s="1"/>
  <c r="AL54" i="22"/>
  <c r="AX54" i="22" s="1"/>
  <c r="AL204" i="22"/>
  <c r="AX204" i="22" s="1"/>
  <c r="AL238" i="22"/>
  <c r="AX238" i="22" s="1"/>
  <c r="AL286" i="22"/>
  <c r="AX286" i="22" s="1"/>
  <c r="AL99" i="22"/>
  <c r="AX99" i="22" s="1"/>
  <c r="AL274" i="22"/>
  <c r="AX274" i="22" s="1"/>
  <c r="AL96" i="22"/>
  <c r="AX96" i="22" s="1"/>
  <c r="AL312" i="22"/>
  <c r="AX312" i="22" s="1"/>
  <c r="AL63" i="22"/>
  <c r="AX63" i="22" s="1"/>
  <c r="AL13" i="22"/>
  <c r="AX13" i="22" s="1"/>
  <c r="AL114" i="22"/>
  <c r="AX114" i="22" s="1"/>
  <c r="AL36" i="22"/>
  <c r="AX36" i="22" s="1"/>
  <c r="AL248" i="22"/>
  <c r="AX248" i="22" s="1"/>
  <c r="AL116" i="22"/>
  <c r="AX116" i="22" s="1"/>
  <c r="AL161" i="22"/>
  <c r="AX161" i="22" s="1"/>
  <c r="AL220" i="22"/>
  <c r="AX220" i="22" s="1"/>
  <c r="AL308" i="22"/>
  <c r="AX308" i="22" s="1"/>
  <c r="AL75" i="22"/>
  <c r="AX75" i="22" s="1"/>
  <c r="AL318" i="22"/>
  <c r="AX318" i="22" s="1"/>
  <c r="AL37" i="22"/>
  <c r="AX37" i="22" s="1"/>
  <c r="AL168" i="22"/>
  <c r="AX168" i="22" s="1"/>
  <c r="AL147" i="22"/>
  <c r="AX147" i="22" s="1"/>
  <c r="AL142" i="22"/>
  <c r="AX142" i="22" s="1"/>
  <c r="AL48" i="22"/>
  <c r="AX48" i="22" s="1"/>
  <c r="AL273" i="22"/>
  <c r="AX273" i="22" s="1"/>
  <c r="AL15" i="22"/>
  <c r="AX15" i="22" s="1"/>
  <c r="AL53" i="22"/>
  <c r="AX53" i="22" s="1"/>
  <c r="AL35" i="22"/>
  <c r="AX35" i="22" s="1"/>
  <c r="AL115" i="22"/>
  <c r="AX115" i="22" s="1"/>
  <c r="AL275" i="22"/>
  <c r="AX275" i="22" s="1"/>
  <c r="AL271" i="22"/>
  <c r="AX271" i="22" s="1"/>
  <c r="AL264" i="22"/>
  <c r="AX264" i="22" s="1"/>
  <c r="AL257" i="22"/>
  <c r="AX257" i="22" s="1"/>
  <c r="AL199" i="22"/>
  <c r="AX199" i="22" s="1"/>
  <c r="AL124" i="22"/>
  <c r="AX124" i="22" s="1"/>
  <c r="AL57" i="22"/>
  <c r="AX57" i="22" s="1"/>
  <c r="AL228" i="22"/>
  <c r="AX228" i="22" s="1"/>
  <c r="AL59" i="22"/>
  <c r="AX59" i="22" s="1"/>
  <c r="AL45" i="22"/>
  <c r="AX45" i="22" s="1"/>
  <c r="AL120" i="22"/>
  <c r="AX120" i="22" s="1"/>
  <c r="AL191" i="22"/>
  <c r="AX191" i="22" s="1"/>
  <c r="AL128" i="22"/>
  <c r="AX128" i="22" s="1"/>
  <c r="AL208" i="22"/>
  <c r="AX208" i="22" s="1"/>
  <c r="AL192" i="22"/>
  <c r="AX192" i="22" s="1"/>
  <c r="AL282" i="22"/>
  <c r="AX282" i="22" s="1"/>
  <c r="AL227" i="22"/>
  <c r="AX227" i="22" s="1"/>
  <c r="AL195" i="22"/>
  <c r="AX195" i="22" s="1"/>
  <c r="AL254" i="22"/>
  <c r="AX254" i="22" s="1"/>
  <c r="AL112" i="22"/>
  <c r="AX112" i="22" s="1"/>
  <c r="AL307" i="22"/>
  <c r="AX307" i="22" s="1"/>
  <c r="AL265" i="22"/>
  <c r="AX265" i="22" s="1"/>
  <c r="AL252" i="22"/>
  <c r="AX252" i="22" s="1"/>
  <c r="AL291" i="22"/>
  <c r="AX291" i="22" s="1"/>
  <c r="AL189" i="22"/>
  <c r="AX189" i="22" s="1"/>
  <c r="AL157" i="22"/>
  <c r="AX157" i="22" s="1"/>
  <c r="AL125" i="22"/>
  <c r="AX125" i="22" s="1"/>
  <c r="AL90" i="22"/>
  <c r="AX90" i="22" s="1"/>
  <c r="AL58" i="22"/>
  <c r="AX58" i="22" s="1"/>
  <c r="AL319" i="22"/>
  <c r="AX319" i="22" s="1"/>
  <c r="AL285" i="22"/>
  <c r="AX285" i="22" s="1"/>
  <c r="AL183" i="22"/>
  <c r="AX183" i="22" s="1"/>
  <c r="AL151" i="22"/>
  <c r="AX151" i="22" s="1"/>
  <c r="AL119" i="22"/>
  <c r="AX119" i="22" s="1"/>
  <c r="AL185" i="22"/>
  <c r="AX185" i="22" s="1"/>
  <c r="AL121" i="22"/>
  <c r="AX121" i="22" s="1"/>
  <c r="AL62" i="22"/>
  <c r="AX62" i="22" s="1"/>
  <c r="AL259" i="22"/>
  <c r="AX259" i="22" s="1"/>
  <c r="AL293" i="22"/>
  <c r="AX293" i="22" s="1"/>
  <c r="AL253" i="22"/>
  <c r="AX253" i="22" s="1"/>
  <c r="AL139" i="22"/>
  <c r="AX139" i="22" s="1"/>
  <c r="AL100" i="22"/>
  <c r="AX100" i="22" s="1"/>
  <c r="AL68" i="22"/>
  <c r="AX68" i="22" s="1"/>
  <c r="AL182" i="22"/>
  <c r="AX182" i="22" s="1"/>
  <c r="AL118" i="22"/>
  <c r="AX118" i="22" s="1"/>
  <c r="AL71" i="22"/>
  <c r="AX71" i="22" s="1"/>
  <c r="AL34" i="22"/>
  <c r="AX34" i="22" s="1"/>
  <c r="AL14" i="22"/>
  <c r="AX14" i="22" s="1"/>
  <c r="AL233" i="22"/>
  <c r="AX233" i="22" s="1"/>
  <c r="AL138" i="22"/>
  <c r="AX138" i="22" s="1"/>
  <c r="AL145" i="22"/>
  <c r="AX145" i="22" s="1"/>
  <c r="AL321" i="22"/>
  <c r="AX321" i="22" s="1"/>
  <c r="AL223" i="22"/>
  <c r="AX223" i="22" s="1"/>
  <c r="AL221" i="22"/>
  <c r="AX221" i="22" s="1"/>
  <c r="AL316" i="22"/>
  <c r="AX316" i="22" s="1"/>
  <c r="AL83" i="22"/>
  <c r="AX83" i="22" s="1"/>
  <c r="AL163" i="22"/>
  <c r="AX163" i="22" s="1"/>
  <c r="AL80" i="22"/>
  <c r="AX80" i="22" s="1"/>
  <c r="AL158" i="22"/>
  <c r="AX158" i="22" s="1"/>
  <c r="AL217" i="22"/>
  <c r="AX217" i="22" s="1"/>
  <c r="AL266" i="22"/>
  <c r="AX266" i="22" s="1"/>
  <c r="AL215" i="22"/>
  <c r="AX215" i="22" s="1"/>
  <c r="AL28" i="22"/>
  <c r="AX28" i="22" s="1"/>
  <c r="AL290" i="22"/>
  <c r="AX290" i="22" s="1"/>
  <c r="AL39" i="22"/>
  <c r="AX39" i="22" s="1"/>
  <c r="AL210" i="22"/>
  <c r="AX210" i="22" s="1"/>
  <c r="AL284" i="22"/>
  <c r="AX284" i="22" s="1"/>
  <c r="AL239" i="22"/>
  <c r="AX239" i="22" s="1"/>
  <c r="AL216" i="22"/>
  <c r="AX216" i="22" s="1"/>
  <c r="AL302" i="22"/>
  <c r="AX302" i="22" s="1"/>
  <c r="AL21" i="22"/>
  <c r="AX21" i="22" s="1"/>
  <c r="AL136" i="22"/>
  <c r="AX136" i="22" s="1"/>
  <c r="AL88" i="22"/>
  <c r="AX88" i="22" s="1"/>
  <c r="AL22" i="22"/>
  <c r="AX22" i="22" s="1"/>
  <c r="AL32" i="22"/>
  <c r="AX32" i="22" s="1"/>
  <c r="AL164" i="22"/>
  <c r="AX164" i="22" s="1"/>
  <c r="AL241" i="22"/>
  <c r="AX241" i="22" s="1"/>
  <c r="AL236" i="22"/>
  <c r="AX236" i="22" s="1"/>
  <c r="AL19" i="22"/>
  <c r="AX19" i="22" s="1"/>
  <c r="AL104" i="22"/>
  <c r="AX104" i="22" s="1"/>
  <c r="AL174" i="22"/>
  <c r="AX174" i="22" s="1"/>
  <c r="AL130" i="22"/>
  <c r="AX130" i="22" s="1"/>
  <c r="AL31" i="22"/>
  <c r="AX31" i="22" s="1"/>
  <c r="AL27" i="22"/>
  <c r="AX27" i="22" s="1"/>
  <c r="AL232" i="22"/>
  <c r="AX232" i="22" s="1"/>
  <c r="AL49" i="22"/>
  <c r="AX49" i="22" s="1"/>
  <c r="AL197" i="22"/>
  <c r="AX197" i="22" s="1"/>
  <c r="AL200" i="22"/>
  <c r="AX200" i="22" s="1"/>
  <c r="AL201" i="22"/>
  <c r="AX201" i="22" s="1"/>
  <c r="AL11" i="22"/>
  <c r="AX11" i="22" s="1"/>
  <c r="AL81" i="22"/>
  <c r="AX81" i="22" s="1"/>
  <c r="AL41" i="22"/>
  <c r="AX41" i="22" s="1"/>
  <c r="AL222" i="22"/>
  <c r="AX222" i="22" s="1"/>
  <c r="AL7" i="22"/>
  <c r="AX7" i="22" s="1"/>
  <c r="AL40" i="22"/>
  <c r="AX40" i="22" s="1"/>
  <c r="AL219" i="22"/>
  <c r="AX219" i="22" s="1"/>
  <c r="AL43" i="22"/>
  <c r="AX43" i="22" s="1"/>
  <c r="AL310" i="22"/>
  <c r="AX310" i="22" s="1"/>
  <c r="AL156" i="22"/>
  <c r="AX156" i="22" s="1"/>
  <c r="AL89" i="22"/>
  <c r="AX89" i="22" s="1"/>
  <c r="AL65" i="22"/>
  <c r="AX65" i="22" s="1"/>
  <c r="AL162" i="22"/>
  <c r="AX162" i="22" s="1"/>
  <c r="AL47" i="22"/>
  <c r="AX47" i="22" s="1"/>
  <c r="AL51" i="22"/>
  <c r="AX51" i="22" s="1"/>
  <c r="AL296" i="22"/>
  <c r="AX296" i="22" s="1"/>
  <c r="AL132" i="22"/>
  <c r="AX132" i="22" s="1"/>
  <c r="AL29" i="22"/>
  <c r="AX29" i="22" s="1"/>
  <c r="AL144" i="22"/>
  <c r="AX144" i="22" s="1"/>
  <c r="AL294" i="22"/>
  <c r="AX294" i="22" s="1"/>
  <c r="AL184" i="22"/>
  <c r="AX184" i="22" s="1"/>
  <c r="AL205" i="22"/>
  <c r="AX205" i="22" s="1"/>
  <c r="AL176" i="22"/>
  <c r="AX176" i="22" s="1"/>
  <c r="AL160" i="22"/>
  <c r="AX160" i="22" s="1"/>
  <c r="AL73" i="22"/>
  <c r="AX73" i="22" s="1"/>
  <c r="AL91" i="22"/>
  <c r="AX91" i="22" s="1"/>
  <c r="AL38" i="22"/>
  <c r="AX38" i="22" s="1"/>
  <c r="AL152" i="22"/>
  <c r="AX152" i="22" s="1"/>
  <c r="AL69" i="22"/>
  <c r="AX69" i="22" s="1"/>
  <c r="AY130" i="22"/>
  <c r="AY129" i="22" s="1"/>
  <c r="AY302" i="22"/>
  <c r="V68" i="34" l="1"/>
  <c r="AH68" i="34" s="1"/>
  <c r="Z100" i="34"/>
  <c r="W157" i="34"/>
  <c r="AI157" i="34" s="1"/>
  <c r="U169" i="34"/>
  <c r="AG169" i="34" s="1"/>
  <c r="V132" i="34"/>
  <c r="X7" i="34"/>
  <c r="AJ7" i="34" s="1"/>
  <c r="U127" i="34"/>
  <c r="AG127" i="34" s="1"/>
  <c r="V173" i="34"/>
  <c r="AH173" i="34" s="1"/>
  <c r="Y175" i="34"/>
  <c r="Z186" i="34"/>
  <c r="X110" i="34"/>
  <c r="AJ110" i="34" s="1"/>
  <c r="W247" i="34"/>
  <c r="V74" i="34"/>
  <c r="AH74" i="34" s="1"/>
  <c r="Z106" i="34"/>
  <c r="X214" i="34"/>
  <c r="U190" i="34"/>
  <c r="AG190" i="34" s="1"/>
  <c r="V211" i="34"/>
  <c r="AH211" i="34" s="1"/>
  <c r="W47" i="34"/>
  <c r="AI47" i="34" s="1"/>
  <c r="U263" i="34"/>
  <c r="AG263" i="34" s="1"/>
  <c r="V4" i="34"/>
  <c r="AH4" i="34" s="1"/>
  <c r="Y229" i="34"/>
  <c r="AK229" i="34" s="1"/>
  <c r="X83" i="34"/>
  <c r="AJ83" i="34" s="1"/>
  <c r="W271" i="34"/>
  <c r="AI271" i="34" s="1"/>
  <c r="W281" i="34"/>
  <c r="AI281" i="34" s="1"/>
  <c r="W211" i="34"/>
  <c r="AI211" i="34" s="1"/>
  <c r="V165" i="34"/>
  <c r="AH165" i="34" s="1"/>
  <c r="U264" i="34"/>
  <c r="W125" i="34"/>
  <c r="Z246" i="34"/>
  <c r="W114" i="34"/>
  <c r="V10" i="34"/>
  <c r="X114" i="34"/>
  <c r="Z34" i="34"/>
  <c r="Y221" i="34"/>
  <c r="AK221" i="34" s="1"/>
  <c r="X309" i="34"/>
  <c r="AJ309" i="34" s="1"/>
  <c r="Z284" i="34"/>
  <c r="AL284" i="34" s="1"/>
  <c r="X308" i="34"/>
  <c r="AJ308" i="34" s="1"/>
  <c r="Z301" i="34"/>
  <c r="AL301" i="34" s="1"/>
  <c r="Y160" i="34"/>
  <c r="AK160" i="34" s="1"/>
  <c r="W261" i="34"/>
  <c r="AI261" i="34" s="1"/>
  <c r="V149" i="34"/>
  <c r="AH149" i="34" s="1"/>
  <c r="U39" i="34"/>
  <c r="AG39" i="34" s="1"/>
  <c r="U237" i="34"/>
  <c r="AG237" i="34" s="1"/>
  <c r="U103" i="34"/>
  <c r="AG103" i="34" s="1"/>
  <c r="X272" i="34"/>
  <c r="AJ272" i="34" s="1"/>
  <c r="Y215" i="34"/>
  <c r="AK215" i="34" s="1"/>
  <c r="U154" i="34"/>
  <c r="AG154" i="34" s="1"/>
  <c r="W293" i="34"/>
  <c r="AI293" i="34" s="1"/>
  <c r="U289" i="34"/>
  <c r="AG289" i="34" s="1"/>
  <c r="Y204" i="34"/>
  <c r="AK204" i="34" s="1"/>
  <c r="U254" i="34"/>
  <c r="Z235" i="34"/>
  <c r="AL235" i="34" s="1"/>
  <c r="X233" i="34"/>
  <c r="AJ233" i="34" s="1"/>
  <c r="U312" i="34"/>
  <c r="AG312" i="34" s="1"/>
  <c r="Y87" i="34"/>
  <c r="AK87" i="34" s="1"/>
  <c r="U299" i="34"/>
  <c r="AG299" i="34" s="1"/>
  <c r="V262" i="34"/>
  <c r="AH262" i="34" s="1"/>
  <c r="U106" i="34"/>
  <c r="Y126" i="34"/>
  <c r="X320" i="34"/>
  <c r="AJ320" i="34" s="1"/>
  <c r="V315" i="34"/>
  <c r="AH315" i="34" s="1"/>
  <c r="Z145" i="34"/>
  <c r="AL145" i="34" s="1"/>
  <c r="V60" i="34"/>
  <c r="AH60" i="34" s="1"/>
  <c r="Y306" i="34"/>
  <c r="AK306" i="34" s="1"/>
  <c r="X311" i="34"/>
  <c r="AJ311" i="34" s="1"/>
  <c r="V280" i="34"/>
  <c r="AH280" i="34" s="1"/>
  <c r="Z6" i="34"/>
  <c r="AL6" i="34" s="1"/>
  <c r="Y169" i="34"/>
  <c r="AK169" i="34" s="1"/>
  <c r="W317" i="34"/>
  <c r="AI317" i="34" s="1"/>
  <c r="V168" i="34"/>
  <c r="AH168" i="34" s="1"/>
  <c r="Z88" i="34"/>
  <c r="AL88" i="34" s="1"/>
  <c r="Z111" i="34"/>
  <c r="AL111" i="34" s="1"/>
  <c r="V127" i="34"/>
  <c r="AH127" i="34" s="1"/>
  <c r="W304" i="34"/>
  <c r="Y158" i="34"/>
  <c r="AK158" i="34" s="1"/>
  <c r="V155" i="34"/>
  <c r="AH155" i="34" s="1"/>
  <c r="X44" i="34"/>
  <c r="AJ44" i="34" s="1"/>
  <c r="U158" i="34"/>
  <c r="AG158" i="34" s="1"/>
  <c r="W206" i="34"/>
  <c r="U183" i="34"/>
  <c r="AG183" i="34" s="1"/>
  <c r="U228" i="34"/>
  <c r="AG228" i="34" s="1"/>
  <c r="Z180" i="34"/>
  <c r="AL180" i="34" s="1"/>
  <c r="X29" i="34"/>
  <c r="AJ29" i="34" s="1"/>
  <c r="W25" i="34"/>
  <c r="AI25" i="34" s="1"/>
  <c r="V126" i="34"/>
  <c r="W274" i="34"/>
  <c r="V66" i="34"/>
  <c r="U74" i="34"/>
  <c r="AG74" i="34" s="1"/>
  <c r="X54" i="34"/>
  <c r="U50" i="34"/>
  <c r="AG50" i="34" s="1"/>
  <c r="Z236" i="34"/>
  <c r="AL236" i="34" s="1"/>
  <c r="V221" i="34"/>
  <c r="AH221" i="34" s="1"/>
  <c r="V153" i="34"/>
  <c r="AH153" i="34" s="1"/>
  <c r="X143" i="34"/>
  <c r="AJ143" i="34" s="1"/>
  <c r="Y314" i="34"/>
  <c r="AK314" i="34" s="1"/>
  <c r="Z188" i="34"/>
  <c r="AL188" i="34" s="1"/>
  <c r="X232" i="34"/>
  <c r="AJ232" i="34" s="1"/>
  <c r="V24" i="34"/>
  <c r="AH24" i="34" s="1"/>
  <c r="X157" i="34"/>
  <c r="AJ157" i="34" s="1"/>
  <c r="Z135" i="34"/>
  <c r="AL135" i="34" s="1"/>
  <c r="Y68" i="34"/>
  <c r="AK68" i="34" s="1"/>
  <c r="Y59" i="34"/>
  <c r="AK59" i="34" s="1"/>
  <c r="U313" i="34"/>
  <c r="AG313" i="34" s="1"/>
  <c r="X315" i="34"/>
  <c r="AJ315" i="34" s="1"/>
  <c r="Z199" i="34"/>
  <c r="AL199" i="34" s="1"/>
  <c r="Z315" i="34"/>
  <c r="AL315" i="34" s="1"/>
  <c r="X168" i="34"/>
  <c r="AJ168" i="34" s="1"/>
  <c r="X127" i="34"/>
  <c r="AJ127" i="34" s="1"/>
  <c r="Z104" i="34"/>
  <c r="AL104" i="34" s="1"/>
  <c r="W101" i="34"/>
  <c r="AI101" i="34" s="1"/>
  <c r="U266" i="34"/>
  <c r="Z218" i="34"/>
  <c r="AL218" i="34" s="1"/>
  <c r="W26" i="34"/>
  <c r="U22" i="34"/>
  <c r="AG22" i="34" s="1"/>
  <c r="U233" i="34"/>
  <c r="AG233" i="34" s="1"/>
  <c r="Y114" i="34"/>
  <c r="U317" i="34"/>
  <c r="AG317" i="34" s="1"/>
  <c r="U232" i="34"/>
  <c r="AG232" i="34" s="1"/>
  <c r="Y165" i="34"/>
  <c r="AK165" i="34" s="1"/>
  <c r="Y109" i="34"/>
  <c r="AK109" i="34" s="1"/>
  <c r="Y124" i="34"/>
  <c r="AK124" i="34" s="1"/>
  <c r="Y208" i="34"/>
  <c r="AK208" i="34" s="1"/>
  <c r="V290" i="34"/>
  <c r="X318" i="34"/>
  <c r="AJ318" i="34" s="1"/>
  <c r="Y19" i="34"/>
  <c r="U122" i="34"/>
  <c r="AG122" i="34" s="1"/>
  <c r="W126" i="34"/>
  <c r="Z215" i="34"/>
  <c r="AL215" i="34" s="1"/>
  <c r="U59" i="34"/>
  <c r="AG59" i="34" s="1"/>
  <c r="Z136" i="34"/>
  <c r="AL136" i="34" s="1"/>
  <c r="V188" i="34"/>
  <c r="AH188" i="34" s="1"/>
  <c r="W224" i="34"/>
  <c r="AI224" i="34" s="1"/>
  <c r="U301" i="34"/>
  <c r="AG301" i="34" s="1"/>
  <c r="X108" i="34"/>
  <c r="AJ108" i="34" s="1"/>
  <c r="U279" i="34"/>
  <c r="AG279" i="34" s="1"/>
  <c r="Y217" i="34"/>
  <c r="AK217" i="34" s="1"/>
  <c r="U145" i="34"/>
  <c r="AG145" i="34" s="1"/>
  <c r="U213" i="34"/>
  <c r="AG213" i="34" s="1"/>
  <c r="U281" i="34"/>
  <c r="AG281" i="34" s="1"/>
  <c r="Y149" i="34"/>
  <c r="AK149" i="34" s="1"/>
  <c r="X149" i="34"/>
  <c r="AJ149" i="34" s="1"/>
  <c r="Y196" i="34"/>
  <c r="AK196" i="34" s="1"/>
  <c r="X186" i="34"/>
  <c r="Y250" i="34"/>
  <c r="AK250" i="34" s="1"/>
  <c r="W42" i="34"/>
  <c r="AI42" i="34" s="1"/>
  <c r="Z46" i="34"/>
  <c r="AL46" i="34" s="1"/>
  <c r="Y228" i="34"/>
  <c r="AK228" i="34" s="1"/>
  <c r="Y279" i="34"/>
  <c r="AK279" i="34" s="1"/>
  <c r="X19" i="34"/>
  <c r="Y131" i="34"/>
  <c r="AK131" i="34" s="1"/>
  <c r="V143" i="34"/>
  <c r="AH143" i="34" s="1"/>
  <c r="Z14" i="34"/>
  <c r="X61" i="34"/>
  <c r="AJ61" i="34" s="1"/>
  <c r="X275" i="34"/>
  <c r="AJ275" i="34" s="1"/>
  <c r="Y268" i="34"/>
  <c r="AK268" i="34" s="1"/>
  <c r="Z57" i="34"/>
  <c r="AL57" i="34" s="1"/>
  <c r="U303" i="34"/>
  <c r="U85" i="34"/>
  <c r="AG85" i="34" s="1"/>
  <c r="W221" i="34"/>
  <c r="AI221" i="34" s="1"/>
  <c r="W117" i="34"/>
  <c r="X5" i="34"/>
  <c r="Y210" i="34"/>
  <c r="Z262" i="34"/>
  <c r="AL262" i="34" s="1"/>
  <c r="Z194" i="34"/>
  <c r="X274" i="34"/>
  <c r="Z18" i="34"/>
  <c r="X15" i="34"/>
  <c r="W307" i="34"/>
  <c r="AI307" i="34" s="1"/>
  <c r="V303" i="34"/>
  <c r="X155" i="34"/>
  <c r="AJ155" i="34" s="1"/>
  <c r="W263" i="34"/>
  <c r="AI263" i="34" s="1"/>
  <c r="Y321" i="34"/>
  <c r="AK321" i="34" s="1"/>
  <c r="Y236" i="34"/>
  <c r="AK236" i="34" s="1"/>
  <c r="Z110" i="34"/>
  <c r="AL110" i="34" s="1"/>
  <c r="V85" i="34"/>
  <c r="AH85" i="34" s="1"/>
  <c r="V157" i="34"/>
  <c r="AH157" i="34" s="1"/>
  <c r="U311" i="34"/>
  <c r="AG311" i="34" s="1"/>
  <c r="V89" i="34"/>
  <c r="AH89" i="34" s="1"/>
  <c r="X173" i="34"/>
  <c r="AJ173" i="34" s="1"/>
  <c r="X56" i="34"/>
  <c r="AJ56" i="34" s="1"/>
  <c r="U84" i="34"/>
  <c r="AG84" i="34" s="1"/>
  <c r="W232" i="34"/>
  <c r="AI232" i="34" s="1"/>
  <c r="V197" i="34"/>
  <c r="AH197" i="34" s="1"/>
  <c r="Y301" i="34"/>
  <c r="AK301" i="34" s="1"/>
  <c r="Y56" i="34"/>
  <c r="AK56" i="34" s="1"/>
  <c r="Z277" i="34"/>
  <c r="AL277" i="34" s="1"/>
  <c r="Z217" i="34"/>
  <c r="AL217" i="34" s="1"/>
  <c r="V218" i="34"/>
  <c r="AH218" i="34" s="1"/>
  <c r="X14" i="34"/>
  <c r="Z158" i="34"/>
  <c r="AL158" i="34" s="1"/>
  <c r="Z214" i="34"/>
  <c r="V233" i="34"/>
  <c r="AH233" i="34" s="1"/>
  <c r="X293" i="34"/>
  <c r="AJ293" i="34" s="1"/>
  <c r="Y233" i="34"/>
  <c r="AK233" i="34" s="1"/>
  <c r="V83" i="34"/>
  <c r="AH83" i="34" s="1"/>
  <c r="Z312" i="34"/>
  <c r="AL312" i="34" s="1"/>
  <c r="Z83" i="34"/>
  <c r="AL83" i="34" s="1"/>
  <c r="X261" i="34"/>
  <c r="AJ261" i="34" s="1"/>
  <c r="Z198" i="34"/>
  <c r="AL198" i="34" s="1"/>
  <c r="Y207" i="34"/>
  <c r="AK207" i="34" s="1"/>
  <c r="Z187" i="34"/>
  <c r="AL187" i="34" s="1"/>
  <c r="X136" i="34"/>
  <c r="AJ136" i="34" s="1"/>
  <c r="W28" i="34"/>
  <c r="AI28" i="34" s="1"/>
  <c r="Z206" i="34"/>
  <c r="X218" i="34"/>
  <c r="AJ218" i="34" s="1"/>
  <c r="X206" i="34"/>
  <c r="Y320" i="34"/>
  <c r="AK320" i="34" s="1"/>
  <c r="U215" i="34"/>
  <c r="AG215" i="34" s="1"/>
  <c r="Y205" i="34"/>
  <c r="AK205" i="34" s="1"/>
  <c r="X91" i="34"/>
  <c r="AJ91" i="34" s="1"/>
  <c r="X302" i="34"/>
  <c r="AJ302" i="34" s="1"/>
  <c r="Z78" i="34"/>
  <c r="AL78" i="34" s="1"/>
  <c r="X177" i="34"/>
  <c r="AJ177" i="34" s="1"/>
  <c r="Y157" i="34"/>
  <c r="AK157" i="34" s="1"/>
  <c r="U188" i="34"/>
  <c r="AG188" i="34" s="1"/>
  <c r="Z45" i="34"/>
  <c r="AL45" i="34" s="1"/>
  <c r="Y308" i="34"/>
  <c r="AK308" i="34" s="1"/>
  <c r="V321" i="34"/>
  <c r="AH321" i="34" s="1"/>
  <c r="V87" i="34"/>
  <c r="AH87" i="34" s="1"/>
  <c r="Z128" i="34"/>
  <c r="U323" i="34"/>
  <c r="W75" i="34"/>
  <c r="U243" i="34"/>
  <c r="Z323" i="34"/>
  <c r="Y248" i="34"/>
  <c r="X300" i="34"/>
  <c r="V53" i="34"/>
  <c r="U219" i="34"/>
  <c r="Y225" i="34"/>
  <c r="U48" i="34"/>
  <c r="AG48" i="34" s="1"/>
  <c r="X135" i="34"/>
  <c r="AJ135" i="34" s="1"/>
  <c r="U187" i="34"/>
  <c r="AG187" i="34" s="1"/>
  <c r="Y152" i="34"/>
  <c r="AK152" i="34" s="1"/>
  <c r="W235" i="34"/>
  <c r="AI235" i="34" s="1"/>
  <c r="X290" i="34"/>
  <c r="V14" i="34"/>
  <c r="X259" i="34"/>
  <c r="AJ259" i="34" s="1"/>
  <c r="U152" i="34"/>
  <c r="AG152" i="34" s="1"/>
  <c r="W289" i="34"/>
  <c r="AI289" i="34" s="1"/>
  <c r="Z99" i="34"/>
  <c r="AL99" i="34" s="1"/>
  <c r="U307" i="34"/>
  <c r="AG307" i="34" s="1"/>
  <c r="Y261" i="34"/>
  <c r="AK261" i="34" s="1"/>
  <c r="Y275" i="34"/>
  <c r="AK275" i="34" s="1"/>
  <c r="V183" i="34"/>
  <c r="AH183" i="34" s="1"/>
  <c r="V217" i="34"/>
  <c r="AH217" i="34" s="1"/>
  <c r="X67" i="34"/>
  <c r="AJ67" i="34" s="1"/>
  <c r="V239" i="34"/>
  <c r="AH239" i="34" s="1"/>
  <c r="Y139" i="34"/>
  <c r="AK139" i="34" s="1"/>
  <c r="V135" i="34"/>
  <c r="AH135" i="34" s="1"/>
  <c r="V169" i="34"/>
  <c r="AH169" i="34" s="1"/>
  <c r="U108" i="34"/>
  <c r="AG108" i="34" s="1"/>
  <c r="Y284" i="34"/>
  <c r="AK284" i="34" s="1"/>
  <c r="V145" i="34"/>
  <c r="AH145" i="34" s="1"/>
  <c r="X281" i="34"/>
  <c r="AJ281" i="34" s="1"/>
  <c r="Z156" i="34"/>
  <c r="AL156" i="34" s="1"/>
  <c r="W213" i="34"/>
  <c r="AI213" i="34" s="1"/>
  <c r="U51" i="34"/>
  <c r="V144" i="34"/>
  <c r="X212" i="34"/>
  <c r="Y128" i="34"/>
  <c r="V11" i="34"/>
  <c r="U97" i="34"/>
  <c r="X223" i="34"/>
  <c r="Y76" i="34"/>
  <c r="V107" i="34"/>
  <c r="U175" i="34"/>
  <c r="Y14" i="34"/>
  <c r="Y81" i="34"/>
  <c r="Y288" i="34"/>
  <c r="U287" i="34"/>
  <c r="Y32" i="34"/>
  <c r="AK32" i="34" s="1"/>
  <c r="U57" i="34"/>
  <c r="AG57" i="34" s="1"/>
  <c r="U115" i="34"/>
  <c r="Y193" i="34"/>
  <c r="AK193" i="34" s="1"/>
  <c r="W18" i="34"/>
  <c r="V232" i="34"/>
  <c r="AH232" i="34" s="1"/>
  <c r="W291" i="34"/>
  <c r="AI291" i="34" s="1"/>
  <c r="U151" i="34"/>
  <c r="Z290" i="34"/>
  <c r="V171" i="34"/>
  <c r="AH171" i="34" s="1"/>
  <c r="X6" i="34"/>
  <c r="AJ6" i="34" s="1"/>
  <c r="X258" i="34"/>
  <c r="AJ258" i="34" s="1"/>
  <c r="U93" i="34"/>
  <c r="AG93" i="34" s="1"/>
  <c r="V104" i="34"/>
  <c r="AH104" i="34" s="1"/>
  <c r="Z184" i="34"/>
  <c r="AL184" i="34" s="1"/>
  <c r="Y57" i="34"/>
  <c r="AK57" i="34" s="1"/>
  <c r="Z26" i="34"/>
  <c r="V54" i="34"/>
  <c r="V205" i="34"/>
  <c r="AH205" i="34" s="1"/>
  <c r="X257" i="34"/>
  <c r="AJ257" i="34" s="1"/>
  <c r="X301" i="34"/>
  <c r="AJ301" i="34" s="1"/>
  <c r="Z296" i="34"/>
  <c r="AL296" i="34" s="1"/>
  <c r="Y108" i="34"/>
  <c r="AK108" i="34" s="1"/>
  <c r="V111" i="34"/>
  <c r="AH111" i="34" s="1"/>
  <c r="W272" i="34"/>
  <c r="AI272" i="34" s="1"/>
  <c r="U222" i="34"/>
  <c r="AG222" i="34" s="1"/>
  <c r="U267" i="34"/>
  <c r="AG267" i="34" s="1"/>
  <c r="X182" i="34"/>
  <c r="AJ182" i="34" s="1"/>
  <c r="W296" i="34"/>
  <c r="AI296" i="34" s="1"/>
  <c r="U143" i="34"/>
  <c r="AG143" i="34" s="1"/>
  <c r="V37" i="34"/>
  <c r="V63" i="34"/>
  <c r="AH63" i="34" s="1"/>
  <c r="V289" i="34"/>
  <c r="AH289" i="34" s="1"/>
  <c r="Y216" i="34"/>
  <c r="AK216" i="34" s="1"/>
  <c r="W193" i="34"/>
  <c r="AI193" i="34" s="1"/>
  <c r="Y67" i="34"/>
  <c r="AK67" i="34" s="1"/>
  <c r="Z85" i="34"/>
  <c r="AL85" i="34" s="1"/>
  <c r="X119" i="34"/>
  <c r="AJ119" i="34" s="1"/>
  <c r="U256" i="34"/>
  <c r="W295" i="34"/>
  <c r="V251" i="34"/>
  <c r="W64" i="34"/>
  <c r="W256" i="34"/>
  <c r="X9" i="34"/>
  <c r="Y316" i="34"/>
  <c r="Z243" i="34"/>
  <c r="Y117" i="34"/>
  <c r="W276" i="34"/>
  <c r="Z209" i="34"/>
  <c r="X240" i="34"/>
  <c r="U121" i="34"/>
  <c r="Y10" i="34"/>
  <c r="V276" i="34"/>
  <c r="Z79" i="34"/>
  <c r="Z117" i="34"/>
  <c r="X252" i="34"/>
  <c r="U269" i="34"/>
  <c r="Y323" i="34"/>
  <c r="X128" i="34"/>
  <c r="V12" i="34"/>
  <c r="V51" i="34"/>
  <c r="X256" i="34"/>
  <c r="W189" i="34"/>
  <c r="AI189" i="34" s="1"/>
  <c r="V192" i="34"/>
  <c r="AH192" i="34" s="1"/>
  <c r="W69" i="34"/>
  <c r="AI69" i="34" s="1"/>
  <c r="W177" i="34"/>
  <c r="AI177" i="34" s="1"/>
  <c r="Y69" i="34"/>
  <c r="AK69" i="34" s="1"/>
  <c r="Z223" i="34"/>
  <c r="X133" i="34"/>
  <c r="Y240" i="34"/>
  <c r="U252" i="34"/>
  <c r="Y245" i="34"/>
  <c r="U304" i="34"/>
  <c r="W243" i="34"/>
  <c r="V27" i="34"/>
  <c r="W305" i="34"/>
  <c r="AI305" i="34" s="1"/>
  <c r="X27" i="34"/>
  <c r="Z27" i="34"/>
  <c r="Z255" i="34"/>
  <c r="X255" i="34"/>
  <c r="W41" i="34"/>
  <c r="AI41" i="34" s="1"/>
  <c r="W93" i="34"/>
  <c r="AI93" i="34" s="1"/>
  <c r="X167" i="34"/>
  <c r="AJ167" i="34" s="1"/>
  <c r="U8" i="34"/>
  <c r="AG8" i="34" s="1"/>
  <c r="W240" i="34"/>
  <c r="Z53" i="34"/>
  <c r="U10" i="34"/>
  <c r="X269" i="34"/>
  <c r="X260" i="34"/>
  <c r="U181" i="34"/>
  <c r="W55" i="34"/>
  <c r="Y206" i="34"/>
  <c r="AK206" i="34" s="1"/>
  <c r="W27" i="34"/>
  <c r="Z115" i="34"/>
  <c r="W9" i="34"/>
  <c r="Z252" i="34"/>
  <c r="Y252" i="34"/>
  <c r="V151" i="34"/>
  <c r="U89" i="34"/>
  <c r="AG89" i="34" s="1"/>
  <c r="Y136" i="34"/>
  <c r="AK136" i="34" s="1"/>
  <c r="Y195" i="34"/>
  <c r="AK195" i="34" s="1"/>
  <c r="X195" i="34"/>
  <c r="AJ195" i="34" s="1"/>
  <c r="Z257" i="34"/>
  <c r="AL257" i="34" s="1"/>
  <c r="U218" i="34"/>
  <c r="AG218" i="34" s="1"/>
  <c r="U71" i="34"/>
  <c r="AG71" i="34" s="1"/>
  <c r="X106" i="34"/>
  <c r="Y133" i="34"/>
  <c r="Z256" i="34"/>
  <c r="Z121" i="34"/>
  <c r="U55" i="34"/>
  <c r="W212" i="34"/>
  <c r="W128" i="34"/>
  <c r="Z213" i="34"/>
  <c r="AL213" i="34" s="1"/>
  <c r="W37" i="34"/>
  <c r="V223" i="34"/>
  <c r="Y300" i="34"/>
  <c r="X164" i="34"/>
  <c r="U20" i="34"/>
  <c r="Z11" i="34"/>
  <c r="U288" i="34"/>
  <c r="W216" i="34"/>
  <c r="AI216" i="34" s="1"/>
  <c r="U117" i="34"/>
  <c r="Y26" i="34"/>
  <c r="W85" i="34"/>
  <c r="AI85" i="34" s="1"/>
  <c r="X53" i="34"/>
  <c r="Z64" i="34"/>
  <c r="V248" i="34"/>
  <c r="Y264" i="34"/>
  <c r="X175" i="34"/>
  <c r="Z132" i="34"/>
  <c r="Z241" i="34"/>
  <c r="V278" i="34"/>
  <c r="W20" i="34"/>
  <c r="U220" i="34"/>
  <c r="Y151" i="34"/>
  <c r="V19" i="34"/>
  <c r="V103" i="34"/>
  <c r="AH103" i="34" s="1"/>
  <c r="W49" i="34"/>
  <c r="AI49" i="34" s="1"/>
  <c r="V97" i="34"/>
  <c r="X65" i="34"/>
  <c r="Z95" i="34"/>
  <c r="Y21" i="34"/>
  <c r="V133" i="34"/>
  <c r="Z35" i="34"/>
  <c r="Y9" i="34"/>
  <c r="W180" i="34"/>
  <c r="AI180" i="34" s="1"/>
  <c r="W149" i="34"/>
  <c r="AI149" i="34" s="1"/>
  <c r="V119" i="34"/>
  <c r="AH119" i="34" s="1"/>
  <c r="U13" i="34"/>
  <c r="V252" i="34"/>
  <c r="Y212" i="34"/>
  <c r="X81" i="34"/>
  <c r="V117" i="34"/>
  <c r="W115" i="34"/>
  <c r="V323" i="34"/>
  <c r="Z164" i="34"/>
  <c r="Z144" i="34"/>
  <c r="U75" i="34"/>
  <c r="W35" i="34"/>
  <c r="V71" i="34"/>
  <c r="AH71" i="34" s="1"/>
  <c r="X80" i="34"/>
  <c r="V159" i="34"/>
  <c r="Y315" i="34"/>
  <c r="AK315" i="34" s="1"/>
  <c r="Z56" i="34"/>
  <c r="AL56" i="34" s="1"/>
  <c r="Y129" i="34"/>
  <c r="AK129" i="34" s="1"/>
  <c r="U275" i="34"/>
  <c r="AG275" i="34" s="1"/>
  <c r="X13" i="34"/>
  <c r="Z8" i="34"/>
  <c r="AL8" i="34" s="1"/>
  <c r="V285" i="34"/>
  <c r="AH285" i="34" s="1"/>
  <c r="Y191" i="34"/>
  <c r="Y189" i="34"/>
  <c r="AK189" i="34" s="1"/>
  <c r="V257" i="34"/>
  <c r="AH257" i="34" s="1"/>
  <c r="U235" i="34"/>
  <c r="AG235" i="34" s="1"/>
  <c r="V148" i="34"/>
  <c r="AH148" i="34" s="1"/>
  <c r="V279" i="34"/>
  <c r="AH279" i="34" s="1"/>
  <c r="Z24" i="34"/>
  <c r="AL24" i="34" s="1"/>
  <c r="V25" i="34"/>
  <c r="AH25" i="34" s="1"/>
  <c r="U260" i="34"/>
  <c r="W72" i="34"/>
  <c r="AI72" i="34" s="1"/>
  <c r="Z146" i="34"/>
  <c r="AL146" i="34" s="1"/>
  <c r="X78" i="34"/>
  <c r="AJ78" i="34" s="1"/>
  <c r="W79" i="34"/>
  <c r="Z298" i="34"/>
  <c r="AL298" i="34" s="1"/>
  <c r="V150" i="34"/>
  <c r="AH150" i="34" s="1"/>
  <c r="X288" i="34"/>
  <c r="V45" i="34"/>
  <c r="AH45" i="34" s="1"/>
  <c r="W30" i="34"/>
  <c r="AI30" i="34" s="1"/>
  <c r="V120" i="34"/>
  <c r="AH120" i="34" s="1"/>
  <c r="X213" i="34"/>
  <c r="AJ213" i="34" s="1"/>
  <c r="Z317" i="34"/>
  <c r="AL317" i="34" s="1"/>
  <c r="U192" i="34"/>
  <c r="AG192" i="34" s="1"/>
  <c r="X89" i="34"/>
  <c r="AJ89" i="34" s="1"/>
  <c r="U180" i="34"/>
  <c r="AG180" i="34" s="1"/>
  <c r="Z308" i="34"/>
  <c r="AL308" i="34" s="1"/>
  <c r="Y72" i="34"/>
  <c r="AK72" i="34" s="1"/>
  <c r="Y37" i="34"/>
  <c r="V76" i="34"/>
  <c r="Z28" i="34"/>
  <c r="AL28" i="34" s="1"/>
  <c r="W91" i="34"/>
  <c r="AI91" i="34" s="1"/>
  <c r="W119" i="34"/>
  <c r="AI119" i="34" s="1"/>
  <c r="Y120" i="34"/>
  <c r="AK120" i="34" s="1"/>
  <c r="Z306" i="34"/>
  <c r="AL306" i="34" s="1"/>
  <c r="U241" i="34"/>
  <c r="U46" i="34"/>
  <c r="AG46" i="34" s="1"/>
  <c r="U60" i="34"/>
  <c r="AG60" i="34" s="1"/>
  <c r="Y162" i="34"/>
  <c r="AK162" i="34" s="1"/>
  <c r="Z238" i="34"/>
  <c r="AL238" i="34" s="1"/>
  <c r="W147" i="34"/>
  <c r="W156" i="34"/>
  <c r="AI156" i="34" s="1"/>
  <c r="U134" i="34"/>
  <c r="AG134" i="34" s="1"/>
  <c r="Y176" i="34"/>
  <c r="Y93" i="34"/>
  <c r="AK93" i="34" s="1"/>
  <c r="X99" i="34"/>
  <c r="AJ99" i="34" s="1"/>
  <c r="V281" i="34"/>
  <c r="AH281" i="34" s="1"/>
  <c r="X321" i="34"/>
  <c r="AJ321" i="34" s="1"/>
  <c r="X171" i="34"/>
  <c r="AJ171" i="34" s="1"/>
  <c r="V131" i="34"/>
  <c r="AH131" i="34" s="1"/>
  <c r="W10" i="34"/>
  <c r="Z278" i="34"/>
  <c r="W178" i="34"/>
  <c r="W218" i="34"/>
  <c r="AI218" i="34" s="1"/>
  <c r="W237" i="34"/>
  <c r="AI237" i="34" s="1"/>
  <c r="U88" i="34"/>
  <c r="AG88" i="34" s="1"/>
  <c r="Y177" i="34"/>
  <c r="AK177" i="34" s="1"/>
  <c r="Y231" i="34"/>
  <c r="AK231" i="34" s="1"/>
  <c r="X292" i="34"/>
  <c r="AJ292" i="34" s="1"/>
  <c r="U173" i="34"/>
  <c r="AG173" i="34" s="1"/>
  <c r="Z168" i="34"/>
  <c r="AL168" i="34" s="1"/>
  <c r="Y183" i="34"/>
  <c r="AK183" i="34" s="1"/>
  <c r="W292" i="34"/>
  <c r="AI292" i="34" s="1"/>
  <c r="Y313" i="34"/>
  <c r="AK313" i="34" s="1"/>
  <c r="X282" i="34"/>
  <c r="AJ282" i="34" s="1"/>
  <c r="Z221" i="34"/>
  <c r="AL221" i="34" s="1"/>
  <c r="X141" i="34"/>
  <c r="AJ141" i="34" s="1"/>
  <c r="V319" i="34"/>
  <c r="AH319" i="34" s="1"/>
  <c r="V199" i="34"/>
  <c r="AH199" i="34" s="1"/>
  <c r="X152" i="34"/>
  <c r="AJ152" i="34" s="1"/>
  <c r="X137" i="34"/>
  <c r="AJ137" i="34" s="1"/>
  <c r="V164" i="34"/>
  <c r="V101" i="34"/>
  <c r="AH101" i="34" s="1"/>
  <c r="Z264" i="34"/>
  <c r="Z16" i="34"/>
  <c r="AL16" i="34" s="1"/>
  <c r="W60" i="34"/>
  <c r="AI60" i="34" s="1"/>
  <c r="W265" i="34"/>
  <c r="AI265" i="34" s="1"/>
  <c r="Y198" i="34"/>
  <c r="AK198" i="34" s="1"/>
  <c r="Y82" i="34"/>
  <c r="AK82" i="34" s="1"/>
  <c r="X77" i="34"/>
  <c r="AJ77" i="34" s="1"/>
  <c r="V170" i="34"/>
  <c r="AH170" i="34" s="1"/>
  <c r="X37" i="34"/>
  <c r="U45" i="34"/>
  <c r="AG45" i="34" s="1"/>
  <c r="Z182" i="34"/>
  <c r="AL182" i="34" s="1"/>
  <c r="V44" i="34"/>
  <c r="AH44" i="34" s="1"/>
  <c r="Z91" i="34"/>
  <c r="AL91" i="34" s="1"/>
  <c r="Z203" i="34"/>
  <c r="AL203" i="34" s="1"/>
  <c r="Z319" i="34"/>
  <c r="AL319" i="34" s="1"/>
  <c r="Z227" i="34"/>
  <c r="AL227" i="34" s="1"/>
  <c r="V141" i="34"/>
  <c r="AH141" i="34" s="1"/>
  <c r="V267" i="34"/>
  <c r="AH267" i="34" s="1"/>
  <c r="W29" i="34"/>
  <c r="AI29" i="34" s="1"/>
  <c r="X111" i="34"/>
  <c r="AJ111" i="34" s="1"/>
  <c r="Z131" i="34"/>
  <c r="AL131" i="34" s="1"/>
  <c r="Y104" i="34"/>
  <c r="AK104" i="34" s="1"/>
  <c r="W229" i="34"/>
  <c r="AI229" i="34" s="1"/>
  <c r="X211" i="34"/>
  <c r="AJ211" i="34" s="1"/>
  <c r="X271" i="34"/>
  <c r="AJ271" i="34" s="1"/>
  <c r="Y271" i="34"/>
  <c r="AK271" i="34" s="1"/>
  <c r="Y253" i="34"/>
  <c r="AK253" i="34" s="1"/>
  <c r="X216" i="34"/>
  <c r="AJ216" i="34" s="1"/>
  <c r="U309" i="34"/>
  <c r="AG309" i="34" s="1"/>
  <c r="Z68" i="34"/>
  <c r="AL68" i="34" s="1"/>
  <c r="V179" i="34"/>
  <c r="Z292" i="34"/>
  <c r="AL292" i="34" s="1"/>
  <c r="V139" i="34"/>
  <c r="AH139" i="34" s="1"/>
  <c r="Z271" i="34"/>
  <c r="AL271" i="34" s="1"/>
  <c r="V116" i="34"/>
  <c r="W63" i="34"/>
  <c r="AI63" i="34" s="1"/>
  <c r="W71" i="34"/>
  <c r="AI71" i="34" s="1"/>
  <c r="U297" i="34"/>
  <c r="AG297" i="34" s="1"/>
  <c r="W131" i="34"/>
  <c r="AI131" i="34" s="1"/>
  <c r="W137" i="34"/>
  <c r="AI137" i="34" s="1"/>
  <c r="V202" i="34"/>
  <c r="AH202" i="34" s="1"/>
  <c r="Y86" i="34"/>
  <c r="AK86" i="34" s="1"/>
  <c r="Y62" i="34"/>
  <c r="AK62" i="34" s="1"/>
  <c r="Y270" i="34"/>
  <c r="AK270" i="34" s="1"/>
  <c r="Z70" i="34"/>
  <c r="AL70" i="34" s="1"/>
  <c r="Z101" i="34"/>
  <c r="AL101" i="34" s="1"/>
  <c r="W294" i="34"/>
  <c r="AI294" i="34" s="1"/>
  <c r="W273" i="34"/>
  <c r="AI273" i="34" s="1"/>
  <c r="U86" i="34"/>
  <c r="AG86" i="34" s="1"/>
  <c r="V172" i="34"/>
  <c r="V264" i="34"/>
  <c r="V302" i="34"/>
  <c r="AH302" i="34" s="1"/>
  <c r="Y77" i="34"/>
  <c r="AK77" i="34" s="1"/>
  <c r="Z90" i="34"/>
  <c r="AL90" i="34" s="1"/>
  <c r="U17" i="34"/>
  <c r="AG17" i="34" s="1"/>
  <c r="X22" i="34"/>
  <c r="AJ22" i="34" s="1"/>
  <c r="X23" i="34"/>
  <c r="AJ23" i="34" s="1"/>
  <c r="Z5" i="34"/>
  <c r="Z21" i="34"/>
  <c r="V247" i="34"/>
  <c r="W90" i="34"/>
  <c r="AI90" i="34" s="1"/>
  <c r="X130" i="34"/>
  <c r="AJ130" i="34" s="1"/>
  <c r="X222" i="34"/>
  <c r="AJ222" i="34" s="1"/>
  <c r="V142" i="34"/>
  <c r="AH142" i="34" s="1"/>
  <c r="Y132" i="34"/>
  <c r="X124" i="34"/>
  <c r="AJ124" i="34" s="1"/>
  <c r="V288" i="34"/>
  <c r="Z120" i="34"/>
  <c r="AL120" i="34" s="1"/>
  <c r="W148" i="34"/>
  <c r="AI148" i="34" s="1"/>
  <c r="X299" i="34"/>
  <c r="AJ299" i="34" s="1"/>
  <c r="Y282" i="34"/>
  <c r="AK282" i="34" s="1"/>
  <c r="W86" i="34"/>
  <c r="AI86" i="34" s="1"/>
  <c r="Z139" i="34"/>
  <c r="AL139" i="34" s="1"/>
  <c r="U125" i="34"/>
  <c r="Z52" i="34"/>
  <c r="U198" i="34"/>
  <c r="AG198" i="34" s="1"/>
  <c r="Z82" i="34"/>
  <c r="AL82" i="34" s="1"/>
  <c r="Y42" i="34"/>
  <c r="AK42" i="34" s="1"/>
  <c r="U130" i="34"/>
  <c r="AG130" i="34" s="1"/>
  <c r="Y94" i="34"/>
  <c r="AK94" i="34" s="1"/>
  <c r="X17" i="34"/>
  <c r="AJ17" i="34" s="1"/>
  <c r="Z49" i="34"/>
  <c r="AL49" i="34" s="1"/>
  <c r="V8" i="34"/>
  <c r="AH8" i="34" s="1"/>
  <c r="Z112" i="34"/>
  <c r="Y112" i="34"/>
  <c r="Z283" i="34"/>
  <c r="W166" i="34"/>
  <c r="AI166" i="34" s="1"/>
  <c r="W134" i="34"/>
  <c r="AI134" i="34" s="1"/>
  <c r="V78" i="34"/>
  <c r="AH78" i="34" s="1"/>
  <c r="V286" i="34"/>
  <c r="AH286" i="34" s="1"/>
  <c r="V310" i="34"/>
  <c r="AH310" i="34" s="1"/>
  <c r="W123" i="34"/>
  <c r="AI123" i="34" s="1"/>
  <c r="Y295" i="34"/>
  <c r="Y138" i="34"/>
  <c r="AK138" i="34" s="1"/>
  <c r="X123" i="34"/>
  <c r="AJ123" i="34" s="1"/>
  <c r="W103" i="34"/>
  <c r="AI103" i="34" s="1"/>
  <c r="W57" i="34"/>
  <c r="AI57" i="34" s="1"/>
  <c r="W230" i="34"/>
  <c r="AI230" i="34" s="1"/>
  <c r="V291" i="34"/>
  <c r="AH291" i="34" s="1"/>
  <c r="U182" i="34"/>
  <c r="AG182" i="34" s="1"/>
  <c r="X286" i="34"/>
  <c r="AJ286" i="34" s="1"/>
  <c r="X150" i="34"/>
  <c r="AJ150" i="34" s="1"/>
  <c r="X28" i="34"/>
  <c r="AJ28" i="34" s="1"/>
  <c r="W155" i="34"/>
  <c r="AI155" i="34" s="1"/>
  <c r="Z4" i="34"/>
  <c r="AL4" i="34" s="1"/>
  <c r="X241" i="34"/>
  <c r="U41" i="34"/>
  <c r="AG41" i="34" s="1"/>
  <c r="X209" i="34"/>
  <c r="Y95" i="34"/>
  <c r="U44" i="34"/>
  <c r="AG44" i="34" s="1"/>
  <c r="U298" i="34"/>
  <c r="AG298" i="34" s="1"/>
  <c r="X234" i="34"/>
  <c r="AJ234" i="34" s="1"/>
  <c r="Z166" i="34"/>
  <c r="AL166" i="34" s="1"/>
  <c r="U110" i="34"/>
  <c r="AG110" i="34" s="1"/>
  <c r="Z137" i="34"/>
  <c r="AL137" i="34" s="1"/>
  <c r="W200" i="34"/>
  <c r="AI200" i="34" s="1"/>
  <c r="Z314" i="34"/>
  <c r="AL314" i="34" s="1"/>
  <c r="W202" i="34"/>
  <c r="AI202" i="34" s="1"/>
  <c r="Y283" i="34"/>
  <c r="V297" i="34"/>
  <c r="AH297" i="34" s="1"/>
  <c r="X142" i="34"/>
  <c r="AJ142" i="34" s="1"/>
  <c r="V62" i="34"/>
  <c r="AH62" i="34" s="1"/>
  <c r="V29" i="34"/>
  <c r="AH29" i="34" s="1"/>
  <c r="V39" i="34"/>
  <c r="AH39" i="34" s="1"/>
  <c r="Z125" i="34"/>
  <c r="U101" i="34"/>
  <c r="AG101" i="34" s="1"/>
  <c r="W76" i="34"/>
  <c r="U123" i="34"/>
  <c r="AG123" i="34" s="1"/>
  <c r="X283" i="34"/>
  <c r="V113" i="34"/>
  <c r="AH113" i="34" s="1"/>
  <c r="X298" i="34"/>
  <c r="AJ298" i="34" s="1"/>
  <c r="V58" i="34"/>
  <c r="AH58" i="34" s="1"/>
  <c r="Y130" i="34"/>
  <c r="AK130" i="34" s="1"/>
  <c r="U239" i="34"/>
  <c r="AG239" i="34" s="1"/>
  <c r="U201" i="34"/>
  <c r="Z97" i="34"/>
  <c r="Z48" i="34"/>
  <c r="AL48" i="34" s="1"/>
  <c r="Z92" i="34"/>
  <c r="AL92" i="34" s="1"/>
  <c r="V21" i="34"/>
  <c r="V298" i="34"/>
  <c r="AH298" i="34" s="1"/>
  <c r="Y166" i="34"/>
  <c r="AK166" i="34" s="1"/>
  <c r="W65" i="34"/>
  <c r="U291" i="34"/>
  <c r="AG291" i="34" s="1"/>
  <c r="Y146" i="34"/>
  <c r="AK146" i="34" s="1"/>
  <c r="Z30" i="34"/>
  <c r="AL30" i="34" s="1"/>
  <c r="X33" i="34"/>
  <c r="AJ33" i="34" s="1"/>
  <c r="X101" i="34"/>
  <c r="AJ101" i="34" s="1"/>
  <c r="X96" i="34"/>
  <c r="AJ96" i="34" s="1"/>
  <c r="W67" i="34"/>
  <c r="AI67" i="34" s="1"/>
  <c r="V96" i="34"/>
  <c r="AH96" i="34" s="1"/>
  <c r="U116" i="34"/>
  <c r="W100" i="34"/>
  <c r="AI100" i="34" s="1"/>
  <c r="X202" i="34"/>
  <c r="AJ202" i="34" s="1"/>
  <c r="Y7" i="34"/>
  <c r="AK7" i="34" s="1"/>
  <c r="Z62" i="34"/>
  <c r="AL62" i="34" s="1"/>
  <c r="Z270" i="34"/>
  <c r="AL270" i="34" s="1"/>
  <c r="Y294" i="34"/>
  <c r="AK294" i="34" s="1"/>
  <c r="Y102" i="34"/>
  <c r="AK102" i="34" s="1"/>
  <c r="X36" i="34"/>
  <c r="W95" i="34"/>
  <c r="Y45" i="34"/>
  <c r="AK45" i="34" s="1"/>
  <c r="Y113" i="34"/>
  <c r="AK113" i="34" s="1"/>
  <c r="Z154" i="34"/>
  <c r="AL154" i="34" s="1"/>
  <c r="W174" i="34"/>
  <c r="AI174" i="34" s="1"/>
  <c r="Z133" i="34"/>
  <c r="Y30" i="34"/>
  <c r="AK30" i="34" s="1"/>
  <c r="W310" i="34"/>
  <c r="AI310" i="34" s="1"/>
  <c r="W4" i="34"/>
  <c r="AI4" i="34" s="1"/>
  <c r="W38" i="34"/>
  <c r="AI38" i="34" s="1"/>
  <c r="Z22" i="34"/>
  <c r="AL22" i="34" s="1"/>
  <c r="Y190" i="34"/>
  <c r="AK190" i="34" s="1"/>
  <c r="Z142" i="34"/>
  <c r="AL142" i="34" s="1"/>
  <c r="Z294" i="34"/>
  <c r="AL294" i="34" s="1"/>
  <c r="Y297" i="34"/>
  <c r="AK297" i="34" s="1"/>
  <c r="X41" i="34"/>
  <c r="AJ41" i="34" s="1"/>
  <c r="U32" i="34"/>
  <c r="AG32" i="34" s="1"/>
  <c r="U53" i="34"/>
  <c r="X265" i="34"/>
  <c r="AJ265" i="34" s="1"/>
  <c r="W39" i="34"/>
  <c r="AI39" i="34" s="1"/>
  <c r="Z38" i="34"/>
  <c r="AL38" i="34" s="1"/>
  <c r="W222" i="34"/>
  <c r="AI222" i="34" s="1"/>
  <c r="Z7" i="34"/>
  <c r="AL7" i="34" s="1"/>
  <c r="U245" i="34"/>
  <c r="U43" i="34"/>
  <c r="AG43" i="34" s="1"/>
  <c r="V82" i="34"/>
  <c r="AH82" i="34" s="1"/>
  <c r="V23" i="34"/>
  <c r="AH23" i="34" s="1"/>
  <c r="X166" i="34"/>
  <c r="AJ166" i="34" s="1"/>
  <c r="X86" i="34"/>
  <c r="AJ86" i="34" s="1"/>
  <c r="U25" i="34"/>
  <c r="AG25" i="34" s="1"/>
  <c r="V322" i="34"/>
  <c r="AH322" i="34" s="1"/>
  <c r="U258" i="34"/>
  <c r="AG258" i="34" s="1"/>
  <c r="W130" i="34"/>
  <c r="AI130" i="34" s="1"/>
  <c r="W82" i="34"/>
  <c r="AI82" i="34" s="1"/>
  <c r="X270" i="34"/>
  <c r="AJ270" i="34" s="1"/>
  <c r="V46" i="34"/>
  <c r="AH46" i="34" s="1"/>
  <c r="Y164" i="34"/>
  <c r="Y39" i="34"/>
  <c r="AK39" i="34" s="1"/>
  <c r="U113" i="34"/>
  <c r="AG113" i="34" s="1"/>
  <c r="V176" i="34"/>
  <c r="V124" i="34"/>
  <c r="AH124" i="34" s="1"/>
  <c r="Z176" i="34"/>
  <c r="U137" i="34"/>
  <c r="AG137" i="34" s="1"/>
  <c r="Z265" i="34"/>
  <c r="AL265" i="34" s="1"/>
  <c r="V6" i="34"/>
  <c r="AH6" i="34" s="1"/>
  <c r="W249" i="34"/>
  <c r="U212" i="34"/>
  <c r="V201" i="34"/>
  <c r="W112" i="34"/>
  <c r="X247" i="34"/>
  <c r="W68" i="34"/>
  <c r="AI68" i="34" s="1"/>
  <c r="W113" i="34"/>
  <c r="AI113" i="34" s="1"/>
  <c r="V265" i="34"/>
  <c r="AH265" i="34" s="1"/>
  <c r="W136" i="34"/>
  <c r="AI136" i="34" s="1"/>
  <c r="W121" i="34"/>
  <c r="X273" i="34"/>
  <c r="AJ273" i="34" s="1"/>
  <c r="U170" i="34"/>
  <c r="AG170" i="34" s="1"/>
  <c r="X90" i="34"/>
  <c r="AJ90" i="34" s="1"/>
  <c r="U166" i="34"/>
  <c r="AG166" i="34" s="1"/>
  <c r="Z134" i="34"/>
  <c r="AL134" i="34" s="1"/>
  <c r="W302" i="34"/>
  <c r="AI302" i="34" s="1"/>
  <c r="Z249" i="34"/>
  <c r="W104" i="34"/>
  <c r="AI104" i="34" s="1"/>
  <c r="V138" i="34"/>
  <c r="AH138" i="34" s="1"/>
  <c r="V134" i="34"/>
  <c r="AH134" i="34" s="1"/>
  <c r="V238" i="34"/>
  <c r="AH238" i="34" s="1"/>
  <c r="W94" i="34"/>
  <c r="AI94" i="34" s="1"/>
  <c r="V230" i="34"/>
  <c r="AH230" i="34" s="1"/>
  <c r="Z226" i="34"/>
  <c r="AL226" i="34" s="1"/>
  <c r="W146" i="34"/>
  <c r="AI146" i="34" s="1"/>
  <c r="Y78" i="34"/>
  <c r="AK78" i="34" s="1"/>
  <c r="W22" i="34"/>
  <c r="AI22" i="34" s="1"/>
  <c r="U238" i="34"/>
  <c r="AG238" i="34" s="1"/>
  <c r="X190" i="34"/>
  <c r="AJ190" i="34" s="1"/>
  <c r="U174" i="34"/>
  <c r="AG174" i="34" s="1"/>
  <c r="X30" i="34"/>
  <c r="AJ30" i="34" s="1"/>
  <c r="Z310" i="34"/>
  <c r="AL310" i="34" s="1"/>
  <c r="X230" i="34"/>
  <c r="AJ230" i="34" s="1"/>
  <c r="U150" i="34"/>
  <c r="AG150" i="34" s="1"/>
  <c r="V48" i="34"/>
  <c r="AH48" i="34" s="1"/>
  <c r="Y163" i="34"/>
  <c r="AK163" i="34" s="1"/>
  <c r="Z248" i="34"/>
  <c r="V36" i="34"/>
  <c r="W169" i="34"/>
  <c r="AI169" i="34" s="1"/>
  <c r="Y43" i="34"/>
  <c r="AK43" i="34" s="1"/>
  <c r="V43" i="34"/>
  <c r="AH43" i="34" s="1"/>
  <c r="U200" i="34"/>
  <c r="AG200" i="34" s="1"/>
  <c r="V49" i="34"/>
  <c r="AH49" i="34" s="1"/>
  <c r="U76" i="34"/>
  <c r="Y96" i="34"/>
  <c r="AK96" i="34" s="1"/>
  <c r="U28" i="34"/>
  <c r="AG28" i="34" s="1"/>
  <c r="W298" i="34"/>
  <c r="AI298" i="34" s="1"/>
  <c r="Z234" i="34"/>
  <c r="AL234" i="34" s="1"/>
  <c r="Z202" i="34"/>
  <c r="AL202" i="34" s="1"/>
  <c r="Z138" i="34"/>
  <c r="AL138" i="34" s="1"/>
  <c r="Y90" i="34"/>
  <c r="AK90" i="34" s="1"/>
  <c r="Y246" i="34"/>
  <c r="Y38" i="34"/>
  <c r="AK38" i="34" s="1"/>
  <c r="Y22" i="34"/>
  <c r="AK22" i="34" s="1"/>
  <c r="V306" i="34"/>
  <c r="AH306" i="34" s="1"/>
  <c r="W162" i="34"/>
  <c r="AI162" i="34" s="1"/>
  <c r="Z98" i="34"/>
  <c r="AL98" i="34" s="1"/>
  <c r="V270" i="34"/>
  <c r="AH270" i="34" s="1"/>
  <c r="W142" i="34"/>
  <c r="AI142" i="34" s="1"/>
  <c r="W7" i="34"/>
  <c r="AI7" i="34" s="1"/>
  <c r="U294" i="34"/>
  <c r="AG294" i="34" s="1"/>
  <c r="W150" i="34"/>
  <c r="AI150" i="34" s="1"/>
  <c r="V102" i="34"/>
  <c r="AH102" i="34" s="1"/>
  <c r="U207" i="34"/>
  <c r="AG207" i="34" s="1"/>
  <c r="Y40" i="34"/>
  <c r="AK40" i="34" s="1"/>
  <c r="X70" i="34"/>
  <c r="AJ70" i="34" s="1"/>
  <c r="U24" i="34"/>
  <c r="AG24" i="34" s="1"/>
  <c r="U306" i="34"/>
  <c r="AG306" i="34" s="1"/>
  <c r="W226" i="34"/>
  <c r="AI226" i="34" s="1"/>
  <c r="X146" i="34"/>
  <c r="AJ146" i="34" s="1"/>
  <c r="W98" i="34"/>
  <c r="AI98" i="34" s="1"/>
  <c r="W78" i="34"/>
  <c r="AI78" i="34" s="1"/>
  <c r="Y28" i="34"/>
  <c r="AK28" i="34" s="1"/>
  <c r="U142" i="34"/>
  <c r="AG142" i="34" s="1"/>
  <c r="Y230" i="34"/>
  <c r="AK230" i="34" s="1"/>
  <c r="Z175" i="34"/>
  <c r="Z297" i="34"/>
  <c r="AL297" i="34" s="1"/>
  <c r="Y137" i="34"/>
  <c r="AK137" i="34" s="1"/>
  <c r="W297" i="34"/>
  <c r="AI297" i="34" s="1"/>
  <c r="W129" i="34"/>
  <c r="AI129" i="34" s="1"/>
  <c r="V283" i="34"/>
  <c r="V105" i="34"/>
  <c r="AH105" i="34" s="1"/>
  <c r="U124" i="34"/>
  <c r="AG124" i="34" s="1"/>
  <c r="V77" i="34"/>
  <c r="AH77" i="34" s="1"/>
  <c r="U164" i="34"/>
  <c r="Z76" i="34"/>
  <c r="V32" i="34"/>
  <c r="AH32" i="34" s="1"/>
  <c r="W56" i="34"/>
  <c r="AI56" i="34" s="1"/>
  <c r="Y17" i="34"/>
  <c r="AK17" i="34" s="1"/>
  <c r="Y298" i="34"/>
  <c r="AK298" i="34" s="1"/>
  <c r="V154" i="34"/>
  <c r="AH154" i="34" s="1"/>
  <c r="Z42" i="34"/>
  <c r="AL42" i="34" s="1"/>
  <c r="Z86" i="34"/>
  <c r="AL86" i="34" s="1"/>
  <c r="X38" i="34"/>
  <c r="AJ38" i="34" s="1"/>
  <c r="W306" i="34"/>
  <c r="AI306" i="34" s="1"/>
  <c r="Z130" i="34"/>
  <c r="AL130" i="34" s="1"/>
  <c r="V110" i="34"/>
  <c r="AH110" i="34" s="1"/>
  <c r="U62" i="34"/>
  <c r="AG62" i="34" s="1"/>
  <c r="Z286" i="34"/>
  <c r="AL286" i="34" s="1"/>
  <c r="W270" i="34"/>
  <c r="AI270" i="34" s="1"/>
  <c r="V190" i="34"/>
  <c r="AH190" i="34" s="1"/>
  <c r="Z94" i="34"/>
  <c r="AL94" i="34" s="1"/>
  <c r="X46" i="34"/>
  <c r="AJ46" i="34" s="1"/>
  <c r="Z23" i="34"/>
  <c r="AL23" i="34" s="1"/>
  <c r="V7" i="34"/>
  <c r="AH7" i="34" s="1"/>
  <c r="Y182" i="34"/>
  <c r="AK182" i="34" s="1"/>
  <c r="Y150" i="34"/>
  <c r="AK150" i="34" s="1"/>
  <c r="W40" i="34"/>
  <c r="AI40" i="34" s="1"/>
  <c r="X102" i="34"/>
  <c r="AJ102" i="34" s="1"/>
  <c r="U29" i="34"/>
  <c r="AG29" i="34" s="1"/>
  <c r="Y29" i="34"/>
  <c r="AK29" i="34" s="1"/>
  <c r="V258" i="34"/>
  <c r="AH258" i="34" s="1"/>
  <c r="V162" i="34"/>
  <c r="AH162" i="34" s="1"/>
  <c r="Y98" i="34"/>
  <c r="AK98" i="34" s="1"/>
  <c r="Y110" i="34"/>
  <c r="AK110" i="34" s="1"/>
  <c r="U302" i="34"/>
  <c r="AG302" i="34" s="1"/>
  <c r="Z222" i="34"/>
  <c r="AL222" i="34" s="1"/>
  <c r="X174" i="34"/>
  <c r="AJ174" i="34" s="1"/>
  <c r="V294" i="34"/>
  <c r="AH294" i="34" s="1"/>
  <c r="U105" i="34"/>
  <c r="AG105" i="34" s="1"/>
  <c r="Z305" i="34"/>
  <c r="AL305" i="34" s="1"/>
  <c r="U204" i="34"/>
  <c r="AG204" i="34" s="1"/>
  <c r="Z300" i="34"/>
  <c r="V137" i="34"/>
  <c r="AH137" i="34" s="1"/>
  <c r="V163" i="34"/>
  <c r="AH163" i="34" s="1"/>
  <c r="U249" i="34"/>
  <c r="W145" i="34"/>
  <c r="AI145" i="34" s="1"/>
  <c r="V273" i="34"/>
  <c r="AH273" i="34" s="1"/>
  <c r="W88" i="34"/>
  <c r="AI88" i="34" s="1"/>
  <c r="W176" i="34"/>
  <c r="V314" i="34"/>
  <c r="AH314" i="34" s="1"/>
  <c r="V282" i="34"/>
  <c r="AH282" i="34" s="1"/>
  <c r="W106" i="34"/>
  <c r="W198" i="34"/>
  <c r="AI198" i="34" s="1"/>
  <c r="V166" i="34"/>
  <c r="AH166" i="34" s="1"/>
  <c r="Y258" i="34"/>
  <c r="AK258" i="34" s="1"/>
  <c r="X226" i="34"/>
  <c r="AJ226" i="34" s="1"/>
  <c r="V146" i="34"/>
  <c r="AH146" i="34" s="1"/>
  <c r="W66" i="34"/>
  <c r="U78" i="34"/>
  <c r="AG78" i="34" s="1"/>
  <c r="U23" i="34"/>
  <c r="AG23" i="34" s="1"/>
  <c r="V222" i="34"/>
  <c r="AH222" i="34" s="1"/>
  <c r="X94" i="34"/>
  <c r="AJ94" i="34" s="1"/>
  <c r="W46" i="34"/>
  <c r="AI46" i="34" s="1"/>
  <c r="U310" i="34"/>
  <c r="AG310" i="34" s="1"/>
  <c r="U230" i="34"/>
  <c r="AG230" i="34" s="1"/>
  <c r="U102" i="34"/>
  <c r="AG102" i="34" s="1"/>
  <c r="W141" i="34"/>
  <c r="AI141" i="34" s="1"/>
  <c r="X4" i="34"/>
  <c r="AJ4" i="34" s="1"/>
  <c r="AS122" i="34" l="1"/>
  <c r="AU198" i="34"/>
  <c r="BZ198" i="34" s="1"/>
  <c r="AW98" i="34"/>
  <c r="CB98" i="34" s="1"/>
  <c r="AX94" i="34"/>
  <c r="CC94" i="34" s="1"/>
  <c r="AT105" i="34"/>
  <c r="AV146" i="34"/>
  <c r="CA146" i="34" s="1"/>
  <c r="AT270" i="34"/>
  <c r="BY270" i="34" s="1"/>
  <c r="AS200" i="34"/>
  <c r="AU94" i="34"/>
  <c r="BZ94" i="34" s="1"/>
  <c r="AU68" i="34"/>
  <c r="BZ68" i="34" s="1"/>
  <c r="AV265" i="34"/>
  <c r="AW113" i="34"/>
  <c r="AT96" i="34"/>
  <c r="BY96" i="34" s="1"/>
  <c r="AT113" i="34"/>
  <c r="AS44" i="34"/>
  <c r="BX44" i="34" s="1"/>
  <c r="AW138" i="34"/>
  <c r="CB138" i="34" s="1"/>
  <c r="AV299" i="34"/>
  <c r="CA299" i="34" s="1"/>
  <c r="AX271" i="34"/>
  <c r="CC271" i="34" s="1"/>
  <c r="AW104" i="34"/>
  <c r="CB104" i="34" s="1"/>
  <c r="AW82" i="34"/>
  <c r="CB82" i="34" s="1"/>
  <c r="AV141" i="34"/>
  <c r="CA141" i="34" s="1"/>
  <c r="AT281" i="34"/>
  <c r="BY281" i="34" s="1"/>
  <c r="AU180" i="34"/>
  <c r="BZ180" i="34" s="1"/>
  <c r="AU93" i="34"/>
  <c r="BZ93" i="34" s="1"/>
  <c r="AT171" i="34"/>
  <c r="BY171" i="34" s="1"/>
  <c r="AU213" i="34"/>
  <c r="BZ213" i="34" s="1"/>
  <c r="AS187" i="34"/>
  <c r="BX187" i="34" s="1"/>
  <c r="AT218" i="34"/>
  <c r="BY218" i="34" s="1"/>
  <c r="AT157" i="34"/>
  <c r="BY157" i="34" s="1"/>
  <c r="AX57" i="34"/>
  <c r="CC57" i="34" s="1"/>
  <c r="AW217" i="34"/>
  <c r="CB217" i="34" s="1"/>
  <c r="AW109" i="34"/>
  <c r="CB109" i="34" s="1"/>
  <c r="AV315" i="34"/>
  <c r="CA315" i="34" s="1"/>
  <c r="AS74" i="34"/>
  <c r="AS183" i="34"/>
  <c r="BX183" i="34" s="1"/>
  <c r="AU293" i="34"/>
  <c r="BZ293" i="34" s="1"/>
  <c r="AU261" i="34"/>
  <c r="BZ261" i="34" s="1"/>
  <c r="AT173" i="34"/>
  <c r="BY173" i="34" s="1"/>
  <c r="AV4" i="34"/>
  <c r="AT163" i="34"/>
  <c r="BY163" i="34" s="1"/>
  <c r="AT162" i="34"/>
  <c r="BY162" i="34" s="1"/>
  <c r="AT110" i="34"/>
  <c r="BY110" i="34" s="1"/>
  <c r="AX297" i="34"/>
  <c r="AW28" i="34"/>
  <c r="CB28" i="34" s="1"/>
  <c r="AU226" i="34"/>
  <c r="BZ226" i="34" s="1"/>
  <c r="AS294" i="34"/>
  <c r="BX294" i="34" s="1"/>
  <c r="AX98" i="34"/>
  <c r="CC98" i="34" s="1"/>
  <c r="AW38" i="34"/>
  <c r="CB38" i="34" s="1"/>
  <c r="AX202" i="34"/>
  <c r="CC202" i="34" s="1"/>
  <c r="AW96" i="34"/>
  <c r="CB96" i="34" s="1"/>
  <c r="AV230" i="34"/>
  <c r="CA230" i="34" s="1"/>
  <c r="AV190" i="34"/>
  <c r="CA190" i="34" s="1"/>
  <c r="AU146" i="34"/>
  <c r="BZ146" i="34" s="1"/>
  <c r="AT238" i="34"/>
  <c r="BY238" i="34" s="1"/>
  <c r="AV90" i="34"/>
  <c r="CA90" i="34" s="1"/>
  <c r="AU136" i="34"/>
  <c r="BZ136" i="34" s="1"/>
  <c r="AW39" i="34"/>
  <c r="CB39" i="34" s="1"/>
  <c r="AU82" i="34"/>
  <c r="BZ82" i="34" s="1"/>
  <c r="AS25" i="34"/>
  <c r="AT82" i="34"/>
  <c r="BY82" i="34" s="1"/>
  <c r="AU222" i="34"/>
  <c r="BZ222" i="34" s="1"/>
  <c r="AX294" i="34"/>
  <c r="CC294" i="34" s="1"/>
  <c r="AU38" i="34"/>
  <c r="BZ38" i="34" s="1"/>
  <c r="AW294" i="34"/>
  <c r="CB294" i="34" s="1"/>
  <c r="AV202" i="34"/>
  <c r="CA202" i="34" s="1"/>
  <c r="AU67" i="34"/>
  <c r="BZ67" i="34" s="1"/>
  <c r="AX30" i="34"/>
  <c r="CC30" i="34" s="1"/>
  <c r="AW166" i="34"/>
  <c r="CB166" i="34" s="1"/>
  <c r="AV142" i="34"/>
  <c r="CA142" i="34" s="1"/>
  <c r="AX314" i="34"/>
  <c r="CC314" i="34" s="1"/>
  <c r="AX166" i="34"/>
  <c r="CC166" i="34" s="1"/>
  <c r="AX4" i="34"/>
  <c r="AV286" i="34"/>
  <c r="CA286" i="34" s="1"/>
  <c r="AU57" i="34"/>
  <c r="BZ57" i="34" s="1"/>
  <c r="AV17" i="34"/>
  <c r="AX82" i="34"/>
  <c r="CC82" i="34" s="1"/>
  <c r="AX139" i="34"/>
  <c r="CC139" i="34" s="1"/>
  <c r="AU148" i="34"/>
  <c r="BZ148" i="34" s="1"/>
  <c r="AU90" i="34"/>
  <c r="BZ90" i="34" s="1"/>
  <c r="AV23" i="34"/>
  <c r="CA23" i="34" s="1"/>
  <c r="AW77" i="34"/>
  <c r="AS86" i="34"/>
  <c r="BX86" i="34" s="1"/>
  <c r="AX70" i="34"/>
  <c r="CC70" i="34" s="1"/>
  <c r="AT202" i="34"/>
  <c r="BY202" i="34" s="1"/>
  <c r="AU71" i="34"/>
  <c r="BZ71" i="34" s="1"/>
  <c r="AT139" i="34"/>
  <c r="BY139" i="34" s="1"/>
  <c r="AV271" i="34"/>
  <c r="CA271" i="34" s="1"/>
  <c r="AX131" i="34"/>
  <c r="CC131" i="34" s="1"/>
  <c r="AT141" i="34"/>
  <c r="BY141" i="34" s="1"/>
  <c r="AX91" i="34"/>
  <c r="CC91" i="34" s="1"/>
  <c r="AW198" i="34"/>
  <c r="CB198" i="34" s="1"/>
  <c r="AV152" i="34"/>
  <c r="CA152" i="34" s="1"/>
  <c r="AX221" i="34"/>
  <c r="CC221" i="34" s="1"/>
  <c r="AW183" i="34"/>
  <c r="CB183" i="34" s="1"/>
  <c r="AW231" i="34"/>
  <c r="AU218" i="34"/>
  <c r="BZ218" i="34" s="1"/>
  <c r="AT131" i="34"/>
  <c r="BY131" i="34" s="1"/>
  <c r="AV99" i="34"/>
  <c r="CA99" i="34" s="1"/>
  <c r="AU156" i="34"/>
  <c r="BZ156" i="34" s="1"/>
  <c r="AS60" i="34"/>
  <c r="BX60" i="34" s="1"/>
  <c r="AW120" i="34"/>
  <c r="CB120" i="34" s="1"/>
  <c r="AS180" i="34"/>
  <c r="BX180" i="34" s="1"/>
  <c r="AV213" i="34"/>
  <c r="CA213" i="34" s="1"/>
  <c r="AT25" i="34"/>
  <c r="AS235" i="34"/>
  <c r="BX235" i="34" s="1"/>
  <c r="AT285" i="34"/>
  <c r="BY285" i="34" s="1"/>
  <c r="AT103" i="34"/>
  <c r="BY103" i="34" s="1"/>
  <c r="AU216" i="34"/>
  <c r="BZ216" i="34" s="1"/>
  <c r="AX213" i="34"/>
  <c r="CC213" i="34" s="1"/>
  <c r="AS71" i="34"/>
  <c r="BX71" i="34" s="1"/>
  <c r="AW195" i="34"/>
  <c r="CB195" i="34" s="1"/>
  <c r="AX85" i="34"/>
  <c r="CC85" i="34" s="1"/>
  <c r="AT289" i="34"/>
  <c r="BY289" i="34" s="1"/>
  <c r="AU272" i="34"/>
  <c r="BZ272" i="34" s="1"/>
  <c r="AS93" i="34"/>
  <c r="BX93" i="34" s="1"/>
  <c r="AW32" i="34"/>
  <c r="CB32" i="34" s="1"/>
  <c r="AX156" i="34"/>
  <c r="CC156" i="34" s="1"/>
  <c r="AS108" i="34"/>
  <c r="BX108" i="34" s="1"/>
  <c r="AT239" i="34"/>
  <c r="BY239" i="34" s="1"/>
  <c r="AW275" i="34"/>
  <c r="CB275" i="34" s="1"/>
  <c r="AU289" i="34"/>
  <c r="BZ289" i="34" s="1"/>
  <c r="AT87" i="34"/>
  <c r="BY87" i="34" s="1"/>
  <c r="AS188" i="34"/>
  <c r="BX188" i="34" s="1"/>
  <c r="AU28" i="34"/>
  <c r="BZ28" i="34" s="1"/>
  <c r="AX198" i="34"/>
  <c r="CC198" i="34" s="1"/>
  <c r="AT83" i="34"/>
  <c r="BY83" i="34" s="1"/>
  <c r="AX217" i="34"/>
  <c r="CC217" i="34" s="1"/>
  <c r="AT197" i="34"/>
  <c r="BY197" i="34" s="1"/>
  <c r="AV173" i="34"/>
  <c r="CA173" i="34" s="1"/>
  <c r="AT85" i="34"/>
  <c r="BY85" i="34" s="1"/>
  <c r="AU263" i="34"/>
  <c r="BZ263" i="34" s="1"/>
  <c r="AX262" i="34"/>
  <c r="AU221" i="34"/>
  <c r="BZ221" i="34" s="1"/>
  <c r="AW268" i="34"/>
  <c r="CB268" i="34" s="1"/>
  <c r="AT143" i="34"/>
  <c r="BY143" i="34" s="1"/>
  <c r="AW228" i="34"/>
  <c r="CB228" i="34" s="1"/>
  <c r="AS281" i="34"/>
  <c r="BX281" i="34" s="1"/>
  <c r="AS279" i="34"/>
  <c r="BX279" i="34" s="1"/>
  <c r="AT188" i="34"/>
  <c r="BY188" i="34" s="1"/>
  <c r="AW165" i="34"/>
  <c r="CB165" i="34" s="1"/>
  <c r="AS233" i="34"/>
  <c r="AV168" i="34"/>
  <c r="CA168" i="34" s="1"/>
  <c r="AS313" i="34"/>
  <c r="BX313" i="34" s="1"/>
  <c r="AV157" i="34"/>
  <c r="CA157" i="34" s="1"/>
  <c r="AW314" i="34"/>
  <c r="CB314" i="34" s="1"/>
  <c r="AX236" i="34"/>
  <c r="CC236" i="34" s="1"/>
  <c r="AV29" i="34"/>
  <c r="CA29" i="34" s="1"/>
  <c r="AW158" i="34"/>
  <c r="AX88" i="34"/>
  <c r="CC88" i="34" s="1"/>
  <c r="AX6" i="34"/>
  <c r="CC6" i="34" s="1"/>
  <c r="AT60" i="34"/>
  <c r="BY60" i="34" s="1"/>
  <c r="AW87" i="34"/>
  <c r="CB87" i="34" s="1"/>
  <c r="AS154" i="34"/>
  <c r="BX154" i="34" s="1"/>
  <c r="AS237" i="34"/>
  <c r="BX237" i="34" s="1"/>
  <c r="AW160" i="34"/>
  <c r="CB160" i="34" s="1"/>
  <c r="AU271" i="34"/>
  <c r="BZ271" i="34" s="1"/>
  <c r="AS263" i="34"/>
  <c r="BX263" i="34" s="1"/>
  <c r="AV110" i="34"/>
  <c r="CA110" i="34" s="1"/>
  <c r="AS127" i="34"/>
  <c r="BX127" i="34" s="1"/>
  <c r="AU157" i="34"/>
  <c r="BZ157" i="34" s="1"/>
  <c r="AT146" i="34"/>
  <c r="BY146" i="34" s="1"/>
  <c r="AS29" i="34"/>
  <c r="BX29" i="34" s="1"/>
  <c r="AS62" i="34"/>
  <c r="BX62" i="34" s="1"/>
  <c r="AW137" i="34"/>
  <c r="AV70" i="34"/>
  <c r="CA70" i="34" s="1"/>
  <c r="AX138" i="34"/>
  <c r="CC138" i="34" s="1"/>
  <c r="AS150" i="34"/>
  <c r="BX150" i="34" s="1"/>
  <c r="AU104" i="34"/>
  <c r="BZ104" i="34" s="1"/>
  <c r="AS137" i="34"/>
  <c r="AT23" i="34"/>
  <c r="BY23" i="34" s="1"/>
  <c r="AX22" i="34"/>
  <c r="CC22" i="34" s="1"/>
  <c r="AW102" i="34"/>
  <c r="CB102" i="34" s="1"/>
  <c r="AX92" i="34"/>
  <c r="AS101" i="34"/>
  <c r="AS110" i="34"/>
  <c r="BX110" i="34" s="1"/>
  <c r="AU230" i="34"/>
  <c r="BZ230" i="34" s="1"/>
  <c r="AX90" i="34"/>
  <c r="CC90" i="34" s="1"/>
  <c r="AS297" i="34"/>
  <c r="AW271" i="34"/>
  <c r="CB271" i="34" s="1"/>
  <c r="AV137" i="34"/>
  <c r="AV292" i="34"/>
  <c r="CA292" i="34" s="1"/>
  <c r="AW162" i="34"/>
  <c r="CB162" i="34" s="1"/>
  <c r="AX308" i="34"/>
  <c r="CC308" i="34" s="1"/>
  <c r="AS275" i="34"/>
  <c r="BX275" i="34" s="1"/>
  <c r="AV195" i="34"/>
  <c r="CA195" i="34" s="1"/>
  <c r="AS222" i="34"/>
  <c r="BX222" i="34" s="1"/>
  <c r="AT232" i="34"/>
  <c r="BY232" i="34" s="1"/>
  <c r="AW284" i="34"/>
  <c r="CB284" i="34" s="1"/>
  <c r="AT183" i="34"/>
  <c r="BY183" i="34" s="1"/>
  <c r="AS215" i="34"/>
  <c r="BX215" i="34" s="1"/>
  <c r="AT233" i="34"/>
  <c r="AW279" i="34"/>
  <c r="CB279" i="34" s="1"/>
  <c r="AW149" i="34"/>
  <c r="CB149" i="34" s="1"/>
  <c r="AV127" i="34"/>
  <c r="CA127" i="34" s="1"/>
  <c r="AT221" i="34"/>
  <c r="BY221" i="34" s="1"/>
  <c r="AT155" i="34"/>
  <c r="BY155" i="34" s="1"/>
  <c r="AW169" i="34"/>
  <c r="CB169" i="34" s="1"/>
  <c r="AX235" i="34"/>
  <c r="CC235" i="34" s="1"/>
  <c r="AX284" i="34"/>
  <c r="CC284" i="34" s="1"/>
  <c r="AS190" i="34"/>
  <c r="BX190" i="34" s="1"/>
  <c r="AU88" i="34"/>
  <c r="BZ88" i="34" s="1"/>
  <c r="AX222" i="34"/>
  <c r="CC222" i="34" s="1"/>
  <c r="AT7" i="34"/>
  <c r="BY7" i="34" s="1"/>
  <c r="AW17" i="34"/>
  <c r="AT282" i="34"/>
  <c r="BY282" i="34" s="1"/>
  <c r="AT137" i="34"/>
  <c r="AT258" i="34"/>
  <c r="BY258" i="34" s="1"/>
  <c r="AX23" i="34"/>
  <c r="CC23" i="34" s="1"/>
  <c r="AT77" i="34"/>
  <c r="AU7" i="34"/>
  <c r="BZ7" i="34" s="1"/>
  <c r="AX234" i="34"/>
  <c r="CC234" i="34" s="1"/>
  <c r="AX226" i="34"/>
  <c r="CC226" i="34" s="1"/>
  <c r="AS170" i="34"/>
  <c r="BX170" i="34" s="1"/>
  <c r="AT6" i="34"/>
  <c r="BY6" i="34" s="1"/>
  <c r="AV86" i="34"/>
  <c r="CA86" i="34" s="1"/>
  <c r="AX38" i="34"/>
  <c r="CC38" i="34" s="1"/>
  <c r="AU4" i="34"/>
  <c r="AX270" i="34"/>
  <c r="CC270" i="34" s="1"/>
  <c r="AV96" i="34"/>
  <c r="CA96" i="34" s="1"/>
  <c r="AW146" i="34"/>
  <c r="CB146" i="34" s="1"/>
  <c r="AT298" i="34"/>
  <c r="BY298" i="34" s="1"/>
  <c r="AT58" i="34"/>
  <c r="BY58" i="34" s="1"/>
  <c r="AS123" i="34"/>
  <c r="BX123" i="34" s="1"/>
  <c r="AT39" i="34"/>
  <c r="BY39" i="34" s="1"/>
  <c r="AT297" i="34"/>
  <c r="AU200" i="34"/>
  <c r="AV234" i="34"/>
  <c r="CA234" i="34" s="1"/>
  <c r="AU155" i="34"/>
  <c r="BZ155" i="34" s="1"/>
  <c r="AS182" i="34"/>
  <c r="BX182" i="34" s="1"/>
  <c r="AU103" i="34"/>
  <c r="BZ103" i="34" s="1"/>
  <c r="AU123" i="34"/>
  <c r="BZ123" i="34" s="1"/>
  <c r="AW94" i="34"/>
  <c r="CB94" i="34" s="1"/>
  <c r="AS198" i="34"/>
  <c r="BX198" i="34" s="1"/>
  <c r="AU86" i="34"/>
  <c r="BZ86" i="34" s="1"/>
  <c r="AX120" i="34"/>
  <c r="CC120" i="34" s="1"/>
  <c r="AT142" i="34"/>
  <c r="BY142" i="34" s="1"/>
  <c r="AV22" i="34"/>
  <c r="CA22" i="34" s="1"/>
  <c r="AU273" i="34"/>
  <c r="AW270" i="34"/>
  <c r="CB270" i="34" s="1"/>
  <c r="AU137" i="34"/>
  <c r="AU63" i="34"/>
  <c r="BZ63" i="34" s="1"/>
  <c r="AX292" i="34"/>
  <c r="CC292" i="34" s="1"/>
  <c r="AV216" i="34"/>
  <c r="CA216" i="34" s="1"/>
  <c r="AV211" i="34"/>
  <c r="CA211" i="34" s="1"/>
  <c r="AV111" i="34"/>
  <c r="CA111" i="34" s="1"/>
  <c r="AX227" i="34"/>
  <c r="CC227" i="34" s="1"/>
  <c r="AT44" i="34"/>
  <c r="BY44" i="34" s="1"/>
  <c r="AT170" i="34"/>
  <c r="BY170" i="34" s="1"/>
  <c r="AU265" i="34"/>
  <c r="AT101" i="34"/>
  <c r="AT199" i="34"/>
  <c r="BY199" i="34" s="1"/>
  <c r="AV282" i="34"/>
  <c r="CA282" i="34" s="1"/>
  <c r="AX168" i="34"/>
  <c r="CC168" i="34" s="1"/>
  <c r="AW177" i="34"/>
  <c r="CB177" i="34" s="1"/>
  <c r="AV171" i="34"/>
  <c r="CA171" i="34" s="1"/>
  <c r="AW93" i="34"/>
  <c r="CB93" i="34" s="1"/>
  <c r="AV89" i="34"/>
  <c r="CA89" i="34" s="1"/>
  <c r="AT120" i="34"/>
  <c r="BY120" i="34" s="1"/>
  <c r="AT150" i="34"/>
  <c r="BY150" i="34" s="1"/>
  <c r="AX146" i="34"/>
  <c r="CC146" i="34" s="1"/>
  <c r="AT257" i="34"/>
  <c r="BY257" i="34" s="1"/>
  <c r="AX8" i="34"/>
  <c r="CC8" i="34" s="1"/>
  <c r="AX56" i="34"/>
  <c r="CC56" i="34" s="1"/>
  <c r="AT71" i="34"/>
  <c r="BY71" i="34" s="1"/>
  <c r="AU85" i="34"/>
  <c r="BZ85" i="34" s="1"/>
  <c r="AS218" i="34"/>
  <c r="BX218" i="34" s="1"/>
  <c r="AW136" i="34"/>
  <c r="CB136" i="34" s="1"/>
  <c r="AW206" i="34"/>
  <c r="AS8" i="34"/>
  <c r="BX8" i="34" s="1"/>
  <c r="AT192" i="34"/>
  <c r="BY192" i="34" s="1"/>
  <c r="AW67" i="34"/>
  <c r="CB67" i="34" s="1"/>
  <c r="AT63" i="34"/>
  <c r="BY63" i="34" s="1"/>
  <c r="AV182" i="34"/>
  <c r="CA182" i="34" s="1"/>
  <c r="AT111" i="34"/>
  <c r="BY111" i="34" s="1"/>
  <c r="AV257" i="34"/>
  <c r="CA257" i="34" s="1"/>
  <c r="AW57" i="34"/>
  <c r="CB57" i="34" s="1"/>
  <c r="AV258" i="34"/>
  <c r="CA258" i="34" s="1"/>
  <c r="AW193" i="34"/>
  <c r="CB193" i="34" s="1"/>
  <c r="AV281" i="34"/>
  <c r="CA281" i="34" s="1"/>
  <c r="AT169" i="34"/>
  <c r="BY169" i="34" s="1"/>
  <c r="AV67" i="34"/>
  <c r="CA67" i="34" s="1"/>
  <c r="AW261" i="34"/>
  <c r="CB261" i="34" s="1"/>
  <c r="AS152" i="34"/>
  <c r="BX152" i="34" s="1"/>
  <c r="AU235" i="34"/>
  <c r="BZ235" i="34" s="1"/>
  <c r="AW157" i="34"/>
  <c r="CB157" i="34" s="1"/>
  <c r="AV91" i="34"/>
  <c r="CA91" i="34" s="1"/>
  <c r="AV136" i="34"/>
  <c r="CA136" i="34" s="1"/>
  <c r="AV261" i="34"/>
  <c r="CA261" i="34" s="1"/>
  <c r="AW233" i="34"/>
  <c r="AX158" i="34"/>
  <c r="AX277" i="34"/>
  <c r="CC277" i="34" s="1"/>
  <c r="AU232" i="34"/>
  <c r="BZ232" i="34" s="1"/>
  <c r="AT89" i="34"/>
  <c r="BY89" i="34" s="1"/>
  <c r="AX110" i="34"/>
  <c r="CC110" i="34" s="1"/>
  <c r="AV155" i="34"/>
  <c r="CA155" i="34" s="1"/>
  <c r="AS85" i="34"/>
  <c r="BX85" i="34" s="1"/>
  <c r="AV275" i="34"/>
  <c r="CA275" i="34" s="1"/>
  <c r="AW131" i="34"/>
  <c r="CB131" i="34" s="1"/>
  <c r="AW196" i="34"/>
  <c r="CB196" i="34" s="1"/>
  <c r="AS213" i="34"/>
  <c r="BX213" i="34" s="1"/>
  <c r="AV108" i="34"/>
  <c r="CA108" i="34" s="1"/>
  <c r="AX136" i="34"/>
  <c r="CC136" i="34" s="1"/>
  <c r="AW208" i="34"/>
  <c r="AS232" i="34"/>
  <c r="BX232" i="34" s="1"/>
  <c r="AS22" i="34"/>
  <c r="BX22" i="34" s="1"/>
  <c r="AU101" i="34"/>
  <c r="AX315" i="34"/>
  <c r="CC315" i="34" s="1"/>
  <c r="AW59" i="34"/>
  <c r="CB59" i="34" s="1"/>
  <c r="AV143" i="34"/>
  <c r="CA143" i="34" s="1"/>
  <c r="AS50" i="34"/>
  <c r="AX180" i="34"/>
  <c r="CC180" i="34" s="1"/>
  <c r="AS158" i="34"/>
  <c r="AT168" i="34"/>
  <c r="BY168" i="34" s="1"/>
  <c r="AT280" i="34"/>
  <c r="BY280" i="34" s="1"/>
  <c r="AX145" i="34"/>
  <c r="CC145" i="34" s="1"/>
  <c r="AS312" i="34"/>
  <c r="BX312" i="34" s="1"/>
  <c r="AW204" i="34"/>
  <c r="AW215" i="34"/>
  <c r="CB215" i="34" s="1"/>
  <c r="AS39" i="34"/>
  <c r="BX39" i="34" s="1"/>
  <c r="AW221" i="34"/>
  <c r="CB221" i="34" s="1"/>
  <c r="AT165" i="34"/>
  <c r="BY165" i="34" s="1"/>
  <c r="AV83" i="34"/>
  <c r="CA83" i="34" s="1"/>
  <c r="AV7" i="34"/>
  <c r="CA7" i="34" s="1"/>
  <c r="AS230" i="34"/>
  <c r="BX230" i="34" s="1"/>
  <c r="AT222" i="34"/>
  <c r="BY222" i="34" s="1"/>
  <c r="AS204" i="34"/>
  <c r="AV174" i="34"/>
  <c r="CA174" i="34" s="1"/>
  <c r="AW182" i="34"/>
  <c r="CB182" i="34" s="1"/>
  <c r="AV38" i="34"/>
  <c r="CA38" i="34" s="1"/>
  <c r="AW298" i="34"/>
  <c r="CB298" i="34" s="1"/>
  <c r="AS142" i="34"/>
  <c r="BX142" i="34" s="1"/>
  <c r="AU150" i="34"/>
  <c r="BZ150" i="34" s="1"/>
  <c r="AW22" i="34"/>
  <c r="CB22" i="34" s="1"/>
  <c r="AS28" i="34"/>
  <c r="BX28" i="34" s="1"/>
  <c r="AS174" i="34"/>
  <c r="BX174" i="34" s="1"/>
  <c r="AS166" i="34"/>
  <c r="BX166" i="34" s="1"/>
  <c r="AS113" i="34"/>
  <c r="AV270" i="34"/>
  <c r="CA270" i="34" s="1"/>
  <c r="AX7" i="34"/>
  <c r="CC7" i="34" s="1"/>
  <c r="AW297" i="34"/>
  <c r="AW30" i="34"/>
  <c r="CB30" i="34" s="1"/>
  <c r="AW7" i="34"/>
  <c r="CB7" i="34" s="1"/>
  <c r="AV33" i="34"/>
  <c r="CA33" i="34" s="1"/>
  <c r="AS239" i="34"/>
  <c r="BX239" i="34" s="1"/>
  <c r="AT62" i="34"/>
  <c r="BY62" i="34" s="1"/>
  <c r="AU202" i="34"/>
  <c r="BZ202" i="34" s="1"/>
  <c r="AV150" i="34"/>
  <c r="CA150" i="34" s="1"/>
  <c r="AT286" i="34"/>
  <c r="BY286" i="34" s="1"/>
  <c r="AV124" i="34"/>
  <c r="AX101" i="34"/>
  <c r="AW86" i="34"/>
  <c r="CB86" i="34" s="1"/>
  <c r="AX68" i="34"/>
  <c r="CC68" i="34" s="1"/>
  <c r="AT267" i="34"/>
  <c r="BY267" i="34" s="1"/>
  <c r="AX203" i="34"/>
  <c r="CC203" i="34" s="1"/>
  <c r="AX16" i="34"/>
  <c r="CC16" i="34" s="1"/>
  <c r="AU292" i="34"/>
  <c r="BZ292" i="34" s="1"/>
  <c r="AU237" i="34"/>
  <c r="BZ237" i="34" s="1"/>
  <c r="AX28" i="34"/>
  <c r="CC28" i="34" s="1"/>
  <c r="AT148" i="34"/>
  <c r="BY148" i="34" s="1"/>
  <c r="AU177" i="34"/>
  <c r="BZ177" i="34" s="1"/>
  <c r="AW216" i="34"/>
  <c r="CB216" i="34" s="1"/>
  <c r="AS143" i="34"/>
  <c r="BX143" i="34" s="1"/>
  <c r="AT104" i="34"/>
  <c r="BY104" i="34" s="1"/>
  <c r="AS57" i="34"/>
  <c r="BX57" i="34" s="1"/>
  <c r="AW139" i="34"/>
  <c r="CB139" i="34" s="1"/>
  <c r="AX99" i="34"/>
  <c r="CC99" i="34" s="1"/>
  <c r="AW207" i="34"/>
  <c r="AX312" i="34"/>
  <c r="CC312" i="34" s="1"/>
  <c r="AV56" i="34"/>
  <c r="CA56" i="34" s="1"/>
  <c r="AW250" i="34"/>
  <c r="AU224" i="34"/>
  <c r="BZ224" i="34" s="1"/>
  <c r="AX215" i="34"/>
  <c r="CC215" i="34" s="1"/>
  <c r="AX218" i="34"/>
  <c r="CC218" i="34" s="1"/>
  <c r="AX188" i="34"/>
  <c r="CC188" i="34" s="1"/>
  <c r="AU25" i="34"/>
  <c r="AX111" i="34"/>
  <c r="CC111" i="34" s="1"/>
  <c r="AS299" i="34"/>
  <c r="BX299" i="34" s="1"/>
  <c r="AS103" i="34"/>
  <c r="BX103" i="34" s="1"/>
  <c r="AU281" i="34"/>
  <c r="BZ281" i="34" s="1"/>
  <c r="AT4" i="34"/>
  <c r="AS169" i="34"/>
  <c r="BX169" i="34" s="1"/>
  <c r="AS23" i="34"/>
  <c r="BX23" i="34" s="1"/>
  <c r="AV226" i="34"/>
  <c r="CA226" i="34" s="1"/>
  <c r="AV102" i="34"/>
  <c r="CA102" i="34" s="1"/>
  <c r="AT190" i="34"/>
  <c r="BY190" i="34" s="1"/>
  <c r="AX86" i="34"/>
  <c r="CC86" i="34" s="1"/>
  <c r="AU141" i="34"/>
  <c r="BZ141" i="34" s="1"/>
  <c r="AW258" i="34"/>
  <c r="CB258" i="34" s="1"/>
  <c r="AT273" i="34"/>
  <c r="AS105" i="34"/>
  <c r="AU270" i="34"/>
  <c r="BZ270" i="34" s="1"/>
  <c r="AU56" i="34"/>
  <c r="BZ56" i="34" s="1"/>
  <c r="AS207" i="34"/>
  <c r="AU162" i="34"/>
  <c r="BZ162" i="34" s="1"/>
  <c r="AW163" i="34"/>
  <c r="CB163" i="34" s="1"/>
  <c r="AS238" i="34"/>
  <c r="BX238" i="34" s="1"/>
  <c r="AT265" i="34"/>
  <c r="AT124" i="34"/>
  <c r="AS32" i="34"/>
  <c r="BX32" i="34" s="1"/>
  <c r="AX142" i="34"/>
  <c r="CC142" i="34" s="1"/>
  <c r="AU174" i="34"/>
  <c r="BZ174" i="34" s="1"/>
  <c r="AU100" i="34"/>
  <c r="AS102" i="34"/>
  <c r="BX102" i="34" s="1"/>
  <c r="AV94" i="34"/>
  <c r="CA94" i="34" s="1"/>
  <c r="AT166" i="34"/>
  <c r="BY166" i="34" s="1"/>
  <c r="AT314" i="34"/>
  <c r="BY314" i="34" s="1"/>
  <c r="AU145" i="34"/>
  <c r="BZ145" i="34" s="1"/>
  <c r="AT294" i="34"/>
  <c r="BY294" i="34" s="1"/>
  <c r="AW110" i="34"/>
  <c r="CB110" i="34" s="1"/>
  <c r="AW29" i="34"/>
  <c r="CB29" i="34" s="1"/>
  <c r="AW150" i="34"/>
  <c r="CB150" i="34" s="1"/>
  <c r="AX286" i="34"/>
  <c r="CC286" i="34" s="1"/>
  <c r="AT154" i="34"/>
  <c r="BY154" i="34" s="1"/>
  <c r="AT32" i="34"/>
  <c r="BY32" i="34" s="1"/>
  <c r="AS124" i="34"/>
  <c r="AU297" i="34"/>
  <c r="AW230" i="34"/>
  <c r="CB230" i="34" s="1"/>
  <c r="AU98" i="34"/>
  <c r="BZ98" i="34" s="1"/>
  <c r="AT102" i="34"/>
  <c r="BY102" i="34" s="1"/>
  <c r="AU142" i="34"/>
  <c r="BZ142" i="34" s="1"/>
  <c r="AW90" i="34"/>
  <c r="CB90" i="34" s="1"/>
  <c r="AU298" i="34"/>
  <c r="BZ298" i="34" s="1"/>
  <c r="AU169" i="34"/>
  <c r="BZ169" i="34" s="1"/>
  <c r="AV30" i="34"/>
  <c r="CA30" i="34" s="1"/>
  <c r="AU22" i="34"/>
  <c r="BZ22" i="34" s="1"/>
  <c r="AT230" i="34"/>
  <c r="BY230" i="34" s="1"/>
  <c r="AT138" i="34"/>
  <c r="BY138" i="34" s="1"/>
  <c r="AV273" i="34"/>
  <c r="AU113" i="34"/>
  <c r="AX265" i="34"/>
  <c r="AS258" i="34"/>
  <c r="BX258" i="34" s="1"/>
  <c r="AV166" i="34"/>
  <c r="CA166" i="34" s="1"/>
  <c r="AU39" i="34"/>
  <c r="BZ39" i="34" s="1"/>
  <c r="AW190" i="34"/>
  <c r="CB190" i="34" s="1"/>
  <c r="AX154" i="34"/>
  <c r="CC154" i="34" s="1"/>
  <c r="AX62" i="34"/>
  <c r="CC62" i="34" s="1"/>
  <c r="AV101" i="34"/>
  <c r="AS291" i="34"/>
  <c r="BX291" i="34" s="1"/>
  <c r="AV298" i="34"/>
  <c r="CA298" i="34" s="1"/>
  <c r="AT29" i="34"/>
  <c r="BY29" i="34" s="1"/>
  <c r="AX137" i="34"/>
  <c r="AS298" i="34"/>
  <c r="BX298" i="34" s="1"/>
  <c r="AV28" i="34"/>
  <c r="CA28" i="34" s="1"/>
  <c r="AT291" i="34"/>
  <c r="BY291" i="34" s="1"/>
  <c r="AV123" i="34"/>
  <c r="CA123" i="34" s="1"/>
  <c r="AU166" i="34"/>
  <c r="BZ166" i="34" s="1"/>
  <c r="AT8" i="34"/>
  <c r="BY8" i="34" s="1"/>
  <c r="AW282" i="34"/>
  <c r="CB282" i="34" s="1"/>
  <c r="AV222" i="34"/>
  <c r="CA222" i="34" s="1"/>
  <c r="AS17" i="34"/>
  <c r="AU294" i="34"/>
  <c r="BZ294" i="34" s="1"/>
  <c r="AW62" i="34"/>
  <c r="CB62" i="34" s="1"/>
  <c r="AU131" i="34"/>
  <c r="BZ131" i="34" s="1"/>
  <c r="AW253" i="34"/>
  <c r="CB253" i="34" s="1"/>
  <c r="AU229" i="34"/>
  <c r="BZ229" i="34" s="1"/>
  <c r="AU29" i="34"/>
  <c r="BZ29" i="34" s="1"/>
  <c r="AX182" i="34"/>
  <c r="CC182" i="34" s="1"/>
  <c r="AV77" i="34"/>
  <c r="AU60" i="34"/>
  <c r="BZ60" i="34" s="1"/>
  <c r="AW313" i="34"/>
  <c r="CB313" i="34" s="1"/>
  <c r="AS173" i="34"/>
  <c r="BX173" i="34" s="1"/>
  <c r="AS88" i="34"/>
  <c r="BX88" i="34" s="1"/>
  <c r="AX238" i="34"/>
  <c r="CC238" i="34" s="1"/>
  <c r="AU91" i="34"/>
  <c r="BZ91" i="34" s="1"/>
  <c r="AW72" i="34"/>
  <c r="CB72" i="34" s="1"/>
  <c r="AS192" i="34"/>
  <c r="BX192" i="34" s="1"/>
  <c r="AU30" i="34"/>
  <c r="BZ30" i="34" s="1"/>
  <c r="AX298" i="34"/>
  <c r="CC298" i="34" s="1"/>
  <c r="AU72" i="34"/>
  <c r="BZ72" i="34" s="1"/>
  <c r="AT279" i="34"/>
  <c r="BY279" i="34" s="1"/>
  <c r="AW189" i="34"/>
  <c r="CB189" i="34" s="1"/>
  <c r="AW315" i="34"/>
  <c r="CB315" i="34" s="1"/>
  <c r="AU149" i="34"/>
  <c r="BZ149" i="34" s="1"/>
  <c r="AX257" i="34"/>
  <c r="CC257" i="34" s="1"/>
  <c r="AS89" i="34"/>
  <c r="BX89" i="34" s="1"/>
  <c r="AU189" i="34"/>
  <c r="BZ189" i="34" s="1"/>
  <c r="AU193" i="34"/>
  <c r="BZ193" i="34" s="1"/>
  <c r="AS267" i="34"/>
  <c r="BX267" i="34" s="1"/>
  <c r="AW108" i="34"/>
  <c r="CB108" i="34" s="1"/>
  <c r="AT205" i="34"/>
  <c r="AX184" i="34"/>
  <c r="CC184" i="34" s="1"/>
  <c r="AV6" i="34"/>
  <c r="CA6" i="34" s="1"/>
  <c r="AU291" i="34"/>
  <c r="BZ291" i="34" s="1"/>
  <c r="AT145" i="34"/>
  <c r="BY145" i="34" s="1"/>
  <c r="AT217" i="34"/>
  <c r="BY217" i="34" s="1"/>
  <c r="AV259" i="34"/>
  <c r="CA259" i="34" s="1"/>
  <c r="AW152" i="34"/>
  <c r="CB152" i="34" s="1"/>
  <c r="AW308" i="34"/>
  <c r="CB308" i="34" s="1"/>
  <c r="AV177" i="34"/>
  <c r="CA177" i="34" s="1"/>
  <c r="AW205" i="34"/>
  <c r="AV218" i="34"/>
  <c r="CA218" i="34" s="1"/>
  <c r="AX187" i="34"/>
  <c r="CC187" i="34" s="1"/>
  <c r="AX83" i="34"/>
  <c r="CC83" i="34" s="1"/>
  <c r="AV293" i="34"/>
  <c r="CA293" i="34" s="1"/>
  <c r="AW56" i="34"/>
  <c r="CB56" i="34" s="1"/>
  <c r="AS84" i="34"/>
  <c r="BX84" i="34" s="1"/>
  <c r="AS311" i="34"/>
  <c r="BX311" i="34" s="1"/>
  <c r="AW236" i="34"/>
  <c r="CB236" i="34" s="1"/>
  <c r="AV61" i="34"/>
  <c r="CA61" i="34" s="1"/>
  <c r="AV149" i="34"/>
  <c r="CA149" i="34" s="1"/>
  <c r="AS145" i="34"/>
  <c r="BX145" i="34" s="1"/>
  <c r="AS59" i="34"/>
  <c r="BX59" i="34" s="1"/>
  <c r="AW124" i="34"/>
  <c r="AX104" i="34"/>
  <c r="CC104" i="34" s="1"/>
  <c r="AX199" i="34"/>
  <c r="CC199" i="34" s="1"/>
  <c r="AW68" i="34"/>
  <c r="CB68" i="34" s="1"/>
  <c r="AV232" i="34"/>
  <c r="CA232" i="34" s="1"/>
  <c r="AT153" i="34"/>
  <c r="BY153" i="34" s="1"/>
  <c r="AS228" i="34"/>
  <c r="BX228" i="34" s="1"/>
  <c r="AV44" i="34"/>
  <c r="CA44" i="34" s="1"/>
  <c r="AT127" i="34"/>
  <c r="BY127" i="34" s="1"/>
  <c r="AV311" i="34"/>
  <c r="CA311" i="34" s="1"/>
  <c r="AT315" i="34"/>
  <c r="BY315" i="34" s="1"/>
  <c r="AT262" i="34"/>
  <c r="AV233" i="34"/>
  <c r="AS289" i="34"/>
  <c r="BX289" i="34" s="1"/>
  <c r="AV272" i="34"/>
  <c r="CA272" i="34" s="1"/>
  <c r="AT149" i="34"/>
  <c r="BY149" i="34" s="1"/>
  <c r="AV308" i="34"/>
  <c r="CA308" i="34" s="1"/>
  <c r="AU211" i="34"/>
  <c r="BZ211" i="34" s="1"/>
  <c r="AW229" i="34"/>
  <c r="CB229" i="34" s="1"/>
  <c r="AT211" i="34"/>
  <c r="BY211" i="34" s="1"/>
  <c r="AT74" i="34"/>
  <c r="AT68" i="34"/>
  <c r="BY68" i="34" s="1"/>
  <c r="AG75" i="34"/>
  <c r="AK191" i="34"/>
  <c r="AK283" i="34"/>
  <c r="AJ209" i="34"/>
  <c r="AI295" i="34"/>
  <c r="AL255" i="34"/>
  <c r="AG288" i="34"/>
  <c r="AL5" i="34"/>
  <c r="AI114" i="34"/>
  <c r="AL186" i="34"/>
  <c r="AG125" i="34"/>
  <c r="AK114" i="34"/>
  <c r="AJ288" i="34"/>
  <c r="AL121" i="34"/>
  <c r="AL209" i="34"/>
  <c r="AJ223" i="34"/>
  <c r="AJ186" i="34"/>
  <c r="AG266" i="34"/>
  <c r="AG254" i="34"/>
  <c r="AG106" i="34"/>
  <c r="AL100" i="34"/>
  <c r="AG201" i="34"/>
  <c r="AK26" i="34"/>
  <c r="AH223" i="34"/>
  <c r="AG51" i="34"/>
  <c r="AG323" i="34"/>
  <c r="AJ5" i="34"/>
  <c r="U176" i="34"/>
  <c r="W110" i="34"/>
  <c r="AI110" i="34" s="1"/>
  <c r="X198" i="34"/>
  <c r="AJ198" i="34" s="1"/>
  <c r="X176" i="34"/>
  <c r="Z47" i="34"/>
  <c r="AL47" i="34" s="1"/>
  <c r="W127" i="34"/>
  <c r="AI127" i="34" s="1"/>
  <c r="W23" i="34"/>
  <c r="AI23" i="34" s="1"/>
  <c r="Y238" i="34"/>
  <c r="AK238" i="34" s="1"/>
  <c r="V198" i="34"/>
  <c r="AH198" i="34" s="1"/>
  <c r="Y286" i="34"/>
  <c r="AK286" i="34" s="1"/>
  <c r="Y123" i="34"/>
  <c r="AK123" i="34" s="1"/>
  <c r="W81" i="34"/>
  <c r="Z113" i="34"/>
  <c r="AL113" i="34" s="1"/>
  <c r="Y46" i="34"/>
  <c r="AK46" i="34" s="1"/>
  <c r="V42" i="34"/>
  <c r="AH42" i="34" s="1"/>
  <c r="Z247" i="34"/>
  <c r="Z116" i="34"/>
  <c r="W107" i="34"/>
  <c r="Y70" i="34"/>
  <c r="AK70" i="34" s="1"/>
  <c r="U70" i="34"/>
  <c r="AG70" i="34" s="1"/>
  <c r="W58" i="34"/>
  <c r="AI58" i="34" s="1"/>
  <c r="W168" i="34"/>
  <c r="AI168" i="34" s="1"/>
  <c r="U65" i="34"/>
  <c r="U286" i="34"/>
  <c r="AG286" i="34" s="1"/>
  <c r="Z37" i="34"/>
  <c r="Y247" i="34"/>
  <c r="X92" i="34"/>
  <c r="AJ92" i="34" s="1"/>
  <c r="X97" i="34"/>
  <c r="W238" i="34"/>
  <c r="AI238" i="34" s="1"/>
  <c r="Z258" i="34"/>
  <c r="AL258" i="34" s="1"/>
  <c r="W138" i="34"/>
  <c r="AI138" i="34" s="1"/>
  <c r="V47" i="34"/>
  <c r="AH47" i="34" s="1"/>
  <c r="W105" i="34"/>
  <c r="AI105" i="34" s="1"/>
  <c r="V13" i="34"/>
  <c r="X161" i="34"/>
  <c r="AJ161" i="34" s="1"/>
  <c r="V86" i="34"/>
  <c r="AH86" i="34" s="1"/>
  <c r="Y52" i="34"/>
  <c r="W234" i="34"/>
  <c r="AI234" i="34" s="1"/>
  <c r="U33" i="34"/>
  <c r="AG33" i="34" s="1"/>
  <c r="Y116" i="34"/>
  <c r="U58" i="34"/>
  <c r="AG58" i="34" s="1"/>
  <c r="W120" i="34"/>
  <c r="AI120" i="34" s="1"/>
  <c r="Z150" i="34"/>
  <c r="AL150" i="34" s="1"/>
  <c r="Y302" i="34"/>
  <c r="AK302" i="34" s="1"/>
  <c r="Y134" i="34"/>
  <c r="AK134" i="34" s="1"/>
  <c r="Y222" i="34"/>
  <c r="AK222" i="34" s="1"/>
  <c r="V161" i="34"/>
  <c r="AH161" i="34" s="1"/>
  <c r="U42" i="34"/>
  <c r="AG42" i="34" s="1"/>
  <c r="Z208" i="34"/>
  <c r="AL208" i="34" s="1"/>
  <c r="Z105" i="34"/>
  <c r="AL105" i="34" s="1"/>
  <c r="W182" i="34"/>
  <c r="AI182" i="34" s="1"/>
  <c r="Z302" i="34"/>
  <c r="AL302" i="34" s="1"/>
  <c r="W314" i="34"/>
  <c r="AI314" i="34" s="1"/>
  <c r="Y241" i="34"/>
  <c r="X95" i="34"/>
  <c r="U146" i="34"/>
  <c r="AG146" i="34" s="1"/>
  <c r="Y41" i="34"/>
  <c r="AK41" i="34" s="1"/>
  <c r="Y209" i="34"/>
  <c r="AK209" i="34" s="1"/>
  <c r="U30" i="34"/>
  <c r="AG30" i="34" s="1"/>
  <c r="W143" i="34"/>
  <c r="AI143" i="34" s="1"/>
  <c r="X138" i="34"/>
  <c r="AJ138" i="34" s="1"/>
  <c r="W139" i="34"/>
  <c r="AI139" i="34" s="1"/>
  <c r="X62" i="34"/>
  <c r="AJ62" i="34" s="1"/>
  <c r="U202" i="34"/>
  <c r="AG202" i="34" s="1"/>
  <c r="U276" i="34"/>
  <c r="W152" i="34"/>
  <c r="AI152" i="34" s="1"/>
  <c r="Z273" i="34"/>
  <c r="AL273" i="34" s="1"/>
  <c r="Z77" i="34"/>
  <c r="AL77" i="34" s="1"/>
  <c r="U133" i="34"/>
  <c r="Y319" i="34"/>
  <c r="AK319" i="34" s="1"/>
  <c r="X227" i="34"/>
  <c r="AJ227" i="34" s="1"/>
  <c r="U193" i="34"/>
  <c r="AG193" i="34" s="1"/>
  <c r="Z263" i="34"/>
  <c r="AL263" i="34" s="1"/>
  <c r="U247" i="34"/>
  <c r="V140" i="34"/>
  <c r="AH140" i="34" s="1"/>
  <c r="Y155" i="34"/>
  <c r="AK155" i="34" s="1"/>
  <c r="Y88" i="34"/>
  <c r="AK88" i="34" s="1"/>
  <c r="V91" i="34"/>
  <c r="AH91" i="34" s="1"/>
  <c r="U216" i="34"/>
  <c r="AG216" i="34" s="1"/>
  <c r="V272" i="34"/>
  <c r="AH272" i="34" s="1"/>
  <c r="Y299" i="34"/>
  <c r="AK299" i="34" s="1"/>
  <c r="V90" i="34"/>
  <c r="AH90" i="34" s="1"/>
  <c r="W99" i="34"/>
  <c r="AI99" i="34" s="1"/>
  <c r="U270" i="34"/>
  <c r="AG270" i="34" s="1"/>
  <c r="V226" i="34"/>
  <c r="AH226" i="34" s="1"/>
  <c r="Z282" i="34"/>
  <c r="AL282" i="34" s="1"/>
  <c r="X105" i="34"/>
  <c r="AJ105" i="34" s="1"/>
  <c r="Z200" i="34"/>
  <c r="AL200" i="34" s="1"/>
  <c r="U315" i="34"/>
  <c r="AG315" i="34" s="1"/>
  <c r="V236" i="34"/>
  <c r="AH236" i="34" s="1"/>
  <c r="Z71" i="34"/>
  <c r="AL71" i="34" s="1"/>
  <c r="X310" i="34"/>
  <c r="AJ310" i="34" s="1"/>
  <c r="X253" i="34"/>
  <c r="AJ253" i="34" s="1"/>
  <c r="Y293" i="34"/>
  <c r="AK293" i="34" s="1"/>
  <c r="Z29" i="34"/>
  <c r="AL29" i="34" s="1"/>
  <c r="W17" i="34"/>
  <c r="AI17" i="34" s="1"/>
  <c r="U54" i="34"/>
  <c r="V266" i="34"/>
  <c r="AH266" i="34" s="1"/>
  <c r="Z266" i="34"/>
  <c r="AL266" i="34" s="1"/>
  <c r="Z254" i="34"/>
  <c r="Z123" i="34"/>
  <c r="AL123" i="34" s="1"/>
  <c r="Y202" i="34"/>
  <c r="AK202" i="34" s="1"/>
  <c r="X154" i="34"/>
  <c r="AJ154" i="34" s="1"/>
  <c r="W33" i="34"/>
  <c r="AI33" i="34" s="1"/>
  <c r="U94" i="34"/>
  <c r="AG94" i="34" s="1"/>
  <c r="Z67" i="34"/>
  <c r="AL67" i="34" s="1"/>
  <c r="X160" i="34"/>
  <c r="AJ160" i="34" s="1"/>
  <c r="X196" i="34"/>
  <c r="AJ196" i="34" s="1"/>
  <c r="W236" i="34"/>
  <c r="AI236" i="34" s="1"/>
  <c r="Y188" i="34"/>
  <c r="AK188" i="34" s="1"/>
  <c r="W322" i="34"/>
  <c r="AI322" i="34" s="1"/>
  <c r="U118" i="34"/>
  <c r="AG118" i="34" s="1"/>
  <c r="Z322" i="34"/>
  <c r="AL322" i="34" s="1"/>
  <c r="V64" i="34"/>
  <c r="Y48" i="34"/>
  <c r="AK48" i="34" s="1"/>
  <c r="W59" i="34"/>
  <c r="AI59" i="34" s="1"/>
  <c r="Z281" i="34"/>
  <c r="AL281" i="34" s="1"/>
  <c r="Y74" i="34"/>
  <c r="AK74" i="34" s="1"/>
  <c r="X185" i="34"/>
  <c r="AJ185" i="34" s="1"/>
  <c r="V61" i="34"/>
  <c r="AH61" i="34" s="1"/>
  <c r="Z233" i="34"/>
  <c r="AL233" i="34" s="1"/>
  <c r="W323" i="34"/>
  <c r="Y159" i="34"/>
  <c r="AK159" i="34" s="1"/>
  <c r="Z9" i="34"/>
  <c r="U159" i="34"/>
  <c r="AG159" i="34" s="1"/>
  <c r="Y12" i="34"/>
  <c r="V219" i="34"/>
  <c r="W192" i="34"/>
  <c r="AI192" i="34" s="1"/>
  <c r="X183" i="34"/>
  <c r="AJ183" i="34" s="1"/>
  <c r="X305" i="34"/>
  <c r="AJ305" i="34" s="1"/>
  <c r="V115" i="34"/>
  <c r="X251" i="34"/>
  <c r="V35" i="34"/>
  <c r="Y219" i="34"/>
  <c r="V209" i="34"/>
  <c r="X245" i="34"/>
  <c r="V95" i="34"/>
  <c r="U11" i="34"/>
  <c r="Y85" i="34"/>
  <c r="AK85" i="34" s="1"/>
  <c r="W61" i="34"/>
  <c r="AI61" i="34" s="1"/>
  <c r="W196" i="34"/>
  <c r="AI196" i="34" s="1"/>
  <c r="W51" i="34"/>
  <c r="V75" i="34"/>
  <c r="AH75" i="34" s="1"/>
  <c r="Y260" i="34"/>
  <c r="U316" i="34"/>
  <c r="Z269" i="34"/>
  <c r="U52" i="34"/>
  <c r="Y11" i="34"/>
  <c r="Y91" i="34"/>
  <c r="AK91" i="34" s="1"/>
  <c r="Y276" i="34"/>
  <c r="X31" i="34"/>
  <c r="V220" i="34"/>
  <c r="X219" i="34"/>
  <c r="V55" i="34"/>
  <c r="W97" i="34"/>
  <c r="V300" i="34"/>
  <c r="U255" i="34"/>
  <c r="Y115" i="34"/>
  <c r="W34" i="34"/>
  <c r="U195" i="34"/>
  <c r="AG195" i="34" s="1"/>
  <c r="Y256" i="34"/>
  <c r="W165" i="34"/>
  <c r="AI165" i="34" s="1"/>
  <c r="Y255" i="34"/>
  <c r="X159" i="34"/>
  <c r="W80" i="34"/>
  <c r="V31" i="34"/>
  <c r="X121" i="34"/>
  <c r="X52" i="34"/>
  <c r="W205" i="34"/>
  <c r="AI205" i="34" s="1"/>
  <c r="X316" i="34"/>
  <c r="AJ316" i="34" s="1"/>
  <c r="X181" i="34"/>
  <c r="Z244" i="34"/>
  <c r="AL244" i="34" s="1"/>
  <c r="X151" i="34"/>
  <c r="V245" i="34"/>
  <c r="Z60" i="34"/>
  <c r="AL60" i="34" s="1"/>
  <c r="Z251" i="34"/>
  <c r="Y18" i="34"/>
  <c r="AK18" i="34" s="1"/>
  <c r="Z147" i="34"/>
  <c r="X276" i="34"/>
  <c r="W245" i="34"/>
  <c r="Z197" i="34"/>
  <c r="AL197" i="34" s="1"/>
  <c r="U185" i="34"/>
  <c r="AG185" i="34" s="1"/>
  <c r="Y64" i="34"/>
  <c r="Y304" i="34"/>
  <c r="W287" i="34"/>
  <c r="AI287" i="34" s="1"/>
  <c r="W181" i="34"/>
  <c r="V128" i="34"/>
  <c r="V243" i="34"/>
  <c r="Z165" i="34"/>
  <c r="AL165" i="34" s="1"/>
  <c r="Z232" i="34"/>
  <c r="AL232" i="34" s="1"/>
  <c r="Z216" i="34"/>
  <c r="AL216" i="34" s="1"/>
  <c r="V70" i="34"/>
  <c r="AH70" i="34" s="1"/>
  <c r="Z59" i="34"/>
  <c r="AL59" i="34" s="1"/>
  <c r="Y281" i="34"/>
  <c r="AK281" i="34" s="1"/>
  <c r="Y322" i="34"/>
  <c r="AK322" i="34" s="1"/>
  <c r="X145" i="34"/>
  <c r="AJ145" i="34" s="1"/>
  <c r="W250" i="34"/>
  <c r="AI250" i="34" s="1"/>
  <c r="Y111" i="34"/>
  <c r="AK111" i="34" s="1"/>
  <c r="Z224" i="34"/>
  <c r="AL224" i="34" s="1"/>
  <c r="U114" i="34"/>
  <c r="AG114" i="34" s="1"/>
  <c r="Y237" i="34"/>
  <c r="AK237" i="34" s="1"/>
  <c r="Y4" i="34"/>
  <c r="AK4" i="34" s="1"/>
  <c r="X100" i="34"/>
  <c r="AJ100" i="34" s="1"/>
  <c r="W255" i="34"/>
  <c r="Z75" i="34"/>
  <c r="U27" i="34"/>
  <c r="Y51" i="34"/>
  <c r="V160" i="34"/>
  <c r="AH160" i="34" s="1"/>
  <c r="X153" i="34"/>
  <c r="AJ153" i="34" s="1"/>
  <c r="V253" i="34"/>
  <c r="AH253" i="34" s="1"/>
  <c r="U168" i="34"/>
  <c r="AG168" i="34" s="1"/>
  <c r="U197" i="34"/>
  <c r="AG197" i="34" s="1"/>
  <c r="U211" i="34"/>
  <c r="AG211" i="34" s="1"/>
  <c r="Z275" i="34"/>
  <c r="AL275" i="34" s="1"/>
  <c r="X224" i="34"/>
  <c r="AJ224" i="34" s="1"/>
  <c r="W233" i="34"/>
  <c r="AI233" i="34" s="1"/>
  <c r="V268" i="34"/>
  <c r="AH268" i="34" s="1"/>
  <c r="V189" i="34"/>
  <c r="AH189" i="34" s="1"/>
  <c r="Y273" i="34"/>
  <c r="AK273" i="34" s="1"/>
  <c r="X322" i="34"/>
  <c r="AJ322" i="34" s="1"/>
  <c r="W315" i="34"/>
  <c r="AI315" i="34" s="1"/>
  <c r="Z114" i="34"/>
  <c r="W109" i="34"/>
  <c r="AI109" i="34" s="1"/>
  <c r="Y24" i="34"/>
  <c r="AK24" i="34" s="1"/>
  <c r="X76" i="34"/>
  <c r="U12" i="34"/>
  <c r="V80" i="34"/>
  <c r="Y75" i="34"/>
  <c r="V191" i="34"/>
  <c r="AH191" i="34" s="1"/>
  <c r="W183" i="34"/>
  <c r="AI183" i="34" s="1"/>
  <c r="V216" i="34"/>
  <c r="AH216" i="34" s="1"/>
  <c r="Z237" i="34"/>
  <c r="AL237" i="34" s="1"/>
  <c r="Z230" i="34"/>
  <c r="AL230" i="34" s="1"/>
  <c r="Y232" i="34"/>
  <c r="AK232" i="34" s="1"/>
  <c r="W268" i="34"/>
  <c r="AI268" i="34" s="1"/>
  <c r="Z191" i="34"/>
  <c r="X210" i="34"/>
  <c r="V228" i="34"/>
  <c r="AH228" i="34" s="1"/>
  <c r="Z54" i="34"/>
  <c r="W275" i="34"/>
  <c r="AI275" i="34" s="1"/>
  <c r="Z318" i="34"/>
  <c r="AL318" i="34" s="1"/>
  <c r="X10" i="34"/>
  <c r="Z163" i="34"/>
  <c r="AL163" i="34" s="1"/>
  <c r="U67" i="34"/>
  <c r="AG67" i="34" s="1"/>
  <c r="Y224" i="34"/>
  <c r="AK224" i="34" s="1"/>
  <c r="Y156" i="34"/>
  <c r="AK156" i="34" s="1"/>
  <c r="Y239" i="34"/>
  <c r="AK239" i="34" s="1"/>
  <c r="V99" i="34"/>
  <c r="AH99" i="34" s="1"/>
  <c r="Y167" i="34"/>
  <c r="AK167" i="34" s="1"/>
  <c r="U274" i="34"/>
  <c r="Z274" i="34"/>
  <c r="V208" i="34"/>
  <c r="AH208" i="34" s="1"/>
  <c r="W283" i="34"/>
  <c r="U61" i="34"/>
  <c r="AG61" i="34" s="1"/>
  <c r="U135" i="34"/>
  <c r="AG135" i="34" s="1"/>
  <c r="U318" i="34"/>
  <c r="AG318" i="34" s="1"/>
  <c r="X266" i="34"/>
  <c r="AJ266" i="34" s="1"/>
  <c r="U147" i="34"/>
  <c r="U189" i="34"/>
  <c r="AG189" i="34" s="1"/>
  <c r="W309" i="34"/>
  <c r="AI309" i="34" s="1"/>
  <c r="V59" i="34"/>
  <c r="AH59" i="34" s="1"/>
  <c r="Y178" i="34"/>
  <c r="V84" i="34"/>
  <c r="AH84" i="34" s="1"/>
  <c r="U66" i="34"/>
  <c r="U83" i="34"/>
  <c r="AG83" i="34" s="1"/>
  <c r="W207" i="34"/>
  <c r="AI207" i="34" s="1"/>
  <c r="X250" i="34"/>
  <c r="AJ250" i="34" s="1"/>
  <c r="W194" i="34"/>
  <c r="AI194" i="34" s="1"/>
  <c r="X109" i="34"/>
  <c r="AJ109" i="34" s="1"/>
  <c r="Y168" i="34"/>
  <c r="AK168" i="34" s="1"/>
  <c r="U280" i="34"/>
  <c r="AG280" i="34" s="1"/>
  <c r="Z61" i="34"/>
  <c r="AL61" i="34" s="1"/>
  <c r="X239" i="34"/>
  <c r="AJ239" i="34" s="1"/>
  <c r="U308" i="34"/>
  <c r="AG308" i="34" s="1"/>
  <c r="Y73" i="34"/>
  <c r="AK73" i="34" s="1"/>
  <c r="Y119" i="34"/>
  <c r="AK119" i="34" s="1"/>
  <c r="Z211" i="34"/>
  <c r="AL211" i="34" s="1"/>
  <c r="Z50" i="34"/>
  <c r="AL50" i="34" s="1"/>
  <c r="W74" i="34"/>
  <c r="AI74" i="34" s="1"/>
  <c r="Z129" i="34"/>
  <c r="AL129" i="34" s="1"/>
  <c r="Z157" i="34"/>
  <c r="AL157" i="34" s="1"/>
  <c r="V274" i="34"/>
  <c r="Y272" i="34"/>
  <c r="AK272" i="34" s="1"/>
  <c r="X231" i="34"/>
  <c r="AJ231" i="34" s="1"/>
  <c r="Z229" i="34"/>
  <c r="AL229" i="34" s="1"/>
  <c r="V69" i="34"/>
  <c r="AH69" i="34" s="1"/>
  <c r="Z43" i="34"/>
  <c r="AL43" i="34" s="1"/>
  <c r="W227" i="34"/>
  <c r="AI227" i="34" s="1"/>
  <c r="X180" i="34"/>
  <c r="AJ180" i="34" s="1"/>
  <c r="X50" i="34"/>
  <c r="AJ50" i="34" s="1"/>
  <c r="U214" i="34"/>
  <c r="V26" i="34"/>
  <c r="U49" i="34"/>
  <c r="AG49" i="34" s="1"/>
  <c r="V57" i="34"/>
  <c r="AH57" i="34" s="1"/>
  <c r="W36" i="34"/>
  <c r="Y291" i="34"/>
  <c r="AK291" i="34" s="1"/>
  <c r="Y171" i="34"/>
  <c r="AK171" i="34" s="1"/>
  <c r="U109" i="34"/>
  <c r="AG109" i="34" s="1"/>
  <c r="Y307" i="34"/>
  <c r="AK307" i="34" s="1"/>
  <c r="Z173" i="34"/>
  <c r="AL173" i="34" s="1"/>
  <c r="X246" i="34"/>
  <c r="U136" i="34"/>
  <c r="AG136" i="34" s="1"/>
  <c r="X148" i="34"/>
  <c r="AJ148" i="34" s="1"/>
  <c r="W186" i="34"/>
  <c r="AI186" i="34" s="1"/>
  <c r="Y106" i="34"/>
  <c r="U112" i="34"/>
  <c r="Z261" i="34"/>
  <c r="AL261" i="34" s="1"/>
  <c r="X140" i="34"/>
  <c r="AJ140" i="34" s="1"/>
  <c r="X18" i="34"/>
  <c r="AJ18" i="34" s="1"/>
  <c r="W124" i="34"/>
  <c r="AI124" i="34" s="1"/>
  <c r="X279" i="34"/>
  <c r="AJ279" i="34" s="1"/>
  <c r="U179" i="34"/>
  <c r="Y257" i="34"/>
  <c r="AK257" i="34" s="1"/>
  <c r="X131" i="34"/>
  <c r="AJ131" i="34" s="1"/>
  <c r="X48" i="34"/>
  <c r="AJ48" i="34" s="1"/>
  <c r="X68" i="34"/>
  <c r="AJ68" i="34" s="1"/>
  <c r="W288" i="34"/>
  <c r="Y58" i="34"/>
  <c r="AK58" i="34" s="1"/>
  <c r="W258" i="34"/>
  <c r="AI258" i="34" s="1"/>
  <c r="Z58" i="34"/>
  <c r="AL58" i="34" s="1"/>
  <c r="Z80" i="34"/>
  <c r="U81" i="34"/>
  <c r="Y33" i="34"/>
  <c r="AK33" i="34" s="1"/>
  <c r="W286" i="34"/>
  <c r="AI286" i="34" s="1"/>
  <c r="U98" i="34"/>
  <c r="AG98" i="34" s="1"/>
  <c r="Y118" i="34"/>
  <c r="AK118" i="34" s="1"/>
  <c r="Z25" i="34"/>
  <c r="AL25" i="34" s="1"/>
  <c r="V304" i="34"/>
  <c r="X249" i="34"/>
  <c r="Z162" i="34"/>
  <c r="AL162" i="34" s="1"/>
  <c r="U4" i="34"/>
  <c r="AG4" i="34" s="1"/>
  <c r="U120" i="34"/>
  <c r="AG120" i="34" s="1"/>
  <c r="Z124" i="34"/>
  <c r="AL124" i="34" s="1"/>
  <c r="W92" i="34"/>
  <c r="AI92" i="34" s="1"/>
  <c r="W163" i="34"/>
  <c r="AI163" i="34" s="1"/>
  <c r="Z40" i="34"/>
  <c r="AL40" i="34" s="1"/>
  <c r="V30" i="34"/>
  <c r="AH30" i="34" s="1"/>
  <c r="V17" i="34"/>
  <c r="AH17" i="34" s="1"/>
  <c r="Z170" i="34"/>
  <c r="AL170" i="34" s="1"/>
  <c r="X297" i="34"/>
  <c r="AJ297" i="34" s="1"/>
  <c r="Z204" i="34"/>
  <c r="AL204" i="34" s="1"/>
  <c r="W118" i="34"/>
  <c r="AI118" i="34" s="1"/>
  <c r="V147" i="34"/>
  <c r="Y105" i="34"/>
  <c r="AK105" i="34" s="1"/>
  <c r="W171" i="34"/>
  <c r="AI171" i="34" s="1"/>
  <c r="Y174" i="34"/>
  <c r="AK174" i="34" s="1"/>
  <c r="Y170" i="34"/>
  <c r="AK170" i="34" s="1"/>
  <c r="X294" i="34"/>
  <c r="AJ294" i="34" s="1"/>
  <c r="W96" i="34"/>
  <c r="AI96" i="34" s="1"/>
  <c r="Z36" i="34"/>
  <c r="V182" i="34"/>
  <c r="AH182" i="34" s="1"/>
  <c r="U7" i="34"/>
  <c r="AG7" i="34" s="1"/>
  <c r="U38" i="34"/>
  <c r="AG38" i="34" s="1"/>
  <c r="W170" i="34"/>
  <c r="AI170" i="34" s="1"/>
  <c r="W89" i="34"/>
  <c r="AI89" i="34" s="1"/>
  <c r="W209" i="34"/>
  <c r="AI209" i="34" s="1"/>
  <c r="V112" i="34"/>
  <c r="V16" i="34"/>
  <c r="AH16" i="34" s="1"/>
  <c r="X32" i="34"/>
  <c r="AJ32" i="34" s="1"/>
  <c r="X45" i="34"/>
  <c r="AJ45" i="34" s="1"/>
  <c r="V94" i="34"/>
  <c r="AH94" i="34" s="1"/>
  <c r="X98" i="34"/>
  <c r="AJ98" i="34" s="1"/>
  <c r="V38" i="34"/>
  <c r="AH38" i="34" s="1"/>
  <c r="W135" i="34"/>
  <c r="AI135" i="34" s="1"/>
  <c r="W32" i="34"/>
  <c r="AI32" i="34" s="1"/>
  <c r="Z190" i="34"/>
  <c r="AL190" i="34" s="1"/>
  <c r="Y226" i="34"/>
  <c r="AK226" i="34" s="1"/>
  <c r="X170" i="34"/>
  <c r="AJ170" i="34" s="1"/>
  <c r="W204" i="34"/>
  <c r="AI204" i="34" s="1"/>
  <c r="Y36" i="34"/>
  <c r="V118" i="34"/>
  <c r="AH118" i="34" s="1"/>
  <c r="X82" i="34"/>
  <c r="AJ82" i="34" s="1"/>
  <c r="Z291" i="34"/>
  <c r="AL291" i="34" s="1"/>
  <c r="Y154" i="34"/>
  <c r="AK154" i="34" s="1"/>
  <c r="W83" i="34"/>
  <c r="AI83" i="34" s="1"/>
  <c r="X113" i="34"/>
  <c r="AJ113" i="34" s="1"/>
  <c r="W167" i="34"/>
  <c r="AI167" i="34" s="1"/>
  <c r="X238" i="34"/>
  <c r="AJ238" i="34" s="1"/>
  <c r="Z174" i="34"/>
  <c r="AL174" i="34" s="1"/>
  <c r="Y265" i="34"/>
  <c r="AK265" i="34" s="1"/>
  <c r="W161" i="34"/>
  <c r="AI161" i="34" s="1"/>
  <c r="V22" i="34"/>
  <c r="AH22" i="34" s="1"/>
  <c r="W108" i="34"/>
  <c r="AI108" i="34" s="1"/>
  <c r="Y25" i="34"/>
  <c r="AK25" i="34" s="1"/>
  <c r="Z299" i="34"/>
  <c r="AL299" i="34" s="1"/>
  <c r="V174" i="34"/>
  <c r="AH174" i="34" s="1"/>
  <c r="U162" i="34"/>
  <c r="AG162" i="34" s="1"/>
  <c r="V204" i="34"/>
  <c r="AH204" i="34" s="1"/>
  <c r="U40" i="34"/>
  <c r="AG40" i="34" s="1"/>
  <c r="X64" i="34"/>
  <c r="V299" i="34"/>
  <c r="AH299" i="34" s="1"/>
  <c r="Z196" i="34"/>
  <c r="AL196" i="34" s="1"/>
  <c r="V229" i="34"/>
  <c r="AH229" i="34" s="1"/>
  <c r="U139" i="34"/>
  <c r="AG139" i="34" s="1"/>
  <c r="V136" i="34"/>
  <c r="AH136" i="34" s="1"/>
  <c r="Y143" i="34"/>
  <c r="AK143" i="34" s="1"/>
  <c r="Y99" i="34"/>
  <c r="AK99" i="34" s="1"/>
  <c r="Y309" i="34"/>
  <c r="AK309" i="34" s="1"/>
  <c r="U184" i="34"/>
  <c r="AG184" i="34" s="1"/>
  <c r="X139" i="34"/>
  <c r="AJ139" i="34" s="1"/>
  <c r="W153" i="34"/>
  <c r="AI153" i="34" s="1"/>
  <c r="X163" i="34"/>
  <c r="AJ163" i="34" s="1"/>
  <c r="W62" i="34"/>
  <c r="AI62" i="34" s="1"/>
  <c r="W84" i="34"/>
  <c r="AI84" i="34" s="1"/>
  <c r="X40" i="34"/>
  <c r="AJ40" i="34" s="1"/>
  <c r="U226" i="34"/>
  <c r="AG226" i="34" s="1"/>
  <c r="U36" i="34"/>
  <c r="W190" i="34"/>
  <c r="AI190" i="34" s="1"/>
  <c r="X134" i="34"/>
  <c r="AJ134" i="34" s="1"/>
  <c r="Z32" i="34"/>
  <c r="AL32" i="34" s="1"/>
  <c r="X43" i="34"/>
  <c r="AJ43" i="34" s="1"/>
  <c r="W311" i="34"/>
  <c r="AI311" i="34" s="1"/>
  <c r="Y71" i="34"/>
  <c r="AK71" i="34" s="1"/>
  <c r="Y83" i="34"/>
  <c r="AK83" i="34" s="1"/>
  <c r="X72" i="34"/>
  <c r="AJ72" i="34" s="1"/>
  <c r="V292" i="34"/>
  <c r="AH292" i="34" s="1"/>
  <c r="U157" i="34"/>
  <c r="AG157" i="34" s="1"/>
  <c r="Z140" i="34"/>
  <c r="AL140" i="34" s="1"/>
  <c r="W239" i="34"/>
  <c r="AI239" i="34" s="1"/>
  <c r="X307" i="34"/>
  <c r="AJ307" i="34" s="1"/>
  <c r="V108" i="34"/>
  <c r="AH108" i="34" s="1"/>
  <c r="U208" i="34"/>
  <c r="AG208" i="34" s="1"/>
  <c r="U265" i="34"/>
  <c r="AG265" i="34" s="1"/>
  <c r="U242" i="34"/>
  <c r="X26" i="34"/>
  <c r="Y218" i="34"/>
  <c r="AK218" i="34" s="1"/>
  <c r="Y292" i="34"/>
  <c r="AK292" i="34" s="1"/>
  <c r="Y235" i="34"/>
  <c r="AK235" i="34" s="1"/>
  <c r="Z189" i="34"/>
  <c r="AL189" i="34" s="1"/>
  <c r="W160" i="34"/>
  <c r="AI160" i="34" s="1"/>
  <c r="U163" i="34"/>
  <c r="AG163" i="34" s="1"/>
  <c r="W102" i="34"/>
  <c r="AI102" i="34" s="1"/>
  <c r="Y161" i="34"/>
  <c r="AK161" i="34" s="1"/>
  <c r="V234" i="34"/>
  <c r="AH234" i="34" s="1"/>
  <c r="W154" i="34"/>
  <c r="AI154" i="34" s="1"/>
  <c r="W225" i="34"/>
  <c r="U161" i="34"/>
  <c r="AG161" i="34" s="1"/>
  <c r="W151" i="34"/>
  <c r="Y280" i="34"/>
  <c r="AK280" i="34" s="1"/>
  <c r="Y259" i="34"/>
  <c r="AK259" i="34" s="1"/>
  <c r="W285" i="34"/>
  <c r="AI285" i="34" s="1"/>
  <c r="U149" i="34"/>
  <c r="AG149" i="34" s="1"/>
  <c r="X49" i="34"/>
  <c r="AJ49" i="34" s="1"/>
  <c r="W282" i="34"/>
  <c r="AI282" i="34" s="1"/>
  <c r="U77" i="34"/>
  <c r="AG77" i="34" s="1"/>
  <c r="X58" i="34"/>
  <c r="AJ58" i="34" s="1"/>
  <c r="Y249" i="34"/>
  <c r="Y63" i="34"/>
  <c r="AK63" i="34" s="1"/>
  <c r="U293" i="34"/>
  <c r="AG293" i="34" s="1"/>
  <c r="U47" i="34"/>
  <c r="AG47" i="34" s="1"/>
  <c r="X85" i="34"/>
  <c r="AJ85" i="34" s="1"/>
  <c r="X296" i="34"/>
  <c r="AJ296" i="34" s="1"/>
  <c r="V311" i="34"/>
  <c r="AH311" i="34" s="1"/>
  <c r="W188" i="34"/>
  <c r="AI188" i="34" s="1"/>
  <c r="V240" i="34"/>
  <c r="U35" i="34"/>
  <c r="U107" i="34"/>
  <c r="W219" i="34"/>
  <c r="W223" i="34"/>
  <c r="U217" i="34"/>
  <c r="AG217" i="34" s="1"/>
  <c r="X201" i="34"/>
  <c r="Y79" i="34"/>
  <c r="AK79" i="34" s="1"/>
  <c r="W201" i="34"/>
  <c r="AI201" i="34" s="1"/>
  <c r="X220" i="34"/>
  <c r="Z260" i="34"/>
  <c r="U132" i="34"/>
  <c r="X287" i="34"/>
  <c r="AJ287" i="34" s="1"/>
  <c r="V65" i="34"/>
  <c r="X51" i="34"/>
  <c r="Z219" i="34"/>
  <c r="AL219" i="34" s="1"/>
  <c r="X323" i="34"/>
  <c r="U19" i="34"/>
  <c r="X103" i="34"/>
  <c r="AJ103" i="34" s="1"/>
  <c r="Z69" i="34"/>
  <c r="AL69" i="34" s="1"/>
  <c r="Z220" i="34"/>
  <c r="V121" i="34"/>
  <c r="AH121" i="34" s="1"/>
  <c r="W264" i="34"/>
  <c r="W185" i="34"/>
  <c r="AI185" i="34" s="1"/>
  <c r="W248" i="34"/>
  <c r="U240" i="34"/>
  <c r="W133" i="34"/>
  <c r="Z185" i="34"/>
  <c r="AL185" i="34" s="1"/>
  <c r="V93" i="34"/>
  <c r="AH93" i="34" s="1"/>
  <c r="W173" i="34"/>
  <c r="AI173" i="34" s="1"/>
  <c r="Y31" i="34"/>
  <c r="X11" i="34"/>
  <c r="Z159" i="34"/>
  <c r="AL159" i="34" s="1"/>
  <c r="Z31" i="34"/>
  <c r="V249" i="34"/>
  <c r="X172" i="34"/>
  <c r="V305" i="34"/>
  <c r="AH305" i="34" s="1"/>
  <c r="Z107" i="34"/>
  <c r="X60" i="34"/>
  <c r="AJ60" i="34" s="1"/>
  <c r="Y181" i="34"/>
  <c r="Y100" i="34"/>
  <c r="U31" i="34"/>
  <c r="Z181" i="34"/>
  <c r="Y8" i="34"/>
  <c r="AK8" i="34" s="1"/>
  <c r="W53" i="34"/>
  <c r="V256" i="34"/>
  <c r="U144" i="34"/>
  <c r="W19" i="34"/>
  <c r="V15" i="34"/>
  <c r="W197" i="34"/>
  <c r="AI197" i="34" s="1"/>
  <c r="X87" i="34"/>
  <c r="AJ87" i="34" s="1"/>
  <c r="Z276" i="34"/>
  <c r="V81" i="34"/>
  <c r="V100" i="34"/>
  <c r="AH100" i="34" s="1"/>
  <c r="W144" i="34"/>
  <c r="V207" i="34"/>
  <c r="AH207" i="34" s="1"/>
  <c r="Z179" i="34"/>
  <c r="W191" i="34"/>
  <c r="U229" i="34"/>
  <c r="AG229" i="34" s="1"/>
  <c r="W303" i="34"/>
  <c r="U290" i="34"/>
  <c r="U273" i="34"/>
  <c r="AG273" i="34" s="1"/>
  <c r="Z259" i="34"/>
  <c r="AL259" i="34" s="1"/>
  <c r="V231" i="34"/>
  <c r="AH231" i="34" s="1"/>
  <c r="X319" i="34"/>
  <c r="AJ319" i="34" s="1"/>
  <c r="V177" i="34"/>
  <c r="AH177" i="34" s="1"/>
  <c r="Y285" i="34"/>
  <c r="AK285" i="34" s="1"/>
  <c r="W45" i="34"/>
  <c r="AI45" i="34" s="1"/>
  <c r="U209" i="34"/>
  <c r="AG209" i="34" s="1"/>
  <c r="V287" i="34"/>
  <c r="V260" i="34"/>
  <c r="Y144" i="34"/>
  <c r="U26" i="34"/>
  <c r="W316" i="34"/>
  <c r="X199" i="34"/>
  <c r="AJ199" i="34" s="1"/>
  <c r="W44" i="34"/>
  <c r="AI44" i="34" s="1"/>
  <c r="U253" i="34"/>
  <c r="AG253" i="34" s="1"/>
  <c r="V129" i="34"/>
  <c r="AH129" i="34" s="1"/>
  <c r="W277" i="34"/>
  <c r="AI277" i="34" s="1"/>
  <c r="Z39" i="34"/>
  <c r="AL39" i="34" s="1"/>
  <c r="V284" i="34"/>
  <c r="AH284" i="34" s="1"/>
  <c r="Y148" i="34"/>
  <c r="AK148" i="34" s="1"/>
  <c r="Z320" i="34"/>
  <c r="AL320" i="34" s="1"/>
  <c r="X237" i="34"/>
  <c r="AJ237" i="34" s="1"/>
  <c r="X129" i="34"/>
  <c r="AJ129" i="34" s="1"/>
  <c r="W195" i="34"/>
  <c r="AI195" i="34" s="1"/>
  <c r="Z195" i="34"/>
  <c r="AL195" i="34" s="1"/>
  <c r="W122" i="34"/>
  <c r="AI122" i="34" s="1"/>
  <c r="W116" i="34"/>
  <c r="X24" i="34"/>
  <c r="AJ24" i="34" s="1"/>
  <c r="Y97" i="34"/>
  <c r="Y65" i="34"/>
  <c r="X225" i="34"/>
  <c r="X304" i="34"/>
  <c r="U128" i="34"/>
  <c r="U186" i="34"/>
  <c r="Y172" i="34"/>
  <c r="Y243" i="34"/>
  <c r="W313" i="34"/>
  <c r="AI313" i="34" s="1"/>
  <c r="Y173" i="34"/>
  <c r="AK173" i="34" s="1"/>
  <c r="U111" i="34"/>
  <c r="AG111" i="34" s="1"/>
  <c r="Z293" i="34"/>
  <c r="AL293" i="34" s="1"/>
  <c r="W284" i="34"/>
  <c r="AI284" i="34" s="1"/>
  <c r="U138" i="34"/>
  <c r="AG138" i="34" s="1"/>
  <c r="Z119" i="34"/>
  <c r="AL119" i="34" s="1"/>
  <c r="X285" i="34"/>
  <c r="AJ285" i="34" s="1"/>
  <c r="V167" i="34"/>
  <c r="AH167" i="34" s="1"/>
  <c r="Z10" i="34"/>
  <c r="V178" i="34"/>
  <c r="Y179" i="34"/>
  <c r="W279" i="34"/>
  <c r="AI279" i="34" s="1"/>
  <c r="V206" i="34"/>
  <c r="W208" i="34"/>
  <c r="AI208" i="34" s="1"/>
  <c r="V152" i="34"/>
  <c r="AH152" i="34" s="1"/>
  <c r="U96" i="34"/>
  <c r="AG96" i="34" s="1"/>
  <c r="X112" i="34"/>
  <c r="Y54" i="34"/>
  <c r="V56" i="34"/>
  <c r="AH56" i="34" s="1"/>
  <c r="Y60" i="34"/>
  <c r="AK60" i="34" s="1"/>
  <c r="Z103" i="34"/>
  <c r="AL103" i="34" s="1"/>
  <c r="X280" i="34"/>
  <c r="AJ280" i="34" s="1"/>
  <c r="V180" i="34"/>
  <c r="AH180" i="34" s="1"/>
  <c r="V313" i="34"/>
  <c r="AH313" i="34" s="1"/>
  <c r="Y211" i="34"/>
  <c r="AK211" i="34" s="1"/>
  <c r="U221" i="34"/>
  <c r="AG221" i="34" s="1"/>
  <c r="V308" i="34"/>
  <c r="AH308" i="34" s="1"/>
  <c r="Z228" i="34"/>
  <c r="AL228" i="34" s="1"/>
  <c r="V72" i="34"/>
  <c r="AH72" i="34" s="1"/>
  <c r="Z148" i="34"/>
  <c r="AL148" i="34" s="1"/>
  <c r="Z268" i="34"/>
  <c r="AL268" i="34" s="1"/>
  <c r="W214" i="34"/>
  <c r="X194" i="34"/>
  <c r="AJ194" i="34" s="1"/>
  <c r="V18" i="34"/>
  <c r="X34" i="34"/>
  <c r="X74" i="34"/>
  <c r="AJ74" i="34" s="1"/>
  <c r="X200" i="34"/>
  <c r="AJ200" i="34" s="1"/>
  <c r="Z153" i="34"/>
  <c r="AL153" i="34" s="1"/>
  <c r="X312" i="34"/>
  <c r="AJ312" i="34" s="1"/>
  <c r="U63" i="34"/>
  <c r="AG63" i="34" s="1"/>
  <c r="Y34" i="34"/>
  <c r="Y254" i="34"/>
  <c r="Y266" i="34"/>
  <c r="AK266" i="34" s="1"/>
  <c r="Y84" i="34"/>
  <c r="AK84" i="34" s="1"/>
  <c r="Z307" i="34"/>
  <c r="AL307" i="34" s="1"/>
  <c r="V41" i="34"/>
  <c r="AH41" i="34" s="1"/>
  <c r="V40" i="34"/>
  <c r="AH40" i="34" s="1"/>
  <c r="Y199" i="34"/>
  <c r="AK199" i="34" s="1"/>
  <c r="Z267" i="34"/>
  <c r="AL267" i="34" s="1"/>
  <c r="U68" i="34"/>
  <c r="AG68" i="34" s="1"/>
  <c r="Z285" i="34"/>
  <c r="AL285" i="34" s="1"/>
  <c r="Z102" i="34"/>
  <c r="AL102" i="34" s="1"/>
  <c r="U18" i="34"/>
  <c r="AG18" i="34" s="1"/>
  <c r="Y53" i="34"/>
  <c r="W299" i="34"/>
  <c r="AI299" i="34" s="1"/>
  <c r="V293" i="34"/>
  <c r="AH293" i="34" s="1"/>
  <c r="Z289" i="34"/>
  <c r="AL289" i="34" s="1"/>
  <c r="U196" i="34"/>
  <c r="AG196" i="34" s="1"/>
  <c r="V122" i="34"/>
  <c r="AH122" i="34" s="1"/>
  <c r="Z240" i="34"/>
  <c r="W259" i="34"/>
  <c r="AI259" i="34" s="1"/>
  <c r="U257" i="34"/>
  <c r="AG257" i="34" s="1"/>
  <c r="U244" i="34"/>
  <c r="AG244" i="34" s="1"/>
  <c r="W253" i="34"/>
  <c r="AI253" i="34" s="1"/>
  <c r="X156" i="34"/>
  <c r="AJ156" i="34" s="1"/>
  <c r="V156" i="34"/>
  <c r="AH156" i="34" s="1"/>
  <c r="Y213" i="34"/>
  <c r="AK213" i="34" s="1"/>
  <c r="V296" i="34"/>
  <c r="AH296" i="34" s="1"/>
  <c r="X197" i="34"/>
  <c r="AJ197" i="34" s="1"/>
  <c r="X317" i="34"/>
  <c r="AJ317" i="34" s="1"/>
  <c r="X306" i="34"/>
  <c r="AJ306" i="34" s="1"/>
  <c r="V242" i="34"/>
  <c r="Y242" i="34"/>
  <c r="Y101" i="34"/>
  <c r="AK101" i="34" s="1"/>
  <c r="U283" i="34"/>
  <c r="AG283" i="34" s="1"/>
  <c r="Z321" i="34"/>
  <c r="AL321" i="34" s="1"/>
  <c r="W203" i="34"/>
  <c r="AI203" i="34" s="1"/>
  <c r="X229" i="34"/>
  <c r="AJ229" i="34" s="1"/>
  <c r="X191" i="34"/>
  <c r="AJ191" i="34" s="1"/>
  <c r="U148" i="34"/>
  <c r="AG148" i="34" s="1"/>
  <c r="X217" i="34"/>
  <c r="AJ217" i="34" s="1"/>
  <c r="W280" i="34"/>
  <c r="AI280" i="34" s="1"/>
  <c r="Y289" i="34"/>
  <c r="AK289" i="34" s="1"/>
  <c r="Y61" i="34"/>
  <c r="AK61" i="34" s="1"/>
  <c r="X205" i="34"/>
  <c r="AJ205" i="34" s="1"/>
  <c r="X268" i="34"/>
  <c r="AJ268" i="34" s="1"/>
  <c r="V227" i="34"/>
  <c r="AH227" i="34" s="1"/>
  <c r="Y194" i="34"/>
  <c r="Z178" i="34"/>
  <c r="U126" i="34"/>
  <c r="Z141" i="34"/>
  <c r="AL141" i="34" s="1"/>
  <c r="Z303" i="34"/>
  <c r="X57" i="34"/>
  <c r="AJ57" i="34" s="1"/>
  <c r="X122" i="34"/>
  <c r="AJ122" i="34" s="1"/>
  <c r="Y187" i="34"/>
  <c r="AK187" i="34" s="1"/>
  <c r="Y203" i="34"/>
  <c r="AK203" i="34" s="1"/>
  <c r="V237" i="34"/>
  <c r="AH237" i="34" s="1"/>
  <c r="U319" i="34"/>
  <c r="AG319" i="34" s="1"/>
  <c r="X93" i="34"/>
  <c r="AJ93" i="34" s="1"/>
  <c r="U234" i="34"/>
  <c r="AG234" i="34" s="1"/>
  <c r="Z272" i="34"/>
  <c r="AL272" i="34" s="1"/>
  <c r="U87" i="34"/>
  <c r="AG87" i="34" s="1"/>
  <c r="Y227" i="34"/>
  <c r="AK227" i="34" s="1"/>
  <c r="U34" i="34"/>
  <c r="W14" i="34"/>
  <c r="Z89" i="34"/>
  <c r="AL89" i="34" s="1"/>
  <c r="Y263" i="34"/>
  <c r="AK263" i="34" s="1"/>
  <c r="U69" i="34"/>
  <c r="AG69" i="34" s="1"/>
  <c r="Z127" i="34"/>
  <c r="AL127" i="34" s="1"/>
  <c r="Y49" i="34"/>
  <c r="AK49" i="34" s="1"/>
  <c r="X73" i="34"/>
  <c r="AJ73" i="34" s="1"/>
  <c r="Y135" i="34"/>
  <c r="AK135" i="34" s="1"/>
  <c r="Z109" i="34"/>
  <c r="AL109" i="34" s="1"/>
  <c r="Y185" i="34"/>
  <c r="AK185" i="34" s="1"/>
  <c r="W318" i="34"/>
  <c r="AI318" i="34" s="1"/>
  <c r="Z313" i="34"/>
  <c r="AL313" i="34" s="1"/>
  <c r="W52" i="34"/>
  <c r="Y145" i="34"/>
  <c r="AK145" i="34" s="1"/>
  <c r="V320" i="34"/>
  <c r="AH320" i="34" s="1"/>
  <c r="W320" i="34"/>
  <c r="AI320" i="34" s="1"/>
  <c r="U284" i="34"/>
  <c r="AG284" i="34" s="1"/>
  <c r="X314" i="34"/>
  <c r="AJ314" i="34" s="1"/>
  <c r="U129" i="34"/>
  <c r="AG129" i="34" s="1"/>
  <c r="V277" i="34"/>
  <c r="AH277" i="34" s="1"/>
  <c r="Y311" i="34"/>
  <c r="AK311" i="34" s="1"/>
  <c r="W50" i="34"/>
  <c r="AI50" i="34" s="1"/>
  <c r="Y186" i="34"/>
  <c r="Z205" i="34"/>
  <c r="AL205" i="34" s="1"/>
  <c r="Y192" i="34"/>
  <c r="AK192" i="34" s="1"/>
  <c r="U165" i="34"/>
  <c r="AG165" i="34" s="1"/>
  <c r="Z193" i="34"/>
  <c r="AL193" i="34" s="1"/>
  <c r="V200" i="34"/>
  <c r="AH200" i="34" s="1"/>
  <c r="W158" i="34"/>
  <c r="AI158" i="34" s="1"/>
  <c r="Z66" i="34"/>
  <c r="X8" i="34"/>
  <c r="AJ8" i="34" s="1"/>
  <c r="X203" i="34"/>
  <c r="AJ203" i="34" s="1"/>
  <c r="X263" i="34"/>
  <c r="AJ263" i="34" s="1"/>
  <c r="W321" i="34"/>
  <c r="AI321" i="34" s="1"/>
  <c r="W187" i="34"/>
  <c r="AI187" i="34" s="1"/>
  <c r="Z160" i="34"/>
  <c r="AL160" i="34" s="1"/>
  <c r="V215" i="34"/>
  <c r="AH215" i="34" s="1"/>
  <c r="U205" i="34"/>
  <c r="AG205" i="34" s="1"/>
  <c r="Z280" i="34"/>
  <c r="AL280" i="34" s="1"/>
  <c r="X84" i="34"/>
  <c r="AJ84" i="34" s="1"/>
  <c r="Z126" i="34"/>
  <c r="W246" i="34"/>
  <c r="U194" i="34"/>
  <c r="Y262" i="34"/>
  <c r="AK262" i="34" s="1"/>
  <c r="V194" i="34"/>
  <c r="AH194" i="34" s="1"/>
  <c r="U206" i="34"/>
  <c r="AG206" i="34" s="1"/>
  <c r="Y180" i="34"/>
  <c r="AK180" i="34" s="1"/>
  <c r="U56" i="34"/>
  <c r="AG56" i="34" s="1"/>
  <c r="X208" i="34"/>
  <c r="AJ208" i="34" s="1"/>
  <c r="Z81" i="34"/>
  <c r="Y127" i="34"/>
  <c r="AK127" i="34" s="1"/>
  <c r="U321" i="34"/>
  <c r="AG321" i="34" s="1"/>
  <c r="X21" i="34"/>
  <c r="X188" i="34"/>
  <c r="AJ188" i="34" s="1"/>
  <c r="V275" i="34"/>
  <c r="AH275" i="34" s="1"/>
  <c r="Z33" i="34"/>
  <c r="AL33" i="34" s="1"/>
  <c r="U99" i="34"/>
  <c r="AG99" i="34" s="1"/>
  <c r="Z118" i="34"/>
  <c r="AL118" i="34" s="1"/>
  <c r="X221" i="34"/>
  <c r="AJ221" i="34" s="1"/>
  <c r="X162" i="34"/>
  <c r="AJ162" i="34" s="1"/>
  <c r="X207" i="34"/>
  <c r="AJ207" i="34" s="1"/>
  <c r="U261" i="34"/>
  <c r="AG261" i="34" s="1"/>
  <c r="Z239" i="34"/>
  <c r="AL239" i="34" s="1"/>
  <c r="X126" i="34"/>
  <c r="Z122" i="34"/>
  <c r="AL122" i="34" s="1"/>
  <c r="X242" i="34"/>
  <c r="Y318" i="34"/>
  <c r="AK318" i="34" s="1"/>
  <c r="Z242" i="34"/>
  <c r="V318" i="34"/>
  <c r="AH318" i="34" s="1"/>
  <c r="Y200" i="34"/>
  <c r="AK200" i="34" s="1"/>
  <c r="W77" i="34"/>
  <c r="AI77" i="34" s="1"/>
  <c r="W267" i="34"/>
  <c r="AI267" i="34" s="1"/>
  <c r="U156" i="34"/>
  <c r="AG156" i="34" s="1"/>
  <c r="Z87" i="34"/>
  <c r="AL87" i="34" s="1"/>
  <c r="X277" i="34"/>
  <c r="AJ277" i="34" s="1"/>
  <c r="V235" i="34"/>
  <c r="AH235" i="34" s="1"/>
  <c r="X235" i="34"/>
  <c r="AJ235" i="34" s="1"/>
  <c r="X187" i="34"/>
  <c r="AJ187" i="34" s="1"/>
  <c r="U92" i="34"/>
  <c r="AG92" i="34" s="1"/>
  <c r="X184" i="34"/>
  <c r="AJ184" i="34" s="1"/>
  <c r="U131" i="34"/>
  <c r="AG131" i="34" s="1"/>
  <c r="U227" i="34"/>
  <c r="AG227" i="34" s="1"/>
  <c r="Z253" i="34"/>
  <c r="AL253" i="34" s="1"/>
  <c r="W308" i="34"/>
  <c r="AI308" i="34" s="1"/>
  <c r="Z231" i="34"/>
  <c r="AL231" i="34" s="1"/>
  <c r="U104" i="34"/>
  <c r="AG104" i="34" s="1"/>
  <c r="Y103" i="34"/>
  <c r="AK103" i="34" s="1"/>
  <c r="Y296" i="34"/>
  <c r="AK296" i="34" s="1"/>
  <c r="Z210" i="34"/>
  <c r="V214" i="34"/>
  <c r="V184" i="34"/>
  <c r="AH184" i="34" s="1"/>
  <c r="X165" i="34"/>
  <c r="AJ165" i="34" s="1"/>
  <c r="Z73" i="34"/>
  <c r="AL73" i="34" s="1"/>
  <c r="V246" i="34"/>
  <c r="X69" i="34"/>
  <c r="AJ69" i="34" s="1"/>
  <c r="Y277" i="34"/>
  <c r="AK277" i="34" s="1"/>
  <c r="U199" i="34"/>
  <c r="AG199" i="34" s="1"/>
  <c r="Z44" i="34"/>
  <c r="AL44" i="34" s="1"/>
  <c r="U82" i="34"/>
  <c r="AG82" i="34" s="1"/>
  <c r="V203" i="34"/>
  <c r="AH203" i="34" s="1"/>
  <c r="X88" i="34"/>
  <c r="AJ88" i="34" s="1"/>
  <c r="X47" i="34"/>
  <c r="AJ47" i="34" s="1"/>
  <c r="Z309" i="34"/>
  <c r="AL309" i="34" s="1"/>
  <c r="Y15" i="34"/>
  <c r="W43" i="34"/>
  <c r="AI43" i="34" s="1"/>
  <c r="V309" i="34"/>
  <c r="AH309" i="34" s="1"/>
  <c r="X59" i="34"/>
  <c r="AJ59" i="34" s="1"/>
  <c r="X228" i="34"/>
  <c r="AJ228" i="34" s="1"/>
  <c r="W73" i="34"/>
  <c r="AI73" i="34" s="1"/>
  <c r="Y121" i="34"/>
  <c r="AK121" i="34" s="1"/>
  <c r="Z287" i="34"/>
  <c r="V317" i="34"/>
  <c r="AH317" i="34" s="1"/>
  <c r="X289" i="34"/>
  <c r="AJ289" i="34" s="1"/>
  <c r="Z279" i="34"/>
  <c r="AL279" i="34" s="1"/>
  <c r="U90" i="34"/>
  <c r="AG90" i="34" s="1"/>
  <c r="V307" i="34"/>
  <c r="AH307" i="34" s="1"/>
  <c r="U272" i="34"/>
  <c r="AG272" i="34" s="1"/>
  <c r="W242" i="34"/>
  <c r="V213" i="34"/>
  <c r="AH213" i="34" s="1"/>
  <c r="X120" i="34"/>
  <c r="AJ120" i="34" s="1"/>
  <c r="Y44" i="34"/>
  <c r="AK44" i="34" s="1"/>
  <c r="U259" i="34"/>
  <c r="AG259" i="34" s="1"/>
  <c r="W266" i="34"/>
  <c r="AI266" i="34" s="1"/>
  <c r="Y274" i="34"/>
  <c r="X132" i="34"/>
  <c r="Y184" i="34"/>
  <c r="AK184" i="34" s="1"/>
  <c r="U167" i="34"/>
  <c r="AG167" i="34" s="1"/>
  <c r="U171" i="34"/>
  <c r="AG171" i="34" s="1"/>
  <c r="U277" i="34"/>
  <c r="AG277" i="34" s="1"/>
  <c r="V52" i="34"/>
  <c r="X42" i="34"/>
  <c r="AJ42" i="34" s="1"/>
  <c r="V28" i="34"/>
  <c r="AH28" i="34" s="1"/>
  <c r="Z177" i="34"/>
  <c r="AL177" i="34" s="1"/>
  <c r="U236" i="34"/>
  <c r="AG236" i="34" s="1"/>
  <c r="U250" i="34"/>
  <c r="AG250" i="34" s="1"/>
  <c r="V106" i="34"/>
  <c r="AH106" i="34" s="1"/>
  <c r="V73" i="34"/>
  <c r="AH73" i="34" s="1"/>
  <c r="X313" i="34"/>
  <c r="AJ313" i="34" s="1"/>
  <c r="X303" i="34"/>
  <c r="U282" i="34"/>
  <c r="AG282" i="34" s="1"/>
  <c r="Z74" i="34"/>
  <c r="AL74" i="34" s="1"/>
  <c r="V312" i="34"/>
  <c r="AH312" i="34" s="1"/>
  <c r="U15" i="34"/>
  <c r="W290" i="34"/>
  <c r="U73" i="34"/>
  <c r="AG73" i="34" s="1"/>
  <c r="X16" i="34"/>
  <c r="AJ16" i="34" s="1"/>
  <c r="W5" i="34"/>
  <c r="AI5" i="34" s="1"/>
  <c r="V9" i="34"/>
  <c r="Y6" i="34"/>
  <c r="AK6" i="34" s="1"/>
  <c r="V316" i="34"/>
  <c r="W241" i="34"/>
  <c r="V295" i="34"/>
  <c r="AH295" i="34" s="1"/>
  <c r="X25" i="34"/>
  <c r="AJ25" i="34" s="1"/>
  <c r="X104" i="34"/>
  <c r="AJ104" i="34" s="1"/>
  <c r="Z295" i="34"/>
  <c r="Y305" i="34"/>
  <c r="AK305" i="34" s="1"/>
  <c r="X169" i="34"/>
  <c r="AJ169" i="34" s="1"/>
  <c r="X193" i="34"/>
  <c r="AJ193" i="34" s="1"/>
  <c r="V195" i="34"/>
  <c r="AH195" i="34" s="1"/>
  <c r="V271" i="34"/>
  <c r="AH271" i="34" s="1"/>
  <c r="U119" i="34"/>
  <c r="AG119" i="34" s="1"/>
  <c r="X236" i="34"/>
  <c r="AJ236" i="34" s="1"/>
  <c r="U178" i="34"/>
  <c r="V254" i="34"/>
  <c r="AH254" i="34" s="1"/>
  <c r="U231" i="34"/>
  <c r="AG231" i="34" s="1"/>
  <c r="U6" i="34"/>
  <c r="AG6" i="34" s="1"/>
  <c r="V67" i="34"/>
  <c r="AH67" i="34" s="1"/>
  <c r="Y310" i="34"/>
  <c r="AK310" i="34" s="1"/>
  <c r="X204" i="34"/>
  <c r="AJ204" i="34" s="1"/>
  <c r="V185" i="34"/>
  <c r="AH185" i="34" s="1"/>
  <c r="V250" i="34"/>
  <c r="AH250" i="34" s="1"/>
  <c r="U246" i="34"/>
  <c r="Z311" i="34"/>
  <c r="AL311" i="34" s="1"/>
  <c r="W215" i="34"/>
  <c r="AI215" i="34" s="1"/>
  <c r="U292" i="34"/>
  <c r="AG292" i="34" s="1"/>
  <c r="Y303" i="34"/>
  <c r="V92" i="34"/>
  <c r="AH92" i="34" s="1"/>
  <c r="V130" i="34"/>
  <c r="AH130" i="34" s="1"/>
  <c r="W140" i="34"/>
  <c r="AI140" i="34" s="1"/>
  <c r="Y197" i="34"/>
  <c r="AK197" i="34" s="1"/>
  <c r="Y89" i="34"/>
  <c r="AK89" i="34" s="1"/>
  <c r="Z250" i="34"/>
  <c r="AL250" i="34" s="1"/>
  <c r="W87" i="34"/>
  <c r="AI87" i="34" s="1"/>
  <c r="V259" i="34"/>
  <c r="AH259" i="34" s="1"/>
  <c r="Y47" i="34"/>
  <c r="AK47" i="34" s="1"/>
  <c r="X125" i="34"/>
  <c r="AJ125" i="34" s="1"/>
  <c r="Y20" i="34"/>
  <c r="V181" i="34"/>
  <c r="X39" i="34"/>
  <c r="AJ39" i="34" s="1"/>
  <c r="X35" i="34"/>
  <c r="Z212" i="34"/>
  <c r="Y5" i="34"/>
  <c r="W12" i="34"/>
  <c r="Z316" i="34"/>
  <c r="U223" i="34"/>
  <c r="Z155" i="34"/>
  <c r="AL155" i="34" s="1"/>
  <c r="U268" i="34"/>
  <c r="AG268" i="34" s="1"/>
  <c r="V125" i="34"/>
  <c r="AH125" i="34" s="1"/>
  <c r="W269" i="34"/>
  <c r="V255" i="34"/>
  <c r="AH255" i="34" s="1"/>
  <c r="W244" i="34"/>
  <c r="AI244" i="34" s="1"/>
  <c r="Y267" i="34"/>
  <c r="AK267" i="34" s="1"/>
  <c r="Z192" i="34"/>
  <c r="AL192" i="34" s="1"/>
  <c r="W262" i="34"/>
  <c r="AI262" i="34" s="1"/>
  <c r="X291" i="34"/>
  <c r="AJ291" i="34" s="1"/>
  <c r="V196" i="34"/>
  <c r="AH196" i="34" s="1"/>
  <c r="U160" i="34"/>
  <c r="AG160" i="34" s="1"/>
  <c r="W254" i="34"/>
  <c r="AI254" i="34" s="1"/>
  <c r="V50" i="34"/>
  <c r="AH50" i="34" s="1"/>
  <c r="X189" i="34"/>
  <c r="AJ189" i="34" s="1"/>
  <c r="Y153" i="34"/>
  <c r="AK153" i="34" s="1"/>
  <c r="W301" i="34"/>
  <c r="AI301" i="34" s="1"/>
  <c r="Z171" i="34"/>
  <c r="AL171" i="34" s="1"/>
  <c r="U262" i="34"/>
  <c r="AG262" i="34" s="1"/>
  <c r="U140" i="34"/>
  <c r="AG140" i="34" s="1"/>
  <c r="W16" i="34"/>
  <c r="AI16" i="34" s="1"/>
  <c r="V123" i="34"/>
  <c r="AH123" i="34" s="1"/>
  <c r="Z13" i="34"/>
  <c r="W6" i="34"/>
  <c r="AI6" i="34" s="1"/>
  <c r="X254" i="34"/>
  <c r="Z17" i="34"/>
  <c r="AL17" i="34" s="1"/>
  <c r="Z152" i="34"/>
  <c r="AL152" i="34" s="1"/>
  <c r="Z183" i="34"/>
  <c r="AL183" i="34" s="1"/>
  <c r="Y23" i="34"/>
  <c r="AK23" i="34" s="1"/>
  <c r="Z65" i="34"/>
  <c r="Y50" i="34"/>
  <c r="AK50" i="34" s="1"/>
  <c r="W48" i="34"/>
  <c r="AI48" i="34" s="1"/>
  <c r="V175" i="34"/>
  <c r="X12" i="34"/>
  <c r="U79" i="34"/>
  <c r="X75" i="34"/>
  <c r="Y287" i="34"/>
  <c r="U177" i="34"/>
  <c r="AG177" i="34" s="1"/>
  <c r="V261" i="34"/>
  <c r="AH261" i="34" s="1"/>
  <c r="V244" i="34"/>
  <c r="AH244" i="34" s="1"/>
  <c r="X144" i="34"/>
  <c r="U153" i="34"/>
  <c r="AG153" i="34" s="1"/>
  <c r="Y107" i="34"/>
  <c r="V114" i="34"/>
  <c r="AH114" i="34" s="1"/>
  <c r="W199" i="34"/>
  <c r="AI199" i="34" s="1"/>
  <c r="X284" i="34"/>
  <c r="AJ284" i="34" s="1"/>
  <c r="W172" i="34"/>
  <c r="X192" i="34"/>
  <c r="AJ192" i="34" s="1"/>
  <c r="U271" i="34"/>
  <c r="AG271" i="34" s="1"/>
  <c r="Z72" i="34"/>
  <c r="AL72" i="34" s="1"/>
  <c r="W8" i="34"/>
  <c r="AI8" i="34" s="1"/>
  <c r="Z169" i="34"/>
  <c r="AL169" i="34" s="1"/>
  <c r="V109" i="34"/>
  <c r="AH109" i="34" s="1"/>
  <c r="Z15" i="34"/>
  <c r="U14" i="34"/>
  <c r="V210" i="34"/>
  <c r="W228" i="34"/>
  <c r="AI228" i="34" s="1"/>
  <c r="V193" i="34"/>
  <c r="AH193" i="34" s="1"/>
  <c r="Z143" i="34"/>
  <c r="AL143" i="34" s="1"/>
  <c r="Y278" i="34"/>
  <c r="W111" i="34"/>
  <c r="AI111" i="34" s="1"/>
  <c r="U203" i="34"/>
  <c r="AG203" i="34" s="1"/>
  <c r="Y317" i="34"/>
  <c r="AK317" i="34" s="1"/>
  <c r="W257" i="34"/>
  <c r="AI257" i="34" s="1"/>
  <c r="X267" i="34"/>
  <c r="AJ267" i="34" s="1"/>
  <c r="V33" i="34"/>
  <c r="AH33" i="34" s="1"/>
  <c r="Y290" i="34"/>
  <c r="Z41" i="34"/>
  <c r="AL41" i="34" s="1"/>
  <c r="U191" i="34"/>
  <c r="AG191" i="34" s="1"/>
  <c r="U155" i="34"/>
  <c r="AG155" i="34" s="1"/>
  <c r="Y312" i="34"/>
  <c r="AK312" i="34" s="1"/>
  <c r="X178" i="34"/>
  <c r="V34" i="34"/>
  <c r="Y122" i="34"/>
  <c r="AK122" i="34" s="1"/>
  <c r="Y92" i="34"/>
  <c r="AK92" i="34" s="1"/>
  <c r="V187" i="34"/>
  <c r="AH187" i="34" s="1"/>
  <c r="U296" i="34"/>
  <c r="AG296" i="34" s="1"/>
  <c r="X158" i="34"/>
  <c r="AJ158" i="34" s="1"/>
  <c r="X63" i="34"/>
  <c r="AJ63" i="34" s="1"/>
  <c r="U91" i="34"/>
  <c r="AG91" i="34" s="1"/>
  <c r="Z288" i="34"/>
  <c r="AL288" i="34" s="1"/>
  <c r="U72" i="34"/>
  <c r="AG72" i="34" s="1"/>
  <c r="X66" i="34"/>
  <c r="V186" i="34"/>
  <c r="AH186" i="34" s="1"/>
  <c r="X179" i="34"/>
  <c r="Y141" i="34"/>
  <c r="AK141" i="34" s="1"/>
  <c r="W319" i="34"/>
  <c r="AI319" i="34" s="1"/>
  <c r="Y80" i="34"/>
  <c r="Y142" i="34"/>
  <c r="AK142" i="34" s="1"/>
  <c r="Y234" i="34"/>
  <c r="AK234" i="34" s="1"/>
  <c r="U314" i="34"/>
  <c r="AG314" i="34" s="1"/>
  <c r="W179" i="34"/>
  <c r="V263" i="34"/>
  <c r="AH263" i="34" s="1"/>
  <c r="Y214" i="34"/>
  <c r="Y66" i="34"/>
  <c r="U210" i="34"/>
  <c r="U320" i="34"/>
  <c r="AG320" i="34" s="1"/>
  <c r="Z84" i="34"/>
  <c r="AL84" i="34" s="1"/>
  <c r="Y140" i="34"/>
  <c r="AK140" i="34" s="1"/>
  <c r="Z96" i="34"/>
  <c r="AL96" i="34" s="1"/>
  <c r="W24" i="34"/>
  <c r="AI24" i="34" s="1"/>
  <c r="V224" i="34"/>
  <c r="AH224" i="34" s="1"/>
  <c r="Y220" i="34"/>
  <c r="X79" i="34"/>
  <c r="AJ79" i="34" s="1"/>
  <c r="Z20" i="34"/>
  <c r="Z201" i="34"/>
  <c r="U95" i="34"/>
  <c r="X71" i="34"/>
  <c r="AJ71" i="34" s="1"/>
  <c r="U278" i="34"/>
  <c r="X115" i="34"/>
  <c r="Z304" i="34"/>
  <c r="W312" i="34"/>
  <c r="AI312" i="34" s="1"/>
  <c r="Z167" i="34"/>
  <c r="AL167" i="34" s="1"/>
  <c r="W31" i="34"/>
  <c r="X243" i="34"/>
  <c r="W278" i="34"/>
  <c r="Y223" i="34"/>
  <c r="AK223" i="34" s="1"/>
  <c r="W231" i="34"/>
  <c r="AI231" i="34" s="1"/>
  <c r="W164" i="34"/>
  <c r="V98" i="34"/>
  <c r="AH98" i="34" s="1"/>
  <c r="U322" i="34"/>
  <c r="AG322" i="34" s="1"/>
  <c r="X118" i="34"/>
  <c r="AJ118" i="34" s="1"/>
  <c r="Y16" i="34"/>
  <c r="AK16" i="34" s="1"/>
  <c r="X262" i="34"/>
  <c r="AJ262" i="34" s="1"/>
  <c r="U285" i="34"/>
  <c r="AG285" i="34" s="1"/>
  <c r="V301" i="34"/>
  <c r="AH301" i="34" s="1"/>
  <c r="Z51" i="34"/>
  <c r="U9" i="34"/>
  <c r="U251" i="34"/>
  <c r="W251" i="34"/>
  <c r="Y35" i="34"/>
  <c r="Z172" i="34"/>
  <c r="U172" i="34"/>
  <c r="Y201" i="34"/>
  <c r="V5" i="34"/>
  <c r="AH5" i="34" s="1"/>
  <c r="X244" i="34"/>
  <c r="AJ244" i="34" s="1"/>
  <c r="V241" i="34"/>
  <c r="W217" i="34"/>
  <c r="AI217" i="34" s="1"/>
  <c r="Y55" i="34"/>
  <c r="U80" i="34"/>
  <c r="U16" i="34"/>
  <c r="AG16" i="34" s="1"/>
  <c r="V158" i="34"/>
  <c r="AH158" i="34" s="1"/>
  <c r="U141" i="34"/>
  <c r="AG141" i="34" s="1"/>
  <c r="Z63" i="34"/>
  <c r="AL63" i="34" s="1"/>
  <c r="X215" i="34"/>
  <c r="AJ215" i="34" s="1"/>
  <c r="U248" i="34"/>
  <c r="W132" i="34"/>
  <c r="V79" i="34"/>
  <c r="AH79" i="34" s="1"/>
  <c r="W184" i="34"/>
  <c r="AI184" i="34" s="1"/>
  <c r="Y27" i="34"/>
  <c r="V212" i="34"/>
  <c r="X107" i="34"/>
  <c r="V225" i="34"/>
  <c r="Z149" i="34"/>
  <c r="AL149" i="34" s="1"/>
  <c r="X20" i="34"/>
  <c r="Y147" i="34"/>
  <c r="X264" i="34"/>
  <c r="Z161" i="34"/>
  <c r="AL161" i="34" s="1"/>
  <c r="W70" i="34"/>
  <c r="AI70" i="34" s="1"/>
  <c r="Z245" i="34"/>
  <c r="Z93" i="34"/>
  <c r="AL93" i="34" s="1"/>
  <c r="W54" i="34"/>
  <c r="Z207" i="34"/>
  <c r="AL207" i="34" s="1"/>
  <c r="Y125" i="34"/>
  <c r="AK125" i="34" s="1"/>
  <c r="X147" i="34"/>
  <c r="U295" i="34"/>
  <c r="AG295" i="34" s="1"/>
  <c r="Z108" i="34"/>
  <c r="AL108" i="34" s="1"/>
  <c r="Y251" i="34"/>
  <c r="AK251" i="34" s="1"/>
  <c r="V20" i="34"/>
  <c r="X295" i="34"/>
  <c r="AJ295" i="34" s="1"/>
  <c r="V269" i="34"/>
  <c r="U100" i="34"/>
  <c r="AG100" i="34" s="1"/>
  <c r="X248" i="34"/>
  <c r="Z151" i="34"/>
  <c r="Y269" i="34"/>
  <c r="W21" i="34"/>
  <c r="X55" i="34"/>
  <c r="W13" i="34"/>
  <c r="W220" i="34"/>
  <c r="Z12" i="34"/>
  <c r="Z55" i="34"/>
  <c r="U300" i="34"/>
  <c r="W252" i="34"/>
  <c r="W260" i="34"/>
  <c r="U64" i="34"/>
  <c r="Z19" i="34"/>
  <c r="W175" i="34"/>
  <c r="Y13" i="34"/>
  <c r="U225" i="34"/>
  <c r="U21" i="34"/>
  <c r="W210" i="34"/>
  <c r="U224" i="34"/>
  <c r="AG224" i="34" s="1"/>
  <c r="V88" i="34"/>
  <c r="AH88" i="34" s="1"/>
  <c r="W15" i="34"/>
  <c r="U305" i="34"/>
  <c r="AG305" i="34" s="1"/>
  <c r="X117" i="34"/>
  <c r="W11" i="34"/>
  <c r="W300" i="34"/>
  <c r="X116" i="34"/>
  <c r="X278" i="34"/>
  <c r="W159" i="34"/>
  <c r="Y244" i="34"/>
  <c r="AK244" i="34" s="1"/>
  <c r="Z225" i="34"/>
  <c r="U5" i="34"/>
  <c r="AT122" i="34" l="1"/>
  <c r="AV122" i="34"/>
  <c r="AW122" i="34"/>
  <c r="AX122" i="34"/>
  <c r="AU122" i="34"/>
  <c r="BY4" i="34"/>
  <c r="BY5" i="34"/>
  <c r="BZ137" i="34"/>
  <c r="BZ266" i="34"/>
  <c r="CB17" i="34"/>
  <c r="CB18" i="34"/>
  <c r="CB19" i="34"/>
  <c r="BY74" i="34"/>
  <c r="BY75" i="34"/>
  <c r="CB124" i="34"/>
  <c r="CB125" i="34"/>
  <c r="CC137" i="34"/>
  <c r="CC266" i="34"/>
  <c r="CA101" i="34"/>
  <c r="CA100" i="34"/>
  <c r="CA287" i="34"/>
  <c r="BY273" i="34"/>
  <c r="BY194" i="34"/>
  <c r="BY256" i="34"/>
  <c r="CA124" i="34"/>
  <c r="CA125" i="34"/>
  <c r="AW310" i="34"/>
  <c r="CB310" i="34" s="1"/>
  <c r="CB204" i="34"/>
  <c r="CB205" i="34"/>
  <c r="CB206" i="34"/>
  <c r="BY297" i="34"/>
  <c r="BY244" i="34"/>
  <c r="BZ4" i="34"/>
  <c r="BZ5" i="34"/>
  <c r="BY77" i="34"/>
  <c r="BY79" i="34"/>
  <c r="BX137" i="34"/>
  <c r="BX266" i="34"/>
  <c r="CB77" i="34"/>
  <c r="CB79" i="34"/>
  <c r="BY105" i="34"/>
  <c r="BY106" i="34"/>
  <c r="CA273" i="34"/>
  <c r="CA194" i="34"/>
  <c r="CA256" i="34"/>
  <c r="BZ297" i="34"/>
  <c r="BZ244" i="34"/>
  <c r="CB297" i="34"/>
  <c r="CB244" i="34"/>
  <c r="CA137" i="34"/>
  <c r="CA266" i="34"/>
  <c r="CB137" i="34"/>
  <c r="CB266" i="34"/>
  <c r="CC262" i="34"/>
  <c r="CC255" i="34"/>
  <c r="CC4" i="34"/>
  <c r="CC5" i="34"/>
  <c r="BX200" i="34"/>
  <c r="BX201" i="34"/>
  <c r="BX124" i="34"/>
  <c r="BX125" i="34"/>
  <c r="CB208" i="34"/>
  <c r="CB26" i="34"/>
  <c r="CA17" i="34"/>
  <c r="CA19" i="34"/>
  <c r="CA18" i="34"/>
  <c r="CC297" i="34"/>
  <c r="CC244" i="34"/>
  <c r="CA4" i="34"/>
  <c r="CA5" i="34"/>
  <c r="BY262" i="34"/>
  <c r="BY255" i="34"/>
  <c r="CA77" i="34"/>
  <c r="CA79" i="34"/>
  <c r="BX17" i="34"/>
  <c r="BX19" i="34"/>
  <c r="BX18" i="34"/>
  <c r="BY124" i="34"/>
  <c r="BY125" i="34"/>
  <c r="BX105" i="34"/>
  <c r="BX106" i="34"/>
  <c r="CB250" i="34"/>
  <c r="CB251" i="34"/>
  <c r="CB264" i="34"/>
  <c r="CC101" i="34"/>
  <c r="CC287" i="34"/>
  <c r="CC100" i="34"/>
  <c r="AS310" i="34"/>
  <c r="BX310" i="34" s="1"/>
  <c r="BX204" i="34"/>
  <c r="BX206" i="34"/>
  <c r="BX205" i="34"/>
  <c r="BX50" i="34"/>
  <c r="BX53" i="34"/>
  <c r="BX252" i="34"/>
  <c r="BX55" i="34"/>
  <c r="BX54" i="34"/>
  <c r="BX52" i="34"/>
  <c r="BX51" i="34"/>
  <c r="BZ101" i="34"/>
  <c r="BZ100" i="34"/>
  <c r="BZ287" i="34"/>
  <c r="BY101" i="34"/>
  <c r="BY100" i="34"/>
  <c r="BY287" i="34"/>
  <c r="BZ273" i="34"/>
  <c r="BZ194" i="34"/>
  <c r="BZ256" i="34"/>
  <c r="BZ200" i="34"/>
  <c r="BZ201" i="34"/>
  <c r="BY137" i="34"/>
  <c r="BY266" i="34"/>
  <c r="BX297" i="34"/>
  <c r="BX244" i="34"/>
  <c r="BX101" i="34"/>
  <c r="BX100" i="34"/>
  <c r="BX287" i="34"/>
  <c r="BX74" i="34"/>
  <c r="BX75" i="34"/>
  <c r="BX176" i="34"/>
  <c r="BY176" i="34"/>
  <c r="AS320" i="34"/>
  <c r="AS295" i="34"/>
  <c r="AT295" i="34"/>
  <c r="BY295" i="34" s="1"/>
  <c r="AW244" i="34"/>
  <c r="AX149" i="34"/>
  <c r="CC149" i="34" s="1"/>
  <c r="AU231" i="34"/>
  <c r="BZ231" i="34" s="1"/>
  <c r="AW141" i="34"/>
  <c r="CB141" i="34" s="1"/>
  <c r="AT33" i="34"/>
  <c r="BY33" i="34" s="1"/>
  <c r="AS153" i="34"/>
  <c r="BX153" i="34" s="1"/>
  <c r="AT123" i="34"/>
  <c r="BY123" i="34" s="1"/>
  <c r="AU244" i="34"/>
  <c r="AX311" i="34"/>
  <c r="CC311" i="34" s="1"/>
  <c r="AV169" i="34"/>
  <c r="CA169" i="34" s="1"/>
  <c r="AS277" i="34"/>
  <c r="BX277" i="34" s="1"/>
  <c r="AV289" i="34"/>
  <c r="CA289" i="34" s="1"/>
  <c r="AV88" i="34"/>
  <c r="CA88" i="34" s="1"/>
  <c r="AS131" i="34"/>
  <c r="BX131" i="34" s="1"/>
  <c r="AV208" i="34"/>
  <c r="AV263" i="34"/>
  <c r="CA263" i="34" s="1"/>
  <c r="AS284" i="34"/>
  <c r="BX284" i="34" s="1"/>
  <c r="AX127" i="34"/>
  <c r="CC127" i="34" s="1"/>
  <c r="AV217" i="34"/>
  <c r="CA217" i="34" s="1"/>
  <c r="AV156" i="34"/>
  <c r="CA156" i="34" s="1"/>
  <c r="AX267" i="34"/>
  <c r="CC267" i="34" s="1"/>
  <c r="AV194" i="34"/>
  <c r="AS138" i="34"/>
  <c r="BX138" i="34" s="1"/>
  <c r="AT231" i="34"/>
  <c r="BY231" i="34" s="1"/>
  <c r="AX185" i="34"/>
  <c r="CC185" i="34" s="1"/>
  <c r="AW79" i="34"/>
  <c r="AW218" i="34"/>
  <c r="CB218" i="34" s="1"/>
  <c r="AW83" i="34"/>
  <c r="CB83" i="34" s="1"/>
  <c r="AV163" i="34"/>
  <c r="CA163" i="34" s="1"/>
  <c r="AT174" i="34"/>
  <c r="BY174" i="34" s="1"/>
  <c r="AX190" i="34"/>
  <c r="CC190" i="34" s="1"/>
  <c r="AU170" i="34"/>
  <c r="BZ170" i="34" s="1"/>
  <c r="AU92" i="34"/>
  <c r="AV131" i="34"/>
  <c r="CA131" i="34" s="1"/>
  <c r="AT57" i="34"/>
  <c r="BY57" i="34" s="1"/>
  <c r="AS308" i="34"/>
  <c r="BX308" i="34" s="1"/>
  <c r="AS61" i="34"/>
  <c r="BX61" i="34" s="1"/>
  <c r="AT228" i="34"/>
  <c r="BY228" i="34" s="1"/>
  <c r="AX275" i="34"/>
  <c r="CC275" i="34" s="1"/>
  <c r="AX232" i="34"/>
  <c r="CC232" i="34" s="1"/>
  <c r="AX67" i="34"/>
  <c r="CC67" i="34" s="1"/>
  <c r="AW293" i="34"/>
  <c r="CB293" i="34" s="1"/>
  <c r="AT91" i="34"/>
  <c r="BY91" i="34" s="1"/>
  <c r="AU152" i="34"/>
  <c r="BZ152" i="34" s="1"/>
  <c r="AX105" i="34"/>
  <c r="AX258" i="34"/>
  <c r="CC258" i="34" s="1"/>
  <c r="AU127" i="34"/>
  <c r="BZ127" i="34" s="1"/>
  <c r="AV186" i="34"/>
  <c r="AV215" i="34"/>
  <c r="CA215" i="34" s="1"/>
  <c r="AX288" i="34"/>
  <c r="AU228" i="34"/>
  <c r="BZ228" i="34" s="1"/>
  <c r="AU199" i="34"/>
  <c r="BZ199" i="34" s="1"/>
  <c r="AU16" i="34"/>
  <c r="BZ16" i="34" s="1"/>
  <c r="AU262" i="34"/>
  <c r="AT255" i="34"/>
  <c r="AX155" i="34"/>
  <c r="CC155" i="34" s="1"/>
  <c r="AT259" i="34"/>
  <c r="BY259" i="34" s="1"/>
  <c r="AW197" i="34"/>
  <c r="CB197" i="34" s="1"/>
  <c r="AT254" i="34"/>
  <c r="AT271" i="34"/>
  <c r="BY271" i="34" s="1"/>
  <c r="AS282" i="34"/>
  <c r="BX282" i="34" s="1"/>
  <c r="AT106" i="34"/>
  <c r="AT28" i="34"/>
  <c r="BY28" i="34" s="1"/>
  <c r="AS171" i="34"/>
  <c r="BX171" i="34" s="1"/>
  <c r="AV120" i="34"/>
  <c r="CA120" i="34" s="1"/>
  <c r="AV228" i="34"/>
  <c r="CA228" i="34" s="1"/>
  <c r="AT203" i="34"/>
  <c r="BY203" i="34" s="1"/>
  <c r="AW277" i="34"/>
  <c r="CB277" i="34" s="1"/>
  <c r="AV165" i="34"/>
  <c r="CA165" i="34" s="1"/>
  <c r="AU308" i="34"/>
  <c r="BZ308" i="34" s="1"/>
  <c r="AV184" i="34"/>
  <c r="CA184" i="34" s="1"/>
  <c r="AT235" i="34"/>
  <c r="BY235" i="34" s="1"/>
  <c r="AU267" i="34"/>
  <c r="BZ267" i="34" s="1"/>
  <c r="AV162" i="34"/>
  <c r="CA162" i="34" s="1"/>
  <c r="AX33" i="34"/>
  <c r="CC33" i="34" s="1"/>
  <c r="AS56" i="34"/>
  <c r="BX56" i="34" s="1"/>
  <c r="AW262" i="34"/>
  <c r="AV84" i="34"/>
  <c r="CA84" i="34" s="1"/>
  <c r="AX160" i="34"/>
  <c r="CC160" i="34" s="1"/>
  <c r="AV203" i="34"/>
  <c r="CA203" i="34" s="1"/>
  <c r="AT200" i="34"/>
  <c r="AX205" i="34"/>
  <c r="AT277" i="34"/>
  <c r="BY277" i="34" s="1"/>
  <c r="AX313" i="34"/>
  <c r="CC313" i="34" s="1"/>
  <c r="AS234" i="34"/>
  <c r="BX234" i="34" s="1"/>
  <c r="AW203" i="34"/>
  <c r="CB203" i="34" s="1"/>
  <c r="AW61" i="34"/>
  <c r="CB61" i="34" s="1"/>
  <c r="AS148" i="34"/>
  <c r="BX148" i="34" s="1"/>
  <c r="AU253" i="34"/>
  <c r="BZ253" i="34" s="1"/>
  <c r="AT293" i="34"/>
  <c r="BY293" i="34" s="1"/>
  <c r="AX102" i="34"/>
  <c r="CC102" i="34" s="1"/>
  <c r="AW199" i="34"/>
  <c r="CB199" i="34" s="1"/>
  <c r="AW84" i="34"/>
  <c r="CB84" i="34" s="1"/>
  <c r="AS63" i="34"/>
  <c r="BX63" i="34" s="1"/>
  <c r="AV74" i="34"/>
  <c r="AX228" i="34"/>
  <c r="CC228" i="34" s="1"/>
  <c r="AT313" i="34"/>
  <c r="BY313" i="34" s="1"/>
  <c r="AW60" i="34"/>
  <c r="CB60" i="34" s="1"/>
  <c r="AS96" i="34"/>
  <c r="BX96" i="34" s="1"/>
  <c r="AU279" i="34"/>
  <c r="BZ279" i="34" s="1"/>
  <c r="AU284" i="34"/>
  <c r="BZ284" i="34" s="1"/>
  <c r="AU313" i="34"/>
  <c r="BZ313" i="34" s="1"/>
  <c r="AX195" i="34"/>
  <c r="CC195" i="34" s="1"/>
  <c r="AU277" i="34"/>
  <c r="BZ277" i="34" s="1"/>
  <c r="AV199" i="34"/>
  <c r="CA199" i="34" s="1"/>
  <c r="AW285" i="34"/>
  <c r="CB285" i="34" s="1"/>
  <c r="AX259" i="34"/>
  <c r="CC259" i="34" s="1"/>
  <c r="AS229" i="34"/>
  <c r="BX229" i="34" s="1"/>
  <c r="AV87" i="34"/>
  <c r="CA87" i="34" s="1"/>
  <c r="AV60" i="34"/>
  <c r="CA60" i="34" s="1"/>
  <c r="AV103" i="34"/>
  <c r="CA103" i="34" s="1"/>
  <c r="AT311" i="34"/>
  <c r="BY311" i="34" s="1"/>
  <c r="AS293" i="34"/>
  <c r="BX293" i="34" s="1"/>
  <c r="AS77" i="34"/>
  <c r="AU285" i="34"/>
  <c r="BZ285" i="34" s="1"/>
  <c r="AS161" i="34"/>
  <c r="BX161" i="34" s="1"/>
  <c r="AW161" i="34"/>
  <c r="CB161" i="34" s="1"/>
  <c r="AX189" i="34"/>
  <c r="CC189" i="34" s="1"/>
  <c r="AT108" i="34"/>
  <c r="BY108" i="34" s="1"/>
  <c r="AS157" i="34"/>
  <c r="BX157" i="34" s="1"/>
  <c r="AW71" i="34"/>
  <c r="CB71" i="34" s="1"/>
  <c r="AU153" i="34"/>
  <c r="BZ153" i="34" s="1"/>
  <c r="AW99" i="34"/>
  <c r="CB99" i="34" s="1"/>
  <c r="AT229" i="34"/>
  <c r="BY229" i="34" s="1"/>
  <c r="AX299" i="34"/>
  <c r="CC299" i="34" s="1"/>
  <c r="AU161" i="34"/>
  <c r="BZ161" i="34" s="1"/>
  <c r="AX291" i="34"/>
  <c r="CC291" i="34" s="1"/>
  <c r="AU204" i="34"/>
  <c r="AU32" i="34"/>
  <c r="BZ32" i="34" s="1"/>
  <c r="AT94" i="34"/>
  <c r="BY94" i="34" s="1"/>
  <c r="AS38" i="34"/>
  <c r="BX38" i="34" s="1"/>
  <c r="AU96" i="34"/>
  <c r="BZ96" i="34" s="1"/>
  <c r="AU171" i="34"/>
  <c r="BZ171" i="34" s="1"/>
  <c r="AX204" i="34"/>
  <c r="AT30" i="34"/>
  <c r="BY30" i="34" s="1"/>
  <c r="AX124" i="34"/>
  <c r="AS98" i="34"/>
  <c r="BX98" i="34" s="1"/>
  <c r="AW257" i="34"/>
  <c r="CB257" i="34" s="1"/>
  <c r="AV18" i="34"/>
  <c r="AW171" i="34"/>
  <c r="CB171" i="34" s="1"/>
  <c r="AV180" i="34"/>
  <c r="CA180" i="34" s="1"/>
  <c r="AX229" i="34"/>
  <c r="CC229" i="34" s="1"/>
  <c r="AX157" i="34"/>
  <c r="CC157" i="34" s="1"/>
  <c r="AX211" i="34"/>
  <c r="CC211" i="34" s="1"/>
  <c r="AV239" i="34"/>
  <c r="CA239" i="34" s="1"/>
  <c r="AV109" i="34"/>
  <c r="CA109" i="34" s="1"/>
  <c r="AS83" i="34"/>
  <c r="BX83" i="34" s="1"/>
  <c r="AT59" i="34"/>
  <c r="BY59" i="34" s="1"/>
  <c r="AV266" i="34"/>
  <c r="AW224" i="34"/>
  <c r="CB224" i="34" s="1"/>
  <c r="AX230" i="34"/>
  <c r="CC230" i="34" s="1"/>
  <c r="AT191" i="34"/>
  <c r="BY191" i="34" s="1"/>
  <c r="AU315" i="34"/>
  <c r="BZ315" i="34" s="1"/>
  <c r="AT268" i="34"/>
  <c r="BY268" i="34" s="1"/>
  <c r="AS211" i="34"/>
  <c r="BX211" i="34" s="1"/>
  <c r="AV153" i="34"/>
  <c r="CA153" i="34" s="1"/>
  <c r="AW237" i="34"/>
  <c r="CB237" i="34" s="1"/>
  <c r="AU250" i="34"/>
  <c r="AX59" i="34"/>
  <c r="CC59" i="34" s="1"/>
  <c r="AX165" i="34"/>
  <c r="CC165" i="34" s="1"/>
  <c r="AU287" i="34"/>
  <c r="AX197" i="34"/>
  <c r="CC197" i="34" s="1"/>
  <c r="AW18" i="34"/>
  <c r="AU205" i="34"/>
  <c r="AU135" i="34" s="1"/>
  <c r="AW91" i="34"/>
  <c r="CB91" i="34" s="1"/>
  <c r="AU196" i="34"/>
  <c r="BZ196" i="34" s="1"/>
  <c r="AV183" i="34"/>
  <c r="CA183" i="34" s="1"/>
  <c r="AS159" i="34"/>
  <c r="AX233" i="34"/>
  <c r="AX281" i="34"/>
  <c r="CC281" i="34" s="1"/>
  <c r="AU236" i="34"/>
  <c r="BZ236" i="34" s="1"/>
  <c r="AS94" i="34"/>
  <c r="BX94" i="34" s="1"/>
  <c r="AX123" i="34"/>
  <c r="CC123" i="34" s="1"/>
  <c r="AV253" i="34"/>
  <c r="CA253" i="34" s="1"/>
  <c r="AS315" i="34"/>
  <c r="BX315" i="34" s="1"/>
  <c r="AT226" i="34"/>
  <c r="BY226" i="34" s="1"/>
  <c r="AW299" i="34"/>
  <c r="CB299" i="34" s="1"/>
  <c r="AW88" i="34"/>
  <c r="CB88" i="34" s="1"/>
  <c r="AX263" i="34"/>
  <c r="CC263" i="34" s="1"/>
  <c r="AV138" i="34"/>
  <c r="CA138" i="34" s="1"/>
  <c r="AU314" i="34"/>
  <c r="BZ314" i="34" s="1"/>
  <c r="AX208" i="34"/>
  <c r="AS58" i="34"/>
  <c r="BX58" i="34" s="1"/>
  <c r="AU105" i="34"/>
  <c r="AU238" i="34"/>
  <c r="BZ238" i="34" s="1"/>
  <c r="AU58" i="34"/>
  <c r="BZ58" i="34" s="1"/>
  <c r="AX113" i="34"/>
  <c r="AT198" i="34"/>
  <c r="BY198" i="34" s="1"/>
  <c r="AT223" i="34"/>
  <c r="BY223" i="34" s="1"/>
  <c r="AS106" i="34"/>
  <c r="AV223" i="34"/>
  <c r="CA223" i="34" s="1"/>
  <c r="AW114" i="34"/>
  <c r="AX5" i="34"/>
  <c r="AV209" i="34"/>
  <c r="AT158" i="34"/>
  <c r="AV118" i="34"/>
  <c r="CA118" i="34" s="1"/>
  <c r="AX84" i="34"/>
  <c r="CC84" i="34" s="1"/>
  <c r="AV158" i="34"/>
  <c r="AS203" i="34"/>
  <c r="BX203" i="34" s="1"/>
  <c r="AV284" i="34"/>
  <c r="CA284" i="34" s="1"/>
  <c r="AX17" i="34"/>
  <c r="AT50" i="34"/>
  <c r="AV39" i="34"/>
  <c r="CA39" i="34" s="1"/>
  <c r="AT92" i="34"/>
  <c r="AW6" i="34"/>
  <c r="CB6" i="34" s="1"/>
  <c r="AS272" i="34"/>
  <c r="BX272" i="34" s="1"/>
  <c r="AS199" i="34"/>
  <c r="BX199" i="34" s="1"/>
  <c r="AX231" i="34"/>
  <c r="CC231" i="34" s="1"/>
  <c r="AS156" i="34"/>
  <c r="BX156" i="34" s="1"/>
  <c r="AS99" i="34"/>
  <c r="BX99" i="34" s="1"/>
  <c r="AT215" i="34"/>
  <c r="BY215" i="34" s="1"/>
  <c r="AW311" i="34"/>
  <c r="CB311" i="34" s="1"/>
  <c r="AX272" i="34"/>
  <c r="CC272" i="34" s="1"/>
  <c r="AV205" i="34"/>
  <c r="AV197" i="34"/>
  <c r="CA197" i="34" s="1"/>
  <c r="AS18" i="34"/>
  <c r="AV200" i="34"/>
  <c r="AW211" i="34"/>
  <c r="CB211" i="34" s="1"/>
  <c r="AV237" i="34"/>
  <c r="CA237" i="34" s="1"/>
  <c r="AW8" i="34"/>
  <c r="CB8" i="34" s="1"/>
  <c r="AV58" i="34"/>
  <c r="CA58" i="34" s="1"/>
  <c r="AU160" i="34"/>
  <c r="BZ160" i="34" s="1"/>
  <c r="AX140" i="34"/>
  <c r="CC140" i="34" s="1"/>
  <c r="AT22" i="34"/>
  <c r="BY22" i="34" s="1"/>
  <c r="AV98" i="34"/>
  <c r="CA98" i="34" s="1"/>
  <c r="AW174" i="34"/>
  <c r="CB174" i="34" s="1"/>
  <c r="AX162" i="34"/>
  <c r="CC162" i="34" s="1"/>
  <c r="AW58" i="34"/>
  <c r="CB58" i="34" s="1"/>
  <c r="AS109" i="34"/>
  <c r="BX109" i="34" s="1"/>
  <c r="AU207" i="34"/>
  <c r="AU183" i="34"/>
  <c r="BZ183" i="34" s="1"/>
  <c r="AT253" i="34"/>
  <c r="BY253" i="34" s="1"/>
  <c r="AW281" i="34"/>
  <c r="CB281" i="34" s="1"/>
  <c r="AV316" i="34"/>
  <c r="CA316" i="34" s="1"/>
  <c r="AW188" i="34"/>
  <c r="CB188" i="34" s="1"/>
  <c r="AT266" i="34"/>
  <c r="AX282" i="34"/>
  <c r="CC282" i="34" s="1"/>
  <c r="AU139" i="34"/>
  <c r="BZ139" i="34" s="1"/>
  <c r="AU120" i="34"/>
  <c r="BZ120" i="34" s="1"/>
  <c r="AU168" i="34"/>
  <c r="BZ168" i="34" s="1"/>
  <c r="AW286" i="34"/>
  <c r="CB286" i="34" s="1"/>
  <c r="AX100" i="34"/>
  <c r="AU114" i="34"/>
  <c r="AS75" i="34"/>
  <c r="AS16" i="34"/>
  <c r="BX16" i="34" s="1"/>
  <c r="AW223" i="34"/>
  <c r="CB223" i="34" s="1"/>
  <c r="AT263" i="34"/>
  <c r="BY263" i="34" s="1"/>
  <c r="AU111" i="34"/>
  <c r="BZ111" i="34" s="1"/>
  <c r="AS271" i="34"/>
  <c r="BX271" i="34" s="1"/>
  <c r="AU254" i="34"/>
  <c r="AS100" i="34"/>
  <c r="AT79" i="34"/>
  <c r="AV244" i="34"/>
  <c r="AU312" i="34"/>
  <c r="BZ312" i="34" s="1"/>
  <c r="AV79" i="34"/>
  <c r="AS91" i="34"/>
  <c r="BX91" i="34" s="1"/>
  <c r="AU257" i="34"/>
  <c r="BZ257" i="34" s="1"/>
  <c r="AT114" i="34"/>
  <c r="AS140" i="34"/>
  <c r="BX140" i="34" s="1"/>
  <c r="AX192" i="34"/>
  <c r="CC192" i="34" s="1"/>
  <c r="AU140" i="34"/>
  <c r="BZ140" i="34" s="1"/>
  <c r="AT67" i="34"/>
  <c r="BY67" i="34" s="1"/>
  <c r="AS250" i="34"/>
  <c r="AS90" i="34"/>
  <c r="BX90" i="34" s="1"/>
  <c r="AS82" i="34"/>
  <c r="BX82" i="34" s="1"/>
  <c r="AT184" i="34"/>
  <c r="BY184" i="34" s="1"/>
  <c r="AS92" i="34"/>
  <c r="AU77" i="34"/>
  <c r="AV221" i="34"/>
  <c r="CA221" i="34" s="1"/>
  <c r="AW127" i="34"/>
  <c r="CB127" i="34" s="1"/>
  <c r="AX280" i="34"/>
  <c r="CC280" i="34" s="1"/>
  <c r="AU187" i="34"/>
  <c r="BZ187" i="34" s="1"/>
  <c r="AV8" i="34"/>
  <c r="CA8" i="34" s="1"/>
  <c r="AX193" i="34"/>
  <c r="CC193" i="34" s="1"/>
  <c r="AW263" i="34"/>
  <c r="CB263" i="34" s="1"/>
  <c r="AW227" i="34"/>
  <c r="CB227" i="34" s="1"/>
  <c r="AV93" i="34"/>
  <c r="CA93" i="34" s="1"/>
  <c r="AW187" i="34"/>
  <c r="CB187" i="34" s="1"/>
  <c r="AX141" i="34"/>
  <c r="CC141" i="34" s="1"/>
  <c r="AT227" i="34"/>
  <c r="BY227" i="34" s="1"/>
  <c r="AW289" i="34"/>
  <c r="CB289" i="34" s="1"/>
  <c r="AV191" i="34"/>
  <c r="CA191" i="34" s="1"/>
  <c r="AS283" i="34"/>
  <c r="AW213" i="34"/>
  <c r="CB213" i="34" s="1"/>
  <c r="AS244" i="34"/>
  <c r="AU299" i="34"/>
  <c r="BZ299" i="34" s="1"/>
  <c r="AX285" i="34"/>
  <c r="CC285" i="34" s="1"/>
  <c r="AW266" i="34"/>
  <c r="AV312" i="34"/>
  <c r="CA312" i="34" s="1"/>
  <c r="AX268" i="34"/>
  <c r="CC268" i="34" s="1"/>
  <c r="AT308" i="34"/>
  <c r="BY308" i="34" s="1"/>
  <c r="AT180" i="34"/>
  <c r="BY180" i="34" s="1"/>
  <c r="AT56" i="34"/>
  <c r="BY56" i="34" s="1"/>
  <c r="AT152" i="34"/>
  <c r="BY152" i="34" s="1"/>
  <c r="AV285" i="34"/>
  <c r="CA285" i="34" s="1"/>
  <c r="AX293" i="34"/>
  <c r="CC293" i="34" s="1"/>
  <c r="AU195" i="34"/>
  <c r="BZ195" i="34" s="1"/>
  <c r="AW148" i="34"/>
  <c r="CB148" i="34" s="1"/>
  <c r="AT177" i="34"/>
  <c r="BY177" i="34" s="1"/>
  <c r="AS273" i="34"/>
  <c r="AT100" i="34"/>
  <c r="AU197" i="34"/>
  <c r="BZ197" i="34" s="1"/>
  <c r="AU173" i="34"/>
  <c r="BZ173" i="34" s="1"/>
  <c r="AT121" i="34"/>
  <c r="AT112" i="34" s="1"/>
  <c r="AS217" i="34"/>
  <c r="BX217" i="34" s="1"/>
  <c r="AW63" i="34"/>
  <c r="CB63" i="34" s="1"/>
  <c r="AU282" i="34"/>
  <c r="BZ282" i="34" s="1"/>
  <c r="AW259" i="34"/>
  <c r="CB259" i="34" s="1"/>
  <c r="AU102" i="34"/>
  <c r="BZ102" i="34" s="1"/>
  <c r="AW235" i="34"/>
  <c r="CB235" i="34" s="1"/>
  <c r="AT292" i="34"/>
  <c r="BY292" i="34" s="1"/>
  <c r="AU311" i="34"/>
  <c r="BZ311" i="34" s="1"/>
  <c r="AU190" i="34"/>
  <c r="BZ190" i="34" s="1"/>
  <c r="AU84" i="34"/>
  <c r="BZ84" i="34" s="1"/>
  <c r="AV139" i="34"/>
  <c r="CA139" i="34" s="1"/>
  <c r="AW143" i="34"/>
  <c r="CB143" i="34" s="1"/>
  <c r="AX196" i="34"/>
  <c r="CC196" i="34" s="1"/>
  <c r="AT204" i="34"/>
  <c r="AW25" i="34"/>
  <c r="AW265" i="34"/>
  <c r="AV113" i="34"/>
  <c r="AV82" i="34"/>
  <c r="CA82" i="34" s="1"/>
  <c r="AV170" i="34"/>
  <c r="CA170" i="34" s="1"/>
  <c r="AU209" i="34"/>
  <c r="AS7" i="34"/>
  <c r="BX7" i="34" s="1"/>
  <c r="AV294" i="34"/>
  <c r="CA294" i="34" s="1"/>
  <c r="AW105" i="34"/>
  <c r="AV297" i="34"/>
  <c r="AS120" i="34"/>
  <c r="BX120" i="34" s="1"/>
  <c r="AU286" i="34"/>
  <c r="BZ286" i="34" s="1"/>
  <c r="AX58" i="34"/>
  <c r="CC58" i="34" s="1"/>
  <c r="AV68" i="34"/>
  <c r="CA68" i="34" s="1"/>
  <c r="AV140" i="34"/>
  <c r="CA140" i="34" s="1"/>
  <c r="AU186" i="34"/>
  <c r="AX173" i="34"/>
  <c r="CC173" i="34" s="1"/>
  <c r="AW291" i="34"/>
  <c r="CB291" i="34" s="1"/>
  <c r="AU227" i="34"/>
  <c r="BZ227" i="34" s="1"/>
  <c r="AV231" i="34"/>
  <c r="CA231" i="34" s="1"/>
  <c r="AX61" i="34"/>
  <c r="CC61" i="34" s="1"/>
  <c r="AU194" i="34"/>
  <c r="AT208" i="34"/>
  <c r="AT99" i="34"/>
  <c r="BY99" i="34" s="1"/>
  <c r="AS67" i="34"/>
  <c r="BX67" i="34" s="1"/>
  <c r="AU275" i="34"/>
  <c r="BZ275" i="34" s="1"/>
  <c r="AX237" i="34"/>
  <c r="CC237" i="34" s="1"/>
  <c r="AU233" i="34"/>
  <c r="AS197" i="34"/>
  <c r="BX197" i="34" s="1"/>
  <c r="AT160" i="34"/>
  <c r="BY160" i="34" s="1"/>
  <c r="AS114" i="34"/>
  <c r="AV145" i="34"/>
  <c r="CA145" i="34" s="1"/>
  <c r="AT70" i="34"/>
  <c r="BY70" i="34" s="1"/>
  <c r="AX244" i="34"/>
  <c r="AS195" i="34"/>
  <c r="BX195" i="34" s="1"/>
  <c r="AU61" i="34"/>
  <c r="BZ61" i="34" s="1"/>
  <c r="AU192" i="34"/>
  <c r="BZ192" i="34" s="1"/>
  <c r="AT61" i="34"/>
  <c r="BY61" i="34" s="1"/>
  <c r="AU59" i="34"/>
  <c r="BZ59" i="34" s="1"/>
  <c r="AS118" i="34"/>
  <c r="BX118" i="34" s="1"/>
  <c r="AV196" i="34"/>
  <c r="CA196" i="34" s="1"/>
  <c r="AU33" i="34"/>
  <c r="BZ33" i="34" s="1"/>
  <c r="AU17" i="34"/>
  <c r="AX200" i="34"/>
  <c r="AS270" i="34"/>
  <c r="BX270" i="34" s="1"/>
  <c r="AT272" i="34"/>
  <c r="BY272" i="34" s="1"/>
  <c r="AW155" i="34"/>
  <c r="CB155" i="34" s="1"/>
  <c r="AS193" i="34"/>
  <c r="BX193" i="34" s="1"/>
  <c r="AX77" i="34"/>
  <c r="AS202" i="34"/>
  <c r="BX202" i="34" s="1"/>
  <c r="AU143" i="34"/>
  <c r="BZ143" i="34" s="1"/>
  <c r="AS146" i="34"/>
  <c r="BX146" i="34" s="1"/>
  <c r="AT86" i="34"/>
  <c r="BY86" i="34" s="1"/>
  <c r="AS286" i="34"/>
  <c r="BX286" i="34" s="1"/>
  <c r="AS70" i="34"/>
  <c r="BX70" i="34" s="1"/>
  <c r="AW238" i="34"/>
  <c r="CB238" i="34" s="1"/>
  <c r="AV5" i="34"/>
  <c r="AW26" i="34"/>
  <c r="AS254" i="34"/>
  <c r="AX209" i="34"/>
  <c r="AS125" i="34"/>
  <c r="AS288" i="34"/>
  <c r="AW135" i="34"/>
  <c r="AW283" i="34"/>
  <c r="AX161" i="34"/>
  <c r="CC161" i="34" s="1"/>
  <c r="AU217" i="34"/>
  <c r="BZ217" i="34" s="1"/>
  <c r="AT224" i="34"/>
  <c r="BY224" i="34" s="1"/>
  <c r="AW234" i="34"/>
  <c r="CB234" i="34" s="1"/>
  <c r="AS72" i="34"/>
  <c r="BX72" i="34" s="1"/>
  <c r="AS155" i="34"/>
  <c r="BX155" i="34" s="1"/>
  <c r="AT193" i="34"/>
  <c r="BY193" i="34" s="1"/>
  <c r="AX72" i="34"/>
  <c r="CC72" i="34" s="1"/>
  <c r="AS177" i="34"/>
  <c r="BX177" i="34" s="1"/>
  <c r="AX171" i="34"/>
  <c r="CC171" i="34" s="1"/>
  <c r="AV291" i="34"/>
  <c r="CA291" i="34" s="1"/>
  <c r="AS268" i="34"/>
  <c r="BX268" i="34" s="1"/>
  <c r="AW89" i="34"/>
  <c r="CB89" i="34" s="1"/>
  <c r="AV204" i="34"/>
  <c r="AS231" i="34"/>
  <c r="BX231" i="34" s="1"/>
  <c r="AV25" i="34"/>
  <c r="AX74" i="34"/>
  <c r="AX177" i="34"/>
  <c r="CC177" i="34" s="1"/>
  <c r="AW44" i="34"/>
  <c r="CB44" i="34" s="1"/>
  <c r="AV235" i="34"/>
  <c r="CA235" i="34" s="1"/>
  <c r="AV207" i="34"/>
  <c r="AT194" i="34"/>
  <c r="AU158" i="34"/>
  <c r="AW192" i="34"/>
  <c r="CB192" i="34" s="1"/>
  <c r="AX109" i="34"/>
  <c r="CC109" i="34" s="1"/>
  <c r="AT237" i="34"/>
  <c r="BY237" i="34" s="1"/>
  <c r="AV57" i="34"/>
  <c r="CA57" i="34" s="1"/>
  <c r="AU203" i="34"/>
  <c r="BZ203" i="34" s="1"/>
  <c r="AU259" i="34"/>
  <c r="BZ259" i="34" s="1"/>
  <c r="AX289" i="34"/>
  <c r="CC289" i="34" s="1"/>
  <c r="AT72" i="34"/>
  <c r="BY72" i="34" s="1"/>
  <c r="AX103" i="34"/>
  <c r="CC103" i="34" s="1"/>
  <c r="AW173" i="34"/>
  <c r="CB173" i="34" s="1"/>
  <c r="AX39" i="34"/>
  <c r="CC39" i="34" s="1"/>
  <c r="AU44" i="34"/>
  <c r="BZ44" i="34" s="1"/>
  <c r="AT207" i="34"/>
  <c r="AU185" i="34"/>
  <c r="BZ185" i="34" s="1"/>
  <c r="AX219" i="34"/>
  <c r="AU188" i="34"/>
  <c r="BZ188" i="34" s="1"/>
  <c r="AS149" i="34"/>
  <c r="BX149" i="34" s="1"/>
  <c r="AT234" i="34"/>
  <c r="BY234" i="34" s="1"/>
  <c r="AS208" i="34"/>
  <c r="AX32" i="34"/>
  <c r="CC32" i="34" s="1"/>
  <c r="AS226" i="34"/>
  <c r="BX226" i="34" s="1"/>
  <c r="AS139" i="34"/>
  <c r="BX139" i="34" s="1"/>
  <c r="AV238" i="34"/>
  <c r="CA238" i="34" s="1"/>
  <c r="AW154" i="34"/>
  <c r="CB154" i="34" s="1"/>
  <c r="AT16" i="34"/>
  <c r="BY16" i="34" s="1"/>
  <c r="AU118" i="34"/>
  <c r="BZ118" i="34" s="1"/>
  <c r="AT17" i="34"/>
  <c r="AW118" i="34"/>
  <c r="CB118" i="34" s="1"/>
  <c r="AU124" i="34"/>
  <c r="AS136" i="34"/>
  <c r="BX136" i="34" s="1"/>
  <c r="AV50" i="34"/>
  <c r="AX50" i="34"/>
  <c r="AW168" i="34"/>
  <c r="CB168" i="34" s="1"/>
  <c r="AW156" i="34"/>
  <c r="CB156" i="34" s="1"/>
  <c r="AW232" i="34"/>
  <c r="CB232" i="34" s="1"/>
  <c r="AT189" i="34"/>
  <c r="BY189" i="34" s="1"/>
  <c r="AW4" i="34"/>
  <c r="AW111" i="34"/>
  <c r="CB111" i="34" s="1"/>
  <c r="AS185" i="34"/>
  <c r="BX185" i="34" s="1"/>
  <c r="AU165" i="34"/>
  <c r="BZ165" i="34" s="1"/>
  <c r="AW74" i="34"/>
  <c r="AW202" i="34"/>
  <c r="CB202" i="34" s="1"/>
  <c r="AT236" i="34"/>
  <c r="BY236" i="34" s="1"/>
  <c r="AT90" i="34"/>
  <c r="BY90" i="34" s="1"/>
  <c r="AW209" i="34"/>
  <c r="AW222" i="34"/>
  <c r="CB222" i="34" s="1"/>
  <c r="AU234" i="34"/>
  <c r="BZ234" i="34" s="1"/>
  <c r="AU110" i="34"/>
  <c r="BZ110" i="34" s="1"/>
  <c r="AS51" i="34"/>
  <c r="AV288" i="34"/>
  <c r="AT88" i="34"/>
  <c r="BY88" i="34" s="1"/>
  <c r="AX93" i="34"/>
  <c r="CC93" i="34" s="1"/>
  <c r="AU184" i="34"/>
  <c r="BZ184" i="34" s="1"/>
  <c r="AS285" i="34"/>
  <c r="BX285" i="34" s="1"/>
  <c r="AW142" i="34"/>
  <c r="CB142" i="34" s="1"/>
  <c r="AS191" i="34"/>
  <c r="BX191" i="34" s="1"/>
  <c r="AV267" i="34"/>
  <c r="CA267" i="34" s="1"/>
  <c r="AT109" i="34"/>
  <c r="BY109" i="34" s="1"/>
  <c r="AW23" i="34"/>
  <c r="CB23" i="34" s="1"/>
  <c r="AS224" i="34"/>
  <c r="BX224" i="34" s="1"/>
  <c r="AW251" i="34"/>
  <c r="AW125" i="34"/>
  <c r="AX63" i="34"/>
  <c r="CC63" i="34" s="1"/>
  <c r="AV262" i="34"/>
  <c r="AT98" i="34"/>
  <c r="BY98" i="34" s="1"/>
  <c r="AV71" i="34"/>
  <c r="CA71" i="34" s="1"/>
  <c r="AX96" i="34"/>
  <c r="CC96" i="34" s="1"/>
  <c r="AT186" i="34"/>
  <c r="AT187" i="34"/>
  <c r="BY187" i="34" s="1"/>
  <c r="AX169" i="34"/>
  <c r="CC169" i="34" s="1"/>
  <c r="AV192" i="34"/>
  <c r="CA192" i="34" s="1"/>
  <c r="AT244" i="34"/>
  <c r="AX183" i="34"/>
  <c r="CC183" i="34" s="1"/>
  <c r="AU6" i="34"/>
  <c r="BZ6" i="34" s="1"/>
  <c r="AW153" i="34"/>
  <c r="CB153" i="34" s="1"/>
  <c r="AS160" i="34"/>
  <c r="BX160" i="34" s="1"/>
  <c r="AU87" i="34"/>
  <c r="BZ87" i="34" s="1"/>
  <c r="AS292" i="34"/>
  <c r="BX292" i="34" s="1"/>
  <c r="AT250" i="34"/>
  <c r="AT195" i="34"/>
  <c r="BY195" i="34" s="1"/>
  <c r="AU5" i="34"/>
  <c r="AU266" i="34"/>
  <c r="AT213" i="34"/>
  <c r="BY213" i="34" s="1"/>
  <c r="AV59" i="34"/>
  <c r="CA59" i="34" s="1"/>
  <c r="AW103" i="34"/>
  <c r="CB103" i="34" s="1"/>
  <c r="AX253" i="34"/>
  <c r="CC253" i="34" s="1"/>
  <c r="AV277" i="34"/>
  <c r="CA277" i="34" s="1"/>
  <c r="AK316" i="34"/>
  <c r="AX239" i="34"/>
  <c r="CC239" i="34" s="1"/>
  <c r="AT275" i="34"/>
  <c r="BY275" i="34" s="1"/>
  <c r="AW180" i="34"/>
  <c r="CB180" i="34" s="1"/>
  <c r="AX108" i="34"/>
  <c r="CC108" i="34" s="1"/>
  <c r="AX207" i="34"/>
  <c r="AU70" i="34"/>
  <c r="BZ70" i="34" s="1"/>
  <c r="AS141" i="34"/>
  <c r="BX141" i="34" s="1"/>
  <c r="AT5" i="34"/>
  <c r="AW16" i="34"/>
  <c r="CB16" i="34" s="1"/>
  <c r="AW140" i="34"/>
  <c r="CB140" i="34" s="1"/>
  <c r="AS314" i="34"/>
  <c r="BX314" i="34" s="1"/>
  <c r="AV63" i="34"/>
  <c r="CA63" i="34" s="1"/>
  <c r="AW92" i="34"/>
  <c r="AW312" i="34"/>
  <c r="CB312" i="34" s="1"/>
  <c r="AX143" i="34"/>
  <c r="CC143" i="34" s="1"/>
  <c r="AU8" i="34"/>
  <c r="BZ8" i="34" s="1"/>
  <c r="AT261" i="34"/>
  <c r="BY261" i="34" s="1"/>
  <c r="AW50" i="34"/>
  <c r="AX152" i="34"/>
  <c r="CC152" i="34" s="1"/>
  <c r="AS262" i="34"/>
  <c r="AV189" i="34"/>
  <c r="CA189" i="34" s="1"/>
  <c r="AT196" i="34"/>
  <c r="BY196" i="34" s="1"/>
  <c r="AW267" i="34"/>
  <c r="CB267" i="34" s="1"/>
  <c r="AT125" i="34"/>
  <c r="AV125" i="34"/>
  <c r="AX250" i="34"/>
  <c r="AU215" i="34"/>
  <c r="BZ215" i="34" s="1"/>
  <c r="AT185" i="34"/>
  <c r="BY185" i="34" s="1"/>
  <c r="AS6" i="34"/>
  <c r="BX6" i="34" s="1"/>
  <c r="AV236" i="34"/>
  <c r="CA236" i="34" s="1"/>
  <c r="AV193" i="34"/>
  <c r="CA193" i="34" s="1"/>
  <c r="AV104" i="34"/>
  <c r="CA104" i="34" s="1"/>
  <c r="AV16" i="34"/>
  <c r="CA16" i="34" s="1"/>
  <c r="AT312" i="34"/>
  <c r="BY312" i="34" s="1"/>
  <c r="AV313" i="34"/>
  <c r="CA313" i="34" s="1"/>
  <c r="AS236" i="34"/>
  <c r="BX236" i="34" s="1"/>
  <c r="AW184" i="34"/>
  <c r="CB184" i="34" s="1"/>
  <c r="AS259" i="34"/>
  <c r="BX259" i="34" s="1"/>
  <c r="AX279" i="34"/>
  <c r="CC279" i="34" s="1"/>
  <c r="AW121" i="34"/>
  <c r="AW112" i="34" s="1"/>
  <c r="AX44" i="34"/>
  <c r="CC44" i="34" s="1"/>
  <c r="AS104" i="34"/>
  <c r="BX104" i="34" s="1"/>
  <c r="AS227" i="34"/>
  <c r="BX227" i="34" s="1"/>
  <c r="AV187" i="34"/>
  <c r="CA187" i="34" s="1"/>
  <c r="AX87" i="34"/>
  <c r="CC87" i="34" s="1"/>
  <c r="AW200" i="34"/>
  <c r="AS261" i="34"/>
  <c r="BX261" i="34" s="1"/>
  <c r="AX118" i="34"/>
  <c r="CC118" i="34" s="1"/>
  <c r="AV188" i="34"/>
  <c r="CA188" i="34" s="1"/>
  <c r="AS206" i="34"/>
  <c r="AS205" i="34"/>
  <c r="AS135" i="34" s="1"/>
  <c r="AS165" i="34"/>
  <c r="BX165" i="34" s="1"/>
  <c r="AU50" i="34"/>
  <c r="AV314" i="34"/>
  <c r="CA314" i="34" s="1"/>
  <c r="AW145" i="34"/>
  <c r="CB145" i="34" s="1"/>
  <c r="AW185" i="34"/>
  <c r="CB185" i="34" s="1"/>
  <c r="AX89" i="34"/>
  <c r="CC89" i="34" s="1"/>
  <c r="AS87" i="34"/>
  <c r="BX87" i="34" s="1"/>
  <c r="AV268" i="34"/>
  <c r="CA268" i="34" s="1"/>
  <c r="AU280" i="34"/>
  <c r="BZ280" i="34" s="1"/>
  <c r="AV229" i="34"/>
  <c r="CA229" i="34" s="1"/>
  <c r="AW101" i="34"/>
  <c r="AT156" i="34"/>
  <c r="BY156" i="34" s="1"/>
  <c r="AS257" i="34"/>
  <c r="BX257" i="34" s="1"/>
  <c r="AS196" i="34"/>
  <c r="BX196" i="34" s="1"/>
  <c r="AS68" i="34"/>
  <c r="BX68" i="34" s="1"/>
  <c r="AX153" i="34"/>
  <c r="CC153" i="34" s="1"/>
  <c r="AX148" i="34"/>
  <c r="CC148" i="34" s="1"/>
  <c r="AS221" i="34"/>
  <c r="BX221" i="34" s="1"/>
  <c r="AV280" i="34"/>
  <c r="CA280" i="34" s="1"/>
  <c r="AU208" i="34"/>
  <c r="AS111" i="34"/>
  <c r="BX111" i="34" s="1"/>
  <c r="AT284" i="34"/>
  <c r="BY284" i="34" s="1"/>
  <c r="AS253" i="34"/>
  <c r="BX253" i="34" s="1"/>
  <c r="AS209" i="34"/>
  <c r="AX159" i="34"/>
  <c r="AT93" i="34"/>
  <c r="BY93" i="34" s="1"/>
  <c r="AV287" i="34"/>
  <c r="AU201" i="34"/>
  <c r="AV85" i="34"/>
  <c r="CA85" i="34" s="1"/>
  <c r="AW280" i="34"/>
  <c r="CB280" i="34" s="1"/>
  <c r="AU154" i="34"/>
  <c r="BZ154" i="34" s="1"/>
  <c r="AS163" i="34"/>
  <c r="BX163" i="34" s="1"/>
  <c r="AW292" i="34"/>
  <c r="CB292" i="34" s="1"/>
  <c r="AS265" i="34"/>
  <c r="AU239" i="34"/>
  <c r="BZ239" i="34" s="1"/>
  <c r="AV72" i="34"/>
  <c r="CA72" i="34" s="1"/>
  <c r="AU62" i="34"/>
  <c r="BZ62" i="34" s="1"/>
  <c r="AS184" i="34"/>
  <c r="BX184" i="34" s="1"/>
  <c r="AT136" i="34"/>
  <c r="BY136" i="34" s="1"/>
  <c r="AT299" i="34"/>
  <c r="BY299" i="34" s="1"/>
  <c r="AS162" i="34"/>
  <c r="BX162" i="34" s="1"/>
  <c r="AU108" i="34"/>
  <c r="BZ108" i="34" s="1"/>
  <c r="AX174" i="34"/>
  <c r="CC174" i="34" s="1"/>
  <c r="AU83" i="34"/>
  <c r="BZ83" i="34" s="1"/>
  <c r="AT118" i="34"/>
  <c r="BY118" i="34" s="1"/>
  <c r="AW226" i="34"/>
  <c r="CB226" i="34" s="1"/>
  <c r="AT38" i="34"/>
  <c r="BY38" i="34" s="1"/>
  <c r="AV32" i="34"/>
  <c r="CA32" i="34" s="1"/>
  <c r="AU89" i="34"/>
  <c r="BZ89" i="34" s="1"/>
  <c r="AT182" i="34"/>
  <c r="BY182" i="34" s="1"/>
  <c r="AW170" i="34"/>
  <c r="CB170" i="34" s="1"/>
  <c r="AX170" i="34"/>
  <c r="CC170" i="34" s="1"/>
  <c r="AU163" i="34"/>
  <c r="BZ163" i="34" s="1"/>
  <c r="AS4" i="34"/>
  <c r="AX25" i="34"/>
  <c r="AW33" i="34"/>
  <c r="CB33" i="34" s="1"/>
  <c r="AU258" i="34"/>
  <c r="BZ258" i="34" s="1"/>
  <c r="AV279" i="34"/>
  <c r="CA279" i="34" s="1"/>
  <c r="AX261" i="34"/>
  <c r="CC261" i="34" s="1"/>
  <c r="AV148" i="34"/>
  <c r="CA148" i="34" s="1"/>
  <c r="AW272" i="34"/>
  <c r="CB272" i="34" s="1"/>
  <c r="AU74" i="34"/>
  <c r="AS280" i="34"/>
  <c r="BX280" i="34" s="1"/>
  <c r="AV250" i="34"/>
  <c r="AT84" i="34"/>
  <c r="BY84" i="34" s="1"/>
  <c r="AS189" i="34"/>
  <c r="BX189" i="34" s="1"/>
  <c r="AW239" i="34"/>
  <c r="CB239" i="34" s="1"/>
  <c r="AX163" i="34"/>
  <c r="CC163" i="34" s="1"/>
  <c r="AU268" i="34"/>
  <c r="BZ268" i="34" s="1"/>
  <c r="AT216" i="34"/>
  <c r="BY216" i="34" s="1"/>
  <c r="AU109" i="34"/>
  <c r="BZ109" i="34" s="1"/>
  <c r="AW273" i="34"/>
  <c r="AV224" i="34"/>
  <c r="CA224" i="34" s="1"/>
  <c r="AS168" i="34"/>
  <c r="BX168" i="34" s="1"/>
  <c r="AV100" i="34"/>
  <c r="AX224" i="34"/>
  <c r="CC224" i="34" s="1"/>
  <c r="AX216" i="34"/>
  <c r="CC216" i="34" s="1"/>
  <c r="AX60" i="34"/>
  <c r="CC60" i="34" s="1"/>
  <c r="AT75" i="34"/>
  <c r="AW85" i="34"/>
  <c r="CB85" i="34" s="1"/>
  <c r="AW159" i="34"/>
  <c r="AV185" i="34"/>
  <c r="CA185" i="34" s="1"/>
  <c r="AV160" i="34"/>
  <c r="CA160" i="34" s="1"/>
  <c r="AV154" i="34"/>
  <c r="CA154" i="34" s="1"/>
  <c r="AX266" i="34"/>
  <c r="AX29" i="34"/>
  <c r="CC29" i="34" s="1"/>
  <c r="AX71" i="34"/>
  <c r="CC71" i="34" s="1"/>
  <c r="AV105" i="34"/>
  <c r="AU99" i="34"/>
  <c r="BZ99" i="34" s="1"/>
  <c r="AS216" i="34"/>
  <c r="BX216" i="34" s="1"/>
  <c r="AT140" i="34"/>
  <c r="BY140" i="34" s="1"/>
  <c r="AV227" i="34"/>
  <c r="CA227" i="34" s="1"/>
  <c r="AX273" i="34"/>
  <c r="AV62" i="34"/>
  <c r="CA62" i="34" s="1"/>
  <c r="AS30" i="34"/>
  <c r="BX30" i="34" s="1"/>
  <c r="AU182" i="34"/>
  <c r="BZ182" i="34" s="1"/>
  <c r="AT161" i="34"/>
  <c r="BY161" i="34" s="1"/>
  <c r="AX150" i="34"/>
  <c r="CC150" i="34" s="1"/>
  <c r="AS33" i="34"/>
  <c r="BX33" i="34" s="1"/>
  <c r="AV161" i="34"/>
  <c r="CA161" i="34" s="1"/>
  <c r="AU138" i="34"/>
  <c r="BZ138" i="34" s="1"/>
  <c r="AV92" i="34"/>
  <c r="AW70" i="34"/>
  <c r="CB70" i="34" s="1"/>
  <c r="AW123" i="34"/>
  <c r="CB123" i="34" s="1"/>
  <c r="AU23" i="34"/>
  <c r="BZ23" i="34" s="1"/>
  <c r="AV198" i="34"/>
  <c r="CA198" i="34" s="1"/>
  <c r="AS201" i="34"/>
  <c r="AS266" i="34"/>
  <c r="AX121" i="34"/>
  <c r="AX112" i="34" s="1"/>
  <c r="AX186" i="34"/>
  <c r="AX255" i="34"/>
  <c r="AW320" i="34"/>
  <c r="AW191" i="34"/>
  <c r="CB191" i="34" s="1"/>
  <c r="AK186" i="34"/>
  <c r="AI219" i="34"/>
  <c r="AG172" i="34"/>
  <c r="AG76" i="34"/>
  <c r="AG194" i="34"/>
  <c r="AH287" i="34"/>
  <c r="AL210" i="34"/>
  <c r="AK300" i="34"/>
  <c r="AJ144" i="34"/>
  <c r="AI283" i="34"/>
  <c r="AL191" i="34"/>
  <c r="AH283" i="34"/>
  <c r="AL283" i="34"/>
  <c r="AI191" i="34"/>
  <c r="AJ283" i="34"/>
  <c r="AH26" i="34"/>
  <c r="AH201" i="34"/>
  <c r="AJ19" i="34"/>
  <c r="AG287" i="34"/>
  <c r="AJ255" i="34"/>
  <c r="AL223" i="34"/>
  <c r="AH251" i="34"/>
  <c r="AG219" i="34"/>
  <c r="AI79" i="34"/>
  <c r="AJ114" i="34"/>
  <c r="AG121" i="34"/>
  <c r="AK295" i="34"/>
  <c r="AI256" i="34"/>
  <c r="AG115" i="34"/>
  <c r="AI18" i="34"/>
  <c r="AL79" i="34"/>
  <c r="AJ214" i="34"/>
  <c r="AK212" i="34"/>
  <c r="AJ290" i="34"/>
  <c r="AI115" i="34"/>
  <c r="AL290" i="34"/>
  <c r="AH27" i="34"/>
  <c r="AK19" i="34"/>
  <c r="AI106" i="34"/>
  <c r="AL214" i="34"/>
  <c r="AI26" i="34"/>
  <c r="AH288" i="34"/>
  <c r="AI75" i="34"/>
  <c r="AH76" i="34"/>
  <c r="AJ106" i="34"/>
  <c r="AL194" i="34"/>
  <c r="AI27" i="34"/>
  <c r="AI206" i="34"/>
  <c r="AL206" i="34"/>
  <c r="AL125" i="34"/>
  <c r="AK288" i="34"/>
  <c r="AL26" i="34"/>
  <c r="AK264" i="34"/>
  <c r="AH159" i="34"/>
  <c r="AL18" i="34"/>
  <c r="AH51" i="34"/>
  <c r="AJ206" i="34"/>
  <c r="AJ256" i="34"/>
  <c r="AI125" i="34"/>
  <c r="AK210" i="34"/>
  <c r="AL106" i="34"/>
  <c r="AI121" i="34"/>
  <c r="AK323" i="34"/>
  <c r="AL323" i="34"/>
  <c r="AH323" i="34"/>
  <c r="AG79" i="34"/>
  <c r="AL316" i="34"/>
  <c r="AJ210" i="34"/>
  <c r="AG126" i="34"/>
  <c r="AG251" i="34"/>
  <c r="AK75" i="34"/>
  <c r="AI159" i="34"/>
  <c r="AI220" i="34"/>
  <c r="AL51" i="34"/>
  <c r="AH126" i="34"/>
  <c r="AH316" i="34"/>
  <c r="AH18" i="34"/>
  <c r="AK172" i="34"/>
  <c r="AG26" i="34"/>
  <c r="AG290" i="34"/>
  <c r="AL220" i="34"/>
  <c r="AI223" i="34"/>
  <c r="AG52" i="34"/>
  <c r="AJ254" i="34"/>
  <c r="AK5" i="34"/>
  <c r="AJ51" i="34"/>
  <c r="AL287" i="34"/>
  <c r="AK194" i="34"/>
  <c r="AJ201" i="34"/>
  <c r="AJ219" i="34"/>
  <c r="AI251" i="34"/>
  <c r="AL114" i="34"/>
  <c r="AG5" i="34"/>
  <c r="AL172" i="34"/>
  <c r="AG210" i="34"/>
  <c r="AJ75" i="34"/>
  <c r="AG223" i="34"/>
  <c r="AL295" i="34"/>
  <c r="AH144" i="34"/>
  <c r="AH256" i="34"/>
  <c r="AG19" i="34"/>
  <c r="AK304" i="34"/>
  <c r="AL251" i="34"/>
  <c r="AJ159" i="34"/>
  <c r="AJ251" i="34"/>
  <c r="AL254" i="34"/>
  <c r="AL304" i="34"/>
  <c r="AI316" i="34"/>
  <c r="AH304" i="34"/>
  <c r="AI255" i="34"/>
  <c r="AI210" i="34"/>
  <c r="AL144" i="34"/>
  <c r="AK126" i="34"/>
  <c r="AJ126" i="34"/>
  <c r="AI214" i="34"/>
  <c r="AI144" i="34"/>
  <c r="AJ26" i="34"/>
  <c r="AI288" i="34"/>
  <c r="AK106" i="34"/>
  <c r="AL75" i="34"/>
  <c r="AG255" i="34"/>
  <c r="AG316" i="34"/>
  <c r="AK254" i="34"/>
  <c r="AK100" i="34"/>
  <c r="AJ323" i="34"/>
  <c r="AK51" i="34"/>
  <c r="AJ121" i="34"/>
  <c r="AK255" i="34"/>
  <c r="AH209" i="34"/>
  <c r="AH115" i="34"/>
  <c r="AH219" i="34"/>
  <c r="AH214" i="34"/>
  <c r="AG300" i="34"/>
  <c r="AK201" i="34"/>
  <c r="AL201" i="34"/>
  <c r="AH206" i="34"/>
  <c r="AG186" i="34"/>
  <c r="AK144" i="34"/>
  <c r="AG27" i="34"/>
  <c r="AK115" i="34"/>
  <c r="AI51" i="34"/>
  <c r="AK219" i="34"/>
  <c r="AI323" i="34"/>
  <c r="AY247" i="22"/>
  <c r="AY47" i="22" s="1"/>
  <c r="U37" i="34"/>
  <c r="CB231" i="34" l="1"/>
  <c r="BX135" i="34"/>
  <c r="CA250" i="34"/>
  <c r="CA251" i="34"/>
  <c r="CA264" i="34"/>
  <c r="BX209" i="34"/>
  <c r="BX31" i="34"/>
  <c r="BX210" i="34"/>
  <c r="CC219" i="34"/>
  <c r="CC92" i="34"/>
  <c r="AV310" i="34"/>
  <c r="CA310" i="34" s="1"/>
  <c r="CA204" i="34"/>
  <c r="CA206" i="34"/>
  <c r="CA205" i="34"/>
  <c r="BZ209" i="34"/>
  <c r="BZ210" i="34"/>
  <c r="BZ31" i="34"/>
  <c r="BZ77" i="34"/>
  <c r="BZ79" i="34"/>
  <c r="CC124" i="34"/>
  <c r="CC125" i="34"/>
  <c r="BZ204" i="34"/>
  <c r="BZ206" i="34"/>
  <c r="BZ205" i="34"/>
  <c r="CB101" i="34"/>
  <c r="CB287" i="34"/>
  <c r="CB100" i="34"/>
  <c r="CB200" i="34"/>
  <c r="CB201" i="34"/>
  <c r="CC250" i="34"/>
  <c r="CC251" i="34"/>
  <c r="CC264" i="34"/>
  <c r="CB50" i="34"/>
  <c r="CB252" i="34"/>
  <c r="CB52" i="34"/>
  <c r="CB54" i="34"/>
  <c r="CB55" i="34"/>
  <c r="CB51" i="34"/>
  <c r="CB53" i="34"/>
  <c r="CC74" i="34"/>
  <c r="CC75" i="34"/>
  <c r="CC77" i="34"/>
  <c r="CC79" i="34"/>
  <c r="CB105" i="34"/>
  <c r="CB106" i="34"/>
  <c r="BX283" i="34"/>
  <c r="BX207" i="34"/>
  <c r="BX300" i="34"/>
  <c r="BX250" i="34"/>
  <c r="BX251" i="34"/>
  <c r="BX264" i="34"/>
  <c r="BZ114" i="34"/>
  <c r="BZ113" i="34"/>
  <c r="BZ117" i="34"/>
  <c r="BZ116" i="34"/>
  <c r="BZ115" i="34"/>
  <c r="CA74" i="34"/>
  <c r="CA75" i="34"/>
  <c r="CA208" i="34"/>
  <c r="CA26" i="34"/>
  <c r="AS305" i="34"/>
  <c r="BX305" i="34" s="1"/>
  <c r="BX295" i="34"/>
  <c r="BY17" i="34"/>
  <c r="BY18" i="34"/>
  <c r="BY19" i="34"/>
  <c r="BX208" i="34"/>
  <c r="BX26" i="34"/>
  <c r="CB114" i="34"/>
  <c r="CB115" i="34"/>
  <c r="CB117" i="34"/>
  <c r="CB113" i="34"/>
  <c r="CB116" i="34"/>
  <c r="BZ105" i="34"/>
  <c r="BZ106" i="34"/>
  <c r="BX159" i="34"/>
  <c r="BX158" i="34"/>
  <c r="BZ74" i="34"/>
  <c r="BZ75" i="34"/>
  <c r="BX4" i="34"/>
  <c r="BX5" i="34"/>
  <c r="BZ50" i="34"/>
  <c r="BZ55" i="34"/>
  <c r="BZ54" i="34"/>
  <c r="BZ52" i="34"/>
  <c r="BZ53" i="34"/>
  <c r="BZ252" i="34"/>
  <c r="BZ51" i="34"/>
  <c r="CB209" i="34"/>
  <c r="CB210" i="34"/>
  <c r="CB31" i="34"/>
  <c r="CB74" i="34"/>
  <c r="CB75" i="34"/>
  <c r="CB4" i="34"/>
  <c r="CB5" i="34"/>
  <c r="BZ124" i="34"/>
  <c r="BZ125" i="34"/>
  <c r="CB283" i="34"/>
  <c r="CB207" i="34"/>
  <c r="CB300" i="34"/>
  <c r="CC209" i="34"/>
  <c r="CC31" i="34"/>
  <c r="CC210" i="34"/>
  <c r="CC200" i="34"/>
  <c r="CC201" i="34"/>
  <c r="BY204" i="34"/>
  <c r="BY206" i="34"/>
  <c r="BY205" i="34"/>
  <c r="BY114" i="34"/>
  <c r="BY116" i="34"/>
  <c r="BY113" i="34"/>
  <c r="BY115" i="34"/>
  <c r="BY117" i="34"/>
  <c r="BY50" i="34"/>
  <c r="BY252" i="34"/>
  <c r="BY51" i="34"/>
  <c r="BY53" i="34"/>
  <c r="BY55" i="34"/>
  <c r="BY54" i="34"/>
  <c r="BY52" i="34"/>
  <c r="CA209" i="34"/>
  <c r="CA210" i="34"/>
  <c r="CA31" i="34"/>
  <c r="CC208" i="34"/>
  <c r="CC26" i="34"/>
  <c r="BZ250" i="34"/>
  <c r="BZ251" i="34"/>
  <c r="BZ264" i="34"/>
  <c r="AX310" i="34"/>
  <c r="CC310" i="34" s="1"/>
  <c r="CC204" i="34"/>
  <c r="CC205" i="34"/>
  <c r="CC206" i="34"/>
  <c r="BX77" i="34"/>
  <c r="BX79" i="34"/>
  <c r="BZ262" i="34"/>
  <c r="BZ255" i="34"/>
  <c r="CA105" i="34"/>
  <c r="CA106" i="34"/>
  <c r="CB273" i="34"/>
  <c r="CB256" i="34"/>
  <c r="CB194" i="34"/>
  <c r="BZ208" i="34"/>
  <c r="BZ26" i="34"/>
  <c r="BY250" i="34"/>
  <c r="BY251" i="34"/>
  <c r="BY264" i="34"/>
  <c r="CA50" i="34"/>
  <c r="CA53" i="34"/>
  <c r="CA252" i="34"/>
  <c r="CA54" i="34"/>
  <c r="CA51" i="34"/>
  <c r="CA52" i="34"/>
  <c r="CA55" i="34"/>
  <c r="CA297" i="34"/>
  <c r="CA244" i="34"/>
  <c r="BX273" i="34"/>
  <c r="BX194" i="34"/>
  <c r="BX256" i="34"/>
  <c r="CC273" i="34"/>
  <c r="CC194" i="34"/>
  <c r="CC256" i="34"/>
  <c r="CB159" i="34"/>
  <c r="CB158" i="34"/>
  <c r="CC159" i="34"/>
  <c r="CC158" i="34"/>
  <c r="BX262" i="34"/>
  <c r="BX255" i="34"/>
  <c r="CA262" i="34"/>
  <c r="CA255" i="34"/>
  <c r="CC50" i="34"/>
  <c r="CC51" i="34"/>
  <c r="CC52" i="34"/>
  <c r="CC55" i="34"/>
  <c r="CC53" i="34"/>
  <c r="CC54" i="34"/>
  <c r="CC252" i="34"/>
  <c r="BZ17" i="34"/>
  <c r="BZ19" i="34"/>
  <c r="BZ18" i="34"/>
  <c r="BX114" i="34"/>
  <c r="BX116" i="34"/>
  <c r="BX113" i="34"/>
  <c r="BX117" i="34"/>
  <c r="BX115" i="34"/>
  <c r="BY208" i="34"/>
  <c r="BY26" i="34"/>
  <c r="CA200" i="34"/>
  <c r="CA201" i="34"/>
  <c r="CC17" i="34"/>
  <c r="CC18" i="34"/>
  <c r="CC19" i="34"/>
  <c r="BY200" i="34"/>
  <c r="BY201" i="34"/>
  <c r="CB262" i="34"/>
  <c r="CB255" i="34"/>
  <c r="CC105" i="34"/>
  <c r="CC106" i="34"/>
  <c r="BY320" i="34"/>
  <c r="CB320" i="34"/>
  <c r="CC176" i="34"/>
  <c r="BZ176" i="34"/>
  <c r="BY296" i="34"/>
  <c r="BX320" i="34"/>
  <c r="CB176" i="34"/>
  <c r="CA176" i="34"/>
  <c r="CB135" i="34"/>
  <c r="AS296" i="34"/>
  <c r="AT320" i="34"/>
  <c r="AT310" i="34"/>
  <c r="BY310" i="34" s="1"/>
  <c r="AU310" i="34"/>
  <c r="BZ310" i="34" s="1"/>
  <c r="AU295" i="34"/>
  <c r="BZ295" i="34" s="1"/>
  <c r="AX295" i="34"/>
  <c r="AX107" i="34"/>
  <c r="AU320" i="34"/>
  <c r="AW107" i="34"/>
  <c r="AT296" i="34"/>
  <c r="AT305" i="34"/>
  <c r="BY305" i="34" s="1"/>
  <c r="AV295" i="34"/>
  <c r="CA295" i="34" s="1"/>
  <c r="AX135" i="34"/>
  <c r="AX320" i="34"/>
  <c r="AT135" i="34"/>
  <c r="AT206" i="34"/>
  <c r="AW255" i="34"/>
  <c r="AX144" i="34"/>
  <c r="AT256" i="34"/>
  <c r="AS290" i="34"/>
  <c r="AV210" i="34"/>
  <c r="AT51" i="34"/>
  <c r="AX290" i="34"/>
  <c r="AU79" i="34"/>
  <c r="AT287" i="34"/>
  <c r="AX201" i="34"/>
  <c r="AW254" i="34"/>
  <c r="AU214" i="34"/>
  <c r="BZ214" i="34" s="1"/>
  <c r="AX251" i="34"/>
  <c r="AT144" i="34"/>
  <c r="AS210" i="34"/>
  <c r="AU251" i="34"/>
  <c r="AX287" i="34"/>
  <c r="AS52" i="34"/>
  <c r="AS26" i="34"/>
  <c r="AT126" i="34"/>
  <c r="AT24" i="34" s="1"/>
  <c r="BY24" i="34" s="1"/>
  <c r="AW75" i="34"/>
  <c r="AX316" i="34"/>
  <c r="CC316" i="34" s="1"/>
  <c r="AU125" i="34"/>
  <c r="AX18" i="34"/>
  <c r="AW288" i="34"/>
  <c r="AU27" i="34"/>
  <c r="AU75" i="34"/>
  <c r="AU106" i="34"/>
  <c r="AU115" i="34"/>
  <c r="AX79" i="34"/>
  <c r="AS219" i="34"/>
  <c r="AS287" i="34"/>
  <c r="AT107" i="34"/>
  <c r="AV320" i="34"/>
  <c r="AT26" i="34"/>
  <c r="AT283" i="34"/>
  <c r="AS194" i="34"/>
  <c r="AS172" i="34"/>
  <c r="BX233" i="34" s="1"/>
  <c r="AT214" i="34"/>
  <c r="BY214" i="34" s="1"/>
  <c r="AX75" i="34"/>
  <c r="AU144" i="34"/>
  <c r="AV159" i="34"/>
  <c r="AX114" i="34"/>
  <c r="AW194" i="34"/>
  <c r="AT316" i="34"/>
  <c r="BY316" i="34" s="1"/>
  <c r="AU159" i="34"/>
  <c r="AW210" i="34"/>
  <c r="AU206" i="34"/>
  <c r="AT76" i="34"/>
  <c r="BY76" i="34" s="1"/>
  <c r="AV214" i="34"/>
  <c r="CA214" i="34" s="1"/>
  <c r="AV255" i="34"/>
  <c r="AS27" i="34"/>
  <c r="AT219" i="34"/>
  <c r="AV121" i="34"/>
  <c r="AV112" i="34" s="1"/>
  <c r="AW106" i="34"/>
  <c r="AU210" i="34"/>
  <c r="AW219" i="34"/>
  <c r="AW144" i="34"/>
  <c r="AW201" i="34"/>
  <c r="AT115" i="34"/>
  <c r="AW51" i="34"/>
  <c r="AS316" i="34"/>
  <c r="BX316" i="34" s="1"/>
  <c r="AU288" i="34"/>
  <c r="AV126" i="34"/>
  <c r="AV24" i="34" s="1"/>
  <c r="CA24" i="34" s="1"/>
  <c r="AU255" i="34"/>
  <c r="AX254" i="34"/>
  <c r="AX172" i="34"/>
  <c r="CC233" i="34" s="1"/>
  <c r="AV219" i="34"/>
  <c r="AV51" i="34"/>
  <c r="AU223" i="34"/>
  <c r="BZ223" i="34" s="1"/>
  <c r="AW172" i="34"/>
  <c r="CB233" i="34" s="1"/>
  <c r="AX51" i="34"/>
  <c r="AS251" i="34"/>
  <c r="AS79" i="34"/>
  <c r="AU121" i="34"/>
  <c r="AU112" i="34" s="1"/>
  <c r="AV256" i="34"/>
  <c r="AT159" i="34"/>
  <c r="AX125" i="34"/>
  <c r="AX194" i="34"/>
  <c r="AT288" i="34"/>
  <c r="AW19" i="34"/>
  <c r="AV290" i="34"/>
  <c r="AU18" i="34"/>
  <c r="AS121" i="34"/>
  <c r="AS112" i="34" s="1"/>
  <c r="AT251" i="34"/>
  <c r="AV19" i="34"/>
  <c r="AV135" i="34"/>
  <c r="AW295" i="34"/>
  <c r="AX191" i="34"/>
  <c r="CC191" i="34" s="1"/>
  <c r="AW300" i="34"/>
  <c r="AS76" i="34"/>
  <c r="BX76" i="34" s="1"/>
  <c r="AU219" i="34"/>
  <c r="AW115" i="34"/>
  <c r="AW100" i="34"/>
  <c r="AU316" i="34"/>
  <c r="BZ316" i="34" s="1"/>
  <c r="AV75" i="34"/>
  <c r="AV254" i="34"/>
  <c r="AX26" i="34"/>
  <c r="AX214" i="34"/>
  <c r="CC214" i="34" s="1"/>
  <c r="AU256" i="34"/>
  <c r="AV144" i="34"/>
  <c r="AU51" i="34"/>
  <c r="AS186" i="34"/>
  <c r="AS300" i="34"/>
  <c r="AT209" i="34"/>
  <c r="AS255" i="34"/>
  <c r="AV26" i="34"/>
  <c r="AW126" i="34"/>
  <c r="AW24" i="34" s="1"/>
  <c r="CB24" i="34" s="1"/>
  <c r="AT304" i="34"/>
  <c r="AV251" i="34"/>
  <c r="AS19" i="34"/>
  <c r="AS223" i="34"/>
  <c r="BX223" i="34" s="1"/>
  <c r="AS5" i="34"/>
  <c r="AV201" i="34"/>
  <c r="AW5" i="34"/>
  <c r="AX220" i="34"/>
  <c r="AT18" i="34"/>
  <c r="AU220" i="34"/>
  <c r="AS126" i="34"/>
  <c r="AS24" i="34" s="1"/>
  <c r="BX24" i="34" s="1"/>
  <c r="AX106" i="34"/>
  <c r="AV206" i="34"/>
  <c r="AW264" i="34"/>
  <c r="AX206" i="34"/>
  <c r="AV106" i="34"/>
  <c r="AU26" i="34"/>
  <c r="AT27" i="34"/>
  <c r="AW212" i="34"/>
  <c r="CB212" i="34" s="1"/>
  <c r="AS115" i="34"/>
  <c r="AV114" i="34"/>
  <c r="AX223" i="34"/>
  <c r="CC223" i="34" s="1"/>
  <c r="AT201" i="34"/>
  <c r="AU191" i="34"/>
  <c r="BZ191" i="34" s="1"/>
  <c r="AU283" i="34"/>
  <c r="AX210" i="34"/>
  <c r="AW186" i="34"/>
  <c r="AW316" i="34"/>
  <c r="CB316" i="34" s="1"/>
  <c r="AG175" i="34"/>
  <c r="AG80" i="34"/>
  <c r="AG256" i="34"/>
  <c r="AL31" i="34"/>
  <c r="AI300" i="34"/>
  <c r="AJ151" i="34"/>
  <c r="AH212" i="34"/>
  <c r="AK31" i="34"/>
  <c r="AH128" i="34"/>
  <c r="AH300" i="34"/>
  <c r="AK290" i="34"/>
  <c r="AH52" i="34"/>
  <c r="AI116" i="34"/>
  <c r="AL126" i="34"/>
  <c r="AJ31" i="34"/>
  <c r="AI260" i="34"/>
  <c r="AV283" i="34"/>
  <c r="AJ300" i="34"/>
  <c r="AH112" i="34"/>
  <c r="AK256" i="34"/>
  <c r="AW304" i="34"/>
  <c r="AK112" i="34"/>
  <c r="AX283" i="34"/>
  <c r="AL300" i="34"/>
  <c r="AL212" i="34"/>
  <c r="AI19" i="34"/>
  <c r="AL19" i="34"/>
  <c r="AX304" i="34"/>
  <c r="AL112" i="34"/>
  <c r="AG176" i="34"/>
  <c r="AH80" i="34"/>
  <c r="AJ115" i="34"/>
  <c r="AH172" i="34"/>
  <c r="AL9" i="34"/>
  <c r="AJ304" i="34"/>
  <c r="AL151" i="34"/>
  <c r="AK175" i="34"/>
  <c r="AK220" i="34"/>
  <c r="AI31" i="34"/>
  <c r="AL27" i="34"/>
  <c r="AH151" i="34"/>
  <c r="AJ76" i="34"/>
  <c r="AG214" i="34"/>
  <c r="AK214" i="34"/>
  <c r="AL95" i="34"/>
  <c r="AH19" i="34"/>
  <c r="AL52" i="34"/>
  <c r="AK76" i="34"/>
  <c r="AI304" i="34"/>
  <c r="AI76" i="34"/>
  <c r="AI212" i="34"/>
  <c r="AG116" i="34"/>
  <c r="AH264" i="34"/>
  <c r="AH116" i="34"/>
  <c r="AI9" i="34"/>
  <c r="AL264" i="34"/>
  <c r="AJ52" i="34"/>
  <c r="AI126" i="34"/>
  <c r="AK151" i="34"/>
  <c r="AL76" i="34"/>
  <c r="AI52" i="34"/>
  <c r="AG144" i="34"/>
  <c r="AH9" i="34"/>
  <c r="AK128" i="34"/>
  <c r="AJ264" i="34"/>
  <c r="AG31" i="34"/>
  <c r="AL115" i="34"/>
  <c r="AJ27" i="34"/>
  <c r="AI95" i="34"/>
  <c r="AG264" i="34"/>
  <c r="AJ9" i="34"/>
  <c r="AK52" i="34"/>
  <c r="AK287" i="34"/>
  <c r="AJ212" i="34"/>
  <c r="AH260" i="34"/>
  <c r="AI172" i="34"/>
  <c r="AH210" i="34"/>
  <c r="AK27" i="34"/>
  <c r="AJ128" i="34"/>
  <c r="AK116" i="34"/>
  <c r="AH220" i="34"/>
  <c r="AI290" i="34"/>
  <c r="AI151" i="34"/>
  <c r="AJ172" i="34"/>
  <c r="AL175" i="34"/>
  <c r="AI264" i="34"/>
  <c r="AJ220" i="34"/>
  <c r="AG252" i="34"/>
  <c r="AG212" i="34"/>
  <c r="AG128" i="34"/>
  <c r="AJ260" i="34"/>
  <c r="AL256" i="34"/>
  <c r="AH290" i="34"/>
  <c r="AG304" i="34"/>
  <c r="AG220" i="34"/>
  <c r="CA290" i="34" l="1"/>
  <c r="CA288" i="34"/>
  <c r="CA159" i="34"/>
  <c r="CA158" i="34"/>
  <c r="BZ27" i="34"/>
  <c r="BZ254" i="34"/>
  <c r="BZ25" i="34"/>
  <c r="CB122" i="34"/>
  <c r="CB121" i="34"/>
  <c r="CB304" i="34"/>
  <c r="CA283" i="34"/>
  <c r="CA207" i="34"/>
  <c r="CA300" i="34"/>
  <c r="BZ283" i="34"/>
  <c r="BZ207" i="34"/>
  <c r="BZ300" i="34"/>
  <c r="CA114" i="34"/>
  <c r="CA117" i="34"/>
  <c r="CA115" i="34"/>
  <c r="CA116" i="34"/>
  <c r="CA113" i="34"/>
  <c r="BY122" i="34"/>
  <c r="BY121" i="34"/>
  <c r="BY304" i="34"/>
  <c r="BY209" i="34"/>
  <c r="BY210" i="34"/>
  <c r="BY31" i="34"/>
  <c r="BY159" i="34"/>
  <c r="BY158" i="34"/>
  <c r="CB219" i="34"/>
  <c r="CB92" i="34"/>
  <c r="BY219" i="34"/>
  <c r="BY92" i="34"/>
  <c r="BZ159" i="34"/>
  <c r="BZ158" i="34"/>
  <c r="CC122" i="34"/>
  <c r="CC121" i="34"/>
  <c r="CC304" i="34"/>
  <c r="BZ219" i="34"/>
  <c r="BZ92" i="34"/>
  <c r="AW305" i="34"/>
  <c r="CB305" i="34" s="1"/>
  <c r="CB295" i="34"/>
  <c r="CA219" i="34"/>
  <c r="CA92" i="34"/>
  <c r="BX27" i="34"/>
  <c r="BX25" i="34"/>
  <c r="BX254" i="34"/>
  <c r="BY283" i="34"/>
  <c r="BY207" i="34"/>
  <c r="BY300" i="34"/>
  <c r="BX290" i="34"/>
  <c r="BX288" i="34"/>
  <c r="BY27" i="34"/>
  <c r="BY254" i="34"/>
  <c r="BY25" i="34"/>
  <c r="BX172" i="34"/>
  <c r="BX175" i="34"/>
  <c r="AX296" i="34"/>
  <c r="CC295" i="34"/>
  <c r="CC283" i="34"/>
  <c r="CC207" i="34"/>
  <c r="CC300" i="34"/>
  <c r="CB172" i="34"/>
  <c r="CB175" i="34"/>
  <c r="CC172" i="34"/>
  <c r="CC175" i="34"/>
  <c r="CC114" i="34"/>
  <c r="CC116" i="34"/>
  <c r="CC113" i="34"/>
  <c r="CC117" i="34"/>
  <c r="CC115" i="34"/>
  <c r="BX219" i="34"/>
  <c r="BX92" i="34"/>
  <c r="CC290" i="34"/>
  <c r="CC288" i="34"/>
  <c r="BX73" i="34"/>
  <c r="CA296" i="34"/>
  <c r="BY73" i="34"/>
  <c r="CC320" i="34"/>
  <c r="CA320" i="34"/>
  <c r="BZ320" i="34"/>
  <c r="BY135" i="34"/>
  <c r="BX296" i="34"/>
  <c r="AV107" i="34"/>
  <c r="AS78" i="34"/>
  <c r="AU305" i="34"/>
  <c r="BZ305" i="34" s="1"/>
  <c r="AU296" i="34"/>
  <c r="AV305" i="34"/>
  <c r="CA305" i="34" s="1"/>
  <c r="AV296" i="34"/>
  <c r="AS73" i="34"/>
  <c r="BX78" i="34"/>
  <c r="AX305" i="34"/>
  <c r="CC305" i="34" s="1"/>
  <c r="AT323" i="34"/>
  <c r="CC135" i="34"/>
  <c r="BZ135" i="34"/>
  <c r="CA135" i="34"/>
  <c r="AU107" i="34"/>
  <c r="AW296" i="34"/>
  <c r="AT78" i="34"/>
  <c r="AS107" i="34"/>
  <c r="AT119" i="34"/>
  <c r="AT73" i="34"/>
  <c r="AT260" i="34"/>
  <c r="AW151" i="34"/>
  <c r="AS214" i="34"/>
  <c r="BX214" i="34" s="1"/>
  <c r="AV115" i="34"/>
  <c r="AV300" i="34"/>
  <c r="AW31" i="34"/>
  <c r="AW27" i="34"/>
  <c r="AS264" i="34"/>
  <c r="AS144" i="34"/>
  <c r="AU126" i="34"/>
  <c r="AU24" i="34" s="1"/>
  <c r="BZ24" i="34" s="1"/>
  <c r="AT116" i="34"/>
  <c r="AU76" i="34"/>
  <c r="BZ76" i="34" s="1"/>
  <c r="AT19" i="34"/>
  <c r="AV76" i="34"/>
  <c r="CA76" i="34" s="1"/>
  <c r="AW220" i="34"/>
  <c r="AX9" i="34"/>
  <c r="AT80" i="34"/>
  <c r="AL107" i="34"/>
  <c r="AX212" i="34"/>
  <c r="CC212" i="34" s="1"/>
  <c r="AV31" i="34"/>
  <c r="AW290" i="34"/>
  <c r="AT212" i="34"/>
  <c r="BY212" i="34" s="1"/>
  <c r="AX31" i="34"/>
  <c r="AS80" i="34"/>
  <c r="AV260" i="34"/>
  <c r="AU151" i="34"/>
  <c r="AV9" i="34"/>
  <c r="AX115" i="34"/>
  <c r="AU9" i="34"/>
  <c r="AX52" i="34"/>
  <c r="AU31" i="34"/>
  <c r="AK107" i="34"/>
  <c r="AU300" i="34"/>
  <c r="AU264" i="34"/>
  <c r="AU290" i="34"/>
  <c r="AV212" i="34"/>
  <c r="CA212" i="34" s="1"/>
  <c r="AS31" i="34"/>
  <c r="AT290" i="34"/>
  <c r="AS212" i="34"/>
  <c r="BX212" i="34" s="1"/>
  <c r="AT220" i="34"/>
  <c r="AT210" i="34"/>
  <c r="AW287" i="34"/>
  <c r="AU95" i="34"/>
  <c r="AV264" i="34"/>
  <c r="AU52" i="34"/>
  <c r="AV52" i="34"/>
  <c r="AT264" i="34"/>
  <c r="AX95" i="34"/>
  <c r="AT151" i="34"/>
  <c r="AX300" i="34"/>
  <c r="AW256" i="34"/>
  <c r="AU260" i="34"/>
  <c r="AX126" i="34"/>
  <c r="AX24" i="34" s="1"/>
  <c r="CC24" i="34" s="1"/>
  <c r="AT300" i="34"/>
  <c r="AV151" i="34"/>
  <c r="AS256" i="34"/>
  <c r="AS175" i="34"/>
  <c r="AV220" i="34"/>
  <c r="AV128" i="34"/>
  <c r="AT9" i="34"/>
  <c r="AU212" i="34"/>
  <c r="BZ212" i="34" s="1"/>
  <c r="AU19" i="34"/>
  <c r="AT52" i="34"/>
  <c r="AS252" i="34"/>
  <c r="AV172" i="34"/>
  <c r="CA233" i="34" s="1"/>
  <c r="AW116" i="34"/>
  <c r="AU172" i="34"/>
  <c r="BZ233" i="34" s="1"/>
  <c r="AW52" i="34"/>
  <c r="AV27" i="34"/>
  <c r="AW128" i="34"/>
  <c r="AX76" i="34"/>
  <c r="CC76" i="34" s="1"/>
  <c r="AX264" i="34"/>
  <c r="AS116" i="34"/>
  <c r="AW76" i="34"/>
  <c r="CB76" i="34" s="1"/>
  <c r="AW214" i="34"/>
  <c r="CB214" i="34" s="1"/>
  <c r="AX27" i="34"/>
  <c r="AX151" i="34"/>
  <c r="AT172" i="34"/>
  <c r="BY233" i="34" s="1"/>
  <c r="AX19" i="34"/>
  <c r="AH107" i="34"/>
  <c r="AU116" i="34"/>
  <c r="AT128" i="34"/>
  <c r="AG81" i="34"/>
  <c r="AG260" i="34"/>
  <c r="AH252" i="34"/>
  <c r="AW119" i="34"/>
  <c r="AW323" i="34"/>
  <c r="AH132" i="34"/>
  <c r="AL116" i="34"/>
  <c r="AJ147" i="34"/>
  <c r="AI117" i="34"/>
  <c r="AX119" i="34"/>
  <c r="AX323" i="34"/>
  <c r="AL128" i="34"/>
  <c r="AI276" i="34"/>
  <c r="AJ116" i="34"/>
  <c r="AG178" i="34"/>
  <c r="AG179" i="34"/>
  <c r="AK132" i="34"/>
  <c r="AX175" i="34"/>
  <c r="AL176" i="34"/>
  <c r="AJ132" i="34"/>
  <c r="AH240" i="34"/>
  <c r="AS128" i="34"/>
  <c r="AG132" i="34"/>
  <c r="AV304" i="34"/>
  <c r="AJ112" i="34"/>
  <c r="AK240" i="34"/>
  <c r="AS304" i="34"/>
  <c r="AG112" i="34"/>
  <c r="AS220" i="34"/>
  <c r="AG95" i="34"/>
  <c r="AX256" i="34"/>
  <c r="AL260" i="34"/>
  <c r="AK260" i="34"/>
  <c r="AU304" i="34"/>
  <c r="AI112" i="34"/>
  <c r="AL240" i="34"/>
  <c r="AW175" i="34"/>
  <c r="AK176" i="34"/>
  <c r="AG34" i="34"/>
  <c r="BY78" i="34"/>
  <c r="AH175" i="34"/>
  <c r="AH81" i="34"/>
  <c r="AL10" i="34"/>
  <c r="AI97" i="34"/>
  <c r="AK34" i="34"/>
  <c r="AL34" i="34"/>
  <c r="AG53" i="34"/>
  <c r="AI175" i="34"/>
  <c r="AJ10" i="34"/>
  <c r="AI128" i="34"/>
  <c r="AH95" i="34"/>
  <c r="AK117" i="34"/>
  <c r="AH31" i="34"/>
  <c r="AH10" i="34"/>
  <c r="AG151" i="34"/>
  <c r="AL80" i="34"/>
  <c r="AI80" i="34"/>
  <c r="AL252" i="34"/>
  <c r="AL97" i="34"/>
  <c r="AG9" i="34"/>
  <c r="AH147" i="34"/>
  <c r="AK95" i="34"/>
  <c r="AJ95" i="34"/>
  <c r="AH276" i="34"/>
  <c r="AK252" i="34"/>
  <c r="AJ252" i="34"/>
  <c r="AJ34" i="34"/>
  <c r="AJ276" i="34"/>
  <c r="AI147" i="34"/>
  <c r="AI10" i="34"/>
  <c r="AH117" i="34"/>
  <c r="AJ175" i="34"/>
  <c r="AG276" i="34"/>
  <c r="AI252" i="34"/>
  <c r="AK147" i="34"/>
  <c r="AG117" i="34"/>
  <c r="AK80" i="34"/>
  <c r="AK9" i="34"/>
  <c r="AH53" i="34"/>
  <c r="AJ80" i="34"/>
  <c r="AI34" i="34"/>
  <c r="AL147" i="34"/>
  <c r="BY107" i="34" l="1"/>
  <c r="CC107" i="34"/>
  <c r="CB107" i="34"/>
  <c r="BY112" i="34"/>
  <c r="CB112" i="34"/>
  <c r="CC112" i="34"/>
  <c r="BZ172" i="34"/>
  <c r="BZ175" i="34"/>
  <c r="CB27" i="34"/>
  <c r="CB254" i="34"/>
  <c r="CB25" i="34"/>
  <c r="BZ122" i="34"/>
  <c r="BZ304" i="34"/>
  <c r="BZ121" i="34"/>
  <c r="BX128" i="34"/>
  <c r="BX126" i="34"/>
  <c r="CC27" i="34"/>
  <c r="CC254" i="34"/>
  <c r="CC25" i="34"/>
  <c r="BY9" i="34"/>
  <c r="BY11" i="34"/>
  <c r="BY12" i="34"/>
  <c r="BY13" i="34"/>
  <c r="BY15" i="34"/>
  <c r="BY10" i="34"/>
  <c r="BY14" i="34"/>
  <c r="BZ260" i="34"/>
  <c r="BZ276" i="34"/>
  <c r="CC95" i="34"/>
  <c r="CC97" i="34"/>
  <c r="CC220" i="34"/>
  <c r="BX80" i="34"/>
  <c r="BX81" i="34"/>
  <c r="BX225" i="34"/>
  <c r="CC9" i="34"/>
  <c r="CC11" i="34"/>
  <c r="CC14" i="34"/>
  <c r="CC12" i="34"/>
  <c r="CC10" i="34"/>
  <c r="CC15" i="34"/>
  <c r="CC13" i="34"/>
  <c r="CA122" i="34"/>
  <c r="CA304" i="34"/>
  <c r="CA121" i="34"/>
  <c r="BY128" i="34"/>
  <c r="BY126" i="34"/>
  <c r="BY172" i="34"/>
  <c r="BY175" i="34"/>
  <c r="CB128" i="34"/>
  <c r="CB126" i="34"/>
  <c r="BY290" i="34"/>
  <c r="BY288" i="34"/>
  <c r="CA128" i="34"/>
  <c r="CA126" i="34"/>
  <c r="BZ95" i="34"/>
  <c r="BZ220" i="34"/>
  <c r="BZ97" i="34"/>
  <c r="BZ290" i="34"/>
  <c r="BZ288" i="34"/>
  <c r="CA9" i="34"/>
  <c r="CA12" i="34"/>
  <c r="CA11" i="34"/>
  <c r="CA10" i="34"/>
  <c r="CA15" i="34"/>
  <c r="CA13" i="34"/>
  <c r="CA14" i="34"/>
  <c r="BX122" i="34"/>
  <c r="BX121" i="34"/>
  <c r="BX304" i="34"/>
  <c r="CA27" i="34"/>
  <c r="CA254" i="34"/>
  <c r="CA25" i="34"/>
  <c r="CA172" i="34"/>
  <c r="CA175" i="34"/>
  <c r="BZ9" i="34"/>
  <c r="BZ14" i="34"/>
  <c r="BZ15" i="34"/>
  <c r="BZ11" i="34"/>
  <c r="BZ12" i="34"/>
  <c r="BZ13" i="34"/>
  <c r="BZ10" i="34"/>
  <c r="CA260" i="34"/>
  <c r="CA276" i="34"/>
  <c r="CB290" i="34"/>
  <c r="CB288" i="34"/>
  <c r="BY80" i="34"/>
  <c r="BY225" i="34"/>
  <c r="BY81" i="34"/>
  <c r="BY260" i="34"/>
  <c r="BY276" i="34"/>
  <c r="CB178" i="34"/>
  <c r="CC73" i="34"/>
  <c r="CB73" i="34"/>
  <c r="BY119" i="34"/>
  <c r="CC178" i="34"/>
  <c r="CA73" i="34"/>
  <c r="CC119" i="34"/>
  <c r="BZ73" i="34"/>
  <c r="CB296" i="34"/>
  <c r="CC296" i="34"/>
  <c r="AW78" i="34"/>
  <c r="CB119" i="34"/>
  <c r="BZ296" i="34"/>
  <c r="AX73" i="34"/>
  <c r="BZ78" i="34"/>
  <c r="AU73" i="34"/>
  <c r="AW73" i="34"/>
  <c r="CB78" i="34"/>
  <c r="BY323" i="34"/>
  <c r="AW301" i="34"/>
  <c r="AT301" i="34"/>
  <c r="BY301" i="34" s="1"/>
  <c r="AV78" i="34"/>
  <c r="CA78" i="34"/>
  <c r="AV73" i="34"/>
  <c r="AU34" i="34"/>
  <c r="BZ34" i="34" s="1"/>
  <c r="AW252" i="34"/>
  <c r="AG107" i="34"/>
  <c r="AX128" i="34"/>
  <c r="AT276" i="34"/>
  <c r="AS9" i="34"/>
  <c r="AX80" i="34"/>
  <c r="AW117" i="34"/>
  <c r="AX78" i="34"/>
  <c r="AX10" i="34"/>
  <c r="AV301" i="34"/>
  <c r="CA301" i="34" s="1"/>
  <c r="AI107" i="34"/>
  <c r="AV132" i="34"/>
  <c r="AV116" i="34"/>
  <c r="AU117" i="34"/>
  <c r="AT252" i="34"/>
  <c r="AS81" i="34"/>
  <c r="AL164" i="34"/>
  <c r="AS276" i="34"/>
  <c r="AU147" i="34"/>
  <c r="AU80" i="34"/>
  <c r="AW34" i="34"/>
  <c r="CB34" i="34" s="1"/>
  <c r="AX240" i="34"/>
  <c r="AJ107" i="34"/>
  <c r="AS178" i="34"/>
  <c r="AV80" i="34"/>
  <c r="AS117" i="34"/>
  <c r="AV276" i="34"/>
  <c r="AT53" i="34"/>
  <c r="AW147" i="34"/>
  <c r="AT117" i="34"/>
  <c r="AV34" i="34"/>
  <c r="CA34" i="34" s="1"/>
  <c r="AV95" i="34"/>
  <c r="AX97" i="34"/>
  <c r="AS151" i="34"/>
  <c r="AT95" i="34"/>
  <c r="AU97" i="34"/>
  <c r="AT81" i="34"/>
  <c r="CC78" i="34"/>
  <c r="AS34" i="34"/>
  <c r="BX34" i="34" s="1"/>
  <c r="AV147" i="34"/>
  <c r="AT132" i="34"/>
  <c r="AS260" i="34"/>
  <c r="AS176" i="34"/>
  <c r="AW80" i="34"/>
  <c r="AT147" i="34"/>
  <c r="AV10" i="34"/>
  <c r="AW132" i="34"/>
  <c r="AX147" i="34"/>
  <c r="AW9" i="34"/>
  <c r="AU252" i="34"/>
  <c r="AU10" i="34"/>
  <c r="AV252" i="34"/>
  <c r="AW95" i="34"/>
  <c r="AX252" i="34"/>
  <c r="AT10" i="34"/>
  <c r="AX34" i="34"/>
  <c r="CC34" i="34" s="1"/>
  <c r="AU78" i="34"/>
  <c r="AW260" i="34"/>
  <c r="AX116" i="34"/>
  <c r="AH164" i="34"/>
  <c r="AK164" i="34"/>
  <c r="AG225" i="34"/>
  <c r="AH133" i="34"/>
  <c r="CB323" i="34"/>
  <c r="AL132" i="34"/>
  <c r="AL117" i="34"/>
  <c r="CC323" i="34"/>
  <c r="CC181" i="34"/>
  <c r="AS301" i="34"/>
  <c r="BX301" i="34" s="1"/>
  <c r="AJ117" i="34"/>
  <c r="AV119" i="34"/>
  <c r="AX176" i="34"/>
  <c r="AX179" i="34" s="1"/>
  <c r="CB179" i="34"/>
  <c r="AW176" i="34"/>
  <c r="CB181" i="34"/>
  <c r="AU276" i="34"/>
  <c r="AI274" i="34"/>
  <c r="AK276" i="34"/>
  <c r="CC179" i="34"/>
  <c r="AH225" i="34"/>
  <c r="AL11" i="34"/>
  <c r="AG35" i="34"/>
  <c r="AK133" i="34"/>
  <c r="AL241" i="34"/>
  <c r="AK178" i="34"/>
  <c r="AK179" i="34"/>
  <c r="AL178" i="34"/>
  <c r="AL179" i="34"/>
  <c r="AJ133" i="34"/>
  <c r="AS119" i="34"/>
  <c r="AS323" i="34"/>
  <c r="AV175" i="34"/>
  <c r="AJ176" i="34"/>
  <c r="AS95" i="34"/>
  <c r="AG97" i="34"/>
  <c r="AW240" i="34"/>
  <c r="AK241" i="34"/>
  <c r="AT240" i="34"/>
  <c r="AH241" i="34"/>
  <c r="AU175" i="34"/>
  <c r="AI176" i="34"/>
  <c r="AV323" i="34"/>
  <c r="AU119" i="34"/>
  <c r="AT175" i="34"/>
  <c r="AH176" i="34"/>
  <c r="AX260" i="34"/>
  <c r="AL276" i="34"/>
  <c r="AG240" i="34"/>
  <c r="AS132" i="34"/>
  <c r="AG133" i="34"/>
  <c r="AT31" i="34"/>
  <c r="AH34" i="34"/>
  <c r="AS53" i="34"/>
  <c r="AG54" i="34"/>
  <c r="AU128" i="34"/>
  <c r="AI132" i="34"/>
  <c r="AU323" i="34"/>
  <c r="AI240" i="34"/>
  <c r="AJ240" i="34"/>
  <c r="AL35" i="34"/>
  <c r="AK35" i="34"/>
  <c r="AI35" i="34"/>
  <c r="AK97" i="34"/>
  <c r="AG274" i="34"/>
  <c r="AJ53" i="34"/>
  <c r="AH274" i="34"/>
  <c r="AI81" i="34"/>
  <c r="AL81" i="34"/>
  <c r="AH11" i="34"/>
  <c r="AH54" i="34"/>
  <c r="AI11" i="34"/>
  <c r="AJ81" i="34"/>
  <c r="AL53" i="34"/>
  <c r="AH97" i="34"/>
  <c r="AJ11" i="34"/>
  <c r="AK81" i="34"/>
  <c r="AJ35" i="34"/>
  <c r="AG10" i="34"/>
  <c r="AK10" i="34"/>
  <c r="AI53" i="34"/>
  <c r="AJ274" i="34"/>
  <c r="AK53" i="34"/>
  <c r="AJ97" i="34"/>
  <c r="AG147" i="34"/>
  <c r="BX112" i="34" l="1"/>
  <c r="CA112" i="34"/>
  <c r="AS179" i="34"/>
  <c r="AW179" i="34"/>
  <c r="BX107" i="34"/>
  <c r="CA107" i="34"/>
  <c r="CC240" i="34"/>
  <c r="CC241" i="34"/>
  <c r="CC242" i="34"/>
  <c r="BZ128" i="34"/>
  <c r="BZ126" i="34"/>
  <c r="BY95" i="34"/>
  <c r="BY97" i="34"/>
  <c r="BY220" i="34"/>
  <c r="BZ147" i="34"/>
  <c r="BZ186" i="34"/>
  <c r="BZ144" i="34"/>
  <c r="BZ265" i="34"/>
  <c r="BZ151" i="34"/>
  <c r="AX301" i="34"/>
  <c r="CC301" i="34" s="1"/>
  <c r="CC128" i="34"/>
  <c r="CC126" i="34"/>
  <c r="AW318" i="34"/>
  <c r="AW319" i="34" s="1"/>
  <c r="CB301" i="34"/>
  <c r="CB95" i="34"/>
  <c r="CB220" i="34"/>
  <c r="CB97" i="34"/>
  <c r="CB9" i="34"/>
  <c r="CB10" i="34"/>
  <c r="CB14" i="34"/>
  <c r="CB11" i="34"/>
  <c r="CB13" i="34"/>
  <c r="CB12" i="34"/>
  <c r="CB15" i="34"/>
  <c r="BY147" i="34"/>
  <c r="BY151" i="34"/>
  <c r="BY265" i="34"/>
  <c r="BY144" i="34"/>
  <c r="BY186" i="34"/>
  <c r="CB147" i="34"/>
  <c r="CB151" i="34"/>
  <c r="CB186" i="34"/>
  <c r="CB144" i="34"/>
  <c r="CB265" i="34"/>
  <c r="CA80" i="34"/>
  <c r="CA81" i="34"/>
  <c r="CA225" i="34"/>
  <c r="BX9" i="34"/>
  <c r="BX15" i="34"/>
  <c r="BX11" i="34"/>
  <c r="BX12" i="34"/>
  <c r="BX13" i="34"/>
  <c r="BX14" i="34"/>
  <c r="BX10" i="34"/>
  <c r="CC260" i="34"/>
  <c r="CC276" i="34"/>
  <c r="BY240" i="34"/>
  <c r="BY242" i="34"/>
  <c r="BY241" i="34"/>
  <c r="BX95" i="34"/>
  <c r="BX97" i="34"/>
  <c r="BX220" i="34"/>
  <c r="CB260" i="34"/>
  <c r="CB276" i="34"/>
  <c r="BX260" i="34"/>
  <c r="BX276" i="34"/>
  <c r="CC80" i="34"/>
  <c r="CC81" i="34"/>
  <c r="CC225" i="34"/>
  <c r="BZ107" i="34"/>
  <c r="BZ112" i="34"/>
  <c r="CB240" i="34"/>
  <c r="CB242" i="34"/>
  <c r="CB241" i="34"/>
  <c r="CC147" i="34"/>
  <c r="CC265" i="34"/>
  <c r="CC144" i="34"/>
  <c r="CC186" i="34"/>
  <c r="CC151" i="34"/>
  <c r="CB80" i="34"/>
  <c r="CB81" i="34"/>
  <c r="CB225" i="34"/>
  <c r="CA147" i="34"/>
  <c r="CA144" i="34"/>
  <c r="CA186" i="34"/>
  <c r="CA151" i="34"/>
  <c r="CA265" i="34"/>
  <c r="CA95" i="34"/>
  <c r="CA97" i="34"/>
  <c r="CA220" i="34"/>
  <c r="BZ80" i="34"/>
  <c r="BZ81" i="34"/>
  <c r="BZ225" i="34"/>
  <c r="CA119" i="34"/>
  <c r="BX119" i="34"/>
  <c r="BY318" i="34"/>
  <c r="BY178" i="34"/>
  <c r="CA318" i="34"/>
  <c r="BZ119" i="34"/>
  <c r="BZ178" i="34"/>
  <c r="CA178" i="34"/>
  <c r="BX318" i="34"/>
  <c r="AT318" i="34"/>
  <c r="AT319" i="34" s="1"/>
  <c r="AX318" i="34"/>
  <c r="AX319" i="34" s="1"/>
  <c r="AV318" i="34"/>
  <c r="AV319" i="34" s="1"/>
  <c r="AU53" i="34"/>
  <c r="AS274" i="34"/>
  <c r="BX274" i="34" s="1"/>
  <c r="AS10" i="34"/>
  <c r="AT54" i="34"/>
  <c r="AT274" i="34"/>
  <c r="BY274" i="34" s="1"/>
  <c r="AU35" i="34"/>
  <c r="BZ35" i="34" s="1"/>
  <c r="AS133" i="34"/>
  <c r="AS97" i="34"/>
  <c r="AT164" i="34"/>
  <c r="AW81" i="34"/>
  <c r="AX81" i="34"/>
  <c r="AW53" i="34"/>
  <c r="AT97" i="34"/>
  <c r="AV274" i="34"/>
  <c r="CA274" i="34" s="1"/>
  <c r="AV35" i="34"/>
  <c r="CA35" i="34" s="1"/>
  <c r="AX53" i="34"/>
  <c r="AT11" i="34"/>
  <c r="AV53" i="34"/>
  <c r="AW35" i="34"/>
  <c r="CB35" i="34" s="1"/>
  <c r="AX178" i="34"/>
  <c r="AS35" i="34"/>
  <c r="BX35" i="34" s="1"/>
  <c r="AW276" i="34"/>
  <c r="AV117" i="34"/>
  <c r="AX117" i="34"/>
  <c r="AX132" i="34"/>
  <c r="AT133" i="34"/>
  <c r="AS225" i="34"/>
  <c r="BX178" i="34"/>
  <c r="BX179" i="34"/>
  <c r="BX181" i="34"/>
  <c r="AJ164" i="34"/>
  <c r="AI164" i="34"/>
  <c r="AG164" i="34"/>
  <c r="AS147" i="34"/>
  <c r="AV81" i="34"/>
  <c r="AX35" i="34"/>
  <c r="CC35" i="34" s="1"/>
  <c r="AX241" i="34"/>
  <c r="AX11" i="34"/>
  <c r="AV97" i="34"/>
  <c r="AW10" i="34"/>
  <c r="AV11" i="34"/>
  <c r="AU11" i="34"/>
  <c r="AU81" i="34"/>
  <c r="AW97" i="34"/>
  <c r="AV133" i="34"/>
  <c r="AW178" i="34"/>
  <c r="AW133" i="34"/>
  <c r="AT225" i="34"/>
  <c r="AW164" i="34"/>
  <c r="CB164" i="34" s="1"/>
  <c r="AX164" i="34"/>
  <c r="CC164" i="34" s="1"/>
  <c r="AV176" i="34"/>
  <c r="CA181" i="34"/>
  <c r="AL133" i="34"/>
  <c r="AK274" i="34"/>
  <c r="BX323" i="34"/>
  <c r="AS318" i="34"/>
  <c r="AS319" i="34" s="1"/>
  <c r="CA323" i="34"/>
  <c r="BY179" i="34"/>
  <c r="BZ323" i="34"/>
  <c r="AL242" i="34"/>
  <c r="AL12" i="34"/>
  <c r="AG36" i="34"/>
  <c r="CA179" i="34"/>
  <c r="AU274" i="34"/>
  <c r="BZ274" i="34" s="1"/>
  <c r="AI278" i="34"/>
  <c r="AU301" i="34"/>
  <c r="BZ301" i="34" s="1"/>
  <c r="AH178" i="34"/>
  <c r="AH179" i="34"/>
  <c r="AJ178" i="34"/>
  <c r="AJ179" i="34"/>
  <c r="AI178" i="34"/>
  <c r="AI179" i="34"/>
  <c r="AU240" i="34"/>
  <c r="AI241" i="34"/>
  <c r="AU132" i="34"/>
  <c r="AI133" i="34"/>
  <c r="AT34" i="34"/>
  <c r="BY34" i="34" s="1"/>
  <c r="AH35" i="34"/>
  <c r="AX276" i="34"/>
  <c r="AL274" i="34"/>
  <c r="AT176" i="34"/>
  <c r="BY181" i="34"/>
  <c r="AT241" i="34"/>
  <c r="AH242" i="34"/>
  <c r="BZ179" i="34"/>
  <c r="AV240" i="34"/>
  <c r="AJ241" i="34"/>
  <c r="AS54" i="34"/>
  <c r="AG55" i="34"/>
  <c r="AS240" i="34"/>
  <c r="AG241" i="34"/>
  <c r="AU176" i="34"/>
  <c r="BZ181" i="34"/>
  <c r="AW241" i="34"/>
  <c r="AK242" i="34"/>
  <c r="AK36" i="34"/>
  <c r="AL36" i="34"/>
  <c r="AJ278" i="34"/>
  <c r="AK225" i="34"/>
  <c r="AJ54" i="34"/>
  <c r="AJ225" i="34"/>
  <c r="AK246" i="34"/>
  <c r="AL54" i="34"/>
  <c r="AI225" i="34"/>
  <c r="AK54" i="34"/>
  <c r="AI54" i="34"/>
  <c r="AJ36" i="34"/>
  <c r="AJ12" i="34"/>
  <c r="AH55" i="34"/>
  <c r="AL225" i="34"/>
  <c r="AH278" i="34"/>
  <c r="AG278" i="34"/>
  <c r="AK11" i="34"/>
  <c r="AG11" i="34"/>
  <c r="AH12" i="34"/>
  <c r="AI12" i="34"/>
  <c r="AI36" i="34"/>
  <c r="AM321" i="22"/>
  <c r="O321" i="34" s="1"/>
  <c r="AA321" i="34" s="1"/>
  <c r="AM295" i="22"/>
  <c r="O295" i="34" s="1"/>
  <c r="AM279" i="22"/>
  <c r="O279" i="34" s="1"/>
  <c r="AA279" i="34" s="1"/>
  <c r="AM296" i="22"/>
  <c r="O296" i="34" s="1"/>
  <c r="AA296" i="34" s="1"/>
  <c r="AM228" i="22"/>
  <c r="O228" i="34" s="1"/>
  <c r="AA228" i="34" s="1"/>
  <c r="AM241" i="22"/>
  <c r="O241" i="34" s="1"/>
  <c r="AM223" i="22"/>
  <c r="O223" i="34" s="1"/>
  <c r="AM157" i="22"/>
  <c r="O157" i="34" s="1"/>
  <c r="AA157" i="34" s="1"/>
  <c r="AM141" i="22"/>
  <c r="O141" i="34" s="1"/>
  <c r="AA141" i="34" s="1"/>
  <c r="AM125" i="22"/>
  <c r="O125" i="34" s="1"/>
  <c r="AM109" i="22"/>
  <c r="O109" i="34" s="1"/>
  <c r="AA109" i="34" s="1"/>
  <c r="AM93" i="22"/>
  <c r="O93" i="34" s="1"/>
  <c r="AA93" i="34" s="1"/>
  <c r="AM186" i="22"/>
  <c r="O186" i="34" s="1"/>
  <c r="AM74" i="22"/>
  <c r="O74" i="34" s="1"/>
  <c r="AA74" i="34" s="1"/>
  <c r="AM58" i="22"/>
  <c r="O58" i="34" s="1"/>
  <c r="AA58" i="34" s="1"/>
  <c r="AM42" i="22"/>
  <c r="O42" i="34" s="1"/>
  <c r="AA42" i="34" s="1"/>
  <c r="AM235" i="22"/>
  <c r="O235" i="34" s="1"/>
  <c r="AA235" i="34" s="1"/>
  <c r="AM323" i="22"/>
  <c r="O323" i="34" s="1"/>
  <c r="AM292" i="22"/>
  <c r="O292" i="34" s="1"/>
  <c r="AA292" i="34" s="1"/>
  <c r="AM276" i="22"/>
  <c r="O276" i="34" s="1"/>
  <c r="AM304" i="22"/>
  <c r="O304" i="34" s="1"/>
  <c r="AM266" i="22"/>
  <c r="O266" i="34" s="1"/>
  <c r="AM221" i="22"/>
  <c r="O221" i="34" s="1"/>
  <c r="AA221" i="34" s="1"/>
  <c r="AM211" i="22"/>
  <c r="O211" i="34" s="1"/>
  <c r="AA211" i="34" s="1"/>
  <c r="AM154" i="22"/>
  <c r="O154" i="34" s="1"/>
  <c r="AA154" i="34" s="1"/>
  <c r="AM138" i="22"/>
  <c r="O138" i="34" s="1"/>
  <c r="AA138" i="34" s="1"/>
  <c r="AM122" i="22"/>
  <c r="O122" i="34" s="1"/>
  <c r="AA122" i="34" s="1"/>
  <c r="AM106" i="22"/>
  <c r="O106" i="34" s="1"/>
  <c r="AM90" i="22"/>
  <c r="O90" i="34" s="1"/>
  <c r="AA90" i="34" s="1"/>
  <c r="AM174" i="22"/>
  <c r="O174" i="34" s="1"/>
  <c r="AA174" i="34" s="1"/>
  <c r="AM317" i="22"/>
  <c r="O317" i="34" s="1"/>
  <c r="AA317" i="34" s="1"/>
  <c r="AM281" i="22"/>
  <c r="O281" i="34" s="1"/>
  <c r="AA281" i="34" s="1"/>
  <c r="AM254" i="22"/>
  <c r="O254" i="34" s="1"/>
  <c r="AM163" i="22"/>
  <c r="O163" i="34" s="1"/>
  <c r="AA163" i="34" s="1"/>
  <c r="AM131" i="22"/>
  <c r="O131" i="34" s="1"/>
  <c r="AA131" i="34" s="1"/>
  <c r="AM99" i="22"/>
  <c r="O99" i="34" s="1"/>
  <c r="AA99" i="34" s="1"/>
  <c r="AM194" i="22"/>
  <c r="O194" i="34" s="1"/>
  <c r="AM56" i="22"/>
  <c r="O56" i="34" s="1"/>
  <c r="AA56" i="34" s="1"/>
  <c r="AM33" i="22"/>
  <c r="O33" i="34" s="1"/>
  <c r="AA33" i="34" s="1"/>
  <c r="AM188" i="22"/>
  <c r="O188" i="34" s="1"/>
  <c r="AA188" i="34" s="1"/>
  <c r="AM212" i="22"/>
  <c r="O212" i="34" s="1"/>
  <c r="AM12" i="22"/>
  <c r="O12" i="34" s="1"/>
  <c r="AM13" i="22"/>
  <c r="O13" i="34" s="1"/>
  <c r="AM311" i="22"/>
  <c r="O311" i="34" s="1"/>
  <c r="AA311" i="34" s="1"/>
  <c r="AM270" i="22"/>
  <c r="O270" i="34" s="1"/>
  <c r="AA270" i="34" s="1"/>
  <c r="AM242" i="22"/>
  <c r="O242" i="34" s="1"/>
  <c r="AM203" i="22"/>
  <c r="O203" i="34" s="1"/>
  <c r="AA203" i="34" s="1"/>
  <c r="AM144" i="22"/>
  <c r="O144" i="34" s="1"/>
  <c r="AM112" i="22"/>
  <c r="O112" i="34" s="1"/>
  <c r="AM210" i="22"/>
  <c r="O210" i="34" s="1"/>
  <c r="AM68" i="22"/>
  <c r="O68" i="34" s="1"/>
  <c r="AA68" i="34" s="1"/>
  <c r="AM45" i="22"/>
  <c r="O45" i="34" s="1"/>
  <c r="AA45" i="34" s="1"/>
  <c r="AM27" i="22"/>
  <c r="O27" i="34" s="1"/>
  <c r="AM231" i="22"/>
  <c r="O231" i="34" s="1"/>
  <c r="AA231" i="34" s="1"/>
  <c r="AM255" i="22"/>
  <c r="O255" i="34" s="1"/>
  <c r="AM4" i="22"/>
  <c r="O4" i="34" s="1"/>
  <c r="AA4" i="34" s="1"/>
  <c r="AM277" i="22"/>
  <c r="O277" i="34" s="1"/>
  <c r="AA277" i="34" s="1"/>
  <c r="AM300" i="22"/>
  <c r="O300" i="34" s="1"/>
  <c r="AM225" i="22"/>
  <c r="O225" i="34" s="1"/>
  <c r="AM167" i="22"/>
  <c r="O167" i="34" s="1"/>
  <c r="AA167" i="34" s="1"/>
  <c r="AM135" i="22"/>
  <c r="O135" i="34" s="1"/>
  <c r="AA135" i="34" s="1"/>
  <c r="AM103" i="22"/>
  <c r="O103" i="34" s="1"/>
  <c r="AA103" i="34" s="1"/>
  <c r="AM178" i="22"/>
  <c r="O178" i="34" s="1"/>
  <c r="AM57" i="22"/>
  <c r="O57" i="34" s="1"/>
  <c r="AA57" i="34" s="1"/>
  <c r="AM39" i="22"/>
  <c r="O39" i="34" s="1"/>
  <c r="AA39" i="34" s="1"/>
  <c r="AM204" i="22"/>
  <c r="O204" i="34" s="1"/>
  <c r="AA204" i="34" s="1"/>
  <c r="AM26" i="22"/>
  <c r="O26" i="34" s="1"/>
  <c r="AM23" i="22"/>
  <c r="O23" i="34" s="1"/>
  <c r="AA23" i="34" s="1"/>
  <c r="AM177" i="22"/>
  <c r="O177" i="34" s="1"/>
  <c r="AA177" i="34" s="1"/>
  <c r="AM303" i="22"/>
  <c r="O303" i="34" s="1"/>
  <c r="AM320" i="22"/>
  <c r="O320" i="34" s="1"/>
  <c r="AA320" i="34" s="1"/>
  <c r="AM265" i="22"/>
  <c r="O265" i="34" s="1"/>
  <c r="AA265" i="34" s="1"/>
  <c r="AM313" i="22"/>
  <c r="O313" i="34" s="1"/>
  <c r="AA313" i="34" s="1"/>
  <c r="AM291" i="22"/>
  <c r="O291" i="34" s="1"/>
  <c r="AA291" i="34" s="1"/>
  <c r="AM275" i="22"/>
  <c r="O275" i="34" s="1"/>
  <c r="AA275" i="34" s="1"/>
  <c r="AM322" i="22"/>
  <c r="O322" i="34" s="1"/>
  <c r="AA322" i="34" s="1"/>
  <c r="AM262" i="22"/>
  <c r="O262" i="34" s="1"/>
  <c r="AA262" i="34" s="1"/>
  <c r="AM217" i="22"/>
  <c r="O217" i="34" s="1"/>
  <c r="AA217" i="34" s="1"/>
  <c r="AM207" i="22"/>
  <c r="O207" i="34" s="1"/>
  <c r="AA207" i="34" s="1"/>
  <c r="AM153" i="22"/>
  <c r="O153" i="34" s="1"/>
  <c r="AA153" i="34" s="1"/>
  <c r="AM137" i="22"/>
  <c r="O137" i="34" s="1"/>
  <c r="AA137" i="34" s="1"/>
  <c r="AM121" i="22"/>
  <c r="O121" i="34" s="1"/>
  <c r="AM105" i="22"/>
  <c r="O105" i="34" s="1"/>
  <c r="AA105" i="34" s="1"/>
  <c r="AM89" i="22"/>
  <c r="O89" i="34" s="1"/>
  <c r="AA89" i="34" s="1"/>
  <c r="AM170" i="22"/>
  <c r="O170" i="34" s="1"/>
  <c r="AA170" i="34" s="1"/>
  <c r="AM70" i="22"/>
  <c r="O70" i="34" s="1"/>
  <c r="AA70" i="34" s="1"/>
  <c r="AM54" i="22"/>
  <c r="O54" i="34" s="1"/>
  <c r="AM38" i="22"/>
  <c r="O38" i="34" s="1"/>
  <c r="AA38" i="34" s="1"/>
  <c r="AM198" i="22"/>
  <c r="O198" i="34" s="1"/>
  <c r="AA198" i="34" s="1"/>
  <c r="AM315" i="22"/>
  <c r="O315" i="34" s="1"/>
  <c r="AA315" i="34" s="1"/>
  <c r="AM288" i="22"/>
  <c r="O288" i="34" s="1"/>
  <c r="AM272" i="22"/>
  <c r="O272" i="34" s="1"/>
  <c r="AA272" i="34" s="1"/>
  <c r="AM264" i="22"/>
  <c r="O264" i="34" s="1"/>
  <c r="AM250" i="22"/>
  <c r="O250" i="34" s="1"/>
  <c r="AA250" i="34" s="1"/>
  <c r="AM205" i="22"/>
  <c r="O205" i="34" s="1"/>
  <c r="AA205" i="34" s="1"/>
  <c r="AM166" i="22"/>
  <c r="O166" i="34" s="1"/>
  <c r="AA166" i="34" s="1"/>
  <c r="AM150" i="22"/>
  <c r="O150" i="34" s="1"/>
  <c r="AA150" i="34" s="1"/>
  <c r="AM134" i="22"/>
  <c r="O134" i="34" s="1"/>
  <c r="AA134" i="34" s="1"/>
  <c r="AM118" i="22"/>
  <c r="O118" i="34" s="1"/>
  <c r="AA118" i="34" s="1"/>
  <c r="AM102" i="22"/>
  <c r="O102" i="34" s="1"/>
  <c r="AA102" i="34" s="1"/>
  <c r="AM86" i="22"/>
  <c r="O86" i="34" s="1"/>
  <c r="AA86" i="34" s="1"/>
  <c r="AM79" i="22"/>
  <c r="O79" i="34" s="1"/>
  <c r="AM301" i="22"/>
  <c r="O301" i="34" s="1"/>
  <c r="AA301" i="34" s="1"/>
  <c r="AM273" i="22"/>
  <c r="O273" i="34" s="1"/>
  <c r="AA273" i="34" s="1"/>
  <c r="AM257" i="22"/>
  <c r="O257" i="34" s="1"/>
  <c r="AA257" i="34" s="1"/>
  <c r="AM155" i="22"/>
  <c r="O155" i="34" s="1"/>
  <c r="AA155" i="34" s="1"/>
  <c r="AM123" i="22"/>
  <c r="O123" i="34" s="1"/>
  <c r="AA123" i="34" s="1"/>
  <c r="AM91" i="22"/>
  <c r="O91" i="34" s="1"/>
  <c r="AA91" i="34" s="1"/>
  <c r="AM76" i="22"/>
  <c r="O76" i="34" s="1"/>
  <c r="AM49" i="22"/>
  <c r="O49" i="34" s="1"/>
  <c r="AA49" i="34" s="1"/>
  <c r="AM31" i="22"/>
  <c r="O31" i="34" s="1"/>
  <c r="AM180" i="22"/>
  <c r="O180" i="34" s="1"/>
  <c r="AA180" i="34" s="1"/>
  <c r="AM183" i="22"/>
  <c r="O183" i="34" s="1"/>
  <c r="AA183" i="34" s="1"/>
  <c r="AM224" i="22"/>
  <c r="O224" i="34" s="1"/>
  <c r="AA224" i="34" s="1"/>
  <c r="AM7" i="22"/>
  <c r="O7" i="34" s="1"/>
  <c r="AA7" i="34" s="1"/>
  <c r="AM290" i="22"/>
  <c r="O290" i="34" s="1"/>
  <c r="AM306" i="22"/>
  <c r="O306" i="34" s="1"/>
  <c r="AA306" i="34" s="1"/>
  <c r="AM233" i="22"/>
  <c r="O233" i="34" s="1"/>
  <c r="AA233" i="34" s="1"/>
  <c r="AM168" i="22"/>
  <c r="O168" i="34" s="1"/>
  <c r="AA168" i="34" s="1"/>
  <c r="AM136" i="22"/>
  <c r="O136" i="34" s="1"/>
  <c r="AA136" i="34" s="1"/>
  <c r="AM104" i="22"/>
  <c r="O104" i="34" s="1"/>
  <c r="AA104" i="34" s="1"/>
  <c r="AM182" i="22"/>
  <c r="O182" i="34" s="1"/>
  <c r="AA182" i="34" s="1"/>
  <c r="AM61" i="22"/>
  <c r="O61" i="34" s="1"/>
  <c r="AA61" i="34" s="1"/>
  <c r="AM43" i="22"/>
  <c r="O43" i="34" s="1"/>
  <c r="AA43" i="34" s="1"/>
  <c r="AM267" i="22"/>
  <c r="O267" i="34" s="1"/>
  <c r="AA267" i="34" s="1"/>
  <c r="AM191" i="22"/>
  <c r="O191" i="34" s="1"/>
  <c r="AM21" i="22"/>
  <c r="O21" i="34" s="1"/>
  <c r="AM239" i="22"/>
  <c r="O239" i="34" s="1"/>
  <c r="AA239" i="34" s="1"/>
  <c r="AM269" i="22"/>
  <c r="O269" i="34" s="1"/>
  <c r="AM236" i="22"/>
  <c r="O236" i="34" s="1"/>
  <c r="AA236" i="34" s="1"/>
  <c r="AM308" i="22"/>
  <c r="O308" i="34" s="1"/>
  <c r="AA308" i="34" s="1"/>
  <c r="AM159" i="22"/>
  <c r="O159" i="34" s="1"/>
  <c r="AM127" i="22"/>
  <c r="O127" i="34" s="1"/>
  <c r="AA127" i="34" s="1"/>
  <c r="AM95" i="22"/>
  <c r="O95" i="34" s="1"/>
  <c r="AM80" i="22"/>
  <c r="O80" i="34" s="1"/>
  <c r="AM55" i="22"/>
  <c r="O55" i="34" s="1"/>
  <c r="AM32" i="22"/>
  <c r="O32" i="34" s="1"/>
  <c r="AA32" i="34" s="1"/>
  <c r="AM179" i="22"/>
  <c r="O179" i="34" s="1"/>
  <c r="AM18" i="22"/>
  <c r="O18" i="34" s="1"/>
  <c r="AM15" i="22"/>
  <c r="O15" i="34" s="1"/>
  <c r="AM193" i="22"/>
  <c r="O193" i="34" s="1"/>
  <c r="AA193" i="34" s="1"/>
  <c r="AM294" i="22"/>
  <c r="O294" i="34" s="1"/>
  <c r="AA294" i="34" s="1"/>
  <c r="AM256" i="22"/>
  <c r="O256" i="34" s="1"/>
  <c r="AM305" i="22"/>
  <c r="O305" i="34" s="1"/>
  <c r="AA305" i="34" s="1"/>
  <c r="AM271" i="22"/>
  <c r="O271" i="34" s="1"/>
  <c r="AA271" i="34" s="1"/>
  <c r="AM246" i="22"/>
  <c r="O246" i="34" s="1"/>
  <c r="AM165" i="22"/>
  <c r="O165" i="34" s="1"/>
  <c r="AA165" i="34" s="1"/>
  <c r="AM133" i="22"/>
  <c r="O133" i="34" s="1"/>
  <c r="AM101" i="22"/>
  <c r="O101" i="34" s="1"/>
  <c r="AA101" i="34" s="1"/>
  <c r="AM82" i="22"/>
  <c r="O82" i="34" s="1"/>
  <c r="AA82" i="34" s="1"/>
  <c r="AM50" i="22"/>
  <c r="O50" i="34" s="1"/>
  <c r="AA50" i="34" s="1"/>
  <c r="AM192" i="22"/>
  <c r="O192" i="34" s="1"/>
  <c r="AA192" i="34" s="1"/>
  <c r="AM284" i="22"/>
  <c r="O284" i="34" s="1"/>
  <c r="AA284" i="34" s="1"/>
  <c r="AM248" i="22"/>
  <c r="O248" i="34" s="1"/>
  <c r="AM261" i="22"/>
  <c r="O261" i="34" s="1"/>
  <c r="AA261" i="34" s="1"/>
  <c r="AM146" i="22"/>
  <c r="O146" i="34" s="1"/>
  <c r="AA146" i="34" s="1"/>
  <c r="AM114" i="22"/>
  <c r="O114" i="34" s="1"/>
  <c r="AM227" i="22"/>
  <c r="O227" i="34" s="1"/>
  <c r="AA227" i="34" s="1"/>
  <c r="AM293" i="22"/>
  <c r="O293" i="34" s="1"/>
  <c r="AA293" i="34" s="1"/>
  <c r="AM209" i="22"/>
  <c r="O209" i="34" s="1"/>
  <c r="AM115" i="22"/>
  <c r="O115" i="34" s="1"/>
  <c r="AM65" i="22"/>
  <c r="O65" i="34" s="1"/>
  <c r="AM222" i="22"/>
  <c r="O222" i="34" s="1"/>
  <c r="AA222" i="34" s="1"/>
  <c r="AM22" i="22"/>
  <c r="O22" i="34" s="1"/>
  <c r="AA22" i="34" s="1"/>
  <c r="AM216" i="22"/>
  <c r="O216" i="34" s="1"/>
  <c r="AA216" i="34" s="1"/>
  <c r="AM314" i="22"/>
  <c r="O314" i="34" s="1"/>
  <c r="AA314" i="34" s="1"/>
  <c r="AM160" i="22"/>
  <c r="O160" i="34" s="1"/>
  <c r="AA160" i="34" s="1"/>
  <c r="AM96" i="22"/>
  <c r="O96" i="34" s="1"/>
  <c r="AA96" i="34" s="1"/>
  <c r="AM59" i="22"/>
  <c r="O59" i="34" s="1"/>
  <c r="AA59" i="34" s="1"/>
  <c r="AM172" i="22"/>
  <c r="O172" i="34" s="1"/>
  <c r="AM169" i="22"/>
  <c r="O169" i="34" s="1"/>
  <c r="AA169" i="34" s="1"/>
  <c r="AM318" i="22"/>
  <c r="O318" i="34" s="1"/>
  <c r="AA318" i="34" s="1"/>
  <c r="AM237" i="22"/>
  <c r="O237" i="34" s="1"/>
  <c r="AA237" i="34" s="1"/>
  <c r="AM119" i="22"/>
  <c r="O119" i="34" s="1"/>
  <c r="AA119" i="34" s="1"/>
  <c r="AM72" i="22"/>
  <c r="O72" i="34" s="1"/>
  <c r="AA72" i="34" s="1"/>
  <c r="AM214" i="22"/>
  <c r="O214" i="34" s="1"/>
  <c r="AM8" i="22"/>
  <c r="O8" i="34" s="1"/>
  <c r="AA8" i="34" s="1"/>
  <c r="AM6" i="22"/>
  <c r="O6" i="34" s="1"/>
  <c r="AA6" i="34" s="1"/>
  <c r="AM258" i="22"/>
  <c r="O258" i="34" s="1"/>
  <c r="AA258" i="34" s="1"/>
  <c r="AM164" i="22"/>
  <c r="O164" i="34" s="1"/>
  <c r="AM132" i="22"/>
  <c r="O132" i="34" s="1"/>
  <c r="AM100" i="22"/>
  <c r="O100" i="34" s="1"/>
  <c r="AM77" i="22"/>
  <c r="O77" i="34" s="1"/>
  <c r="AA77" i="34" s="1"/>
  <c r="AM53" i="22"/>
  <c r="O53" i="34" s="1"/>
  <c r="AM35" i="22"/>
  <c r="O35" i="34" s="1"/>
  <c r="AM220" i="22"/>
  <c r="O220" i="34" s="1"/>
  <c r="AM208" i="22"/>
  <c r="O208" i="34" s="1"/>
  <c r="AA208" i="34" s="1"/>
  <c r="AM11" i="22"/>
  <c r="O11" i="34" s="1"/>
  <c r="AM297" i="22"/>
  <c r="O297" i="34" s="1"/>
  <c r="AA297" i="34" s="1"/>
  <c r="AM302" i="22"/>
  <c r="O302" i="34" s="1"/>
  <c r="AA302" i="34" s="1"/>
  <c r="AM230" i="22"/>
  <c r="O230" i="34" s="1"/>
  <c r="AA230" i="34" s="1"/>
  <c r="AM161" i="22"/>
  <c r="O161" i="34" s="1"/>
  <c r="AA161" i="34" s="1"/>
  <c r="AM129" i="22"/>
  <c r="O129" i="34" s="1"/>
  <c r="AA129" i="34" s="1"/>
  <c r="AM97" i="22"/>
  <c r="O97" i="34" s="1"/>
  <c r="AM78" i="22"/>
  <c r="O78" i="34" s="1"/>
  <c r="AA78" i="34" s="1"/>
  <c r="AM46" i="22"/>
  <c r="O46" i="34" s="1"/>
  <c r="AA46" i="34" s="1"/>
  <c r="AM176" i="22"/>
  <c r="O176" i="34" s="1"/>
  <c r="AM280" i="22"/>
  <c r="O280" i="34" s="1"/>
  <c r="AA280" i="34" s="1"/>
  <c r="AM232" i="22"/>
  <c r="O232" i="34" s="1"/>
  <c r="AA232" i="34" s="1"/>
  <c r="AM229" i="22"/>
  <c r="O229" i="34" s="1"/>
  <c r="AA229" i="34" s="1"/>
  <c r="AM142" i="22"/>
  <c r="O142" i="34" s="1"/>
  <c r="AA142" i="34" s="1"/>
  <c r="AM110" i="22"/>
  <c r="O110" i="34" s="1"/>
  <c r="AA110" i="34" s="1"/>
  <c r="AM190" i="22"/>
  <c r="O190" i="34" s="1"/>
  <c r="AA190" i="34" s="1"/>
  <c r="AM285" i="22"/>
  <c r="O285" i="34" s="1"/>
  <c r="AA285" i="34" s="1"/>
  <c r="AM215" i="22"/>
  <c r="O215" i="34" s="1"/>
  <c r="AA215" i="34" s="1"/>
  <c r="AM107" i="22"/>
  <c r="O107" i="34" s="1"/>
  <c r="AM63" i="22"/>
  <c r="O63" i="34" s="1"/>
  <c r="AA63" i="34" s="1"/>
  <c r="AM206" i="22"/>
  <c r="O206" i="34" s="1"/>
  <c r="AM14" i="22"/>
  <c r="O14" i="34" s="1"/>
  <c r="AM200" i="22"/>
  <c r="O200" i="34" s="1"/>
  <c r="AA200" i="34" s="1"/>
  <c r="AM240" i="22"/>
  <c r="O240" i="34" s="1"/>
  <c r="AM152" i="22"/>
  <c r="O152" i="34" s="1"/>
  <c r="AA152" i="34" s="1"/>
  <c r="AM88" i="22"/>
  <c r="O88" i="34" s="1"/>
  <c r="AA88" i="34" s="1"/>
  <c r="AM52" i="22"/>
  <c r="O52" i="34" s="1"/>
  <c r="AM171" i="22"/>
  <c r="O171" i="34" s="1"/>
  <c r="AA171" i="34" s="1"/>
  <c r="AM185" i="22"/>
  <c r="O185" i="34" s="1"/>
  <c r="AA185" i="34" s="1"/>
  <c r="AM298" i="22"/>
  <c r="O298" i="34" s="1"/>
  <c r="AA298" i="34" s="1"/>
  <c r="AM199" i="22"/>
  <c r="O199" i="34" s="1"/>
  <c r="AA199" i="34" s="1"/>
  <c r="AM111" i="22"/>
  <c r="O111" i="34" s="1"/>
  <c r="AA111" i="34" s="1"/>
  <c r="AM64" i="22"/>
  <c r="O64" i="34" s="1"/>
  <c r="AM184" i="22"/>
  <c r="O184" i="34" s="1"/>
  <c r="AA184" i="34" s="1"/>
  <c r="AM173" i="22"/>
  <c r="O173" i="34" s="1"/>
  <c r="AA173" i="34" s="1"/>
  <c r="AM319" i="22"/>
  <c r="O319" i="34" s="1"/>
  <c r="AA319" i="34" s="1"/>
  <c r="AM226" i="22"/>
  <c r="O226" i="34" s="1"/>
  <c r="AA226" i="34" s="1"/>
  <c r="AM156" i="22"/>
  <c r="O156" i="34" s="1"/>
  <c r="AA156" i="34" s="1"/>
  <c r="AM124" i="22"/>
  <c r="O124" i="34" s="1"/>
  <c r="AA124" i="34" s="1"/>
  <c r="AM92" i="22"/>
  <c r="O92" i="34" s="1"/>
  <c r="AA92" i="34" s="1"/>
  <c r="AM51" i="22"/>
  <c r="O51" i="34" s="1"/>
  <c r="AM187" i="22"/>
  <c r="O187" i="34" s="1"/>
  <c r="AA187" i="34" s="1"/>
  <c r="AM287" i="22"/>
  <c r="O287" i="34" s="1"/>
  <c r="AM260" i="22"/>
  <c r="O260" i="34" s="1"/>
  <c r="AM201" i="22"/>
  <c r="O201" i="34" s="1"/>
  <c r="AM149" i="22"/>
  <c r="O149" i="34" s="1"/>
  <c r="AA149" i="34" s="1"/>
  <c r="AM117" i="22"/>
  <c r="O117" i="34" s="1"/>
  <c r="AM85" i="22"/>
  <c r="O85" i="34" s="1"/>
  <c r="AA85" i="34" s="1"/>
  <c r="AM66" i="22"/>
  <c r="O66" i="34" s="1"/>
  <c r="AM34" i="22"/>
  <c r="O34" i="34" s="1"/>
  <c r="AM307" i="22"/>
  <c r="O307" i="34" s="1"/>
  <c r="AA307" i="34" s="1"/>
  <c r="AM268" i="22"/>
  <c r="O268" i="34" s="1"/>
  <c r="AA268" i="34" s="1"/>
  <c r="AM234" i="22"/>
  <c r="O234" i="34" s="1"/>
  <c r="AA234" i="34" s="1"/>
  <c r="AM162" i="22"/>
  <c r="O162" i="34" s="1"/>
  <c r="AA162" i="34" s="1"/>
  <c r="AM130" i="22"/>
  <c r="O130" i="34" s="1"/>
  <c r="AA130" i="34" s="1"/>
  <c r="AM98" i="22"/>
  <c r="O98" i="34" s="1"/>
  <c r="AA98" i="34" s="1"/>
  <c r="AM75" i="22"/>
  <c r="O75" i="34" s="1"/>
  <c r="AM312" i="22"/>
  <c r="O312" i="34" s="1"/>
  <c r="AA312" i="34" s="1"/>
  <c r="AM147" i="22"/>
  <c r="O147" i="34" s="1"/>
  <c r="AM83" i="22"/>
  <c r="O83" i="34" s="1"/>
  <c r="AA83" i="34" s="1"/>
  <c r="AM47" i="22"/>
  <c r="O47" i="34" s="1"/>
  <c r="AA47" i="34" s="1"/>
  <c r="AM247" i="22"/>
  <c r="O247" i="34" s="1"/>
  <c r="AM189" i="22"/>
  <c r="O189" i="34" s="1"/>
  <c r="AA189" i="34" s="1"/>
  <c r="AM282" i="22"/>
  <c r="O282" i="34" s="1"/>
  <c r="AA282" i="34" s="1"/>
  <c r="AM197" i="22"/>
  <c r="O197" i="34" s="1"/>
  <c r="AA197" i="34" s="1"/>
  <c r="AM128" i="22"/>
  <c r="O128" i="34" s="1"/>
  <c r="AM81" i="22"/>
  <c r="O81" i="34" s="1"/>
  <c r="AM36" i="22"/>
  <c r="O36" i="34" s="1"/>
  <c r="AM24" i="22"/>
  <c r="O24" i="34" s="1"/>
  <c r="AA24" i="34" s="1"/>
  <c r="AM309" i="22"/>
  <c r="O309" i="34" s="1"/>
  <c r="AA309" i="34" s="1"/>
  <c r="AM316" i="22"/>
  <c r="O316" i="34" s="1"/>
  <c r="AM151" i="22"/>
  <c r="O151" i="34" s="1"/>
  <c r="AM87" i="22"/>
  <c r="O87" i="34" s="1"/>
  <c r="AA87" i="34" s="1"/>
  <c r="AM48" i="22"/>
  <c r="O48" i="34" s="1"/>
  <c r="AA48" i="34" s="1"/>
  <c r="AM263" i="22"/>
  <c r="O263" i="34" s="1"/>
  <c r="AA263" i="34" s="1"/>
  <c r="AM9" i="22"/>
  <c r="O9" i="34" s="1"/>
  <c r="AM286" i="22"/>
  <c r="O286" i="34" s="1"/>
  <c r="AA286" i="34" s="1"/>
  <c r="AM213" i="22"/>
  <c r="O213" i="34" s="1"/>
  <c r="AA213" i="34" s="1"/>
  <c r="AM148" i="22"/>
  <c r="O148" i="34" s="1"/>
  <c r="AA148" i="34" s="1"/>
  <c r="AM116" i="22"/>
  <c r="O116" i="34" s="1"/>
  <c r="AM84" i="22"/>
  <c r="O84" i="34" s="1"/>
  <c r="AA84" i="34" s="1"/>
  <c r="AM67" i="22"/>
  <c r="O67" i="34" s="1"/>
  <c r="AA67" i="34" s="1"/>
  <c r="AM44" i="22"/>
  <c r="O44" i="34" s="1"/>
  <c r="AA44" i="34" s="1"/>
  <c r="AM251" i="22"/>
  <c r="O251" i="34" s="1"/>
  <c r="AM20" i="22"/>
  <c r="O20" i="34" s="1"/>
  <c r="AM25" i="22"/>
  <c r="O25" i="34" s="1"/>
  <c r="AA25" i="34" s="1"/>
  <c r="AM283" i="22"/>
  <c r="O283" i="34" s="1"/>
  <c r="AM244" i="22"/>
  <c r="O244" i="34" s="1"/>
  <c r="AM253" i="22"/>
  <c r="O253" i="34" s="1"/>
  <c r="AA253" i="34" s="1"/>
  <c r="AM145" i="22"/>
  <c r="O145" i="34" s="1"/>
  <c r="AA145" i="34" s="1"/>
  <c r="AM113" i="22"/>
  <c r="O113" i="34" s="1"/>
  <c r="AA113" i="34" s="1"/>
  <c r="AM218" i="22"/>
  <c r="O218" i="34" s="1"/>
  <c r="AA218" i="34" s="1"/>
  <c r="AM62" i="22"/>
  <c r="O62" i="34" s="1"/>
  <c r="AA62" i="34" s="1"/>
  <c r="AM30" i="22"/>
  <c r="O30" i="34" s="1"/>
  <c r="AA30" i="34" s="1"/>
  <c r="AM299" i="22"/>
  <c r="O299" i="34" s="1"/>
  <c r="AA299" i="34" s="1"/>
  <c r="AM310" i="22"/>
  <c r="O310" i="34" s="1"/>
  <c r="AA310" i="34" s="1"/>
  <c r="AM249" i="22"/>
  <c r="O249" i="34" s="1"/>
  <c r="AM158" i="22"/>
  <c r="O158" i="34" s="1"/>
  <c r="AA158" i="34" s="1"/>
  <c r="AM126" i="22"/>
  <c r="O126" i="34" s="1"/>
  <c r="AM94" i="22"/>
  <c r="O94" i="34" s="1"/>
  <c r="AA94" i="34" s="1"/>
  <c r="AM71" i="22"/>
  <c r="O71" i="34" s="1"/>
  <c r="AA71" i="34" s="1"/>
  <c r="AM252" i="22"/>
  <c r="O252" i="34" s="1"/>
  <c r="AM139" i="22"/>
  <c r="O139" i="34" s="1"/>
  <c r="AA139" i="34" s="1"/>
  <c r="AM243" i="22"/>
  <c r="O243" i="34" s="1"/>
  <c r="AM40" i="22"/>
  <c r="O40" i="34" s="1"/>
  <c r="AA40" i="34" s="1"/>
  <c r="AM195" i="22"/>
  <c r="O195" i="34" s="1"/>
  <c r="AA195" i="34" s="1"/>
  <c r="AM19" i="22"/>
  <c r="O19" i="34" s="1"/>
  <c r="AM278" i="22"/>
  <c r="O278" i="34" s="1"/>
  <c r="AM245" i="22"/>
  <c r="O245" i="34" s="1"/>
  <c r="AM120" i="22"/>
  <c r="O120" i="34" s="1"/>
  <c r="AA120" i="34" s="1"/>
  <c r="AM73" i="22"/>
  <c r="O73" i="34" s="1"/>
  <c r="AA73" i="34" s="1"/>
  <c r="AM29" i="22"/>
  <c r="O29" i="34" s="1"/>
  <c r="AA29" i="34" s="1"/>
  <c r="AM16" i="22"/>
  <c r="O16" i="34" s="1"/>
  <c r="AA16" i="34" s="1"/>
  <c r="AM289" i="22"/>
  <c r="O289" i="34" s="1"/>
  <c r="AA289" i="34" s="1"/>
  <c r="AM238" i="22"/>
  <c r="O238" i="34" s="1"/>
  <c r="AA238" i="34" s="1"/>
  <c r="AM143" i="22"/>
  <c r="O143" i="34" s="1"/>
  <c r="AA143" i="34" s="1"/>
  <c r="AM202" i="22"/>
  <c r="O202" i="34" s="1"/>
  <c r="AA202" i="34" s="1"/>
  <c r="AM41" i="22"/>
  <c r="O41" i="34" s="1"/>
  <c r="AA41" i="34" s="1"/>
  <c r="AM175" i="22"/>
  <c r="O175" i="34" s="1"/>
  <c r="AM5" i="22"/>
  <c r="O5" i="34" s="1"/>
  <c r="AM274" i="22"/>
  <c r="O274" i="34" s="1"/>
  <c r="AM219" i="22"/>
  <c r="O219" i="34" s="1"/>
  <c r="AM140" i="22"/>
  <c r="O140" i="34" s="1"/>
  <c r="AA140" i="34" s="1"/>
  <c r="AM108" i="22"/>
  <c r="O108" i="34" s="1"/>
  <c r="AA108" i="34" s="1"/>
  <c r="AM259" i="22"/>
  <c r="O259" i="34" s="1"/>
  <c r="AA259" i="34" s="1"/>
  <c r="AM60" i="22"/>
  <c r="O60" i="34" s="1"/>
  <c r="AA60" i="34" s="1"/>
  <c r="AM37" i="22"/>
  <c r="O37" i="34" s="1"/>
  <c r="AM196" i="22"/>
  <c r="O196" i="34" s="1"/>
  <c r="AA196" i="34" s="1"/>
  <c r="AM10" i="22"/>
  <c r="O10" i="34" s="1"/>
  <c r="AM17" i="22"/>
  <c r="O17" i="34" s="1"/>
  <c r="AA17" i="34" s="1"/>
  <c r="AM69" i="22"/>
  <c r="O69" i="34" s="1"/>
  <c r="AA69" i="34" s="1"/>
  <c r="AM28" i="22"/>
  <c r="O28" i="34" s="1"/>
  <c r="AA28" i="34" s="1"/>
  <c r="AM181" i="22"/>
  <c r="O181" i="34" s="1"/>
  <c r="AT134" i="34" l="1"/>
  <c r="AT306" i="34" s="1"/>
  <c r="AT309" i="34" s="1"/>
  <c r="AS134" i="34"/>
  <c r="AS306" i="34" s="1"/>
  <c r="AS309" i="34" s="1"/>
  <c r="AV134" i="34"/>
  <c r="AV306" i="34" s="1"/>
  <c r="AV309" i="34" s="1"/>
  <c r="CC318" i="34"/>
  <c r="BX319" i="34"/>
  <c r="CA319" i="34"/>
  <c r="CA134" i="34" s="1"/>
  <c r="AM122" i="34"/>
  <c r="AW134" i="34"/>
  <c r="AW306" i="34" s="1"/>
  <c r="AW309" i="34" s="1"/>
  <c r="AV179" i="34"/>
  <c r="AT179" i="34"/>
  <c r="AU179" i="34"/>
  <c r="CB42" i="34"/>
  <c r="CC42" i="34"/>
  <c r="CB40" i="34"/>
  <c r="CC41" i="34"/>
  <c r="CC40" i="34"/>
  <c r="CB41" i="34"/>
  <c r="AW307" i="34"/>
  <c r="AW317" i="34" s="1"/>
  <c r="CB133" i="34"/>
  <c r="CB132" i="34"/>
  <c r="BX133" i="34"/>
  <c r="BX132" i="34"/>
  <c r="BX240" i="34"/>
  <c r="BX241" i="34"/>
  <c r="BX242" i="34"/>
  <c r="CA240" i="34"/>
  <c r="CA242" i="34"/>
  <c r="CA241" i="34"/>
  <c r="BX147" i="34"/>
  <c r="BX144" i="34"/>
  <c r="BX265" i="34"/>
  <c r="BX151" i="34"/>
  <c r="BX186" i="34"/>
  <c r="BY133" i="34"/>
  <c r="BY132" i="34"/>
  <c r="BZ240" i="34"/>
  <c r="BZ241" i="34"/>
  <c r="BZ242" i="34"/>
  <c r="CA133" i="34"/>
  <c r="CA132" i="34"/>
  <c r="AT40" i="34"/>
  <c r="BY164" i="34"/>
  <c r="BY319" i="34"/>
  <c r="CB318" i="34"/>
  <c r="BZ318" i="34"/>
  <c r="AT307" i="34"/>
  <c r="AV307" i="34"/>
  <c r="AV317" i="34" s="1"/>
  <c r="AX41" i="34"/>
  <c r="AU36" i="34"/>
  <c r="BZ36" i="34" s="1"/>
  <c r="AW11" i="34"/>
  <c r="AT55" i="34"/>
  <c r="AW54" i="34"/>
  <c r="AV225" i="34"/>
  <c r="AX36" i="34"/>
  <c r="CC36" i="34" s="1"/>
  <c r="AU133" i="34"/>
  <c r="AV178" i="34"/>
  <c r="AU278" i="34"/>
  <c r="BZ278" i="34" s="1"/>
  <c r="AV164" i="34"/>
  <c r="CA164" i="34" s="1"/>
  <c r="AU12" i="34"/>
  <c r="AS278" i="34"/>
  <c r="BX278" i="34" s="1"/>
  <c r="AV12" i="34"/>
  <c r="AU225" i="34"/>
  <c r="AV54" i="34"/>
  <c r="AW36" i="34"/>
  <c r="CB36" i="34" s="1"/>
  <c r="AX12" i="34"/>
  <c r="AX167" i="34"/>
  <c r="AX322" i="34"/>
  <c r="AX321" i="34"/>
  <c r="AT12" i="34"/>
  <c r="AT278" i="34"/>
  <c r="BY278" i="34" s="1"/>
  <c r="AV36" i="34"/>
  <c r="CA36" i="34" s="1"/>
  <c r="AX54" i="34"/>
  <c r="AW225" i="34"/>
  <c r="AU178" i="34"/>
  <c r="AT178" i="34"/>
  <c r="AW274" i="34"/>
  <c r="CB274" i="34" s="1"/>
  <c r="AW322" i="34"/>
  <c r="AW321" i="34"/>
  <c r="AW167" i="34"/>
  <c r="AS164" i="34"/>
  <c r="AT321" i="34"/>
  <c r="AT322" i="34"/>
  <c r="AT167" i="34"/>
  <c r="AS11" i="34"/>
  <c r="AX225" i="34"/>
  <c r="AU54" i="34"/>
  <c r="AW246" i="34"/>
  <c r="AV278" i="34"/>
  <c r="CA278" i="34" s="1"/>
  <c r="AW41" i="34"/>
  <c r="AT41" i="34"/>
  <c r="AW40" i="34"/>
  <c r="AS36" i="34"/>
  <c r="BX36" i="34" s="1"/>
  <c r="AX242" i="34"/>
  <c r="AX133" i="34"/>
  <c r="AU164" i="34"/>
  <c r="AX40" i="34"/>
  <c r="AU318" i="34"/>
  <c r="AL13" i="34"/>
  <c r="AK278" i="34"/>
  <c r="AS307" i="34"/>
  <c r="AS302" i="34" s="1"/>
  <c r="BX302" i="34" s="1"/>
  <c r="AL243" i="34"/>
  <c r="AA283" i="34"/>
  <c r="AA191" i="34"/>
  <c r="AW242" i="34"/>
  <c r="AK243" i="34"/>
  <c r="AS55" i="34"/>
  <c r="AG64" i="34"/>
  <c r="AT242" i="34"/>
  <c r="AH243" i="34"/>
  <c r="AX274" i="34"/>
  <c r="CC274" i="34" s="1"/>
  <c r="AL278" i="34"/>
  <c r="AT35" i="34"/>
  <c r="BY35" i="34" s="1"/>
  <c r="AH36" i="34"/>
  <c r="AU241" i="34"/>
  <c r="AI242" i="34"/>
  <c r="AS241" i="34"/>
  <c r="AG242" i="34"/>
  <c r="AV241" i="34"/>
  <c r="AJ242" i="34"/>
  <c r="AX307" i="34"/>
  <c r="AX134" i="34"/>
  <c r="AX306" i="34" s="1"/>
  <c r="AK12" i="34"/>
  <c r="AH64" i="34"/>
  <c r="AL55" i="34"/>
  <c r="AI13" i="34"/>
  <c r="AG12" i="34"/>
  <c r="AI55" i="34"/>
  <c r="AJ55" i="34"/>
  <c r="AH13" i="34"/>
  <c r="AJ13" i="34"/>
  <c r="AK55" i="34"/>
  <c r="AH246" i="34"/>
  <c r="AA244" i="34"/>
  <c r="AA100" i="34"/>
  <c r="AA51" i="34"/>
  <c r="AA219" i="34"/>
  <c r="AA316" i="34"/>
  <c r="AA79" i="34"/>
  <c r="AA121" i="34"/>
  <c r="AA266" i="34"/>
  <c r="AA323" i="34"/>
  <c r="AA5" i="34"/>
  <c r="AA295" i="34"/>
  <c r="AA75" i="34"/>
  <c r="AA201" i="34"/>
  <c r="AA209" i="34"/>
  <c r="AA159" i="34"/>
  <c r="AA106" i="34"/>
  <c r="AA125" i="34"/>
  <c r="AA206" i="34"/>
  <c r="AA251" i="34"/>
  <c r="AA18" i="34"/>
  <c r="AA288" i="34"/>
  <c r="AA26" i="34"/>
  <c r="AA255" i="34"/>
  <c r="AA223" i="34"/>
  <c r="AA114" i="34"/>
  <c r="AA194" i="34"/>
  <c r="AA254" i="34"/>
  <c r="AA186" i="34"/>
  <c r="AO309" i="22"/>
  <c r="Q309" i="34" s="1"/>
  <c r="AC309" i="34" s="1"/>
  <c r="AO281" i="22"/>
  <c r="Q281" i="34" s="1"/>
  <c r="AC281" i="34" s="1"/>
  <c r="AO316" i="22"/>
  <c r="Q316" i="34" s="1"/>
  <c r="AO266" i="22"/>
  <c r="Q266" i="34" s="1"/>
  <c r="AO250" i="22"/>
  <c r="Q250" i="34" s="1"/>
  <c r="AC250" i="34" s="1"/>
  <c r="AO234" i="22"/>
  <c r="Q234" i="34" s="1"/>
  <c r="AC234" i="34" s="1"/>
  <c r="AO221" i="22"/>
  <c r="Q221" i="34" s="1"/>
  <c r="AC221" i="34" s="1"/>
  <c r="AO295" i="22"/>
  <c r="Q295" i="34" s="1"/>
  <c r="AO198" i="22"/>
  <c r="Q198" i="34" s="1"/>
  <c r="AC198" i="34" s="1"/>
  <c r="AO172" i="22"/>
  <c r="Q172" i="34" s="1"/>
  <c r="AO154" i="22"/>
  <c r="Q154" i="34" s="1"/>
  <c r="AC154" i="34" s="1"/>
  <c r="AO138" i="22"/>
  <c r="Q138" i="34" s="1"/>
  <c r="AC138" i="34" s="1"/>
  <c r="AO122" i="22"/>
  <c r="Q122" i="34" s="1"/>
  <c r="AC122" i="34" s="1"/>
  <c r="AO106" i="22"/>
  <c r="Q106" i="34" s="1"/>
  <c r="AO90" i="22"/>
  <c r="Q90" i="34" s="1"/>
  <c r="AC90" i="34" s="1"/>
  <c r="AO175" i="22"/>
  <c r="Q175" i="34" s="1"/>
  <c r="AO311" i="22"/>
  <c r="Q311" i="34" s="1"/>
  <c r="AC311" i="34" s="1"/>
  <c r="AO278" i="22"/>
  <c r="Q278" i="34" s="1"/>
  <c r="AO304" i="22"/>
  <c r="Q304" i="34" s="1"/>
  <c r="AO267" i="22"/>
  <c r="Q267" i="34" s="1"/>
  <c r="AC267" i="34" s="1"/>
  <c r="AO251" i="22"/>
  <c r="Q251" i="34" s="1"/>
  <c r="AO235" i="22"/>
  <c r="Q235" i="34" s="1"/>
  <c r="AC235" i="34" s="1"/>
  <c r="AO215" i="22"/>
  <c r="Q215" i="34" s="1"/>
  <c r="AC215" i="34" s="1"/>
  <c r="AO216" i="22"/>
  <c r="Q216" i="34" s="1"/>
  <c r="AC216" i="34" s="1"/>
  <c r="AO182" i="22"/>
  <c r="Q182" i="34" s="1"/>
  <c r="AC182" i="34" s="1"/>
  <c r="AO159" i="22"/>
  <c r="Q159" i="34" s="1"/>
  <c r="AO143" i="22"/>
  <c r="Q143" i="34" s="1"/>
  <c r="AC143" i="34" s="1"/>
  <c r="AO127" i="22"/>
  <c r="Q127" i="34" s="1"/>
  <c r="AC127" i="34" s="1"/>
  <c r="AO111" i="22"/>
  <c r="Q111" i="34" s="1"/>
  <c r="AC111" i="34" s="1"/>
  <c r="AO95" i="22"/>
  <c r="Q95" i="34" s="1"/>
  <c r="AO193" i="22"/>
  <c r="Q193" i="34" s="1"/>
  <c r="AC193" i="34" s="1"/>
  <c r="AO313" i="22"/>
  <c r="Q313" i="34" s="1"/>
  <c r="AC313" i="34" s="1"/>
  <c r="AO308" i="22"/>
  <c r="Q308" i="34" s="1"/>
  <c r="AC308" i="34" s="1"/>
  <c r="AO248" i="22"/>
  <c r="Q248" i="34" s="1"/>
  <c r="AO286" i="22"/>
  <c r="Q286" i="34" s="1"/>
  <c r="AC286" i="34" s="1"/>
  <c r="AO202" i="22"/>
  <c r="Q202" i="34" s="1"/>
  <c r="AC202" i="34" s="1"/>
  <c r="AO156" i="22"/>
  <c r="Q156" i="34" s="1"/>
  <c r="AC156" i="34" s="1"/>
  <c r="AO124" i="22"/>
  <c r="Q124" i="34" s="1"/>
  <c r="AC124" i="34" s="1"/>
  <c r="AO92" i="22"/>
  <c r="Q92" i="34" s="1"/>
  <c r="AC92" i="34" s="1"/>
  <c r="AO78" i="22"/>
  <c r="Q78" i="34" s="1"/>
  <c r="AC78" i="34" s="1"/>
  <c r="AO62" i="22"/>
  <c r="Q62" i="34" s="1"/>
  <c r="AC62" i="34" s="1"/>
  <c r="AO46" i="22"/>
  <c r="Q46" i="34" s="1"/>
  <c r="AC46" i="34" s="1"/>
  <c r="AO30" i="22"/>
  <c r="Q30" i="34" s="1"/>
  <c r="AC30" i="34" s="1"/>
  <c r="AO15" i="22"/>
  <c r="Q15" i="34" s="1"/>
  <c r="AO307" i="22"/>
  <c r="Q307" i="34" s="1"/>
  <c r="AC307" i="34" s="1"/>
  <c r="AO261" i="22"/>
  <c r="Q261" i="34" s="1"/>
  <c r="AC261" i="34" s="1"/>
  <c r="AO229" i="22"/>
  <c r="Q229" i="34" s="1"/>
  <c r="AC229" i="34" s="1"/>
  <c r="AO170" i="22"/>
  <c r="Q170" i="34" s="1"/>
  <c r="AC170" i="34" s="1"/>
  <c r="AO137" i="22"/>
  <c r="Q137" i="34" s="1"/>
  <c r="AC137" i="34" s="1"/>
  <c r="AO105" i="22"/>
  <c r="Q105" i="34" s="1"/>
  <c r="AC105" i="34" s="1"/>
  <c r="AO173" i="22"/>
  <c r="Q173" i="34" s="1"/>
  <c r="AC173" i="34" s="1"/>
  <c r="AO67" i="22"/>
  <c r="Q67" i="34" s="1"/>
  <c r="AC67" i="34" s="1"/>
  <c r="AO51" i="22"/>
  <c r="Q51" i="34" s="1"/>
  <c r="AO35" i="22"/>
  <c r="Q35" i="34" s="1"/>
  <c r="AO20" i="22"/>
  <c r="Q20" i="34" s="1"/>
  <c r="AO4" i="22"/>
  <c r="Q4" i="34" s="1"/>
  <c r="AC4" i="34" s="1"/>
  <c r="AO279" i="22"/>
  <c r="Q279" i="34" s="1"/>
  <c r="AC279" i="34" s="1"/>
  <c r="AO244" i="22"/>
  <c r="Q244" i="34" s="1"/>
  <c r="AO210" i="22"/>
  <c r="Q210" i="34" s="1"/>
  <c r="AO144" i="22"/>
  <c r="Q144" i="34" s="1"/>
  <c r="AO112" i="22"/>
  <c r="Q112" i="34" s="1"/>
  <c r="AO187" i="22"/>
  <c r="Q187" i="34" s="1"/>
  <c r="AC187" i="34" s="1"/>
  <c r="AO72" i="22"/>
  <c r="Q72" i="34" s="1"/>
  <c r="AC72" i="34" s="1"/>
  <c r="AO56" i="22"/>
  <c r="Q56" i="34" s="1"/>
  <c r="AC56" i="34" s="1"/>
  <c r="AO40" i="22"/>
  <c r="Q40" i="34" s="1"/>
  <c r="AC40" i="34" s="1"/>
  <c r="AO25" i="22"/>
  <c r="Q25" i="34" s="1"/>
  <c r="AC25" i="34" s="1"/>
  <c r="AO9" i="22"/>
  <c r="Q9" i="34" s="1"/>
  <c r="AO310" i="22"/>
  <c r="Q310" i="34" s="1"/>
  <c r="AC310" i="34" s="1"/>
  <c r="AO265" i="22"/>
  <c r="Q265" i="34" s="1"/>
  <c r="AC265" i="34" s="1"/>
  <c r="AO233" i="22"/>
  <c r="Q233" i="34" s="1"/>
  <c r="AC233" i="34" s="1"/>
  <c r="AO219" i="22"/>
  <c r="Q219" i="34" s="1"/>
  <c r="AC219" i="34" s="1"/>
  <c r="AO194" i="22"/>
  <c r="Q194" i="34" s="1"/>
  <c r="AO149" i="22"/>
  <c r="Q149" i="34" s="1"/>
  <c r="AC149" i="34" s="1"/>
  <c r="AO117" i="22"/>
  <c r="Q117" i="34" s="1"/>
  <c r="AO85" i="22"/>
  <c r="Q85" i="34" s="1"/>
  <c r="AC85" i="34" s="1"/>
  <c r="AO81" i="22"/>
  <c r="Q81" i="34" s="1"/>
  <c r="AO65" i="22"/>
  <c r="Q65" i="34" s="1"/>
  <c r="AO49" i="22"/>
  <c r="Q49" i="34" s="1"/>
  <c r="AC49" i="34" s="1"/>
  <c r="AO33" i="22"/>
  <c r="Q33" i="34" s="1"/>
  <c r="AC33" i="34" s="1"/>
  <c r="AO14" i="22"/>
  <c r="Q14" i="34" s="1"/>
  <c r="AO301" i="22"/>
  <c r="Q301" i="34" s="1"/>
  <c r="AC301" i="34" s="1"/>
  <c r="AO277" i="22"/>
  <c r="Q277" i="34" s="1"/>
  <c r="AC277" i="34" s="1"/>
  <c r="AO300" i="22"/>
  <c r="Q300" i="34" s="1"/>
  <c r="AO262" i="22"/>
  <c r="Q262" i="34" s="1"/>
  <c r="AC262" i="34" s="1"/>
  <c r="AO246" i="22"/>
  <c r="Q246" i="34" s="1"/>
  <c r="AO230" i="22"/>
  <c r="Q230" i="34" s="1"/>
  <c r="AC230" i="34" s="1"/>
  <c r="AO213" i="22"/>
  <c r="Q213" i="34" s="1"/>
  <c r="AC213" i="34" s="1"/>
  <c r="AO222" i="22"/>
  <c r="Q222" i="34" s="1"/>
  <c r="AC222" i="34" s="1"/>
  <c r="AO196" i="22"/>
  <c r="Q196" i="34" s="1"/>
  <c r="AC196" i="34" s="1"/>
  <c r="AO166" i="22"/>
  <c r="Q166" i="34" s="1"/>
  <c r="AC166" i="34" s="1"/>
  <c r="AO150" i="22"/>
  <c r="Q150" i="34" s="1"/>
  <c r="AC150" i="34" s="1"/>
  <c r="AO134" i="22"/>
  <c r="Q134" i="34" s="1"/>
  <c r="AC134" i="34" s="1"/>
  <c r="AO118" i="22"/>
  <c r="Q118" i="34" s="1"/>
  <c r="AC118" i="34" s="1"/>
  <c r="AO102" i="22"/>
  <c r="Q102" i="34" s="1"/>
  <c r="AC102" i="34" s="1"/>
  <c r="AO86" i="22"/>
  <c r="Q86" i="34" s="1"/>
  <c r="AC86" i="34" s="1"/>
  <c r="AO283" i="22"/>
  <c r="Q283" i="34" s="1"/>
  <c r="AO303" i="22"/>
  <c r="Q303" i="34" s="1"/>
  <c r="AO274" i="22"/>
  <c r="Q274" i="34" s="1"/>
  <c r="AO292" i="22"/>
  <c r="Q292" i="34" s="1"/>
  <c r="AC292" i="34" s="1"/>
  <c r="AO263" i="22"/>
  <c r="Q263" i="34" s="1"/>
  <c r="AC263" i="34" s="1"/>
  <c r="AO247" i="22"/>
  <c r="Q247" i="34" s="1"/>
  <c r="AO231" i="22"/>
  <c r="Q231" i="34" s="1"/>
  <c r="AC231" i="34" s="1"/>
  <c r="AO207" i="22"/>
  <c r="Q207" i="34" s="1"/>
  <c r="AC207" i="34" s="1"/>
  <c r="AO208" i="22"/>
  <c r="Q208" i="34" s="1"/>
  <c r="AC208" i="34" s="1"/>
  <c r="AO174" i="22"/>
  <c r="Q174" i="34" s="1"/>
  <c r="AC174" i="34" s="1"/>
  <c r="AO155" i="22"/>
  <c r="Q155" i="34" s="1"/>
  <c r="AC155" i="34" s="1"/>
  <c r="AO139" i="22"/>
  <c r="Q139" i="34" s="1"/>
  <c r="AC139" i="34" s="1"/>
  <c r="AO123" i="22"/>
  <c r="Q123" i="34" s="1"/>
  <c r="AC123" i="34" s="1"/>
  <c r="AO107" i="22"/>
  <c r="Q107" i="34" s="1"/>
  <c r="AO91" i="22"/>
  <c r="Q91" i="34" s="1"/>
  <c r="AC91" i="34" s="1"/>
  <c r="AO185" i="22"/>
  <c r="Q185" i="34" s="1"/>
  <c r="AC185" i="34" s="1"/>
  <c r="AO297" i="22"/>
  <c r="Q297" i="34" s="1"/>
  <c r="AC297" i="34" s="1"/>
  <c r="AO293" i="22"/>
  <c r="Q293" i="34" s="1"/>
  <c r="AC293" i="34" s="1"/>
  <c r="AO240" i="22"/>
  <c r="Q240" i="34" s="1"/>
  <c r="AO217" i="22"/>
  <c r="Q217" i="34" s="1"/>
  <c r="AC217" i="34" s="1"/>
  <c r="AO192" i="22"/>
  <c r="Q192" i="34" s="1"/>
  <c r="AC192" i="34" s="1"/>
  <c r="AO148" i="22"/>
  <c r="Q148" i="34" s="1"/>
  <c r="AC148" i="34" s="1"/>
  <c r="AO116" i="22"/>
  <c r="Q116" i="34" s="1"/>
  <c r="AO84" i="22"/>
  <c r="Q84" i="34" s="1"/>
  <c r="AC84" i="34" s="1"/>
  <c r="AO74" i="22"/>
  <c r="Q74" i="34" s="1"/>
  <c r="AC74" i="34" s="1"/>
  <c r="AO58" i="22"/>
  <c r="Q58" i="34" s="1"/>
  <c r="AC58" i="34" s="1"/>
  <c r="AO42" i="22"/>
  <c r="Q42" i="34" s="1"/>
  <c r="AC42" i="34" s="1"/>
  <c r="AO26" i="22"/>
  <c r="Q26" i="34" s="1"/>
  <c r="AO11" i="22"/>
  <c r="Q11" i="34" s="1"/>
  <c r="AO280" i="22"/>
  <c r="Q280" i="34" s="1"/>
  <c r="AC280" i="34" s="1"/>
  <c r="AO253" i="22"/>
  <c r="Q253" i="34" s="1"/>
  <c r="AC253" i="34" s="1"/>
  <c r="AO211" i="22"/>
  <c r="Q211" i="34" s="1"/>
  <c r="AC211" i="34" s="1"/>
  <c r="AO161" i="22"/>
  <c r="Q161" i="34" s="1"/>
  <c r="AC161" i="34" s="1"/>
  <c r="AO129" i="22"/>
  <c r="Q129" i="34" s="1"/>
  <c r="AC129" i="34" s="1"/>
  <c r="AO97" i="22"/>
  <c r="Q97" i="34" s="1"/>
  <c r="AO79" i="22"/>
  <c r="Q79" i="34" s="1"/>
  <c r="AO63" i="22"/>
  <c r="Q63" i="34" s="1"/>
  <c r="AC63" i="34" s="1"/>
  <c r="AO47" i="22"/>
  <c r="Q47" i="34" s="1"/>
  <c r="AC47" i="34" s="1"/>
  <c r="AO31" i="22"/>
  <c r="Q31" i="34" s="1"/>
  <c r="AO16" i="22"/>
  <c r="Q16" i="34" s="1"/>
  <c r="AC16" i="34" s="1"/>
  <c r="AO321" i="22"/>
  <c r="Q321" i="34" s="1"/>
  <c r="AC321" i="34" s="1"/>
  <c r="AO271" i="22"/>
  <c r="Q271" i="34" s="1"/>
  <c r="AC271" i="34" s="1"/>
  <c r="AO236" i="22"/>
  <c r="Q236" i="34" s="1"/>
  <c r="AC236" i="34" s="1"/>
  <c r="AO184" i="22"/>
  <c r="Q184" i="34" s="1"/>
  <c r="AC184" i="34" s="1"/>
  <c r="AO136" i="22"/>
  <c r="Q136" i="34" s="1"/>
  <c r="AC136" i="34" s="1"/>
  <c r="AO104" i="22"/>
  <c r="Q104" i="34" s="1"/>
  <c r="AC104" i="34" s="1"/>
  <c r="AO171" i="22"/>
  <c r="Q171" i="34" s="1"/>
  <c r="AC171" i="34" s="1"/>
  <c r="AO68" i="22"/>
  <c r="Q68" i="34" s="1"/>
  <c r="AC68" i="34" s="1"/>
  <c r="AO52" i="22"/>
  <c r="Q52" i="34" s="1"/>
  <c r="AO36" i="22"/>
  <c r="Q36" i="34" s="1"/>
  <c r="AO21" i="22"/>
  <c r="Q21" i="34" s="1"/>
  <c r="AO5" i="22"/>
  <c r="Q5" i="34" s="1"/>
  <c r="AO276" i="22"/>
  <c r="Q276" i="34" s="1"/>
  <c r="AO257" i="22"/>
  <c r="Q257" i="34" s="1"/>
  <c r="AC257" i="34" s="1"/>
  <c r="AO225" i="22"/>
  <c r="Q225" i="34" s="1"/>
  <c r="AO203" i="22"/>
  <c r="Q203" i="34" s="1"/>
  <c r="AC203" i="34" s="1"/>
  <c r="AO178" i="22"/>
  <c r="Q178" i="34" s="1"/>
  <c r="AO141" i="22"/>
  <c r="Q141" i="34" s="1"/>
  <c r="AC141" i="34" s="1"/>
  <c r="AO109" i="22"/>
  <c r="Q109" i="34" s="1"/>
  <c r="AC109" i="34" s="1"/>
  <c r="AO291" i="22"/>
  <c r="Q291" i="34" s="1"/>
  <c r="AC291" i="34" s="1"/>
  <c r="AO77" i="22"/>
  <c r="Q77" i="34" s="1"/>
  <c r="AC77" i="34" s="1"/>
  <c r="AO61" i="22"/>
  <c r="Q61" i="34" s="1"/>
  <c r="AC61" i="34" s="1"/>
  <c r="AO45" i="22"/>
  <c r="Q45" i="34" s="1"/>
  <c r="AC45" i="34" s="1"/>
  <c r="AO29" i="22"/>
  <c r="Q29" i="34" s="1"/>
  <c r="AC29" i="34" s="1"/>
  <c r="AO10" i="22"/>
  <c r="Q10" i="34" s="1"/>
  <c r="AO314" i="22"/>
  <c r="Q314" i="34" s="1"/>
  <c r="AC314" i="34" s="1"/>
  <c r="AO273" i="22"/>
  <c r="Q273" i="34" s="1"/>
  <c r="AC273" i="34" s="1"/>
  <c r="AO288" i="22"/>
  <c r="Q288" i="34" s="1"/>
  <c r="AO258" i="22"/>
  <c r="Q258" i="34" s="1"/>
  <c r="AC258" i="34" s="1"/>
  <c r="AO242" i="22"/>
  <c r="Q242" i="34" s="1"/>
  <c r="AO226" i="22"/>
  <c r="Q226" i="34" s="1"/>
  <c r="AC226" i="34" s="1"/>
  <c r="AO205" i="22"/>
  <c r="Q205" i="34" s="1"/>
  <c r="AC205" i="34" s="1"/>
  <c r="AO214" i="22"/>
  <c r="Q214" i="34" s="1"/>
  <c r="AO188" i="22"/>
  <c r="Q188" i="34" s="1"/>
  <c r="AC188" i="34" s="1"/>
  <c r="AO162" i="22"/>
  <c r="Q162" i="34" s="1"/>
  <c r="AC162" i="34" s="1"/>
  <c r="AO146" i="22"/>
  <c r="Q146" i="34" s="1"/>
  <c r="AC146" i="34" s="1"/>
  <c r="AO130" i="22"/>
  <c r="Q130" i="34" s="1"/>
  <c r="AC130" i="34" s="1"/>
  <c r="AO114" i="22"/>
  <c r="Q114" i="34" s="1"/>
  <c r="AO98" i="22"/>
  <c r="Q98" i="34" s="1"/>
  <c r="AC98" i="34" s="1"/>
  <c r="AO191" i="22"/>
  <c r="Q191" i="34" s="1"/>
  <c r="AO82" i="22"/>
  <c r="Q82" i="34" s="1"/>
  <c r="AC82" i="34" s="1"/>
  <c r="AO318" i="22"/>
  <c r="Q318" i="34" s="1"/>
  <c r="AC318" i="34" s="1"/>
  <c r="AO270" i="22"/>
  <c r="Q270" i="34" s="1"/>
  <c r="AC270" i="34" s="1"/>
  <c r="AO268" i="22"/>
  <c r="Q268" i="34" s="1"/>
  <c r="AC268" i="34" s="1"/>
  <c r="AO259" i="22"/>
  <c r="Q259" i="34" s="1"/>
  <c r="AC259" i="34" s="1"/>
  <c r="AO243" i="22"/>
  <c r="Q243" i="34" s="1"/>
  <c r="AO227" i="22"/>
  <c r="Q227" i="34" s="1"/>
  <c r="AC227" i="34" s="1"/>
  <c r="AO199" i="22"/>
  <c r="Q199" i="34" s="1"/>
  <c r="AC199" i="34" s="1"/>
  <c r="AO200" i="22"/>
  <c r="Q200" i="34" s="1"/>
  <c r="AC200" i="34" s="1"/>
  <c r="AO167" i="22"/>
  <c r="Q167" i="34" s="1"/>
  <c r="AC167" i="34" s="1"/>
  <c r="AO151" i="22"/>
  <c r="Q151" i="34" s="1"/>
  <c r="AO135" i="22"/>
  <c r="Q135" i="34" s="1"/>
  <c r="AC135" i="34" s="1"/>
  <c r="AO119" i="22"/>
  <c r="Q119" i="34" s="1"/>
  <c r="AC119" i="34" s="1"/>
  <c r="AO103" i="22"/>
  <c r="Q103" i="34" s="1"/>
  <c r="AC103" i="34" s="1"/>
  <c r="AO87" i="22"/>
  <c r="Q87" i="34" s="1"/>
  <c r="AC87" i="34" s="1"/>
  <c r="AO177" i="22"/>
  <c r="Q177" i="34" s="1"/>
  <c r="AC177" i="34" s="1"/>
  <c r="AO306" i="22"/>
  <c r="Q306" i="34" s="1"/>
  <c r="AC306" i="34" s="1"/>
  <c r="AO264" i="22"/>
  <c r="Q264" i="34" s="1"/>
  <c r="AO232" i="22"/>
  <c r="Q232" i="34" s="1"/>
  <c r="AC232" i="34" s="1"/>
  <c r="AO201" i="22"/>
  <c r="Q201" i="34" s="1"/>
  <c r="AO176" i="22"/>
  <c r="Q176" i="34" s="1"/>
  <c r="AO140" i="22"/>
  <c r="Q140" i="34" s="1"/>
  <c r="AC140" i="34" s="1"/>
  <c r="AO108" i="22"/>
  <c r="Q108" i="34" s="1"/>
  <c r="AC108" i="34" s="1"/>
  <c r="AO195" i="22"/>
  <c r="Q195" i="34" s="1"/>
  <c r="AC195" i="34" s="1"/>
  <c r="AO70" i="22"/>
  <c r="Q70" i="34" s="1"/>
  <c r="AC70" i="34" s="1"/>
  <c r="AO54" i="22"/>
  <c r="Q54" i="34" s="1"/>
  <c r="AO38" i="22"/>
  <c r="Q38" i="34" s="1"/>
  <c r="AC38" i="34" s="1"/>
  <c r="AO23" i="22"/>
  <c r="Q23" i="34" s="1"/>
  <c r="AC23" i="34" s="1"/>
  <c r="AO7" i="22"/>
  <c r="Q7" i="34" s="1"/>
  <c r="AC7" i="34" s="1"/>
  <c r="AO272" i="22"/>
  <c r="Q272" i="34" s="1"/>
  <c r="AC272" i="34" s="1"/>
  <c r="AO245" i="22"/>
  <c r="Q245" i="34" s="1"/>
  <c r="AO212" i="22"/>
  <c r="Q212" i="34" s="1"/>
  <c r="AO153" i="22"/>
  <c r="Q153" i="34" s="1"/>
  <c r="AC153" i="34" s="1"/>
  <c r="AO121" i="22"/>
  <c r="Q121" i="34" s="1"/>
  <c r="AO89" i="22"/>
  <c r="Q89" i="34" s="1"/>
  <c r="AC89" i="34" s="1"/>
  <c r="AO75" i="22"/>
  <c r="Q75" i="34" s="1"/>
  <c r="AO59" i="22"/>
  <c r="Q59" i="34" s="1"/>
  <c r="AC59" i="34" s="1"/>
  <c r="AO43" i="22"/>
  <c r="Q43" i="34" s="1"/>
  <c r="AC43" i="34" s="1"/>
  <c r="AO27" i="22"/>
  <c r="Q27" i="34" s="1"/>
  <c r="AO12" i="22"/>
  <c r="Q12" i="34" s="1"/>
  <c r="AO305" i="22"/>
  <c r="Q305" i="34" s="1"/>
  <c r="AC305" i="34" s="1"/>
  <c r="AO260" i="22"/>
  <c r="Q260" i="34" s="1"/>
  <c r="AO228" i="22"/>
  <c r="Q228" i="34" s="1"/>
  <c r="AC228" i="34" s="1"/>
  <c r="AO160" i="22"/>
  <c r="Q160" i="34" s="1"/>
  <c r="AC160" i="34" s="1"/>
  <c r="AO128" i="22"/>
  <c r="Q128" i="34" s="1"/>
  <c r="AO96" i="22"/>
  <c r="Q96" i="34" s="1"/>
  <c r="AC96" i="34" s="1"/>
  <c r="AO80" i="22"/>
  <c r="Q80" i="34" s="1"/>
  <c r="AO64" i="22"/>
  <c r="Q64" i="34" s="1"/>
  <c r="AO48" i="22"/>
  <c r="Q48" i="34" s="1"/>
  <c r="AC48" i="34" s="1"/>
  <c r="AO32" i="22"/>
  <c r="Q32" i="34" s="1"/>
  <c r="AC32" i="34" s="1"/>
  <c r="AO17" i="22"/>
  <c r="Q17" i="34" s="1"/>
  <c r="AC17" i="34" s="1"/>
  <c r="AO315" i="22"/>
  <c r="Q315" i="34" s="1"/>
  <c r="AC315" i="34" s="1"/>
  <c r="AO312" i="22"/>
  <c r="Q312" i="34" s="1"/>
  <c r="AC312" i="34" s="1"/>
  <c r="AO249" i="22"/>
  <c r="Q249" i="34" s="1"/>
  <c r="AO290" i="22"/>
  <c r="Q290" i="34" s="1"/>
  <c r="AO220" i="22"/>
  <c r="Q220" i="34" s="1"/>
  <c r="AO165" i="22"/>
  <c r="Q165" i="34" s="1"/>
  <c r="AC165" i="34" s="1"/>
  <c r="AO133" i="22"/>
  <c r="Q133" i="34" s="1"/>
  <c r="AO101" i="22"/>
  <c r="Q101" i="34" s="1"/>
  <c r="AC101" i="34" s="1"/>
  <c r="AO181" i="22"/>
  <c r="Q181" i="34" s="1"/>
  <c r="AO73" i="22"/>
  <c r="Q73" i="34" s="1"/>
  <c r="AC73" i="34" s="1"/>
  <c r="AO57" i="22"/>
  <c r="Q57" i="34" s="1"/>
  <c r="AC57" i="34" s="1"/>
  <c r="AO41" i="22"/>
  <c r="Q41" i="34" s="1"/>
  <c r="AC41" i="34" s="1"/>
  <c r="AO22" i="22"/>
  <c r="Q22" i="34" s="1"/>
  <c r="AC22" i="34" s="1"/>
  <c r="AO6" i="22"/>
  <c r="Q6" i="34" s="1"/>
  <c r="AC6" i="34" s="1"/>
  <c r="AO317" i="22"/>
  <c r="Q317" i="34" s="1"/>
  <c r="AC317" i="34" s="1"/>
  <c r="AO298" i="22"/>
  <c r="Q298" i="34" s="1"/>
  <c r="AC298" i="34" s="1"/>
  <c r="AO269" i="22"/>
  <c r="Q269" i="34" s="1"/>
  <c r="AO285" i="22"/>
  <c r="Q285" i="34" s="1"/>
  <c r="AC285" i="34" s="1"/>
  <c r="AO254" i="22"/>
  <c r="Q254" i="34" s="1"/>
  <c r="AO238" i="22"/>
  <c r="Q238" i="34" s="1"/>
  <c r="AC238" i="34" s="1"/>
  <c r="AO287" i="22"/>
  <c r="Q287" i="34" s="1"/>
  <c r="AO197" i="22"/>
  <c r="Q197" i="34" s="1"/>
  <c r="AC197" i="34" s="1"/>
  <c r="AO206" i="22"/>
  <c r="Q206" i="34" s="1"/>
  <c r="AO180" i="22"/>
  <c r="Q180" i="34" s="1"/>
  <c r="AC180" i="34" s="1"/>
  <c r="AO158" i="22"/>
  <c r="Q158" i="34" s="1"/>
  <c r="AC158" i="34" s="1"/>
  <c r="AO142" i="22"/>
  <c r="Q142" i="34" s="1"/>
  <c r="AC142" i="34" s="1"/>
  <c r="AO126" i="22"/>
  <c r="Q126" i="34" s="1"/>
  <c r="AO110" i="22"/>
  <c r="Q110" i="34" s="1"/>
  <c r="AC110" i="34" s="1"/>
  <c r="AO94" i="22"/>
  <c r="Q94" i="34" s="1"/>
  <c r="AC94" i="34" s="1"/>
  <c r="AO183" i="22"/>
  <c r="Q183" i="34" s="1"/>
  <c r="AC183" i="34" s="1"/>
  <c r="AO319" i="22"/>
  <c r="Q319" i="34" s="1"/>
  <c r="AC319" i="34" s="1"/>
  <c r="AO302" i="22"/>
  <c r="Q302" i="34" s="1"/>
  <c r="AC302" i="34" s="1"/>
  <c r="AO320" i="22"/>
  <c r="Q320" i="34" s="1"/>
  <c r="AC320" i="34" s="1"/>
  <c r="AO289" i="22"/>
  <c r="Q289" i="34" s="1"/>
  <c r="AC289" i="34" s="1"/>
  <c r="AO255" i="22"/>
  <c r="Q255" i="34" s="1"/>
  <c r="AO239" i="22"/>
  <c r="Q239" i="34" s="1"/>
  <c r="AC239" i="34" s="1"/>
  <c r="AO223" i="22"/>
  <c r="Q223" i="34" s="1"/>
  <c r="AO224" i="22"/>
  <c r="Q224" i="34" s="1"/>
  <c r="AC224" i="34" s="1"/>
  <c r="AO190" i="22"/>
  <c r="Q190" i="34" s="1"/>
  <c r="AC190" i="34" s="1"/>
  <c r="AO163" i="22"/>
  <c r="Q163" i="34" s="1"/>
  <c r="AC163" i="34" s="1"/>
  <c r="AO147" i="22"/>
  <c r="Q147" i="34" s="1"/>
  <c r="AO131" i="22"/>
  <c r="Q131" i="34" s="1"/>
  <c r="AC131" i="34" s="1"/>
  <c r="AO115" i="22"/>
  <c r="Q115" i="34" s="1"/>
  <c r="AO99" i="22"/>
  <c r="Q99" i="34" s="1"/>
  <c r="AC99" i="34" s="1"/>
  <c r="AO83" i="22"/>
  <c r="Q83" i="34" s="1"/>
  <c r="AC83" i="34" s="1"/>
  <c r="AO169" i="22"/>
  <c r="Q169" i="34" s="1"/>
  <c r="AC169" i="34" s="1"/>
  <c r="AO275" i="22"/>
  <c r="Q275" i="34" s="1"/>
  <c r="AC275" i="34" s="1"/>
  <c r="AO256" i="22"/>
  <c r="Q256" i="34" s="1"/>
  <c r="AO282" i="22"/>
  <c r="Q282" i="34" s="1"/>
  <c r="AC282" i="34" s="1"/>
  <c r="AO218" i="22"/>
  <c r="Q218" i="34" s="1"/>
  <c r="AC218" i="34" s="1"/>
  <c r="AO164" i="22"/>
  <c r="Q164" i="34" s="1"/>
  <c r="AO132" i="22"/>
  <c r="Q132" i="34" s="1"/>
  <c r="AO100" i="22"/>
  <c r="Q100" i="34" s="1"/>
  <c r="AO179" i="22"/>
  <c r="Q179" i="34" s="1"/>
  <c r="AO66" i="22"/>
  <c r="Q66" i="34" s="1"/>
  <c r="AO50" i="22"/>
  <c r="Q50" i="34" s="1"/>
  <c r="AC50" i="34" s="1"/>
  <c r="AO34" i="22"/>
  <c r="Q34" i="34" s="1"/>
  <c r="AO19" i="22"/>
  <c r="Q19" i="34" s="1"/>
  <c r="AO323" i="22"/>
  <c r="Q323" i="34" s="1"/>
  <c r="AC323" i="34" s="1"/>
  <c r="AO296" i="22"/>
  <c r="Q296" i="34" s="1"/>
  <c r="AC296" i="34" s="1"/>
  <c r="AO237" i="22"/>
  <c r="Q237" i="34" s="1"/>
  <c r="AC237" i="34" s="1"/>
  <c r="AO186" i="22"/>
  <c r="Q186" i="34" s="1"/>
  <c r="AO145" i="22"/>
  <c r="Q145" i="34" s="1"/>
  <c r="AC145" i="34" s="1"/>
  <c r="AO113" i="22"/>
  <c r="Q113" i="34" s="1"/>
  <c r="AC113" i="34" s="1"/>
  <c r="AO189" i="22"/>
  <c r="Q189" i="34" s="1"/>
  <c r="AC189" i="34" s="1"/>
  <c r="AO71" i="22"/>
  <c r="Q71" i="34" s="1"/>
  <c r="AC71" i="34" s="1"/>
  <c r="AO55" i="22"/>
  <c r="Q55" i="34" s="1"/>
  <c r="AO39" i="22"/>
  <c r="Q39" i="34" s="1"/>
  <c r="AC39" i="34" s="1"/>
  <c r="AO24" i="22"/>
  <c r="Q24" i="34" s="1"/>
  <c r="AC24" i="34" s="1"/>
  <c r="AO8" i="22"/>
  <c r="Q8" i="34" s="1"/>
  <c r="AC8" i="34" s="1"/>
  <c r="AO322" i="22"/>
  <c r="Q322" i="34" s="1"/>
  <c r="AC322" i="34" s="1"/>
  <c r="AO252" i="22"/>
  <c r="Q252" i="34" s="1"/>
  <c r="AO209" i="22"/>
  <c r="Q209" i="34" s="1"/>
  <c r="AO152" i="22"/>
  <c r="Q152" i="34" s="1"/>
  <c r="AC152" i="34" s="1"/>
  <c r="AO120" i="22"/>
  <c r="Q120" i="34" s="1"/>
  <c r="AC120" i="34" s="1"/>
  <c r="AO88" i="22"/>
  <c r="Q88" i="34" s="1"/>
  <c r="AC88" i="34" s="1"/>
  <c r="AO76" i="22"/>
  <c r="Q76" i="34" s="1"/>
  <c r="AO60" i="22"/>
  <c r="Q60" i="34" s="1"/>
  <c r="AC60" i="34" s="1"/>
  <c r="AO44" i="22"/>
  <c r="Q44" i="34" s="1"/>
  <c r="AC44" i="34" s="1"/>
  <c r="AO28" i="22"/>
  <c r="Q28" i="34" s="1"/>
  <c r="AC28" i="34" s="1"/>
  <c r="AO13" i="22"/>
  <c r="Q13" i="34" s="1"/>
  <c r="AO299" i="22"/>
  <c r="Q299" i="34" s="1"/>
  <c r="AC299" i="34" s="1"/>
  <c r="AO284" i="22"/>
  <c r="Q284" i="34" s="1"/>
  <c r="AC284" i="34" s="1"/>
  <c r="AO241" i="22"/>
  <c r="Q241" i="34" s="1"/>
  <c r="AO294" i="22"/>
  <c r="Q294" i="34" s="1"/>
  <c r="AC294" i="34" s="1"/>
  <c r="AO204" i="22"/>
  <c r="Q204" i="34" s="1"/>
  <c r="AC204" i="34" s="1"/>
  <c r="AO157" i="22"/>
  <c r="Q157" i="34" s="1"/>
  <c r="AC157" i="34" s="1"/>
  <c r="AO125" i="22"/>
  <c r="Q125" i="34" s="1"/>
  <c r="AC125" i="34" s="1"/>
  <c r="AO93" i="22"/>
  <c r="Q93" i="34" s="1"/>
  <c r="AC93" i="34" s="1"/>
  <c r="AO168" i="22"/>
  <c r="Q168" i="34" s="1"/>
  <c r="AC168" i="34" s="1"/>
  <c r="AO69" i="22"/>
  <c r="Q69" i="34" s="1"/>
  <c r="AC69" i="34" s="1"/>
  <c r="AO53" i="22"/>
  <c r="Q53" i="34" s="1"/>
  <c r="AO37" i="22"/>
  <c r="Q37" i="34" s="1"/>
  <c r="AO18" i="22"/>
  <c r="Q18" i="34" s="1"/>
  <c r="AN320" i="22"/>
  <c r="P320" i="34" s="1"/>
  <c r="AB320" i="34" s="1"/>
  <c r="AN304" i="22"/>
  <c r="P304" i="34" s="1"/>
  <c r="AN289" i="22"/>
  <c r="P289" i="34" s="1"/>
  <c r="AB289" i="34" s="1"/>
  <c r="AN260" i="22"/>
  <c r="P260" i="34" s="1"/>
  <c r="AN228" i="22"/>
  <c r="P228" i="34" s="1"/>
  <c r="AB228" i="34" s="1"/>
  <c r="AN245" i="22"/>
  <c r="P245" i="34" s="1"/>
  <c r="AN219" i="22"/>
  <c r="P219" i="34" s="1"/>
  <c r="AN203" i="22"/>
  <c r="P203" i="34" s="1"/>
  <c r="AB203" i="34" s="1"/>
  <c r="AN188" i="22"/>
  <c r="P188" i="34" s="1"/>
  <c r="AB188" i="34" s="1"/>
  <c r="AN172" i="22"/>
  <c r="P172" i="34" s="1"/>
  <c r="AN145" i="22"/>
  <c r="P145" i="34" s="1"/>
  <c r="AB145" i="34" s="1"/>
  <c r="AN113" i="22"/>
  <c r="P113" i="34" s="1"/>
  <c r="AB113" i="34" s="1"/>
  <c r="AN164" i="22"/>
  <c r="P164" i="34" s="1"/>
  <c r="AN132" i="22"/>
  <c r="P132" i="34" s="1"/>
  <c r="AN100" i="22"/>
  <c r="P100" i="34" s="1"/>
  <c r="AN317" i="22"/>
  <c r="P317" i="34" s="1"/>
  <c r="AB317" i="34" s="1"/>
  <c r="AN301" i="22"/>
  <c r="P301" i="34" s="1"/>
  <c r="AB301" i="34" s="1"/>
  <c r="AN286" i="22"/>
  <c r="P286" i="34" s="1"/>
  <c r="AB286" i="34" s="1"/>
  <c r="AN254" i="22"/>
  <c r="P254" i="34" s="1"/>
  <c r="AN269" i="22"/>
  <c r="P269" i="34" s="1"/>
  <c r="AN239" i="22"/>
  <c r="P239" i="34" s="1"/>
  <c r="AB239" i="34" s="1"/>
  <c r="AN216" i="22"/>
  <c r="P216" i="34" s="1"/>
  <c r="AB216" i="34" s="1"/>
  <c r="AN200" i="22"/>
  <c r="P200" i="34" s="1"/>
  <c r="AB200" i="34" s="1"/>
  <c r="AN181" i="22"/>
  <c r="P181" i="34" s="1"/>
  <c r="AN163" i="22"/>
  <c r="P163" i="34" s="1"/>
  <c r="AB163" i="34" s="1"/>
  <c r="AN131" i="22"/>
  <c r="P131" i="34" s="1"/>
  <c r="AB131" i="34" s="1"/>
  <c r="AN99" i="22"/>
  <c r="P99" i="34" s="1"/>
  <c r="AB99" i="34" s="1"/>
  <c r="AN314" i="22"/>
  <c r="P314" i="34" s="1"/>
  <c r="AB314" i="34" s="1"/>
  <c r="AN283" i="22"/>
  <c r="P283" i="34" s="1"/>
  <c r="AN248" i="22"/>
  <c r="P248" i="34" s="1"/>
  <c r="AN249" i="22"/>
  <c r="P249" i="34" s="1"/>
  <c r="AN205" i="22"/>
  <c r="P205" i="34" s="1"/>
  <c r="AB205" i="34" s="1"/>
  <c r="AN178" i="22"/>
  <c r="P178" i="34" s="1"/>
  <c r="AN133" i="22"/>
  <c r="P133" i="34" s="1"/>
  <c r="AN160" i="22"/>
  <c r="P160" i="34" s="1"/>
  <c r="AB160" i="34" s="1"/>
  <c r="AN114" i="22"/>
  <c r="P114" i="34" s="1"/>
  <c r="AB114" i="34" s="1"/>
  <c r="AN72" i="22"/>
  <c r="P72" i="34" s="1"/>
  <c r="AB72" i="34" s="1"/>
  <c r="AN40" i="22"/>
  <c r="P40" i="34" s="1"/>
  <c r="AB40" i="34" s="1"/>
  <c r="AN17" i="22"/>
  <c r="P17" i="34" s="1"/>
  <c r="AB17" i="34" s="1"/>
  <c r="AN75" i="22"/>
  <c r="P75" i="34" s="1"/>
  <c r="AN69" i="22"/>
  <c r="P69" i="34" s="1"/>
  <c r="AB69" i="34" s="1"/>
  <c r="AN319" i="22"/>
  <c r="P319" i="34" s="1"/>
  <c r="AB319" i="34" s="1"/>
  <c r="AN280" i="22"/>
  <c r="P280" i="34" s="1"/>
  <c r="AB280" i="34" s="1"/>
  <c r="AN259" i="22"/>
  <c r="P259" i="34" s="1"/>
  <c r="AB259" i="34" s="1"/>
  <c r="AN210" i="22"/>
  <c r="P210" i="34" s="1"/>
  <c r="AN175" i="22"/>
  <c r="P175" i="34" s="1"/>
  <c r="AN111" i="22"/>
  <c r="P111" i="34" s="1"/>
  <c r="AB111" i="34" s="1"/>
  <c r="AN138" i="22"/>
  <c r="P138" i="34" s="1"/>
  <c r="AB138" i="34" s="1"/>
  <c r="AN102" i="22"/>
  <c r="P102" i="34" s="1"/>
  <c r="AB102" i="34" s="1"/>
  <c r="AN66" i="22"/>
  <c r="P66" i="34" s="1"/>
  <c r="AN34" i="22"/>
  <c r="P34" i="34" s="1"/>
  <c r="AN14" i="22"/>
  <c r="P14" i="34" s="1"/>
  <c r="AN81" i="22"/>
  <c r="P81" i="34" s="1"/>
  <c r="AN73" i="22"/>
  <c r="P73" i="34" s="1"/>
  <c r="AB73" i="34" s="1"/>
  <c r="AN295" i="22"/>
  <c r="P295" i="34" s="1"/>
  <c r="AN240" i="22"/>
  <c r="P240" i="34" s="1"/>
  <c r="AN217" i="22"/>
  <c r="P217" i="34" s="1"/>
  <c r="AB217" i="34" s="1"/>
  <c r="AN182" i="22"/>
  <c r="P182" i="34" s="1"/>
  <c r="AB182" i="34" s="1"/>
  <c r="AN125" i="22"/>
  <c r="P125" i="34" s="1"/>
  <c r="AN158" i="22"/>
  <c r="P158" i="34" s="1"/>
  <c r="AB158" i="34" s="1"/>
  <c r="AN112" i="22"/>
  <c r="P112" i="34" s="1"/>
  <c r="AN68" i="22"/>
  <c r="P68" i="34" s="1"/>
  <c r="AB68" i="34" s="1"/>
  <c r="AN36" i="22"/>
  <c r="P36" i="34" s="1"/>
  <c r="AN15" i="22"/>
  <c r="P15" i="34" s="1"/>
  <c r="AN27" i="22"/>
  <c r="P27" i="34" s="1"/>
  <c r="AN31" i="22"/>
  <c r="P31" i="34" s="1"/>
  <c r="AN299" i="22"/>
  <c r="P299" i="34" s="1"/>
  <c r="AB299" i="34" s="1"/>
  <c r="AN268" i="22"/>
  <c r="P268" i="34" s="1"/>
  <c r="AB268" i="34" s="1"/>
  <c r="AN234" i="22"/>
  <c r="P234" i="34" s="1"/>
  <c r="AB234" i="34" s="1"/>
  <c r="AN235" i="22"/>
  <c r="P235" i="34" s="1"/>
  <c r="AB235" i="34" s="1"/>
  <c r="AN198" i="22"/>
  <c r="P198" i="34" s="1"/>
  <c r="AB198" i="34" s="1"/>
  <c r="AN171" i="22"/>
  <c r="P171" i="34" s="1"/>
  <c r="AB171" i="34" s="1"/>
  <c r="AN119" i="22"/>
  <c r="P119" i="34" s="1"/>
  <c r="AB119" i="34" s="1"/>
  <c r="AN150" i="22"/>
  <c r="P150" i="34" s="1"/>
  <c r="AB150" i="34" s="1"/>
  <c r="AN104" i="22"/>
  <c r="P104" i="34" s="1"/>
  <c r="AB104" i="34" s="1"/>
  <c r="AN70" i="22"/>
  <c r="P70" i="34" s="1"/>
  <c r="AB70" i="34" s="1"/>
  <c r="AN38" i="22"/>
  <c r="P38" i="34" s="1"/>
  <c r="AB38" i="34" s="1"/>
  <c r="AN16" i="22"/>
  <c r="P16" i="34" s="1"/>
  <c r="AB16" i="34" s="1"/>
  <c r="AN67" i="22"/>
  <c r="P67" i="34" s="1"/>
  <c r="AB67" i="34" s="1"/>
  <c r="AN61" i="22"/>
  <c r="P61" i="34" s="1"/>
  <c r="AB61" i="34" s="1"/>
  <c r="AN316" i="22"/>
  <c r="P316" i="34" s="1"/>
  <c r="AN300" i="22"/>
  <c r="P300" i="34" s="1"/>
  <c r="AN285" i="22"/>
  <c r="P285" i="34" s="1"/>
  <c r="AB285" i="34" s="1"/>
  <c r="AN252" i="22"/>
  <c r="P252" i="34" s="1"/>
  <c r="AN281" i="22"/>
  <c r="P281" i="34" s="1"/>
  <c r="AB281" i="34" s="1"/>
  <c r="AN237" i="22"/>
  <c r="P237" i="34" s="1"/>
  <c r="AB237" i="34" s="1"/>
  <c r="AN215" i="22"/>
  <c r="P215" i="34" s="1"/>
  <c r="AB215" i="34" s="1"/>
  <c r="AN199" i="22"/>
  <c r="P199" i="34" s="1"/>
  <c r="AB199" i="34" s="1"/>
  <c r="AN184" i="22"/>
  <c r="P184" i="34" s="1"/>
  <c r="AB184" i="34" s="1"/>
  <c r="AN168" i="22"/>
  <c r="P168" i="34" s="1"/>
  <c r="AB168" i="34" s="1"/>
  <c r="AN137" i="22"/>
  <c r="P137" i="34" s="1"/>
  <c r="AB137" i="34" s="1"/>
  <c r="AN105" i="22"/>
  <c r="P105" i="34" s="1"/>
  <c r="AB105" i="34" s="1"/>
  <c r="AN156" i="22"/>
  <c r="P156" i="34" s="1"/>
  <c r="AB156" i="34" s="1"/>
  <c r="AN124" i="22"/>
  <c r="P124" i="34" s="1"/>
  <c r="AB124" i="34" s="1"/>
  <c r="AN92" i="22"/>
  <c r="P92" i="34" s="1"/>
  <c r="AB92" i="34" s="1"/>
  <c r="AN313" i="22"/>
  <c r="P313" i="34" s="1"/>
  <c r="AB313" i="34" s="1"/>
  <c r="AN297" i="22"/>
  <c r="P297" i="34" s="1"/>
  <c r="AB297" i="34" s="1"/>
  <c r="AN282" i="22"/>
  <c r="P282" i="34" s="1"/>
  <c r="AB282" i="34" s="1"/>
  <c r="AN246" i="22"/>
  <c r="P246" i="34" s="1"/>
  <c r="AN263" i="22"/>
  <c r="P263" i="34" s="1"/>
  <c r="AB263" i="34" s="1"/>
  <c r="AN231" i="22"/>
  <c r="P231" i="34" s="1"/>
  <c r="AB231" i="34" s="1"/>
  <c r="AN212" i="22"/>
  <c r="P212" i="34" s="1"/>
  <c r="AN193" i="22"/>
  <c r="P193" i="34" s="1"/>
  <c r="AB193" i="34" s="1"/>
  <c r="AN177" i="22"/>
  <c r="P177" i="34" s="1"/>
  <c r="AB177" i="34" s="1"/>
  <c r="AN155" i="22"/>
  <c r="P155" i="34" s="1"/>
  <c r="AB155" i="34" s="1"/>
  <c r="AN123" i="22"/>
  <c r="P123" i="34" s="1"/>
  <c r="AB123" i="34" s="1"/>
  <c r="AN91" i="22"/>
  <c r="P91" i="34" s="1"/>
  <c r="AB91" i="34" s="1"/>
  <c r="AN306" i="22"/>
  <c r="P306" i="34" s="1"/>
  <c r="AB306" i="34" s="1"/>
  <c r="AN270" i="22"/>
  <c r="P270" i="34" s="1"/>
  <c r="AB270" i="34" s="1"/>
  <c r="AN232" i="22"/>
  <c r="P232" i="34" s="1"/>
  <c r="AB232" i="34" s="1"/>
  <c r="AN233" i="22"/>
  <c r="P233" i="34" s="1"/>
  <c r="AB233" i="34" s="1"/>
  <c r="AN197" i="22"/>
  <c r="P197" i="34" s="1"/>
  <c r="AB197" i="34" s="1"/>
  <c r="AN170" i="22"/>
  <c r="P170" i="34" s="1"/>
  <c r="AB170" i="34" s="1"/>
  <c r="AN117" i="22"/>
  <c r="P117" i="34" s="1"/>
  <c r="AN146" i="22"/>
  <c r="P146" i="34" s="1"/>
  <c r="AB146" i="34" s="1"/>
  <c r="AN110" i="22"/>
  <c r="P110" i="34" s="1"/>
  <c r="AB110" i="34" s="1"/>
  <c r="AN64" i="22"/>
  <c r="P64" i="34" s="1"/>
  <c r="AN32" i="22"/>
  <c r="P32" i="34" s="1"/>
  <c r="AB32" i="34" s="1"/>
  <c r="AN13" i="22"/>
  <c r="P13" i="34" s="1"/>
  <c r="AN43" i="22"/>
  <c r="P43" i="34" s="1"/>
  <c r="AB43" i="34" s="1"/>
  <c r="AN37" i="22"/>
  <c r="P37" i="34" s="1"/>
  <c r="AN311" i="22"/>
  <c r="P311" i="34" s="1"/>
  <c r="AB311" i="34" s="1"/>
  <c r="AN258" i="22"/>
  <c r="P258" i="34" s="1"/>
  <c r="AB258" i="34" s="1"/>
  <c r="AN243" i="22"/>
  <c r="P243" i="34" s="1"/>
  <c r="AN202" i="22"/>
  <c r="P202" i="34" s="1"/>
  <c r="AB202" i="34" s="1"/>
  <c r="AN159" i="22"/>
  <c r="P159" i="34" s="1"/>
  <c r="AN95" i="22"/>
  <c r="P95" i="34" s="1"/>
  <c r="AN134" i="22"/>
  <c r="P134" i="34" s="1"/>
  <c r="AB134" i="34" s="1"/>
  <c r="AN88" i="22"/>
  <c r="P88" i="34" s="1"/>
  <c r="AB88" i="34" s="1"/>
  <c r="AN58" i="22"/>
  <c r="P58" i="34" s="1"/>
  <c r="AB58" i="34" s="1"/>
  <c r="AN26" i="22"/>
  <c r="P26" i="34" s="1"/>
  <c r="AN10" i="22"/>
  <c r="P10" i="34" s="1"/>
  <c r="AN77" i="22"/>
  <c r="P77" i="34" s="1"/>
  <c r="AB77" i="34" s="1"/>
  <c r="AN318" i="22"/>
  <c r="P318" i="34" s="1"/>
  <c r="AB318" i="34" s="1"/>
  <c r="AN287" i="22"/>
  <c r="P287" i="34" s="1"/>
  <c r="AN257" i="22"/>
  <c r="P257" i="34" s="1"/>
  <c r="AB257" i="34" s="1"/>
  <c r="AN209" i="22"/>
  <c r="P209" i="34" s="1"/>
  <c r="AN174" i="22"/>
  <c r="P174" i="34" s="1"/>
  <c r="AB174" i="34" s="1"/>
  <c r="AN109" i="22"/>
  <c r="P109" i="34" s="1"/>
  <c r="AB109" i="34" s="1"/>
  <c r="AN144" i="22"/>
  <c r="P144" i="34" s="1"/>
  <c r="AN98" i="22"/>
  <c r="P98" i="34" s="1"/>
  <c r="AB98" i="34" s="1"/>
  <c r="AN60" i="22"/>
  <c r="P60" i="34" s="1"/>
  <c r="AB60" i="34" s="1"/>
  <c r="AN28" i="22"/>
  <c r="P28" i="34" s="1"/>
  <c r="AB28" i="34" s="1"/>
  <c r="AN11" i="22"/>
  <c r="P11" i="34" s="1"/>
  <c r="AN39" i="22"/>
  <c r="P39" i="34" s="1"/>
  <c r="AB39" i="34" s="1"/>
  <c r="AN323" i="22"/>
  <c r="P323" i="34" s="1"/>
  <c r="AN292" i="22"/>
  <c r="P292" i="34" s="1"/>
  <c r="AB292" i="34" s="1"/>
  <c r="AN275" i="22"/>
  <c r="P275" i="34" s="1"/>
  <c r="AB275" i="34" s="1"/>
  <c r="AN277" i="22"/>
  <c r="P277" i="34" s="1"/>
  <c r="AB277" i="34" s="1"/>
  <c r="AN222" i="22"/>
  <c r="P222" i="34" s="1"/>
  <c r="AB222" i="34" s="1"/>
  <c r="AN195" i="22"/>
  <c r="P195" i="34" s="1"/>
  <c r="AB195" i="34" s="1"/>
  <c r="AN167" i="22"/>
  <c r="P167" i="34" s="1"/>
  <c r="AB167" i="34" s="1"/>
  <c r="AN103" i="22"/>
  <c r="P103" i="34" s="1"/>
  <c r="AB103" i="34" s="1"/>
  <c r="AN136" i="22"/>
  <c r="P136" i="34" s="1"/>
  <c r="AB136" i="34" s="1"/>
  <c r="AN90" i="22"/>
  <c r="P90" i="34" s="1"/>
  <c r="AB90" i="34" s="1"/>
  <c r="AN62" i="22"/>
  <c r="P62" i="34" s="1"/>
  <c r="AB62" i="34" s="1"/>
  <c r="AN30" i="22"/>
  <c r="P30" i="34" s="1"/>
  <c r="AB30" i="34" s="1"/>
  <c r="AN12" i="22"/>
  <c r="P12" i="34" s="1"/>
  <c r="AN35" i="22"/>
  <c r="P35" i="34" s="1"/>
  <c r="AN29" i="22"/>
  <c r="P29" i="34" s="1"/>
  <c r="AB29" i="34" s="1"/>
  <c r="AN312" i="22"/>
  <c r="P312" i="34" s="1"/>
  <c r="AB312" i="34" s="1"/>
  <c r="AN296" i="22"/>
  <c r="P296" i="34" s="1"/>
  <c r="AB296" i="34" s="1"/>
  <c r="AN274" i="22"/>
  <c r="P274" i="34" s="1"/>
  <c r="AN244" i="22"/>
  <c r="P244" i="34" s="1"/>
  <c r="AN261" i="22"/>
  <c r="P261" i="34" s="1"/>
  <c r="AB261" i="34" s="1"/>
  <c r="AN229" i="22"/>
  <c r="P229" i="34" s="1"/>
  <c r="AB229" i="34" s="1"/>
  <c r="AN211" i="22"/>
  <c r="P211" i="34" s="1"/>
  <c r="AB211" i="34" s="1"/>
  <c r="AN196" i="22"/>
  <c r="P196" i="34" s="1"/>
  <c r="AB196" i="34" s="1"/>
  <c r="AN180" i="22"/>
  <c r="P180" i="34" s="1"/>
  <c r="AB180" i="34" s="1"/>
  <c r="AN161" i="22"/>
  <c r="P161" i="34" s="1"/>
  <c r="AB161" i="34" s="1"/>
  <c r="AN129" i="22"/>
  <c r="P129" i="34" s="1"/>
  <c r="AB129" i="34" s="1"/>
  <c r="AN97" i="22"/>
  <c r="P97" i="34" s="1"/>
  <c r="AN148" i="22"/>
  <c r="P148" i="34" s="1"/>
  <c r="AB148" i="34" s="1"/>
  <c r="AN116" i="22"/>
  <c r="P116" i="34" s="1"/>
  <c r="AN84" i="22"/>
  <c r="P84" i="34" s="1"/>
  <c r="AB84" i="34" s="1"/>
  <c r="AN309" i="22"/>
  <c r="P309" i="34" s="1"/>
  <c r="AB309" i="34" s="1"/>
  <c r="AN294" i="22"/>
  <c r="P294" i="34" s="1"/>
  <c r="AB294" i="34" s="1"/>
  <c r="AN276" i="22"/>
  <c r="P276" i="34" s="1"/>
  <c r="AN238" i="22"/>
  <c r="P238" i="34" s="1"/>
  <c r="AB238" i="34" s="1"/>
  <c r="AN255" i="22"/>
  <c r="P255" i="34" s="1"/>
  <c r="AN224" i="22"/>
  <c r="P224" i="34" s="1"/>
  <c r="AB224" i="34" s="1"/>
  <c r="AN208" i="22"/>
  <c r="P208" i="34" s="1"/>
  <c r="AB208" i="34" s="1"/>
  <c r="AN189" i="22"/>
  <c r="P189" i="34" s="1"/>
  <c r="AB189" i="34" s="1"/>
  <c r="AN173" i="22"/>
  <c r="P173" i="34" s="1"/>
  <c r="AB173" i="34" s="1"/>
  <c r="AN147" i="22"/>
  <c r="P147" i="34" s="1"/>
  <c r="AN115" i="22"/>
  <c r="P115" i="34" s="1"/>
  <c r="AN83" i="22"/>
  <c r="P83" i="34" s="1"/>
  <c r="AB83" i="34" s="1"/>
  <c r="AN298" i="22"/>
  <c r="P298" i="34" s="1"/>
  <c r="AB298" i="34" s="1"/>
  <c r="AN271" i="22"/>
  <c r="P271" i="34" s="1"/>
  <c r="AB271" i="34" s="1"/>
  <c r="AN273" i="22"/>
  <c r="P273" i="34" s="1"/>
  <c r="AB273" i="34" s="1"/>
  <c r="AN221" i="22"/>
  <c r="P221" i="34" s="1"/>
  <c r="AB221" i="34" s="1"/>
  <c r="AN194" i="22"/>
  <c r="P194" i="34" s="1"/>
  <c r="AN165" i="22"/>
  <c r="P165" i="34" s="1"/>
  <c r="AB165" i="34" s="1"/>
  <c r="AN101" i="22"/>
  <c r="P101" i="34" s="1"/>
  <c r="AB101" i="34" s="1"/>
  <c r="AN142" i="22"/>
  <c r="P142" i="34" s="1"/>
  <c r="AB142" i="34" s="1"/>
  <c r="AN96" i="22"/>
  <c r="P96" i="34" s="1"/>
  <c r="AB96" i="34" s="1"/>
  <c r="AN56" i="22"/>
  <c r="P56" i="34" s="1"/>
  <c r="AB56" i="34" s="1"/>
  <c r="AN25" i="22"/>
  <c r="P25" i="34" s="1"/>
  <c r="AB25" i="34" s="1"/>
  <c r="AN9" i="22"/>
  <c r="P9" i="34" s="1"/>
  <c r="AN71" i="22"/>
  <c r="P71" i="34" s="1"/>
  <c r="AB71" i="34" s="1"/>
  <c r="AN63" i="22"/>
  <c r="P63" i="34" s="1"/>
  <c r="AB63" i="34" s="1"/>
  <c r="AN303" i="22"/>
  <c r="P303" i="34" s="1"/>
  <c r="AN242" i="22"/>
  <c r="P242" i="34" s="1"/>
  <c r="AN227" i="22"/>
  <c r="P227" i="34" s="1"/>
  <c r="AB227" i="34" s="1"/>
  <c r="AN191" i="22"/>
  <c r="P191" i="34" s="1"/>
  <c r="AN143" i="22"/>
  <c r="P143" i="34" s="1"/>
  <c r="AB143" i="34" s="1"/>
  <c r="AN166" i="22"/>
  <c r="P166" i="34" s="1"/>
  <c r="AB166" i="34" s="1"/>
  <c r="AN120" i="22"/>
  <c r="P120" i="34" s="1"/>
  <c r="AB120" i="34" s="1"/>
  <c r="AN82" i="22"/>
  <c r="P82" i="34" s="1"/>
  <c r="AB82" i="34" s="1"/>
  <c r="AN50" i="22"/>
  <c r="P50" i="34" s="1"/>
  <c r="AB50" i="34" s="1"/>
  <c r="AN22" i="22"/>
  <c r="P22" i="34" s="1"/>
  <c r="AB22" i="34" s="1"/>
  <c r="AN6" i="22"/>
  <c r="P6" i="34" s="1"/>
  <c r="AB6" i="34" s="1"/>
  <c r="AN45" i="22"/>
  <c r="P45" i="34" s="1"/>
  <c r="AB45" i="34" s="1"/>
  <c r="AN310" i="22"/>
  <c r="P310" i="34" s="1"/>
  <c r="AB310" i="34" s="1"/>
  <c r="AN278" i="22"/>
  <c r="P278" i="34" s="1"/>
  <c r="AN241" i="22"/>
  <c r="P241" i="34" s="1"/>
  <c r="AN201" i="22"/>
  <c r="P201" i="34" s="1"/>
  <c r="AN157" i="22"/>
  <c r="P157" i="34" s="1"/>
  <c r="AB157" i="34" s="1"/>
  <c r="AN93" i="22"/>
  <c r="P93" i="34" s="1"/>
  <c r="AB93" i="34" s="1"/>
  <c r="AN130" i="22"/>
  <c r="P130" i="34" s="1"/>
  <c r="AB130" i="34" s="1"/>
  <c r="AN94" i="22"/>
  <c r="P94" i="34" s="1"/>
  <c r="AB94" i="34" s="1"/>
  <c r="AN52" i="22"/>
  <c r="P52" i="34" s="1"/>
  <c r="AN23" i="22"/>
  <c r="P23" i="34" s="1"/>
  <c r="AB23" i="34" s="1"/>
  <c r="AN7" i="22"/>
  <c r="P7" i="34" s="1"/>
  <c r="AB7" i="34" s="1"/>
  <c r="AN33" i="22"/>
  <c r="P33" i="34" s="1"/>
  <c r="AB33" i="34" s="1"/>
  <c r="AN315" i="22"/>
  <c r="P315" i="34" s="1"/>
  <c r="AB315" i="34" s="1"/>
  <c r="AN284" i="22"/>
  <c r="P284" i="34" s="1"/>
  <c r="AB284" i="34" s="1"/>
  <c r="AN266" i="22"/>
  <c r="P266" i="34" s="1"/>
  <c r="AN267" i="22"/>
  <c r="P267" i="34" s="1"/>
  <c r="AB267" i="34" s="1"/>
  <c r="AN214" i="22"/>
  <c r="P214" i="34" s="1"/>
  <c r="AN187" i="22"/>
  <c r="P187" i="34" s="1"/>
  <c r="AB187" i="34" s="1"/>
  <c r="AN151" i="22"/>
  <c r="P151" i="34" s="1"/>
  <c r="AN87" i="22"/>
  <c r="P87" i="34" s="1"/>
  <c r="AB87" i="34" s="1"/>
  <c r="AN122" i="22"/>
  <c r="P122" i="34" s="1"/>
  <c r="AB122" i="34" s="1"/>
  <c r="AN86" i="22"/>
  <c r="P86" i="34" s="1"/>
  <c r="AB86" i="34" s="1"/>
  <c r="AN54" i="22"/>
  <c r="P54" i="34" s="1"/>
  <c r="AN24" i="22"/>
  <c r="P24" i="34" s="1"/>
  <c r="AB24" i="34" s="1"/>
  <c r="AN8" i="22"/>
  <c r="P8" i="34" s="1"/>
  <c r="AB8" i="34" s="1"/>
  <c r="AN55" i="22"/>
  <c r="P55" i="34" s="1"/>
  <c r="AN47" i="22"/>
  <c r="P47" i="34" s="1"/>
  <c r="AB47" i="34" s="1"/>
  <c r="AN308" i="22"/>
  <c r="P308" i="34" s="1"/>
  <c r="AB308" i="34" s="1"/>
  <c r="AN293" i="22"/>
  <c r="P293" i="34" s="1"/>
  <c r="AB293" i="34" s="1"/>
  <c r="AN279" i="22"/>
  <c r="P279" i="34" s="1"/>
  <c r="AB279" i="34" s="1"/>
  <c r="AN236" i="22"/>
  <c r="P236" i="34" s="1"/>
  <c r="AB236" i="34" s="1"/>
  <c r="AN253" i="22"/>
  <c r="P253" i="34" s="1"/>
  <c r="AB253" i="34" s="1"/>
  <c r="AN223" i="22"/>
  <c r="P223" i="34" s="1"/>
  <c r="AN207" i="22"/>
  <c r="P207" i="34" s="1"/>
  <c r="AB207" i="34" s="1"/>
  <c r="AN192" i="22"/>
  <c r="P192" i="34" s="1"/>
  <c r="AB192" i="34" s="1"/>
  <c r="AN176" i="22"/>
  <c r="P176" i="34" s="1"/>
  <c r="AN153" i="22"/>
  <c r="P153" i="34" s="1"/>
  <c r="AB153" i="34" s="1"/>
  <c r="AN121" i="22"/>
  <c r="P121" i="34" s="1"/>
  <c r="AN89" i="22"/>
  <c r="P89" i="34" s="1"/>
  <c r="AB89" i="34" s="1"/>
  <c r="AN140" i="22"/>
  <c r="P140" i="34" s="1"/>
  <c r="AB140" i="34" s="1"/>
  <c r="AN108" i="22"/>
  <c r="P108" i="34" s="1"/>
  <c r="AB108" i="34" s="1"/>
  <c r="AN321" i="22"/>
  <c r="P321" i="34" s="1"/>
  <c r="AB321" i="34" s="1"/>
  <c r="AN305" i="22"/>
  <c r="P305" i="34" s="1"/>
  <c r="AB305" i="34" s="1"/>
  <c r="AN290" i="22"/>
  <c r="P290" i="34" s="1"/>
  <c r="AN262" i="22"/>
  <c r="P262" i="34" s="1"/>
  <c r="AB262" i="34" s="1"/>
  <c r="AN230" i="22"/>
  <c r="P230" i="34" s="1"/>
  <c r="AB230" i="34" s="1"/>
  <c r="AN247" i="22"/>
  <c r="P247" i="34" s="1"/>
  <c r="AN220" i="22"/>
  <c r="P220" i="34" s="1"/>
  <c r="AN204" i="22"/>
  <c r="P204" i="34" s="1"/>
  <c r="AB204" i="34" s="1"/>
  <c r="AN185" i="22"/>
  <c r="P185" i="34" s="1"/>
  <c r="AB185" i="34" s="1"/>
  <c r="AN169" i="22"/>
  <c r="P169" i="34" s="1"/>
  <c r="AB169" i="34" s="1"/>
  <c r="AN139" i="22"/>
  <c r="P139" i="34" s="1"/>
  <c r="AB139" i="34" s="1"/>
  <c r="AN107" i="22"/>
  <c r="P107" i="34" s="1"/>
  <c r="AN322" i="22"/>
  <c r="P322" i="34" s="1"/>
  <c r="AB322" i="34" s="1"/>
  <c r="AN291" i="22"/>
  <c r="P291" i="34" s="1"/>
  <c r="AB291" i="34" s="1"/>
  <c r="AN264" i="22"/>
  <c r="P264" i="34" s="1"/>
  <c r="AN265" i="22"/>
  <c r="P265" i="34" s="1"/>
  <c r="AB265" i="34" s="1"/>
  <c r="AN213" i="22"/>
  <c r="P213" i="34" s="1"/>
  <c r="AB213" i="34" s="1"/>
  <c r="AN186" i="22"/>
  <c r="P186" i="34" s="1"/>
  <c r="AN149" i="22"/>
  <c r="P149" i="34" s="1"/>
  <c r="AB149" i="34" s="1"/>
  <c r="AN85" i="22"/>
  <c r="P85" i="34" s="1"/>
  <c r="AB85" i="34" s="1"/>
  <c r="AN128" i="22"/>
  <c r="P128" i="34" s="1"/>
  <c r="AN80" i="22"/>
  <c r="P80" i="34" s="1"/>
  <c r="AN48" i="22"/>
  <c r="P48" i="34" s="1"/>
  <c r="AB48" i="34" s="1"/>
  <c r="AN21" i="22"/>
  <c r="P21" i="34" s="1"/>
  <c r="AN5" i="22"/>
  <c r="P5" i="34" s="1"/>
  <c r="AN65" i="22"/>
  <c r="P65" i="34" s="1"/>
  <c r="AN57" i="22"/>
  <c r="P57" i="34" s="1"/>
  <c r="AB57" i="34" s="1"/>
  <c r="AN288" i="22"/>
  <c r="P288" i="34" s="1"/>
  <c r="AN226" i="22"/>
  <c r="P226" i="34" s="1"/>
  <c r="AB226" i="34" s="1"/>
  <c r="AN218" i="22"/>
  <c r="P218" i="34" s="1"/>
  <c r="AB218" i="34" s="1"/>
  <c r="AN183" i="22"/>
  <c r="P183" i="34" s="1"/>
  <c r="AB183" i="34" s="1"/>
  <c r="AN127" i="22"/>
  <c r="P127" i="34" s="1"/>
  <c r="AB127" i="34" s="1"/>
  <c r="AN152" i="22"/>
  <c r="P152" i="34" s="1"/>
  <c r="AB152" i="34" s="1"/>
  <c r="AN106" i="22"/>
  <c r="P106" i="34" s="1"/>
  <c r="AN74" i="22"/>
  <c r="P74" i="34" s="1"/>
  <c r="AB74" i="34" s="1"/>
  <c r="AN42" i="22"/>
  <c r="P42" i="34" s="1"/>
  <c r="AB42" i="34" s="1"/>
  <c r="AN18" i="22"/>
  <c r="P18" i="34" s="1"/>
  <c r="AB18" i="34" s="1"/>
  <c r="AN51" i="22"/>
  <c r="P51" i="34" s="1"/>
  <c r="AN79" i="22"/>
  <c r="P79" i="34" s="1"/>
  <c r="AB79" i="34" s="1"/>
  <c r="AN302" i="22"/>
  <c r="P302" i="34" s="1"/>
  <c r="AB302" i="34" s="1"/>
  <c r="AN256" i="22"/>
  <c r="P256" i="34" s="1"/>
  <c r="AN225" i="22"/>
  <c r="P225" i="34" s="1"/>
  <c r="AN190" i="22"/>
  <c r="P190" i="34" s="1"/>
  <c r="AB190" i="34" s="1"/>
  <c r="AN141" i="22"/>
  <c r="P141" i="34" s="1"/>
  <c r="AB141" i="34" s="1"/>
  <c r="AN162" i="22"/>
  <c r="P162" i="34" s="1"/>
  <c r="AB162" i="34" s="1"/>
  <c r="AN126" i="22"/>
  <c r="P126" i="34" s="1"/>
  <c r="AN76" i="22"/>
  <c r="P76" i="34" s="1"/>
  <c r="AN44" i="22"/>
  <c r="P44" i="34" s="1"/>
  <c r="AB44" i="34" s="1"/>
  <c r="AN19" i="22"/>
  <c r="P19" i="34" s="1"/>
  <c r="AN59" i="22"/>
  <c r="P59" i="34" s="1"/>
  <c r="AB59" i="34" s="1"/>
  <c r="AN53" i="22"/>
  <c r="P53" i="34" s="1"/>
  <c r="AN307" i="22"/>
  <c r="P307" i="34" s="1"/>
  <c r="AB307" i="34" s="1"/>
  <c r="AN272" i="22"/>
  <c r="P272" i="34" s="1"/>
  <c r="AB272" i="34" s="1"/>
  <c r="AN250" i="22"/>
  <c r="P250" i="34" s="1"/>
  <c r="AB250" i="34" s="1"/>
  <c r="AN251" i="22"/>
  <c r="P251" i="34" s="1"/>
  <c r="AN206" i="22"/>
  <c r="P206" i="34" s="1"/>
  <c r="AB206" i="34" s="1"/>
  <c r="AN179" i="22"/>
  <c r="P179" i="34" s="1"/>
  <c r="AN135" i="22"/>
  <c r="P135" i="34" s="1"/>
  <c r="AB135" i="34" s="1"/>
  <c r="AN154" i="22"/>
  <c r="P154" i="34" s="1"/>
  <c r="AB154" i="34" s="1"/>
  <c r="AN118" i="22"/>
  <c r="P118" i="34" s="1"/>
  <c r="AB118" i="34" s="1"/>
  <c r="AN78" i="22"/>
  <c r="P78" i="34" s="1"/>
  <c r="AB78" i="34" s="1"/>
  <c r="AN46" i="22"/>
  <c r="P46" i="34" s="1"/>
  <c r="AB46" i="34" s="1"/>
  <c r="AN20" i="22"/>
  <c r="P20" i="34" s="1"/>
  <c r="AN4" i="22"/>
  <c r="P4" i="34" s="1"/>
  <c r="AB4" i="34" s="1"/>
  <c r="AN49" i="22"/>
  <c r="P49" i="34" s="1"/>
  <c r="AB49" i="34" s="1"/>
  <c r="AN41" i="22"/>
  <c r="P41" i="34" s="1"/>
  <c r="AB41" i="34" s="1"/>
  <c r="BJ247" i="31"/>
  <c r="BI123" i="31"/>
  <c r="BL334" i="31"/>
  <c r="BI209" i="31"/>
  <c r="BJ253" i="31"/>
  <c r="BN297" i="31"/>
  <c r="BL68" i="31"/>
  <c r="BI359" i="31"/>
  <c r="BJ151" i="31"/>
  <c r="BK68" i="31"/>
  <c r="BK151" i="31"/>
  <c r="BJ169" i="31"/>
  <c r="BJ275" i="31"/>
  <c r="BN220" i="31"/>
  <c r="BL260" i="31"/>
  <c r="BL206" i="31"/>
  <c r="BI246" i="31"/>
  <c r="BJ294" i="31"/>
  <c r="BJ150" i="31"/>
  <c r="BM327" i="31"/>
  <c r="BM201" i="31"/>
  <c r="BM358" i="31"/>
  <c r="BM122" i="31"/>
  <c r="BJ146" i="31"/>
  <c r="BN257" i="31"/>
  <c r="BN86" i="31"/>
  <c r="BJ122" i="31"/>
  <c r="BK334" i="31"/>
  <c r="BK292" i="31"/>
  <c r="BM288" i="31"/>
  <c r="BM157" i="31"/>
  <c r="BM233" i="31"/>
  <c r="BJ167" i="31"/>
  <c r="BN351" i="31"/>
  <c r="BM94" i="31"/>
  <c r="BK148" i="31"/>
  <c r="BM143" i="31"/>
  <c r="BK153" i="31"/>
  <c r="BN122" i="31"/>
  <c r="BJ330" i="31"/>
  <c r="BL103" i="31"/>
  <c r="BM154" i="31"/>
  <c r="BI136" i="31"/>
  <c r="BK173" i="31"/>
  <c r="BM172" i="31"/>
  <c r="BL158" i="31"/>
  <c r="BL147" i="31"/>
  <c r="BI293" i="31"/>
  <c r="BN221" i="31"/>
  <c r="BM173" i="31"/>
  <c r="BK127" i="31"/>
  <c r="BN139" i="31"/>
  <c r="BL153" i="31"/>
  <c r="BK261" i="31"/>
  <c r="BM205" i="31"/>
  <c r="BM345" i="31"/>
  <c r="BL302" i="31"/>
  <c r="BJ201" i="31"/>
  <c r="BM152" i="31"/>
  <c r="BI72" i="31"/>
  <c r="BN353" i="31"/>
  <c r="BK325" i="31"/>
  <c r="BM87" i="31"/>
  <c r="BJ296" i="31"/>
  <c r="BN123" i="31"/>
  <c r="BL298" i="31"/>
  <c r="BL213" i="31"/>
  <c r="BN263" i="31"/>
  <c r="BL97" i="31"/>
  <c r="BM81" i="31"/>
  <c r="BN225" i="31"/>
  <c r="BI377" i="31"/>
  <c r="BN244" i="31"/>
  <c r="BI230" i="31"/>
  <c r="BI214" i="31"/>
  <c r="BL187" i="31"/>
  <c r="BL195" i="31"/>
  <c r="BJ155" i="31"/>
  <c r="BI175" i="31"/>
  <c r="BN202" i="31"/>
  <c r="BL355" i="31"/>
  <c r="BI330" i="31"/>
  <c r="BJ166" i="31"/>
  <c r="BK166" i="31"/>
  <c r="BL321" i="31"/>
  <c r="BJ359" i="31"/>
  <c r="BJ220" i="31"/>
  <c r="BK356" i="31"/>
  <c r="BL319" i="31"/>
  <c r="BJ181" i="31"/>
  <c r="BL138" i="31"/>
  <c r="BJ195" i="31"/>
  <c r="BN233" i="31"/>
  <c r="BL261" i="31"/>
  <c r="BN345" i="31"/>
  <c r="BK221" i="31"/>
  <c r="BJ378" i="31"/>
  <c r="BI343" i="31"/>
  <c r="BJ205" i="31"/>
  <c r="BJ93" i="31"/>
  <c r="BK69" i="31"/>
  <c r="BJ353" i="31"/>
  <c r="BK182" i="31"/>
  <c r="BN256" i="31"/>
  <c r="BI285" i="31"/>
  <c r="BM146" i="31"/>
  <c r="BK343" i="31"/>
  <c r="BM350" i="31"/>
  <c r="BL247" i="31"/>
  <c r="BK298" i="31"/>
  <c r="BI160" i="31"/>
  <c r="BJ300" i="31"/>
  <c r="BI237" i="31"/>
  <c r="BK175" i="31"/>
  <c r="BL249" i="31"/>
  <c r="BJ331" i="31"/>
  <c r="BI258" i="31"/>
  <c r="BK203" i="31"/>
  <c r="BM274" i="31"/>
  <c r="BJ216" i="31"/>
  <c r="BI287" i="31"/>
  <c r="BI216" i="31"/>
  <c r="BN347" i="31"/>
  <c r="BJ268" i="31"/>
  <c r="BM247" i="31"/>
  <c r="BK168" i="31"/>
  <c r="BI271" i="31"/>
  <c r="BL287" i="31"/>
  <c r="BM147" i="31"/>
  <c r="BI122" i="31"/>
  <c r="BI379" i="31"/>
  <c r="BL121" i="31"/>
  <c r="BK96" i="31"/>
  <c r="BJ214" i="31"/>
  <c r="BM269" i="31"/>
  <c r="BJ254" i="31"/>
  <c r="BJ226" i="31"/>
  <c r="BK226" i="31"/>
  <c r="BN326" i="31"/>
  <c r="BN68" i="31"/>
  <c r="BJ68" i="31"/>
  <c r="BJ132" i="31"/>
  <c r="BM92" i="31"/>
  <c r="BJ350" i="31"/>
  <c r="BN319" i="31"/>
  <c r="BN150" i="31"/>
  <c r="BM276" i="31"/>
  <c r="BL157" i="31"/>
  <c r="BK206" i="31"/>
  <c r="BK126" i="31"/>
  <c r="BM374" i="31"/>
  <c r="BI251" i="31"/>
  <c r="BN163" i="31"/>
  <c r="BM226" i="31"/>
  <c r="BJ384" i="31"/>
  <c r="BJ221" i="31"/>
  <c r="BN226" i="31"/>
  <c r="BK346" i="31"/>
  <c r="BM162" i="31"/>
  <c r="BJ230" i="31"/>
  <c r="BJ212" i="31"/>
  <c r="BN70" i="31"/>
  <c r="BL325" i="31"/>
  <c r="BK291" i="31"/>
  <c r="BN93" i="31"/>
  <c r="BJ267" i="31"/>
  <c r="BN302" i="31"/>
  <c r="BI341" i="31"/>
  <c r="BK259" i="31"/>
  <c r="BI323" i="31"/>
  <c r="BM148" i="31"/>
  <c r="BK246" i="31"/>
  <c r="BK70" i="31"/>
  <c r="BJ182" i="31"/>
  <c r="BI166" i="31"/>
  <c r="BN277" i="31"/>
  <c r="BJ125" i="31"/>
  <c r="BI114" i="31"/>
  <c r="BL160" i="31"/>
  <c r="BM270" i="31"/>
  <c r="BL267" i="31"/>
  <c r="BI222" i="31"/>
  <c r="BI302" i="31"/>
  <c r="BJ237" i="31"/>
  <c r="BI241" i="31"/>
  <c r="BL154" i="31"/>
  <c r="BN126" i="31"/>
  <c r="BI213" i="31"/>
  <c r="BM180" i="31"/>
  <c r="BL191" i="31"/>
  <c r="BN238" i="31"/>
  <c r="BI195" i="31"/>
  <c r="BN230" i="31"/>
  <c r="BM97" i="31"/>
  <c r="BL357" i="31"/>
  <c r="BL363" i="31"/>
  <c r="BL189" i="31"/>
  <c r="BK378" i="31"/>
  <c r="BM268" i="31"/>
  <c r="BI265" i="31"/>
  <c r="BI233" i="31"/>
  <c r="BN266" i="31"/>
  <c r="BL336" i="31"/>
  <c r="BK294" i="31"/>
  <c r="BK336" i="31"/>
  <c r="BM362" i="31"/>
  <c r="BI81" i="31"/>
  <c r="BI201" i="31"/>
  <c r="BL337" i="31"/>
  <c r="BL148" i="31"/>
  <c r="BK136" i="31"/>
  <c r="BN83" i="31"/>
  <c r="BM209" i="31"/>
  <c r="BL377" i="31"/>
  <c r="BN72" i="31"/>
  <c r="BK237" i="31"/>
  <c r="BM253" i="31"/>
  <c r="BJ271" i="31"/>
  <c r="BM326" i="31"/>
  <c r="BK357" i="31"/>
  <c r="BJ301" i="31"/>
  <c r="BI315" i="31"/>
  <c r="BJ232" i="31"/>
  <c r="BN206" i="31"/>
  <c r="BM229" i="31"/>
  <c r="BL92" i="31"/>
  <c r="BJ325" i="31"/>
  <c r="BL372" i="31"/>
  <c r="BM361" i="31"/>
  <c r="BN248" i="31"/>
  <c r="BK258" i="31"/>
  <c r="BM141" i="31"/>
  <c r="BJ134" i="31"/>
  <c r="BN169" i="31"/>
  <c r="BI121" i="31"/>
  <c r="BJ124" i="31"/>
  <c r="BM82" i="31"/>
  <c r="BK139" i="31"/>
  <c r="BM321" i="31"/>
  <c r="BJ209" i="31"/>
  <c r="BN158" i="31"/>
  <c r="BI164" i="31"/>
  <c r="BM301" i="31"/>
  <c r="BJ200" i="31"/>
  <c r="BN315" i="31"/>
  <c r="BI206" i="31"/>
  <c r="BM199" i="31"/>
  <c r="BJ180" i="31"/>
  <c r="BN341" i="31"/>
  <c r="BL322" i="31"/>
  <c r="BJ341" i="31"/>
  <c r="BN166" i="31"/>
  <c r="BI165" i="31"/>
  <c r="BL174" i="31"/>
  <c r="BL93" i="31"/>
  <c r="BI108" i="31"/>
  <c r="BK241" i="31"/>
  <c r="BI218" i="31"/>
  <c r="BL346" i="31"/>
  <c r="BI331" i="31"/>
  <c r="BM376" i="31"/>
  <c r="BM348" i="31"/>
  <c r="BN195" i="31"/>
  <c r="BK279" i="31"/>
  <c r="BK122" i="31"/>
  <c r="BL168" i="31"/>
  <c r="BN102" i="31"/>
  <c r="BL71" i="31"/>
  <c r="BK280" i="31"/>
  <c r="BI115" i="31"/>
  <c r="BK285" i="31"/>
  <c r="BI135" i="31"/>
  <c r="BM332" i="31"/>
  <c r="BL263" i="31"/>
  <c r="BK247" i="31"/>
  <c r="BM220" i="31"/>
  <c r="BI303" i="31"/>
  <c r="BM275" i="31"/>
  <c r="BI254" i="31"/>
  <c r="BJ252" i="31"/>
  <c r="BN285" i="31"/>
  <c r="BL380" i="31"/>
  <c r="BM272" i="31"/>
  <c r="BJ158" i="31"/>
  <c r="BL202" i="31"/>
  <c r="BJ138" i="31"/>
  <c r="BM163" i="31"/>
  <c r="BL252" i="31"/>
  <c r="BN96" i="31"/>
  <c r="BN160" i="31"/>
  <c r="BN165" i="31"/>
  <c r="BM241" i="31"/>
  <c r="BN322" i="31"/>
  <c r="BK355" i="31"/>
  <c r="BI226" i="31"/>
  <c r="BK234" i="31"/>
  <c r="BJ332" i="31"/>
  <c r="BJ257" i="31"/>
  <c r="BM323" i="31"/>
  <c r="BJ238" i="31"/>
  <c r="BN135" i="31"/>
  <c r="BJ265" i="31"/>
  <c r="BN201" i="31"/>
  <c r="BN260" i="31"/>
  <c r="BK154" i="31"/>
  <c r="BN355" i="31"/>
  <c r="BM132" i="31"/>
  <c r="BN154" i="31"/>
  <c r="BM260" i="31"/>
  <c r="BI322" i="31"/>
  <c r="BN298" i="31"/>
  <c r="BK219" i="31"/>
  <c r="BK290" i="31"/>
  <c r="BM210" i="31"/>
  <c r="BL256" i="31"/>
  <c r="BL269" i="31"/>
  <c r="BJ139" i="31"/>
  <c r="BI277" i="31"/>
  <c r="BM300" i="31"/>
  <c r="BK296" i="31"/>
  <c r="BI191" i="31"/>
  <c r="BM96" i="31"/>
  <c r="BN299" i="31"/>
  <c r="BI220" i="31"/>
  <c r="BN167" i="31"/>
  <c r="BJ377" i="31"/>
  <c r="BJ108" i="31"/>
  <c r="BM86" i="31"/>
  <c r="BJ334" i="31"/>
  <c r="BK274" i="31"/>
  <c r="BM139" i="31"/>
  <c r="BL384" i="31"/>
  <c r="BN372" i="31"/>
  <c r="BK83" i="31"/>
  <c r="BJ374" i="31"/>
  <c r="BJ233" i="31"/>
  <c r="BK217" i="31"/>
  <c r="BJ355" i="31"/>
  <c r="BL299" i="31"/>
  <c r="BJ186" i="31"/>
  <c r="BK315" i="31"/>
  <c r="BJ90" i="31"/>
  <c r="BL374" i="31"/>
  <c r="BM182" i="31"/>
  <c r="BK317" i="31"/>
  <c r="BK330" i="31"/>
  <c r="BJ264" i="31"/>
  <c r="BI146" i="31"/>
  <c r="BN235" i="31"/>
  <c r="BL214" i="31"/>
  <c r="BL162" i="31"/>
  <c r="BN262" i="31"/>
  <c r="BJ202" i="31"/>
  <c r="BJ321" i="31"/>
  <c r="BL135" i="31"/>
  <c r="BL205" i="31"/>
  <c r="BN272" i="31"/>
  <c r="BM160" i="31"/>
  <c r="BK213" i="31"/>
  <c r="BK200" i="31"/>
  <c r="BK82" i="31"/>
  <c r="BL294" i="31"/>
  <c r="BM380" i="31"/>
  <c r="BN380" i="31"/>
  <c r="BM150" i="31"/>
  <c r="BN325" i="31"/>
  <c r="BJ120" i="31"/>
  <c r="BL177" i="31"/>
  <c r="BL222" i="31"/>
  <c r="BI225" i="31"/>
  <c r="BM90" i="31"/>
  <c r="BI264" i="31"/>
  <c r="BM140" i="31"/>
  <c r="BK286" i="31"/>
  <c r="BK308" i="31"/>
  <c r="BM273" i="31"/>
  <c r="BI120" i="31"/>
  <c r="BI320" i="31"/>
  <c r="BL362" i="31"/>
  <c r="BI96" i="31"/>
  <c r="BL127" i="31"/>
  <c r="BL275" i="31"/>
  <c r="BN335" i="31"/>
  <c r="BJ234" i="31"/>
  <c r="BL102" i="31"/>
  <c r="BJ203" i="31"/>
  <c r="BN246" i="31"/>
  <c r="BM188" i="31"/>
  <c r="BK327" i="31"/>
  <c r="BL175" i="31"/>
  <c r="BN87" i="31"/>
  <c r="BL241" i="31"/>
  <c r="BM298" i="31"/>
  <c r="BL266" i="31"/>
  <c r="BI71" i="31"/>
  <c r="BJ121" i="31"/>
  <c r="BL259" i="31"/>
  <c r="BL72" i="31"/>
  <c r="BI151" i="31"/>
  <c r="BN317" i="31"/>
  <c r="BL81" i="31"/>
  <c r="BL254" i="31"/>
  <c r="BK255" i="31"/>
  <c r="BL96" i="31"/>
  <c r="BJ72" i="31"/>
  <c r="BI275" i="31"/>
  <c r="BM127" i="31"/>
  <c r="BJ96" i="31"/>
  <c r="BN152" i="31"/>
  <c r="BK353" i="31"/>
  <c r="BJ241" i="31"/>
  <c r="BM341" i="31"/>
  <c r="BN71" i="31"/>
  <c r="BJ376" i="31"/>
  <c r="BK372" i="31"/>
  <c r="BL288" i="31"/>
  <c r="BM218" i="31"/>
  <c r="BL219" i="31"/>
  <c r="BK164" i="31"/>
  <c r="BL131" i="31"/>
  <c r="BN308" i="31"/>
  <c r="BK204" i="31"/>
  <c r="BN172" i="31"/>
  <c r="BM121" i="31"/>
  <c r="BI232" i="31"/>
  <c r="BM167" i="31"/>
  <c r="BL166" i="31"/>
  <c r="BI149" i="31"/>
  <c r="BL86" i="31"/>
  <c r="BN94" i="31"/>
  <c r="BN267" i="31"/>
  <c r="BN210" i="31"/>
  <c r="BI291" i="31"/>
  <c r="BN363" i="31"/>
  <c r="BK321" i="31"/>
  <c r="BL303" i="31"/>
  <c r="BL301" i="31"/>
  <c r="BJ292" i="31"/>
  <c r="BL327" i="31"/>
  <c r="BL326" i="31"/>
  <c r="BJ80" i="31"/>
  <c r="BM88" i="31"/>
  <c r="BM123" i="31"/>
  <c r="BN121" i="31"/>
  <c r="BI273" i="31"/>
  <c r="BI184" i="31"/>
  <c r="BK238" i="31"/>
  <c r="BJ351" i="31"/>
  <c r="BJ337" i="31"/>
  <c r="BK278" i="31"/>
  <c r="BN174" i="31"/>
  <c r="BM325" i="31"/>
  <c r="BJ278" i="31"/>
  <c r="BI148" i="31"/>
  <c r="BN184" i="31"/>
  <c r="BM186" i="31"/>
  <c r="BM337" i="31"/>
  <c r="BN321" i="31"/>
  <c r="BK244" i="31"/>
  <c r="BI203" i="31"/>
  <c r="BK283" i="31"/>
  <c r="BI261" i="31"/>
  <c r="BM375" i="31"/>
  <c r="BK300" i="31"/>
  <c r="BJ137" i="31"/>
  <c r="BL314" i="31"/>
  <c r="BL292" i="31"/>
  <c r="BJ154" i="31"/>
  <c r="BL233" i="31"/>
  <c r="BI335" i="31"/>
  <c r="BK178" i="31"/>
  <c r="BJ199" i="31"/>
  <c r="BK359" i="31"/>
  <c r="BN356" i="31"/>
  <c r="BJ165" i="31"/>
  <c r="BN294" i="31"/>
  <c r="BM294" i="31"/>
  <c r="BL188" i="31"/>
  <c r="BI334" i="31"/>
  <c r="BN156" i="31"/>
  <c r="BK264" i="31"/>
  <c r="BJ328" i="31"/>
  <c r="BL335" i="31"/>
  <c r="BJ277" i="31"/>
  <c r="BL358" i="31"/>
  <c r="BI269" i="31"/>
  <c r="BK376" i="31"/>
  <c r="BJ279" i="31"/>
  <c r="BN219" i="31"/>
  <c r="BI154" i="31"/>
  <c r="BN357" i="31"/>
  <c r="BL251" i="31"/>
  <c r="BK301" i="31"/>
  <c r="BM184" i="31"/>
  <c r="BK103" i="31"/>
  <c r="BI347" i="31"/>
  <c r="BJ244" i="31"/>
  <c r="BK191" i="31"/>
  <c r="BI238" i="31"/>
  <c r="BJ380" i="31"/>
  <c r="BI94" i="31"/>
  <c r="BI380" i="31"/>
  <c r="BM267" i="31"/>
  <c r="BI274" i="31"/>
  <c r="BI169" i="31"/>
  <c r="BI221" i="31"/>
  <c r="BJ141" i="31"/>
  <c r="BI296" i="31"/>
  <c r="BK94" i="31"/>
  <c r="BJ285" i="31"/>
  <c r="BJ375" i="31"/>
  <c r="BL274" i="31"/>
  <c r="BI234" i="31"/>
  <c r="BI223" i="31"/>
  <c r="BK72" i="31"/>
  <c r="BK202" i="31"/>
  <c r="BL235" i="31"/>
  <c r="BK273" i="31"/>
  <c r="BJ362" i="31"/>
  <c r="BI147" i="31"/>
  <c r="BJ302" i="31"/>
  <c r="BK275" i="31"/>
  <c r="BL246" i="31"/>
  <c r="BL323" i="31"/>
  <c r="BJ131" i="31"/>
  <c r="BI179" i="31"/>
  <c r="BM282" i="31"/>
  <c r="BJ179" i="31"/>
  <c r="BL201" i="31"/>
  <c r="BI339" i="31"/>
  <c r="BI378" i="31"/>
  <c r="BM347" i="31"/>
  <c r="BL248" i="31"/>
  <c r="BL108" i="31"/>
  <c r="BM115" i="31"/>
  <c r="BI126" i="31"/>
  <c r="BN200" i="31"/>
  <c r="BJ70" i="31"/>
  <c r="BN149" i="31"/>
  <c r="BN336" i="31"/>
  <c r="BI292" i="31"/>
  <c r="BM166" i="31"/>
  <c r="BJ152" i="31"/>
  <c r="BK125" i="31"/>
  <c r="BM214" i="31"/>
  <c r="BL286" i="31"/>
  <c r="BK276" i="31"/>
  <c r="BL163" i="31"/>
  <c r="BK108" i="31"/>
  <c r="BK269" i="31"/>
  <c r="BN350" i="31"/>
  <c r="BL279" i="31"/>
  <c r="BI352" i="31"/>
  <c r="BL290" i="31"/>
  <c r="BK131" i="31"/>
  <c r="BN281" i="31"/>
  <c r="BJ71" i="31"/>
  <c r="BK293" i="31"/>
  <c r="BL80" i="31"/>
  <c r="BL351" i="31"/>
  <c r="BJ251" i="31"/>
  <c r="BL320" i="31"/>
  <c r="BM293" i="31"/>
  <c r="BL328" i="31"/>
  <c r="BM213" i="31"/>
  <c r="BK265" i="31"/>
  <c r="BM377" i="31"/>
  <c r="BN185" i="31"/>
  <c r="BJ276" i="31"/>
  <c r="BI286" i="31"/>
  <c r="BM266" i="31"/>
  <c r="BL182" i="31"/>
  <c r="BK350" i="31"/>
  <c r="BK377" i="31"/>
  <c r="BN234" i="31"/>
  <c r="BI140" i="31"/>
  <c r="BI116" i="31"/>
  <c r="BK351" i="31"/>
  <c r="BN292" i="31"/>
  <c r="BN286" i="31"/>
  <c r="BI319" i="31"/>
  <c r="BL359" i="31"/>
  <c r="BJ206" i="31"/>
  <c r="BL272" i="31"/>
  <c r="BK187" i="31"/>
  <c r="BN314" i="31"/>
  <c r="BM279" i="31"/>
  <c r="BK384" i="31"/>
  <c r="BN90" i="31"/>
  <c r="BI217" i="31"/>
  <c r="BM363" i="31"/>
  <c r="BM72" i="31"/>
  <c r="BK331" i="31"/>
  <c r="BK233" i="31"/>
  <c r="BL276" i="31"/>
  <c r="BL114" i="31"/>
  <c r="BI89" i="31"/>
  <c r="BN290" i="31"/>
  <c r="BN223" i="31"/>
  <c r="BJ183" i="31"/>
  <c r="BL73" i="31"/>
  <c r="BM320" i="31"/>
  <c r="BM277" i="31"/>
  <c r="BM265" i="31"/>
  <c r="BI368" i="31"/>
  <c r="BJ365" i="31"/>
  <c r="BI181" i="31"/>
  <c r="BM353" i="31"/>
  <c r="BI290" i="31"/>
  <c r="BI118" i="31"/>
  <c r="BL185" i="31"/>
  <c r="BM222" i="31"/>
  <c r="BJ102" i="31"/>
  <c r="BL317" i="31"/>
  <c r="BL74" i="31"/>
  <c r="BM243" i="31"/>
  <c r="BI338" i="31"/>
  <c r="BK99" i="31"/>
  <c r="BL387" i="31"/>
  <c r="BJ159" i="31"/>
  <c r="BL171" i="31"/>
  <c r="BM211" i="31"/>
  <c r="BK71" i="31"/>
  <c r="BJ319" i="31"/>
  <c r="BI375" i="31"/>
  <c r="BK254" i="31"/>
  <c r="BN328" i="31"/>
  <c r="BK297" i="31"/>
  <c r="BN173" i="31"/>
  <c r="BI297" i="31"/>
  <c r="BM271" i="31"/>
  <c r="BI356" i="31"/>
  <c r="BJ87" i="31"/>
  <c r="BJ349" i="31"/>
  <c r="BM349" i="31"/>
  <c r="BI88" i="31"/>
  <c r="BN155" i="31"/>
  <c r="BM168" i="31"/>
  <c r="BL123" i="31"/>
  <c r="BK114" i="31"/>
  <c r="BI83" i="31"/>
  <c r="BN301" i="31"/>
  <c r="BJ184" i="31"/>
  <c r="BK316" i="31"/>
  <c r="BL141" i="31"/>
  <c r="BN362" i="31"/>
  <c r="BJ303" i="31"/>
  <c r="BN151" i="31"/>
  <c r="BM328" i="31"/>
  <c r="BK88" i="31"/>
  <c r="BN189" i="31"/>
  <c r="BM264" i="31"/>
  <c r="BK124" i="31"/>
  <c r="BM174" i="31"/>
  <c r="BL146" i="31"/>
  <c r="BM217" i="31"/>
  <c r="BK199" i="31"/>
  <c r="BL88" i="31"/>
  <c r="BI200" i="31"/>
  <c r="BL273" i="31"/>
  <c r="BJ175" i="31"/>
  <c r="BI163" i="31"/>
  <c r="BN180" i="31"/>
  <c r="BJ239" i="31"/>
  <c r="BM352" i="31"/>
  <c r="BK267" i="31"/>
  <c r="BJ266" i="31"/>
  <c r="BK380" i="31"/>
  <c r="BJ387" i="31"/>
  <c r="BM318" i="31"/>
  <c r="BK97" i="31"/>
  <c r="BI132" i="31"/>
  <c r="BN178" i="31"/>
  <c r="BN161" i="31"/>
  <c r="BI117" i="31"/>
  <c r="BM258" i="31"/>
  <c r="BK235" i="31"/>
  <c r="BL368" i="31"/>
  <c r="BJ289" i="31"/>
  <c r="BM161" i="31"/>
  <c r="BJ250" i="31"/>
  <c r="BM284" i="31"/>
  <c r="BM159" i="31"/>
  <c r="BI171" i="31"/>
  <c r="BN228" i="31"/>
  <c r="BI244" i="31"/>
  <c r="BI374" i="31"/>
  <c r="BK160" i="31"/>
  <c r="BK115" i="31"/>
  <c r="BL120" i="31"/>
  <c r="BN291" i="31"/>
  <c r="BK220" i="31"/>
  <c r="BK379" i="31"/>
  <c r="BI177" i="31"/>
  <c r="BJ314" i="31"/>
  <c r="BN232" i="31"/>
  <c r="BK218" i="31"/>
  <c r="BL343" i="31"/>
  <c r="BN379" i="31"/>
  <c r="BI229" i="31"/>
  <c r="BL169" i="31"/>
  <c r="BI266" i="31"/>
  <c r="BK174" i="31"/>
  <c r="BN261" i="31"/>
  <c r="BI69" i="31"/>
  <c r="BI95" i="31"/>
  <c r="BN176" i="31"/>
  <c r="BL223" i="31"/>
  <c r="BL179" i="31"/>
  <c r="BI328" i="31"/>
  <c r="BM319" i="31"/>
  <c r="BM360" i="31"/>
  <c r="BN212" i="31"/>
  <c r="BL117" i="31"/>
  <c r="BJ329" i="31"/>
  <c r="BL211" i="31"/>
  <c r="BL329" i="31"/>
  <c r="BK201" i="31"/>
  <c r="BM235" i="31"/>
  <c r="BM175" i="31"/>
  <c r="BJ360" i="31"/>
  <c r="BM206" i="31"/>
  <c r="BM202" i="31"/>
  <c r="BJ316" i="31"/>
  <c r="BJ116" i="31"/>
  <c r="BL203" i="31"/>
  <c r="BJ287" i="31"/>
  <c r="BM98" i="31"/>
  <c r="BL339" i="31"/>
  <c r="BJ73" i="31"/>
  <c r="BK188" i="31"/>
  <c r="BM372" i="31"/>
  <c r="BJ273" i="31"/>
  <c r="BJ283" i="31"/>
  <c r="BK98" i="31"/>
  <c r="BM305" i="31"/>
  <c r="BK157" i="31"/>
  <c r="BN157" i="31"/>
  <c r="BN209" i="31"/>
  <c r="BI158" i="31"/>
  <c r="BI263" i="31"/>
  <c r="BM230" i="31"/>
  <c r="BN170" i="31"/>
  <c r="BJ339" i="31"/>
  <c r="BI281" i="31"/>
  <c r="BK225" i="31"/>
  <c r="BL239" i="31"/>
  <c r="BK320" i="31"/>
  <c r="BN182" i="31"/>
  <c r="BK161" i="31"/>
  <c r="BN124" i="31"/>
  <c r="BN75" i="31"/>
  <c r="BN369" i="31"/>
  <c r="BK360" i="31"/>
  <c r="BN340" i="31"/>
  <c r="BN99" i="31"/>
  <c r="BK387" i="31"/>
  <c r="BL216" i="31"/>
  <c r="BK224" i="31"/>
  <c r="BM108" i="31"/>
  <c r="BI301" i="31"/>
  <c r="BN327" i="31"/>
  <c r="BJ299" i="31"/>
  <c r="BJ123" i="31"/>
  <c r="BL349" i="31"/>
  <c r="BL200" i="31"/>
  <c r="BI80" i="31"/>
  <c r="BK121" i="31"/>
  <c r="BN251" i="31"/>
  <c r="BI268" i="31"/>
  <c r="BK326" i="31"/>
  <c r="BM120" i="31"/>
  <c r="BJ174" i="31"/>
  <c r="BJ97" i="31"/>
  <c r="BJ261" i="31"/>
  <c r="BN204" i="31"/>
  <c r="BI87" i="31"/>
  <c r="BN339" i="31"/>
  <c r="BN143" i="31"/>
  <c r="BN358" i="31"/>
  <c r="BK262" i="31"/>
  <c r="BL264" i="31"/>
  <c r="BI124" i="31"/>
  <c r="BM191" i="31"/>
  <c r="BK335" i="31"/>
  <c r="BI358" i="31"/>
  <c r="BL237" i="31"/>
  <c r="BJ210" i="31"/>
  <c r="BK102" i="31"/>
  <c r="BJ188" i="31"/>
  <c r="BL293" i="31"/>
  <c r="BI351" i="31"/>
  <c r="BI345" i="31"/>
  <c r="BN164" i="31"/>
  <c r="BI86" i="31"/>
  <c r="BL296" i="31"/>
  <c r="BM232" i="31"/>
  <c r="BN303" i="31"/>
  <c r="BJ163" i="31"/>
  <c r="BI103" i="31"/>
  <c r="BI182" i="31"/>
  <c r="BK256" i="31"/>
  <c r="BJ326" i="31"/>
  <c r="BK123" i="31"/>
  <c r="BI153" i="31"/>
  <c r="BN141" i="31"/>
  <c r="BL132" i="31"/>
  <c r="BJ168" i="31"/>
  <c r="BK361" i="31"/>
  <c r="BM164" i="31"/>
  <c r="BN120" i="31"/>
  <c r="BL152" i="31"/>
  <c r="BI325" i="31"/>
  <c r="BI255" i="31"/>
  <c r="BI278" i="31"/>
  <c r="BN377" i="31"/>
  <c r="BK177" i="31"/>
  <c r="BN288" i="31"/>
  <c r="BK163" i="31"/>
  <c r="BJ260" i="31"/>
  <c r="BM251" i="31"/>
  <c r="BL217" i="31"/>
  <c r="BN239" i="31"/>
  <c r="BN374" i="31"/>
  <c r="BL167" i="31"/>
  <c r="BL70" i="31"/>
  <c r="BM238" i="31"/>
  <c r="BN337" i="31"/>
  <c r="BK322" i="31"/>
  <c r="BJ281" i="31"/>
  <c r="BI276" i="31"/>
  <c r="BI157" i="31"/>
  <c r="BI134" i="31"/>
  <c r="BN293" i="31"/>
  <c r="BI202" i="31"/>
  <c r="BN207" i="31"/>
  <c r="BK253" i="31"/>
  <c r="BJ256" i="31"/>
  <c r="BI283" i="31"/>
  <c r="BK216" i="31"/>
  <c r="BM69" i="31"/>
  <c r="BJ280" i="31"/>
  <c r="BJ147" i="31"/>
  <c r="BI353" i="31"/>
  <c r="BN175" i="31"/>
  <c r="BI180" i="31"/>
  <c r="BJ290" i="31"/>
  <c r="BJ172" i="31"/>
  <c r="BL149" i="31"/>
  <c r="BJ149" i="31"/>
  <c r="BM357" i="31"/>
  <c r="BN213" i="31"/>
  <c r="BN134" i="31"/>
  <c r="BL262" i="31"/>
  <c r="BK142" i="31"/>
  <c r="BI185" i="31"/>
  <c r="BJ318" i="31"/>
  <c r="BK268" i="31"/>
  <c r="BJ274" i="31"/>
  <c r="BM354" i="31"/>
  <c r="BN117" i="31"/>
  <c r="BJ157" i="31"/>
  <c r="BL295" i="31"/>
  <c r="BN240" i="31"/>
  <c r="BI190" i="31"/>
  <c r="BJ171" i="31"/>
  <c r="BI318" i="31"/>
  <c r="BM315" i="31"/>
  <c r="BM179" i="31"/>
  <c r="BI98" i="31"/>
  <c r="BK354" i="31"/>
  <c r="BI387" i="31"/>
  <c r="BN190" i="31"/>
  <c r="BM99" i="31"/>
  <c r="BM73" i="31"/>
  <c r="BN208" i="31"/>
  <c r="BN211" i="31"/>
  <c r="BI188" i="31"/>
  <c r="BK210" i="31"/>
  <c r="BI270" i="31"/>
  <c r="BL265" i="31"/>
  <c r="BM285" i="31"/>
  <c r="BI207" i="31"/>
  <c r="BJ327" i="31"/>
  <c r="BI82" i="31"/>
  <c r="BM138" i="31"/>
  <c r="BI260" i="31"/>
  <c r="BJ219" i="31"/>
  <c r="BK252" i="31"/>
  <c r="BI162" i="31"/>
  <c r="BI173" i="31"/>
  <c r="BK282" i="31"/>
  <c r="BK323" i="31"/>
  <c r="BL232" i="31"/>
  <c r="BI300" i="31"/>
  <c r="BJ229" i="31"/>
  <c r="BJ368" i="31"/>
  <c r="BI252" i="31"/>
  <c r="BN162" i="31"/>
  <c r="BK363" i="31"/>
  <c r="BL224" i="31"/>
  <c r="BL330" i="31"/>
  <c r="BL344" i="31"/>
  <c r="BM344" i="31"/>
  <c r="BI137" i="31"/>
  <c r="BN227" i="31"/>
  <c r="BL315" i="31"/>
  <c r="BI172" i="31"/>
  <c r="BN214" i="31"/>
  <c r="BM195" i="31"/>
  <c r="BN265" i="31"/>
  <c r="BK222" i="31"/>
  <c r="BI295" i="31"/>
  <c r="BJ361" i="31"/>
  <c r="BI235" i="31"/>
  <c r="BL369" i="31"/>
  <c r="BJ140" i="31"/>
  <c r="BM283" i="31"/>
  <c r="BN89" i="31"/>
  <c r="BL75" i="31"/>
  <c r="BL90" i="31"/>
  <c r="BK287" i="31"/>
  <c r="BM364" i="31"/>
  <c r="BN183" i="31"/>
  <c r="BJ83" i="31"/>
  <c r="BL283" i="31"/>
  <c r="BJ127" i="31"/>
  <c r="BK299" i="31"/>
  <c r="BM192" i="31"/>
  <c r="BM170" i="31"/>
  <c r="BN82" i="31"/>
  <c r="BJ207" i="31"/>
  <c r="BK324" i="31"/>
  <c r="BK117" i="31"/>
  <c r="BK176" i="31"/>
  <c r="BL176" i="31"/>
  <c r="BL183" i="31"/>
  <c r="BJ284" i="31"/>
  <c r="BN329" i="31"/>
  <c r="BK208" i="31"/>
  <c r="BK195" i="31"/>
  <c r="BK345" i="31"/>
  <c r="BI248" i="31"/>
  <c r="BM252" i="31"/>
  <c r="BI299" i="31"/>
  <c r="BN116" i="31"/>
  <c r="BK212" i="31"/>
  <c r="BL140" i="31"/>
  <c r="BI212" i="31"/>
  <c r="BM236" i="31"/>
  <c r="BK260" i="31"/>
  <c r="BL230" i="31"/>
  <c r="BK362" i="31"/>
  <c r="BN364" i="31"/>
  <c r="BN125" i="31"/>
  <c r="BJ86" i="31"/>
  <c r="BI332" i="31"/>
  <c r="BJ272" i="31"/>
  <c r="BI102" i="31"/>
  <c r="BK92" i="31"/>
  <c r="BN80" i="31"/>
  <c r="BJ324" i="31"/>
  <c r="BK156" i="31"/>
  <c r="BL181" i="31"/>
  <c r="BM317" i="31"/>
  <c r="BI90" i="31"/>
  <c r="BJ177" i="31"/>
  <c r="BI357" i="31"/>
  <c r="BL98" i="31"/>
  <c r="BM324" i="31"/>
  <c r="BJ161" i="31"/>
  <c r="BI324" i="31"/>
  <c r="BN343" i="31"/>
  <c r="BM261" i="31"/>
  <c r="BJ223" i="31"/>
  <c r="BM70" i="31"/>
  <c r="BI141" i="31"/>
  <c r="BJ218" i="31"/>
  <c r="BL164" i="31"/>
  <c r="BI362" i="31"/>
  <c r="BL281" i="31"/>
  <c r="BM171" i="31"/>
  <c r="BN368" i="31"/>
  <c r="BN255" i="31"/>
  <c r="BI186" i="31"/>
  <c r="BI199" i="31"/>
  <c r="BJ75" i="31"/>
  <c r="BL139" i="31"/>
  <c r="BM80" i="31"/>
  <c r="BN387" i="31"/>
  <c r="BM304" i="31"/>
  <c r="BN346" i="31"/>
  <c r="BJ148" i="31"/>
  <c r="BN103" i="31"/>
  <c r="BN95" i="31"/>
  <c r="BM259" i="31"/>
  <c r="BN237" i="31"/>
  <c r="BK214" i="31"/>
  <c r="BK288" i="31"/>
  <c r="BN203" i="31"/>
  <c r="BN271" i="31"/>
  <c r="BN73" i="31"/>
  <c r="BK263" i="31"/>
  <c r="BM387" i="31"/>
  <c r="BL180" i="31"/>
  <c r="BN384" i="31"/>
  <c r="BK186" i="31"/>
  <c r="BK348" i="31"/>
  <c r="BN137" i="31"/>
  <c r="BK211" i="31"/>
  <c r="BL338" i="31"/>
  <c r="BN305" i="31"/>
  <c r="BK155" i="31"/>
  <c r="BN247" i="31"/>
  <c r="BM149" i="31"/>
  <c r="BN249" i="31"/>
  <c r="BI174" i="31"/>
  <c r="BM204" i="31"/>
  <c r="BJ335" i="31"/>
  <c r="BL280" i="31"/>
  <c r="BI346" i="31"/>
  <c r="BI224" i="31"/>
  <c r="BM256" i="31"/>
  <c r="BM336" i="31"/>
  <c r="BN108" i="31"/>
  <c r="BJ213" i="31"/>
  <c r="BK120" i="31"/>
  <c r="BJ69" i="31"/>
  <c r="BL375" i="31"/>
  <c r="BN218" i="31"/>
  <c r="BK344" i="31"/>
  <c r="BM369" i="31"/>
  <c r="BK184" i="31"/>
  <c r="BN300" i="31"/>
  <c r="BJ295" i="31"/>
  <c r="BJ291" i="31"/>
  <c r="BK272" i="31"/>
  <c r="BK143" i="31"/>
  <c r="BM356" i="31"/>
  <c r="BM156" i="31"/>
  <c r="BL94" i="31"/>
  <c r="BJ153" i="31"/>
  <c r="BN375" i="31"/>
  <c r="BJ363" i="31"/>
  <c r="BI178" i="31"/>
  <c r="BL156" i="31"/>
  <c r="BI168" i="31"/>
  <c r="BJ114" i="31"/>
  <c r="BN279" i="31"/>
  <c r="BL376" i="31"/>
  <c r="BN280" i="31"/>
  <c r="BJ246" i="31"/>
  <c r="BN138" i="31"/>
  <c r="BJ369" i="31"/>
  <c r="BI314" i="31"/>
  <c r="BJ323" i="31"/>
  <c r="BI354" i="31"/>
  <c r="BJ164" i="31"/>
  <c r="BJ162" i="31"/>
  <c r="BL341" i="31"/>
  <c r="BM125" i="31"/>
  <c r="BJ336" i="31"/>
  <c r="BK90" i="31"/>
  <c r="BK340" i="31"/>
  <c r="BL308" i="31"/>
  <c r="BI210" i="31"/>
  <c r="BJ236" i="31"/>
  <c r="BK251" i="31"/>
  <c r="BJ118" i="31"/>
  <c r="BL348" i="31"/>
  <c r="BI365" i="31"/>
  <c r="BM208" i="31"/>
  <c r="BL145" i="31"/>
  <c r="BL208" i="31"/>
  <c r="BL282" i="31"/>
  <c r="BK134" i="31"/>
  <c r="BL173" i="31"/>
  <c r="BI376" i="31"/>
  <c r="BN269" i="31"/>
  <c r="BN270" i="31"/>
  <c r="BI187" i="31"/>
  <c r="BM346" i="31"/>
  <c r="BI204" i="31"/>
  <c r="BK375" i="31"/>
  <c r="BL165" i="31"/>
  <c r="BI361" i="31"/>
  <c r="BK341" i="31"/>
  <c r="BM287" i="31"/>
  <c r="BK93" i="31"/>
  <c r="BK170" i="31"/>
  <c r="BM244" i="31"/>
  <c r="BN131" i="31"/>
  <c r="BL364" i="31"/>
  <c r="BI156" i="31"/>
  <c r="BL226" i="31"/>
  <c r="BN91" i="31"/>
  <c r="BL257" i="31"/>
  <c r="BK137" i="31"/>
  <c r="BN177" i="31"/>
  <c r="BL332" i="31"/>
  <c r="BL236" i="31"/>
  <c r="BK270" i="31"/>
  <c r="BL190" i="31"/>
  <c r="BM145" i="31"/>
  <c r="BI99" i="31"/>
  <c r="BL161" i="31"/>
  <c r="BI167" i="31"/>
  <c r="BL212" i="31"/>
  <c r="BM200" i="31"/>
  <c r="BK86" i="31"/>
  <c r="BL297" i="31"/>
  <c r="BL238" i="31"/>
  <c r="BI267" i="31"/>
  <c r="BJ115" i="31"/>
  <c r="BK152" i="31"/>
  <c r="BL291" i="31"/>
  <c r="BJ176" i="31"/>
  <c r="BN254" i="31"/>
  <c r="BJ136" i="31"/>
  <c r="BI259" i="31"/>
  <c r="BJ145" i="31"/>
  <c r="BM365" i="31"/>
  <c r="BJ248" i="31"/>
  <c r="BJ160" i="31"/>
  <c r="BK277" i="31"/>
  <c r="BJ270" i="31"/>
  <c r="BK89" i="31"/>
  <c r="BJ298" i="31"/>
  <c r="BL89" i="31"/>
  <c r="BK73" i="31"/>
  <c r="BK239" i="31"/>
  <c r="BK329" i="31"/>
  <c r="BI227" i="31"/>
  <c r="BK319" i="31"/>
  <c r="BJ345" i="31"/>
  <c r="BK158" i="31"/>
  <c r="BM384" i="31"/>
  <c r="BJ320" i="31"/>
  <c r="BM203" i="31"/>
  <c r="BI91" i="31"/>
  <c r="BM183" i="31"/>
  <c r="BI243" i="31"/>
  <c r="BK227" i="31"/>
  <c r="BK116" i="31"/>
  <c r="BL207" i="31"/>
  <c r="BI70" i="31"/>
  <c r="BI170" i="31"/>
  <c r="BJ173" i="31"/>
  <c r="BN331" i="31"/>
  <c r="BI139" i="31"/>
  <c r="BI192" i="31"/>
  <c r="BI239" i="31"/>
  <c r="BI337" i="31"/>
  <c r="BK257" i="31"/>
  <c r="BI189" i="31"/>
  <c r="BJ340" i="31"/>
  <c r="BK369" i="31"/>
  <c r="BK284" i="31"/>
  <c r="BM250" i="31"/>
  <c r="BN192" i="31"/>
  <c r="BK145" i="31"/>
  <c r="BM340" i="31"/>
  <c r="BN250" i="31"/>
  <c r="BI142" i="31"/>
  <c r="BN98" i="31"/>
  <c r="BJ358" i="31"/>
  <c r="BN69" i="31"/>
  <c r="BJ81" i="31"/>
  <c r="BJ225" i="31"/>
  <c r="BJ357" i="31"/>
  <c r="BN224" i="31"/>
  <c r="BN159" i="31"/>
  <c r="BJ288" i="31"/>
  <c r="BM124" i="31"/>
  <c r="BI176" i="31"/>
  <c r="BL144" i="31"/>
  <c r="BI284" i="31"/>
  <c r="BK332" i="31"/>
  <c r="BI372" i="31"/>
  <c r="BL82" i="31"/>
  <c r="BI249" i="31"/>
  <c r="BL122" i="31"/>
  <c r="BM314" i="31"/>
  <c r="BK209" i="31"/>
  <c r="BM153" i="31"/>
  <c r="BM290" i="31"/>
  <c r="BJ343" i="31"/>
  <c r="BL209" i="31"/>
  <c r="BM116" i="31"/>
  <c r="BJ348" i="31"/>
  <c r="BM254" i="31"/>
  <c r="BM237" i="31"/>
  <c r="BN361" i="31"/>
  <c r="BL285" i="31"/>
  <c r="BL244" i="31"/>
  <c r="BK266" i="31"/>
  <c r="BI257" i="31"/>
  <c r="BM181" i="31"/>
  <c r="BI240" i="31"/>
  <c r="BM212" i="31"/>
  <c r="BJ227" i="31"/>
  <c r="BM255" i="31"/>
  <c r="BL361" i="31"/>
  <c r="BJ352" i="31"/>
  <c r="BL340" i="31"/>
  <c r="BJ344" i="31"/>
  <c r="BK303" i="31"/>
  <c r="BL215" i="31"/>
  <c r="BJ304" i="31"/>
  <c r="BM281" i="31"/>
  <c r="BM246" i="31"/>
  <c r="BJ224" i="31"/>
  <c r="BK149" i="31"/>
  <c r="BL379" i="31"/>
  <c r="BN258" i="31"/>
  <c r="BJ187" i="31"/>
  <c r="BL278" i="31"/>
  <c r="BL277" i="31"/>
  <c r="BN205" i="31"/>
  <c r="BL221" i="31"/>
  <c r="BL178" i="31"/>
  <c r="BL234" i="31"/>
  <c r="BL253" i="31"/>
  <c r="BJ293" i="31"/>
  <c r="BN318" i="31"/>
  <c r="BK250" i="31"/>
  <c r="BJ208" i="31"/>
  <c r="BJ235" i="31"/>
  <c r="BM299" i="31"/>
  <c r="BI68" i="31"/>
  <c r="BJ356" i="31"/>
  <c r="BK189" i="31"/>
  <c r="BM177" i="31"/>
  <c r="BK352" i="31"/>
  <c r="BN215" i="31"/>
  <c r="BM151" i="31"/>
  <c r="BM224" i="31"/>
  <c r="BL192" i="31"/>
  <c r="BL199" i="31"/>
  <c r="BI280" i="31"/>
  <c r="BI93" i="31"/>
  <c r="BI369" i="31"/>
  <c r="BK314" i="31"/>
  <c r="BL186" i="31"/>
  <c r="BN179" i="31"/>
  <c r="BI159" i="31"/>
  <c r="BM248" i="31"/>
  <c r="BJ364" i="31"/>
  <c r="BL354" i="31"/>
  <c r="BM249" i="31"/>
  <c r="BM351" i="31"/>
  <c r="BL331" i="31"/>
  <c r="BN191" i="31"/>
  <c r="BI298" i="31"/>
  <c r="BI144" i="31"/>
  <c r="BN324" i="31"/>
  <c r="BJ305" i="31"/>
  <c r="BI155" i="31"/>
  <c r="BN295" i="31"/>
  <c r="BN188" i="31"/>
  <c r="BL116" i="31"/>
  <c r="BK169" i="31"/>
  <c r="BJ379" i="31"/>
  <c r="BJ92" i="31"/>
  <c r="BN282" i="31"/>
  <c r="BI327" i="31"/>
  <c r="BJ178" i="31"/>
  <c r="BL353" i="31"/>
  <c r="BN348" i="31"/>
  <c r="BM165" i="31"/>
  <c r="BN148" i="31"/>
  <c r="BM368" i="31"/>
  <c r="BN349" i="31"/>
  <c r="BJ282" i="31"/>
  <c r="BN274" i="31"/>
  <c r="BL300" i="31"/>
  <c r="BI125" i="31"/>
  <c r="BM379" i="31"/>
  <c r="BK167" i="31"/>
  <c r="BJ103" i="31"/>
  <c r="BM291" i="31"/>
  <c r="BM302" i="31"/>
  <c r="BM216" i="31"/>
  <c r="BM136" i="31"/>
  <c r="BK364" i="31"/>
  <c r="BN243" i="31"/>
  <c r="BM242" i="31"/>
  <c r="BM286" i="31"/>
  <c r="BK232" i="31"/>
  <c r="BK171" i="31"/>
  <c r="BL382" i="31"/>
  <c r="BM221" i="31"/>
  <c r="BL347" i="31"/>
  <c r="BJ217" i="31"/>
  <c r="BM378" i="31"/>
  <c r="BM219" i="31"/>
  <c r="BJ95" i="31"/>
  <c r="BM126" i="31"/>
  <c r="BN268" i="31"/>
  <c r="BL126" i="31"/>
  <c r="BM89" i="31"/>
  <c r="BI360" i="31"/>
  <c r="BK141" i="31"/>
  <c r="BK271" i="31"/>
  <c r="BL159" i="31"/>
  <c r="BI382" i="31"/>
  <c r="BK162" i="31"/>
  <c r="BK179" i="31"/>
  <c r="BL345" i="31"/>
  <c r="BM292" i="31"/>
  <c r="BK295" i="31"/>
  <c r="BI294" i="31"/>
  <c r="BK75" i="31"/>
  <c r="BK338" i="31"/>
  <c r="BN115" i="31"/>
  <c r="BM68" i="31"/>
  <c r="BM190" i="31"/>
  <c r="BM83" i="31"/>
  <c r="BI340" i="31"/>
  <c r="BK165" i="31"/>
  <c r="BN88" i="31"/>
  <c r="BJ347" i="31"/>
  <c r="BJ354" i="31"/>
  <c r="BM134" i="31"/>
  <c r="BI317" i="31"/>
  <c r="BJ126" i="31"/>
  <c r="BM158" i="31"/>
  <c r="BL172" i="31"/>
  <c r="BK146" i="31"/>
  <c r="BI152" i="31"/>
  <c r="BM103" i="31"/>
  <c r="BI256" i="31"/>
  <c r="BJ170" i="31"/>
  <c r="BI282" i="31"/>
  <c r="BJ315" i="31"/>
  <c r="BI150" i="31"/>
  <c r="BJ189" i="31"/>
  <c r="BK87" i="31"/>
  <c r="BI236" i="31"/>
  <c r="BN287" i="31"/>
  <c r="BN132" i="31"/>
  <c r="BM155" i="31"/>
  <c r="BL220" i="31"/>
  <c r="BN278" i="31"/>
  <c r="BK147" i="31"/>
  <c r="BK207" i="31"/>
  <c r="BM335" i="31"/>
  <c r="BL356" i="31"/>
  <c r="BJ204" i="31"/>
  <c r="BM93" i="31"/>
  <c r="BI349" i="31"/>
  <c r="BK91" i="31"/>
  <c r="BK132" i="31"/>
  <c r="BM303" i="31"/>
  <c r="BM295" i="31"/>
  <c r="BK205" i="31"/>
  <c r="BJ135" i="31"/>
  <c r="BK358" i="31"/>
  <c r="BN97" i="31"/>
  <c r="BM239" i="31"/>
  <c r="BN352" i="31"/>
  <c r="BL134" i="31"/>
  <c r="BJ249" i="31"/>
  <c r="BK140" i="31"/>
  <c r="BJ82" i="31"/>
  <c r="BL204" i="31"/>
  <c r="BN264" i="31"/>
  <c r="BI384" i="31"/>
  <c r="BN217" i="31"/>
  <c r="BM135" i="31"/>
  <c r="BL365" i="31"/>
  <c r="BL151" i="31"/>
  <c r="BM114" i="31"/>
  <c r="BN242" i="31"/>
  <c r="BN136" i="31"/>
  <c r="BN171" i="31"/>
  <c r="BL155" i="31"/>
  <c r="BM176" i="31"/>
  <c r="BM74" i="31"/>
  <c r="BJ338" i="31"/>
  <c r="BL99" i="31"/>
  <c r="BL184" i="31"/>
  <c r="BM131" i="31"/>
  <c r="BJ156" i="31"/>
  <c r="BK302" i="31"/>
  <c r="BN276" i="31"/>
  <c r="BM355" i="31"/>
  <c r="BM178" i="31"/>
  <c r="BN92" i="31"/>
  <c r="BI97" i="31"/>
  <c r="BI92" i="31"/>
  <c r="BN275" i="31"/>
  <c r="BL270" i="31"/>
  <c r="BI316" i="31"/>
  <c r="BJ258" i="31"/>
  <c r="BI336" i="31"/>
  <c r="BM227" i="31"/>
  <c r="BI363" i="31"/>
  <c r="BK95" i="31"/>
  <c r="BI279" i="31"/>
  <c r="BL150" i="31"/>
  <c r="BK172" i="31"/>
  <c r="BM91" i="31"/>
  <c r="BM185" i="31"/>
  <c r="BK185" i="31"/>
  <c r="BK138" i="31"/>
  <c r="BM169" i="31"/>
  <c r="BI127" i="31"/>
  <c r="BK81" i="31"/>
  <c r="BN181" i="31"/>
  <c r="BI242" i="31"/>
  <c r="BK215" i="31"/>
  <c r="BN145" i="31"/>
  <c r="BL136" i="31"/>
  <c r="BL69" i="31"/>
  <c r="BJ322" i="31"/>
  <c r="BI253" i="31"/>
  <c r="BI205" i="31"/>
  <c r="BN320" i="31"/>
  <c r="BN259" i="31"/>
  <c r="BK80" i="31"/>
  <c r="BN376" i="31"/>
  <c r="BJ88" i="31"/>
  <c r="BN74" i="31"/>
  <c r="BN216" i="31"/>
  <c r="BK135" i="31"/>
  <c r="BJ317" i="31"/>
  <c r="BM144" i="31"/>
  <c r="BJ382" i="31"/>
  <c r="BJ94" i="31"/>
  <c r="BN127" i="31"/>
  <c r="BI219" i="31"/>
  <c r="BM359" i="31"/>
  <c r="BK318" i="31"/>
  <c r="BN229" i="31"/>
  <c r="BJ89" i="31"/>
  <c r="BK368" i="31"/>
  <c r="BL324" i="31"/>
  <c r="BI183" i="31"/>
  <c r="BM297" i="31"/>
  <c r="BN236" i="31"/>
  <c r="BJ255" i="31"/>
  <c r="BI247" i="31"/>
  <c r="BM117" i="31"/>
  <c r="BK339" i="31"/>
  <c r="BI350" i="31"/>
  <c r="BM329" i="31"/>
  <c r="BM263" i="31"/>
  <c r="BM225" i="31"/>
  <c r="BN283" i="31"/>
  <c r="BJ74" i="31"/>
  <c r="BL258" i="31"/>
  <c r="BM234" i="31"/>
  <c r="BI145" i="31"/>
  <c r="BJ215" i="31"/>
  <c r="BI262" i="31"/>
  <c r="BJ262" i="31"/>
  <c r="BN222" i="31"/>
  <c r="BN323" i="31"/>
  <c r="BL83" i="31"/>
  <c r="BK281" i="31"/>
  <c r="BM330" i="31"/>
  <c r="BI344" i="31"/>
  <c r="BM334" i="31"/>
  <c r="BL360" i="31"/>
  <c r="BI131" i="31"/>
  <c r="BI348" i="31"/>
  <c r="BK150" i="31"/>
  <c r="BL255" i="31"/>
  <c r="BN114" i="31"/>
  <c r="BM280" i="31"/>
  <c r="BM308" i="31"/>
  <c r="BI355" i="31"/>
  <c r="BL95" i="31"/>
  <c r="BK374" i="31"/>
  <c r="BL115" i="31"/>
  <c r="BI143" i="31"/>
  <c r="BJ308" i="31"/>
  <c r="BN140" i="31"/>
  <c r="BJ190" i="31"/>
  <c r="BK365" i="31"/>
  <c r="BL124" i="31"/>
  <c r="BJ263" i="31"/>
  <c r="BN378" i="31"/>
  <c r="BN241" i="31"/>
  <c r="BI308" i="31"/>
  <c r="BJ269" i="31"/>
  <c r="BK181" i="31"/>
  <c r="BM187" i="31"/>
  <c r="BK328" i="31"/>
  <c r="BK159" i="31"/>
  <c r="BM137" i="31"/>
  <c r="BN284" i="31"/>
  <c r="BL271" i="31"/>
  <c r="BI74" i="31"/>
  <c r="BL218" i="31"/>
  <c r="BM278" i="31"/>
  <c r="BM343" i="31"/>
  <c r="BM95" i="31"/>
  <c r="BK223" i="31"/>
  <c r="BL137" i="31"/>
  <c r="BN332" i="31"/>
  <c r="BJ98" i="31"/>
  <c r="BM102" i="31"/>
  <c r="BK349" i="31"/>
  <c r="BK347" i="31"/>
  <c r="BK190" i="31"/>
  <c r="BI272" i="31"/>
  <c r="BN199" i="31"/>
  <c r="BL91" i="31"/>
  <c r="BI321" i="31"/>
  <c r="BK183" i="31"/>
  <c r="BN359" i="31"/>
  <c r="BL229" i="31"/>
  <c r="BN296" i="31"/>
  <c r="BL318" i="31"/>
  <c r="BJ192" i="31"/>
  <c r="BN354" i="31"/>
  <c r="BN81" i="31"/>
  <c r="BN304" i="31"/>
  <c r="BK144" i="31"/>
  <c r="BJ259" i="31"/>
  <c r="BK229" i="31"/>
  <c r="BI138" i="31"/>
  <c r="BJ191" i="31"/>
  <c r="BN344" i="31"/>
  <c r="BK248" i="31"/>
  <c r="BJ346" i="31"/>
  <c r="BN252" i="31"/>
  <c r="BM71" i="31"/>
  <c r="BL125" i="31"/>
  <c r="BL352" i="31"/>
  <c r="BN147" i="31"/>
  <c r="BM331" i="31"/>
  <c r="BK230" i="31"/>
  <c r="BL268" i="31"/>
  <c r="BL170" i="31"/>
  <c r="BM262" i="31"/>
  <c r="BJ117" i="31"/>
  <c r="BI288" i="31"/>
  <c r="BM240" i="31"/>
  <c r="BN316" i="31"/>
  <c r="BN168" i="31"/>
  <c r="BK236" i="31"/>
  <c r="BL250" i="31"/>
  <c r="BL87" i="31"/>
  <c r="BN153" i="31"/>
  <c r="BJ222" i="31"/>
  <c r="BM257" i="31"/>
  <c r="BN186" i="31"/>
  <c r="BL210" i="31"/>
  <c r="BL350" i="31"/>
  <c r="BM189" i="31"/>
  <c r="BI364" i="31"/>
  <c r="BM322" i="31"/>
  <c r="BJ185" i="31"/>
  <c r="BN334" i="31"/>
  <c r="BL240" i="31"/>
  <c r="BN142" i="31"/>
  <c r="BM223" i="31"/>
  <c r="BK192" i="31"/>
  <c r="BI73" i="31"/>
  <c r="BL225" i="31"/>
  <c r="BJ372" i="31"/>
  <c r="BI326" i="31"/>
  <c r="BN253" i="31"/>
  <c r="BM207" i="31"/>
  <c r="BJ144" i="31"/>
  <c r="BK240" i="31"/>
  <c r="BN187" i="31"/>
  <c r="BJ142" i="31"/>
  <c r="BM316" i="31"/>
  <c r="BN360" i="31"/>
  <c r="BJ297" i="31"/>
  <c r="BL378" i="31"/>
  <c r="BK337" i="31"/>
  <c r="BJ91" i="31"/>
  <c r="BI289" i="31"/>
  <c r="BJ143" i="31"/>
  <c r="BK249" i="31"/>
  <c r="BL143" i="31"/>
  <c r="BN330" i="31"/>
  <c r="BM296" i="31"/>
  <c r="BM228" i="31"/>
  <c r="BN273" i="31"/>
  <c r="BJ240" i="31"/>
  <c r="BI161" i="31"/>
  <c r="BJ286" i="31"/>
  <c r="BN146" i="31"/>
  <c r="BK74" i="31"/>
  <c r="BL142" i="31"/>
  <c r="BN365" i="31"/>
  <c r="BJ211" i="31"/>
  <c r="BM339" i="31"/>
  <c r="BM142" i="31"/>
  <c r="BL316" i="31"/>
  <c r="BM215" i="31"/>
  <c r="BL284" i="31"/>
  <c r="BK180" i="31"/>
  <c r="BL227" i="31"/>
  <c r="BN144" i="31"/>
  <c r="BM289" i="31"/>
  <c r="BJ383" i="31"/>
  <c r="BK100" i="31"/>
  <c r="BN76" i="31"/>
  <c r="BJ228" i="31"/>
  <c r="BN382" i="31"/>
  <c r="BM306" i="31"/>
  <c r="BI211" i="31"/>
  <c r="BL289" i="31"/>
  <c r="BJ243" i="31"/>
  <c r="BI383" i="31"/>
  <c r="BI304" i="31"/>
  <c r="BL196" i="31"/>
  <c r="BI75" i="31"/>
  <c r="BL383" i="31"/>
  <c r="BJ242" i="31"/>
  <c r="BM197" i="31"/>
  <c r="BM382" i="31"/>
  <c r="BJ306" i="31"/>
  <c r="BL198" i="31"/>
  <c r="BL76" i="31"/>
  <c r="BK243" i="31"/>
  <c r="BN100" i="31"/>
  <c r="BJ342" i="31"/>
  <c r="BN105" i="31"/>
  <c r="BM75" i="31"/>
  <c r="BL242" i="31"/>
  <c r="BK305" i="31"/>
  <c r="BK342" i="31"/>
  <c r="BI250" i="31"/>
  <c r="BL243" i="31"/>
  <c r="BK304" i="31"/>
  <c r="BM338" i="31"/>
  <c r="BI305" i="31"/>
  <c r="BK76" i="31"/>
  <c r="BI100" i="31"/>
  <c r="BL304" i="31"/>
  <c r="BI342" i="31"/>
  <c r="BL342" i="31"/>
  <c r="BM118" i="31"/>
  <c r="BI208" i="31"/>
  <c r="BI119" i="31"/>
  <c r="BJ99" i="31"/>
  <c r="BL305" i="31"/>
  <c r="BM100" i="31"/>
  <c r="BL100" i="31"/>
  <c r="BN289" i="31"/>
  <c r="BI215" i="31"/>
  <c r="BK242" i="31"/>
  <c r="BM196" i="31"/>
  <c r="BN104" i="31"/>
  <c r="BN306" i="31"/>
  <c r="BK382" i="31"/>
  <c r="BL197" i="31"/>
  <c r="BL228" i="31"/>
  <c r="BI366" i="31"/>
  <c r="BJ196" i="31"/>
  <c r="BJ76" i="31"/>
  <c r="BI329" i="31"/>
  <c r="BN118" i="31"/>
  <c r="BJ119" i="31"/>
  <c r="BM104" i="31"/>
  <c r="BM105" i="31"/>
  <c r="BI196" i="31"/>
  <c r="BK118" i="31"/>
  <c r="BN338" i="31"/>
  <c r="BK289" i="31"/>
  <c r="BI197" i="31"/>
  <c r="BL118" i="31"/>
  <c r="BJ197" i="31"/>
  <c r="N144" i="31" l="1"/>
  <c r="L227" i="31"/>
  <c r="K180" i="31"/>
  <c r="L284" i="31"/>
  <c r="M215" i="31"/>
  <c r="L316" i="31"/>
  <c r="M142" i="31"/>
  <c r="M339" i="31"/>
  <c r="J211" i="31"/>
  <c r="N365" i="31"/>
  <c r="L142" i="31"/>
  <c r="K74" i="31"/>
  <c r="N146" i="31"/>
  <c r="J286" i="31"/>
  <c r="I161" i="31"/>
  <c r="J240" i="31"/>
  <c r="N273" i="31"/>
  <c r="M296" i="31"/>
  <c r="N330" i="31"/>
  <c r="L143" i="31"/>
  <c r="K249" i="31"/>
  <c r="J143" i="31"/>
  <c r="I289" i="31"/>
  <c r="J91" i="31"/>
  <c r="K337" i="31"/>
  <c r="L378" i="31"/>
  <c r="J297" i="31"/>
  <c r="N360" i="31"/>
  <c r="M316" i="31"/>
  <c r="J142" i="31"/>
  <c r="N187" i="31"/>
  <c r="K240" i="31"/>
  <c r="J144" i="31"/>
  <c r="M207" i="31"/>
  <c r="N253" i="31"/>
  <c r="I326" i="31"/>
  <c r="J372" i="31"/>
  <c r="L225" i="31"/>
  <c r="I73" i="31"/>
  <c r="K192" i="31"/>
  <c r="M223" i="31"/>
  <c r="N142" i="31"/>
  <c r="L240" i="31"/>
  <c r="N334" i="31"/>
  <c r="J185" i="31"/>
  <c r="M322" i="31"/>
  <c r="I364" i="31"/>
  <c r="M189" i="31"/>
  <c r="L350" i="31"/>
  <c r="L210" i="31"/>
  <c r="N186" i="31"/>
  <c r="M257" i="31"/>
  <c r="J222" i="31"/>
  <c r="N153" i="31"/>
  <c r="L87" i="31"/>
  <c r="L250" i="31"/>
  <c r="K236" i="31"/>
  <c r="N168" i="31"/>
  <c r="N316" i="31"/>
  <c r="M240" i="31"/>
  <c r="I288" i="31"/>
  <c r="J117" i="31"/>
  <c r="M262" i="31"/>
  <c r="L170" i="31"/>
  <c r="L268" i="31"/>
  <c r="K230" i="31"/>
  <c r="M331" i="31"/>
  <c r="N147" i="31"/>
  <c r="L352" i="31"/>
  <c r="L125" i="31"/>
  <c r="M71" i="31"/>
  <c r="N252" i="31"/>
  <c r="J346" i="31"/>
  <c r="K248" i="31"/>
  <c r="N344" i="31"/>
  <c r="J191" i="31"/>
  <c r="I138" i="31"/>
  <c r="K229" i="31"/>
  <c r="J259" i="31"/>
  <c r="K144" i="31"/>
  <c r="N304" i="31"/>
  <c r="N81" i="31"/>
  <c r="N354" i="31"/>
  <c r="J192" i="31"/>
  <c r="L318" i="31"/>
  <c r="N296" i="31"/>
  <c r="L229" i="31"/>
  <c r="N359" i="31"/>
  <c r="K183" i="31"/>
  <c r="I321" i="31"/>
  <c r="L91" i="31"/>
  <c r="N199" i="31"/>
  <c r="I272" i="31"/>
  <c r="K190" i="31"/>
  <c r="K347" i="31"/>
  <c r="K349" i="31"/>
  <c r="M102" i="31"/>
  <c r="J98" i="31"/>
  <c r="N332" i="31"/>
  <c r="L137" i="31"/>
  <c r="K223" i="31"/>
  <c r="M95" i="31"/>
  <c r="M343" i="31"/>
  <c r="M278" i="31"/>
  <c r="L218" i="31"/>
  <c r="I74" i="31"/>
  <c r="L271" i="31"/>
  <c r="N284" i="31"/>
  <c r="M137" i="31"/>
  <c r="K159" i="31"/>
  <c r="K328" i="31"/>
  <c r="M187" i="31"/>
  <c r="K181" i="31"/>
  <c r="J269" i="31"/>
  <c r="I308" i="31"/>
  <c r="N241" i="31"/>
  <c r="N378" i="31"/>
  <c r="J263" i="31"/>
  <c r="L124" i="31"/>
  <c r="K365" i="31"/>
  <c r="J190" i="31"/>
  <c r="N140" i="31"/>
  <c r="J308" i="31"/>
  <c r="I143" i="31"/>
  <c r="L115" i="31"/>
  <c r="K374" i="31"/>
  <c r="L95" i="31"/>
  <c r="I355" i="31"/>
  <c r="M308" i="31"/>
  <c r="M280" i="31"/>
  <c r="N114" i="31"/>
  <c r="L255" i="31"/>
  <c r="K150" i="31"/>
  <c r="I348" i="31"/>
  <c r="I131" i="31"/>
  <c r="L360" i="31"/>
  <c r="M334" i="31"/>
  <c r="I344" i="31"/>
  <c r="M330" i="31"/>
  <c r="K281" i="31"/>
  <c r="L83" i="31"/>
  <c r="N323" i="31"/>
  <c r="N222" i="31"/>
  <c r="J262" i="31"/>
  <c r="I262" i="31"/>
  <c r="J215" i="31"/>
  <c r="I145" i="31"/>
  <c r="M234" i="31"/>
  <c r="L258" i="31"/>
  <c r="J74" i="31"/>
  <c r="N283" i="31"/>
  <c r="M225" i="31"/>
  <c r="M263" i="31"/>
  <c r="M329" i="31"/>
  <c r="I350" i="31"/>
  <c r="K339" i="31"/>
  <c r="M117" i="31"/>
  <c r="I247" i="31"/>
  <c r="J255" i="31"/>
  <c r="N236" i="31"/>
  <c r="M297" i="31"/>
  <c r="I183" i="31"/>
  <c r="L324" i="31"/>
  <c r="K368" i="31"/>
  <c r="J89" i="31"/>
  <c r="N229" i="31"/>
  <c r="K318" i="31"/>
  <c r="M359" i="31"/>
  <c r="I219" i="31"/>
  <c r="N127" i="31"/>
  <c r="J94" i="31"/>
  <c r="J382" i="31"/>
  <c r="M144" i="31"/>
  <c r="J317" i="31"/>
  <c r="K135" i="31"/>
  <c r="N216" i="31"/>
  <c r="N74" i="31"/>
  <c r="J88" i="31"/>
  <c r="N376" i="31"/>
  <c r="K80" i="31"/>
  <c r="N259" i="31"/>
  <c r="N320" i="31"/>
  <c r="I205" i="31"/>
  <c r="I253" i="31"/>
  <c r="J322" i="31"/>
  <c r="L69" i="31"/>
  <c r="L136" i="31"/>
  <c r="N145" i="31"/>
  <c r="K215" i="31"/>
  <c r="I242" i="31"/>
  <c r="N181" i="31"/>
  <c r="K81" i="31"/>
  <c r="I127" i="31"/>
  <c r="M169" i="31"/>
  <c r="K138" i="31"/>
  <c r="K185" i="31"/>
  <c r="M185" i="31"/>
  <c r="M91" i="31"/>
  <c r="K172" i="31"/>
  <c r="L150" i="31"/>
  <c r="I279" i="31"/>
  <c r="K95" i="31"/>
  <c r="I363" i="31"/>
  <c r="M227" i="31"/>
  <c r="I336" i="31"/>
  <c r="J258" i="31"/>
  <c r="I316" i="31"/>
  <c r="L270" i="31"/>
  <c r="N275" i="31"/>
  <c r="I92" i="31"/>
  <c r="I97" i="31"/>
  <c r="N92" i="31"/>
  <c r="M178" i="31"/>
  <c r="M355" i="31"/>
  <c r="N276" i="31"/>
  <c r="K302" i="31"/>
  <c r="J156" i="31"/>
  <c r="M131" i="31"/>
  <c r="L184" i="31"/>
  <c r="L99" i="31"/>
  <c r="J338" i="31"/>
  <c r="M74" i="31"/>
  <c r="M176" i="31"/>
  <c r="L155" i="31"/>
  <c r="N171" i="31"/>
  <c r="N136" i="31"/>
  <c r="N242" i="31"/>
  <c r="M114" i="31"/>
  <c r="L151" i="31"/>
  <c r="L365" i="31"/>
  <c r="M135" i="31"/>
  <c r="N217" i="31"/>
  <c r="I384" i="31"/>
  <c r="N264" i="31"/>
  <c r="L204" i="31"/>
  <c r="J82" i="31"/>
  <c r="K140" i="31"/>
  <c r="J249" i="31"/>
  <c r="L134" i="31"/>
  <c r="N352" i="31"/>
  <c r="M239" i="31"/>
  <c r="N97" i="31"/>
  <c r="K358" i="31"/>
  <c r="J135" i="31"/>
  <c r="K205" i="31"/>
  <c r="M295" i="31"/>
  <c r="M303" i="31"/>
  <c r="K132" i="31"/>
  <c r="K91" i="31"/>
  <c r="I349" i="31"/>
  <c r="M93" i="31"/>
  <c r="J204" i="31"/>
  <c r="L356" i="31"/>
  <c r="M335" i="31"/>
  <c r="K207" i="31"/>
  <c r="K147" i="31"/>
  <c r="N278" i="31"/>
  <c r="L220" i="31"/>
  <c r="M155" i="31"/>
  <c r="N132" i="31"/>
  <c r="N287" i="31"/>
  <c r="I236" i="31"/>
  <c r="K87" i="31"/>
  <c r="J189" i="31"/>
  <c r="I150" i="31"/>
  <c r="J315" i="31"/>
  <c r="I282" i="31"/>
  <c r="J170" i="31"/>
  <c r="I256" i="31"/>
  <c r="M103" i="31"/>
  <c r="I152" i="31"/>
  <c r="K146" i="31"/>
  <c r="L172" i="31"/>
  <c r="M158" i="31"/>
  <c r="J126" i="31"/>
  <c r="I317" i="31"/>
  <c r="M134" i="31"/>
  <c r="J354" i="31"/>
  <c r="J347" i="31"/>
  <c r="N88" i="31"/>
  <c r="K165" i="31"/>
  <c r="I340" i="31"/>
  <c r="M83" i="31"/>
  <c r="M190" i="31"/>
  <c r="M68" i="31"/>
  <c r="N115" i="31"/>
  <c r="K338" i="31"/>
  <c r="K75" i="31"/>
  <c r="I294" i="31"/>
  <c r="K295" i="31"/>
  <c r="M292" i="31"/>
  <c r="L345" i="31"/>
  <c r="K179" i="31"/>
  <c r="K162" i="31"/>
  <c r="I382" i="31"/>
  <c r="L159" i="31"/>
  <c r="K271" i="31"/>
  <c r="K141" i="31"/>
  <c r="I360" i="31"/>
  <c r="M89" i="31"/>
  <c r="L126" i="31"/>
  <c r="N268" i="31"/>
  <c r="M126" i="31"/>
  <c r="J95" i="31"/>
  <c r="M219" i="31"/>
  <c r="M378" i="31"/>
  <c r="J217" i="31"/>
  <c r="L347" i="31"/>
  <c r="M221" i="31"/>
  <c r="L382" i="31"/>
  <c r="K171" i="31"/>
  <c r="K232" i="31"/>
  <c r="M286" i="31"/>
  <c r="M242" i="31"/>
  <c r="N243" i="31"/>
  <c r="K364" i="31"/>
  <c r="M136" i="31"/>
  <c r="M216" i="31"/>
  <c r="M302" i="31"/>
  <c r="M291" i="31"/>
  <c r="J103" i="31"/>
  <c r="K167" i="31"/>
  <c r="M379" i="31"/>
  <c r="I125" i="31"/>
  <c r="L300" i="31"/>
  <c r="N274" i="31"/>
  <c r="J282" i="31"/>
  <c r="N349" i="31"/>
  <c r="M368" i="31"/>
  <c r="N148" i="31"/>
  <c r="M165" i="31"/>
  <c r="N348" i="31"/>
  <c r="L353" i="31"/>
  <c r="J178" i="31"/>
  <c r="I327" i="31"/>
  <c r="N282" i="31"/>
  <c r="J92" i="31"/>
  <c r="J379" i="31"/>
  <c r="K169" i="31"/>
  <c r="L116" i="31"/>
  <c r="N188" i="31"/>
  <c r="N295" i="31"/>
  <c r="I155" i="31"/>
  <c r="J305" i="31"/>
  <c r="N324" i="31"/>
  <c r="I144" i="31"/>
  <c r="I298" i="31"/>
  <c r="N191" i="31"/>
  <c r="L331" i="31"/>
  <c r="M351" i="31"/>
  <c r="M249" i="31"/>
  <c r="L354" i="31"/>
  <c r="J364" i="31"/>
  <c r="M248" i="31"/>
  <c r="I159" i="31"/>
  <c r="N179" i="31"/>
  <c r="L186" i="31"/>
  <c r="K314" i="31"/>
  <c r="I369" i="31"/>
  <c r="I93" i="31"/>
  <c r="I280" i="31"/>
  <c r="L199" i="31"/>
  <c r="L192" i="31"/>
  <c r="M224" i="31"/>
  <c r="M151" i="31"/>
  <c r="N215" i="31"/>
  <c r="K352" i="31"/>
  <c r="M177" i="31"/>
  <c r="K189" i="31"/>
  <c r="J356" i="31"/>
  <c r="I68" i="31"/>
  <c r="M299" i="31"/>
  <c r="J235" i="31"/>
  <c r="J208" i="31"/>
  <c r="K250" i="31"/>
  <c r="N318" i="31"/>
  <c r="J293" i="31"/>
  <c r="L253" i="31"/>
  <c r="L234" i="31"/>
  <c r="L178" i="31"/>
  <c r="L221" i="31"/>
  <c r="N205" i="31"/>
  <c r="L277" i="31"/>
  <c r="L278" i="31"/>
  <c r="J187" i="31"/>
  <c r="N258" i="31"/>
  <c r="L379" i="31"/>
  <c r="K149" i="31"/>
  <c r="J224" i="31"/>
  <c r="M246" i="31"/>
  <c r="M281" i="31"/>
  <c r="J304" i="31"/>
  <c r="L215" i="31"/>
  <c r="K303" i="31"/>
  <c r="J344" i="31"/>
  <c r="L340" i="31"/>
  <c r="J352" i="31"/>
  <c r="L361" i="31"/>
  <c r="M255" i="31"/>
  <c r="J227" i="31"/>
  <c r="M212" i="31"/>
  <c r="I240" i="31"/>
  <c r="M181" i="31"/>
  <c r="I257" i="31"/>
  <c r="K266" i="31"/>
  <c r="L244" i="31"/>
  <c r="L285" i="31"/>
  <c r="N361" i="31"/>
  <c r="M237" i="31"/>
  <c r="M254" i="31"/>
  <c r="J348" i="31"/>
  <c r="M116" i="31"/>
  <c r="L209" i="31"/>
  <c r="J343" i="31"/>
  <c r="M290" i="31"/>
  <c r="M153" i="31"/>
  <c r="K209" i="31"/>
  <c r="M314" i="31"/>
  <c r="L122" i="31"/>
  <c r="I249" i="31"/>
  <c r="L82" i="31"/>
  <c r="I372" i="31"/>
  <c r="K332" i="31"/>
  <c r="I284" i="31"/>
  <c r="L144" i="31"/>
  <c r="I176" i="31"/>
  <c r="M124" i="31"/>
  <c r="J288" i="31"/>
  <c r="N159" i="31"/>
  <c r="N224" i="31"/>
  <c r="J357" i="31"/>
  <c r="J225" i="31"/>
  <c r="J81" i="31"/>
  <c r="N69" i="31"/>
  <c r="J358" i="31"/>
  <c r="N98" i="31"/>
  <c r="I142" i="31"/>
  <c r="N250" i="31"/>
  <c r="M340" i="31"/>
  <c r="K145" i="31"/>
  <c r="N192" i="31"/>
  <c r="M250" i="31"/>
  <c r="K284" i="31"/>
  <c r="K369" i="31"/>
  <c r="J340" i="31"/>
  <c r="I189" i="31"/>
  <c r="K257" i="31"/>
  <c r="I337" i="31"/>
  <c r="I239" i="31"/>
  <c r="I192" i="31"/>
  <c r="I139" i="31"/>
  <c r="N331" i="31"/>
  <c r="J173" i="31"/>
  <c r="I170" i="31"/>
  <c r="I70" i="31"/>
  <c r="L207" i="31"/>
  <c r="K116" i="31"/>
  <c r="K227" i="31"/>
  <c r="I243" i="31"/>
  <c r="M183" i="31"/>
  <c r="I91" i="31"/>
  <c r="M203" i="31"/>
  <c r="J320" i="31"/>
  <c r="M384" i="31"/>
  <c r="K158" i="31"/>
  <c r="J345" i="31"/>
  <c r="K319" i="31"/>
  <c r="I227" i="31"/>
  <c r="K329" i="31"/>
  <c r="K239" i="31"/>
  <c r="K73" i="31"/>
  <c r="L89" i="31"/>
  <c r="J298" i="31"/>
  <c r="K89" i="31"/>
  <c r="J270" i="31"/>
  <c r="K277" i="31"/>
  <c r="J160" i="31"/>
  <c r="J248" i="31"/>
  <c r="M365" i="31"/>
  <c r="J145" i="31"/>
  <c r="I259" i="31"/>
  <c r="J136" i="31"/>
  <c r="N254" i="31"/>
  <c r="J176" i="31"/>
  <c r="L291" i="31"/>
  <c r="K152" i="31"/>
  <c r="J115" i="31"/>
  <c r="I267" i="31"/>
  <c r="L238" i="31"/>
  <c r="L297" i="31"/>
  <c r="K86" i="31"/>
  <c r="M200" i="31"/>
  <c r="L212" i="31"/>
  <c r="I167" i="31"/>
  <c r="L161" i="31"/>
  <c r="I99" i="31"/>
  <c r="M145" i="31"/>
  <c r="L190" i="31"/>
  <c r="K270" i="31"/>
  <c r="L236" i="31"/>
  <c r="L332" i="31"/>
  <c r="N177" i="31"/>
  <c r="K137" i="31"/>
  <c r="L257" i="31"/>
  <c r="N91" i="31"/>
  <c r="L226" i="31"/>
  <c r="I156" i="31"/>
  <c r="L364" i="31"/>
  <c r="N131" i="31"/>
  <c r="M244" i="31"/>
  <c r="K170" i="31"/>
  <c r="K93" i="31"/>
  <c r="M287" i="31"/>
  <c r="K341" i="31"/>
  <c r="I361" i="31"/>
  <c r="L165" i="31"/>
  <c r="K375" i="31"/>
  <c r="I204" i="31"/>
  <c r="M346" i="31"/>
  <c r="I187" i="31"/>
  <c r="N270" i="31"/>
  <c r="N269" i="31"/>
  <c r="I376" i="31"/>
  <c r="L173" i="31"/>
  <c r="K134" i="31"/>
  <c r="L282" i="31"/>
  <c r="L208" i="31"/>
  <c r="L145" i="31"/>
  <c r="M208" i="31"/>
  <c r="I365" i="31"/>
  <c r="L348" i="31"/>
  <c r="J118" i="31"/>
  <c r="K251" i="31"/>
  <c r="J236" i="31"/>
  <c r="I210" i="31"/>
  <c r="L308" i="31"/>
  <c r="K340" i="31"/>
  <c r="K90" i="31"/>
  <c r="J336" i="31"/>
  <c r="M125" i="31"/>
  <c r="L341" i="31"/>
  <c r="J162" i="31"/>
  <c r="J164" i="31"/>
  <c r="I354" i="31"/>
  <c r="J323" i="31"/>
  <c r="I314" i="31"/>
  <c r="J369" i="31"/>
  <c r="N138" i="31"/>
  <c r="J246" i="31"/>
  <c r="N280" i="31"/>
  <c r="L376" i="31"/>
  <c r="N279" i="31"/>
  <c r="J114" i="31"/>
  <c r="I168" i="31"/>
  <c r="L156" i="31"/>
  <c r="I178" i="31"/>
  <c r="J363" i="31"/>
  <c r="N375" i="31"/>
  <c r="J153" i="31"/>
  <c r="L94" i="31"/>
  <c r="M156" i="31"/>
  <c r="M356" i="31"/>
  <c r="K143" i="31"/>
  <c r="K272" i="31"/>
  <c r="J291" i="31"/>
  <c r="J295" i="31"/>
  <c r="N300" i="31"/>
  <c r="K184" i="31"/>
  <c r="M369" i="31"/>
  <c r="K344" i="31"/>
  <c r="N218" i="31"/>
  <c r="L375" i="31"/>
  <c r="J69" i="31"/>
  <c r="K120" i="31"/>
  <c r="J213" i="31"/>
  <c r="N108" i="31"/>
  <c r="M336" i="31"/>
  <c r="M256" i="31"/>
  <c r="I224" i="31"/>
  <c r="I346" i="31"/>
  <c r="L280" i="31"/>
  <c r="J335" i="31"/>
  <c r="M204" i="31"/>
  <c r="I174" i="31"/>
  <c r="N249" i="31"/>
  <c r="M149" i="31"/>
  <c r="N247" i="31"/>
  <c r="K155" i="31"/>
  <c r="N305" i="31"/>
  <c r="L338" i="31"/>
  <c r="K211" i="31"/>
  <c r="N137" i="31"/>
  <c r="K348" i="31"/>
  <c r="K186" i="31"/>
  <c r="N384" i="31"/>
  <c r="L180" i="31"/>
  <c r="M387" i="31"/>
  <c r="K263" i="31"/>
  <c r="N73" i="31"/>
  <c r="N271" i="31"/>
  <c r="N203" i="31"/>
  <c r="K288" i="31"/>
  <c r="K214" i="31"/>
  <c r="N237" i="31"/>
  <c r="M259" i="31"/>
  <c r="N95" i="31"/>
  <c r="N103" i="31"/>
  <c r="J148" i="31"/>
  <c r="N346" i="31"/>
  <c r="M304" i="31"/>
  <c r="N387" i="31"/>
  <c r="M80" i="31"/>
  <c r="L139" i="31"/>
  <c r="J75" i="31"/>
  <c r="I199" i="31"/>
  <c r="I186" i="31"/>
  <c r="N255" i="31"/>
  <c r="N368" i="31"/>
  <c r="M171" i="31"/>
  <c r="L281" i="31"/>
  <c r="I362" i="31"/>
  <c r="L164" i="31"/>
  <c r="J218" i="31"/>
  <c r="I141" i="31"/>
  <c r="M70" i="31"/>
  <c r="J223" i="31"/>
  <c r="M261" i="31"/>
  <c r="N343" i="31"/>
  <c r="I324" i="31"/>
  <c r="J161" i="31"/>
  <c r="M324" i="31"/>
  <c r="L98" i="31"/>
  <c r="I357" i="31"/>
  <c r="J177" i="31"/>
  <c r="I90" i="31"/>
  <c r="M317" i="31"/>
  <c r="L181" i="31"/>
  <c r="K156" i="31"/>
  <c r="J324" i="31"/>
  <c r="N80" i="31"/>
  <c r="K92" i="31"/>
  <c r="I102" i="31"/>
  <c r="J272" i="31"/>
  <c r="I332" i="31"/>
  <c r="J86" i="31"/>
  <c r="N125" i="31"/>
  <c r="N364" i="31"/>
  <c r="K362" i="31"/>
  <c r="L230" i="31"/>
  <c r="K260" i="31"/>
  <c r="M236" i="31"/>
  <c r="I212" i="31"/>
  <c r="L140" i="31"/>
  <c r="K212" i="31"/>
  <c r="N116" i="31"/>
  <c r="I299" i="31"/>
  <c r="M252" i="31"/>
  <c r="I248" i="31"/>
  <c r="K345" i="31"/>
  <c r="K195" i="31"/>
  <c r="K208" i="31"/>
  <c r="N329" i="31"/>
  <c r="J284" i="31"/>
  <c r="L183" i="31"/>
  <c r="L176" i="31"/>
  <c r="K176" i="31"/>
  <c r="K117" i="31"/>
  <c r="K324" i="31"/>
  <c r="J207" i="31"/>
  <c r="N82" i="31"/>
  <c r="M170" i="31"/>
  <c r="M192" i="31"/>
  <c r="K299" i="31"/>
  <c r="J127" i="31"/>
  <c r="L283" i="31"/>
  <c r="J83" i="31"/>
  <c r="N183" i="31"/>
  <c r="M364" i="31"/>
  <c r="K287" i="31"/>
  <c r="L90" i="31"/>
  <c r="L75" i="31"/>
  <c r="N89" i="31"/>
  <c r="M283" i="31"/>
  <c r="J140" i="31"/>
  <c r="L369" i="31"/>
  <c r="I235" i="31"/>
  <c r="J361" i="31"/>
  <c r="I295" i="31"/>
  <c r="K222" i="31"/>
  <c r="N265" i="31"/>
  <c r="M195" i="31"/>
  <c r="N214" i="31"/>
  <c r="I172" i="31"/>
  <c r="L315" i="31"/>
  <c r="N227" i="31"/>
  <c r="I137" i="31"/>
  <c r="M344" i="31"/>
  <c r="L344" i="31"/>
  <c r="L330" i="31"/>
  <c r="L224" i="31"/>
  <c r="K363" i="31"/>
  <c r="N162" i="31"/>
  <c r="I252" i="31"/>
  <c r="J368" i="31"/>
  <c r="J229" i="31"/>
  <c r="I300" i="31"/>
  <c r="L232" i="31"/>
  <c r="K323" i="31"/>
  <c r="K282" i="31"/>
  <c r="I173" i="31"/>
  <c r="I162" i="31"/>
  <c r="K252" i="31"/>
  <c r="J219" i="31"/>
  <c r="I260" i="31"/>
  <c r="M138" i="31"/>
  <c r="I82" i="31"/>
  <c r="J327" i="31"/>
  <c r="I207" i="31"/>
  <c r="M285" i="31"/>
  <c r="L265" i="31"/>
  <c r="I270" i="31"/>
  <c r="K210" i="31"/>
  <c r="I188" i="31"/>
  <c r="N211" i="31"/>
  <c r="N208" i="31"/>
  <c r="M73" i="31"/>
  <c r="M99" i="31"/>
  <c r="N190" i="31"/>
  <c r="I387" i="31"/>
  <c r="K354" i="31"/>
  <c r="I98" i="31"/>
  <c r="M179" i="31"/>
  <c r="M315" i="31"/>
  <c r="I318" i="31"/>
  <c r="J171" i="31"/>
  <c r="I190" i="31"/>
  <c r="N240" i="31"/>
  <c r="L295" i="31"/>
  <c r="J157" i="31"/>
  <c r="N117" i="31"/>
  <c r="M354" i="31"/>
  <c r="J274" i="31"/>
  <c r="K268" i="31"/>
  <c r="J318" i="31"/>
  <c r="I185" i="31"/>
  <c r="K142" i="31"/>
  <c r="L262" i="31"/>
  <c r="N134" i="31"/>
  <c r="N213" i="31"/>
  <c r="M357" i="31"/>
  <c r="J149" i="31"/>
  <c r="L149" i="31"/>
  <c r="J172" i="31"/>
  <c r="J290" i="31"/>
  <c r="I180" i="31"/>
  <c r="N175" i="31"/>
  <c r="I353" i="31"/>
  <c r="J147" i="31"/>
  <c r="J280" i="31"/>
  <c r="M69" i="31"/>
  <c r="K216" i="31"/>
  <c r="I283" i="31"/>
  <c r="J256" i="31"/>
  <c r="K253" i="31"/>
  <c r="N207" i="31"/>
  <c r="I202" i="31"/>
  <c r="N293" i="31"/>
  <c r="I134" i="31"/>
  <c r="I157" i="31"/>
  <c r="I276" i="31"/>
  <c r="J281" i="31"/>
  <c r="K322" i="31"/>
  <c r="N337" i="31"/>
  <c r="M238" i="31"/>
  <c r="L70" i="31"/>
  <c r="L167" i="31"/>
  <c r="N374" i="31"/>
  <c r="N239" i="31"/>
  <c r="L217" i="31"/>
  <c r="M251" i="31"/>
  <c r="J260" i="31"/>
  <c r="K163" i="31"/>
  <c r="N288" i="31"/>
  <c r="K177" i="31"/>
  <c r="N377" i="31"/>
  <c r="I278" i="31"/>
  <c r="I255" i="31"/>
  <c r="I325" i="31"/>
  <c r="L152" i="31"/>
  <c r="N120" i="31"/>
  <c r="M164" i="31"/>
  <c r="K361" i="31"/>
  <c r="J168" i="31"/>
  <c r="L132" i="31"/>
  <c r="N141" i="31"/>
  <c r="I153" i="31"/>
  <c r="K123" i="31"/>
  <c r="J326" i="31"/>
  <c r="K256" i="31"/>
  <c r="I182" i="31"/>
  <c r="I103" i="31"/>
  <c r="J163" i="31"/>
  <c r="N303" i="31"/>
  <c r="M232" i="31"/>
  <c r="L296" i="31"/>
  <c r="I86" i="31"/>
  <c r="N164" i="31"/>
  <c r="I345" i="31"/>
  <c r="I351" i="31"/>
  <c r="L293" i="31"/>
  <c r="J188" i="31"/>
  <c r="K102" i="31"/>
  <c r="J210" i="31"/>
  <c r="L237" i="31"/>
  <c r="I358" i="31"/>
  <c r="K335" i="31"/>
  <c r="M191" i="31"/>
  <c r="I124" i="31"/>
  <c r="L264" i="31"/>
  <c r="K262" i="31"/>
  <c r="N358" i="31"/>
  <c r="N143" i="31"/>
  <c r="N339" i="31"/>
  <c r="I87" i="31"/>
  <c r="N204" i="31"/>
  <c r="J261" i="31"/>
  <c r="J97" i="31"/>
  <c r="J174" i="31"/>
  <c r="M120" i="31"/>
  <c r="K326" i="31"/>
  <c r="I268" i="31"/>
  <c r="N251" i="31"/>
  <c r="K121" i="31"/>
  <c r="I80" i="31"/>
  <c r="L200" i="31"/>
  <c r="L349" i="31"/>
  <c r="J123" i="31"/>
  <c r="J299" i="31"/>
  <c r="N327" i="31"/>
  <c r="I301" i="31"/>
  <c r="M108" i="31"/>
  <c r="K224" i="31"/>
  <c r="L216" i="31"/>
  <c r="K387" i="31"/>
  <c r="N99" i="31"/>
  <c r="N340" i="31"/>
  <c r="K360" i="31"/>
  <c r="N369" i="31"/>
  <c r="N75" i="31"/>
  <c r="N124" i="31"/>
  <c r="K161" i="31"/>
  <c r="N182" i="31"/>
  <c r="K320" i="31"/>
  <c r="L239" i="31"/>
  <c r="K225" i="31"/>
  <c r="I281" i="31"/>
  <c r="J339" i="31"/>
  <c r="N170" i="31"/>
  <c r="M230" i="31"/>
  <c r="I263" i="31"/>
  <c r="I158" i="31"/>
  <c r="N209" i="31"/>
  <c r="N157" i="31"/>
  <c r="K157" i="31"/>
  <c r="M305" i="31"/>
  <c r="K98" i="31"/>
  <c r="J283" i="31"/>
  <c r="J273" i="31"/>
  <c r="M372" i="31"/>
  <c r="K188" i="31"/>
  <c r="J73" i="31"/>
  <c r="L339" i="31"/>
  <c r="M98" i="31"/>
  <c r="J287" i="31"/>
  <c r="L203" i="31"/>
  <c r="J116" i="31"/>
  <c r="J316" i="31"/>
  <c r="M202" i="31"/>
  <c r="M206" i="31"/>
  <c r="J360" i="31"/>
  <c r="M175" i="31"/>
  <c r="M235" i="31"/>
  <c r="K201" i="31"/>
  <c r="L329" i="31"/>
  <c r="L211" i="31"/>
  <c r="J329" i="31"/>
  <c r="L117" i="31"/>
  <c r="N212" i="31"/>
  <c r="M360" i="31"/>
  <c r="M319" i="31"/>
  <c r="I328" i="31"/>
  <c r="L179" i="31"/>
  <c r="L223" i="31"/>
  <c r="N176" i="31"/>
  <c r="I95" i="31"/>
  <c r="I69" i="31"/>
  <c r="N261" i="31"/>
  <c r="K174" i="31"/>
  <c r="I266" i="31"/>
  <c r="L169" i="31"/>
  <c r="I229" i="31"/>
  <c r="N379" i="31"/>
  <c r="L343" i="31"/>
  <c r="K218" i="31"/>
  <c r="N232" i="31"/>
  <c r="J314" i="31"/>
  <c r="I177" i="31"/>
  <c r="K379" i="31"/>
  <c r="K220" i="31"/>
  <c r="N291" i="31"/>
  <c r="L120" i="31"/>
  <c r="K115" i="31"/>
  <c r="K160" i="31"/>
  <c r="I374" i="31"/>
  <c r="I244" i="31"/>
  <c r="I171" i="31"/>
  <c r="M159" i="31"/>
  <c r="M284" i="31"/>
  <c r="J250" i="31"/>
  <c r="M161" i="31"/>
  <c r="J289" i="31"/>
  <c r="L368" i="31"/>
  <c r="K235" i="31"/>
  <c r="M258" i="31"/>
  <c r="I117" i="31"/>
  <c r="N161" i="31"/>
  <c r="N178" i="31"/>
  <c r="I132" i="31"/>
  <c r="K97" i="31"/>
  <c r="M318" i="31"/>
  <c r="J387" i="31"/>
  <c r="K380" i="31"/>
  <c r="J266" i="31"/>
  <c r="K267" i="31"/>
  <c r="M352" i="31"/>
  <c r="J239" i="31"/>
  <c r="N180" i="31"/>
  <c r="I163" i="31"/>
  <c r="J175" i="31"/>
  <c r="L273" i="31"/>
  <c r="I200" i="31"/>
  <c r="L88" i="31"/>
  <c r="K199" i="31"/>
  <c r="M217" i="31"/>
  <c r="L146" i="31"/>
  <c r="M174" i="31"/>
  <c r="K124" i="31"/>
  <c r="M264" i="31"/>
  <c r="N189" i="31"/>
  <c r="K88" i="31"/>
  <c r="M328" i="31"/>
  <c r="N151" i="31"/>
  <c r="J303" i="31"/>
  <c r="N362" i="31"/>
  <c r="L141" i="31"/>
  <c r="K316" i="31"/>
  <c r="J184" i="31"/>
  <c r="N301" i="31"/>
  <c r="I83" i="31"/>
  <c r="K114" i="31"/>
  <c r="L123" i="31"/>
  <c r="M168" i="31"/>
  <c r="N155" i="31"/>
  <c r="I88" i="31"/>
  <c r="M349" i="31"/>
  <c r="J349" i="31"/>
  <c r="J87" i="31"/>
  <c r="I356" i="31"/>
  <c r="M271" i="31"/>
  <c r="I297" i="31"/>
  <c r="N173" i="31"/>
  <c r="K297" i="31"/>
  <c r="N328" i="31"/>
  <c r="K254" i="31"/>
  <c r="I375" i="31"/>
  <c r="J319" i="31"/>
  <c r="K71" i="31"/>
  <c r="M211" i="31"/>
  <c r="L171" i="31"/>
  <c r="J159" i="31"/>
  <c r="L387" i="31"/>
  <c r="K99" i="31"/>
  <c r="I338" i="31"/>
  <c r="M243" i="31"/>
  <c r="L74" i="31"/>
  <c r="L317" i="31"/>
  <c r="J102" i="31"/>
  <c r="M222" i="31"/>
  <c r="L185" i="31"/>
  <c r="I118" i="31"/>
  <c r="I290" i="31"/>
  <c r="M353" i="31"/>
  <c r="I181" i="31"/>
  <c r="J365" i="31"/>
  <c r="I368" i="31"/>
  <c r="M265" i="31"/>
  <c r="M277" i="31"/>
  <c r="M320" i="31"/>
  <c r="L73" i="31"/>
  <c r="J183" i="31"/>
  <c r="N223" i="31"/>
  <c r="N290" i="31"/>
  <c r="I89" i="31"/>
  <c r="L114" i="31"/>
  <c r="L276" i="31"/>
  <c r="K233" i="31"/>
  <c r="K331" i="31"/>
  <c r="M72" i="31"/>
  <c r="M363" i="31"/>
  <c r="I217" i="31"/>
  <c r="N90" i="31"/>
  <c r="K384" i="31"/>
  <c r="M279" i="31"/>
  <c r="N314" i="31"/>
  <c r="K187" i="31"/>
  <c r="L272" i="31"/>
  <c r="J206" i="31"/>
  <c r="L359" i="31"/>
  <c r="I319" i="31"/>
  <c r="N286" i="31"/>
  <c r="N292" i="31"/>
  <c r="K351" i="31"/>
  <c r="I116" i="31"/>
  <c r="I140" i="31"/>
  <c r="N234" i="31"/>
  <c r="K377" i="31"/>
  <c r="K350" i="31"/>
  <c r="L182" i="31"/>
  <c r="M266" i="31"/>
  <c r="I286" i="31"/>
  <c r="J276" i="31"/>
  <c r="N185" i="31"/>
  <c r="M377" i="31"/>
  <c r="K265" i="31"/>
  <c r="M213" i="31"/>
  <c r="L328" i="31"/>
  <c r="M293" i="31"/>
  <c r="L320" i="31"/>
  <c r="J251" i="31"/>
  <c r="L351" i="31"/>
  <c r="L80" i="31"/>
  <c r="K293" i="31"/>
  <c r="J71" i="31"/>
  <c r="N281" i="31"/>
  <c r="K131" i="31"/>
  <c r="L290" i="31"/>
  <c r="I352" i="31"/>
  <c r="L279" i="31"/>
  <c r="N350" i="31"/>
  <c r="K269" i="31"/>
  <c r="K108" i="31"/>
  <c r="L163" i="31"/>
  <c r="K276" i="31"/>
  <c r="L286" i="31"/>
  <c r="M214" i="31"/>
  <c r="K125" i="31"/>
  <c r="J152" i="31"/>
  <c r="M166" i="31"/>
  <c r="I292" i="31"/>
  <c r="N336" i="31"/>
  <c r="N149" i="31"/>
  <c r="J70" i="31"/>
  <c r="N200" i="31"/>
  <c r="I126" i="31"/>
  <c r="M115" i="31"/>
  <c r="L108" i="31"/>
  <c r="L248" i="31"/>
  <c r="M347" i="31"/>
  <c r="I378" i="31"/>
  <c r="I339" i="31"/>
  <c r="L201" i="31"/>
  <c r="J179" i="31"/>
  <c r="M282" i="31"/>
  <c r="I179" i="31"/>
  <c r="J131" i="31"/>
  <c r="L323" i="31"/>
  <c r="L246" i="31"/>
  <c r="K275" i="31"/>
  <c r="J302" i="31"/>
  <c r="I147" i="31"/>
  <c r="J362" i="31"/>
  <c r="K273" i="31"/>
  <c r="L235" i="31"/>
  <c r="K202" i="31"/>
  <c r="K72" i="31"/>
  <c r="I223" i="31"/>
  <c r="I234" i="31"/>
  <c r="L274" i="31"/>
  <c r="J375" i="31"/>
  <c r="J285" i="31"/>
  <c r="K94" i="31"/>
  <c r="I296" i="31"/>
  <c r="J141" i="31"/>
  <c r="I221" i="31"/>
  <c r="I169" i="31"/>
  <c r="I274" i="31"/>
  <c r="M267" i="31"/>
  <c r="I380" i="31"/>
  <c r="I94" i="31"/>
  <c r="J380" i="31"/>
  <c r="I238" i="31"/>
  <c r="K191" i="31"/>
  <c r="J244" i="31"/>
  <c r="I347" i="31"/>
  <c r="K103" i="31"/>
  <c r="M184" i="31"/>
  <c r="K301" i="31"/>
  <c r="L251" i="31"/>
  <c r="N357" i="31"/>
  <c r="I154" i="31"/>
  <c r="N219" i="31"/>
  <c r="J279" i="31"/>
  <c r="K376" i="31"/>
  <c r="I269" i="31"/>
  <c r="L358" i="31"/>
  <c r="J277" i="31"/>
  <c r="L335" i="31"/>
  <c r="J328" i="31"/>
  <c r="K264" i="31"/>
  <c r="N156" i="31"/>
  <c r="I334" i="31"/>
  <c r="L188" i="31"/>
  <c r="M294" i="31"/>
  <c r="N294" i="31"/>
  <c r="J165" i="31"/>
  <c r="N356" i="31"/>
  <c r="K359" i="31"/>
  <c r="J199" i="31"/>
  <c r="K178" i="31"/>
  <c r="I335" i="31"/>
  <c r="L233" i="31"/>
  <c r="J154" i="31"/>
  <c r="L292" i="31"/>
  <c r="L314" i="31"/>
  <c r="J137" i="31"/>
  <c r="K300" i="31"/>
  <c r="M375" i="31"/>
  <c r="I261" i="31"/>
  <c r="K283" i="31"/>
  <c r="I203" i="31"/>
  <c r="K244" i="31"/>
  <c r="N321" i="31"/>
  <c r="M337" i="31"/>
  <c r="M186" i="31"/>
  <c r="N184" i="31"/>
  <c r="I148" i="31"/>
  <c r="J278" i="31"/>
  <c r="M325" i="31"/>
  <c r="N174" i="31"/>
  <c r="K278" i="31"/>
  <c r="J337" i="31"/>
  <c r="J351" i="31"/>
  <c r="K238" i="31"/>
  <c r="I184" i="31"/>
  <c r="I273" i="31"/>
  <c r="N121" i="31"/>
  <c r="M123" i="31"/>
  <c r="M88" i="31"/>
  <c r="J80" i="31"/>
  <c r="L326" i="31"/>
  <c r="L327" i="31"/>
  <c r="J292" i="31"/>
  <c r="L301" i="31"/>
  <c r="L303" i="31"/>
  <c r="K321" i="31"/>
  <c r="N363" i="31"/>
  <c r="I291" i="31"/>
  <c r="N210" i="31"/>
  <c r="N267" i="31"/>
  <c r="N94" i="31"/>
  <c r="L86" i="31"/>
  <c r="I149" i="31"/>
  <c r="L166" i="31"/>
  <c r="M167" i="31"/>
  <c r="I232" i="31"/>
  <c r="M121" i="31"/>
  <c r="N172" i="31"/>
  <c r="K204" i="31"/>
  <c r="N308" i="31"/>
  <c r="L131" i="31"/>
  <c r="K164" i="31"/>
  <c r="L219" i="31"/>
  <c r="M218" i="31"/>
  <c r="L288" i="31"/>
  <c r="K372" i="31"/>
  <c r="J376" i="31"/>
  <c r="N71" i="31"/>
  <c r="M341" i="31"/>
  <c r="J241" i="31"/>
  <c r="K353" i="31"/>
  <c r="N152" i="31"/>
  <c r="J96" i="31"/>
  <c r="M127" i="31"/>
  <c r="I275" i="31"/>
  <c r="J72" i="31"/>
  <c r="L96" i="31"/>
  <c r="K255" i="31"/>
  <c r="L254" i="31"/>
  <c r="L81" i="31"/>
  <c r="N317" i="31"/>
  <c r="I151" i="31"/>
  <c r="L72" i="31"/>
  <c r="L259" i="31"/>
  <c r="J121" i="31"/>
  <c r="I71" i="31"/>
  <c r="L266" i="31"/>
  <c r="M298" i="31"/>
  <c r="L241" i="31"/>
  <c r="N87" i="31"/>
  <c r="L175" i="31"/>
  <c r="K327" i="31"/>
  <c r="M188" i="31"/>
  <c r="N246" i="31"/>
  <c r="J203" i="31"/>
  <c r="L102" i="31"/>
  <c r="J234" i="31"/>
  <c r="N335" i="31"/>
  <c r="L275" i="31"/>
  <c r="L127" i="31"/>
  <c r="I96" i="31"/>
  <c r="L362" i="31"/>
  <c r="I320" i="31"/>
  <c r="I120" i="31"/>
  <c r="M273" i="31"/>
  <c r="K308" i="31"/>
  <c r="K286" i="31"/>
  <c r="M140" i="31"/>
  <c r="I264" i="31"/>
  <c r="M90" i="31"/>
  <c r="I225" i="31"/>
  <c r="L222" i="31"/>
  <c r="L177" i="31"/>
  <c r="J120" i="31"/>
  <c r="N325" i="31"/>
  <c r="M150" i="31"/>
  <c r="N380" i="31"/>
  <c r="M380" i="31"/>
  <c r="L294" i="31"/>
  <c r="K82" i="31"/>
  <c r="K200" i="31"/>
  <c r="K213" i="31"/>
  <c r="M160" i="31"/>
  <c r="N272" i="31"/>
  <c r="L205" i="31"/>
  <c r="L135" i="31"/>
  <c r="J321" i="31"/>
  <c r="J202" i="31"/>
  <c r="N262" i="31"/>
  <c r="L162" i="31"/>
  <c r="L214" i="31"/>
  <c r="N235" i="31"/>
  <c r="I146" i="31"/>
  <c r="J264" i="31"/>
  <c r="K330" i="31"/>
  <c r="K317" i="31"/>
  <c r="M182" i="31"/>
  <c r="L374" i="31"/>
  <c r="J90" i="31"/>
  <c r="K315" i="31"/>
  <c r="J186" i="31"/>
  <c r="L299" i="31"/>
  <c r="J355" i="31"/>
  <c r="K217" i="31"/>
  <c r="J233" i="31"/>
  <c r="J374" i="31"/>
  <c r="K83" i="31"/>
  <c r="N372" i="31"/>
  <c r="L384" i="31"/>
  <c r="M139" i="31"/>
  <c r="K274" i="31"/>
  <c r="J334" i="31"/>
  <c r="M86" i="31"/>
  <c r="J108" i="31"/>
  <c r="J377" i="31"/>
  <c r="N167" i="31"/>
  <c r="I220" i="31"/>
  <c r="N299" i="31"/>
  <c r="M96" i="31"/>
  <c r="I191" i="31"/>
  <c r="K296" i="31"/>
  <c r="M300" i="31"/>
  <c r="I277" i="31"/>
  <c r="J139" i="31"/>
  <c r="L269" i="31"/>
  <c r="L256" i="31"/>
  <c r="M210" i="31"/>
  <c r="K290" i="31"/>
  <c r="K219" i="31"/>
  <c r="N298" i="31"/>
  <c r="I322" i="31"/>
  <c r="M260" i="31"/>
  <c r="N154" i="31"/>
  <c r="M132" i="31"/>
  <c r="N355" i="31"/>
  <c r="K154" i="31"/>
  <c r="N260" i="31"/>
  <c r="N201" i="31"/>
  <c r="J265" i="31"/>
  <c r="N135" i="31"/>
  <c r="J238" i="31"/>
  <c r="M323" i="31"/>
  <c r="J257" i="31"/>
  <c r="J332" i="31"/>
  <c r="K234" i="31"/>
  <c r="I226" i="31"/>
  <c r="K355" i="31"/>
  <c r="N322" i="31"/>
  <c r="M241" i="31"/>
  <c r="N165" i="31"/>
  <c r="N160" i="31"/>
  <c r="N96" i="31"/>
  <c r="L252" i="31"/>
  <c r="M163" i="31"/>
  <c r="J138" i="31"/>
  <c r="L202" i="31"/>
  <c r="J158" i="31"/>
  <c r="M272" i="31"/>
  <c r="L380" i="31"/>
  <c r="N285" i="31"/>
  <c r="J252" i="31"/>
  <c r="I254" i="31"/>
  <c r="M275" i="31"/>
  <c r="I303" i="31"/>
  <c r="M220" i="31"/>
  <c r="K247" i="31"/>
  <c r="L263" i="31"/>
  <c r="M332" i="31"/>
  <c r="I135" i="31"/>
  <c r="K285" i="31"/>
  <c r="I115" i="31"/>
  <c r="K280" i="31"/>
  <c r="L71" i="31"/>
  <c r="N102" i="31"/>
  <c r="L168" i="31"/>
  <c r="K122" i="31"/>
  <c r="K279" i="31"/>
  <c r="N195" i="31"/>
  <c r="M348" i="31"/>
  <c r="M376" i="31"/>
  <c r="I331" i="31"/>
  <c r="L346" i="31"/>
  <c r="I218" i="31"/>
  <c r="K241" i="31"/>
  <c r="I108" i="31"/>
  <c r="L93" i="31"/>
  <c r="L174" i="31"/>
  <c r="I165" i="31"/>
  <c r="N166" i="31"/>
  <c r="J341" i="31"/>
  <c r="L322" i="31"/>
  <c r="N341" i="31"/>
  <c r="J180" i="31"/>
  <c r="M199" i="31"/>
  <c r="I206" i="31"/>
  <c r="N315" i="31"/>
  <c r="J200" i="31"/>
  <c r="M301" i="31"/>
  <c r="I164" i="31"/>
  <c r="N158" i="31"/>
  <c r="J209" i="31"/>
  <c r="M321" i="31"/>
  <c r="K139" i="31"/>
  <c r="M82" i="31"/>
  <c r="J124" i="31"/>
  <c r="I121" i="31"/>
  <c r="N169" i="31"/>
  <c r="J134" i="31"/>
  <c r="M141" i="31"/>
  <c r="K258" i="31"/>
  <c r="N248" i="31"/>
  <c r="M361" i="31"/>
  <c r="L372" i="31"/>
  <c r="J325" i="31"/>
  <c r="L92" i="31"/>
  <c r="M229" i="31"/>
  <c r="N206" i="31"/>
  <c r="J232" i="31"/>
  <c r="I315" i="31"/>
  <c r="J301" i="31"/>
  <c r="K357" i="31"/>
  <c r="M326" i="31"/>
  <c r="J271" i="31"/>
  <c r="M253" i="31"/>
  <c r="K237" i="31"/>
  <c r="N72" i="31"/>
  <c r="L377" i="31"/>
  <c r="M209" i="31"/>
  <c r="N83" i="31"/>
  <c r="K136" i="31"/>
  <c r="L148" i="31"/>
  <c r="L337" i="31"/>
  <c r="I201" i="31"/>
  <c r="I81" i="31"/>
  <c r="M362" i="31"/>
  <c r="K336" i="31"/>
  <c r="K294" i="31"/>
  <c r="L336" i="31"/>
  <c r="N266" i="31"/>
  <c r="I233" i="31"/>
  <c r="I265" i="31"/>
  <c r="M268" i="31"/>
  <c r="K378" i="31"/>
  <c r="L189" i="31"/>
  <c r="L363" i="31"/>
  <c r="L357" i="31"/>
  <c r="M97" i="31"/>
  <c r="N230" i="31"/>
  <c r="I195" i="31"/>
  <c r="N238" i="31"/>
  <c r="L191" i="31"/>
  <c r="M180" i="31"/>
  <c r="I213" i="31"/>
  <c r="N126" i="31"/>
  <c r="L154" i="31"/>
  <c r="I241" i="31"/>
  <c r="J237" i="31"/>
  <c r="I302" i="31"/>
  <c r="I222" i="31"/>
  <c r="L267" i="31"/>
  <c r="M270" i="31"/>
  <c r="L160" i="31"/>
  <c r="I114" i="31"/>
  <c r="J125" i="31"/>
  <c r="N277" i="31"/>
  <c r="I166" i="31"/>
  <c r="J182" i="31"/>
  <c r="K70" i="31"/>
  <c r="K246" i="31"/>
  <c r="M148" i="31"/>
  <c r="I323" i="31"/>
  <c r="K259" i="31"/>
  <c r="I341" i="31"/>
  <c r="N302" i="31"/>
  <c r="J267" i="31"/>
  <c r="N93" i="31"/>
  <c r="K291" i="31"/>
  <c r="L325" i="31"/>
  <c r="N70" i="31"/>
  <c r="J212" i="31"/>
  <c r="J230" i="31"/>
  <c r="M162" i="31"/>
  <c r="K346" i="31"/>
  <c r="N226" i="31"/>
  <c r="J221" i="31"/>
  <c r="J384" i="31"/>
  <c r="M226" i="31"/>
  <c r="N163" i="31"/>
  <c r="I251" i="31"/>
  <c r="M374" i="31"/>
  <c r="K126" i="31"/>
  <c r="K206" i="31"/>
  <c r="L157" i="31"/>
  <c r="M276" i="31"/>
  <c r="N150" i="31"/>
  <c r="N319" i="31"/>
  <c r="J350" i="31"/>
  <c r="M92" i="31"/>
  <c r="J132" i="31"/>
  <c r="J68" i="31"/>
  <c r="N68" i="31"/>
  <c r="N326" i="31"/>
  <c r="K226" i="31"/>
  <c r="J226" i="31"/>
  <c r="J254" i="31"/>
  <c r="M269" i="31"/>
  <c r="J214" i="31"/>
  <c r="K96" i="31"/>
  <c r="L121" i="31"/>
  <c r="I379" i="31"/>
  <c r="I122" i="31"/>
  <c r="M147" i="31"/>
  <c r="L287" i="31"/>
  <c r="I271" i="31"/>
  <c r="K168" i="31"/>
  <c r="M247" i="31"/>
  <c r="J268" i="31"/>
  <c r="N347" i="31"/>
  <c r="I216" i="31"/>
  <c r="I287" i="31"/>
  <c r="J216" i="31"/>
  <c r="M274" i="31"/>
  <c r="K203" i="31"/>
  <c r="I258" i="31"/>
  <c r="J331" i="31"/>
  <c r="L249" i="31"/>
  <c r="K175" i="31"/>
  <c r="I237" i="31"/>
  <c r="J300" i="31"/>
  <c r="I160" i="31"/>
  <c r="K298" i="31"/>
  <c r="L247" i="31"/>
  <c r="M350" i="31"/>
  <c r="K343" i="31"/>
  <c r="M146" i="31"/>
  <c r="I285" i="31"/>
  <c r="N256" i="31"/>
  <c r="K182" i="31"/>
  <c r="J353" i="31"/>
  <c r="K69" i="31"/>
  <c r="J93" i="31"/>
  <c r="J205" i="31"/>
  <c r="I343" i="31"/>
  <c r="J378" i="31"/>
  <c r="K221" i="31"/>
  <c r="N345" i="31"/>
  <c r="L261" i="31"/>
  <c r="N233" i="31"/>
  <c r="J195" i="31"/>
  <c r="L138" i="31"/>
  <c r="J181" i="31"/>
  <c r="L319" i="31"/>
  <c r="K356" i="31"/>
  <c r="J220" i="31"/>
  <c r="J359" i="31"/>
  <c r="L321" i="31"/>
  <c r="K166" i="31"/>
  <c r="J166" i="31"/>
  <c r="I330" i="31"/>
  <c r="L355" i="31"/>
  <c r="N202" i="31"/>
  <c r="I175" i="31"/>
  <c r="J155" i="31"/>
  <c r="L195" i="31"/>
  <c r="L187" i="31"/>
  <c r="I214" i="31"/>
  <c r="I230" i="31"/>
  <c r="N244" i="31"/>
  <c r="I377" i="31"/>
  <c r="N225" i="31"/>
  <c r="M81" i="31"/>
  <c r="L97" i="31"/>
  <c r="N263" i="31"/>
  <c r="L213" i="31"/>
  <c r="L298" i="31"/>
  <c r="N123" i="31"/>
  <c r="J296" i="31"/>
  <c r="M87" i="31"/>
  <c r="K325" i="31"/>
  <c r="N353" i="31"/>
  <c r="I72" i="31"/>
  <c r="M152" i="31"/>
  <c r="J201" i="31"/>
  <c r="L302" i="31"/>
  <c r="M345" i="31"/>
  <c r="M205" i="31"/>
  <c r="K261" i="31"/>
  <c r="L153" i="31"/>
  <c r="N139" i="31"/>
  <c r="K127" i="31"/>
  <c r="M173" i="31"/>
  <c r="N221" i="31"/>
  <c r="I293" i="31"/>
  <c r="L147" i="31"/>
  <c r="L158" i="31"/>
  <c r="M172" i="31"/>
  <c r="K173" i="31"/>
  <c r="I136" i="31"/>
  <c r="M154" i="31"/>
  <c r="L103" i="31"/>
  <c r="J330" i="31"/>
  <c r="N122" i="31"/>
  <c r="K153" i="31"/>
  <c r="M143" i="31"/>
  <c r="K148" i="31"/>
  <c r="M94" i="31"/>
  <c r="N351" i="31"/>
  <c r="J167" i="31"/>
  <c r="M233" i="31"/>
  <c r="M157" i="31"/>
  <c r="M288" i="31"/>
  <c r="K292" i="31"/>
  <c r="K334" i="31"/>
  <c r="J122" i="31"/>
  <c r="N86" i="31"/>
  <c r="N257" i="31"/>
  <c r="J146" i="31"/>
  <c r="M122" i="31"/>
  <c r="M358" i="31"/>
  <c r="M201" i="31"/>
  <c r="M327" i="31"/>
  <c r="J150" i="31"/>
  <c r="J294" i="31"/>
  <c r="I246" i="31"/>
  <c r="L206" i="31"/>
  <c r="L260" i="31"/>
  <c r="N220" i="31"/>
  <c r="J275" i="31"/>
  <c r="J169" i="31"/>
  <c r="K151" i="31"/>
  <c r="K68" i="31"/>
  <c r="J151" i="31"/>
  <c r="I359" i="31"/>
  <c r="L68" i="31"/>
  <c r="N297" i="31"/>
  <c r="J253" i="31"/>
  <c r="I209" i="31"/>
  <c r="L334" i="31"/>
  <c r="I123" i="31"/>
  <c r="J247" i="31"/>
  <c r="N118" i="31"/>
  <c r="N289" i="31"/>
  <c r="N306" i="31"/>
  <c r="N76" i="31"/>
  <c r="BX306" i="34"/>
  <c r="CA306" i="34"/>
  <c r="CA309" i="34" s="1"/>
  <c r="BY306" i="34"/>
  <c r="CA307" i="34"/>
  <c r="CA130" i="34" s="1"/>
  <c r="N382" i="31"/>
  <c r="I383" i="31"/>
  <c r="L383" i="31"/>
  <c r="BZ319" i="34"/>
  <c r="CC319" i="34"/>
  <c r="BX134" i="34"/>
  <c r="BX309" i="34" s="1"/>
  <c r="BX307" i="34"/>
  <c r="BX130" i="34" s="1"/>
  <c r="BY41" i="34"/>
  <c r="AN190" i="34"/>
  <c r="BS190" i="34" s="1"/>
  <c r="AN183" i="34"/>
  <c r="BS183" i="34" s="1"/>
  <c r="AN253" i="34"/>
  <c r="BS253" i="34" s="1"/>
  <c r="AN87" i="34"/>
  <c r="BS87" i="34" s="1"/>
  <c r="AN94" i="34"/>
  <c r="BS94" i="34" s="1"/>
  <c r="AN82" i="34"/>
  <c r="BS82" i="34" s="1"/>
  <c r="AN165" i="34"/>
  <c r="BS165" i="34" s="1"/>
  <c r="AN294" i="34"/>
  <c r="BS294" i="34" s="1"/>
  <c r="AN180" i="34"/>
  <c r="BS180" i="34" s="1"/>
  <c r="AN30" i="34"/>
  <c r="BS30" i="34" s="1"/>
  <c r="AN277" i="34"/>
  <c r="BS277" i="34" s="1"/>
  <c r="AN77" i="34"/>
  <c r="BS79" i="34" s="1"/>
  <c r="AN170" i="34"/>
  <c r="BS170" i="34" s="1"/>
  <c r="AN231" i="34"/>
  <c r="AN156" i="34"/>
  <c r="BS156" i="34" s="1"/>
  <c r="AN38" i="34"/>
  <c r="BS38" i="34" s="1"/>
  <c r="AN217" i="34"/>
  <c r="BS217" i="34" s="1"/>
  <c r="AN239" i="34"/>
  <c r="BS239" i="34" s="1"/>
  <c r="AN228" i="34"/>
  <c r="BS228" i="34" s="1"/>
  <c r="AO157" i="34"/>
  <c r="BT157" i="34" s="1"/>
  <c r="AO120" i="34"/>
  <c r="BT120" i="34" s="1"/>
  <c r="AO145" i="34"/>
  <c r="BT145" i="34" s="1"/>
  <c r="AO275" i="34"/>
  <c r="BT275" i="34" s="1"/>
  <c r="AO96" i="34"/>
  <c r="BT96" i="34" s="1"/>
  <c r="AO140" i="34"/>
  <c r="BT140" i="34" s="1"/>
  <c r="AO314" i="34"/>
  <c r="BT314" i="34" s="1"/>
  <c r="AO257" i="34"/>
  <c r="BT257" i="34" s="1"/>
  <c r="AO58" i="34"/>
  <c r="BT58" i="34" s="1"/>
  <c r="AO174" i="34"/>
  <c r="BT174" i="34" s="1"/>
  <c r="AO196" i="34"/>
  <c r="BT196" i="34" s="1"/>
  <c r="AO265" i="34"/>
  <c r="AO279" i="34"/>
  <c r="BT279" i="34" s="1"/>
  <c r="AO308" i="34"/>
  <c r="BT308" i="34" s="1"/>
  <c r="AO122" i="34"/>
  <c r="AO250" i="34"/>
  <c r="BT250" i="34" s="1"/>
  <c r="AA290" i="34"/>
  <c r="AN250" i="34"/>
  <c r="BS251" i="34" s="1"/>
  <c r="AN59" i="34"/>
  <c r="BS59" i="34" s="1"/>
  <c r="AN218" i="34"/>
  <c r="BS218" i="34" s="1"/>
  <c r="AN291" i="34"/>
  <c r="BS291" i="34" s="1"/>
  <c r="AN169" i="34"/>
  <c r="BS169" i="34" s="1"/>
  <c r="AN89" i="34"/>
  <c r="BS89" i="34" s="1"/>
  <c r="AN192" i="34"/>
  <c r="BS192" i="34" s="1"/>
  <c r="AN236" i="34"/>
  <c r="BS236" i="34" s="1"/>
  <c r="AN7" i="34"/>
  <c r="BS7" i="34" s="1"/>
  <c r="AN6" i="34"/>
  <c r="BS6" i="34" s="1"/>
  <c r="AN120" i="34"/>
  <c r="BS120" i="34" s="1"/>
  <c r="AN227" i="34"/>
  <c r="BS227" i="34" s="1"/>
  <c r="AN71" i="34"/>
  <c r="BS71" i="34" s="1"/>
  <c r="AN96" i="34"/>
  <c r="BS96" i="34" s="1"/>
  <c r="AN298" i="34"/>
  <c r="BS298" i="34" s="1"/>
  <c r="AN173" i="34"/>
  <c r="BS173" i="34" s="1"/>
  <c r="AN196" i="34"/>
  <c r="BS196" i="34" s="1"/>
  <c r="AN29" i="34"/>
  <c r="BS29" i="34" s="1"/>
  <c r="AN62" i="34"/>
  <c r="BS62" i="34" s="1"/>
  <c r="AN275" i="34"/>
  <c r="BS275" i="34" s="1"/>
  <c r="AN257" i="34"/>
  <c r="BS257" i="34" s="1"/>
  <c r="AN110" i="34"/>
  <c r="BS110" i="34" s="1"/>
  <c r="AN197" i="34"/>
  <c r="BS197" i="34" s="1"/>
  <c r="AN177" i="34"/>
  <c r="BS177" i="34" s="1"/>
  <c r="AN263" i="34"/>
  <c r="BS263" i="34" s="1"/>
  <c r="AN313" i="34"/>
  <c r="BS313" i="34" s="1"/>
  <c r="AN105" i="34"/>
  <c r="BS106" i="34" s="1"/>
  <c r="AN199" i="34"/>
  <c r="BS199" i="34" s="1"/>
  <c r="AN61" i="34"/>
  <c r="BS61" i="34" s="1"/>
  <c r="AN70" i="34"/>
  <c r="BS70" i="34" s="1"/>
  <c r="AN171" i="34"/>
  <c r="BS171" i="34" s="1"/>
  <c r="AN268" i="34"/>
  <c r="BS268" i="34" s="1"/>
  <c r="AN158" i="34"/>
  <c r="AN138" i="34"/>
  <c r="BS138" i="34" s="1"/>
  <c r="AN259" i="34"/>
  <c r="BS259" i="34" s="1"/>
  <c r="AN114" i="34"/>
  <c r="BS116" i="34" s="1"/>
  <c r="AN205" i="34"/>
  <c r="AN314" i="34"/>
  <c r="BS314" i="34" s="1"/>
  <c r="AN113" i="34"/>
  <c r="AN203" i="34"/>
  <c r="BS203" i="34" s="1"/>
  <c r="AO168" i="34"/>
  <c r="BT168" i="34" s="1"/>
  <c r="AO204" i="34"/>
  <c r="BT205" i="34" s="1"/>
  <c r="AO299" i="34"/>
  <c r="BT299" i="34" s="1"/>
  <c r="AO60" i="34"/>
  <c r="BT60" i="34" s="1"/>
  <c r="AO152" i="34"/>
  <c r="BT152" i="34" s="1"/>
  <c r="AO8" i="34"/>
  <c r="BT8" i="34" s="1"/>
  <c r="AO71" i="34"/>
  <c r="BT71" i="34" s="1"/>
  <c r="AO218" i="34"/>
  <c r="BT218" i="34" s="1"/>
  <c r="AO169" i="34"/>
  <c r="BT169" i="34" s="1"/>
  <c r="AO131" i="34"/>
  <c r="BT131" i="34" s="1"/>
  <c r="AO224" i="34"/>
  <c r="BT224" i="34" s="1"/>
  <c r="AO289" i="34"/>
  <c r="BT289" i="34" s="1"/>
  <c r="AO183" i="34"/>
  <c r="BT183" i="34" s="1"/>
  <c r="AO142" i="34"/>
  <c r="BT142" i="34" s="1"/>
  <c r="AO197" i="34"/>
  <c r="BT197" i="34" s="1"/>
  <c r="AO285" i="34"/>
  <c r="BT285" i="34" s="1"/>
  <c r="AO6" i="34"/>
  <c r="BT6" i="34" s="1"/>
  <c r="AO165" i="34"/>
  <c r="BT165" i="34" s="1"/>
  <c r="AO312" i="34"/>
  <c r="BT312" i="34" s="1"/>
  <c r="AO59" i="34"/>
  <c r="BT59" i="34" s="1"/>
  <c r="AO153" i="34"/>
  <c r="BT153" i="34" s="1"/>
  <c r="AO7" i="34"/>
  <c r="BT7" i="34" s="1"/>
  <c r="AO70" i="34"/>
  <c r="BT70" i="34" s="1"/>
  <c r="AO200" i="34"/>
  <c r="BT201" i="34" s="1"/>
  <c r="AO259" i="34"/>
  <c r="BT259" i="34" s="1"/>
  <c r="AO82" i="34"/>
  <c r="BT82" i="34" s="1"/>
  <c r="AO258" i="34"/>
  <c r="BT258" i="34" s="1"/>
  <c r="AO77" i="34"/>
  <c r="BT79" i="34" s="1"/>
  <c r="AO136" i="34"/>
  <c r="BT136" i="34" s="1"/>
  <c r="AO63" i="34"/>
  <c r="BT63" i="34" s="1"/>
  <c r="AO161" i="34"/>
  <c r="BT161" i="34" s="1"/>
  <c r="AO74" i="34"/>
  <c r="BT75" i="34" s="1"/>
  <c r="AO192" i="34"/>
  <c r="BT192" i="34" s="1"/>
  <c r="AO297" i="34"/>
  <c r="BT244" i="34" s="1"/>
  <c r="AO123" i="34"/>
  <c r="BT123" i="34" s="1"/>
  <c r="AO208" i="34"/>
  <c r="BT26" i="34" s="1"/>
  <c r="AO263" i="34"/>
  <c r="BT263" i="34" s="1"/>
  <c r="AO222" i="34"/>
  <c r="BT222" i="34" s="1"/>
  <c r="AO262" i="34"/>
  <c r="BT262" i="34" s="1"/>
  <c r="AO56" i="34"/>
  <c r="BT56" i="34" s="1"/>
  <c r="AO4" i="34"/>
  <c r="BT4" i="34" s="1"/>
  <c r="AO67" i="34"/>
  <c r="BT67" i="34" s="1"/>
  <c r="AO170" i="34"/>
  <c r="BT170" i="34" s="1"/>
  <c r="AO202" i="34"/>
  <c r="BT202" i="34" s="1"/>
  <c r="AO313" i="34"/>
  <c r="BT313" i="34" s="1"/>
  <c r="AO127" i="34"/>
  <c r="BT127" i="34" s="1"/>
  <c r="AO216" i="34"/>
  <c r="BT216" i="34" s="1"/>
  <c r="AO267" i="34"/>
  <c r="BT267" i="34" s="1"/>
  <c r="AO138" i="34"/>
  <c r="BT138" i="34" s="1"/>
  <c r="AA19" i="34"/>
  <c r="AA76" i="34"/>
  <c r="AA220" i="34"/>
  <c r="AN154" i="34"/>
  <c r="BS154" i="34" s="1"/>
  <c r="AN74" i="34"/>
  <c r="BS74" i="34" s="1"/>
  <c r="AN149" i="34"/>
  <c r="BS149" i="34" s="1"/>
  <c r="AN140" i="34"/>
  <c r="BS140" i="34" s="1"/>
  <c r="AN308" i="34"/>
  <c r="BS308" i="34" s="1"/>
  <c r="AN267" i="34"/>
  <c r="BS267" i="34" s="1"/>
  <c r="AN63" i="34"/>
  <c r="BS63" i="34" s="1"/>
  <c r="AN271" i="34"/>
  <c r="BS271" i="34" s="1"/>
  <c r="AN148" i="34"/>
  <c r="BS148" i="34" s="1"/>
  <c r="AN312" i="34"/>
  <c r="BS312" i="34" s="1"/>
  <c r="AN39" i="34"/>
  <c r="BS39" i="34" s="1"/>
  <c r="AN88" i="34"/>
  <c r="BS88" i="34" s="1"/>
  <c r="AN155" i="34"/>
  <c r="BS155" i="34" s="1"/>
  <c r="AN184" i="34"/>
  <c r="BS184" i="34" s="1"/>
  <c r="AN102" i="34"/>
  <c r="BS102" i="34" s="1"/>
  <c r="AN163" i="34"/>
  <c r="BS163" i="34" s="1"/>
  <c r="AN188" i="34"/>
  <c r="BS188" i="34" s="1"/>
  <c r="AO44" i="34"/>
  <c r="BT44" i="34" s="1"/>
  <c r="AO32" i="34"/>
  <c r="BT32" i="34" s="1"/>
  <c r="AO272" i="34"/>
  <c r="BT272" i="34" s="1"/>
  <c r="AO61" i="34"/>
  <c r="BT61" i="34" s="1"/>
  <c r="AO271" i="34"/>
  <c r="BT271" i="34" s="1"/>
  <c r="AO280" i="34"/>
  <c r="BT280" i="34" s="1"/>
  <c r="AO293" i="34"/>
  <c r="BT293" i="34" s="1"/>
  <c r="AO118" i="34"/>
  <c r="BT118" i="34" s="1"/>
  <c r="AO149" i="34"/>
  <c r="BT149" i="34" s="1"/>
  <c r="AO137" i="34"/>
  <c r="BT266" i="34" s="1"/>
  <c r="AO156" i="34"/>
  <c r="BT156" i="34" s="1"/>
  <c r="AO182" i="34"/>
  <c r="BT182" i="34" s="1"/>
  <c r="AO198" i="34"/>
  <c r="BT198" i="34" s="1"/>
  <c r="AA115" i="34"/>
  <c r="AA300" i="34"/>
  <c r="AN272" i="34"/>
  <c r="BS272" i="34" s="1"/>
  <c r="AN18" i="34"/>
  <c r="AN226" i="34"/>
  <c r="BS226" i="34" s="1"/>
  <c r="AN213" i="34"/>
  <c r="BS213" i="34" s="1"/>
  <c r="AN185" i="34"/>
  <c r="BS185" i="34" s="1"/>
  <c r="AN230" i="34"/>
  <c r="BS230" i="34" s="1"/>
  <c r="AN207" i="34"/>
  <c r="AN279" i="34"/>
  <c r="BS279" i="34" s="1"/>
  <c r="AN86" i="34"/>
  <c r="BS86" i="34" s="1"/>
  <c r="AN187" i="34"/>
  <c r="BS187" i="34" s="1"/>
  <c r="AN284" i="34"/>
  <c r="BS284" i="34" s="1"/>
  <c r="AN23" i="34"/>
  <c r="BS23" i="34" s="1"/>
  <c r="AN93" i="34"/>
  <c r="BS93" i="34" s="1"/>
  <c r="AN22" i="34"/>
  <c r="BS22" i="34" s="1"/>
  <c r="AN166" i="34"/>
  <c r="BS166" i="34" s="1"/>
  <c r="AN142" i="34"/>
  <c r="BS142" i="34" s="1"/>
  <c r="AN221" i="34"/>
  <c r="BS221" i="34" s="1"/>
  <c r="AN83" i="34"/>
  <c r="BS83" i="34" s="1"/>
  <c r="AN189" i="34"/>
  <c r="BS189" i="34" s="1"/>
  <c r="AN238" i="34"/>
  <c r="BS238" i="34" s="1"/>
  <c r="AN84" i="34"/>
  <c r="BS84" i="34" s="1"/>
  <c r="AN211" i="34"/>
  <c r="BS211" i="34" s="1"/>
  <c r="AN90" i="34"/>
  <c r="BS90" i="34" s="1"/>
  <c r="AN195" i="34"/>
  <c r="BS195" i="34" s="1"/>
  <c r="AN292" i="34"/>
  <c r="BS292" i="34" s="1"/>
  <c r="AN28" i="34"/>
  <c r="BS28" i="34" s="1"/>
  <c r="AN109" i="34"/>
  <c r="BS109" i="34" s="1"/>
  <c r="AN258" i="34"/>
  <c r="BS258" i="34" s="1"/>
  <c r="AN146" i="34"/>
  <c r="BS146" i="34" s="1"/>
  <c r="AN233" i="34"/>
  <c r="AN91" i="34"/>
  <c r="BS91" i="34" s="1"/>
  <c r="AN193" i="34"/>
  <c r="BS193" i="34" s="1"/>
  <c r="AN92" i="34"/>
  <c r="AN137" i="34"/>
  <c r="BS137" i="34" s="1"/>
  <c r="AN215" i="34"/>
  <c r="BS215" i="34" s="1"/>
  <c r="AN285" i="34"/>
  <c r="BS285" i="34" s="1"/>
  <c r="AN67" i="34"/>
  <c r="BS67" i="34" s="1"/>
  <c r="AN104" i="34"/>
  <c r="BS104" i="34" s="1"/>
  <c r="AN198" i="34"/>
  <c r="BS198" i="34" s="1"/>
  <c r="AN299" i="34"/>
  <c r="BS299" i="34" s="1"/>
  <c r="AN111" i="34"/>
  <c r="BS111" i="34" s="1"/>
  <c r="AN280" i="34"/>
  <c r="BS280" i="34" s="1"/>
  <c r="AN17" i="34"/>
  <c r="BS17" i="34" s="1"/>
  <c r="AN160" i="34"/>
  <c r="BS160" i="34" s="1"/>
  <c r="AN99" i="34"/>
  <c r="BS99" i="34" s="1"/>
  <c r="AN200" i="34"/>
  <c r="BS201" i="34" s="1"/>
  <c r="AN145" i="34"/>
  <c r="BS145" i="34" s="1"/>
  <c r="AN289" i="34"/>
  <c r="BS289" i="34" s="1"/>
  <c r="AO93" i="34"/>
  <c r="BT93" i="34" s="1"/>
  <c r="AO294" i="34"/>
  <c r="BT294" i="34" s="1"/>
  <c r="AO189" i="34"/>
  <c r="BT189" i="34" s="1"/>
  <c r="AO237" i="34"/>
  <c r="BT237" i="34" s="1"/>
  <c r="AO282" i="34"/>
  <c r="BT282" i="34" s="1"/>
  <c r="AO83" i="34"/>
  <c r="BT83" i="34" s="1"/>
  <c r="AO94" i="34"/>
  <c r="BT94" i="34" s="1"/>
  <c r="AO158" i="34"/>
  <c r="AO22" i="34"/>
  <c r="BT22" i="34" s="1"/>
  <c r="AO315" i="34"/>
  <c r="BT315" i="34" s="1"/>
  <c r="AO160" i="34"/>
  <c r="BT160" i="34" s="1"/>
  <c r="AO23" i="34"/>
  <c r="BT23" i="34" s="1"/>
  <c r="AO195" i="34"/>
  <c r="BT195" i="34" s="1"/>
  <c r="AO177" i="34"/>
  <c r="BT177" i="34" s="1"/>
  <c r="AO199" i="34"/>
  <c r="BT199" i="34" s="1"/>
  <c r="AO268" i="34"/>
  <c r="BT268" i="34" s="1"/>
  <c r="AO146" i="34"/>
  <c r="BT146" i="34" s="1"/>
  <c r="AO205" i="34"/>
  <c r="AO135" i="34" s="1"/>
  <c r="AO29" i="34"/>
  <c r="BT29" i="34" s="1"/>
  <c r="AO291" i="34"/>
  <c r="BT291" i="34" s="1"/>
  <c r="AO203" i="34"/>
  <c r="BT203" i="34" s="1"/>
  <c r="AO68" i="34"/>
  <c r="BT68" i="34" s="1"/>
  <c r="AO184" i="34"/>
  <c r="BT184" i="34" s="1"/>
  <c r="AO16" i="34"/>
  <c r="BT16" i="34" s="1"/>
  <c r="AO211" i="34"/>
  <c r="BT211" i="34" s="1"/>
  <c r="AO84" i="34"/>
  <c r="BT84" i="34" s="1"/>
  <c r="AO217" i="34"/>
  <c r="BT217" i="34" s="1"/>
  <c r="AO185" i="34"/>
  <c r="BT185" i="34" s="1"/>
  <c r="AO139" i="34"/>
  <c r="BT139" i="34" s="1"/>
  <c r="AO207" i="34"/>
  <c r="AO292" i="34"/>
  <c r="BT292" i="34" s="1"/>
  <c r="AO86" i="34"/>
  <c r="BT86" i="34" s="1"/>
  <c r="AO150" i="34"/>
  <c r="BT150" i="34" s="1"/>
  <c r="AO213" i="34"/>
  <c r="BT213" i="34" s="1"/>
  <c r="AO33" i="34"/>
  <c r="BT33" i="34" s="1"/>
  <c r="AO85" i="34"/>
  <c r="BT85" i="34" s="1"/>
  <c r="AO219" i="34"/>
  <c r="BT219" i="34" s="1"/>
  <c r="AO72" i="34"/>
  <c r="BT72" i="34" s="1"/>
  <c r="AO173" i="34"/>
  <c r="BT173" i="34" s="1"/>
  <c r="AO229" i="34"/>
  <c r="BT229" i="34" s="1"/>
  <c r="AO30" i="34"/>
  <c r="BT30" i="34" s="1"/>
  <c r="AO92" i="34"/>
  <c r="AO286" i="34"/>
  <c r="BT286" i="34" s="1"/>
  <c r="AO193" i="34"/>
  <c r="BT193" i="34" s="1"/>
  <c r="AO143" i="34"/>
  <c r="BT143" i="34" s="1"/>
  <c r="AO215" i="34"/>
  <c r="BT215" i="34" s="1"/>
  <c r="AO90" i="34"/>
  <c r="BT90" i="34" s="1"/>
  <c r="AO154" i="34"/>
  <c r="BT154" i="34" s="1"/>
  <c r="AO221" i="34"/>
  <c r="BT221" i="34" s="1"/>
  <c r="AA27" i="34"/>
  <c r="AA264" i="34"/>
  <c r="AA172" i="34"/>
  <c r="AA304" i="34"/>
  <c r="AA52" i="34"/>
  <c r="AN79" i="34"/>
  <c r="AN57" i="34"/>
  <c r="BS57" i="34" s="1"/>
  <c r="AN139" i="34"/>
  <c r="BS139" i="34" s="1"/>
  <c r="AN33" i="34"/>
  <c r="BS33" i="34" s="1"/>
  <c r="AN56" i="34"/>
  <c r="BS56" i="34" s="1"/>
  <c r="AN224" i="34"/>
  <c r="BS224" i="34" s="1"/>
  <c r="AN261" i="34"/>
  <c r="BS261" i="34" s="1"/>
  <c r="AN103" i="34"/>
  <c r="BS103" i="34" s="1"/>
  <c r="AN98" i="34"/>
  <c r="BS98" i="34" s="1"/>
  <c r="AN202" i="34"/>
  <c r="BS202" i="34" s="1"/>
  <c r="AN270" i="34"/>
  <c r="BS270" i="34" s="1"/>
  <c r="AN297" i="34"/>
  <c r="BS244" i="34" s="1"/>
  <c r="AN281" i="34"/>
  <c r="BS281" i="34" s="1"/>
  <c r="AN234" i="34"/>
  <c r="BS234" i="34" s="1"/>
  <c r="AN72" i="34"/>
  <c r="BS72" i="34" s="1"/>
  <c r="AO284" i="34"/>
  <c r="BT284" i="34" s="1"/>
  <c r="AO190" i="34"/>
  <c r="BT190" i="34" s="1"/>
  <c r="AO57" i="34"/>
  <c r="BT57" i="34" s="1"/>
  <c r="AO103" i="34"/>
  <c r="BT103" i="34" s="1"/>
  <c r="AO188" i="34"/>
  <c r="BT188" i="34" s="1"/>
  <c r="AO141" i="34"/>
  <c r="BT141" i="34" s="1"/>
  <c r="AO104" i="34"/>
  <c r="BT104" i="34" s="1"/>
  <c r="AO148" i="34"/>
  <c r="BT148" i="34" s="1"/>
  <c r="AO62" i="34"/>
  <c r="BT62" i="34" s="1"/>
  <c r="AO111" i="34"/>
  <c r="BT111" i="34" s="1"/>
  <c r="AO311" i="34"/>
  <c r="BT311" i="34" s="1"/>
  <c r="AA126" i="34"/>
  <c r="AN162" i="34"/>
  <c r="BS162" i="34" s="1"/>
  <c r="AN152" i="34"/>
  <c r="BS152" i="34" s="1"/>
  <c r="AN4" i="34"/>
  <c r="BS5" i="34" s="1"/>
  <c r="AN118" i="34"/>
  <c r="BS118" i="34" s="1"/>
  <c r="AN206" i="34"/>
  <c r="AN44" i="34"/>
  <c r="BS44" i="34" s="1"/>
  <c r="AN141" i="34"/>
  <c r="BS141" i="34" s="1"/>
  <c r="AN127" i="34"/>
  <c r="BS127" i="34" s="1"/>
  <c r="AN85" i="34"/>
  <c r="BS85" i="34" s="1"/>
  <c r="AN265" i="34"/>
  <c r="AN204" i="34"/>
  <c r="BS205" i="34" s="1"/>
  <c r="AN262" i="34"/>
  <c r="BS255" i="34" s="1"/>
  <c r="AN108" i="34"/>
  <c r="BS108" i="34" s="1"/>
  <c r="AN153" i="34"/>
  <c r="BS153" i="34" s="1"/>
  <c r="AN293" i="34"/>
  <c r="BS293" i="34" s="1"/>
  <c r="AN8" i="34"/>
  <c r="BS8" i="34" s="1"/>
  <c r="AN122" i="34"/>
  <c r="AN315" i="34"/>
  <c r="BS315" i="34" s="1"/>
  <c r="AN157" i="34"/>
  <c r="BS157" i="34" s="1"/>
  <c r="AN50" i="34"/>
  <c r="BS50" i="34" s="1"/>
  <c r="AN143" i="34"/>
  <c r="BS143" i="34" s="1"/>
  <c r="AN25" i="34"/>
  <c r="AN101" i="34"/>
  <c r="BS100" i="34" s="1"/>
  <c r="AN273" i="34"/>
  <c r="BS256" i="34" s="1"/>
  <c r="AN208" i="34"/>
  <c r="BS26" i="34" s="1"/>
  <c r="AN161" i="34"/>
  <c r="BS161" i="34" s="1"/>
  <c r="AN229" i="34"/>
  <c r="BS229" i="34" s="1"/>
  <c r="AN136" i="34"/>
  <c r="BS136" i="34" s="1"/>
  <c r="AN222" i="34"/>
  <c r="BS222" i="34" s="1"/>
  <c r="AN60" i="34"/>
  <c r="BS60" i="34" s="1"/>
  <c r="AN174" i="34"/>
  <c r="BS174" i="34" s="1"/>
  <c r="AN58" i="34"/>
  <c r="BS58" i="34" s="1"/>
  <c r="AN311" i="34"/>
  <c r="BS311" i="34" s="1"/>
  <c r="AN32" i="34"/>
  <c r="BS32" i="34" s="1"/>
  <c r="AN232" i="34"/>
  <c r="BS232" i="34" s="1"/>
  <c r="AN123" i="34"/>
  <c r="BS123" i="34" s="1"/>
  <c r="AN282" i="34"/>
  <c r="BS282" i="34" s="1"/>
  <c r="AN124" i="34"/>
  <c r="BS125" i="34" s="1"/>
  <c r="AN168" i="34"/>
  <c r="BS168" i="34" s="1"/>
  <c r="AN237" i="34"/>
  <c r="BS237" i="34" s="1"/>
  <c r="AN16" i="34"/>
  <c r="BS16" i="34" s="1"/>
  <c r="AN150" i="34"/>
  <c r="BS150" i="34" s="1"/>
  <c r="AN235" i="34"/>
  <c r="BS235" i="34" s="1"/>
  <c r="AN68" i="34"/>
  <c r="BS68" i="34" s="1"/>
  <c r="AN182" i="34"/>
  <c r="BS182" i="34" s="1"/>
  <c r="AN131" i="34"/>
  <c r="BS131" i="34" s="1"/>
  <c r="AN216" i="34"/>
  <c r="BS216" i="34" s="1"/>
  <c r="AN286" i="34"/>
  <c r="BS286" i="34" s="1"/>
  <c r="AO125" i="34"/>
  <c r="AO28" i="34"/>
  <c r="BT28" i="34" s="1"/>
  <c r="AO88" i="34"/>
  <c r="BT88" i="34" s="1"/>
  <c r="AO39" i="34"/>
  <c r="BT39" i="34" s="1"/>
  <c r="AO113" i="34"/>
  <c r="AO50" i="34"/>
  <c r="BT50" i="34" s="1"/>
  <c r="AO99" i="34"/>
  <c r="BT99" i="34" s="1"/>
  <c r="AO163" i="34"/>
  <c r="BT163" i="34" s="1"/>
  <c r="AO239" i="34"/>
  <c r="BT239" i="34" s="1"/>
  <c r="AO110" i="34"/>
  <c r="BT110" i="34" s="1"/>
  <c r="AO180" i="34"/>
  <c r="BT180" i="34" s="1"/>
  <c r="AO238" i="34"/>
  <c r="BT238" i="34" s="1"/>
  <c r="AO298" i="34"/>
  <c r="BT298" i="34" s="1"/>
  <c r="AO101" i="34"/>
  <c r="BT287" i="34" s="1"/>
  <c r="AO17" i="34"/>
  <c r="BT19" i="34" s="1"/>
  <c r="AO228" i="34"/>
  <c r="BT228" i="34" s="1"/>
  <c r="AO89" i="34"/>
  <c r="BT89" i="34" s="1"/>
  <c r="AO38" i="34"/>
  <c r="BT38" i="34" s="1"/>
  <c r="AO108" i="34"/>
  <c r="BT108" i="34" s="1"/>
  <c r="AO232" i="34"/>
  <c r="BT232" i="34" s="1"/>
  <c r="AO87" i="34"/>
  <c r="BT87" i="34" s="1"/>
  <c r="AO227" i="34"/>
  <c r="BT227" i="34" s="1"/>
  <c r="AO270" i="34"/>
  <c r="BT270" i="34" s="1"/>
  <c r="AO98" i="34"/>
  <c r="BT98" i="34" s="1"/>
  <c r="AO162" i="34"/>
  <c r="BT162" i="34" s="1"/>
  <c r="AO226" i="34"/>
  <c r="BT226" i="34" s="1"/>
  <c r="AO273" i="34"/>
  <c r="BT256" i="34" s="1"/>
  <c r="AO109" i="34"/>
  <c r="BT109" i="34" s="1"/>
  <c r="AO171" i="34"/>
  <c r="BT171" i="34" s="1"/>
  <c r="AO236" i="34"/>
  <c r="BT236" i="34" s="1"/>
  <c r="AO253" i="34"/>
  <c r="BT253" i="34" s="1"/>
  <c r="AO91" i="34"/>
  <c r="BT91" i="34" s="1"/>
  <c r="AO155" i="34"/>
  <c r="BT155" i="34" s="1"/>
  <c r="AO231" i="34"/>
  <c r="AO102" i="34"/>
  <c r="BT102" i="34" s="1"/>
  <c r="AO166" i="34"/>
  <c r="BT166" i="34" s="1"/>
  <c r="AO230" i="34"/>
  <c r="BT230" i="34" s="1"/>
  <c r="AO277" i="34"/>
  <c r="BT277" i="34" s="1"/>
  <c r="AO233" i="34"/>
  <c r="AO25" i="34"/>
  <c r="AO187" i="34"/>
  <c r="BT187" i="34" s="1"/>
  <c r="AO105" i="34"/>
  <c r="BT106" i="34" s="1"/>
  <c r="AO261" i="34"/>
  <c r="BT261" i="34" s="1"/>
  <c r="AO124" i="34"/>
  <c r="BT124" i="34" s="1"/>
  <c r="AO235" i="34"/>
  <c r="BT235" i="34" s="1"/>
  <c r="AO234" i="34"/>
  <c r="BT234" i="34" s="1"/>
  <c r="AO281" i="34"/>
  <c r="BT281" i="34" s="1"/>
  <c r="AA256" i="34"/>
  <c r="AA212" i="34"/>
  <c r="AA210" i="34"/>
  <c r="AA214" i="34"/>
  <c r="AA287" i="34"/>
  <c r="CB306" i="34"/>
  <c r="I119" i="31"/>
  <c r="K118" i="31"/>
  <c r="K242" i="31"/>
  <c r="K289" i="31"/>
  <c r="M75" i="31"/>
  <c r="K243" i="31"/>
  <c r="M289" i="31"/>
  <c r="J76" i="31"/>
  <c r="L289" i="31"/>
  <c r="J243" i="31"/>
  <c r="J242" i="31"/>
  <c r="L118" i="31"/>
  <c r="K76" i="31"/>
  <c r="J119" i="31"/>
  <c r="L76" i="31"/>
  <c r="J306" i="31"/>
  <c r="M306" i="31"/>
  <c r="I75" i="31"/>
  <c r="L242" i="31"/>
  <c r="M118" i="31"/>
  <c r="L243" i="31"/>
  <c r="AW302" i="34"/>
  <c r="CB302" i="34" s="1"/>
  <c r="CA42" i="34"/>
  <c r="BY42" i="34"/>
  <c r="L304" i="31"/>
  <c r="L100" i="31"/>
  <c r="K342" i="31"/>
  <c r="K100" i="31"/>
  <c r="M197" i="31"/>
  <c r="L196" i="31"/>
  <c r="I208" i="31"/>
  <c r="M382" i="31"/>
  <c r="K305" i="31"/>
  <c r="I305" i="31"/>
  <c r="J99" i="31"/>
  <c r="I366" i="31"/>
  <c r="I100" i="31"/>
  <c r="L342" i="31"/>
  <c r="J342" i="31"/>
  <c r="M100" i="31"/>
  <c r="I342" i="31"/>
  <c r="J196" i="31"/>
  <c r="I215" i="31"/>
  <c r="I196" i="31"/>
  <c r="K382" i="31"/>
  <c r="L305" i="31"/>
  <c r="M228" i="31"/>
  <c r="N228" i="31"/>
  <c r="I250" i="31"/>
  <c r="I329" i="31"/>
  <c r="J383" i="31"/>
  <c r="K304" i="31"/>
  <c r="I304" i="31"/>
  <c r="N338" i="31"/>
  <c r="J228" i="31"/>
  <c r="M338" i="31"/>
  <c r="N100" i="31"/>
  <c r="L198" i="31"/>
  <c r="I211" i="31"/>
  <c r="I197" i="31"/>
  <c r="M196" i="31"/>
  <c r="L197" i="31"/>
  <c r="J197" i="31"/>
  <c r="CA41" i="34"/>
  <c r="AW130" i="34"/>
  <c r="AW129" i="34" s="1"/>
  <c r="CA40" i="34"/>
  <c r="BY40" i="34"/>
  <c r="AU40" i="34"/>
  <c r="BZ164" i="34"/>
  <c r="AW46" i="34"/>
  <c r="CB246" i="34"/>
  <c r="CC133" i="34"/>
  <c r="CC132" i="34"/>
  <c r="BZ133" i="34"/>
  <c r="BZ132" i="34"/>
  <c r="AS40" i="34"/>
  <c r="BX164" i="34"/>
  <c r="CB319" i="34"/>
  <c r="BY134" i="34"/>
  <c r="BY307" i="34"/>
  <c r="AT302" i="34"/>
  <c r="BY302" i="34" s="1"/>
  <c r="AT42" i="34"/>
  <c r="AW42" i="34"/>
  <c r="CC306" i="34"/>
  <c r="AU319" i="34"/>
  <c r="AX42" i="34"/>
  <c r="AV302" i="34"/>
  <c r="CA302" i="34" s="1"/>
  <c r="AX302" i="34"/>
  <c r="CC302" i="34" s="1"/>
  <c r="AS41" i="34"/>
  <c r="AT130" i="34"/>
  <c r="AT129" i="34" s="1"/>
  <c r="AT317" i="34"/>
  <c r="AU41" i="34"/>
  <c r="AV130" i="34"/>
  <c r="AV129" i="34" s="1"/>
  <c r="AW55" i="34"/>
  <c r="BY322" i="34"/>
  <c r="BY167" i="34"/>
  <c r="BY321" i="34"/>
  <c r="AV167" i="34"/>
  <c r="AV321" i="34"/>
  <c r="AV322" i="34"/>
  <c r="AV13" i="34"/>
  <c r="AS12" i="34"/>
  <c r="AW12" i="34"/>
  <c r="AX278" i="34"/>
  <c r="CC278" i="34" s="1"/>
  <c r="AW278" i="34"/>
  <c r="CB278" i="34" s="1"/>
  <c r="AU322" i="34"/>
  <c r="AU321" i="34"/>
  <c r="AU167" i="34"/>
  <c r="CC167" i="34"/>
  <c r="CC322" i="34"/>
  <c r="CC321" i="34"/>
  <c r="AU55" i="34"/>
  <c r="AT13" i="34"/>
  <c r="AU13" i="34"/>
  <c r="AV40" i="34"/>
  <c r="AX13" i="34"/>
  <c r="AT64" i="34"/>
  <c r="AT246" i="34"/>
  <c r="BY246" i="34" s="1"/>
  <c r="BY46" i="34" s="1"/>
  <c r="AV55" i="34"/>
  <c r="AX55" i="34"/>
  <c r="AV41" i="34"/>
  <c r="AT36" i="34"/>
  <c r="BY36" i="34" s="1"/>
  <c r="AX243" i="34"/>
  <c r="AS322" i="34"/>
  <c r="AS321" i="34"/>
  <c r="AS167" i="34"/>
  <c r="CB167" i="34"/>
  <c r="CB321" i="34"/>
  <c r="CB322" i="34"/>
  <c r="AS317" i="34"/>
  <c r="AL14" i="34"/>
  <c r="AB19" i="34"/>
  <c r="AL245" i="34"/>
  <c r="AS130" i="34"/>
  <c r="AS129" i="34" s="1"/>
  <c r="AB191" i="34"/>
  <c r="AB283" i="34"/>
  <c r="AA179" i="34"/>
  <c r="AC283" i="34"/>
  <c r="AU242" i="34"/>
  <c r="AI243" i="34"/>
  <c r="AS64" i="34"/>
  <c r="AG65" i="34"/>
  <c r="AW243" i="34"/>
  <c r="AK245" i="34"/>
  <c r="AC191" i="34"/>
  <c r="AS242" i="34"/>
  <c r="AG243" i="34"/>
  <c r="AT243" i="34"/>
  <c r="AH245" i="34"/>
  <c r="AV242" i="34"/>
  <c r="AJ243" i="34"/>
  <c r="AC251" i="34"/>
  <c r="CA317" i="34"/>
  <c r="AX317" i="34"/>
  <c r="AX130" i="34"/>
  <c r="AK13" i="34"/>
  <c r="AJ246" i="34"/>
  <c r="AJ14" i="34"/>
  <c r="AJ64" i="34"/>
  <c r="AI64" i="34"/>
  <c r="AG13" i="34"/>
  <c r="AI14" i="34"/>
  <c r="AL64" i="34"/>
  <c r="AH65" i="34"/>
  <c r="AG246" i="34"/>
  <c r="AL246" i="34"/>
  <c r="AK64" i="34"/>
  <c r="AH14" i="34"/>
  <c r="AI246" i="34"/>
  <c r="AB106" i="34"/>
  <c r="AA80" i="34"/>
  <c r="AB251" i="34"/>
  <c r="AC255" i="34"/>
  <c r="AC5" i="34"/>
  <c r="AB223" i="34"/>
  <c r="AB115" i="34"/>
  <c r="AC206" i="34"/>
  <c r="AC126" i="34"/>
  <c r="AC114" i="34"/>
  <c r="AC18" i="34"/>
  <c r="AC254" i="34"/>
  <c r="AC51" i="34"/>
  <c r="AA132" i="34"/>
  <c r="AC121" i="34"/>
  <c r="AB159" i="34"/>
  <c r="AC244" i="34"/>
  <c r="AC159" i="34"/>
  <c r="AC106" i="34"/>
  <c r="AC186" i="34"/>
  <c r="AC194" i="34"/>
  <c r="AC295" i="34"/>
  <c r="AC266" i="34"/>
  <c r="AA144" i="34"/>
  <c r="AB121" i="34"/>
  <c r="AC209" i="34"/>
  <c r="AC100" i="34"/>
  <c r="AC223" i="34"/>
  <c r="AC220" i="34"/>
  <c r="AC75" i="34"/>
  <c r="AC201" i="34"/>
  <c r="AC288" i="34"/>
  <c r="AC79" i="34"/>
  <c r="AC26" i="34"/>
  <c r="AC316" i="34"/>
  <c r="AB5" i="34"/>
  <c r="AB26" i="34"/>
  <c r="AB125" i="34"/>
  <c r="AB295" i="34"/>
  <c r="AB254" i="34"/>
  <c r="AB100" i="34"/>
  <c r="AA34" i="34"/>
  <c r="AB219" i="34"/>
  <c r="AB323" i="34"/>
  <c r="AB288" i="34"/>
  <c r="AB209" i="34"/>
  <c r="AB316" i="34"/>
  <c r="AB201" i="34"/>
  <c r="AB51" i="34"/>
  <c r="AB186" i="34"/>
  <c r="AB266" i="34"/>
  <c r="AB194" i="34"/>
  <c r="AB255" i="34"/>
  <c r="AB244" i="34"/>
  <c r="AB75" i="34"/>
  <c r="AA20" i="34"/>
  <c r="AA97" i="34"/>
  <c r="AP309" i="22"/>
  <c r="R309" i="34" s="1"/>
  <c r="AD309" i="34" s="1"/>
  <c r="AP294" i="22"/>
  <c r="R294" i="34" s="1"/>
  <c r="AD294" i="34" s="1"/>
  <c r="AP264" i="22"/>
  <c r="R264" i="34" s="1"/>
  <c r="AP248" i="22"/>
  <c r="R248" i="34" s="1"/>
  <c r="AP232" i="22"/>
  <c r="R232" i="34" s="1"/>
  <c r="AD232" i="34" s="1"/>
  <c r="AP217" i="22"/>
  <c r="R217" i="34" s="1"/>
  <c r="AD217" i="34" s="1"/>
  <c r="AP201" i="22"/>
  <c r="R201" i="34" s="1"/>
  <c r="AP186" i="22"/>
  <c r="R186" i="34" s="1"/>
  <c r="AP170" i="22"/>
  <c r="R170" i="34" s="1"/>
  <c r="AD170" i="34" s="1"/>
  <c r="AP314" i="22"/>
  <c r="R314" i="34" s="1"/>
  <c r="AD314" i="34" s="1"/>
  <c r="AP298" i="22"/>
  <c r="R298" i="34" s="1"/>
  <c r="AD298" i="34" s="1"/>
  <c r="AP261" i="22"/>
  <c r="R261" i="34" s="1"/>
  <c r="AD261" i="34" s="1"/>
  <c r="AP245" i="22"/>
  <c r="R245" i="34" s="1"/>
  <c r="AP229" i="22"/>
  <c r="R229" i="34" s="1"/>
  <c r="AD229" i="34" s="1"/>
  <c r="AP222" i="22"/>
  <c r="R222" i="34" s="1"/>
  <c r="AD222" i="34" s="1"/>
  <c r="AP206" i="22"/>
  <c r="R206" i="34" s="1"/>
  <c r="AP191" i="22"/>
  <c r="R191" i="34" s="1"/>
  <c r="AP175" i="22"/>
  <c r="R175" i="34" s="1"/>
  <c r="AP307" i="22"/>
  <c r="R307" i="34" s="1"/>
  <c r="AD307" i="34" s="1"/>
  <c r="AP266" i="22"/>
  <c r="R266" i="34" s="1"/>
  <c r="AP234" i="22"/>
  <c r="R234" i="34" s="1"/>
  <c r="AD234" i="34" s="1"/>
  <c r="AP215" i="22"/>
  <c r="R215" i="34" s="1"/>
  <c r="AD215" i="34" s="1"/>
  <c r="AP188" i="22"/>
  <c r="R188" i="34" s="1"/>
  <c r="AD188" i="34" s="1"/>
  <c r="AP160" i="22"/>
  <c r="R160" i="34" s="1"/>
  <c r="AD160" i="34" s="1"/>
  <c r="AP96" i="22"/>
  <c r="R96" i="34" s="1"/>
  <c r="AD96" i="34" s="1"/>
  <c r="AP52" i="22"/>
  <c r="R52" i="34" s="1"/>
  <c r="AP146" i="22"/>
  <c r="R146" i="34" s="1"/>
  <c r="AD146" i="34" s="1"/>
  <c r="AP45" i="22"/>
  <c r="R45" i="34" s="1"/>
  <c r="AD45" i="34" s="1"/>
  <c r="AP109" i="22"/>
  <c r="R109" i="34" s="1"/>
  <c r="AD109" i="34" s="1"/>
  <c r="AP81" i="22"/>
  <c r="R81" i="34" s="1"/>
  <c r="AP274" i="22"/>
  <c r="R274" i="34" s="1"/>
  <c r="AP24" i="22"/>
  <c r="R24" i="34" s="1"/>
  <c r="AD24" i="34" s="1"/>
  <c r="AP20" i="22"/>
  <c r="R20" i="34" s="1"/>
  <c r="AP296" i="22"/>
  <c r="R296" i="34" s="1"/>
  <c r="AD296" i="34" s="1"/>
  <c r="AP255" i="22"/>
  <c r="R255" i="34" s="1"/>
  <c r="AP281" i="22"/>
  <c r="R281" i="34" s="1"/>
  <c r="AD281" i="34" s="1"/>
  <c r="AP276" i="22"/>
  <c r="R276" i="34" s="1"/>
  <c r="AP169" i="22"/>
  <c r="R169" i="34" s="1"/>
  <c r="AD169" i="34" s="1"/>
  <c r="AP132" i="22"/>
  <c r="R132" i="34" s="1"/>
  <c r="AP78" i="22"/>
  <c r="R78" i="34" s="1"/>
  <c r="AD78" i="34" s="1"/>
  <c r="AP46" i="22"/>
  <c r="R46" i="34" s="1"/>
  <c r="AD46" i="34" s="1"/>
  <c r="AP122" i="22"/>
  <c r="R122" i="34" s="1"/>
  <c r="AD122" i="34" s="1"/>
  <c r="AP33" i="22"/>
  <c r="R33" i="34" s="1"/>
  <c r="AD33" i="34" s="1"/>
  <c r="AP129" i="22"/>
  <c r="R129" i="34" s="1"/>
  <c r="AD129" i="34" s="1"/>
  <c r="AP118" i="22"/>
  <c r="R118" i="34" s="1"/>
  <c r="AD118" i="34" s="1"/>
  <c r="AP31" i="22"/>
  <c r="R31" i="34" s="1"/>
  <c r="AP7" i="22"/>
  <c r="R7" i="34" s="1"/>
  <c r="AD7" i="34" s="1"/>
  <c r="AP319" i="22"/>
  <c r="R319" i="34" s="1"/>
  <c r="AD319" i="34" s="1"/>
  <c r="AP283" i="22"/>
  <c r="R283" i="34" s="1"/>
  <c r="AP238" i="22"/>
  <c r="R238" i="34" s="1"/>
  <c r="AD238" i="34" s="1"/>
  <c r="AP211" i="22"/>
  <c r="R211" i="34" s="1"/>
  <c r="AD211" i="34" s="1"/>
  <c r="AP184" i="22"/>
  <c r="R184" i="34" s="1"/>
  <c r="AD184" i="34" s="1"/>
  <c r="AP152" i="22"/>
  <c r="R152" i="34" s="1"/>
  <c r="AD152" i="34" s="1"/>
  <c r="AP88" i="22"/>
  <c r="R88" i="34" s="1"/>
  <c r="AD88" i="34" s="1"/>
  <c r="AP56" i="22"/>
  <c r="R56" i="34" s="1"/>
  <c r="AD56" i="34" s="1"/>
  <c r="AP162" i="22"/>
  <c r="R162" i="34" s="1"/>
  <c r="AD162" i="34" s="1"/>
  <c r="AP63" i="22"/>
  <c r="R63" i="34" s="1"/>
  <c r="AD63" i="34" s="1"/>
  <c r="AP149" i="22"/>
  <c r="R149" i="34" s="1"/>
  <c r="AD149" i="34" s="1"/>
  <c r="AP85" i="22"/>
  <c r="R85" i="34" s="1"/>
  <c r="AD85" i="34" s="1"/>
  <c r="AP73" i="22"/>
  <c r="R73" i="34" s="1"/>
  <c r="AD73" i="34" s="1"/>
  <c r="AP99" i="22"/>
  <c r="R99" i="34" s="1"/>
  <c r="AD99" i="34" s="1"/>
  <c r="AP4" i="22"/>
  <c r="R4" i="34" s="1"/>
  <c r="AD4" i="34" s="1"/>
  <c r="AP87" i="22"/>
  <c r="R87" i="34" s="1"/>
  <c r="AD87" i="34" s="1"/>
  <c r="AP308" i="22"/>
  <c r="R308" i="34" s="1"/>
  <c r="AD308" i="34" s="1"/>
  <c r="AP267" i="22"/>
  <c r="R267" i="34" s="1"/>
  <c r="AD267" i="34" s="1"/>
  <c r="AP235" i="22"/>
  <c r="R235" i="34" s="1"/>
  <c r="AD235" i="34" s="1"/>
  <c r="AP216" i="22"/>
  <c r="R216" i="34" s="1"/>
  <c r="AD216" i="34" s="1"/>
  <c r="AP181" i="22"/>
  <c r="R181" i="34" s="1"/>
  <c r="AP124" i="22"/>
  <c r="R124" i="34" s="1"/>
  <c r="AD124" i="34" s="1"/>
  <c r="AP74" i="22"/>
  <c r="R74" i="34" s="1"/>
  <c r="AD74" i="34" s="1"/>
  <c r="AP42" i="22"/>
  <c r="R42" i="34" s="1"/>
  <c r="AD42" i="34" s="1"/>
  <c r="AP94" i="22"/>
  <c r="R94" i="34" s="1"/>
  <c r="AD94" i="34" s="1"/>
  <c r="AP153" i="22"/>
  <c r="R153" i="34" s="1"/>
  <c r="AD153" i="34" s="1"/>
  <c r="AP89" i="22"/>
  <c r="R89" i="34" s="1"/>
  <c r="AD89" i="34" s="1"/>
  <c r="AP77" i="22"/>
  <c r="R77" i="34" s="1"/>
  <c r="AD77" i="34" s="1"/>
  <c r="AP115" i="22"/>
  <c r="R115" i="34" s="1"/>
  <c r="AP155" i="22"/>
  <c r="R155" i="34" s="1"/>
  <c r="AD155" i="34" s="1"/>
  <c r="AP167" i="22"/>
  <c r="R167" i="34" s="1"/>
  <c r="AD167" i="34" s="1"/>
  <c r="AP139" i="22"/>
  <c r="R139" i="34" s="1"/>
  <c r="AD139" i="34" s="1"/>
  <c r="AP12" i="22"/>
  <c r="R12" i="34" s="1"/>
  <c r="AP321" i="22"/>
  <c r="R321" i="34" s="1"/>
  <c r="AD321" i="34" s="1"/>
  <c r="AP305" i="22"/>
  <c r="R305" i="34" s="1"/>
  <c r="AD305" i="34" s="1"/>
  <c r="AP286" i="22"/>
  <c r="R286" i="34" s="1"/>
  <c r="AD286" i="34" s="1"/>
  <c r="AP260" i="22"/>
  <c r="R260" i="34" s="1"/>
  <c r="AP244" i="22"/>
  <c r="R244" i="34" s="1"/>
  <c r="AP228" i="22"/>
  <c r="R228" i="34" s="1"/>
  <c r="AD228" i="34" s="1"/>
  <c r="AP213" i="22"/>
  <c r="R213" i="34" s="1"/>
  <c r="AD213" i="34" s="1"/>
  <c r="AP197" i="22"/>
  <c r="R197" i="34" s="1"/>
  <c r="AD197" i="34" s="1"/>
  <c r="AP182" i="22"/>
  <c r="R182" i="34" s="1"/>
  <c r="AD182" i="34" s="1"/>
  <c r="AP278" i="22"/>
  <c r="R278" i="34" s="1"/>
  <c r="AP310" i="22"/>
  <c r="R310" i="34" s="1"/>
  <c r="AD310" i="34" s="1"/>
  <c r="AP288" i="22"/>
  <c r="R288" i="34" s="1"/>
  <c r="AP257" i="22"/>
  <c r="R257" i="34" s="1"/>
  <c r="AD257" i="34" s="1"/>
  <c r="AP241" i="22"/>
  <c r="R241" i="34" s="1"/>
  <c r="AP225" i="22"/>
  <c r="R225" i="34" s="1"/>
  <c r="AP218" i="22"/>
  <c r="R218" i="34" s="1"/>
  <c r="AD218" i="34" s="1"/>
  <c r="AP202" i="22"/>
  <c r="R202" i="34" s="1"/>
  <c r="AD202" i="34" s="1"/>
  <c r="AP187" i="22"/>
  <c r="R187" i="34" s="1"/>
  <c r="AD187" i="34" s="1"/>
  <c r="AP171" i="22"/>
  <c r="R171" i="34" s="1"/>
  <c r="AD171" i="34" s="1"/>
  <c r="AP299" i="22"/>
  <c r="R299" i="34" s="1"/>
  <c r="AD299" i="34" s="1"/>
  <c r="AP258" i="22"/>
  <c r="R258" i="34" s="1"/>
  <c r="AD258" i="34" s="1"/>
  <c r="AP226" i="22"/>
  <c r="R226" i="34" s="1"/>
  <c r="AD226" i="34" s="1"/>
  <c r="AP207" i="22"/>
  <c r="R207" i="34" s="1"/>
  <c r="AD207" i="34" s="1"/>
  <c r="AP180" i="22"/>
  <c r="R180" i="34" s="1"/>
  <c r="AD180" i="34" s="1"/>
  <c r="AP144" i="22"/>
  <c r="R144" i="34" s="1"/>
  <c r="AP76" i="22"/>
  <c r="R76" i="34" s="1"/>
  <c r="AP44" i="22"/>
  <c r="R44" i="34" s="1"/>
  <c r="AD44" i="34" s="1"/>
  <c r="AP102" i="22"/>
  <c r="R102" i="34" s="1"/>
  <c r="AD102" i="34" s="1"/>
  <c r="AP157" i="22"/>
  <c r="R157" i="34" s="1"/>
  <c r="AD157" i="34" s="1"/>
  <c r="AP93" i="22"/>
  <c r="R93" i="34" s="1"/>
  <c r="AD93" i="34" s="1"/>
  <c r="AP65" i="22"/>
  <c r="R65" i="34" s="1"/>
  <c r="AP131" i="22"/>
  <c r="R131" i="34" s="1"/>
  <c r="AD131" i="34" s="1"/>
  <c r="AP119" i="22"/>
  <c r="R119" i="34" s="1"/>
  <c r="AD119" i="34" s="1"/>
  <c r="AP320" i="22"/>
  <c r="R320" i="34" s="1"/>
  <c r="AD320" i="34" s="1"/>
  <c r="AP284" i="22"/>
  <c r="R284" i="34" s="1"/>
  <c r="AD284" i="34" s="1"/>
  <c r="AP247" i="22"/>
  <c r="R247" i="34" s="1"/>
  <c r="AP220" i="22"/>
  <c r="R220" i="34" s="1"/>
  <c r="AP193" i="22"/>
  <c r="R193" i="34" s="1"/>
  <c r="AD193" i="34" s="1"/>
  <c r="AP280" i="22"/>
  <c r="R280" i="34" s="1"/>
  <c r="AD280" i="34" s="1"/>
  <c r="AP116" i="22"/>
  <c r="R116" i="34" s="1"/>
  <c r="AP70" i="22"/>
  <c r="R70" i="34" s="1"/>
  <c r="AD70" i="34" s="1"/>
  <c r="AP38" i="22"/>
  <c r="R38" i="34" s="1"/>
  <c r="AD38" i="34" s="1"/>
  <c r="AP110" i="22"/>
  <c r="R110" i="34" s="1"/>
  <c r="AD110" i="34" s="1"/>
  <c r="AP27" i="22"/>
  <c r="R27" i="34" s="1"/>
  <c r="AP113" i="22"/>
  <c r="R113" i="34" s="1"/>
  <c r="AD113" i="34" s="1"/>
  <c r="AP98" i="22"/>
  <c r="R98" i="34" s="1"/>
  <c r="AD98" i="34" s="1"/>
  <c r="AP147" i="22"/>
  <c r="R147" i="34" s="1"/>
  <c r="AP14" i="22"/>
  <c r="R14" i="34" s="1"/>
  <c r="AP311" i="22"/>
  <c r="R311" i="34" s="1"/>
  <c r="AD311" i="34" s="1"/>
  <c r="AP262" i="22"/>
  <c r="R262" i="34" s="1"/>
  <c r="AD262" i="34" s="1"/>
  <c r="AP230" i="22"/>
  <c r="R230" i="34" s="1"/>
  <c r="AD230" i="34" s="1"/>
  <c r="AP203" i="22"/>
  <c r="R203" i="34" s="1"/>
  <c r="AD203" i="34" s="1"/>
  <c r="AP176" i="22"/>
  <c r="R176" i="34" s="1"/>
  <c r="AP136" i="22"/>
  <c r="R136" i="34" s="1"/>
  <c r="AD136" i="34" s="1"/>
  <c r="AP80" i="22"/>
  <c r="R80" i="34" s="1"/>
  <c r="AP48" i="22"/>
  <c r="R48" i="34" s="1"/>
  <c r="AD48" i="34" s="1"/>
  <c r="AP130" i="22"/>
  <c r="R130" i="34" s="1"/>
  <c r="AD130" i="34" s="1"/>
  <c r="AP53" i="22"/>
  <c r="R53" i="34" s="1"/>
  <c r="AP133" i="22"/>
  <c r="R133" i="34" s="1"/>
  <c r="AP158" i="22"/>
  <c r="R158" i="34" s="1"/>
  <c r="AD158" i="34" s="1"/>
  <c r="AP51" i="22"/>
  <c r="R51" i="34" s="1"/>
  <c r="AP21" i="22"/>
  <c r="R21" i="34" s="1"/>
  <c r="AP111" i="22"/>
  <c r="R111" i="34" s="1"/>
  <c r="AD111" i="34" s="1"/>
  <c r="AP107" i="22"/>
  <c r="R107" i="34" s="1"/>
  <c r="AP300" i="22"/>
  <c r="R300" i="34" s="1"/>
  <c r="AP259" i="22"/>
  <c r="R259" i="34" s="1"/>
  <c r="AD259" i="34" s="1"/>
  <c r="AP227" i="22"/>
  <c r="R227" i="34" s="1"/>
  <c r="AD227" i="34" s="1"/>
  <c r="AP208" i="22"/>
  <c r="R208" i="34" s="1"/>
  <c r="AD208" i="34" s="1"/>
  <c r="AP173" i="22"/>
  <c r="R173" i="34" s="1"/>
  <c r="AD173" i="34" s="1"/>
  <c r="AP108" i="22"/>
  <c r="R108" i="34" s="1"/>
  <c r="AD108" i="34" s="1"/>
  <c r="AP66" i="22"/>
  <c r="R66" i="34" s="1"/>
  <c r="AP34" i="22"/>
  <c r="R34" i="34" s="1"/>
  <c r="AP67" i="22"/>
  <c r="R67" i="34" s="1"/>
  <c r="AD67" i="34" s="1"/>
  <c r="AP137" i="22"/>
  <c r="R137" i="34" s="1"/>
  <c r="AD137" i="34" s="1"/>
  <c r="AP166" i="22"/>
  <c r="R166" i="34" s="1"/>
  <c r="AD166" i="34" s="1"/>
  <c r="AP55" i="22"/>
  <c r="R55" i="34" s="1"/>
  <c r="AP25" i="22"/>
  <c r="R25" i="34" s="1"/>
  <c r="AD25" i="34" s="1"/>
  <c r="AP19" i="22"/>
  <c r="R19" i="34" s="1"/>
  <c r="AP103" i="22"/>
  <c r="R103" i="34" s="1"/>
  <c r="AD103" i="34" s="1"/>
  <c r="AP15" i="22"/>
  <c r="R15" i="34" s="1"/>
  <c r="AP317" i="22"/>
  <c r="R317" i="34" s="1"/>
  <c r="AD317" i="34" s="1"/>
  <c r="AP301" i="22"/>
  <c r="R301" i="34" s="1"/>
  <c r="AD301" i="34" s="1"/>
  <c r="AP295" i="22"/>
  <c r="R295" i="34" s="1"/>
  <c r="AP256" i="22"/>
  <c r="R256" i="34" s="1"/>
  <c r="AP240" i="22"/>
  <c r="R240" i="34" s="1"/>
  <c r="AP275" i="22"/>
  <c r="R275" i="34" s="1"/>
  <c r="AD275" i="34" s="1"/>
  <c r="AP209" i="22"/>
  <c r="R209" i="34" s="1"/>
  <c r="AP194" i="22"/>
  <c r="R194" i="34" s="1"/>
  <c r="AP178" i="22"/>
  <c r="R178" i="34" s="1"/>
  <c r="AP322" i="22"/>
  <c r="R322" i="34" s="1"/>
  <c r="AD322" i="34" s="1"/>
  <c r="AP306" i="22"/>
  <c r="R306" i="34" s="1"/>
  <c r="AD306" i="34" s="1"/>
  <c r="AP289" i="22"/>
  <c r="R289" i="34" s="1"/>
  <c r="AD289" i="34" s="1"/>
  <c r="AP253" i="22"/>
  <c r="R253" i="34" s="1"/>
  <c r="AD253" i="34" s="1"/>
  <c r="AP237" i="22"/>
  <c r="R237" i="34" s="1"/>
  <c r="AD237" i="34" s="1"/>
  <c r="AP277" i="22"/>
  <c r="R277" i="34" s="1"/>
  <c r="AD277" i="34" s="1"/>
  <c r="AP214" i="22"/>
  <c r="R214" i="34" s="1"/>
  <c r="AP198" i="22"/>
  <c r="R198" i="34" s="1"/>
  <c r="AD198" i="34" s="1"/>
  <c r="AP183" i="22"/>
  <c r="R183" i="34" s="1"/>
  <c r="AD183" i="34" s="1"/>
  <c r="AP323" i="22"/>
  <c r="R323" i="34" s="1"/>
  <c r="AP290" i="22"/>
  <c r="R290" i="34" s="1"/>
  <c r="AP250" i="22"/>
  <c r="R250" i="34" s="1"/>
  <c r="AD250" i="34" s="1"/>
  <c r="AP271" i="22"/>
  <c r="R271" i="34" s="1"/>
  <c r="AD271" i="34" s="1"/>
  <c r="AP199" i="22"/>
  <c r="R199" i="34" s="1"/>
  <c r="AD199" i="34" s="1"/>
  <c r="AP172" i="22"/>
  <c r="R172" i="34" s="1"/>
  <c r="AP128" i="22"/>
  <c r="R128" i="34" s="1"/>
  <c r="AP68" i="22"/>
  <c r="R68" i="34" s="1"/>
  <c r="AD68" i="34" s="1"/>
  <c r="AP36" i="22"/>
  <c r="R36" i="34" s="1"/>
  <c r="AP71" i="22"/>
  <c r="R71" i="34" s="1"/>
  <c r="AD71" i="34" s="1"/>
  <c r="AP141" i="22"/>
  <c r="R141" i="34" s="1"/>
  <c r="AD141" i="34" s="1"/>
  <c r="AP142" i="22"/>
  <c r="R142" i="34" s="1"/>
  <c r="AD142" i="34" s="1"/>
  <c r="AP59" i="22"/>
  <c r="R59" i="34" s="1"/>
  <c r="AD59" i="34" s="1"/>
  <c r="AP13" i="22"/>
  <c r="R13" i="34" s="1"/>
  <c r="AP23" i="22"/>
  <c r="R23" i="34" s="1"/>
  <c r="AD23" i="34" s="1"/>
  <c r="AP312" i="22"/>
  <c r="R312" i="34" s="1"/>
  <c r="AD312" i="34" s="1"/>
  <c r="AP285" i="22"/>
  <c r="R285" i="34" s="1"/>
  <c r="AD285" i="34" s="1"/>
  <c r="AP239" i="22"/>
  <c r="R239" i="34" s="1"/>
  <c r="AD239" i="34" s="1"/>
  <c r="AP212" i="22"/>
  <c r="R212" i="34" s="1"/>
  <c r="AP185" i="22"/>
  <c r="R185" i="34" s="1"/>
  <c r="AD185" i="34" s="1"/>
  <c r="AP164" i="22"/>
  <c r="R164" i="34" s="1"/>
  <c r="AP100" i="22"/>
  <c r="R100" i="34" s="1"/>
  <c r="AP62" i="22"/>
  <c r="R62" i="34" s="1"/>
  <c r="AD62" i="34" s="1"/>
  <c r="AP30" i="22"/>
  <c r="R30" i="34" s="1"/>
  <c r="AD30" i="34" s="1"/>
  <c r="AP75" i="22"/>
  <c r="R75" i="34" s="1"/>
  <c r="AP161" i="22"/>
  <c r="R161" i="34" s="1"/>
  <c r="AD161" i="34" s="1"/>
  <c r="AP97" i="22"/>
  <c r="R97" i="34" s="1"/>
  <c r="AP69" i="22"/>
  <c r="R69" i="34" s="1"/>
  <c r="AD69" i="34" s="1"/>
  <c r="AP83" i="22"/>
  <c r="R83" i="34" s="1"/>
  <c r="AD83" i="34" s="1"/>
  <c r="AP91" i="22"/>
  <c r="R91" i="34" s="1"/>
  <c r="AD91" i="34" s="1"/>
  <c r="AP303" i="22"/>
  <c r="R303" i="34" s="1"/>
  <c r="AP254" i="22"/>
  <c r="R254" i="34" s="1"/>
  <c r="AP279" i="22"/>
  <c r="R279" i="34" s="1"/>
  <c r="AD279" i="34" s="1"/>
  <c r="AP268" i="22"/>
  <c r="R268" i="34" s="1"/>
  <c r="AD268" i="34" s="1"/>
  <c r="AP272" i="22"/>
  <c r="R272" i="34" s="1"/>
  <c r="AD272" i="34" s="1"/>
  <c r="AP120" i="22"/>
  <c r="R120" i="34" s="1"/>
  <c r="AD120" i="34" s="1"/>
  <c r="AP72" i="22"/>
  <c r="R72" i="34" s="1"/>
  <c r="AD72" i="34" s="1"/>
  <c r="AP40" i="22"/>
  <c r="R40" i="34" s="1"/>
  <c r="AD40" i="34" s="1"/>
  <c r="AP86" i="22"/>
  <c r="R86" i="34" s="1"/>
  <c r="AD86" i="34" s="1"/>
  <c r="AP37" i="22"/>
  <c r="R37" i="34" s="1"/>
  <c r="AP117" i="22"/>
  <c r="R117" i="34" s="1"/>
  <c r="AP126" i="22"/>
  <c r="R126" i="34" s="1"/>
  <c r="AP35" i="22"/>
  <c r="R35" i="34" s="1"/>
  <c r="AP123" i="22"/>
  <c r="R123" i="34" s="1"/>
  <c r="AD123" i="34" s="1"/>
  <c r="AP8" i="22"/>
  <c r="R8" i="34" s="1"/>
  <c r="AD8" i="34" s="1"/>
  <c r="AP95" i="22"/>
  <c r="R95" i="34" s="1"/>
  <c r="AP292" i="22"/>
  <c r="R292" i="34" s="1"/>
  <c r="AD292" i="34" s="1"/>
  <c r="AP251" i="22"/>
  <c r="R251" i="34" s="1"/>
  <c r="AP273" i="22"/>
  <c r="R273" i="34" s="1"/>
  <c r="AD273" i="34" s="1"/>
  <c r="AP200" i="22"/>
  <c r="R200" i="34" s="1"/>
  <c r="AD200" i="34" s="1"/>
  <c r="AP156" i="22"/>
  <c r="R156" i="34" s="1"/>
  <c r="AD156" i="34" s="1"/>
  <c r="AP92" i="22"/>
  <c r="R92" i="34" s="1"/>
  <c r="AD92" i="34" s="1"/>
  <c r="AP58" i="22"/>
  <c r="R58" i="34" s="1"/>
  <c r="AD58" i="34" s="1"/>
  <c r="AP26" i="22"/>
  <c r="R26" i="34" s="1"/>
  <c r="AP57" i="22"/>
  <c r="R57" i="34" s="1"/>
  <c r="AD57" i="34" s="1"/>
  <c r="AP121" i="22"/>
  <c r="R121" i="34" s="1"/>
  <c r="AP134" i="22"/>
  <c r="R134" i="34" s="1"/>
  <c r="AD134" i="34" s="1"/>
  <c r="AP39" i="22"/>
  <c r="R39" i="34" s="1"/>
  <c r="AD39" i="34" s="1"/>
  <c r="AP9" i="22"/>
  <c r="R9" i="34" s="1"/>
  <c r="AP143" i="22"/>
  <c r="R143" i="34" s="1"/>
  <c r="AD143" i="34" s="1"/>
  <c r="AP22" i="22"/>
  <c r="R22" i="34" s="1"/>
  <c r="AD22" i="34" s="1"/>
  <c r="AP6" i="22"/>
  <c r="R6" i="34" s="1"/>
  <c r="AD6" i="34" s="1"/>
  <c r="AP313" i="22"/>
  <c r="R313" i="34" s="1"/>
  <c r="AD313" i="34" s="1"/>
  <c r="AP297" i="22"/>
  <c r="R297" i="34" s="1"/>
  <c r="AD297" i="34" s="1"/>
  <c r="AP287" i="22"/>
  <c r="R287" i="34" s="1"/>
  <c r="AP252" i="22"/>
  <c r="R252" i="34" s="1"/>
  <c r="AP236" i="22"/>
  <c r="R236" i="34" s="1"/>
  <c r="AD236" i="34" s="1"/>
  <c r="AP221" i="22"/>
  <c r="R221" i="34" s="1"/>
  <c r="AD221" i="34" s="1"/>
  <c r="AP205" i="22"/>
  <c r="R205" i="34" s="1"/>
  <c r="AD205" i="34" s="1"/>
  <c r="AP190" i="22"/>
  <c r="R190" i="34" s="1"/>
  <c r="AD190" i="34" s="1"/>
  <c r="AP174" i="22"/>
  <c r="R174" i="34" s="1"/>
  <c r="AD174" i="34" s="1"/>
  <c r="AP318" i="22"/>
  <c r="R318" i="34" s="1"/>
  <c r="AD318" i="34" s="1"/>
  <c r="AP302" i="22"/>
  <c r="R302" i="34" s="1"/>
  <c r="AD302" i="34" s="1"/>
  <c r="AP265" i="22"/>
  <c r="R265" i="34" s="1"/>
  <c r="AD265" i="34" s="1"/>
  <c r="AP249" i="22"/>
  <c r="R249" i="34" s="1"/>
  <c r="AP233" i="22"/>
  <c r="R233" i="34" s="1"/>
  <c r="AD233" i="34" s="1"/>
  <c r="AP269" i="22"/>
  <c r="R269" i="34" s="1"/>
  <c r="AP210" i="22"/>
  <c r="R210" i="34" s="1"/>
  <c r="AP195" i="22"/>
  <c r="R195" i="34" s="1"/>
  <c r="AD195" i="34" s="1"/>
  <c r="AP179" i="22"/>
  <c r="R179" i="34" s="1"/>
  <c r="AP315" i="22"/>
  <c r="R315" i="34" s="1"/>
  <c r="AD315" i="34" s="1"/>
  <c r="AP291" i="22"/>
  <c r="R291" i="34" s="1"/>
  <c r="AD291" i="34" s="1"/>
  <c r="AP242" i="22"/>
  <c r="R242" i="34" s="1"/>
  <c r="AP223" i="22"/>
  <c r="R223" i="34" s="1"/>
  <c r="AP196" i="22"/>
  <c r="R196" i="34" s="1"/>
  <c r="AD196" i="34" s="1"/>
  <c r="AP270" i="22"/>
  <c r="R270" i="34" s="1"/>
  <c r="AD270" i="34" s="1"/>
  <c r="AP112" i="22"/>
  <c r="R112" i="34" s="1"/>
  <c r="AP60" i="22"/>
  <c r="R60" i="34" s="1"/>
  <c r="AD60" i="34" s="1"/>
  <c r="AP28" i="22"/>
  <c r="R28" i="34" s="1"/>
  <c r="AD28" i="34" s="1"/>
  <c r="AP61" i="22"/>
  <c r="R61" i="34" s="1"/>
  <c r="AD61" i="34" s="1"/>
  <c r="AP125" i="22"/>
  <c r="R125" i="34" s="1"/>
  <c r="AP90" i="22"/>
  <c r="R90" i="34" s="1"/>
  <c r="AD90" i="34" s="1"/>
  <c r="AP43" i="22"/>
  <c r="R43" i="34" s="1"/>
  <c r="AD43" i="34" s="1"/>
  <c r="AP5" i="22"/>
  <c r="R5" i="34" s="1"/>
  <c r="AP159" i="22"/>
  <c r="R159" i="34" s="1"/>
  <c r="AP304" i="22"/>
  <c r="R304" i="34" s="1"/>
  <c r="AP263" i="22"/>
  <c r="R263" i="34" s="1"/>
  <c r="AD263" i="34" s="1"/>
  <c r="AP231" i="22"/>
  <c r="R231" i="34" s="1"/>
  <c r="AD231" i="34" s="1"/>
  <c r="AP204" i="22"/>
  <c r="R204" i="34" s="1"/>
  <c r="AD204" i="34" s="1"/>
  <c r="AP177" i="22"/>
  <c r="R177" i="34" s="1"/>
  <c r="AD177" i="34" s="1"/>
  <c r="AP148" i="22"/>
  <c r="R148" i="34" s="1"/>
  <c r="AD148" i="34" s="1"/>
  <c r="AP84" i="22"/>
  <c r="R84" i="34" s="1"/>
  <c r="AD84" i="34" s="1"/>
  <c r="AP54" i="22"/>
  <c r="R54" i="34" s="1"/>
  <c r="AP154" i="22"/>
  <c r="R154" i="34" s="1"/>
  <c r="AD154" i="34" s="1"/>
  <c r="AP49" i="22"/>
  <c r="R49" i="34" s="1"/>
  <c r="AD49" i="34" s="1"/>
  <c r="AP145" i="22"/>
  <c r="R145" i="34" s="1"/>
  <c r="AD145" i="34" s="1"/>
  <c r="AP150" i="22"/>
  <c r="R150" i="34" s="1"/>
  <c r="AD150" i="34" s="1"/>
  <c r="AP47" i="22"/>
  <c r="R47" i="34" s="1"/>
  <c r="AD47" i="34" s="1"/>
  <c r="AP17" i="22"/>
  <c r="R17" i="34" s="1"/>
  <c r="AD17" i="34" s="1"/>
  <c r="AP135" i="22"/>
  <c r="R135" i="34" s="1"/>
  <c r="AD135" i="34" s="1"/>
  <c r="AP282" i="22"/>
  <c r="R282" i="34" s="1"/>
  <c r="AD282" i="34" s="1"/>
  <c r="AP246" i="22"/>
  <c r="R246" i="34" s="1"/>
  <c r="AP219" i="22"/>
  <c r="R219" i="34" s="1"/>
  <c r="AP192" i="22"/>
  <c r="R192" i="34" s="1"/>
  <c r="AD192" i="34" s="1"/>
  <c r="AP168" i="22"/>
  <c r="R168" i="34" s="1"/>
  <c r="AD168" i="34" s="1"/>
  <c r="AP104" i="22"/>
  <c r="R104" i="34" s="1"/>
  <c r="AD104" i="34" s="1"/>
  <c r="AP64" i="22"/>
  <c r="R64" i="34" s="1"/>
  <c r="AP32" i="22"/>
  <c r="R32" i="34" s="1"/>
  <c r="AD32" i="34" s="1"/>
  <c r="AP79" i="22"/>
  <c r="R79" i="34" s="1"/>
  <c r="AP165" i="22"/>
  <c r="R165" i="34" s="1"/>
  <c r="AD165" i="34" s="1"/>
  <c r="AP101" i="22"/>
  <c r="R101" i="34" s="1"/>
  <c r="AD101" i="34" s="1"/>
  <c r="AP106" i="22"/>
  <c r="R106" i="34" s="1"/>
  <c r="AP163" i="22"/>
  <c r="R163" i="34" s="1"/>
  <c r="AD163" i="34" s="1"/>
  <c r="AP11" i="22"/>
  <c r="R11" i="34" s="1"/>
  <c r="AP151" i="22"/>
  <c r="R151" i="34" s="1"/>
  <c r="AP316" i="22"/>
  <c r="R316" i="34" s="1"/>
  <c r="AP293" i="22"/>
  <c r="R293" i="34" s="1"/>
  <c r="AD293" i="34" s="1"/>
  <c r="AP243" i="22"/>
  <c r="R243" i="34" s="1"/>
  <c r="AP224" i="22"/>
  <c r="R224" i="34" s="1"/>
  <c r="AD224" i="34" s="1"/>
  <c r="AP189" i="22"/>
  <c r="R189" i="34" s="1"/>
  <c r="AD189" i="34" s="1"/>
  <c r="AP140" i="22"/>
  <c r="R140" i="34" s="1"/>
  <c r="AD140" i="34" s="1"/>
  <c r="AP82" i="22"/>
  <c r="R82" i="34" s="1"/>
  <c r="AD82" i="34" s="1"/>
  <c r="AP50" i="22"/>
  <c r="R50" i="34" s="1"/>
  <c r="AD50" i="34" s="1"/>
  <c r="AP138" i="22"/>
  <c r="R138" i="34" s="1"/>
  <c r="AD138" i="34" s="1"/>
  <c r="AP41" i="22"/>
  <c r="R41" i="34" s="1"/>
  <c r="AD41" i="34" s="1"/>
  <c r="AP105" i="22"/>
  <c r="R105" i="34" s="1"/>
  <c r="AD105" i="34" s="1"/>
  <c r="AP114" i="22"/>
  <c r="R114" i="34" s="1"/>
  <c r="AP29" i="22"/>
  <c r="R29" i="34" s="1"/>
  <c r="AD29" i="34" s="1"/>
  <c r="AP18" i="22"/>
  <c r="R18" i="34" s="1"/>
  <c r="AP16" i="22"/>
  <c r="R16" i="34" s="1"/>
  <c r="AD16" i="34" s="1"/>
  <c r="AP10" i="22"/>
  <c r="R10" i="34" s="1"/>
  <c r="AP127" i="22"/>
  <c r="R127" i="34" s="1"/>
  <c r="AD127" i="34" s="1"/>
  <c r="N146" i="32"/>
  <c r="BN197" i="31"/>
  <c r="BM310" i="31"/>
  <c r="BN383" i="31"/>
  <c r="BL373" i="31"/>
  <c r="BN370" i="31"/>
  <c r="BK197" i="31"/>
  <c r="BN231" i="31"/>
  <c r="BL371" i="31"/>
  <c r="BL370" i="31"/>
  <c r="BJ366" i="31"/>
  <c r="BJ104" i="31"/>
  <c r="K146" i="32"/>
  <c r="BJ371" i="31"/>
  <c r="BM385" i="31"/>
  <c r="BJ385" i="31"/>
  <c r="BI373" i="31"/>
  <c r="BJ198" i="31"/>
  <c r="BM370" i="31"/>
  <c r="BN196" i="31"/>
  <c r="BK228" i="31"/>
  <c r="BN366" i="31"/>
  <c r="BK196" i="31"/>
  <c r="BM366" i="31"/>
  <c r="M146" i="32"/>
  <c r="J146" i="32"/>
  <c r="O146" i="32"/>
  <c r="BI228" i="31"/>
  <c r="BL366" i="31"/>
  <c r="BI198" i="31"/>
  <c r="BJ105" i="31"/>
  <c r="BM106" i="31"/>
  <c r="BL381" i="31"/>
  <c r="BJ370" i="31"/>
  <c r="BJ231" i="31"/>
  <c r="BL104" i="31"/>
  <c r="BK383" i="31"/>
  <c r="BM386" i="31"/>
  <c r="BI370" i="31"/>
  <c r="BM231" i="31"/>
  <c r="BJ106" i="31"/>
  <c r="BL105" i="31"/>
  <c r="BI194" i="31"/>
  <c r="BM383" i="31"/>
  <c r="L146" i="32"/>
  <c r="BN106" i="31"/>
  <c r="BL194" i="31"/>
  <c r="BI371" i="31"/>
  <c r="BN386" i="31"/>
  <c r="BJ386" i="31"/>
  <c r="BN385" i="31"/>
  <c r="J370" i="31" l="1"/>
  <c r="L370" i="31"/>
  <c r="I370" i="31"/>
  <c r="L371" i="31"/>
  <c r="BX317" i="34"/>
  <c r="BS262" i="34"/>
  <c r="M370" i="31"/>
  <c r="I371" i="31"/>
  <c r="I198" i="31"/>
  <c r="L373" i="31"/>
  <c r="N383" i="31"/>
  <c r="BY130" i="34"/>
  <c r="BY129" i="34" s="1"/>
  <c r="BZ42" i="34"/>
  <c r="BX41" i="34"/>
  <c r="BZ307" i="34"/>
  <c r="BZ130" i="34" s="1"/>
  <c r="BZ134" i="34"/>
  <c r="CB46" i="34"/>
  <c r="CC134" i="34"/>
  <c r="CC307" i="34"/>
  <c r="CC130" i="34" s="1"/>
  <c r="BS194" i="34"/>
  <c r="BT5" i="34"/>
  <c r="BS264" i="34"/>
  <c r="BS250" i="34"/>
  <c r="BT231" i="34"/>
  <c r="BS53" i="34"/>
  <c r="BT125" i="34"/>
  <c r="BS252" i="34"/>
  <c r="BS124" i="34"/>
  <c r="BS105" i="34"/>
  <c r="BT251" i="34"/>
  <c r="BT52" i="34"/>
  <c r="BS19" i="34"/>
  <c r="BT137" i="34"/>
  <c r="BT53" i="34"/>
  <c r="BS273" i="34"/>
  <c r="BS51" i="34"/>
  <c r="BT92" i="34"/>
  <c r="BS55" i="34"/>
  <c r="BS54" i="34"/>
  <c r="BT105" i="34"/>
  <c r="BS52" i="34"/>
  <c r="BT101" i="34"/>
  <c r="BT252" i="34"/>
  <c r="BS18" i="34"/>
  <c r="BT255" i="34"/>
  <c r="BT264" i="34"/>
  <c r="BT100" i="34"/>
  <c r="BT51" i="34"/>
  <c r="BT54" i="34"/>
  <c r="BT55" i="34"/>
  <c r="AN295" i="34"/>
  <c r="BS295" i="34" s="1"/>
  <c r="AN320" i="34"/>
  <c r="BT77" i="34"/>
  <c r="BS115" i="34"/>
  <c r="BS4" i="34"/>
  <c r="BT208" i="34"/>
  <c r="BS101" i="34"/>
  <c r="BT74" i="34"/>
  <c r="BS117" i="34"/>
  <c r="BT194" i="34"/>
  <c r="BT273" i="34"/>
  <c r="BS206" i="34"/>
  <c r="BS231" i="34"/>
  <c r="AN310" i="34"/>
  <c r="BS310" i="34" s="1"/>
  <c r="BT200" i="34"/>
  <c r="BS77" i="34"/>
  <c r="BT18" i="34"/>
  <c r="BS287" i="34"/>
  <c r="BS204" i="34"/>
  <c r="BS320" i="34" s="1"/>
  <c r="BS208" i="34"/>
  <c r="AN135" i="34"/>
  <c r="AO295" i="34"/>
  <c r="BT295" i="34" s="1"/>
  <c r="BS113" i="34"/>
  <c r="BS114" i="34"/>
  <c r="BS75" i="34"/>
  <c r="BT17" i="34"/>
  <c r="BS200" i="34"/>
  <c r="BS266" i="34"/>
  <c r="BS297" i="34"/>
  <c r="BT297" i="34"/>
  <c r="BT206" i="34"/>
  <c r="AO320" i="34"/>
  <c r="BT204" i="34"/>
  <c r="BT320" i="34" s="1"/>
  <c r="AO310" i="34"/>
  <c r="BT310" i="34" s="1"/>
  <c r="AP50" i="34"/>
  <c r="BU51" i="34" s="1"/>
  <c r="AP224" i="34"/>
  <c r="BU224" i="34" s="1"/>
  <c r="AP101" i="34"/>
  <c r="BU100" i="34" s="1"/>
  <c r="AP17" i="34"/>
  <c r="BU17" i="34" s="1"/>
  <c r="AP148" i="34"/>
  <c r="BU148" i="34" s="1"/>
  <c r="AP263" i="34"/>
  <c r="BU263" i="34" s="1"/>
  <c r="AP28" i="34"/>
  <c r="BU28" i="34" s="1"/>
  <c r="AP196" i="34"/>
  <c r="BU196" i="34" s="1"/>
  <c r="AP315" i="34"/>
  <c r="BU315" i="34" s="1"/>
  <c r="AP205" i="34"/>
  <c r="AP22" i="34"/>
  <c r="BU22" i="34" s="1"/>
  <c r="AP58" i="34"/>
  <c r="BU58" i="34" s="1"/>
  <c r="AP273" i="34"/>
  <c r="BU194" i="34" s="1"/>
  <c r="AP8" i="34"/>
  <c r="BU8" i="34" s="1"/>
  <c r="AP72" i="34"/>
  <c r="BU72" i="34" s="1"/>
  <c r="AP279" i="34"/>
  <c r="BU279" i="34" s="1"/>
  <c r="AP83" i="34"/>
  <c r="BU83" i="34" s="1"/>
  <c r="AP285" i="34"/>
  <c r="BU285" i="34" s="1"/>
  <c r="AP59" i="34"/>
  <c r="BU59" i="34" s="1"/>
  <c r="AP199" i="34"/>
  <c r="BU199" i="34" s="1"/>
  <c r="AP277" i="34"/>
  <c r="BU277" i="34" s="1"/>
  <c r="AP103" i="34"/>
  <c r="BU103" i="34" s="1"/>
  <c r="AP166" i="34"/>
  <c r="BU166" i="34" s="1"/>
  <c r="AP227" i="34"/>
  <c r="BU227" i="34" s="1"/>
  <c r="AP111" i="34"/>
  <c r="BU111" i="34" s="1"/>
  <c r="AP230" i="34"/>
  <c r="BU230" i="34" s="1"/>
  <c r="AP110" i="34"/>
  <c r="BU110" i="34" s="1"/>
  <c r="AP280" i="34"/>
  <c r="BU280" i="34" s="1"/>
  <c r="AP284" i="34"/>
  <c r="BU284" i="34" s="1"/>
  <c r="AP44" i="34"/>
  <c r="BU44" i="34" s="1"/>
  <c r="AP207" i="34"/>
  <c r="AP171" i="34"/>
  <c r="BU171" i="34" s="1"/>
  <c r="AP213" i="34"/>
  <c r="BU213" i="34" s="1"/>
  <c r="AP286" i="34"/>
  <c r="BU286" i="34" s="1"/>
  <c r="AP139" i="34"/>
  <c r="BU139" i="34" s="1"/>
  <c r="AP77" i="34"/>
  <c r="BU79" i="34" s="1"/>
  <c r="AP216" i="34"/>
  <c r="BU216" i="34" s="1"/>
  <c r="AP87" i="34"/>
  <c r="BU87" i="34" s="1"/>
  <c r="AP85" i="34"/>
  <c r="BU85" i="34" s="1"/>
  <c r="AP56" i="34"/>
  <c r="BU56" i="34" s="1"/>
  <c r="AP211" i="34"/>
  <c r="BU211" i="34" s="1"/>
  <c r="AP7" i="34"/>
  <c r="BU7" i="34" s="1"/>
  <c r="AP33" i="34"/>
  <c r="BU33" i="34" s="1"/>
  <c r="AP146" i="34"/>
  <c r="BU146" i="34" s="1"/>
  <c r="AP188" i="34"/>
  <c r="BU188" i="34" s="1"/>
  <c r="AP222" i="34"/>
  <c r="BU222" i="34" s="1"/>
  <c r="AP298" i="34"/>
  <c r="BU298" i="34" s="1"/>
  <c r="AA21" i="34"/>
  <c r="AN194" i="34"/>
  <c r="AN201" i="34"/>
  <c r="AN254" i="34"/>
  <c r="AN5" i="34"/>
  <c r="AO288" i="34"/>
  <c r="AO223" i="34"/>
  <c r="BT223" i="34" s="1"/>
  <c r="AA151" i="34"/>
  <c r="AO186" i="34"/>
  <c r="AN159" i="34"/>
  <c r="BS158" i="34" s="1"/>
  <c r="AO254" i="34"/>
  <c r="AO206" i="34"/>
  <c r="AO255" i="34"/>
  <c r="AN283" i="34"/>
  <c r="BS283" i="34" s="1"/>
  <c r="AN19" i="34"/>
  <c r="AA9" i="34"/>
  <c r="AA175" i="34"/>
  <c r="AA95" i="34"/>
  <c r="AP16" i="34"/>
  <c r="BU16" i="34" s="1"/>
  <c r="AP104" i="34"/>
  <c r="BU104" i="34" s="1"/>
  <c r="AP154" i="34"/>
  <c r="BU154" i="34" s="1"/>
  <c r="AP177" i="34"/>
  <c r="BU177" i="34" s="1"/>
  <c r="AP90" i="34"/>
  <c r="BU90" i="34" s="1"/>
  <c r="AP60" i="34"/>
  <c r="BU60" i="34" s="1"/>
  <c r="AP233" i="34"/>
  <c r="AP221" i="34"/>
  <c r="BU221" i="34" s="1"/>
  <c r="AP297" i="34"/>
  <c r="BU297" i="34" s="1"/>
  <c r="AP143" i="34"/>
  <c r="BU143" i="34" s="1"/>
  <c r="AP92" i="34"/>
  <c r="AP123" i="34"/>
  <c r="BU123" i="34" s="1"/>
  <c r="AP120" i="34"/>
  <c r="BU120" i="34" s="1"/>
  <c r="AP30" i="34"/>
  <c r="BU30" i="34" s="1"/>
  <c r="AP185" i="34"/>
  <c r="BU185" i="34" s="1"/>
  <c r="AP312" i="34"/>
  <c r="BU312" i="34" s="1"/>
  <c r="AP142" i="34"/>
  <c r="BU142" i="34" s="1"/>
  <c r="AP68" i="34"/>
  <c r="BU68" i="34" s="1"/>
  <c r="AP271" i="34"/>
  <c r="BU271" i="34" s="1"/>
  <c r="AP183" i="34"/>
  <c r="BU183" i="34" s="1"/>
  <c r="AP237" i="34"/>
  <c r="BU237" i="34" s="1"/>
  <c r="AP275" i="34"/>
  <c r="BU275" i="34" s="1"/>
  <c r="AP137" i="34"/>
  <c r="BU137" i="34" s="1"/>
  <c r="AP108" i="34"/>
  <c r="BU108" i="34" s="1"/>
  <c r="AP259" i="34"/>
  <c r="BU259" i="34" s="1"/>
  <c r="AP136" i="34"/>
  <c r="BU136" i="34" s="1"/>
  <c r="AP262" i="34"/>
  <c r="BU255" i="34" s="1"/>
  <c r="AP98" i="34"/>
  <c r="BU98" i="34" s="1"/>
  <c r="AP38" i="34"/>
  <c r="BU38" i="34" s="1"/>
  <c r="AP193" i="34"/>
  <c r="BU193" i="34" s="1"/>
  <c r="AP93" i="34"/>
  <c r="BU93" i="34" s="1"/>
  <c r="AP226" i="34"/>
  <c r="BU226" i="34" s="1"/>
  <c r="AP187" i="34"/>
  <c r="BU187" i="34" s="1"/>
  <c r="AP228" i="34"/>
  <c r="BU228" i="34" s="1"/>
  <c r="AP89" i="34"/>
  <c r="BU89" i="34" s="1"/>
  <c r="AP74" i="34"/>
  <c r="BU75" i="34" s="1"/>
  <c r="AP235" i="34"/>
  <c r="BU235" i="34" s="1"/>
  <c r="AP4" i="34"/>
  <c r="BU4" i="34" s="1"/>
  <c r="AP149" i="34"/>
  <c r="BU149" i="34" s="1"/>
  <c r="AP88" i="34"/>
  <c r="BU88" i="34" s="1"/>
  <c r="AP238" i="34"/>
  <c r="BU238" i="34" s="1"/>
  <c r="AP122" i="34"/>
  <c r="AP169" i="34"/>
  <c r="BU169" i="34" s="1"/>
  <c r="AP215" i="34"/>
  <c r="BU215" i="34" s="1"/>
  <c r="AP229" i="34"/>
  <c r="BU229" i="34" s="1"/>
  <c r="AP314" i="34"/>
  <c r="BU314" i="34" s="1"/>
  <c r="AP217" i="34"/>
  <c r="BU217" i="34" s="1"/>
  <c r="AP294" i="34"/>
  <c r="BU294" i="34" s="1"/>
  <c r="AN75" i="34"/>
  <c r="AN266" i="34"/>
  <c r="AN316" i="34"/>
  <c r="BS316" i="34" s="1"/>
  <c r="AN219" i="34"/>
  <c r="BS219" i="34" s="1"/>
  <c r="AO316" i="34"/>
  <c r="BT316" i="34" s="1"/>
  <c r="AO201" i="34"/>
  <c r="AO100" i="34"/>
  <c r="AO266" i="34"/>
  <c r="AO106" i="34"/>
  <c r="AO121" i="34"/>
  <c r="AO107" i="34" s="1"/>
  <c r="AO18" i="34"/>
  <c r="AN115" i="34"/>
  <c r="AN251" i="34"/>
  <c r="AN191" i="34"/>
  <c r="BS191" i="34" s="1"/>
  <c r="AA31" i="34"/>
  <c r="AA116" i="34"/>
  <c r="AP105" i="34"/>
  <c r="BU105" i="34" s="1"/>
  <c r="AP165" i="34"/>
  <c r="BU165" i="34" s="1"/>
  <c r="AP140" i="34"/>
  <c r="BU140" i="34" s="1"/>
  <c r="AP293" i="34"/>
  <c r="BU293" i="34" s="1"/>
  <c r="AP163" i="34"/>
  <c r="BU163" i="34" s="1"/>
  <c r="AP168" i="34"/>
  <c r="BU168" i="34" s="1"/>
  <c r="AP282" i="34"/>
  <c r="BU282" i="34" s="1"/>
  <c r="AP150" i="34"/>
  <c r="BU150" i="34" s="1"/>
  <c r="AP204" i="34"/>
  <c r="BU204" i="34" s="1"/>
  <c r="AP195" i="34"/>
  <c r="BU195" i="34" s="1"/>
  <c r="AP174" i="34"/>
  <c r="BU174" i="34" s="1"/>
  <c r="AP236" i="34"/>
  <c r="BU236" i="34" s="1"/>
  <c r="AP313" i="34"/>
  <c r="BU313" i="34" s="1"/>
  <c r="AP57" i="34"/>
  <c r="BU57" i="34" s="1"/>
  <c r="AP156" i="34"/>
  <c r="BU156" i="34" s="1"/>
  <c r="AP292" i="34"/>
  <c r="BU292" i="34" s="1"/>
  <c r="AP86" i="34"/>
  <c r="BU86" i="34" s="1"/>
  <c r="AP272" i="34"/>
  <c r="BU272" i="34" s="1"/>
  <c r="AP62" i="34"/>
  <c r="BU62" i="34" s="1"/>
  <c r="AP23" i="34"/>
  <c r="BU23" i="34" s="1"/>
  <c r="AP141" i="34"/>
  <c r="BU141" i="34" s="1"/>
  <c r="AP250" i="34"/>
  <c r="BU251" i="34" s="1"/>
  <c r="AP198" i="34"/>
  <c r="BU198" i="34" s="1"/>
  <c r="AP253" i="34"/>
  <c r="BU253" i="34" s="1"/>
  <c r="AP25" i="34"/>
  <c r="AP67" i="34"/>
  <c r="BU67" i="34" s="1"/>
  <c r="AP173" i="34"/>
  <c r="BU173" i="34" s="1"/>
  <c r="AP311" i="34"/>
  <c r="BU311" i="34" s="1"/>
  <c r="AP113" i="34"/>
  <c r="AP70" i="34"/>
  <c r="BU70" i="34" s="1"/>
  <c r="AP157" i="34"/>
  <c r="BU157" i="34" s="1"/>
  <c r="AP258" i="34"/>
  <c r="BU258" i="34" s="1"/>
  <c r="AP202" i="34"/>
  <c r="BU202" i="34" s="1"/>
  <c r="AP257" i="34"/>
  <c r="BU257" i="34" s="1"/>
  <c r="AP182" i="34"/>
  <c r="BU182" i="34" s="1"/>
  <c r="AP155" i="34"/>
  <c r="BU155" i="34" s="1"/>
  <c r="AP153" i="34"/>
  <c r="BU153" i="34" s="1"/>
  <c r="AP124" i="34"/>
  <c r="BU124" i="34" s="1"/>
  <c r="AP267" i="34"/>
  <c r="BU267" i="34" s="1"/>
  <c r="AP99" i="34"/>
  <c r="BU99" i="34" s="1"/>
  <c r="AP63" i="34"/>
  <c r="BU63" i="34" s="1"/>
  <c r="AP152" i="34"/>
  <c r="BU152" i="34" s="1"/>
  <c r="AP118" i="34"/>
  <c r="BU118" i="34" s="1"/>
  <c r="AP109" i="34"/>
  <c r="BU109" i="34" s="1"/>
  <c r="AP96" i="34"/>
  <c r="BU96" i="34" s="1"/>
  <c r="AP234" i="34"/>
  <c r="BU234" i="34" s="1"/>
  <c r="AP170" i="34"/>
  <c r="BU170" i="34" s="1"/>
  <c r="AP232" i="34"/>
  <c r="BU232" i="34" s="1"/>
  <c r="AN244" i="34"/>
  <c r="AN186" i="34"/>
  <c r="AN209" i="34"/>
  <c r="BS31" i="34" s="1"/>
  <c r="AA35" i="34"/>
  <c r="AN125" i="34"/>
  <c r="AO26" i="34"/>
  <c r="AO75" i="34"/>
  <c r="AO209" i="34"/>
  <c r="BT209" i="34" s="1"/>
  <c r="AO159" i="34"/>
  <c r="BT158" i="34" s="1"/>
  <c r="AA133" i="34"/>
  <c r="AO114" i="34"/>
  <c r="BT117" i="34" s="1"/>
  <c r="AN223" i="34"/>
  <c r="BS223" i="34" s="1"/>
  <c r="AA81" i="34"/>
  <c r="AO251" i="34"/>
  <c r="AO283" i="34"/>
  <c r="BT283" i="34" s="1"/>
  <c r="AA252" i="34"/>
  <c r="AP82" i="34"/>
  <c r="BU82" i="34" s="1"/>
  <c r="AP127" i="34"/>
  <c r="BU127" i="34" s="1"/>
  <c r="AP29" i="34"/>
  <c r="BU29" i="34" s="1"/>
  <c r="AP138" i="34"/>
  <c r="BU138" i="34" s="1"/>
  <c r="AP189" i="34"/>
  <c r="BU189" i="34" s="1"/>
  <c r="AP32" i="34"/>
  <c r="BU32" i="34" s="1"/>
  <c r="AP192" i="34"/>
  <c r="BU192" i="34" s="1"/>
  <c r="AP145" i="34"/>
  <c r="BU145" i="34" s="1"/>
  <c r="AP84" i="34"/>
  <c r="BU84" i="34" s="1"/>
  <c r="AP231" i="34"/>
  <c r="AP61" i="34"/>
  <c r="BU61" i="34" s="1"/>
  <c r="AP270" i="34"/>
  <c r="BU270" i="34" s="1"/>
  <c r="AP291" i="34"/>
  <c r="BU291" i="34" s="1"/>
  <c r="AP265" i="34"/>
  <c r="AP190" i="34"/>
  <c r="BU190" i="34" s="1"/>
  <c r="AP6" i="34"/>
  <c r="BU6" i="34" s="1"/>
  <c r="AP39" i="34"/>
  <c r="BU39" i="34" s="1"/>
  <c r="AP200" i="34"/>
  <c r="BU200" i="34" s="1"/>
  <c r="AP268" i="34"/>
  <c r="BU268" i="34" s="1"/>
  <c r="AP91" i="34"/>
  <c r="BU91" i="34" s="1"/>
  <c r="AP161" i="34"/>
  <c r="BU161" i="34" s="1"/>
  <c r="AP239" i="34"/>
  <c r="BU239" i="34" s="1"/>
  <c r="AP71" i="34"/>
  <c r="BU71" i="34" s="1"/>
  <c r="AP289" i="34"/>
  <c r="BU289" i="34" s="1"/>
  <c r="AP208" i="34"/>
  <c r="BU208" i="34" s="1"/>
  <c r="AP158" i="34"/>
  <c r="AP203" i="34"/>
  <c r="BU203" i="34" s="1"/>
  <c r="AP131" i="34"/>
  <c r="BU131" i="34" s="1"/>
  <c r="AP102" i="34"/>
  <c r="BU102" i="34" s="1"/>
  <c r="AP180" i="34"/>
  <c r="BU180" i="34" s="1"/>
  <c r="AP299" i="34"/>
  <c r="BU299" i="34" s="1"/>
  <c r="AP218" i="34"/>
  <c r="BU218" i="34" s="1"/>
  <c r="AP197" i="34"/>
  <c r="BU197" i="34" s="1"/>
  <c r="AP94" i="34"/>
  <c r="BU94" i="34" s="1"/>
  <c r="AP308" i="34"/>
  <c r="BU308" i="34" s="1"/>
  <c r="AP162" i="34"/>
  <c r="BU162" i="34" s="1"/>
  <c r="AP184" i="34"/>
  <c r="BU184" i="34" s="1"/>
  <c r="AP281" i="34"/>
  <c r="BU281" i="34" s="1"/>
  <c r="AP160" i="34"/>
  <c r="BU160" i="34" s="1"/>
  <c r="AP261" i="34"/>
  <c r="BU261" i="34" s="1"/>
  <c r="AN255" i="34"/>
  <c r="AN51" i="34"/>
  <c r="AN288" i="34"/>
  <c r="AN100" i="34"/>
  <c r="AN26" i="34"/>
  <c r="AO79" i="34"/>
  <c r="AO220" i="34"/>
  <c r="AN121" i="34"/>
  <c r="AN112" i="34" s="1"/>
  <c r="AO194" i="34"/>
  <c r="AO244" i="34"/>
  <c r="AO51" i="34"/>
  <c r="AO126" i="34"/>
  <c r="AO24" i="34" s="1"/>
  <c r="BT24" i="34" s="1"/>
  <c r="AO5" i="34"/>
  <c r="AN106" i="34"/>
  <c r="AO191" i="34"/>
  <c r="BT191" i="34" s="1"/>
  <c r="AA260" i="34"/>
  <c r="AA128" i="34"/>
  <c r="AA112" i="34"/>
  <c r="AU42" i="34"/>
  <c r="AV42" i="34"/>
  <c r="AS42" i="34"/>
  <c r="AU307" i="34"/>
  <c r="AU317" i="34" s="1"/>
  <c r="BZ41" i="34"/>
  <c r="BX42" i="34"/>
  <c r="BX40" i="34"/>
  <c r="BZ40" i="34"/>
  <c r="BX64" i="34"/>
  <c r="BX65" i="34"/>
  <c r="BT159" i="34"/>
  <c r="CB243" i="34"/>
  <c r="CB43" i="34" s="1"/>
  <c r="CB245" i="34"/>
  <c r="CB45" i="34" s="1"/>
  <c r="CC243" i="34"/>
  <c r="CC43" i="34" s="1"/>
  <c r="CC245" i="34"/>
  <c r="CC45" i="34" s="1"/>
  <c r="BY243" i="34"/>
  <c r="BY43" i="34" s="1"/>
  <c r="BY245" i="34"/>
  <c r="BY45" i="34" s="1"/>
  <c r="BY64" i="34"/>
  <c r="BY65" i="34"/>
  <c r="BT176" i="34"/>
  <c r="BY317" i="34"/>
  <c r="BY309" i="34"/>
  <c r="BS176" i="34"/>
  <c r="CB134" i="34"/>
  <c r="CB307" i="34"/>
  <c r="AX309" i="34"/>
  <c r="AU134" i="34"/>
  <c r="AU306" i="34" s="1"/>
  <c r="BX129" i="34"/>
  <c r="CA129" i="34"/>
  <c r="AT46" i="34"/>
  <c r="AX246" i="34"/>
  <c r="CC246" i="34" s="1"/>
  <c r="CC46" i="34" s="1"/>
  <c r="AU14" i="34"/>
  <c r="AV14" i="34"/>
  <c r="AW245" i="34"/>
  <c r="AW45" i="34" s="1"/>
  <c r="BZ322" i="34"/>
  <c r="BZ321" i="34"/>
  <c r="BZ167" i="34"/>
  <c r="CA321" i="34"/>
  <c r="CA167" i="34"/>
  <c r="CA322" i="34"/>
  <c r="AU246" i="34"/>
  <c r="AS246" i="34"/>
  <c r="AS13" i="34"/>
  <c r="AV246" i="34"/>
  <c r="CA246" i="34" s="1"/>
  <c r="CA46" i="34" s="1"/>
  <c r="AX43" i="34"/>
  <c r="AT14" i="34"/>
  <c r="AT65" i="34"/>
  <c r="AU64" i="34"/>
  <c r="AW13" i="34"/>
  <c r="BX167" i="34"/>
  <c r="BX321" i="34"/>
  <c r="BX322" i="34"/>
  <c r="AW64" i="34"/>
  <c r="AX64" i="34"/>
  <c r="AV64" i="34"/>
  <c r="AT245" i="34"/>
  <c r="AT45" i="34" s="1"/>
  <c r="AX245" i="34"/>
  <c r="AX45" i="34" s="1"/>
  <c r="AX14" i="34"/>
  <c r="AD26" i="34"/>
  <c r="AL15" i="34"/>
  <c r="AB214" i="34"/>
  <c r="AB300" i="34"/>
  <c r="AC300" i="34"/>
  <c r="AA247" i="34"/>
  <c r="AS243" i="34"/>
  <c r="AG245" i="34"/>
  <c r="AD283" i="34"/>
  <c r="AD191" i="34"/>
  <c r="AC264" i="34"/>
  <c r="AW43" i="34"/>
  <c r="AU243" i="34"/>
  <c r="AI245" i="34"/>
  <c r="AV243" i="34"/>
  <c r="AJ245" i="34"/>
  <c r="AT43" i="34"/>
  <c r="AS65" i="34"/>
  <c r="AG66" i="34"/>
  <c r="AD125" i="34"/>
  <c r="AX129" i="34"/>
  <c r="AB287" i="34"/>
  <c r="AC210" i="34"/>
  <c r="AB172" i="34"/>
  <c r="AB27" i="34"/>
  <c r="AC95" i="34"/>
  <c r="AB304" i="34"/>
  <c r="AC256" i="34"/>
  <c r="AC172" i="34"/>
  <c r="AC27" i="34"/>
  <c r="AC214" i="34"/>
  <c r="AK65" i="34"/>
  <c r="AB76" i="34"/>
  <c r="AB212" i="34"/>
  <c r="AC76" i="34"/>
  <c r="AC52" i="34"/>
  <c r="AL65" i="34"/>
  <c r="AJ15" i="34"/>
  <c r="AB52" i="34"/>
  <c r="AB210" i="34"/>
  <c r="AB220" i="34"/>
  <c r="AC290" i="34"/>
  <c r="AC304" i="34"/>
  <c r="AC19" i="34"/>
  <c r="AH66" i="34"/>
  <c r="AI15" i="34"/>
  <c r="AG14" i="34"/>
  <c r="AJ65" i="34"/>
  <c r="AC212" i="34"/>
  <c r="AC128" i="34"/>
  <c r="AI65" i="34"/>
  <c r="AB256" i="34"/>
  <c r="AB290" i="34"/>
  <c r="AB126" i="34"/>
  <c r="AC287" i="34"/>
  <c r="AC115" i="34"/>
  <c r="AB116" i="34"/>
  <c r="AB264" i="34"/>
  <c r="AL20" i="34"/>
  <c r="AH15" i="34"/>
  <c r="AK14" i="34"/>
  <c r="AD304" i="34"/>
  <c r="AD121" i="34"/>
  <c r="AD114" i="34"/>
  <c r="AD223" i="34"/>
  <c r="AD251" i="34"/>
  <c r="AD254" i="34"/>
  <c r="AD5" i="34"/>
  <c r="AD219" i="34"/>
  <c r="AD75" i="34"/>
  <c r="AD323" i="34"/>
  <c r="AD316" i="34"/>
  <c r="AD106" i="34"/>
  <c r="AC144" i="34"/>
  <c r="AD295" i="34"/>
  <c r="AD255" i="34"/>
  <c r="AD201" i="34"/>
  <c r="AD100" i="34"/>
  <c r="AD194" i="34"/>
  <c r="AD288" i="34"/>
  <c r="AD266" i="34"/>
  <c r="AD206" i="34"/>
  <c r="AD186" i="34"/>
  <c r="AD209" i="34"/>
  <c r="AD18" i="34"/>
  <c r="AD79" i="34"/>
  <c r="AD159" i="34"/>
  <c r="AD212" i="34"/>
  <c r="AD51" i="34"/>
  <c r="AD244" i="34"/>
  <c r="AB144" i="34"/>
  <c r="AA37" i="34"/>
  <c r="AQ302" i="22"/>
  <c r="S302" i="34" s="1"/>
  <c r="AE302" i="34" s="1"/>
  <c r="AQ280" i="22"/>
  <c r="S280" i="34" s="1"/>
  <c r="AE280" i="34" s="1"/>
  <c r="AQ323" i="22"/>
  <c r="S323" i="34" s="1"/>
  <c r="AQ249" i="22"/>
  <c r="S249" i="34" s="1"/>
  <c r="AQ262" i="22"/>
  <c r="S262" i="34" s="1"/>
  <c r="AE262" i="34" s="1"/>
  <c r="AQ242" i="22"/>
  <c r="S242" i="34" s="1"/>
  <c r="AQ158" i="22"/>
  <c r="S158" i="34" s="1"/>
  <c r="AE158" i="34" s="1"/>
  <c r="AQ142" i="22"/>
  <c r="S142" i="34" s="1"/>
  <c r="AE142" i="34" s="1"/>
  <c r="AQ126" i="22"/>
  <c r="S126" i="34" s="1"/>
  <c r="AQ110" i="22"/>
  <c r="S110" i="34" s="1"/>
  <c r="AE110" i="34" s="1"/>
  <c r="AQ94" i="22"/>
  <c r="S94" i="34" s="1"/>
  <c r="AE94" i="34" s="1"/>
  <c r="AQ292" i="22"/>
  <c r="S292" i="34" s="1"/>
  <c r="AE292" i="34" s="1"/>
  <c r="AQ276" i="22"/>
  <c r="S276" i="34" s="1"/>
  <c r="AQ288" i="22"/>
  <c r="S288" i="34" s="1"/>
  <c r="AQ317" i="22"/>
  <c r="S317" i="34" s="1"/>
  <c r="AE317" i="34" s="1"/>
  <c r="AQ251" i="22"/>
  <c r="S251" i="34" s="1"/>
  <c r="AQ206" i="22"/>
  <c r="S206" i="34" s="1"/>
  <c r="AQ154" i="22"/>
  <c r="S154" i="34" s="1"/>
  <c r="AE154" i="34" s="1"/>
  <c r="AQ134" i="22"/>
  <c r="S134" i="34" s="1"/>
  <c r="AE134" i="34" s="1"/>
  <c r="AQ114" i="22"/>
  <c r="S114" i="34" s="1"/>
  <c r="AQ90" i="22"/>
  <c r="S90" i="34" s="1"/>
  <c r="AE90" i="34" s="1"/>
  <c r="AQ191" i="22"/>
  <c r="S191" i="34" s="1"/>
  <c r="AQ71" i="22"/>
  <c r="S71" i="34" s="1"/>
  <c r="AE71" i="34" s="1"/>
  <c r="AQ55" i="22"/>
  <c r="S55" i="34" s="1"/>
  <c r="AQ39" i="22"/>
  <c r="S39" i="34" s="1"/>
  <c r="AE39" i="34" s="1"/>
  <c r="AQ256" i="22"/>
  <c r="S256" i="34" s="1"/>
  <c r="AQ312" i="22"/>
  <c r="S312" i="34" s="1"/>
  <c r="AE312" i="34" s="1"/>
  <c r="AQ289" i="22"/>
  <c r="S289" i="34" s="1"/>
  <c r="AE289" i="34" s="1"/>
  <c r="AQ273" i="22"/>
  <c r="S273" i="34" s="1"/>
  <c r="AE273" i="34" s="1"/>
  <c r="AQ253" i="22"/>
  <c r="S253" i="34" s="1"/>
  <c r="AE253" i="34" s="1"/>
  <c r="AQ238" i="22"/>
  <c r="S238" i="34" s="1"/>
  <c r="AE238" i="34" s="1"/>
  <c r="AQ200" i="22"/>
  <c r="S200" i="34" s="1"/>
  <c r="AE200" i="34" s="1"/>
  <c r="AQ155" i="22"/>
  <c r="S155" i="34" s="1"/>
  <c r="AE155" i="34" s="1"/>
  <c r="AQ139" i="22"/>
  <c r="S139" i="34" s="1"/>
  <c r="AE139" i="34" s="1"/>
  <c r="AQ123" i="22"/>
  <c r="S123" i="34" s="1"/>
  <c r="AE123" i="34" s="1"/>
  <c r="AQ107" i="22"/>
  <c r="S107" i="34" s="1"/>
  <c r="AQ91" i="22"/>
  <c r="S91" i="34" s="1"/>
  <c r="AE91" i="34" s="1"/>
  <c r="AQ215" i="22"/>
  <c r="S215" i="34" s="1"/>
  <c r="AE215" i="34" s="1"/>
  <c r="AQ76" i="22"/>
  <c r="S76" i="34" s="1"/>
  <c r="AQ290" i="22"/>
  <c r="S290" i="34" s="1"/>
  <c r="AQ307" i="22"/>
  <c r="S307" i="34" s="1"/>
  <c r="AE307" i="34" s="1"/>
  <c r="AQ243" i="22"/>
  <c r="S243" i="34" s="1"/>
  <c r="AQ204" i="22"/>
  <c r="S204" i="34" s="1"/>
  <c r="AE204" i="34" s="1"/>
  <c r="AQ136" i="22"/>
  <c r="S136" i="34" s="1"/>
  <c r="AE136" i="34" s="1"/>
  <c r="AQ104" i="22"/>
  <c r="S104" i="34" s="1"/>
  <c r="AE104" i="34" s="1"/>
  <c r="AQ81" i="22"/>
  <c r="S81" i="34" s="1"/>
  <c r="AQ54" i="22"/>
  <c r="S54" i="34" s="1"/>
  <c r="AQ36" i="22"/>
  <c r="S36" i="34" s="1"/>
  <c r="AQ19" i="22"/>
  <c r="S19" i="34" s="1"/>
  <c r="AQ16" i="22"/>
  <c r="S16" i="34" s="1"/>
  <c r="AE16" i="34" s="1"/>
  <c r="AQ174" i="22"/>
  <c r="S174" i="34" s="1"/>
  <c r="AE174" i="34" s="1"/>
  <c r="AQ287" i="22"/>
  <c r="S287" i="34" s="1"/>
  <c r="AQ261" i="22"/>
  <c r="S261" i="34" s="1"/>
  <c r="AE261" i="34" s="1"/>
  <c r="AQ254" i="22"/>
  <c r="S254" i="34" s="1"/>
  <c r="AQ165" i="22"/>
  <c r="S165" i="34" s="1"/>
  <c r="AE165" i="34" s="1"/>
  <c r="AQ133" i="22"/>
  <c r="S133" i="34" s="1"/>
  <c r="AQ101" i="22"/>
  <c r="S101" i="34" s="1"/>
  <c r="AE101" i="34" s="1"/>
  <c r="AQ171" i="22"/>
  <c r="S171" i="34" s="1"/>
  <c r="AE171" i="34" s="1"/>
  <c r="AQ64" i="22"/>
  <c r="S64" i="34" s="1"/>
  <c r="AQ41" i="22"/>
  <c r="S41" i="34" s="1"/>
  <c r="AE41" i="34" s="1"/>
  <c r="AQ203" i="22"/>
  <c r="S203" i="34" s="1"/>
  <c r="AE203" i="34" s="1"/>
  <c r="AQ209" i="22"/>
  <c r="S209" i="34" s="1"/>
  <c r="AQ11" i="22"/>
  <c r="S11" i="34" s="1"/>
  <c r="AQ12" i="22"/>
  <c r="S12" i="34" s="1"/>
  <c r="AQ314" i="22"/>
  <c r="S314" i="34" s="1"/>
  <c r="AE314" i="34" s="1"/>
  <c r="AQ274" i="22"/>
  <c r="S274" i="34" s="1"/>
  <c r="AQ259" i="22"/>
  <c r="S259" i="34" s="1"/>
  <c r="AE259" i="34" s="1"/>
  <c r="AQ258" i="22"/>
  <c r="S258" i="34" s="1"/>
  <c r="AE258" i="34" s="1"/>
  <c r="AQ148" i="22"/>
  <c r="S148" i="34" s="1"/>
  <c r="AE148" i="34" s="1"/>
  <c r="AQ116" i="22"/>
  <c r="S116" i="34" s="1"/>
  <c r="AQ84" i="22"/>
  <c r="S84" i="34" s="1"/>
  <c r="AE84" i="34" s="1"/>
  <c r="AQ69" i="22"/>
  <c r="S69" i="34" s="1"/>
  <c r="AE69" i="34" s="1"/>
  <c r="AQ46" i="22"/>
  <c r="S46" i="34" s="1"/>
  <c r="AE46" i="34" s="1"/>
  <c r="AQ28" i="22"/>
  <c r="S28" i="34" s="1"/>
  <c r="AE28" i="34" s="1"/>
  <c r="AQ201" i="22"/>
  <c r="S201" i="34" s="1"/>
  <c r="AQ13" i="22"/>
  <c r="S13" i="34" s="1"/>
  <c r="AQ20" i="22"/>
  <c r="S20" i="34" s="1"/>
  <c r="AQ291" i="22"/>
  <c r="S291" i="34" s="1"/>
  <c r="AE291" i="34" s="1"/>
  <c r="AQ315" i="22"/>
  <c r="S315" i="34" s="1"/>
  <c r="AE315" i="34" s="1"/>
  <c r="AQ202" i="22"/>
  <c r="S202" i="34" s="1"/>
  <c r="AE202" i="34" s="1"/>
  <c r="AQ153" i="22"/>
  <c r="S153" i="34" s="1"/>
  <c r="AE153" i="34" s="1"/>
  <c r="AQ121" i="22"/>
  <c r="S121" i="34" s="1"/>
  <c r="AQ89" i="22"/>
  <c r="S89" i="34" s="1"/>
  <c r="AE89" i="34" s="1"/>
  <c r="AQ74" i="22"/>
  <c r="S74" i="34" s="1"/>
  <c r="AE74" i="34" s="1"/>
  <c r="AQ49" i="22"/>
  <c r="S49" i="34" s="1"/>
  <c r="AE49" i="34" s="1"/>
  <c r="AQ26" i="22"/>
  <c r="S26" i="34" s="1"/>
  <c r="AQ252" i="22"/>
  <c r="S252" i="34" s="1"/>
  <c r="AQ25" i="22"/>
  <c r="S25" i="34" s="1"/>
  <c r="AE25" i="34" s="1"/>
  <c r="AQ14" i="22"/>
  <c r="S14" i="34" s="1"/>
  <c r="AQ221" i="22"/>
  <c r="S221" i="34" s="1"/>
  <c r="AE221" i="34" s="1"/>
  <c r="AQ318" i="22"/>
  <c r="S318" i="34" s="1"/>
  <c r="AE318" i="34" s="1"/>
  <c r="AQ265" i="22"/>
  <c r="S265" i="34" s="1"/>
  <c r="AE265" i="34" s="1"/>
  <c r="AQ166" i="22"/>
  <c r="S166" i="34" s="1"/>
  <c r="AE166" i="34" s="1"/>
  <c r="AQ122" i="22"/>
  <c r="S122" i="34" s="1"/>
  <c r="AE122" i="34" s="1"/>
  <c r="AQ232" i="22"/>
  <c r="S232" i="34" s="1"/>
  <c r="AE232" i="34" s="1"/>
  <c r="AQ63" i="22"/>
  <c r="S63" i="34" s="1"/>
  <c r="AE63" i="34" s="1"/>
  <c r="AQ181" i="22"/>
  <c r="S181" i="34" s="1"/>
  <c r="AQ281" i="22"/>
  <c r="S281" i="34" s="1"/>
  <c r="AE281" i="34" s="1"/>
  <c r="AQ255" i="22"/>
  <c r="S255" i="34" s="1"/>
  <c r="AQ163" i="22"/>
  <c r="S163" i="34" s="1"/>
  <c r="AE163" i="34" s="1"/>
  <c r="AQ131" i="22"/>
  <c r="S131" i="34" s="1"/>
  <c r="AE131" i="34" s="1"/>
  <c r="AQ99" i="22"/>
  <c r="S99" i="34" s="1"/>
  <c r="AE99" i="34" s="1"/>
  <c r="AQ179" i="22"/>
  <c r="S179" i="34" s="1"/>
  <c r="AQ278" i="22"/>
  <c r="S278" i="34" s="1"/>
  <c r="AQ198" i="22"/>
  <c r="S198" i="34" s="1"/>
  <c r="AE198" i="34" s="1"/>
  <c r="AQ120" i="22"/>
  <c r="S120" i="34" s="1"/>
  <c r="AE120" i="34" s="1"/>
  <c r="AQ88" i="22"/>
  <c r="S88" i="34" s="1"/>
  <c r="AE88" i="34" s="1"/>
  <c r="AQ45" i="22"/>
  <c r="S45" i="34" s="1"/>
  <c r="AE45" i="34" s="1"/>
  <c r="AQ178" i="22"/>
  <c r="S178" i="34" s="1"/>
  <c r="AQ300" i="22"/>
  <c r="S300" i="34" s="1"/>
  <c r="AQ263" i="22"/>
  <c r="S263" i="34" s="1"/>
  <c r="AE263" i="34" s="1"/>
  <c r="AQ149" i="22"/>
  <c r="S149" i="34" s="1"/>
  <c r="AE149" i="34" s="1"/>
  <c r="AQ85" i="22"/>
  <c r="S85" i="34" s="1"/>
  <c r="AE85" i="34" s="1"/>
  <c r="AQ50" i="22"/>
  <c r="S50" i="34" s="1"/>
  <c r="AE50" i="34" s="1"/>
  <c r="AQ185" i="22"/>
  <c r="S185" i="34" s="1"/>
  <c r="AE185" i="34" s="1"/>
  <c r="AQ186" i="22"/>
  <c r="S186" i="34" s="1"/>
  <c r="AE186" i="34" s="1"/>
  <c r="AQ294" i="22"/>
  <c r="S294" i="34" s="1"/>
  <c r="AE294" i="34" s="1"/>
  <c r="AQ246" i="22"/>
  <c r="S246" i="34" s="1"/>
  <c r="AQ132" i="22"/>
  <c r="S132" i="34" s="1"/>
  <c r="AQ223" i="22"/>
  <c r="S223" i="34" s="1"/>
  <c r="AQ37" i="22"/>
  <c r="S37" i="34" s="1"/>
  <c r="AQ23" i="22"/>
  <c r="S23" i="34" s="1"/>
  <c r="AE23" i="34" s="1"/>
  <c r="AQ260" i="22"/>
  <c r="S260" i="34" s="1"/>
  <c r="AQ305" i="22"/>
  <c r="S305" i="34" s="1"/>
  <c r="AE305" i="34" s="1"/>
  <c r="AQ137" i="22"/>
  <c r="S137" i="34" s="1"/>
  <c r="AE137" i="34" s="1"/>
  <c r="AQ187" i="22"/>
  <c r="S187" i="34" s="1"/>
  <c r="AE187" i="34" s="1"/>
  <c r="AQ40" i="22"/>
  <c r="S40" i="34" s="1"/>
  <c r="AE40" i="34" s="1"/>
  <c r="AQ196" i="22"/>
  <c r="S196" i="34" s="1"/>
  <c r="AE196" i="34" s="1"/>
  <c r="AQ190" i="22"/>
  <c r="S190" i="34" s="1"/>
  <c r="AE190" i="34" s="1"/>
  <c r="AQ284" i="22"/>
  <c r="S284" i="34" s="1"/>
  <c r="AE284" i="34" s="1"/>
  <c r="AQ321" i="22"/>
  <c r="S321" i="34" s="1"/>
  <c r="AE321" i="34" s="1"/>
  <c r="AQ235" i="22"/>
  <c r="S235" i="34" s="1"/>
  <c r="AE235" i="34" s="1"/>
  <c r="AQ212" i="22"/>
  <c r="S212" i="34" s="1"/>
  <c r="AQ150" i="22"/>
  <c r="S150" i="34" s="1"/>
  <c r="AE150" i="34" s="1"/>
  <c r="AQ130" i="22"/>
  <c r="S130" i="34" s="1"/>
  <c r="AE130" i="34" s="1"/>
  <c r="AQ106" i="22"/>
  <c r="S106" i="34" s="1"/>
  <c r="AQ86" i="22"/>
  <c r="S86" i="34" s="1"/>
  <c r="AE86" i="34" s="1"/>
  <c r="AQ175" i="22"/>
  <c r="S175" i="34" s="1"/>
  <c r="AQ67" i="22"/>
  <c r="S67" i="34" s="1"/>
  <c r="AE67" i="34" s="1"/>
  <c r="AQ51" i="22"/>
  <c r="S51" i="34" s="1"/>
  <c r="AQ35" i="22"/>
  <c r="S35" i="34" s="1"/>
  <c r="AQ219" i="22"/>
  <c r="S219" i="34" s="1"/>
  <c r="AQ304" i="22"/>
  <c r="S304" i="34" s="1"/>
  <c r="AQ285" i="22"/>
  <c r="S285" i="34" s="1"/>
  <c r="AE285" i="34" s="1"/>
  <c r="AQ269" i="22"/>
  <c r="S269" i="34" s="1"/>
  <c r="AQ237" i="22"/>
  <c r="S237" i="34" s="1"/>
  <c r="AE237" i="34" s="1"/>
  <c r="AQ210" i="22"/>
  <c r="S210" i="34" s="1"/>
  <c r="AQ167" i="22"/>
  <c r="S167" i="34" s="1"/>
  <c r="AE167" i="34" s="1"/>
  <c r="AQ151" i="22"/>
  <c r="S151" i="34" s="1"/>
  <c r="AQ135" i="22"/>
  <c r="S135" i="34" s="1"/>
  <c r="AE135" i="34" s="1"/>
  <c r="AQ119" i="22"/>
  <c r="S119" i="34" s="1"/>
  <c r="AE119" i="34" s="1"/>
  <c r="AQ103" i="22"/>
  <c r="S103" i="34" s="1"/>
  <c r="AE103" i="34" s="1"/>
  <c r="AQ87" i="22"/>
  <c r="S87" i="34" s="1"/>
  <c r="AE87" i="34" s="1"/>
  <c r="AQ195" i="22"/>
  <c r="S195" i="34" s="1"/>
  <c r="AE195" i="34" s="1"/>
  <c r="AQ72" i="22"/>
  <c r="S72" i="34" s="1"/>
  <c r="AE72" i="34" s="1"/>
  <c r="AQ282" i="22"/>
  <c r="S282" i="34" s="1"/>
  <c r="AE282" i="34" s="1"/>
  <c r="AQ311" i="22"/>
  <c r="S311" i="34" s="1"/>
  <c r="AE311" i="34" s="1"/>
  <c r="AQ297" i="22"/>
  <c r="S297" i="34" s="1"/>
  <c r="AE297" i="34" s="1"/>
  <c r="AQ160" i="22"/>
  <c r="S160" i="34" s="1"/>
  <c r="AE160" i="34" s="1"/>
  <c r="AQ128" i="22"/>
  <c r="S128" i="34" s="1"/>
  <c r="AQ96" i="22"/>
  <c r="S96" i="34" s="1"/>
  <c r="AE96" i="34" s="1"/>
  <c r="AQ73" i="22"/>
  <c r="S73" i="34" s="1"/>
  <c r="AE73" i="34" s="1"/>
  <c r="AQ52" i="22"/>
  <c r="S52" i="34" s="1"/>
  <c r="AQ29" i="22"/>
  <c r="S29" i="34" s="1"/>
  <c r="AE29" i="34" s="1"/>
  <c r="AQ9" i="22"/>
  <c r="S9" i="34" s="1"/>
  <c r="AQ10" i="22"/>
  <c r="S10" i="34" s="1"/>
  <c r="AQ316" i="22"/>
  <c r="S316" i="34" s="1"/>
  <c r="AE316" i="34" s="1"/>
  <c r="AQ275" i="22"/>
  <c r="S275" i="34" s="1"/>
  <c r="AE275" i="34" s="1"/>
  <c r="AQ229" i="22"/>
  <c r="S229" i="34" s="1"/>
  <c r="AE229" i="34" s="1"/>
  <c r="AQ218" i="22"/>
  <c r="S218" i="34" s="1"/>
  <c r="AE218" i="34" s="1"/>
  <c r="AQ157" i="22"/>
  <c r="S157" i="34" s="1"/>
  <c r="AE157" i="34" s="1"/>
  <c r="AQ125" i="22"/>
  <c r="S125" i="34" s="1"/>
  <c r="AQ93" i="22"/>
  <c r="S93" i="34" s="1"/>
  <c r="AE93" i="34" s="1"/>
  <c r="AQ78" i="22"/>
  <c r="S78" i="34" s="1"/>
  <c r="AE78" i="34" s="1"/>
  <c r="AQ57" i="22"/>
  <c r="S57" i="34" s="1"/>
  <c r="AE57" i="34" s="1"/>
  <c r="AQ34" i="22"/>
  <c r="S34" i="34" s="1"/>
  <c r="AQ193" i="22"/>
  <c r="S193" i="34" s="1"/>
  <c r="AE193" i="34" s="1"/>
  <c r="AQ192" i="22"/>
  <c r="S192" i="34" s="1"/>
  <c r="AE192" i="34" s="1"/>
  <c r="AQ197" i="22"/>
  <c r="S197" i="34" s="1"/>
  <c r="AE197" i="34" s="1"/>
  <c r="AQ228" i="22"/>
  <c r="S228" i="34" s="1"/>
  <c r="AE228" i="34" s="1"/>
  <c r="AQ298" i="22"/>
  <c r="S298" i="34" s="1"/>
  <c r="AE298" i="34" s="1"/>
  <c r="AQ301" i="22"/>
  <c r="S301" i="34" s="1"/>
  <c r="AE301" i="34" s="1"/>
  <c r="AQ227" i="22"/>
  <c r="S227" i="34" s="1"/>
  <c r="AE227" i="34" s="1"/>
  <c r="AQ220" i="22"/>
  <c r="S220" i="34" s="1"/>
  <c r="AQ140" i="22"/>
  <c r="S140" i="34" s="1"/>
  <c r="AE140" i="34" s="1"/>
  <c r="AQ108" i="22"/>
  <c r="S108" i="34" s="1"/>
  <c r="AE108" i="34" s="1"/>
  <c r="AQ264" i="22"/>
  <c r="S264" i="34" s="1"/>
  <c r="AQ62" i="22"/>
  <c r="S62" i="34" s="1"/>
  <c r="AE62" i="34" s="1"/>
  <c r="AQ44" i="22"/>
  <c r="S44" i="34" s="1"/>
  <c r="AE44" i="34" s="1"/>
  <c r="AQ177" i="22"/>
  <c r="S177" i="34" s="1"/>
  <c r="AE177" i="34" s="1"/>
  <c r="AQ188" i="22"/>
  <c r="S188" i="34" s="1"/>
  <c r="AE188" i="34" s="1"/>
  <c r="AQ244" i="22"/>
  <c r="S244" i="34" s="1"/>
  <c r="AQ205" i="22"/>
  <c r="S205" i="34" s="1"/>
  <c r="AE205" i="34" s="1"/>
  <c r="AQ283" i="22"/>
  <c r="S283" i="34" s="1"/>
  <c r="AQ245" i="22"/>
  <c r="S245" i="34" s="1"/>
  <c r="AQ234" i="22"/>
  <c r="S234" i="34" s="1"/>
  <c r="AE234" i="34" s="1"/>
  <c r="AQ145" i="22"/>
  <c r="S145" i="34" s="1"/>
  <c r="AE145" i="34" s="1"/>
  <c r="AQ113" i="22"/>
  <c r="S113" i="34" s="1"/>
  <c r="AE113" i="34" s="1"/>
  <c r="AQ199" i="22"/>
  <c r="S199" i="34" s="1"/>
  <c r="AE199" i="34" s="1"/>
  <c r="AQ65" i="22"/>
  <c r="S65" i="34" s="1"/>
  <c r="AQ42" i="22"/>
  <c r="S42" i="34" s="1"/>
  <c r="AE42" i="34" s="1"/>
  <c r="AQ211" i="22"/>
  <c r="S211" i="34" s="1"/>
  <c r="AE211" i="34" s="1"/>
  <c r="AQ217" i="22"/>
  <c r="S217" i="34" s="1"/>
  <c r="AE217" i="34" s="1"/>
  <c r="AQ17" i="22"/>
  <c r="S17" i="34" s="1"/>
  <c r="AE17" i="34" s="1"/>
  <c r="AQ8" i="22"/>
  <c r="S8" i="34" s="1"/>
  <c r="AE8" i="34" s="1"/>
  <c r="AQ272" i="22"/>
  <c r="S272" i="34" s="1"/>
  <c r="AE272" i="34" s="1"/>
  <c r="AQ230" i="22"/>
  <c r="S230" i="34" s="1"/>
  <c r="AE230" i="34" s="1"/>
  <c r="AQ146" i="22"/>
  <c r="S146" i="34" s="1"/>
  <c r="AE146" i="34" s="1"/>
  <c r="AQ102" i="22"/>
  <c r="S102" i="34" s="1"/>
  <c r="AE102" i="34" s="1"/>
  <c r="AQ79" i="22"/>
  <c r="S79" i="34" s="1"/>
  <c r="AQ47" i="22"/>
  <c r="S47" i="34" s="1"/>
  <c r="AE47" i="34" s="1"/>
  <c r="AQ31" i="22"/>
  <c r="S31" i="34" s="1"/>
  <c r="AQ296" i="22"/>
  <c r="S296" i="34" s="1"/>
  <c r="AE296" i="34" s="1"/>
  <c r="AQ299" i="22"/>
  <c r="S299" i="34" s="1"/>
  <c r="AE299" i="34" s="1"/>
  <c r="AQ250" i="22"/>
  <c r="S250" i="34" s="1"/>
  <c r="AE250" i="34" s="1"/>
  <c r="AQ147" i="22"/>
  <c r="S147" i="34" s="1"/>
  <c r="AQ115" i="22"/>
  <c r="S115" i="34" s="1"/>
  <c r="AQ83" i="22"/>
  <c r="S83" i="34" s="1"/>
  <c r="AE83" i="34" s="1"/>
  <c r="AQ322" i="22"/>
  <c r="S322" i="34" s="1"/>
  <c r="AE322" i="34" s="1"/>
  <c r="AQ319" i="22"/>
  <c r="S319" i="34" s="1"/>
  <c r="AE319" i="34" s="1"/>
  <c r="AQ152" i="22"/>
  <c r="S152" i="34" s="1"/>
  <c r="AE152" i="34" s="1"/>
  <c r="AQ68" i="22"/>
  <c r="S68" i="34" s="1"/>
  <c r="AE68" i="34" s="1"/>
  <c r="AQ173" i="22"/>
  <c r="S173" i="34" s="1"/>
  <c r="AE173" i="34" s="1"/>
  <c r="AQ182" i="22"/>
  <c r="S182" i="34" s="1"/>
  <c r="AE182" i="34" s="1"/>
  <c r="AQ267" i="22"/>
  <c r="S267" i="34" s="1"/>
  <c r="AE267" i="34" s="1"/>
  <c r="AQ266" i="22"/>
  <c r="S266" i="34" s="1"/>
  <c r="AQ117" i="22"/>
  <c r="S117" i="34" s="1"/>
  <c r="AQ70" i="22"/>
  <c r="S70" i="34" s="1"/>
  <c r="AE70" i="34" s="1"/>
  <c r="AQ32" i="22"/>
  <c r="S32" i="34" s="1"/>
  <c r="AE32" i="34" s="1"/>
  <c r="AQ180" i="22"/>
  <c r="S180" i="34" s="1"/>
  <c r="AE180" i="34" s="1"/>
  <c r="AQ6" i="22"/>
  <c r="S6" i="34" s="1"/>
  <c r="AE6" i="34" s="1"/>
  <c r="AQ257" i="22"/>
  <c r="S257" i="34" s="1"/>
  <c r="AE257" i="34" s="1"/>
  <c r="AQ164" i="22"/>
  <c r="S164" i="34" s="1"/>
  <c r="AQ100" i="22"/>
  <c r="S100" i="34" s="1"/>
  <c r="AQ60" i="22"/>
  <c r="S60" i="34" s="1"/>
  <c r="AE60" i="34" s="1"/>
  <c r="AQ169" i="22"/>
  <c r="S169" i="34" s="1"/>
  <c r="AE169" i="34" s="1"/>
  <c r="AQ213" i="22"/>
  <c r="S213" i="34" s="1"/>
  <c r="AE213" i="34" s="1"/>
  <c r="AQ279" i="22"/>
  <c r="S279" i="34" s="1"/>
  <c r="AE279" i="34" s="1"/>
  <c r="AQ208" i="22"/>
  <c r="S208" i="34" s="1"/>
  <c r="AE208" i="34" s="1"/>
  <c r="AQ105" i="22"/>
  <c r="S105" i="34" s="1"/>
  <c r="AE105" i="34" s="1"/>
  <c r="AQ58" i="22"/>
  <c r="S58" i="34" s="1"/>
  <c r="AE58" i="34" s="1"/>
  <c r="AQ189" i="22"/>
  <c r="S189" i="34" s="1"/>
  <c r="AE189" i="34" s="1"/>
  <c r="AQ170" i="22"/>
  <c r="S170" i="34" s="1"/>
  <c r="AE170" i="34" s="1"/>
  <c r="AQ268" i="22"/>
  <c r="S268" i="34" s="1"/>
  <c r="AE268" i="34" s="1"/>
  <c r="AQ138" i="22"/>
  <c r="S138" i="34" s="1"/>
  <c r="AE138" i="34" s="1"/>
  <c r="AQ75" i="22"/>
  <c r="S75" i="34" s="1"/>
  <c r="AQ320" i="22"/>
  <c r="S320" i="34" s="1"/>
  <c r="AE320" i="34" s="1"/>
  <c r="AQ239" i="22"/>
  <c r="S239" i="34" s="1"/>
  <c r="AE239" i="34" s="1"/>
  <c r="AQ127" i="22"/>
  <c r="S127" i="34" s="1"/>
  <c r="AE127" i="34" s="1"/>
  <c r="AQ80" i="22"/>
  <c r="S80" i="34" s="1"/>
  <c r="AQ226" i="22"/>
  <c r="S226" i="34" s="1"/>
  <c r="AE226" i="34" s="1"/>
  <c r="AQ61" i="22"/>
  <c r="S61" i="34" s="1"/>
  <c r="AE61" i="34" s="1"/>
  <c r="AQ5" i="22"/>
  <c r="S5" i="34" s="1"/>
  <c r="AQ224" i="22"/>
  <c r="S224" i="34" s="1"/>
  <c r="AE224" i="34" s="1"/>
  <c r="AQ66" i="22"/>
  <c r="S66" i="34" s="1"/>
  <c r="AQ21" i="22"/>
  <c r="S21" i="34" s="1"/>
  <c r="AQ225" i="22"/>
  <c r="S225" i="34" s="1"/>
  <c r="AQ92" i="22"/>
  <c r="S92" i="34" s="1"/>
  <c r="AE92" i="34" s="1"/>
  <c r="AQ168" i="22"/>
  <c r="S168" i="34" s="1"/>
  <c r="AE168" i="34" s="1"/>
  <c r="AQ271" i="22"/>
  <c r="S271" i="34" s="1"/>
  <c r="AE271" i="34" s="1"/>
  <c r="AQ97" i="22"/>
  <c r="S97" i="34" s="1"/>
  <c r="AQ176" i="22"/>
  <c r="S176" i="34" s="1"/>
  <c r="AQ233" i="22"/>
  <c r="S233" i="34" s="1"/>
  <c r="AE233" i="34" s="1"/>
  <c r="AQ118" i="22"/>
  <c r="S118" i="34" s="1"/>
  <c r="AE118" i="34" s="1"/>
  <c r="AQ59" i="22"/>
  <c r="S59" i="34" s="1"/>
  <c r="AE59" i="34" s="1"/>
  <c r="AQ293" i="22"/>
  <c r="S293" i="34" s="1"/>
  <c r="AE293" i="34" s="1"/>
  <c r="AQ216" i="22"/>
  <c r="S216" i="34" s="1"/>
  <c r="AE216" i="34" s="1"/>
  <c r="AQ111" i="22"/>
  <c r="S111" i="34" s="1"/>
  <c r="AE111" i="34" s="1"/>
  <c r="AQ306" i="22"/>
  <c r="S306" i="34" s="1"/>
  <c r="AE306" i="34" s="1"/>
  <c r="AQ144" i="22"/>
  <c r="S144" i="34" s="1"/>
  <c r="AQ38" i="22"/>
  <c r="S38" i="34" s="1"/>
  <c r="AE38" i="34" s="1"/>
  <c r="AQ295" i="22"/>
  <c r="S295" i="34" s="1"/>
  <c r="AQ141" i="22"/>
  <c r="S141" i="34" s="1"/>
  <c r="AE141" i="34" s="1"/>
  <c r="AQ48" i="22"/>
  <c r="S48" i="34" s="1"/>
  <c r="AE48" i="34" s="1"/>
  <c r="AQ18" i="22"/>
  <c r="S18" i="34" s="1"/>
  <c r="AQ214" i="22"/>
  <c r="S214" i="34" s="1"/>
  <c r="AQ77" i="22"/>
  <c r="S77" i="34" s="1"/>
  <c r="AE77" i="34" s="1"/>
  <c r="AQ15" i="22"/>
  <c r="S15" i="34" s="1"/>
  <c r="AQ247" i="22"/>
  <c r="S247" i="34" s="1"/>
  <c r="AQ82" i="22"/>
  <c r="S82" i="34" s="1"/>
  <c r="AE82" i="34" s="1"/>
  <c r="AQ172" i="22"/>
  <c r="S172" i="34" s="1"/>
  <c r="AQ222" i="22"/>
  <c r="S222" i="34" s="1"/>
  <c r="AE222" i="34" s="1"/>
  <c r="AQ98" i="22"/>
  <c r="S98" i="34" s="1"/>
  <c r="AE98" i="34" s="1"/>
  <c r="AQ43" i="22"/>
  <c r="S43" i="34" s="1"/>
  <c r="AE43" i="34" s="1"/>
  <c r="AQ277" i="22"/>
  <c r="S277" i="34" s="1"/>
  <c r="AE277" i="34" s="1"/>
  <c r="AQ159" i="22"/>
  <c r="S159" i="34" s="1"/>
  <c r="AQ95" i="22"/>
  <c r="S95" i="34" s="1"/>
  <c r="AQ270" i="22"/>
  <c r="S270" i="34" s="1"/>
  <c r="AE270" i="34" s="1"/>
  <c r="AQ112" i="22"/>
  <c r="S112" i="34" s="1"/>
  <c r="AQ184" i="22"/>
  <c r="S184" i="34" s="1"/>
  <c r="AE184" i="34" s="1"/>
  <c r="AQ309" i="22"/>
  <c r="S309" i="34" s="1"/>
  <c r="AE309" i="34" s="1"/>
  <c r="AQ109" i="22"/>
  <c r="S109" i="34" s="1"/>
  <c r="AE109" i="34" s="1"/>
  <c r="AQ240" i="22"/>
  <c r="S240" i="34" s="1"/>
  <c r="AQ7" i="22"/>
  <c r="S7" i="34" s="1"/>
  <c r="AE7" i="34" s="1"/>
  <c r="AQ156" i="22"/>
  <c r="S156" i="34" s="1"/>
  <c r="AE156" i="34" s="1"/>
  <c r="AQ53" i="22"/>
  <c r="S53" i="34" s="1"/>
  <c r="AQ194" i="22"/>
  <c r="S194" i="34" s="1"/>
  <c r="AQ161" i="22"/>
  <c r="S161" i="34" s="1"/>
  <c r="AE161" i="34" s="1"/>
  <c r="AQ56" i="22"/>
  <c r="S56" i="34" s="1"/>
  <c r="AE56" i="34" s="1"/>
  <c r="AQ22" i="22"/>
  <c r="S22" i="34" s="1"/>
  <c r="AE22" i="34" s="1"/>
  <c r="AQ310" i="22"/>
  <c r="S310" i="34" s="1"/>
  <c r="AE310" i="34" s="1"/>
  <c r="AQ162" i="22"/>
  <c r="S162" i="34" s="1"/>
  <c r="AE162" i="34" s="1"/>
  <c r="AQ207" i="22"/>
  <c r="S207" i="34" s="1"/>
  <c r="AE207" i="34" s="1"/>
  <c r="AQ27" i="22"/>
  <c r="S27" i="34" s="1"/>
  <c r="AQ303" i="22"/>
  <c r="S303" i="34" s="1"/>
  <c r="AQ143" i="22"/>
  <c r="S143" i="34" s="1"/>
  <c r="AE143" i="34" s="1"/>
  <c r="AQ248" i="22"/>
  <c r="S248" i="34" s="1"/>
  <c r="AQ241" i="22"/>
  <c r="S241" i="34" s="1"/>
  <c r="AQ183" i="22"/>
  <c r="S183" i="34" s="1"/>
  <c r="AE183" i="34" s="1"/>
  <c r="AQ24" i="22"/>
  <c r="S24" i="34" s="1"/>
  <c r="AE24" i="34" s="1"/>
  <c r="AQ231" i="22"/>
  <c r="S231" i="34" s="1"/>
  <c r="AE231" i="34" s="1"/>
  <c r="AQ313" i="22"/>
  <c r="S313" i="34" s="1"/>
  <c r="AE313" i="34" s="1"/>
  <c r="AQ236" i="22"/>
  <c r="S236" i="34" s="1"/>
  <c r="AE236" i="34" s="1"/>
  <c r="AQ286" i="22"/>
  <c r="S286" i="34" s="1"/>
  <c r="AE286" i="34" s="1"/>
  <c r="AQ124" i="22"/>
  <c r="S124" i="34" s="1"/>
  <c r="AE124" i="34" s="1"/>
  <c r="AQ30" i="22"/>
  <c r="S30" i="34" s="1"/>
  <c r="AE30" i="34" s="1"/>
  <c r="AQ308" i="22"/>
  <c r="S308" i="34" s="1"/>
  <c r="AE308" i="34" s="1"/>
  <c r="AQ129" i="22"/>
  <c r="S129" i="34" s="1"/>
  <c r="AE129" i="34" s="1"/>
  <c r="AQ33" i="22"/>
  <c r="S33" i="34" s="1"/>
  <c r="AE33" i="34" s="1"/>
  <c r="AQ4" i="22"/>
  <c r="S4" i="34" s="1"/>
  <c r="AE4" i="34" s="1"/>
  <c r="BZ317" i="34" l="1"/>
  <c r="CC317" i="34"/>
  <c r="AN305" i="34"/>
  <c r="AN296" i="34"/>
  <c r="BU205" i="34"/>
  <c r="BT114" i="34"/>
  <c r="BS135" i="34"/>
  <c r="AO112" i="34"/>
  <c r="AP320" i="34"/>
  <c r="BU252" i="34"/>
  <c r="BS300" i="34"/>
  <c r="BS159" i="34"/>
  <c r="AN107" i="34"/>
  <c r="BU273" i="34"/>
  <c r="AP135" i="34"/>
  <c r="BU74" i="34"/>
  <c r="BU54" i="34"/>
  <c r="AO305" i="34"/>
  <c r="AP295" i="34"/>
  <c r="BU295" i="34" s="1"/>
  <c r="BU206" i="34"/>
  <c r="AP310" i="34"/>
  <c r="BU310" i="34" s="1"/>
  <c r="BU26" i="34"/>
  <c r="BU106" i="34"/>
  <c r="BU244" i="34"/>
  <c r="AO296" i="34"/>
  <c r="BU125" i="34"/>
  <c r="BU201" i="34"/>
  <c r="BU262" i="34"/>
  <c r="BT207" i="34"/>
  <c r="BU264" i="34"/>
  <c r="BU287" i="34"/>
  <c r="BU5" i="34"/>
  <c r="BU19" i="34"/>
  <c r="BT135" i="34"/>
  <c r="BU250" i="34"/>
  <c r="BT115" i="34"/>
  <c r="BS209" i="34"/>
  <c r="BU77" i="34"/>
  <c r="BU101" i="34"/>
  <c r="BS207" i="34"/>
  <c r="BS92" i="34"/>
  <c r="BT31" i="34"/>
  <c r="BU55" i="34"/>
  <c r="BU53" i="34"/>
  <c r="BT210" i="34"/>
  <c r="BU256" i="34"/>
  <c r="BU52" i="34"/>
  <c r="BU50" i="34"/>
  <c r="BU231" i="34"/>
  <c r="AQ286" i="34"/>
  <c r="BV286" i="34" s="1"/>
  <c r="AQ143" i="34"/>
  <c r="BV143" i="34" s="1"/>
  <c r="AQ7" i="34"/>
  <c r="BV7" i="34" s="1"/>
  <c r="AQ92" i="34"/>
  <c r="AQ279" i="34"/>
  <c r="BV279" i="34" s="1"/>
  <c r="AQ83" i="34"/>
  <c r="BV83" i="34" s="1"/>
  <c r="AQ211" i="34"/>
  <c r="BV211" i="34" s="1"/>
  <c r="AQ108" i="34"/>
  <c r="BV108" i="34" s="1"/>
  <c r="AQ192" i="34"/>
  <c r="BV192" i="34" s="1"/>
  <c r="AQ195" i="34"/>
  <c r="BV195" i="34" s="1"/>
  <c r="AQ150" i="34"/>
  <c r="BV150" i="34" s="1"/>
  <c r="AQ23" i="34"/>
  <c r="BV23" i="34" s="1"/>
  <c r="AQ99" i="34"/>
  <c r="BV99" i="34" s="1"/>
  <c r="AQ221" i="34"/>
  <c r="BV221" i="34" s="1"/>
  <c r="AQ16" i="34"/>
  <c r="BV16" i="34" s="1"/>
  <c r="AQ253" i="34"/>
  <c r="BV253" i="34" s="1"/>
  <c r="AQ110" i="34"/>
  <c r="BV110" i="34" s="1"/>
  <c r="AP244" i="34"/>
  <c r="AP100" i="34"/>
  <c r="AP251" i="34"/>
  <c r="AN126" i="34"/>
  <c r="AO290" i="34"/>
  <c r="BT290" i="34" s="1"/>
  <c r="AN212" i="34"/>
  <c r="AO95" i="34"/>
  <c r="AQ183" i="34"/>
  <c r="BV183" i="34" s="1"/>
  <c r="AQ277" i="34"/>
  <c r="BV277" i="34" s="1"/>
  <c r="AQ77" i="34"/>
  <c r="BV79" i="34" s="1"/>
  <c r="AQ141" i="34"/>
  <c r="BV141" i="34" s="1"/>
  <c r="AQ59" i="34"/>
  <c r="BV59" i="34" s="1"/>
  <c r="AQ127" i="34"/>
  <c r="BV127" i="34" s="1"/>
  <c r="AQ138" i="34"/>
  <c r="BV138" i="34" s="1"/>
  <c r="AQ58" i="34"/>
  <c r="BV58" i="34" s="1"/>
  <c r="AQ213" i="34"/>
  <c r="BV213" i="34" s="1"/>
  <c r="AQ32" i="34"/>
  <c r="BV32" i="34" s="1"/>
  <c r="AQ267" i="34"/>
  <c r="BV267" i="34" s="1"/>
  <c r="AQ152" i="34"/>
  <c r="BV152" i="34" s="1"/>
  <c r="AQ102" i="34"/>
  <c r="BV102" i="34" s="1"/>
  <c r="AQ8" i="34"/>
  <c r="BV8" i="34" s="1"/>
  <c r="AQ145" i="34"/>
  <c r="BV145" i="34" s="1"/>
  <c r="AQ205" i="34"/>
  <c r="AQ44" i="34"/>
  <c r="BV44" i="34" s="1"/>
  <c r="AQ140" i="34"/>
  <c r="BV140" i="34" s="1"/>
  <c r="AQ298" i="34"/>
  <c r="BV298" i="34" s="1"/>
  <c r="AQ193" i="34"/>
  <c r="BV193" i="34" s="1"/>
  <c r="AQ93" i="34"/>
  <c r="BV93" i="34" s="1"/>
  <c r="AQ229" i="34"/>
  <c r="BV229" i="34" s="1"/>
  <c r="AQ96" i="34"/>
  <c r="BV96" i="34" s="1"/>
  <c r="AQ311" i="34"/>
  <c r="BV311" i="34" s="1"/>
  <c r="AQ87" i="34"/>
  <c r="BV87" i="34" s="1"/>
  <c r="AQ86" i="34"/>
  <c r="BV86" i="34" s="1"/>
  <c r="AQ190" i="34"/>
  <c r="BV190" i="34" s="1"/>
  <c r="AQ137" i="34"/>
  <c r="BV137" i="34" s="1"/>
  <c r="AQ294" i="34"/>
  <c r="BV294" i="34" s="1"/>
  <c r="AQ85" i="34"/>
  <c r="BV85" i="34" s="1"/>
  <c r="AQ198" i="34"/>
  <c r="BV198" i="34" s="1"/>
  <c r="AQ131" i="34"/>
  <c r="BV131" i="34" s="1"/>
  <c r="AQ166" i="34"/>
  <c r="BV166" i="34" s="1"/>
  <c r="AQ153" i="34"/>
  <c r="BV153" i="34" s="1"/>
  <c r="AQ148" i="34"/>
  <c r="BV148" i="34" s="1"/>
  <c r="AQ314" i="34"/>
  <c r="BV314" i="34" s="1"/>
  <c r="AQ203" i="34"/>
  <c r="BV203" i="34" s="1"/>
  <c r="AQ101" i="34"/>
  <c r="BV101" i="34" s="1"/>
  <c r="AQ261" i="34"/>
  <c r="BV261" i="34" s="1"/>
  <c r="AQ104" i="34"/>
  <c r="BV104" i="34" s="1"/>
  <c r="AQ91" i="34"/>
  <c r="BV91" i="34" s="1"/>
  <c r="AQ155" i="34"/>
  <c r="BV155" i="34" s="1"/>
  <c r="AQ273" i="34"/>
  <c r="BV273" i="34" s="1"/>
  <c r="AQ39" i="34"/>
  <c r="BV39" i="34" s="1"/>
  <c r="AQ90" i="34"/>
  <c r="BV90" i="34" s="1"/>
  <c r="AQ262" i="34"/>
  <c r="BV255" i="34" s="1"/>
  <c r="AP51" i="34"/>
  <c r="AP18" i="34"/>
  <c r="AP266" i="34"/>
  <c r="AP201" i="34"/>
  <c r="AP106" i="34"/>
  <c r="AP219" i="34"/>
  <c r="BU92" i="34" s="1"/>
  <c r="AP223" i="34"/>
  <c r="BU223" i="34" s="1"/>
  <c r="AN290" i="34"/>
  <c r="AO212" i="34"/>
  <c r="AN220" i="34"/>
  <c r="AN76" i="34"/>
  <c r="AO172" i="34"/>
  <c r="AN27" i="34"/>
  <c r="AN214" i="34"/>
  <c r="BT300" i="34"/>
  <c r="BT116" i="34"/>
  <c r="BU18" i="34"/>
  <c r="AA107" i="34"/>
  <c r="AA10" i="34"/>
  <c r="AM10" i="34" s="1"/>
  <c r="AA147" i="34"/>
  <c r="AQ162" i="34"/>
  <c r="BV162" i="34" s="1"/>
  <c r="AQ184" i="34"/>
  <c r="BV184" i="34" s="1"/>
  <c r="AQ293" i="34"/>
  <c r="BV293" i="34" s="1"/>
  <c r="AQ189" i="34"/>
  <c r="BV189" i="34" s="1"/>
  <c r="AQ68" i="34"/>
  <c r="BV68" i="34" s="1"/>
  <c r="AQ272" i="34"/>
  <c r="BV272" i="34" s="1"/>
  <c r="AQ177" i="34"/>
  <c r="BV177" i="34" s="1"/>
  <c r="AQ297" i="34"/>
  <c r="BV244" i="34" s="1"/>
  <c r="AQ237" i="34"/>
  <c r="BV237" i="34" s="1"/>
  <c r="AQ187" i="34"/>
  <c r="BV187" i="34" s="1"/>
  <c r="AQ120" i="34"/>
  <c r="BV120" i="34" s="1"/>
  <c r="AQ122" i="34"/>
  <c r="AQ28" i="34"/>
  <c r="BV28" i="34" s="1"/>
  <c r="AQ215" i="34"/>
  <c r="BV215" i="34" s="1"/>
  <c r="AQ280" i="34"/>
  <c r="BV280" i="34" s="1"/>
  <c r="AP206" i="34"/>
  <c r="AP75" i="34"/>
  <c r="AQ308" i="34"/>
  <c r="BV308" i="34" s="1"/>
  <c r="AQ4" i="34"/>
  <c r="BV4" i="34" s="1"/>
  <c r="AQ30" i="34"/>
  <c r="BV30" i="34" s="1"/>
  <c r="AQ313" i="34"/>
  <c r="BV313" i="34" s="1"/>
  <c r="AQ22" i="34"/>
  <c r="BV22" i="34" s="1"/>
  <c r="AQ109" i="34"/>
  <c r="BV109" i="34" s="1"/>
  <c r="AQ270" i="34"/>
  <c r="BV270" i="34" s="1"/>
  <c r="AQ82" i="34"/>
  <c r="BV82" i="34" s="1"/>
  <c r="AQ111" i="34"/>
  <c r="BV111" i="34" s="1"/>
  <c r="AQ118" i="34"/>
  <c r="BV118" i="34" s="1"/>
  <c r="AQ271" i="34"/>
  <c r="BV271" i="34" s="1"/>
  <c r="AQ61" i="34"/>
  <c r="BV61" i="34" s="1"/>
  <c r="AQ239" i="34"/>
  <c r="BV239" i="34" s="1"/>
  <c r="AQ268" i="34"/>
  <c r="BV268" i="34" s="1"/>
  <c r="AQ105" i="34"/>
  <c r="BV105" i="34" s="1"/>
  <c r="AQ169" i="34"/>
  <c r="BV169" i="34" s="1"/>
  <c r="AQ257" i="34"/>
  <c r="BV257" i="34" s="1"/>
  <c r="AQ70" i="34"/>
  <c r="BV70" i="34" s="1"/>
  <c r="AQ182" i="34"/>
  <c r="BV182" i="34" s="1"/>
  <c r="AQ146" i="34"/>
  <c r="BV146" i="34" s="1"/>
  <c r="AQ17" i="34"/>
  <c r="BV19" i="34" s="1"/>
  <c r="AQ234" i="34"/>
  <c r="BV234" i="34" s="1"/>
  <c r="AQ62" i="34"/>
  <c r="BV62" i="34" s="1"/>
  <c r="AQ228" i="34"/>
  <c r="BV228" i="34" s="1"/>
  <c r="AQ275" i="34"/>
  <c r="BV275" i="34" s="1"/>
  <c r="AQ29" i="34"/>
  <c r="BV29" i="34" s="1"/>
  <c r="AQ282" i="34"/>
  <c r="BV282" i="34" s="1"/>
  <c r="AQ103" i="34"/>
  <c r="BV103" i="34" s="1"/>
  <c r="AQ285" i="34"/>
  <c r="BV285" i="34" s="1"/>
  <c r="AQ235" i="34"/>
  <c r="BV235" i="34" s="1"/>
  <c r="AQ196" i="34"/>
  <c r="BV196" i="34" s="1"/>
  <c r="AQ186" i="34"/>
  <c r="AQ149" i="34"/>
  <c r="BV149" i="34" s="1"/>
  <c r="AQ163" i="34"/>
  <c r="BV163" i="34" s="1"/>
  <c r="AQ63" i="34"/>
  <c r="BV63" i="34" s="1"/>
  <c r="AQ265" i="34"/>
  <c r="AQ25" i="34"/>
  <c r="AQ74" i="34"/>
  <c r="BV74" i="34" s="1"/>
  <c r="AQ202" i="34"/>
  <c r="BV202" i="34" s="1"/>
  <c r="AQ258" i="34"/>
  <c r="BV258" i="34" s="1"/>
  <c r="AQ136" i="34"/>
  <c r="BV136" i="34" s="1"/>
  <c r="AQ200" i="34"/>
  <c r="BV200" i="34" s="1"/>
  <c r="AQ289" i="34"/>
  <c r="BV289" i="34" s="1"/>
  <c r="AQ292" i="34"/>
  <c r="BV292" i="34" s="1"/>
  <c r="AQ142" i="34"/>
  <c r="BV142" i="34" s="1"/>
  <c r="AP212" i="34"/>
  <c r="BU212" i="34" s="1"/>
  <c r="AP209" i="34"/>
  <c r="BU209" i="34" s="1"/>
  <c r="AP288" i="34"/>
  <c r="AP255" i="34"/>
  <c r="AP316" i="34"/>
  <c r="BU316" i="34" s="1"/>
  <c r="AP5" i="34"/>
  <c r="AP114" i="34"/>
  <c r="BU116" i="34" s="1"/>
  <c r="AO115" i="34"/>
  <c r="AN210" i="34"/>
  <c r="AN172" i="34"/>
  <c r="AP191" i="34"/>
  <c r="BU191" i="34" s="1"/>
  <c r="BU266" i="34"/>
  <c r="BT113" i="34"/>
  <c r="BS210" i="34"/>
  <c r="AA225" i="34"/>
  <c r="AM225" i="34" s="1"/>
  <c r="AQ161" i="34"/>
  <c r="BV161" i="34" s="1"/>
  <c r="AQ222" i="34"/>
  <c r="BV222" i="34" s="1"/>
  <c r="AQ224" i="34"/>
  <c r="BV224" i="34" s="1"/>
  <c r="AQ180" i="34"/>
  <c r="BV180" i="34" s="1"/>
  <c r="AQ299" i="34"/>
  <c r="BV299" i="34" s="1"/>
  <c r="AQ113" i="34"/>
  <c r="AQ218" i="34"/>
  <c r="BV218" i="34" s="1"/>
  <c r="AQ284" i="34"/>
  <c r="BV284" i="34" s="1"/>
  <c r="AQ50" i="34"/>
  <c r="BV53" i="34" s="1"/>
  <c r="AQ281" i="34"/>
  <c r="BV281" i="34" s="1"/>
  <c r="AQ291" i="34"/>
  <c r="BV291" i="34" s="1"/>
  <c r="AQ171" i="34"/>
  <c r="BV171" i="34" s="1"/>
  <c r="AQ139" i="34"/>
  <c r="BV139" i="34" s="1"/>
  <c r="AQ154" i="34"/>
  <c r="BV154" i="34" s="1"/>
  <c r="AP79" i="34"/>
  <c r="AO144" i="34"/>
  <c r="AP304" i="34"/>
  <c r="AO128" i="34"/>
  <c r="BT128" i="34" s="1"/>
  <c r="AO27" i="34"/>
  <c r="AN300" i="34"/>
  <c r="AA176" i="34"/>
  <c r="AQ236" i="34"/>
  <c r="BV236" i="34" s="1"/>
  <c r="AQ33" i="34"/>
  <c r="BV33" i="34" s="1"/>
  <c r="AQ124" i="34"/>
  <c r="BV125" i="34" s="1"/>
  <c r="AQ231" i="34"/>
  <c r="AQ207" i="34"/>
  <c r="AQ56" i="34"/>
  <c r="BV56" i="34" s="1"/>
  <c r="AQ156" i="34"/>
  <c r="BV156" i="34" s="1"/>
  <c r="AQ98" i="34"/>
  <c r="BV98" i="34" s="1"/>
  <c r="AQ38" i="34"/>
  <c r="BV38" i="34" s="1"/>
  <c r="AQ216" i="34"/>
  <c r="BV216" i="34" s="1"/>
  <c r="AQ233" i="34"/>
  <c r="AQ168" i="34"/>
  <c r="BV168" i="34" s="1"/>
  <c r="AQ226" i="34"/>
  <c r="BV226" i="34" s="1"/>
  <c r="AQ170" i="34"/>
  <c r="BV170" i="34" s="1"/>
  <c r="AQ208" i="34"/>
  <c r="BV208" i="34" s="1"/>
  <c r="AQ60" i="34"/>
  <c r="BV60" i="34" s="1"/>
  <c r="AQ6" i="34"/>
  <c r="BV6" i="34" s="1"/>
  <c r="AQ173" i="34"/>
  <c r="BV173" i="34" s="1"/>
  <c r="AQ250" i="34"/>
  <c r="BV251" i="34" s="1"/>
  <c r="AQ230" i="34"/>
  <c r="BV230" i="34" s="1"/>
  <c r="AQ217" i="34"/>
  <c r="BV217" i="34" s="1"/>
  <c r="AQ199" i="34"/>
  <c r="BV199" i="34" s="1"/>
  <c r="AQ188" i="34"/>
  <c r="BV188" i="34" s="1"/>
  <c r="AQ227" i="34"/>
  <c r="BV227" i="34" s="1"/>
  <c r="AQ197" i="34"/>
  <c r="BV197" i="34" s="1"/>
  <c r="AQ57" i="34"/>
  <c r="BV57" i="34" s="1"/>
  <c r="AQ157" i="34"/>
  <c r="BV157" i="34" s="1"/>
  <c r="AQ316" i="34"/>
  <c r="BV316" i="34" s="1"/>
  <c r="AQ160" i="34"/>
  <c r="BV160" i="34" s="1"/>
  <c r="AQ72" i="34"/>
  <c r="BV72" i="34" s="1"/>
  <c r="AQ67" i="34"/>
  <c r="BV67" i="34" s="1"/>
  <c r="AQ185" i="34"/>
  <c r="BV185" i="34" s="1"/>
  <c r="AQ263" i="34"/>
  <c r="BV263" i="34" s="1"/>
  <c r="AQ88" i="34"/>
  <c r="BV88" i="34" s="1"/>
  <c r="AQ232" i="34"/>
  <c r="BV232" i="34" s="1"/>
  <c r="AQ89" i="34"/>
  <c r="BV89" i="34" s="1"/>
  <c r="AQ315" i="34"/>
  <c r="BV315" i="34" s="1"/>
  <c r="AQ84" i="34"/>
  <c r="BV84" i="34" s="1"/>
  <c r="AQ259" i="34"/>
  <c r="BV259" i="34" s="1"/>
  <c r="AQ165" i="34"/>
  <c r="BV165" i="34" s="1"/>
  <c r="AQ174" i="34"/>
  <c r="BV174" i="34" s="1"/>
  <c r="AQ204" i="34"/>
  <c r="AQ310" i="34" s="1"/>
  <c r="BV310" i="34" s="1"/>
  <c r="AQ123" i="34"/>
  <c r="BV123" i="34" s="1"/>
  <c r="AQ238" i="34"/>
  <c r="BV238" i="34" s="1"/>
  <c r="AQ312" i="34"/>
  <c r="BV312" i="34" s="1"/>
  <c r="AQ71" i="34"/>
  <c r="BV71" i="34" s="1"/>
  <c r="AQ94" i="34"/>
  <c r="BV94" i="34" s="1"/>
  <c r="AQ158" i="34"/>
  <c r="AN144" i="34"/>
  <c r="AP159" i="34"/>
  <c r="BU159" i="34" s="1"/>
  <c r="AP186" i="34"/>
  <c r="AP194" i="34"/>
  <c r="AP254" i="34"/>
  <c r="AP121" i="34"/>
  <c r="AP112" i="34" s="1"/>
  <c r="AO76" i="34"/>
  <c r="AO214" i="34"/>
  <c r="AO210" i="34"/>
  <c r="AP125" i="34"/>
  <c r="AP283" i="34"/>
  <c r="BU207" i="34" s="1"/>
  <c r="AO300" i="34"/>
  <c r="AP26" i="34"/>
  <c r="AA276" i="34"/>
  <c r="AM276" i="34" s="1"/>
  <c r="AA53" i="34"/>
  <c r="AM53" i="34" s="1"/>
  <c r="AA36" i="34"/>
  <c r="AA117" i="34"/>
  <c r="AM117" i="34" s="1"/>
  <c r="J104" i="31"/>
  <c r="N231" i="31"/>
  <c r="L194" i="31"/>
  <c r="N105" i="31"/>
  <c r="J371" i="31"/>
  <c r="L228" i="31"/>
  <c r="M231" i="31"/>
  <c r="N196" i="31"/>
  <c r="J198" i="31"/>
  <c r="M386" i="31"/>
  <c r="M104" i="31"/>
  <c r="N104" i="31"/>
  <c r="I373" i="31"/>
  <c r="M105" i="31"/>
  <c r="M385" i="31"/>
  <c r="K228" i="31"/>
  <c r="N385" i="31"/>
  <c r="N197" i="31"/>
  <c r="K197" i="31"/>
  <c r="J386" i="31"/>
  <c r="J106" i="31"/>
  <c r="N366" i="31"/>
  <c r="K196" i="31"/>
  <c r="L366" i="31"/>
  <c r="J385" i="31"/>
  <c r="J105" i="31"/>
  <c r="M106" i="31"/>
  <c r="M310" i="31"/>
  <c r="M366" i="31"/>
  <c r="K383" i="31"/>
  <c r="I194" i="31"/>
  <c r="J231" i="31"/>
  <c r="N106" i="31"/>
  <c r="M383" i="31"/>
  <c r="N386" i="31"/>
  <c r="I228" i="31"/>
  <c r="L381" i="31"/>
  <c r="AU130" i="34"/>
  <c r="AU302" i="34"/>
  <c r="AN256" i="34"/>
  <c r="AO19" i="34"/>
  <c r="AO52" i="34"/>
  <c r="AO256" i="34"/>
  <c r="AO287" i="34"/>
  <c r="AN52" i="34"/>
  <c r="AN264" i="34"/>
  <c r="AN287" i="34"/>
  <c r="AN116" i="34"/>
  <c r="AO264" i="34"/>
  <c r="CB64" i="34"/>
  <c r="CB65" i="34"/>
  <c r="CA243" i="34"/>
  <c r="CA245" i="34"/>
  <c r="BX243" i="34"/>
  <c r="BX245" i="34"/>
  <c r="BZ64" i="34"/>
  <c r="BZ65" i="34"/>
  <c r="AS46" i="34"/>
  <c r="BX246" i="34"/>
  <c r="CA64" i="34"/>
  <c r="CA65" i="34"/>
  <c r="AU46" i="34"/>
  <c r="BZ246" i="34"/>
  <c r="BZ243" i="34"/>
  <c r="BZ245" i="34"/>
  <c r="CC64" i="34"/>
  <c r="CC65" i="34"/>
  <c r="CB317" i="34"/>
  <c r="CB130" i="34"/>
  <c r="CB309" i="34"/>
  <c r="BT296" i="34"/>
  <c r="BU176" i="34"/>
  <c r="BS296" i="34"/>
  <c r="BU320" i="34"/>
  <c r="CC309" i="34"/>
  <c r="BZ306" i="34"/>
  <c r="CC129" i="34"/>
  <c r="BZ129" i="34"/>
  <c r="AX46" i="34"/>
  <c r="AV46" i="34"/>
  <c r="AX20" i="34"/>
  <c r="CC20" i="34" s="1"/>
  <c r="AU65" i="34"/>
  <c r="AS14" i="34"/>
  <c r="AV245" i="34"/>
  <c r="AV45" i="34" s="1"/>
  <c r="AS245" i="34"/>
  <c r="AS45" i="34" s="1"/>
  <c r="AU15" i="34"/>
  <c r="AV15" i="34"/>
  <c r="AW14" i="34"/>
  <c r="AT66" i="34"/>
  <c r="BY66" i="34" s="1"/>
  <c r="AX65" i="34"/>
  <c r="AU245" i="34"/>
  <c r="AU45" i="34" s="1"/>
  <c r="AX15" i="34"/>
  <c r="AT15" i="34"/>
  <c r="AV65" i="34"/>
  <c r="AW65" i="34"/>
  <c r="AS66" i="34"/>
  <c r="BX66" i="34" s="1"/>
  <c r="AE194" i="34"/>
  <c r="AB9" i="34"/>
  <c r="AD27" i="34"/>
  <c r="AA248" i="34"/>
  <c r="AD126" i="34"/>
  <c r="AE283" i="34"/>
  <c r="AE191" i="34"/>
  <c r="AD300" i="34"/>
  <c r="AN304" i="34"/>
  <c r="AB112" i="34"/>
  <c r="AV43" i="34"/>
  <c r="AO304" i="34"/>
  <c r="AC112" i="34"/>
  <c r="AC132" i="34"/>
  <c r="AU43" i="34"/>
  <c r="AD112" i="34"/>
  <c r="AS43" i="34"/>
  <c r="AC97" i="34"/>
  <c r="AC80" i="34"/>
  <c r="AC151" i="34"/>
  <c r="AI20" i="34"/>
  <c r="AB151" i="34"/>
  <c r="AD172" i="34"/>
  <c r="AH20" i="34"/>
  <c r="AC116" i="34"/>
  <c r="AB128" i="34"/>
  <c r="AB95" i="34"/>
  <c r="AB252" i="34"/>
  <c r="AL66" i="34"/>
  <c r="AB80" i="34"/>
  <c r="AC9" i="34"/>
  <c r="AC175" i="34"/>
  <c r="AC31" i="34"/>
  <c r="AD290" i="34"/>
  <c r="AD115" i="34"/>
  <c r="AB10" i="34"/>
  <c r="AD256" i="34"/>
  <c r="AD76" i="34"/>
  <c r="AD264" i="34"/>
  <c r="AK15" i="34"/>
  <c r="AL21" i="34"/>
  <c r="AI66" i="34"/>
  <c r="AG15" i="34"/>
  <c r="AJ20" i="34"/>
  <c r="AD210" i="34"/>
  <c r="AD214" i="34"/>
  <c r="AJ66" i="34"/>
  <c r="AD52" i="34"/>
  <c r="AD19" i="34"/>
  <c r="AD287" i="34"/>
  <c r="AD220" i="34"/>
  <c r="AB117" i="34"/>
  <c r="AB260" i="34"/>
  <c r="AB31" i="34"/>
  <c r="AC252" i="34"/>
  <c r="AK66" i="34"/>
  <c r="AC260" i="34"/>
  <c r="AB175" i="34"/>
  <c r="AE75" i="34"/>
  <c r="AD144" i="34"/>
  <c r="AE159" i="34"/>
  <c r="AE295" i="34"/>
  <c r="AE18" i="34"/>
  <c r="AE201" i="34"/>
  <c r="AE255" i="34"/>
  <c r="AE100" i="34"/>
  <c r="AE266" i="34"/>
  <c r="AE79" i="34"/>
  <c r="AE26" i="34"/>
  <c r="AE254" i="34"/>
  <c r="AE256" i="34"/>
  <c r="AE223" i="34"/>
  <c r="AE219" i="34"/>
  <c r="AE121" i="34"/>
  <c r="AE209" i="34"/>
  <c r="AE288" i="34"/>
  <c r="AE5" i="34"/>
  <c r="AE206" i="34"/>
  <c r="AE244" i="34"/>
  <c r="AE125" i="34"/>
  <c r="AE51" i="34"/>
  <c r="AE106" i="34"/>
  <c r="AE114" i="34"/>
  <c r="AE251" i="34"/>
  <c r="AE323" i="34"/>
  <c r="AR309" i="22"/>
  <c r="T309" i="34" s="1"/>
  <c r="AF309" i="34" s="1"/>
  <c r="AR294" i="22"/>
  <c r="T294" i="34" s="1"/>
  <c r="AF294" i="34" s="1"/>
  <c r="AR279" i="22"/>
  <c r="T279" i="34" s="1"/>
  <c r="AF279" i="34" s="1"/>
  <c r="AR257" i="22"/>
  <c r="T257" i="34" s="1"/>
  <c r="AF257" i="34" s="1"/>
  <c r="AR225" i="22"/>
  <c r="T225" i="34" s="1"/>
  <c r="AR250" i="22"/>
  <c r="T250" i="34" s="1"/>
  <c r="AF250" i="34" s="1"/>
  <c r="AR224" i="22"/>
  <c r="T224" i="34" s="1"/>
  <c r="AF224" i="34" s="1"/>
  <c r="AR208" i="22"/>
  <c r="T208" i="34" s="1"/>
  <c r="AF208" i="34" s="1"/>
  <c r="AR193" i="22"/>
  <c r="T193" i="34" s="1"/>
  <c r="AF193" i="34" s="1"/>
  <c r="AR177" i="22"/>
  <c r="T177" i="34" s="1"/>
  <c r="AF177" i="34" s="1"/>
  <c r="AR158" i="22"/>
  <c r="T158" i="34" s="1"/>
  <c r="AF158" i="34" s="1"/>
  <c r="AR126" i="22"/>
  <c r="T126" i="34" s="1"/>
  <c r="AR94" i="22"/>
  <c r="T94" i="34" s="1"/>
  <c r="AF94" i="34" s="1"/>
  <c r="AR145" i="22"/>
  <c r="T145" i="34" s="1"/>
  <c r="AF145" i="34" s="1"/>
  <c r="AR113" i="22"/>
  <c r="T113" i="34" s="1"/>
  <c r="AF113" i="34" s="1"/>
  <c r="AR322" i="22"/>
  <c r="T322" i="34" s="1"/>
  <c r="AF322" i="34" s="1"/>
  <c r="AR306" i="22"/>
  <c r="T306" i="34" s="1"/>
  <c r="AF306" i="34" s="1"/>
  <c r="AR291" i="22"/>
  <c r="T291" i="34" s="1"/>
  <c r="AF291" i="34" s="1"/>
  <c r="AR272" i="22"/>
  <c r="T272" i="34" s="1"/>
  <c r="AF272" i="34" s="1"/>
  <c r="AR235" i="22"/>
  <c r="T235" i="34" s="1"/>
  <c r="AF235" i="34" s="1"/>
  <c r="AR252" i="22"/>
  <c r="T252" i="34" s="1"/>
  <c r="AR221" i="22"/>
  <c r="T221" i="34" s="1"/>
  <c r="AF221" i="34" s="1"/>
  <c r="AR205" i="22"/>
  <c r="T205" i="34" s="1"/>
  <c r="AF205" i="34" s="1"/>
  <c r="AR190" i="22"/>
  <c r="T190" i="34" s="1"/>
  <c r="AF190" i="34" s="1"/>
  <c r="AR174" i="22"/>
  <c r="T174" i="34" s="1"/>
  <c r="AF174" i="34" s="1"/>
  <c r="AR144" i="22"/>
  <c r="T144" i="34" s="1"/>
  <c r="AR112" i="22"/>
  <c r="T112" i="34" s="1"/>
  <c r="AR319" i="22"/>
  <c r="T319" i="34" s="1"/>
  <c r="AF319" i="34" s="1"/>
  <c r="AR275" i="22"/>
  <c r="T275" i="34" s="1"/>
  <c r="AF275" i="34" s="1"/>
  <c r="AR238" i="22"/>
  <c r="T238" i="34" s="1"/>
  <c r="AF238" i="34" s="1"/>
  <c r="AR191" i="22"/>
  <c r="T191" i="34" s="1"/>
  <c r="AR138" i="22"/>
  <c r="T138" i="34" s="1"/>
  <c r="AF138" i="34" s="1"/>
  <c r="AR167" i="22"/>
  <c r="T167" i="34" s="1"/>
  <c r="AF167" i="34" s="1"/>
  <c r="AR131" i="22"/>
  <c r="T131" i="34" s="1"/>
  <c r="AF131" i="34" s="1"/>
  <c r="AR85" i="22"/>
  <c r="T85" i="34" s="1"/>
  <c r="AF85" i="34" s="1"/>
  <c r="AR53" i="22"/>
  <c r="T53" i="34" s="1"/>
  <c r="AR22" i="22"/>
  <c r="T22" i="34" s="1"/>
  <c r="AF22" i="34" s="1"/>
  <c r="AR6" i="22"/>
  <c r="T6" i="34" s="1"/>
  <c r="AF6" i="34" s="1"/>
  <c r="AR58" i="22"/>
  <c r="T58" i="34" s="1"/>
  <c r="AF58" i="34" s="1"/>
  <c r="AR308" i="22"/>
  <c r="T308" i="34" s="1"/>
  <c r="AF308" i="34" s="1"/>
  <c r="AR269" i="22"/>
  <c r="T269" i="34" s="1"/>
  <c r="AR231" i="22"/>
  <c r="T231" i="34" s="1"/>
  <c r="AF231" i="34" s="1"/>
  <c r="AR223" i="22"/>
  <c r="T223" i="34" s="1"/>
  <c r="AR196" i="22"/>
  <c r="T196" i="34" s="1"/>
  <c r="AF196" i="34" s="1"/>
  <c r="AR164" i="22"/>
  <c r="T164" i="34" s="1"/>
  <c r="AR100" i="22"/>
  <c r="T100" i="34" s="1"/>
  <c r="AR141" i="22"/>
  <c r="T141" i="34" s="1"/>
  <c r="AF141" i="34" s="1"/>
  <c r="AR95" i="22"/>
  <c r="T95" i="34" s="1"/>
  <c r="AR63" i="22"/>
  <c r="T63" i="34" s="1"/>
  <c r="AF63" i="34" s="1"/>
  <c r="AR31" i="22"/>
  <c r="T31" i="34" s="1"/>
  <c r="AR11" i="22"/>
  <c r="T11" i="34" s="1"/>
  <c r="AR44" i="22"/>
  <c r="T44" i="34" s="1"/>
  <c r="AF44" i="34" s="1"/>
  <c r="AR36" i="22"/>
  <c r="T36" i="34" s="1"/>
  <c r="AR307" i="22"/>
  <c r="T307" i="34" s="1"/>
  <c r="AF307" i="34" s="1"/>
  <c r="AR276" i="22"/>
  <c r="T276" i="34" s="1"/>
  <c r="AR278" i="22"/>
  <c r="T278" i="34" s="1"/>
  <c r="AR222" i="22"/>
  <c r="T222" i="34" s="1"/>
  <c r="AF222" i="34" s="1"/>
  <c r="AR195" i="22"/>
  <c r="T195" i="34" s="1"/>
  <c r="AF195" i="34" s="1"/>
  <c r="AR162" i="22"/>
  <c r="T162" i="34" s="1"/>
  <c r="AF162" i="34" s="1"/>
  <c r="AR98" i="22"/>
  <c r="T98" i="34" s="1"/>
  <c r="AF98" i="34" s="1"/>
  <c r="AR133" i="22"/>
  <c r="T133" i="34" s="1"/>
  <c r="AR87" i="22"/>
  <c r="T87" i="34" s="1"/>
  <c r="AF87" i="34" s="1"/>
  <c r="AR65" i="22"/>
  <c r="T65" i="34" s="1"/>
  <c r="AR33" i="22"/>
  <c r="T33" i="34" s="1"/>
  <c r="AF33" i="34" s="1"/>
  <c r="AR12" i="22"/>
  <c r="T12" i="34" s="1"/>
  <c r="AR48" i="22"/>
  <c r="T48" i="34" s="1"/>
  <c r="AF48" i="34" s="1"/>
  <c r="AR42" i="22"/>
  <c r="T42" i="34" s="1"/>
  <c r="AF42" i="34" s="1"/>
  <c r="AR312" i="22"/>
  <c r="T312" i="34" s="1"/>
  <c r="AF312" i="34" s="1"/>
  <c r="AR281" i="22"/>
  <c r="T281" i="34" s="1"/>
  <c r="AF281" i="34" s="1"/>
  <c r="AR256" i="22"/>
  <c r="T256" i="34" s="1"/>
  <c r="AR203" i="22"/>
  <c r="T203" i="34" s="1"/>
  <c r="AF203" i="34" s="1"/>
  <c r="AR168" i="22"/>
  <c r="T168" i="34" s="1"/>
  <c r="AF168" i="34" s="1"/>
  <c r="AR108" i="22"/>
  <c r="T108" i="34" s="1"/>
  <c r="AF108" i="34" s="1"/>
  <c r="AR139" i="22"/>
  <c r="T139" i="34" s="1"/>
  <c r="AF139" i="34" s="1"/>
  <c r="AR93" i="22"/>
  <c r="T93" i="34" s="1"/>
  <c r="AF93" i="34" s="1"/>
  <c r="AR51" i="22"/>
  <c r="T51" i="34" s="1"/>
  <c r="AR25" i="22"/>
  <c r="T25" i="34" s="1"/>
  <c r="AF25" i="34" s="1"/>
  <c r="AR9" i="22"/>
  <c r="T9" i="34" s="1"/>
  <c r="AR70" i="22"/>
  <c r="T70" i="34" s="1"/>
  <c r="AF70" i="34" s="1"/>
  <c r="AR62" i="22"/>
  <c r="T62" i="34" s="1"/>
  <c r="AF62" i="34" s="1"/>
  <c r="AR321" i="22"/>
  <c r="T321" i="34" s="1"/>
  <c r="AF321" i="34" s="1"/>
  <c r="AR305" i="22"/>
  <c r="T305" i="34" s="1"/>
  <c r="AF305" i="34" s="1"/>
  <c r="AR290" i="22"/>
  <c r="T290" i="34" s="1"/>
  <c r="AR271" i="22"/>
  <c r="T271" i="34" s="1"/>
  <c r="AF271" i="34" s="1"/>
  <c r="AR249" i="22"/>
  <c r="T249" i="34" s="1"/>
  <c r="AR270" i="22"/>
  <c r="T270" i="34" s="1"/>
  <c r="AF270" i="34" s="1"/>
  <c r="AR242" i="22"/>
  <c r="T242" i="34" s="1"/>
  <c r="AR220" i="22"/>
  <c r="T220" i="34" s="1"/>
  <c r="AR204" i="22"/>
  <c r="T204" i="34" s="1"/>
  <c r="AF204" i="34" s="1"/>
  <c r="AR189" i="22"/>
  <c r="T189" i="34" s="1"/>
  <c r="AF189" i="34" s="1"/>
  <c r="AR173" i="22"/>
  <c r="T173" i="34" s="1"/>
  <c r="AF173" i="34" s="1"/>
  <c r="AR150" i="22"/>
  <c r="T150" i="34" s="1"/>
  <c r="AF150" i="34" s="1"/>
  <c r="AR118" i="22"/>
  <c r="T118" i="34" s="1"/>
  <c r="AF118" i="34" s="1"/>
  <c r="AR86" i="22"/>
  <c r="T86" i="34" s="1"/>
  <c r="AF86" i="34" s="1"/>
  <c r="AR137" i="22"/>
  <c r="T137" i="34" s="1"/>
  <c r="AF137" i="34" s="1"/>
  <c r="AR105" i="22"/>
  <c r="T105" i="34" s="1"/>
  <c r="AF105" i="34" s="1"/>
  <c r="AR318" i="22"/>
  <c r="T318" i="34" s="1"/>
  <c r="AF318" i="34" s="1"/>
  <c r="AR302" i="22"/>
  <c r="T302" i="34" s="1"/>
  <c r="AF302" i="34" s="1"/>
  <c r="AR287" i="22"/>
  <c r="T287" i="34" s="1"/>
  <c r="AR259" i="22"/>
  <c r="T259" i="34" s="1"/>
  <c r="AF259" i="34" s="1"/>
  <c r="AR227" i="22"/>
  <c r="T227" i="34" s="1"/>
  <c r="AF227" i="34" s="1"/>
  <c r="AR244" i="22"/>
  <c r="T244" i="34" s="1"/>
  <c r="AR217" i="22"/>
  <c r="T217" i="34" s="1"/>
  <c r="AF217" i="34" s="1"/>
  <c r="AR201" i="22"/>
  <c r="T201" i="34" s="1"/>
  <c r="AR186" i="22"/>
  <c r="T186" i="34" s="1"/>
  <c r="AR170" i="22"/>
  <c r="T170" i="34" s="1"/>
  <c r="AF170" i="34" s="1"/>
  <c r="AR136" i="22"/>
  <c r="T136" i="34" s="1"/>
  <c r="AF136" i="34" s="1"/>
  <c r="AR104" i="22"/>
  <c r="T104" i="34" s="1"/>
  <c r="AF104" i="34" s="1"/>
  <c r="AR311" i="22"/>
  <c r="T311" i="34" s="1"/>
  <c r="AF311" i="34" s="1"/>
  <c r="AR253" i="22"/>
  <c r="T253" i="34" s="1"/>
  <c r="AF253" i="34" s="1"/>
  <c r="AR218" i="22"/>
  <c r="T218" i="34" s="1"/>
  <c r="AF218" i="34" s="1"/>
  <c r="AR183" i="22"/>
  <c r="T183" i="34" s="1"/>
  <c r="AF183" i="34" s="1"/>
  <c r="AR122" i="22"/>
  <c r="T122" i="34" s="1"/>
  <c r="AF122" i="34" s="1"/>
  <c r="AR163" i="22"/>
  <c r="T163" i="34" s="1"/>
  <c r="AF163" i="34" s="1"/>
  <c r="AR117" i="22"/>
  <c r="T117" i="34" s="1"/>
  <c r="AR77" i="22"/>
  <c r="T77" i="34" s="1"/>
  <c r="AF77" i="34" s="1"/>
  <c r="AR45" i="22"/>
  <c r="T45" i="34" s="1"/>
  <c r="AF45" i="34" s="1"/>
  <c r="AR18" i="22"/>
  <c r="T18" i="34" s="1"/>
  <c r="AR64" i="22"/>
  <c r="T64" i="34" s="1"/>
  <c r="AR26" i="22"/>
  <c r="T26" i="34" s="1"/>
  <c r="AF26" i="34" s="1"/>
  <c r="AR300" i="22"/>
  <c r="T300" i="34" s="1"/>
  <c r="AR280" i="22"/>
  <c r="T280" i="34" s="1"/>
  <c r="AF280" i="34" s="1"/>
  <c r="AR264" i="22"/>
  <c r="T264" i="34" s="1"/>
  <c r="AR215" i="22"/>
  <c r="T215" i="34" s="1"/>
  <c r="AF215" i="34" s="1"/>
  <c r="AR188" i="22"/>
  <c r="T188" i="34" s="1"/>
  <c r="AF188" i="34" s="1"/>
  <c r="AR148" i="22"/>
  <c r="T148" i="34" s="1"/>
  <c r="AF148" i="34" s="1"/>
  <c r="AR84" i="22"/>
  <c r="T84" i="34" s="1"/>
  <c r="AF84" i="34" s="1"/>
  <c r="AR127" i="22"/>
  <c r="T127" i="34" s="1"/>
  <c r="AF127" i="34" s="1"/>
  <c r="AR91" i="22"/>
  <c r="T91" i="34" s="1"/>
  <c r="AF91" i="34" s="1"/>
  <c r="AR55" i="22"/>
  <c r="T55" i="34" s="1"/>
  <c r="AR23" i="22"/>
  <c r="T23" i="34" s="1"/>
  <c r="AF23" i="34" s="1"/>
  <c r="AR7" i="22"/>
  <c r="T7" i="34" s="1"/>
  <c r="AF7" i="34" s="1"/>
  <c r="AR38" i="22"/>
  <c r="T38" i="34" s="1"/>
  <c r="AF38" i="34" s="1"/>
  <c r="AR30" i="22"/>
  <c r="T30" i="34" s="1"/>
  <c r="AF30" i="34" s="1"/>
  <c r="AR299" i="22"/>
  <c r="T299" i="34" s="1"/>
  <c r="AF299" i="34" s="1"/>
  <c r="AR261" i="22"/>
  <c r="T261" i="34" s="1"/>
  <c r="AF261" i="34" s="1"/>
  <c r="AR262" i="22"/>
  <c r="T262" i="34" s="1"/>
  <c r="AF262" i="34" s="1"/>
  <c r="AR214" i="22"/>
  <c r="T214" i="34" s="1"/>
  <c r="AR187" i="22"/>
  <c r="T187" i="34" s="1"/>
  <c r="AF187" i="34" s="1"/>
  <c r="AR146" i="22"/>
  <c r="T146" i="34" s="1"/>
  <c r="AF146" i="34" s="1"/>
  <c r="AR165" i="22"/>
  <c r="T165" i="34" s="1"/>
  <c r="AF165" i="34" s="1"/>
  <c r="AR119" i="22"/>
  <c r="T119" i="34" s="1"/>
  <c r="AF119" i="34" s="1"/>
  <c r="AR83" i="22"/>
  <c r="T83" i="34" s="1"/>
  <c r="AF83" i="34" s="1"/>
  <c r="AR57" i="22"/>
  <c r="T57" i="34" s="1"/>
  <c r="AF57" i="34" s="1"/>
  <c r="AR24" i="22"/>
  <c r="T24" i="34" s="1"/>
  <c r="AF24" i="34" s="1"/>
  <c r="AR8" i="22"/>
  <c r="T8" i="34" s="1"/>
  <c r="AF8" i="34" s="1"/>
  <c r="AR60" i="22"/>
  <c r="T60" i="34" s="1"/>
  <c r="AF60" i="34" s="1"/>
  <c r="AR52" i="22"/>
  <c r="T52" i="34" s="1"/>
  <c r="AR304" i="22"/>
  <c r="T304" i="34" s="1"/>
  <c r="AR277" i="22"/>
  <c r="T277" i="34" s="1"/>
  <c r="AF277" i="34" s="1"/>
  <c r="AR240" i="22"/>
  <c r="T240" i="34" s="1"/>
  <c r="AR192" i="22"/>
  <c r="T192" i="34" s="1"/>
  <c r="AF192" i="34" s="1"/>
  <c r="AR156" i="22"/>
  <c r="T156" i="34" s="1"/>
  <c r="AF156" i="34" s="1"/>
  <c r="AR92" i="22"/>
  <c r="T92" i="34" s="1"/>
  <c r="AF92" i="34" s="1"/>
  <c r="AR125" i="22"/>
  <c r="T125" i="34" s="1"/>
  <c r="AR75" i="22"/>
  <c r="T75" i="34" s="1"/>
  <c r="AR43" i="22"/>
  <c r="T43" i="34" s="1"/>
  <c r="AF43" i="34" s="1"/>
  <c r="AR21" i="22"/>
  <c r="T21" i="34" s="1"/>
  <c r="AR5" i="22"/>
  <c r="T5" i="34" s="1"/>
  <c r="AR82" i="22"/>
  <c r="T82" i="34" s="1"/>
  <c r="AF82" i="34" s="1"/>
  <c r="AR317" i="22"/>
  <c r="T317" i="34" s="1"/>
  <c r="AF317" i="34" s="1"/>
  <c r="AR301" i="22"/>
  <c r="T301" i="34" s="1"/>
  <c r="AF301" i="34" s="1"/>
  <c r="AR286" i="22"/>
  <c r="T286" i="34" s="1"/>
  <c r="AF286" i="34" s="1"/>
  <c r="AR268" i="22"/>
  <c r="T268" i="34" s="1"/>
  <c r="AF268" i="34" s="1"/>
  <c r="AR241" i="22"/>
  <c r="T241" i="34" s="1"/>
  <c r="AR266" i="22"/>
  <c r="T266" i="34" s="1"/>
  <c r="AR234" i="22"/>
  <c r="T234" i="34" s="1"/>
  <c r="AF234" i="34" s="1"/>
  <c r="AR216" i="22"/>
  <c r="T216" i="34" s="1"/>
  <c r="AF216" i="34" s="1"/>
  <c r="AR200" i="22"/>
  <c r="T200" i="34" s="1"/>
  <c r="AF200" i="34" s="1"/>
  <c r="AR185" i="22"/>
  <c r="T185" i="34" s="1"/>
  <c r="AF185" i="34" s="1"/>
  <c r="AR169" i="22"/>
  <c r="T169" i="34" s="1"/>
  <c r="AF169" i="34" s="1"/>
  <c r="AR142" i="22"/>
  <c r="T142" i="34" s="1"/>
  <c r="AF142" i="34" s="1"/>
  <c r="AR110" i="22"/>
  <c r="T110" i="34" s="1"/>
  <c r="AF110" i="34" s="1"/>
  <c r="AR161" i="22"/>
  <c r="T161" i="34" s="1"/>
  <c r="AF161" i="34" s="1"/>
  <c r="AR129" i="22"/>
  <c r="T129" i="34" s="1"/>
  <c r="AF129" i="34" s="1"/>
  <c r="AR97" i="22"/>
  <c r="T97" i="34" s="1"/>
  <c r="AR314" i="22"/>
  <c r="T314" i="34" s="1"/>
  <c r="AF314" i="34" s="1"/>
  <c r="AR298" i="22"/>
  <c r="T298" i="34" s="1"/>
  <c r="AF298" i="34" s="1"/>
  <c r="AR283" i="22"/>
  <c r="T283" i="34" s="1"/>
  <c r="AR251" i="22"/>
  <c r="T251" i="34" s="1"/>
  <c r="AR274" i="22"/>
  <c r="T274" i="34" s="1"/>
  <c r="AR236" i="22"/>
  <c r="T236" i="34" s="1"/>
  <c r="AF236" i="34" s="1"/>
  <c r="AR213" i="22"/>
  <c r="T213" i="34" s="1"/>
  <c r="AF213" i="34" s="1"/>
  <c r="AR197" i="22"/>
  <c r="T197" i="34" s="1"/>
  <c r="AF197" i="34" s="1"/>
  <c r="AR182" i="22"/>
  <c r="T182" i="34" s="1"/>
  <c r="AF182" i="34" s="1"/>
  <c r="AR160" i="22"/>
  <c r="T160" i="34" s="1"/>
  <c r="AF160" i="34" s="1"/>
  <c r="AR128" i="22"/>
  <c r="T128" i="34" s="1"/>
  <c r="AR96" i="22"/>
  <c r="T96" i="34" s="1"/>
  <c r="AF96" i="34" s="1"/>
  <c r="AR303" i="22"/>
  <c r="T303" i="34" s="1"/>
  <c r="AR237" i="22"/>
  <c r="T237" i="34" s="1"/>
  <c r="AF237" i="34" s="1"/>
  <c r="AR210" i="22"/>
  <c r="T210" i="34" s="1"/>
  <c r="AR175" i="22"/>
  <c r="T175" i="34" s="1"/>
  <c r="AR106" i="22"/>
  <c r="T106" i="34" s="1"/>
  <c r="AR149" i="22"/>
  <c r="T149" i="34" s="1"/>
  <c r="AF149" i="34" s="1"/>
  <c r="AR103" i="22"/>
  <c r="T103" i="34" s="1"/>
  <c r="AF103" i="34" s="1"/>
  <c r="AR69" i="22"/>
  <c r="T69" i="34" s="1"/>
  <c r="AF69" i="34" s="1"/>
  <c r="AR37" i="22"/>
  <c r="T37" i="34" s="1"/>
  <c r="AR14" i="22"/>
  <c r="T14" i="34" s="1"/>
  <c r="AR32" i="22"/>
  <c r="T32" i="34" s="1"/>
  <c r="AF32" i="34" s="1"/>
  <c r="AR78" i="22"/>
  <c r="T78" i="34" s="1"/>
  <c r="AF78" i="34" s="1"/>
  <c r="AR293" i="22"/>
  <c r="T293" i="34" s="1"/>
  <c r="AF293" i="34" s="1"/>
  <c r="AR263" i="22"/>
  <c r="T263" i="34" s="1"/>
  <c r="AF263" i="34" s="1"/>
  <c r="AR248" i="22"/>
  <c r="T248" i="34" s="1"/>
  <c r="AR207" i="22"/>
  <c r="T207" i="34" s="1"/>
  <c r="AF207" i="34" s="1"/>
  <c r="AR180" i="22"/>
  <c r="T180" i="34" s="1"/>
  <c r="AF180" i="34" s="1"/>
  <c r="AR132" i="22"/>
  <c r="T132" i="34" s="1"/>
  <c r="AR159" i="22"/>
  <c r="T159" i="34" s="1"/>
  <c r="AR123" i="22"/>
  <c r="T123" i="34" s="1"/>
  <c r="AF123" i="34" s="1"/>
  <c r="AR79" i="22"/>
  <c r="T79" i="34" s="1"/>
  <c r="AR47" i="22"/>
  <c r="T47" i="34" s="1"/>
  <c r="AF47" i="34" s="1"/>
  <c r="AR19" i="22"/>
  <c r="T19" i="34" s="1"/>
  <c r="AR72" i="22"/>
  <c r="T72" i="34" s="1"/>
  <c r="AF72" i="34" s="1"/>
  <c r="AR66" i="22"/>
  <c r="T66" i="34" s="1"/>
  <c r="AR323" i="22"/>
  <c r="T323" i="34" s="1"/>
  <c r="AR292" i="22"/>
  <c r="T292" i="34" s="1"/>
  <c r="AF292" i="34" s="1"/>
  <c r="AR245" i="22"/>
  <c r="T245" i="34" s="1"/>
  <c r="AR246" i="22"/>
  <c r="T246" i="34" s="1"/>
  <c r="AR206" i="22"/>
  <c r="T206" i="34" s="1"/>
  <c r="AR179" i="22"/>
  <c r="T179" i="34" s="1"/>
  <c r="AR130" i="22"/>
  <c r="T130" i="34" s="1"/>
  <c r="AF130" i="34" s="1"/>
  <c r="AR151" i="22"/>
  <c r="T151" i="34" s="1"/>
  <c r="AR115" i="22"/>
  <c r="T115" i="34" s="1"/>
  <c r="AR81" i="22"/>
  <c r="T81" i="34" s="1"/>
  <c r="AR49" i="22"/>
  <c r="T49" i="34" s="1"/>
  <c r="AF49" i="34" s="1"/>
  <c r="AR20" i="22"/>
  <c r="T20" i="34" s="1"/>
  <c r="AR4" i="22"/>
  <c r="T4" i="34" s="1"/>
  <c r="AF4" i="34" s="1"/>
  <c r="AR54" i="22"/>
  <c r="T54" i="34" s="1"/>
  <c r="AR46" i="22"/>
  <c r="T46" i="34" s="1"/>
  <c r="AF46" i="34" s="1"/>
  <c r="AR296" i="22"/>
  <c r="T296" i="34" s="1"/>
  <c r="AF296" i="34" s="1"/>
  <c r="AR255" i="22"/>
  <c r="T255" i="34" s="1"/>
  <c r="AR219" i="22"/>
  <c r="T219" i="34" s="1"/>
  <c r="AR184" i="22"/>
  <c r="T184" i="34" s="1"/>
  <c r="AF184" i="34" s="1"/>
  <c r="AR140" i="22"/>
  <c r="T140" i="34" s="1"/>
  <c r="AF140" i="34" s="1"/>
  <c r="AR157" i="22"/>
  <c r="T157" i="34" s="1"/>
  <c r="AF157" i="34" s="1"/>
  <c r="AR111" i="22"/>
  <c r="T111" i="34" s="1"/>
  <c r="AF111" i="34" s="1"/>
  <c r="AR67" i="22"/>
  <c r="T67" i="34" s="1"/>
  <c r="AF67" i="34" s="1"/>
  <c r="AR35" i="22"/>
  <c r="T35" i="34" s="1"/>
  <c r="AR17" i="22"/>
  <c r="T17" i="34" s="1"/>
  <c r="AF17" i="34" s="1"/>
  <c r="AR56" i="22"/>
  <c r="T56" i="34" s="1"/>
  <c r="AF56" i="34" s="1"/>
  <c r="AR50" i="22"/>
  <c r="T50" i="34" s="1"/>
  <c r="AF50" i="34" s="1"/>
  <c r="AR313" i="22"/>
  <c r="T313" i="34" s="1"/>
  <c r="AF313" i="34" s="1"/>
  <c r="AR297" i="22"/>
  <c r="T297" i="34" s="1"/>
  <c r="AF297" i="34" s="1"/>
  <c r="AR282" i="22"/>
  <c r="T282" i="34" s="1"/>
  <c r="AF282" i="34" s="1"/>
  <c r="AR265" i="22"/>
  <c r="T265" i="34" s="1"/>
  <c r="AF265" i="34" s="1"/>
  <c r="AR233" i="22"/>
  <c r="T233" i="34" s="1"/>
  <c r="AF233" i="34" s="1"/>
  <c r="AR258" i="22"/>
  <c r="T258" i="34" s="1"/>
  <c r="AF258" i="34" s="1"/>
  <c r="AR226" i="22"/>
  <c r="T226" i="34" s="1"/>
  <c r="AF226" i="34" s="1"/>
  <c r="AR212" i="22"/>
  <c r="T212" i="34" s="1"/>
  <c r="AF212" i="34" s="1"/>
  <c r="AR267" i="22"/>
  <c r="T267" i="34" s="1"/>
  <c r="AF267" i="34" s="1"/>
  <c r="AR181" i="22"/>
  <c r="T181" i="34" s="1"/>
  <c r="AR166" i="22"/>
  <c r="T166" i="34" s="1"/>
  <c r="AF166" i="34" s="1"/>
  <c r="AR134" i="22"/>
  <c r="T134" i="34" s="1"/>
  <c r="AF134" i="34" s="1"/>
  <c r="AR102" i="22"/>
  <c r="T102" i="34" s="1"/>
  <c r="AF102" i="34" s="1"/>
  <c r="AR153" i="22"/>
  <c r="T153" i="34" s="1"/>
  <c r="AF153" i="34" s="1"/>
  <c r="AR121" i="22"/>
  <c r="T121" i="34" s="1"/>
  <c r="AR89" i="22"/>
  <c r="T89" i="34" s="1"/>
  <c r="AF89" i="34" s="1"/>
  <c r="AR310" i="22"/>
  <c r="T310" i="34" s="1"/>
  <c r="AF310" i="34" s="1"/>
  <c r="AR295" i="22"/>
  <c r="T295" i="34" s="1"/>
  <c r="AF295" i="34" s="1"/>
  <c r="AR273" i="22"/>
  <c r="T273" i="34" s="1"/>
  <c r="AF273" i="34" s="1"/>
  <c r="AR243" i="22"/>
  <c r="T243" i="34" s="1"/>
  <c r="AR260" i="22"/>
  <c r="T260" i="34" s="1"/>
  <c r="AR228" i="22"/>
  <c r="T228" i="34" s="1"/>
  <c r="AF228" i="34" s="1"/>
  <c r="AR209" i="22"/>
  <c r="T209" i="34" s="1"/>
  <c r="AR194" i="22"/>
  <c r="T194" i="34" s="1"/>
  <c r="AR178" i="22"/>
  <c r="T178" i="34" s="1"/>
  <c r="AR152" i="22"/>
  <c r="T152" i="34" s="1"/>
  <c r="AF152" i="34" s="1"/>
  <c r="AR120" i="22"/>
  <c r="T120" i="34" s="1"/>
  <c r="AF120" i="34" s="1"/>
  <c r="AR88" i="22"/>
  <c r="T88" i="34" s="1"/>
  <c r="AF88" i="34" s="1"/>
  <c r="AR288" i="22"/>
  <c r="T288" i="34" s="1"/>
  <c r="AR254" i="22"/>
  <c r="T254" i="34" s="1"/>
  <c r="AR202" i="22"/>
  <c r="T202" i="34" s="1"/>
  <c r="AF202" i="34" s="1"/>
  <c r="AR154" i="22"/>
  <c r="T154" i="34" s="1"/>
  <c r="AF154" i="34" s="1"/>
  <c r="AR90" i="22"/>
  <c r="T90" i="34" s="1"/>
  <c r="AF90" i="34" s="1"/>
  <c r="AR135" i="22"/>
  <c r="T135" i="34" s="1"/>
  <c r="AF135" i="34" s="1"/>
  <c r="AR99" i="22"/>
  <c r="T99" i="34" s="1"/>
  <c r="AF99" i="34" s="1"/>
  <c r="AR61" i="22"/>
  <c r="T61" i="34" s="1"/>
  <c r="AF61" i="34" s="1"/>
  <c r="AR29" i="22"/>
  <c r="T29" i="34" s="1"/>
  <c r="AF29" i="34" s="1"/>
  <c r="AR10" i="22"/>
  <c r="T10" i="34" s="1"/>
  <c r="AR28" i="22"/>
  <c r="T28" i="34" s="1"/>
  <c r="AF28" i="34" s="1"/>
  <c r="AR316" i="22"/>
  <c r="T316" i="34" s="1"/>
  <c r="AR285" i="22"/>
  <c r="T285" i="34" s="1"/>
  <c r="AF285" i="34" s="1"/>
  <c r="AR247" i="22"/>
  <c r="T247" i="34" s="1"/>
  <c r="AR232" i="22"/>
  <c r="T232" i="34" s="1"/>
  <c r="AF232" i="34" s="1"/>
  <c r="AR199" i="22"/>
  <c r="T199" i="34" s="1"/>
  <c r="AF199" i="34" s="1"/>
  <c r="AR172" i="22"/>
  <c r="T172" i="34" s="1"/>
  <c r="AR116" i="22"/>
  <c r="T116" i="34" s="1"/>
  <c r="AR155" i="22"/>
  <c r="T155" i="34" s="1"/>
  <c r="AF155" i="34" s="1"/>
  <c r="AR109" i="22"/>
  <c r="T109" i="34" s="1"/>
  <c r="AF109" i="34" s="1"/>
  <c r="AR71" i="22"/>
  <c r="T71" i="34" s="1"/>
  <c r="AF71" i="34" s="1"/>
  <c r="AR39" i="22"/>
  <c r="T39" i="34" s="1"/>
  <c r="AF39" i="34" s="1"/>
  <c r="AR15" i="22"/>
  <c r="T15" i="34" s="1"/>
  <c r="AR40" i="22"/>
  <c r="T40" i="34" s="1"/>
  <c r="AF40" i="34" s="1"/>
  <c r="AR34" i="22"/>
  <c r="T34" i="34" s="1"/>
  <c r="AR315" i="22"/>
  <c r="T315" i="34" s="1"/>
  <c r="AF315" i="34" s="1"/>
  <c r="AR284" i="22"/>
  <c r="T284" i="34" s="1"/>
  <c r="AF284" i="34" s="1"/>
  <c r="AR229" i="22"/>
  <c r="T229" i="34" s="1"/>
  <c r="AF229" i="34" s="1"/>
  <c r="AR230" i="22"/>
  <c r="T230" i="34" s="1"/>
  <c r="AF230" i="34" s="1"/>
  <c r="AR198" i="22"/>
  <c r="T198" i="34" s="1"/>
  <c r="AF198" i="34" s="1"/>
  <c r="AR171" i="22"/>
  <c r="T171" i="34" s="1"/>
  <c r="AF171" i="34" s="1"/>
  <c r="AR114" i="22"/>
  <c r="T114" i="34" s="1"/>
  <c r="AR147" i="22"/>
  <c r="T147" i="34" s="1"/>
  <c r="AR101" i="22"/>
  <c r="T101" i="34" s="1"/>
  <c r="AF101" i="34" s="1"/>
  <c r="AR73" i="22"/>
  <c r="T73" i="34" s="1"/>
  <c r="AF73" i="34" s="1"/>
  <c r="AR41" i="22"/>
  <c r="T41" i="34" s="1"/>
  <c r="AF41" i="34" s="1"/>
  <c r="AR16" i="22"/>
  <c r="T16" i="34" s="1"/>
  <c r="AF16" i="34" s="1"/>
  <c r="AR80" i="22"/>
  <c r="T80" i="34" s="1"/>
  <c r="AR74" i="22"/>
  <c r="T74" i="34" s="1"/>
  <c r="AF74" i="34" s="1"/>
  <c r="AR320" i="22"/>
  <c r="T320" i="34" s="1"/>
  <c r="AF320" i="34" s="1"/>
  <c r="AR289" i="22"/>
  <c r="T289" i="34" s="1"/>
  <c r="AF289" i="34" s="1"/>
  <c r="AR239" i="22"/>
  <c r="T239" i="34" s="1"/>
  <c r="AF239" i="34" s="1"/>
  <c r="AR211" i="22"/>
  <c r="T211" i="34" s="1"/>
  <c r="AF211" i="34" s="1"/>
  <c r="AR176" i="22"/>
  <c r="T176" i="34" s="1"/>
  <c r="AR124" i="22"/>
  <c r="T124" i="34" s="1"/>
  <c r="AF124" i="34" s="1"/>
  <c r="AR143" i="22"/>
  <c r="T143" i="34" s="1"/>
  <c r="AF143" i="34" s="1"/>
  <c r="AR107" i="22"/>
  <c r="T107" i="34" s="1"/>
  <c r="AR59" i="22"/>
  <c r="T59" i="34" s="1"/>
  <c r="AF59" i="34" s="1"/>
  <c r="AR27" i="22"/>
  <c r="T27" i="34" s="1"/>
  <c r="AR13" i="22"/>
  <c r="T13" i="34" s="1"/>
  <c r="AR76" i="22"/>
  <c r="T76" i="34" s="1"/>
  <c r="AR68" i="22"/>
  <c r="T68" i="34" s="1"/>
  <c r="AF68" i="34" s="1"/>
  <c r="AM158" i="34"/>
  <c r="AM244" i="34"/>
  <c r="AM252" i="34"/>
  <c r="AM31" i="34"/>
  <c r="AM201" i="34"/>
  <c r="AM19" i="34"/>
  <c r="AM287" i="34"/>
  <c r="AM52" i="34"/>
  <c r="AM126" i="34"/>
  <c r="AM92" i="34"/>
  <c r="AM25" i="34"/>
  <c r="AM116" i="34"/>
  <c r="AM264" i="34"/>
  <c r="AM75" i="34"/>
  <c r="AM210" i="34"/>
  <c r="AM106" i="34"/>
  <c r="AM288" i="34"/>
  <c r="AM194" i="34"/>
  <c r="AM207" i="34"/>
  <c r="AM5" i="34"/>
  <c r="AM144" i="34"/>
  <c r="AM113" i="34"/>
  <c r="AM265" i="34"/>
  <c r="AM51" i="34"/>
  <c r="AM256" i="34"/>
  <c r="AM266" i="34"/>
  <c r="AM254" i="34"/>
  <c r="AM115" i="34"/>
  <c r="AM26" i="34"/>
  <c r="AM186" i="34"/>
  <c r="AM251" i="34"/>
  <c r="AM97" i="34"/>
  <c r="AM125" i="34"/>
  <c r="AM220" i="34"/>
  <c r="AM100" i="34"/>
  <c r="AM18" i="34"/>
  <c r="AM300" i="34"/>
  <c r="AM304" i="34"/>
  <c r="AM255" i="34"/>
  <c r="AM90" i="34"/>
  <c r="BN342" i="31"/>
  <c r="BE97" i="31"/>
  <c r="BE355" i="31"/>
  <c r="BF227" i="31"/>
  <c r="BD83" i="31"/>
  <c r="BM110" i="31"/>
  <c r="BF175" i="31"/>
  <c r="BD124" i="31"/>
  <c r="BM119" i="31"/>
  <c r="BF155" i="31"/>
  <c r="BE327" i="31"/>
  <c r="BE225" i="31"/>
  <c r="BE168" i="31"/>
  <c r="BE216" i="31"/>
  <c r="BE330" i="31"/>
  <c r="BE173" i="31"/>
  <c r="BD68" i="31"/>
  <c r="BF263" i="31"/>
  <c r="BD302" i="31"/>
  <c r="BD226" i="31"/>
  <c r="BD108" i="31"/>
  <c r="BE81" i="31"/>
  <c r="BF173" i="31"/>
  <c r="BF200" i="31"/>
  <c r="BN309" i="31"/>
  <c r="BD188" i="31"/>
  <c r="BD263" i="31"/>
  <c r="BD244" i="31"/>
  <c r="BE184" i="31"/>
  <c r="BD293" i="31"/>
  <c r="BD314" i="31"/>
  <c r="BE358" i="31"/>
  <c r="BF97" i="31"/>
  <c r="BF375" i="31"/>
  <c r="BE153" i="31"/>
  <c r="BE230" i="31"/>
  <c r="BL119" i="31"/>
  <c r="BF238" i="31"/>
  <c r="BF80" i="31"/>
  <c r="BE257" i="31"/>
  <c r="BE201" i="31"/>
  <c r="BD294" i="31"/>
  <c r="BF332" i="31"/>
  <c r="BF377" i="31"/>
  <c r="BD260" i="31"/>
  <c r="BE115" i="31"/>
  <c r="BF201" i="31"/>
  <c r="BE147" i="31"/>
  <c r="BE296" i="31"/>
  <c r="BE322" i="31"/>
  <c r="BE227" i="31"/>
  <c r="BF254" i="31"/>
  <c r="BE308" i="31"/>
  <c r="BD326" i="31"/>
  <c r="BD212" i="31"/>
  <c r="BE372" i="31"/>
  <c r="BJ128" i="31"/>
  <c r="BD257" i="31"/>
  <c r="BE187" i="31"/>
  <c r="BF230" i="31"/>
  <c r="BF232" i="31"/>
  <c r="BF126" i="31"/>
  <c r="BF152" i="31"/>
  <c r="BE223" i="31"/>
  <c r="BF298" i="31"/>
  <c r="BD132" i="31"/>
  <c r="BD232" i="31"/>
  <c r="BF102" i="31"/>
  <c r="BD315" i="31"/>
  <c r="BD189" i="31"/>
  <c r="BF168" i="31"/>
  <c r="BE222" i="31"/>
  <c r="BF290" i="31"/>
  <c r="BE282" i="31"/>
  <c r="BD178" i="31"/>
  <c r="BD206" i="31"/>
  <c r="BD149" i="31"/>
  <c r="BD93" i="31"/>
  <c r="BD296" i="31"/>
  <c r="BE255" i="31"/>
  <c r="BF96" i="31"/>
  <c r="BD204" i="31"/>
  <c r="BF92" i="31"/>
  <c r="BE80" i="31"/>
  <c r="BD225" i="31"/>
  <c r="BE303" i="31"/>
  <c r="BD125" i="31"/>
  <c r="BI104" i="31"/>
  <c r="BJ194" i="31"/>
  <c r="BK231" i="31"/>
  <c r="BK105" i="31"/>
  <c r="BD214" i="31"/>
  <c r="BL386" i="31"/>
  <c r="BF376" i="31"/>
  <c r="BD378" i="31"/>
  <c r="BD216" i="31"/>
  <c r="BM77" i="31"/>
  <c r="BF303" i="31"/>
  <c r="BF321" i="31"/>
  <c r="BE272" i="31"/>
  <c r="BE376" i="31"/>
  <c r="BD96" i="31"/>
  <c r="BE350" i="31"/>
  <c r="BF346" i="31"/>
  <c r="BJ110" i="31"/>
  <c r="BF335" i="31"/>
  <c r="BF167" i="31"/>
  <c r="BD362" i="31"/>
  <c r="BF224" i="31"/>
  <c r="BD164" i="31"/>
  <c r="BF282" i="31"/>
  <c r="BD325" i="31"/>
  <c r="BF299" i="31"/>
  <c r="BE134" i="31"/>
  <c r="BE317" i="31"/>
  <c r="BD143" i="31"/>
  <c r="BF169" i="31"/>
  <c r="BD282" i="31"/>
  <c r="BE120" i="31"/>
  <c r="BE346" i="31"/>
  <c r="BL310" i="31"/>
  <c r="BD237" i="31"/>
  <c r="BF325" i="31"/>
  <c r="BM198" i="31"/>
  <c r="BL306" i="31"/>
  <c r="BE291" i="31"/>
  <c r="BM307" i="31"/>
  <c r="BD230" i="31"/>
  <c r="BD175" i="31"/>
  <c r="BE156" i="31"/>
  <c r="BE294" i="31"/>
  <c r="BE299" i="31"/>
  <c r="BF217" i="31"/>
  <c r="BD136" i="31"/>
  <c r="BD256" i="31"/>
  <c r="BF261" i="31"/>
  <c r="BE283" i="31"/>
  <c r="BE353" i="31"/>
  <c r="BD255" i="31"/>
  <c r="BD187" i="31"/>
  <c r="BF132" i="31"/>
  <c r="BF135" i="31"/>
  <c r="BI129" i="31"/>
  <c r="BD379" i="31"/>
  <c r="BF120" i="31"/>
  <c r="BD344" i="31"/>
  <c r="BE150" i="31"/>
  <c r="BF203" i="31"/>
  <c r="BE347" i="31"/>
  <c r="BF372" i="31"/>
  <c r="BD221" i="31"/>
  <c r="BF214" i="31"/>
  <c r="BF234" i="31"/>
  <c r="BD160" i="31"/>
  <c r="BE136" i="31"/>
  <c r="BF229" i="31"/>
  <c r="BE252" i="31"/>
  <c r="BF72" i="31"/>
  <c r="BD241" i="31"/>
  <c r="BF210" i="31"/>
  <c r="BE264" i="31"/>
  <c r="BE321" i="31"/>
  <c r="BF139" i="31"/>
  <c r="BG205" i="31"/>
  <c r="BG334" i="31"/>
  <c r="BG362" i="31"/>
  <c r="BF165" i="31"/>
  <c r="BG302" i="31"/>
  <c r="BG251" i="31"/>
  <c r="BG254" i="31"/>
  <c r="BG298" i="31"/>
  <c r="BG252" i="31"/>
  <c r="BG162" i="31"/>
  <c r="BG375" i="31"/>
  <c r="BG108" i="31"/>
  <c r="BG154" i="31"/>
  <c r="BG158" i="31"/>
  <c r="BG235" i="31"/>
  <c r="BK381" i="31"/>
  <c r="BG212" i="31"/>
  <c r="BE177" i="31"/>
  <c r="BF271" i="31"/>
  <c r="BG204" i="31"/>
  <c r="BG210" i="31"/>
  <c r="BG261" i="31"/>
  <c r="BG241" i="31"/>
  <c r="BG282" i="31"/>
  <c r="BG71" i="31"/>
  <c r="BG253" i="31"/>
  <c r="BF287" i="31"/>
  <c r="BI310" i="31"/>
  <c r="BG299" i="31"/>
  <c r="BG220" i="31"/>
  <c r="BD156" i="31"/>
  <c r="BG80" i="31"/>
  <c r="BN110" i="31"/>
  <c r="BG353" i="31"/>
  <c r="BG219" i="31"/>
  <c r="BG123" i="31"/>
  <c r="BE178" i="31"/>
  <c r="BG152" i="31"/>
  <c r="BF315" i="31"/>
  <c r="BG165" i="31"/>
  <c r="BE179" i="31"/>
  <c r="BG224" i="31"/>
  <c r="BF138" i="31"/>
  <c r="BG294" i="31"/>
  <c r="BD274" i="31"/>
  <c r="BG331" i="31"/>
  <c r="BG263" i="31"/>
  <c r="BG379" i="31"/>
  <c r="BG207" i="31"/>
  <c r="BG218" i="31"/>
  <c r="BG122" i="31"/>
  <c r="BG372" i="31"/>
  <c r="BG377" i="31"/>
  <c r="BN129" i="31"/>
  <c r="BM78" i="31"/>
  <c r="BG355" i="31"/>
  <c r="BG358" i="31"/>
  <c r="BG86" i="31"/>
  <c r="BG147" i="31"/>
  <c r="BG291" i="31"/>
  <c r="BE271" i="31"/>
  <c r="BD116" i="31"/>
  <c r="BL309" i="31"/>
  <c r="BN84" i="31"/>
  <c r="BG256" i="31"/>
  <c r="BG131" i="31"/>
  <c r="BD220" i="31"/>
  <c r="BF296" i="31"/>
  <c r="BM76" i="31"/>
  <c r="BD279" i="31"/>
  <c r="BE139" i="31"/>
  <c r="BD92" i="31"/>
  <c r="BF213" i="31"/>
  <c r="BD341" i="31"/>
  <c r="BE244" i="31"/>
  <c r="BF148" i="31"/>
  <c r="BE287" i="31"/>
  <c r="BE108" i="31"/>
  <c r="BD330" i="31"/>
  <c r="BE204" i="31"/>
  <c r="BE325" i="31"/>
  <c r="BE300" i="31"/>
  <c r="BE146" i="31"/>
  <c r="BF147" i="31"/>
  <c r="BD372" i="31"/>
  <c r="BE94" i="31"/>
  <c r="BD86" i="31"/>
  <c r="BE335" i="31"/>
  <c r="BF241" i="31"/>
  <c r="BF246" i="31"/>
  <c r="BE337" i="31"/>
  <c r="BE295" i="31"/>
  <c r="BD353" i="31"/>
  <c r="BF272" i="31"/>
  <c r="BD202" i="31"/>
  <c r="BF277" i="31"/>
  <c r="BD321" i="31"/>
  <c r="BF344" i="31"/>
  <c r="BD286" i="31"/>
  <c r="BE123" i="31"/>
  <c r="BD253" i="31"/>
  <c r="BE172" i="31"/>
  <c r="BF123" i="31"/>
  <c r="BE256" i="31"/>
  <c r="BD103" i="31"/>
  <c r="BD80" i="31"/>
  <c r="BE213" i="31"/>
  <c r="BF291" i="31"/>
  <c r="BE378" i="31"/>
  <c r="BF237" i="31"/>
  <c r="BE90" i="31"/>
  <c r="BN107" i="31"/>
  <c r="BF322" i="31"/>
  <c r="BE88" i="31"/>
  <c r="BI193" i="31"/>
  <c r="BE273" i="31"/>
  <c r="BE258" i="31"/>
  <c r="BF336" i="31"/>
  <c r="BD298" i="31"/>
  <c r="BE356" i="31"/>
  <c r="BF357" i="31"/>
  <c r="BE268" i="31"/>
  <c r="BE138" i="31"/>
  <c r="BD357" i="31"/>
  <c r="BE195" i="31"/>
  <c r="BD291" i="31"/>
  <c r="BD69" i="31"/>
  <c r="BF339" i="31"/>
  <c r="BF127" i="31"/>
  <c r="BD249" i="31"/>
  <c r="BF172" i="31"/>
  <c r="BI306" i="31"/>
  <c r="BF86" i="31"/>
  <c r="BE246" i="31"/>
  <c r="BE182" i="31"/>
  <c r="BE217" i="31"/>
  <c r="BD346" i="31"/>
  <c r="BF162" i="31"/>
  <c r="BN310" i="31"/>
  <c r="BD270" i="31"/>
  <c r="BE259" i="31"/>
  <c r="BD219" i="31"/>
  <c r="BF345" i="31"/>
  <c r="BD121" i="31"/>
  <c r="BF71" i="31"/>
  <c r="BD265" i="31"/>
  <c r="BD290" i="31"/>
  <c r="BF218" i="31"/>
  <c r="BE96" i="31"/>
  <c r="BE174" i="31"/>
  <c r="BJ310" i="31"/>
  <c r="BF154" i="31"/>
  <c r="BE241" i="31"/>
  <c r="BF195" i="31"/>
  <c r="BD266" i="31"/>
  <c r="BN307" i="31"/>
  <c r="BD210" i="31"/>
  <c r="BE169" i="31"/>
  <c r="BM381" i="31"/>
  <c r="BM129" i="31"/>
  <c r="BG217" i="31"/>
  <c r="BN193" i="31"/>
  <c r="BG327" i="31"/>
  <c r="BF164" i="31"/>
  <c r="BD199" i="31"/>
  <c r="BG301" i="31"/>
  <c r="BL79" i="31"/>
  <c r="BG323" i="31"/>
  <c r="BF82" i="31"/>
  <c r="BD351" i="31"/>
  <c r="BG286" i="31"/>
  <c r="BF269" i="31"/>
  <c r="BF115" i="31"/>
  <c r="BI309" i="31"/>
  <c r="BG150" i="31"/>
  <c r="BG168" i="31"/>
  <c r="BG216" i="31"/>
  <c r="BG155" i="31"/>
  <c r="BK129" i="31"/>
  <c r="BG201" i="31"/>
  <c r="BE83" i="31"/>
  <c r="BG200" i="31"/>
  <c r="BG227" i="31"/>
  <c r="BF319" i="31"/>
  <c r="BG203" i="31"/>
  <c r="BF223" i="31"/>
  <c r="BG325" i="31"/>
  <c r="BG264" i="31"/>
  <c r="BG120" i="31"/>
  <c r="BL129" i="31"/>
  <c r="BG260" i="31"/>
  <c r="BG348" i="31"/>
  <c r="BE155" i="31"/>
  <c r="BF235" i="31"/>
  <c r="BD135" i="31"/>
  <c r="BE288" i="31"/>
  <c r="BE339" i="31"/>
  <c r="BE344" i="31"/>
  <c r="BD207" i="31"/>
  <c r="BE206" i="31"/>
  <c r="BD182" i="31"/>
  <c r="BD154" i="31"/>
  <c r="BE71" i="31"/>
  <c r="BK198" i="31"/>
  <c r="BD322" i="31"/>
  <c r="BD162" i="31"/>
  <c r="BE163" i="31"/>
  <c r="BD292" i="31"/>
  <c r="BE315" i="31"/>
  <c r="BF166" i="31"/>
  <c r="BI77" i="31"/>
  <c r="BD163" i="31"/>
  <c r="BD174" i="31"/>
  <c r="BD218" i="31"/>
  <c r="BE280" i="31"/>
  <c r="BF249" i="31"/>
  <c r="BF157" i="31"/>
  <c r="BD288" i="31"/>
  <c r="BE148" i="31"/>
  <c r="BD200" i="31"/>
  <c r="BD345" i="31"/>
  <c r="BF68" i="31"/>
  <c r="BE166" i="31"/>
  <c r="BF70" i="31"/>
  <c r="BF81" i="31"/>
  <c r="BD203" i="31"/>
  <c r="BD262" i="31"/>
  <c r="BF202" i="31"/>
  <c r="BD224" i="31"/>
  <c r="BE249" i="31"/>
  <c r="BF219" i="31"/>
  <c r="BJ109" i="31"/>
  <c r="BD336" i="31"/>
  <c r="BF264" i="31"/>
  <c r="BE131" i="31"/>
  <c r="BK106" i="31"/>
  <c r="BD264" i="31"/>
  <c r="BE188" i="31"/>
  <c r="BD238" i="31"/>
  <c r="BD339" i="31"/>
  <c r="BD122" i="31"/>
  <c r="BL77" i="31"/>
  <c r="BD299" i="31"/>
  <c r="BE143" i="31"/>
  <c r="BF341" i="31"/>
  <c r="BE270" i="31"/>
  <c r="BE210" i="31"/>
  <c r="BE170" i="31"/>
  <c r="BF146" i="31"/>
  <c r="BF294" i="31"/>
  <c r="BE263" i="31"/>
  <c r="BD331" i="31"/>
  <c r="BE326" i="31"/>
  <c r="BD170" i="31"/>
  <c r="BD191" i="31"/>
  <c r="BE220" i="31"/>
  <c r="BJ193" i="31"/>
  <c r="BD134" i="31"/>
  <c r="BE266" i="31"/>
  <c r="BF151" i="31"/>
  <c r="BE214" i="31"/>
  <c r="BD148" i="31"/>
  <c r="BD158" i="31"/>
  <c r="BE334" i="31"/>
  <c r="BE202" i="31"/>
  <c r="BE348" i="31"/>
  <c r="BE237" i="31"/>
  <c r="BD347" i="31"/>
  <c r="BE265" i="31"/>
  <c r="BJ107" i="31"/>
  <c r="BE124" i="31"/>
  <c r="BF226" i="31"/>
  <c r="BF160" i="31"/>
  <c r="BD166" i="31"/>
  <c r="BG68" i="31"/>
  <c r="BG292" i="31"/>
  <c r="BF384" i="31"/>
  <c r="BG275" i="31"/>
  <c r="BG221" i="31"/>
  <c r="BG121" i="31"/>
  <c r="BG238" i="31"/>
  <c r="BI307" i="31"/>
  <c r="BK79" i="31"/>
  <c r="BF359" i="31"/>
  <c r="BG191" i="31"/>
  <c r="BE199" i="31"/>
  <c r="BG350" i="31"/>
  <c r="BG349" i="31"/>
  <c r="BG257" i="31"/>
  <c r="BG97" i="31"/>
  <c r="BG206" i="31"/>
  <c r="BG173" i="31"/>
  <c r="BD271" i="31"/>
  <c r="BF255" i="31"/>
  <c r="BF276" i="31"/>
  <c r="BF308" i="31"/>
  <c r="BG244" i="31"/>
  <c r="BK194" i="31"/>
  <c r="BK309" i="31"/>
  <c r="BG70" i="31"/>
  <c r="BG160" i="31"/>
  <c r="BD320" i="31"/>
  <c r="BG303" i="31"/>
  <c r="BN373" i="31"/>
  <c r="BF337" i="31"/>
  <c r="BG172" i="31"/>
  <c r="BG293" i="31"/>
  <c r="BG290" i="31"/>
  <c r="BF124" i="31"/>
  <c r="BD97" i="31"/>
  <c r="BE218" i="31"/>
  <c r="BJ129" i="31"/>
  <c r="BD227" i="31"/>
  <c r="BE380" i="31"/>
  <c r="BF356" i="31"/>
  <c r="BD247" i="31"/>
  <c r="BE167" i="31"/>
  <c r="BJ307" i="31"/>
  <c r="BF334" i="31"/>
  <c r="BE219" i="31"/>
  <c r="BD308" i="31"/>
  <c r="BF323" i="31"/>
  <c r="BD280" i="31"/>
  <c r="BN194" i="31"/>
  <c r="BD165" i="31"/>
  <c r="BD157" i="31"/>
  <c r="BD258" i="31"/>
  <c r="BD295" i="31"/>
  <c r="BN77" i="31"/>
  <c r="BE277" i="31"/>
  <c r="BF174" i="31"/>
  <c r="BF327" i="31"/>
  <c r="BF136" i="31"/>
  <c r="BE87" i="31"/>
  <c r="BF361" i="31"/>
  <c r="BE260" i="31"/>
  <c r="BN109" i="31"/>
  <c r="BF182" i="31"/>
  <c r="BD126" i="31"/>
  <c r="BD72" i="31"/>
  <c r="BD327" i="31"/>
  <c r="BD82" i="31"/>
  <c r="BD287" i="31"/>
  <c r="BE361" i="31"/>
  <c r="BI128" i="31"/>
  <c r="BD248" i="31"/>
  <c r="BD169" i="31"/>
  <c r="BE235" i="31"/>
  <c r="BD115" i="31"/>
  <c r="BE234" i="31"/>
  <c r="BF184" i="31"/>
  <c r="BF191" i="31"/>
  <c r="BF350" i="31"/>
  <c r="BD235" i="31"/>
  <c r="BE165" i="31"/>
  <c r="BE233" i="31"/>
  <c r="BF348" i="31"/>
  <c r="BD167" i="31"/>
  <c r="BE121" i="31"/>
  <c r="BE72" i="31"/>
  <c r="BF134" i="31"/>
  <c r="BE384" i="31"/>
  <c r="BJ309" i="31"/>
  <c r="BE349" i="31"/>
  <c r="BD139" i="31"/>
  <c r="BE154" i="31"/>
  <c r="BD267" i="31"/>
  <c r="BJ381" i="31"/>
  <c r="BE226" i="31"/>
  <c r="BE229" i="31"/>
  <c r="BD363" i="31"/>
  <c r="BF280" i="31"/>
  <c r="BE301" i="31"/>
  <c r="BF247" i="31"/>
  <c r="BF379" i="31"/>
  <c r="BD213" i="31"/>
  <c r="BF207" i="31"/>
  <c r="BD229" i="31"/>
  <c r="BI385" i="31"/>
  <c r="BE93" i="31"/>
  <c r="BD141" i="31"/>
  <c r="BD179" i="31"/>
  <c r="BE152" i="31"/>
  <c r="BD359" i="31"/>
  <c r="BK104" i="31"/>
  <c r="BD377" i="31"/>
  <c r="BD114" i="31"/>
  <c r="BD272" i="31"/>
  <c r="BE132" i="31"/>
  <c r="BE209" i="31"/>
  <c r="BE343" i="31"/>
  <c r="BI106" i="31"/>
  <c r="BD343" i="31"/>
  <c r="BF125" i="31"/>
  <c r="BD261" i="31"/>
  <c r="BD150" i="31"/>
  <c r="BD87" i="31"/>
  <c r="BD102" i="31"/>
  <c r="BE261" i="31"/>
  <c r="BF251" i="31"/>
  <c r="BF257" i="31"/>
  <c r="BE151" i="31"/>
  <c r="BF131" i="31"/>
  <c r="BK306" i="31"/>
  <c r="BM371" i="31"/>
  <c r="BF187" i="31"/>
  <c r="BF108" i="31"/>
  <c r="BF163" i="31"/>
  <c r="BJ78" i="31"/>
  <c r="BE191" i="31"/>
  <c r="BF122" i="31"/>
  <c r="BE251" i="31"/>
  <c r="BD195" i="31"/>
  <c r="BF266" i="31"/>
  <c r="BF158" i="31"/>
  <c r="BD268" i="31"/>
  <c r="BE248" i="31"/>
  <c r="BE293" i="31"/>
  <c r="BD303" i="31"/>
  <c r="BD337" i="31"/>
  <c r="BK386" i="31"/>
  <c r="BE374" i="31"/>
  <c r="BE319" i="31"/>
  <c r="BF268" i="31"/>
  <c r="BE379" i="31"/>
  <c r="BL193" i="31"/>
  <c r="BD172" i="31"/>
  <c r="BF87" i="31"/>
  <c r="BE160" i="31"/>
  <c r="BE221" i="31"/>
  <c r="BF256" i="31"/>
  <c r="BK371" i="31"/>
  <c r="BD380" i="31"/>
  <c r="BE275" i="31"/>
  <c r="BE359" i="31"/>
  <c r="BE86" i="31"/>
  <c r="BK385" i="31"/>
  <c r="BD350" i="31"/>
  <c r="BF292" i="31"/>
  <c r="BE70" i="31"/>
  <c r="BJ100" i="31"/>
  <c r="BD155" i="31"/>
  <c r="BF279" i="31"/>
  <c r="BI76" i="31"/>
  <c r="BD358" i="31"/>
  <c r="BD209" i="31"/>
  <c r="BD177" i="31"/>
  <c r="BE82" i="31"/>
  <c r="BE200" i="31"/>
  <c r="BD120" i="31"/>
  <c r="BE281" i="31"/>
  <c r="BD259" i="31"/>
  <c r="BE125" i="31"/>
  <c r="BF204" i="31"/>
  <c r="BD81" i="31"/>
  <c r="BE362" i="31"/>
  <c r="BE141" i="31"/>
  <c r="BD184" i="31"/>
  <c r="BF209" i="31"/>
  <c r="BE345" i="31"/>
  <c r="BF358" i="31"/>
  <c r="BF93" i="31"/>
  <c r="BE363" i="31"/>
  <c r="BD317" i="31"/>
  <c r="BE68" i="31"/>
  <c r="BF285" i="31"/>
  <c r="BE375" i="31"/>
  <c r="BD281" i="31"/>
  <c r="BE253" i="31"/>
  <c r="BL78" i="31"/>
  <c r="BG262" i="31"/>
  <c r="BG175" i="31"/>
  <c r="BG209" i="31"/>
  <c r="BG169" i="31"/>
  <c r="BG230" i="31"/>
  <c r="BG247" i="31"/>
  <c r="BG146" i="31"/>
  <c r="BF143" i="31"/>
  <c r="BG151" i="31"/>
  <c r="BG272" i="31"/>
  <c r="BG232" i="31"/>
  <c r="BG182" i="31"/>
  <c r="BG225" i="31"/>
  <c r="BG296" i="31"/>
  <c r="BG94" i="31"/>
  <c r="BG322" i="31"/>
  <c r="BL110" i="31"/>
  <c r="BG376" i="31"/>
  <c r="BF270" i="31"/>
  <c r="BG148" i="31"/>
  <c r="BL128" i="31"/>
  <c r="BG259" i="31"/>
  <c r="BG149" i="31"/>
  <c r="BG339" i="31"/>
  <c r="BN381" i="31"/>
  <c r="BN128" i="31"/>
  <c r="BG92" i="31"/>
  <c r="BG280" i="31"/>
  <c r="BE192" i="31"/>
  <c r="BG184" i="31"/>
  <c r="BE364" i="31"/>
  <c r="BG300" i="31"/>
  <c r="BG202" i="31"/>
  <c r="BD360" i="31"/>
  <c r="BG279" i="31"/>
  <c r="BG345" i="31"/>
  <c r="BG249" i="31"/>
  <c r="BK128" i="31"/>
  <c r="BG163" i="31"/>
  <c r="BJ130" i="31"/>
  <c r="BG317" i="31"/>
  <c r="BJ79" i="31"/>
  <c r="BG374" i="31"/>
  <c r="BF90" i="31"/>
  <c r="BF374" i="31"/>
  <c r="BG125" i="31"/>
  <c r="BD223" i="31"/>
  <c r="BG378" i="31"/>
  <c r="BF330" i="31"/>
  <c r="BF141" i="31"/>
  <c r="BD328" i="31"/>
  <c r="BE116" i="31"/>
  <c r="BE360" i="31"/>
  <c r="BG103" i="31"/>
  <c r="BG346" i="31"/>
  <c r="BF258" i="31"/>
  <c r="BG234" i="31"/>
  <c r="BE328" i="31"/>
  <c r="BG246" i="31"/>
  <c r="BG285" i="31"/>
  <c r="BG321" i="31"/>
  <c r="BG337" i="31"/>
  <c r="BG174" i="31"/>
  <c r="BG288" i="31"/>
  <c r="BG195" i="31"/>
  <c r="BG233" i="31"/>
  <c r="BD349" i="31"/>
  <c r="BE158" i="31"/>
  <c r="BD70" i="31"/>
  <c r="BF212" i="31"/>
  <c r="BF300" i="31"/>
  <c r="BE298" i="31"/>
  <c r="BD217" i="31"/>
  <c r="BE212" i="31"/>
  <c r="BD94" i="31"/>
  <c r="BD131" i="31"/>
  <c r="BF150" i="31"/>
  <c r="BE149" i="31"/>
  <c r="BE314" i="31"/>
  <c r="BE203" i="31"/>
  <c r="BE286" i="31"/>
  <c r="BF94" i="31"/>
  <c r="BD222" i="31"/>
  <c r="BF286" i="31"/>
  <c r="BE302" i="31"/>
  <c r="BD285" i="31"/>
  <c r="BE232" i="31"/>
  <c r="BD251" i="31"/>
  <c r="BL106" i="31"/>
  <c r="BE114" i="31"/>
  <c r="BF262" i="31"/>
  <c r="BE157" i="31"/>
  <c r="BE224" i="31"/>
  <c r="BF343" i="31"/>
  <c r="BL385" i="31"/>
  <c r="BD355" i="31"/>
  <c r="BD168" i="31"/>
  <c r="BK77" i="31"/>
  <c r="BD275" i="31"/>
  <c r="BL231" i="31"/>
  <c r="BE269" i="31"/>
  <c r="BF153" i="31"/>
  <c r="BI105" i="31"/>
  <c r="BF259" i="31"/>
  <c r="BF221" i="31"/>
  <c r="BE336" i="31"/>
  <c r="BE279" i="31"/>
  <c r="BD127" i="31"/>
  <c r="BM342" i="31"/>
  <c r="BD269" i="31"/>
  <c r="BE122" i="31"/>
  <c r="BF301" i="31"/>
  <c r="BE357" i="31"/>
  <c r="BF149" i="31"/>
  <c r="BN78" i="31"/>
  <c r="BM109" i="31"/>
  <c r="BF103" i="31"/>
  <c r="BF293" i="31"/>
  <c r="BD234" i="31"/>
  <c r="BD283" i="31"/>
  <c r="BE135" i="31"/>
  <c r="BD348" i="31"/>
  <c r="BD71" i="31"/>
  <c r="BF275" i="31"/>
  <c r="BD375" i="31"/>
  <c r="BD246" i="31"/>
  <c r="BN198" i="31"/>
  <c r="BF244" i="31"/>
  <c r="BE69" i="31"/>
  <c r="BE92" i="31"/>
  <c r="BD152" i="31"/>
  <c r="BE285" i="31"/>
  <c r="BF205" i="31"/>
  <c r="BF281" i="31"/>
  <c r="BF260" i="31"/>
  <c r="BN79" i="31"/>
  <c r="BG72" i="31"/>
  <c r="BE274" i="31"/>
  <c r="BG136" i="31"/>
  <c r="BG267" i="31"/>
  <c r="BG96" i="31"/>
  <c r="BD273" i="31"/>
  <c r="BG167" i="31"/>
  <c r="BG336" i="31"/>
  <c r="BG213" i="31"/>
  <c r="BF273" i="31"/>
  <c r="BF326" i="31"/>
  <c r="BF156" i="31"/>
  <c r="BG138" i="31"/>
  <c r="BG335" i="31"/>
  <c r="BG281" i="31"/>
  <c r="BD180" i="31"/>
  <c r="BG277" i="31"/>
  <c r="BG248" i="31"/>
  <c r="BG132" i="31"/>
  <c r="BM128" i="31"/>
  <c r="BG135" i="31"/>
  <c r="BG363" i="31"/>
  <c r="BF265" i="31"/>
  <c r="BD364" i="31"/>
  <c r="BG93" i="31"/>
  <c r="BG357" i="31"/>
  <c r="BF380" i="31"/>
  <c r="BG356" i="31"/>
  <c r="BG124" i="31"/>
  <c r="BG332" i="31"/>
  <c r="BF314" i="31"/>
  <c r="BG344" i="31"/>
  <c r="BE164" i="31"/>
  <c r="BF206" i="31"/>
  <c r="BE207" i="31"/>
  <c r="BF233" i="31"/>
  <c r="BD335" i="31"/>
  <c r="BD384" i="31"/>
  <c r="BF362" i="31"/>
  <c r="BD146" i="31"/>
  <c r="BE262" i="31"/>
  <c r="BE103" i="31"/>
  <c r="BK119" i="31"/>
  <c r="BD374" i="31"/>
  <c r="BE331" i="31"/>
  <c r="BN371" i="31"/>
  <c r="BE341" i="31"/>
  <c r="BE247" i="31"/>
  <c r="BE323" i="31"/>
  <c r="BF216" i="31"/>
  <c r="BD201" i="31"/>
  <c r="BD301" i="31"/>
  <c r="BE332" i="31"/>
  <c r="BI381" i="31"/>
  <c r="BD376" i="31"/>
  <c r="BD252" i="31"/>
  <c r="BE127" i="31"/>
  <c r="BD233" i="31"/>
  <c r="BE292" i="31"/>
  <c r="BF353" i="31"/>
  <c r="BE290" i="31"/>
  <c r="BF331" i="31"/>
  <c r="BF220" i="31"/>
  <c r="BD300" i="31"/>
  <c r="BF267" i="31"/>
  <c r="BD90" i="31"/>
  <c r="BD319" i="31"/>
  <c r="BJ77" i="31"/>
  <c r="BD138" i="31"/>
  <c r="BD151" i="31"/>
  <c r="BD323" i="31"/>
  <c r="BF378" i="31"/>
  <c r="BF349" i="31"/>
  <c r="BF225" i="31"/>
  <c r="BE126" i="31"/>
  <c r="BM107" i="31"/>
  <c r="BF253" i="31"/>
  <c r="BF317" i="31"/>
  <c r="BD277" i="31"/>
  <c r="BE175" i="31"/>
  <c r="BF302" i="31"/>
  <c r="BF252" i="31"/>
  <c r="BF121" i="31"/>
  <c r="BM309" i="31"/>
  <c r="BD147" i="31"/>
  <c r="BE267" i="31"/>
  <c r="BD173" i="31"/>
  <c r="BD356" i="31"/>
  <c r="BD332" i="31"/>
  <c r="BD361" i="31"/>
  <c r="BN119" i="31"/>
  <c r="BE205" i="31"/>
  <c r="BD153" i="31"/>
  <c r="BF363" i="31"/>
  <c r="BF355" i="31"/>
  <c r="BJ373" i="31"/>
  <c r="BI231" i="31"/>
  <c r="BE189" i="31"/>
  <c r="BE254" i="31"/>
  <c r="BF188" i="31"/>
  <c r="BD205" i="31"/>
  <c r="BE102" i="31"/>
  <c r="BF248" i="31"/>
  <c r="BE162" i="31"/>
  <c r="BF288" i="31"/>
  <c r="BD123" i="31"/>
  <c r="BE238" i="31"/>
  <c r="BK78" i="31"/>
  <c r="BD254" i="31"/>
  <c r="BI386" i="31"/>
  <c r="BE377" i="31"/>
  <c r="BD334" i="31"/>
  <c r="BI78" i="31"/>
  <c r="BG343" i="31"/>
  <c r="BG157" i="31"/>
  <c r="BK307" i="31"/>
  <c r="BG166" i="31"/>
  <c r="BF189" i="31"/>
  <c r="BG153" i="31"/>
  <c r="BG127" i="31"/>
  <c r="BI130" i="31"/>
  <c r="BF69" i="31"/>
  <c r="BE354" i="31"/>
  <c r="BF170" i="31"/>
  <c r="BF114" i="31"/>
  <c r="BE320" i="31"/>
  <c r="BG237" i="31"/>
  <c r="BG226" i="31"/>
  <c r="BG126" i="31"/>
  <c r="BM373" i="31"/>
  <c r="BM194" i="31"/>
  <c r="BG380" i="31"/>
  <c r="BK370" i="31"/>
  <c r="BF295" i="31"/>
  <c r="BG341" i="31"/>
  <c r="BG229" i="31"/>
  <c r="BL307" i="31"/>
  <c r="BG266" i="31"/>
  <c r="BG102" i="31"/>
  <c r="BK310" i="31"/>
  <c r="BG134" i="31"/>
  <c r="BG187" i="31"/>
  <c r="BE351" i="31"/>
  <c r="BG87" i="31"/>
  <c r="BG214" i="31"/>
  <c r="L78" i="31" l="1"/>
  <c r="E321" i="31"/>
  <c r="D166" i="31"/>
  <c r="E169" i="31"/>
  <c r="E253" i="31"/>
  <c r="E264" i="31"/>
  <c r="D334" i="31"/>
  <c r="D281" i="31"/>
  <c r="D210" i="31"/>
  <c r="E375" i="31"/>
  <c r="D241" i="31"/>
  <c r="E377" i="31"/>
  <c r="E68" i="31"/>
  <c r="E252" i="31"/>
  <c r="D317" i="31"/>
  <c r="E124" i="31"/>
  <c r="D266" i="31"/>
  <c r="E363" i="31"/>
  <c r="E136" i="31"/>
  <c r="D254" i="31"/>
  <c r="E285" i="31"/>
  <c r="D160" i="31"/>
  <c r="K78" i="31"/>
  <c r="E241" i="31"/>
  <c r="E345" i="31"/>
  <c r="E265" i="31"/>
  <c r="D152" i="31"/>
  <c r="D221" i="31"/>
  <c r="E238" i="31"/>
  <c r="D184" i="31"/>
  <c r="E92" i="31"/>
  <c r="E141" i="31"/>
  <c r="D123" i="31"/>
  <c r="J310" i="31"/>
  <c r="E362" i="31"/>
  <c r="E237" i="31"/>
  <c r="E69" i="31"/>
  <c r="D81" i="31"/>
  <c r="E150" i="31"/>
  <c r="E174" i="31"/>
  <c r="D344" i="31"/>
  <c r="E348" i="31"/>
  <c r="E125" i="31"/>
  <c r="E162" i="31"/>
  <c r="E96" i="31"/>
  <c r="D259" i="31"/>
  <c r="D379" i="31"/>
  <c r="E202" i="31"/>
  <c r="N198" i="31"/>
  <c r="E281" i="31"/>
  <c r="D120" i="31"/>
  <c r="E334" i="31"/>
  <c r="D246" i="31"/>
  <c r="E200" i="31"/>
  <c r="E102" i="31"/>
  <c r="D290" i="31"/>
  <c r="E82" i="31"/>
  <c r="D187" i="31"/>
  <c r="D158" i="31"/>
  <c r="D375" i="31"/>
  <c r="D177" i="31"/>
  <c r="D205" i="31"/>
  <c r="D265" i="31"/>
  <c r="D209" i="31"/>
  <c r="E353" i="31"/>
  <c r="D148" i="31"/>
  <c r="D358" i="31"/>
  <c r="E283" i="31"/>
  <c r="I76" i="31"/>
  <c r="E214" i="31"/>
  <c r="D71" i="31"/>
  <c r="D256" i="31"/>
  <c r="E254" i="31"/>
  <c r="D121" i="31"/>
  <c r="D155" i="31"/>
  <c r="D136" i="31"/>
  <c r="D348" i="31"/>
  <c r="J100" i="31"/>
  <c r="E189" i="31"/>
  <c r="E70" i="31"/>
  <c r="E299" i="31"/>
  <c r="E266" i="31"/>
  <c r="E135" i="31"/>
  <c r="E294" i="31"/>
  <c r="D219" i="31"/>
  <c r="D350" i="31"/>
  <c r="E156" i="31"/>
  <c r="D134" i="31"/>
  <c r="D175" i="31"/>
  <c r="E259" i="31"/>
  <c r="E86" i="31"/>
  <c r="D230" i="31"/>
  <c r="D234" i="31"/>
  <c r="D270" i="31"/>
  <c r="E275" i="31"/>
  <c r="E291" i="31"/>
  <c r="E220" i="31"/>
  <c r="L306" i="31"/>
  <c r="K371" i="31"/>
  <c r="D191" i="31"/>
  <c r="D153" i="31"/>
  <c r="E221" i="31"/>
  <c r="D237" i="31"/>
  <c r="D170" i="31"/>
  <c r="E160" i="31"/>
  <c r="E205" i="31"/>
  <c r="D346" i="31"/>
  <c r="E346" i="31"/>
  <c r="E326" i="31"/>
  <c r="N78" i="31"/>
  <c r="D172" i="31"/>
  <c r="E120" i="31"/>
  <c r="N119" i="31"/>
  <c r="E217" i="31"/>
  <c r="D282" i="31"/>
  <c r="D331" i="31"/>
  <c r="E379" i="31"/>
  <c r="D361" i="31"/>
  <c r="E182" i="31"/>
  <c r="D143" i="31"/>
  <c r="E263" i="31"/>
  <c r="E357" i="31"/>
  <c r="E319" i="31"/>
  <c r="E317" i="31"/>
  <c r="D332" i="31"/>
  <c r="E246" i="31"/>
  <c r="E134" i="31"/>
  <c r="D337" i="31"/>
  <c r="D325" i="31"/>
  <c r="D356" i="31"/>
  <c r="E122" i="31"/>
  <c r="D303" i="31"/>
  <c r="E170" i="31"/>
  <c r="I306" i="31"/>
  <c r="E293" i="31"/>
  <c r="D164" i="31"/>
  <c r="D173" i="31"/>
  <c r="E248" i="31"/>
  <c r="E210" i="31"/>
  <c r="D269" i="31"/>
  <c r="D268" i="31"/>
  <c r="D362" i="31"/>
  <c r="E267" i="31"/>
  <c r="D249" i="31"/>
  <c r="E270" i="31"/>
  <c r="M342" i="31"/>
  <c r="D147" i="31"/>
  <c r="D195" i="31"/>
  <c r="D127" i="31"/>
  <c r="E251" i="31"/>
  <c r="E350" i="31"/>
  <c r="E143" i="31"/>
  <c r="E279" i="31"/>
  <c r="E191" i="31"/>
  <c r="D96" i="31"/>
  <c r="D69" i="31"/>
  <c r="J78" i="31"/>
  <c r="E376" i="31"/>
  <c r="D299" i="31"/>
  <c r="E336" i="31"/>
  <c r="E272" i="31"/>
  <c r="D291" i="31"/>
  <c r="L77" i="31"/>
  <c r="E195" i="31"/>
  <c r="M77" i="31"/>
  <c r="D122" i="31"/>
  <c r="K306" i="31"/>
  <c r="D216" i="31"/>
  <c r="E175" i="31"/>
  <c r="D357" i="31"/>
  <c r="D378" i="31"/>
  <c r="D339" i="31"/>
  <c r="E151" i="31"/>
  <c r="D277" i="31"/>
  <c r="E138" i="31"/>
  <c r="D238" i="31"/>
  <c r="D214" i="31"/>
  <c r="E268" i="31"/>
  <c r="E261" i="31"/>
  <c r="E188" i="31"/>
  <c r="E269" i="31"/>
  <c r="D102" i="31"/>
  <c r="D87" i="31"/>
  <c r="J194" i="31"/>
  <c r="D264" i="31"/>
  <c r="D150" i="31"/>
  <c r="E356" i="31"/>
  <c r="D261" i="31"/>
  <c r="D125" i="31"/>
  <c r="K106" i="31"/>
  <c r="D275" i="31"/>
  <c r="E303" i="31"/>
  <c r="E126" i="31"/>
  <c r="D298" i="31"/>
  <c r="D343" i="31"/>
  <c r="D225" i="31"/>
  <c r="E131" i="31"/>
  <c r="K77" i="31"/>
  <c r="E80" i="31"/>
  <c r="E343" i="31"/>
  <c r="E258" i="31"/>
  <c r="E209" i="31"/>
  <c r="D204" i="31"/>
  <c r="D168" i="31"/>
  <c r="E132" i="31"/>
  <c r="D336" i="31"/>
  <c r="D272" i="31"/>
  <c r="D355" i="31"/>
  <c r="D114" i="31"/>
  <c r="D296" i="31"/>
  <c r="D377" i="31"/>
  <c r="D93" i="31"/>
  <c r="D323" i="31"/>
  <c r="D149" i="31"/>
  <c r="D206" i="31"/>
  <c r="D151" i="31"/>
  <c r="E152" i="31"/>
  <c r="D178" i="31"/>
  <c r="E249" i="31"/>
  <c r="D179" i="31"/>
  <c r="E282" i="31"/>
  <c r="D138" i="31"/>
  <c r="E224" i="31"/>
  <c r="D141" i="31"/>
  <c r="D224" i="31"/>
  <c r="E93" i="31"/>
  <c r="J77" i="31"/>
  <c r="E157" i="31"/>
  <c r="E90" i="31"/>
  <c r="D229" i="31"/>
  <c r="D189" i="31"/>
  <c r="D319" i="31"/>
  <c r="D315" i="31"/>
  <c r="D262" i="31"/>
  <c r="D213" i="31"/>
  <c r="D90" i="31"/>
  <c r="E114" i="31"/>
  <c r="D232" i="31"/>
  <c r="D203" i="31"/>
  <c r="E378" i="31"/>
  <c r="D132" i="31"/>
  <c r="E301" i="31"/>
  <c r="D300" i="31"/>
  <c r="E213" i="31"/>
  <c r="D363" i="31"/>
  <c r="D251" i="31"/>
  <c r="E229" i="31"/>
  <c r="D80" i="31"/>
  <c r="E226" i="31"/>
  <c r="E166" i="31"/>
  <c r="E232" i="31"/>
  <c r="D103" i="31"/>
  <c r="D267" i="31"/>
  <c r="E187" i="31"/>
  <c r="D285" i="31"/>
  <c r="E154" i="31"/>
  <c r="D257" i="31"/>
  <c r="E290" i="31"/>
  <c r="E256" i="31"/>
  <c r="D139" i="31"/>
  <c r="D345" i="31"/>
  <c r="E302" i="31"/>
  <c r="E349" i="31"/>
  <c r="E372" i="31"/>
  <c r="D212" i="31"/>
  <c r="D200" i="31"/>
  <c r="D326" i="31"/>
  <c r="E292" i="31"/>
  <c r="E172" i="31"/>
  <c r="E308" i="31"/>
  <c r="E148" i="31"/>
  <c r="E72" i="31"/>
  <c r="D233" i="31"/>
  <c r="D253" i="31"/>
  <c r="E121" i="31"/>
  <c r="E227" i="31"/>
  <c r="D288" i="31"/>
  <c r="D167" i="31"/>
  <c r="E322" i="31"/>
  <c r="E127" i="31"/>
  <c r="E123" i="31"/>
  <c r="E296" i="31"/>
  <c r="D286" i="31"/>
  <c r="E233" i="31"/>
  <c r="E147" i="31"/>
  <c r="D252" i="31"/>
  <c r="E286" i="31"/>
  <c r="E165" i="31"/>
  <c r="D235" i="31"/>
  <c r="E115" i="31"/>
  <c r="D376" i="31"/>
  <c r="E203" i="31"/>
  <c r="D260" i="31"/>
  <c r="E280" i="31"/>
  <c r="D321" i="31"/>
  <c r="I381" i="31"/>
  <c r="E314" i="31"/>
  <c r="D218" i="31"/>
  <c r="E234" i="31"/>
  <c r="D294" i="31"/>
  <c r="E332" i="31"/>
  <c r="E149" i="31"/>
  <c r="D115" i="31"/>
  <c r="E201" i="31"/>
  <c r="D174" i="31"/>
  <c r="D202" i="31"/>
  <c r="E235" i="31"/>
  <c r="E257" i="31"/>
  <c r="D301" i="31"/>
  <c r="D169" i="31"/>
  <c r="D163" i="31"/>
  <c r="D248" i="31"/>
  <c r="D201" i="31"/>
  <c r="D131" i="31"/>
  <c r="L119" i="31"/>
  <c r="I77" i="31"/>
  <c r="D353" i="31"/>
  <c r="E361" i="31"/>
  <c r="E230" i="31"/>
  <c r="E295" i="31"/>
  <c r="E153" i="31"/>
  <c r="D94" i="31"/>
  <c r="D82" i="31"/>
  <c r="E323" i="31"/>
  <c r="E337" i="31"/>
  <c r="D327" i="31"/>
  <c r="E315" i="31"/>
  <c r="E212" i="31"/>
  <c r="D72" i="31"/>
  <c r="E358" i="31"/>
  <c r="E247" i="31"/>
  <c r="D126" i="31"/>
  <c r="D314" i="31"/>
  <c r="D292" i="31"/>
  <c r="D217" i="31"/>
  <c r="D293" i="31"/>
  <c r="E341" i="31"/>
  <c r="E184" i="31"/>
  <c r="E163" i="31"/>
  <c r="E298" i="31"/>
  <c r="E260" i="31"/>
  <c r="D244" i="31"/>
  <c r="N371" i="31"/>
  <c r="E335" i="31"/>
  <c r="D263" i="31"/>
  <c r="D162" i="31"/>
  <c r="E87" i="31"/>
  <c r="D188" i="31"/>
  <c r="E331" i="31"/>
  <c r="D86" i="31"/>
  <c r="D322" i="31"/>
  <c r="D374" i="31"/>
  <c r="E94" i="31"/>
  <c r="K198" i="31"/>
  <c r="D70" i="31"/>
  <c r="E277" i="31"/>
  <c r="E81" i="31"/>
  <c r="K119" i="31"/>
  <c r="D372" i="31"/>
  <c r="N77" i="31"/>
  <c r="D108" i="31"/>
  <c r="E71" i="31"/>
  <c r="D295" i="31"/>
  <c r="D226" i="31"/>
  <c r="E103" i="31"/>
  <c r="E146" i="31"/>
  <c r="D258" i="31"/>
  <c r="D302" i="31"/>
  <c r="D154" i="31"/>
  <c r="E158" i="31"/>
  <c r="D157" i="31"/>
  <c r="E262" i="31"/>
  <c r="E300" i="31"/>
  <c r="D165" i="31"/>
  <c r="D68" i="31"/>
  <c r="D182" i="31"/>
  <c r="E325" i="31"/>
  <c r="E173" i="31"/>
  <c r="D146" i="31"/>
  <c r="E204" i="31"/>
  <c r="D280" i="31"/>
  <c r="E330" i="31"/>
  <c r="E206" i="31"/>
  <c r="D330" i="31"/>
  <c r="E216" i="31"/>
  <c r="E108" i="31"/>
  <c r="D308" i="31"/>
  <c r="E168" i="31"/>
  <c r="D207" i="31"/>
  <c r="E219" i="31"/>
  <c r="E225" i="31"/>
  <c r="E327" i="31"/>
  <c r="E344" i="31"/>
  <c r="E244" i="31"/>
  <c r="D335" i="31"/>
  <c r="D341" i="31"/>
  <c r="E167" i="31"/>
  <c r="M119" i="31"/>
  <c r="E339" i="31"/>
  <c r="D247" i="31"/>
  <c r="D124" i="31"/>
  <c r="D349" i="31"/>
  <c r="E288" i="31"/>
  <c r="D92" i="31"/>
  <c r="D135" i="31"/>
  <c r="E139" i="31"/>
  <c r="D227" i="31"/>
  <c r="D83" i="31"/>
  <c r="E207" i="31"/>
  <c r="D279" i="31"/>
  <c r="M76" i="31"/>
  <c r="E218" i="31"/>
  <c r="E355" i="31"/>
  <c r="D97" i="31"/>
  <c r="E97" i="31"/>
  <c r="E155" i="31"/>
  <c r="D220" i="31"/>
  <c r="N342" i="31"/>
  <c r="E164" i="31"/>
  <c r="AU129" i="34"/>
  <c r="N381" i="31"/>
  <c r="BS254" i="34"/>
  <c r="BR90" i="34"/>
  <c r="BZ46" i="34"/>
  <c r="BX46" i="34"/>
  <c r="BX45" i="34"/>
  <c r="BT214" i="34"/>
  <c r="BS214" i="34"/>
  <c r="BT97" i="34"/>
  <c r="BU135" i="34"/>
  <c r="BX43" i="34"/>
  <c r="BT76" i="34"/>
  <c r="BT212" i="34"/>
  <c r="BZ45" i="34"/>
  <c r="CA45" i="34"/>
  <c r="BV176" i="34"/>
  <c r="BT27" i="34"/>
  <c r="BS233" i="34"/>
  <c r="BT233" i="34"/>
  <c r="BS288" i="34"/>
  <c r="BT288" i="34"/>
  <c r="BS305" i="34"/>
  <c r="BS212" i="34"/>
  <c r="BZ43" i="34"/>
  <c r="CA43" i="34"/>
  <c r="BT126" i="34"/>
  <c r="BS76" i="34"/>
  <c r="AN24" i="34"/>
  <c r="BT305" i="34"/>
  <c r="AP296" i="34"/>
  <c r="BS290" i="34"/>
  <c r="AN78" i="34"/>
  <c r="BV75" i="34"/>
  <c r="BV77" i="34"/>
  <c r="BV250" i="34"/>
  <c r="BV266" i="34"/>
  <c r="BT220" i="34"/>
  <c r="AP305" i="34"/>
  <c r="BU305" i="34" s="1"/>
  <c r="AN73" i="34"/>
  <c r="AO301" i="34"/>
  <c r="BV201" i="34"/>
  <c r="BV5" i="34"/>
  <c r="BV17" i="34"/>
  <c r="BU219" i="34"/>
  <c r="BV52" i="34"/>
  <c r="BT95" i="34"/>
  <c r="BV51" i="34"/>
  <c r="BV18" i="34"/>
  <c r="BV55" i="34"/>
  <c r="BS27" i="34"/>
  <c r="BV124" i="34"/>
  <c r="BU113" i="34"/>
  <c r="BV194" i="34"/>
  <c r="AO78" i="34"/>
  <c r="BU283" i="34"/>
  <c r="BV264" i="34"/>
  <c r="BU115" i="34"/>
  <c r="BS25" i="34"/>
  <c r="BV256" i="34"/>
  <c r="BV231" i="34"/>
  <c r="AQ135" i="34"/>
  <c r="BU300" i="34"/>
  <c r="BV26" i="34"/>
  <c r="BU117" i="34"/>
  <c r="BU114" i="34"/>
  <c r="AO73" i="34"/>
  <c r="BU31" i="34"/>
  <c r="BV262" i="34"/>
  <c r="BV100" i="34"/>
  <c r="BV54" i="34"/>
  <c r="BV50" i="34"/>
  <c r="BV205" i="34"/>
  <c r="BV297" i="34"/>
  <c r="BT254" i="34"/>
  <c r="BV252" i="34"/>
  <c r="AP107" i="34"/>
  <c r="BV206" i="34"/>
  <c r="BS175" i="34"/>
  <c r="BU210" i="34"/>
  <c r="BT175" i="34"/>
  <c r="BV287" i="34"/>
  <c r="BT25" i="34"/>
  <c r="AQ295" i="34"/>
  <c r="BV295" i="34" s="1"/>
  <c r="BU158" i="34"/>
  <c r="BV204" i="34"/>
  <c r="BS172" i="34"/>
  <c r="BV106" i="34"/>
  <c r="BT172" i="34"/>
  <c r="AQ320" i="34"/>
  <c r="AR229" i="34"/>
  <c r="BW229" i="34" s="1"/>
  <c r="AR109" i="34"/>
  <c r="BW109" i="34" s="1"/>
  <c r="AR199" i="34"/>
  <c r="BW199" i="34" s="1"/>
  <c r="AR61" i="34"/>
  <c r="BW61" i="34" s="1"/>
  <c r="AR154" i="34"/>
  <c r="BW154" i="34" s="1"/>
  <c r="AR88" i="34"/>
  <c r="BW88" i="34" s="1"/>
  <c r="AR89" i="34"/>
  <c r="BW89" i="34" s="1"/>
  <c r="AR212" i="34"/>
  <c r="BW212" i="34" s="1"/>
  <c r="AR265" i="34"/>
  <c r="AR50" i="34"/>
  <c r="BW53" i="34" s="1"/>
  <c r="AR67" i="34"/>
  <c r="BW67" i="34" s="1"/>
  <c r="AR184" i="34"/>
  <c r="BW184" i="34" s="1"/>
  <c r="AR72" i="34"/>
  <c r="BW72" i="34" s="1"/>
  <c r="AR123" i="34"/>
  <c r="BW123" i="34" s="1"/>
  <c r="AR207" i="34"/>
  <c r="AR96" i="34"/>
  <c r="BW96" i="34" s="1"/>
  <c r="AR197" i="34"/>
  <c r="BW197" i="34" s="1"/>
  <c r="AR142" i="34"/>
  <c r="BW142" i="34" s="1"/>
  <c r="AR216" i="34"/>
  <c r="BW216" i="34" s="1"/>
  <c r="AR268" i="34"/>
  <c r="BW268" i="34" s="1"/>
  <c r="AR82" i="34"/>
  <c r="BW82" i="34" s="1"/>
  <c r="AR192" i="34"/>
  <c r="BW192" i="34" s="1"/>
  <c r="AR57" i="34"/>
  <c r="BW57" i="34" s="1"/>
  <c r="AR146" i="34"/>
  <c r="BW146" i="34" s="1"/>
  <c r="AR261" i="34"/>
  <c r="BW261" i="34" s="1"/>
  <c r="AR7" i="34"/>
  <c r="BW7" i="34" s="1"/>
  <c r="AR127" i="34"/>
  <c r="BW127" i="34" s="1"/>
  <c r="AR215" i="34"/>
  <c r="BW215" i="34" s="1"/>
  <c r="AR26" i="34"/>
  <c r="AR77" i="34"/>
  <c r="BW77" i="34" s="1"/>
  <c r="AR183" i="34"/>
  <c r="BW183" i="34" s="1"/>
  <c r="AR104" i="34"/>
  <c r="BW104" i="34" s="1"/>
  <c r="AR259" i="34"/>
  <c r="BW259" i="34" s="1"/>
  <c r="AR105" i="34"/>
  <c r="BW105" i="34" s="1"/>
  <c r="AR150" i="34"/>
  <c r="BW150" i="34" s="1"/>
  <c r="AR271" i="34"/>
  <c r="BW271" i="34" s="1"/>
  <c r="AR62" i="34"/>
  <c r="BW62" i="34" s="1"/>
  <c r="AR168" i="34"/>
  <c r="BW168" i="34" s="1"/>
  <c r="AR312" i="34"/>
  <c r="BW312" i="34" s="1"/>
  <c r="AR33" i="34"/>
  <c r="BW33" i="34" s="1"/>
  <c r="AR98" i="34"/>
  <c r="BW98" i="34" s="1"/>
  <c r="AR44" i="34"/>
  <c r="BW44" i="34" s="1"/>
  <c r="AR196" i="34"/>
  <c r="BW196" i="34" s="1"/>
  <c r="AR308" i="34"/>
  <c r="BW308" i="34" s="1"/>
  <c r="AR138" i="34"/>
  <c r="BW138" i="34" s="1"/>
  <c r="AR190" i="34"/>
  <c r="BW190" i="34" s="1"/>
  <c r="AR235" i="34"/>
  <c r="BW235" i="34" s="1"/>
  <c r="AR208" i="34"/>
  <c r="BW208" i="34" s="1"/>
  <c r="AR257" i="34"/>
  <c r="BW257" i="34" s="1"/>
  <c r="AQ51" i="34"/>
  <c r="AQ5" i="34"/>
  <c r="AQ219" i="34"/>
  <c r="BV219" i="34" s="1"/>
  <c r="AQ26" i="34"/>
  <c r="AQ255" i="34"/>
  <c r="AQ159" i="34"/>
  <c r="BV159" i="34" s="1"/>
  <c r="AO260" i="34"/>
  <c r="AN260" i="34"/>
  <c r="AP210" i="34"/>
  <c r="AO132" i="34"/>
  <c r="AB107" i="34"/>
  <c r="AQ283" i="34"/>
  <c r="BV300" i="34" s="1"/>
  <c r="AN9" i="34"/>
  <c r="AA178" i="34"/>
  <c r="AA164" i="34"/>
  <c r="AR211" i="34"/>
  <c r="BW211" i="34" s="1"/>
  <c r="AR74" i="34"/>
  <c r="BW74" i="34" s="1"/>
  <c r="AR171" i="34"/>
  <c r="BW171" i="34" s="1"/>
  <c r="AR284" i="34"/>
  <c r="BW284" i="34" s="1"/>
  <c r="AR155" i="34"/>
  <c r="BW155" i="34" s="1"/>
  <c r="AR232" i="34"/>
  <c r="BW232" i="34" s="1"/>
  <c r="AR28" i="34"/>
  <c r="BW28" i="34" s="1"/>
  <c r="AR99" i="34"/>
  <c r="BW99" i="34" s="1"/>
  <c r="AR202" i="34"/>
  <c r="BW202" i="34" s="1"/>
  <c r="AR120" i="34"/>
  <c r="BW120" i="34" s="1"/>
  <c r="AR273" i="34"/>
  <c r="BW273" i="34" s="1"/>
  <c r="AR166" i="34"/>
  <c r="BW166" i="34" s="1"/>
  <c r="AR226" i="34"/>
  <c r="BW226" i="34" s="1"/>
  <c r="AR282" i="34"/>
  <c r="BW282" i="34" s="1"/>
  <c r="AR56" i="34"/>
  <c r="BW56" i="34" s="1"/>
  <c r="AR111" i="34"/>
  <c r="BW111" i="34" s="1"/>
  <c r="AR292" i="34"/>
  <c r="BW292" i="34" s="1"/>
  <c r="AR32" i="34"/>
  <c r="BW32" i="34" s="1"/>
  <c r="AR103" i="34"/>
  <c r="BW103" i="34" s="1"/>
  <c r="AR213" i="34"/>
  <c r="BW213" i="34" s="1"/>
  <c r="AR169" i="34"/>
  <c r="BW169" i="34" s="1"/>
  <c r="AR234" i="34"/>
  <c r="BW234" i="34" s="1"/>
  <c r="AR286" i="34"/>
  <c r="BW286" i="34" s="1"/>
  <c r="AR60" i="34"/>
  <c r="BW60" i="34" s="1"/>
  <c r="AR83" i="34"/>
  <c r="BW83" i="34" s="1"/>
  <c r="AR187" i="34"/>
  <c r="BW187" i="34" s="1"/>
  <c r="AR299" i="34"/>
  <c r="BW299" i="34" s="1"/>
  <c r="AR23" i="34"/>
  <c r="BW23" i="34" s="1"/>
  <c r="AR84" i="34"/>
  <c r="BW84" i="34" s="1"/>
  <c r="AR218" i="34"/>
  <c r="BW218" i="34" s="1"/>
  <c r="AR136" i="34"/>
  <c r="BW136" i="34" s="1"/>
  <c r="AR217" i="34"/>
  <c r="BW217" i="34" s="1"/>
  <c r="AR137" i="34"/>
  <c r="BW266" i="34" s="1"/>
  <c r="AR173" i="34"/>
  <c r="BW173" i="34" s="1"/>
  <c r="AR70" i="34"/>
  <c r="BW70" i="34" s="1"/>
  <c r="AR93" i="34"/>
  <c r="BW93" i="34" s="1"/>
  <c r="AR203" i="34"/>
  <c r="BW203" i="34" s="1"/>
  <c r="AR162" i="34"/>
  <c r="BW162" i="34" s="1"/>
  <c r="AR141" i="34"/>
  <c r="BW141" i="34" s="1"/>
  <c r="AR58" i="34"/>
  <c r="BW58" i="34" s="1"/>
  <c r="AR85" i="34"/>
  <c r="BW85" i="34" s="1"/>
  <c r="AR205" i="34"/>
  <c r="AR272" i="34"/>
  <c r="BW272" i="34" s="1"/>
  <c r="AR113" i="34"/>
  <c r="AR158" i="34"/>
  <c r="AR224" i="34"/>
  <c r="BW224" i="34" s="1"/>
  <c r="AR279" i="34"/>
  <c r="BW279" i="34" s="1"/>
  <c r="AQ251" i="34"/>
  <c r="AQ125" i="34"/>
  <c r="AQ288" i="34"/>
  <c r="AQ223" i="34"/>
  <c r="BV223" i="34" s="1"/>
  <c r="AQ79" i="34"/>
  <c r="AQ201" i="34"/>
  <c r="AP144" i="34"/>
  <c r="AN10" i="34"/>
  <c r="AO151" i="34"/>
  <c r="AO97" i="34"/>
  <c r="AC107" i="34"/>
  <c r="AP126" i="34"/>
  <c r="AP24" i="34" s="1"/>
  <c r="BU24" i="34" s="1"/>
  <c r="AQ194" i="34"/>
  <c r="AA54" i="34"/>
  <c r="AR68" i="34"/>
  <c r="BW68" i="34" s="1"/>
  <c r="AR143" i="34"/>
  <c r="BW143" i="34" s="1"/>
  <c r="AR239" i="34"/>
  <c r="BW239" i="34" s="1"/>
  <c r="AR101" i="34"/>
  <c r="BW100" i="34" s="1"/>
  <c r="AR198" i="34"/>
  <c r="BW198" i="34" s="1"/>
  <c r="AR315" i="34"/>
  <c r="BW315" i="34" s="1"/>
  <c r="AR39" i="34"/>
  <c r="BW39" i="34" s="1"/>
  <c r="AR152" i="34"/>
  <c r="BW152" i="34" s="1"/>
  <c r="AR228" i="34"/>
  <c r="BW228" i="34" s="1"/>
  <c r="AR153" i="34"/>
  <c r="BW153" i="34" s="1"/>
  <c r="AR258" i="34"/>
  <c r="BW258" i="34" s="1"/>
  <c r="AR297" i="34"/>
  <c r="BW297" i="34" s="1"/>
  <c r="AR17" i="34"/>
  <c r="BW17" i="34" s="1"/>
  <c r="AR157" i="34"/>
  <c r="BW157" i="34" s="1"/>
  <c r="AR4" i="34"/>
  <c r="BW4" i="34" s="1"/>
  <c r="AR263" i="34"/>
  <c r="BW263" i="34" s="1"/>
  <c r="AR149" i="34"/>
  <c r="BW149" i="34" s="1"/>
  <c r="AR237" i="34"/>
  <c r="BW237" i="34" s="1"/>
  <c r="AR160" i="34"/>
  <c r="BW160" i="34" s="1"/>
  <c r="AR236" i="34"/>
  <c r="BW236" i="34" s="1"/>
  <c r="AR298" i="34"/>
  <c r="BW298" i="34" s="1"/>
  <c r="AR161" i="34"/>
  <c r="BW161" i="34" s="1"/>
  <c r="AR185" i="34"/>
  <c r="BW185" i="34" s="1"/>
  <c r="AR92" i="34"/>
  <c r="AR277" i="34"/>
  <c r="BW277" i="34" s="1"/>
  <c r="AR8" i="34"/>
  <c r="BW8" i="34" s="1"/>
  <c r="AR30" i="34"/>
  <c r="BW30" i="34" s="1"/>
  <c r="AR148" i="34"/>
  <c r="BW148" i="34" s="1"/>
  <c r="AR280" i="34"/>
  <c r="BW280" i="34" s="1"/>
  <c r="AR163" i="34"/>
  <c r="BW163" i="34" s="1"/>
  <c r="AR253" i="34"/>
  <c r="BW253" i="34" s="1"/>
  <c r="AR170" i="34"/>
  <c r="BW170" i="34" s="1"/>
  <c r="AR86" i="34"/>
  <c r="BW86" i="34" s="1"/>
  <c r="AR189" i="34"/>
  <c r="BW189" i="34" s="1"/>
  <c r="AR270" i="34"/>
  <c r="BW270" i="34" s="1"/>
  <c r="AR139" i="34"/>
  <c r="BW139" i="34" s="1"/>
  <c r="AR87" i="34"/>
  <c r="BW87" i="34" s="1"/>
  <c r="AR195" i="34"/>
  <c r="BW195" i="34" s="1"/>
  <c r="AR231" i="34"/>
  <c r="AR6" i="34"/>
  <c r="BW6" i="34" s="1"/>
  <c r="AR131" i="34"/>
  <c r="BW131" i="34" s="1"/>
  <c r="AR238" i="34"/>
  <c r="BW238" i="34" s="1"/>
  <c r="AR221" i="34"/>
  <c r="BW221" i="34" s="1"/>
  <c r="AR291" i="34"/>
  <c r="BW291" i="34" s="1"/>
  <c r="AR145" i="34"/>
  <c r="BW145" i="34" s="1"/>
  <c r="AR177" i="34"/>
  <c r="BW177" i="34" s="1"/>
  <c r="AR250" i="34"/>
  <c r="BW251" i="34" s="1"/>
  <c r="AR294" i="34"/>
  <c r="BW294" i="34" s="1"/>
  <c r="AQ114" i="34"/>
  <c r="BV113" i="34" s="1"/>
  <c r="AQ244" i="34"/>
  <c r="AQ209" i="34"/>
  <c r="BV31" i="34" s="1"/>
  <c r="AQ256" i="34"/>
  <c r="AQ266" i="34"/>
  <c r="AQ18" i="34"/>
  <c r="AQ75" i="34"/>
  <c r="AP220" i="34"/>
  <c r="AP115" i="34"/>
  <c r="AO9" i="34"/>
  <c r="AN95" i="34"/>
  <c r="AP172" i="34"/>
  <c r="BU233" i="34" s="1"/>
  <c r="AO80" i="34"/>
  <c r="AD107" i="34"/>
  <c r="AP300" i="34"/>
  <c r="AA249" i="34"/>
  <c r="AA274" i="34"/>
  <c r="AR59" i="34"/>
  <c r="BW59" i="34" s="1"/>
  <c r="AR124" i="34"/>
  <c r="BW124" i="34" s="1"/>
  <c r="AR289" i="34"/>
  <c r="BW289" i="34" s="1"/>
  <c r="AR16" i="34"/>
  <c r="BW16" i="34" s="1"/>
  <c r="AR230" i="34"/>
  <c r="BW230" i="34" s="1"/>
  <c r="AR71" i="34"/>
  <c r="BW71" i="34" s="1"/>
  <c r="AR285" i="34"/>
  <c r="BW285" i="34" s="1"/>
  <c r="AR29" i="34"/>
  <c r="BW29" i="34" s="1"/>
  <c r="AR90" i="34"/>
  <c r="BW90" i="34" s="1"/>
  <c r="AR102" i="34"/>
  <c r="BW102" i="34" s="1"/>
  <c r="AR267" i="34"/>
  <c r="BW267" i="34" s="1"/>
  <c r="AR233" i="34"/>
  <c r="AR313" i="34"/>
  <c r="BW313" i="34" s="1"/>
  <c r="AR140" i="34"/>
  <c r="BW140" i="34" s="1"/>
  <c r="AR180" i="34"/>
  <c r="BW180" i="34" s="1"/>
  <c r="AR293" i="34"/>
  <c r="BW293" i="34" s="1"/>
  <c r="AR182" i="34"/>
  <c r="BW182" i="34" s="1"/>
  <c r="AR314" i="34"/>
  <c r="BW314" i="34" s="1"/>
  <c r="AR110" i="34"/>
  <c r="BW110" i="34" s="1"/>
  <c r="AR200" i="34"/>
  <c r="BW201" i="34" s="1"/>
  <c r="AR156" i="34"/>
  <c r="BW156" i="34" s="1"/>
  <c r="AR165" i="34"/>
  <c r="BW165" i="34" s="1"/>
  <c r="AR262" i="34"/>
  <c r="BW255" i="34" s="1"/>
  <c r="AR38" i="34"/>
  <c r="BW38" i="34" s="1"/>
  <c r="AR91" i="34"/>
  <c r="BW91" i="34" s="1"/>
  <c r="AR188" i="34"/>
  <c r="BW188" i="34" s="1"/>
  <c r="AR122" i="34"/>
  <c r="AR311" i="34"/>
  <c r="BW311" i="34" s="1"/>
  <c r="AR227" i="34"/>
  <c r="BW227" i="34" s="1"/>
  <c r="AR118" i="34"/>
  <c r="BW118" i="34" s="1"/>
  <c r="AR204" i="34"/>
  <c r="BW204" i="34" s="1"/>
  <c r="AR25" i="34"/>
  <c r="AR108" i="34"/>
  <c r="BW108" i="34" s="1"/>
  <c r="AR281" i="34"/>
  <c r="BW281" i="34" s="1"/>
  <c r="AR222" i="34"/>
  <c r="BW222" i="34" s="1"/>
  <c r="AR63" i="34"/>
  <c r="BW63" i="34" s="1"/>
  <c r="AR22" i="34"/>
  <c r="BW22" i="34" s="1"/>
  <c r="AR275" i="34"/>
  <c r="BW275" i="34" s="1"/>
  <c r="AR174" i="34"/>
  <c r="BW174" i="34" s="1"/>
  <c r="AR94" i="34"/>
  <c r="BW94" i="34" s="1"/>
  <c r="AR193" i="34"/>
  <c r="BW193" i="34" s="1"/>
  <c r="AQ106" i="34"/>
  <c r="AQ206" i="34"/>
  <c r="AQ121" i="34"/>
  <c r="AQ112" i="34" s="1"/>
  <c r="AQ254" i="34"/>
  <c r="AQ100" i="34"/>
  <c r="AP214" i="34"/>
  <c r="BU214" i="34" s="1"/>
  <c r="AP76" i="34"/>
  <c r="BU76" i="34" s="1"/>
  <c r="AP290" i="34"/>
  <c r="BU288" i="34" s="1"/>
  <c r="AN80" i="34"/>
  <c r="AN151" i="34"/>
  <c r="AQ191" i="34"/>
  <c r="BV191" i="34" s="1"/>
  <c r="AP27" i="34"/>
  <c r="BU25" i="34" s="1"/>
  <c r="AA11" i="34"/>
  <c r="BZ302" i="34"/>
  <c r="F269" i="31"/>
  <c r="F80" i="31"/>
  <c r="F70" i="31"/>
  <c r="G362" i="31"/>
  <c r="G227" i="31"/>
  <c r="G348" i="31"/>
  <c r="F195" i="31"/>
  <c r="E273" i="31"/>
  <c r="F229" i="31"/>
  <c r="G285" i="31"/>
  <c r="F155" i="31"/>
  <c r="F138" i="31"/>
  <c r="M371" i="31"/>
  <c r="F201" i="31"/>
  <c r="F69" i="31"/>
  <c r="F349" i="31"/>
  <c r="F139" i="31"/>
  <c r="J373" i="31"/>
  <c r="M309" i="31"/>
  <c r="G302" i="31"/>
  <c r="F220" i="31"/>
  <c r="G158" i="31"/>
  <c r="F334" i="31"/>
  <c r="I128" i="31"/>
  <c r="G341" i="31"/>
  <c r="F214" i="31"/>
  <c r="G125" i="31"/>
  <c r="F226" i="31"/>
  <c r="K381" i="31"/>
  <c r="G166" i="31"/>
  <c r="F153" i="31"/>
  <c r="F375" i="31"/>
  <c r="G244" i="31"/>
  <c r="F71" i="31"/>
  <c r="F358" i="31"/>
  <c r="G120" i="31"/>
  <c r="F212" i="31"/>
  <c r="F268" i="31"/>
  <c r="G135" i="31"/>
  <c r="L104" i="31"/>
  <c r="G300" i="31"/>
  <c r="F204" i="31"/>
  <c r="F90" i="31"/>
  <c r="G280" i="31"/>
  <c r="D287" i="31"/>
  <c r="G247" i="31"/>
  <c r="E380" i="31"/>
  <c r="G233" i="31"/>
  <c r="F168" i="31"/>
  <c r="I129" i="31"/>
  <c r="G288" i="31"/>
  <c r="F281" i="31"/>
  <c r="G257" i="31"/>
  <c r="F332" i="31"/>
  <c r="G299" i="31"/>
  <c r="K104" i="31"/>
  <c r="G221" i="31"/>
  <c r="G246" i="31"/>
  <c r="F290" i="31"/>
  <c r="F261" i="31"/>
  <c r="F97" i="31"/>
  <c r="G267" i="31"/>
  <c r="G252" i="31"/>
  <c r="F121" i="31"/>
  <c r="G363" i="31"/>
  <c r="K105" i="31"/>
  <c r="G262" i="31"/>
  <c r="F344" i="31"/>
  <c r="G322" i="31"/>
  <c r="N310" i="31"/>
  <c r="F249" i="31"/>
  <c r="G184" i="31"/>
  <c r="F348" i="31"/>
  <c r="G378" i="31"/>
  <c r="J129" i="31"/>
  <c r="F272" i="31"/>
  <c r="G97" i="31"/>
  <c r="E287" i="31"/>
  <c r="F82" i="31"/>
  <c r="F93" i="31"/>
  <c r="E223" i="31"/>
  <c r="G131" i="31"/>
  <c r="F238" i="31"/>
  <c r="F279" i="31"/>
  <c r="G248" i="31"/>
  <c r="E222" i="31"/>
  <c r="M110" i="31"/>
  <c r="G217" i="31"/>
  <c r="G249" i="31"/>
  <c r="F317" i="31"/>
  <c r="G379" i="31"/>
  <c r="F191" i="31"/>
  <c r="G279" i="31"/>
  <c r="N370" i="31"/>
  <c r="G212" i="31"/>
  <c r="F122" i="31"/>
  <c r="G206" i="31"/>
  <c r="F96" i="31"/>
  <c r="F259" i="31"/>
  <c r="G296" i="31"/>
  <c r="F322" i="31"/>
  <c r="G124" i="31"/>
  <c r="F296" i="31"/>
  <c r="G94" i="31"/>
  <c r="F189" i="31"/>
  <c r="G136" i="31"/>
  <c r="F102" i="31"/>
  <c r="G132" i="31"/>
  <c r="G281" i="31"/>
  <c r="G219" i="31"/>
  <c r="F151" i="31"/>
  <c r="G321" i="31"/>
  <c r="I231" i="31"/>
  <c r="F135" i="31"/>
  <c r="F172" i="31"/>
  <c r="J381" i="31"/>
  <c r="E364" i="31"/>
  <c r="I106" i="31"/>
  <c r="L193" i="31"/>
  <c r="G174" i="31"/>
  <c r="F147" i="31"/>
  <c r="G293" i="31"/>
  <c r="F345" i="31"/>
  <c r="G182" i="31"/>
  <c r="F331" i="31"/>
  <c r="M198" i="31"/>
  <c r="E271" i="31"/>
  <c r="G207" i="31"/>
  <c r="F264" i="31"/>
  <c r="G152" i="31"/>
  <c r="F141" i="31"/>
  <c r="F92" i="31"/>
  <c r="G339" i="31"/>
  <c r="F152" i="31"/>
  <c r="F262" i="31"/>
  <c r="G331" i="31"/>
  <c r="J309" i="31"/>
  <c r="F210" i="31"/>
  <c r="G259" i="31"/>
  <c r="F227" i="31"/>
  <c r="F209" i="31"/>
  <c r="G108" i="31"/>
  <c r="F357" i="31"/>
  <c r="F256" i="31"/>
  <c r="G303" i="31"/>
  <c r="G260" i="31"/>
  <c r="F326" i="31"/>
  <c r="F86" i="31"/>
  <c r="J128" i="31"/>
  <c r="E116" i="31"/>
  <c r="I78" i="31"/>
  <c r="L79" i="31"/>
  <c r="E328" i="31"/>
  <c r="G121" i="31"/>
  <c r="F355" i="31"/>
  <c r="F363" i="31"/>
  <c r="F169" i="31"/>
  <c r="E374" i="31"/>
  <c r="F350" i="31"/>
  <c r="G372" i="31"/>
  <c r="D283" i="31"/>
  <c r="F206" i="31"/>
  <c r="G232" i="31"/>
  <c r="G292" i="31"/>
  <c r="L105" i="31"/>
  <c r="F275" i="31"/>
  <c r="G102" i="31"/>
  <c r="F372" i="31"/>
  <c r="G336" i="31"/>
  <c r="F337" i="31"/>
  <c r="F94" i="31"/>
  <c r="G191" i="31"/>
  <c r="G160" i="31"/>
  <c r="F157" i="31"/>
  <c r="F291" i="31"/>
  <c r="G210" i="31"/>
  <c r="I104" i="31"/>
  <c r="F202" i="31"/>
  <c r="F315" i="31"/>
  <c r="F216" i="31"/>
  <c r="G70" i="31"/>
  <c r="F143" i="31"/>
  <c r="F160" i="31"/>
  <c r="F175" i="31"/>
  <c r="G202" i="31"/>
  <c r="E347" i="31"/>
  <c r="F378" i="31"/>
  <c r="D199" i="31"/>
  <c r="E179" i="31"/>
  <c r="F233" i="31"/>
  <c r="E177" i="31"/>
  <c r="G238" i="31"/>
  <c r="F213" i="31"/>
  <c r="F120" i="31"/>
  <c r="G286" i="31"/>
  <c r="G301" i="31"/>
  <c r="F219" i="31"/>
  <c r="F132" i="31"/>
  <c r="G123" i="31"/>
  <c r="G168" i="31"/>
  <c r="F265" i="31"/>
  <c r="F356" i="31"/>
  <c r="K386" i="31"/>
  <c r="G291" i="31"/>
  <c r="G167" i="31"/>
  <c r="F170" i="31"/>
  <c r="F323" i="31"/>
  <c r="F230" i="31"/>
  <c r="G187" i="31"/>
  <c r="M307" i="31"/>
  <c r="L310" i="31"/>
  <c r="F303" i="31"/>
  <c r="G256" i="31"/>
  <c r="G203" i="31"/>
  <c r="F377" i="31"/>
  <c r="F282" i="31"/>
  <c r="K385" i="31"/>
  <c r="G96" i="31"/>
  <c r="G254" i="31"/>
  <c r="F221" i="31"/>
  <c r="F184" i="31"/>
  <c r="G234" i="31"/>
  <c r="G334" i="31"/>
  <c r="F81" i="31"/>
  <c r="E255" i="31"/>
  <c r="F280" i="31"/>
  <c r="D384" i="31"/>
  <c r="G290" i="31"/>
  <c r="F270" i="31"/>
  <c r="F207" i="31"/>
  <c r="F72" i="31"/>
  <c r="G323" i="31"/>
  <c r="G275" i="31"/>
  <c r="G235" i="31"/>
  <c r="D273" i="31"/>
  <c r="F237" i="31"/>
  <c r="F285" i="31"/>
  <c r="F260" i="31"/>
  <c r="G153" i="31"/>
  <c r="G358" i="31"/>
  <c r="E359" i="31"/>
  <c r="F173" i="31"/>
  <c r="F200" i="31"/>
  <c r="F263" i="31"/>
  <c r="E384" i="31"/>
  <c r="G377" i="31"/>
  <c r="G298" i="31"/>
  <c r="G353" i="31"/>
  <c r="F234" i="31"/>
  <c r="F292" i="31"/>
  <c r="F235" i="31"/>
  <c r="J193" i="31"/>
  <c r="F336" i="31"/>
  <c r="F154" i="31"/>
  <c r="F379" i="31"/>
  <c r="G263" i="31"/>
  <c r="G147" i="31"/>
  <c r="G345" i="31"/>
  <c r="D359" i="31"/>
  <c r="F127" i="31"/>
  <c r="F339" i="31"/>
  <c r="F341" i="31"/>
  <c r="G261" i="31"/>
  <c r="G122" i="31"/>
  <c r="G151" i="31"/>
  <c r="G103" i="31"/>
  <c r="F163" i="31"/>
  <c r="F301" i="31"/>
  <c r="F343" i="31"/>
  <c r="G162" i="31"/>
  <c r="G86" i="31"/>
  <c r="G126" i="31"/>
  <c r="G356" i="31"/>
  <c r="D380" i="31"/>
  <c r="F252" i="31"/>
  <c r="F254" i="31"/>
  <c r="D320" i="31"/>
  <c r="N79" i="31"/>
  <c r="D328" i="31"/>
  <c r="M78" i="31"/>
  <c r="F217" i="31"/>
  <c r="D274" i="31"/>
  <c r="F266" i="31"/>
  <c r="F335" i="31"/>
  <c r="F167" i="31"/>
  <c r="G220" i="31"/>
  <c r="G343" i="31"/>
  <c r="G87" i="31"/>
  <c r="F314" i="31"/>
  <c r="F150" i="31"/>
  <c r="F224" i="31"/>
  <c r="L231" i="31"/>
  <c r="G224" i="31"/>
  <c r="G277" i="31"/>
  <c r="G150" i="31"/>
  <c r="G154" i="31"/>
  <c r="E178" i="31"/>
  <c r="I385" i="31"/>
  <c r="F286" i="31"/>
  <c r="F148" i="31"/>
  <c r="G148" i="31"/>
  <c r="G332" i="31"/>
  <c r="G213" i="31"/>
  <c r="D156" i="31"/>
  <c r="F126" i="31"/>
  <c r="F124" i="31"/>
  <c r="F327" i="31"/>
  <c r="F165" i="31"/>
  <c r="F298" i="31"/>
  <c r="F251" i="31"/>
  <c r="F203" i="31"/>
  <c r="I105" i="31"/>
  <c r="G357" i="31"/>
  <c r="G214" i="31"/>
  <c r="G344" i="31"/>
  <c r="J307" i="31"/>
  <c r="I386" i="31"/>
  <c r="F362" i="31"/>
  <c r="F125" i="31"/>
  <c r="E199" i="31"/>
  <c r="G72" i="31"/>
  <c r="G195" i="31"/>
  <c r="D223" i="31"/>
  <c r="F300" i="31"/>
  <c r="F244" i="31"/>
  <c r="F158" i="31"/>
  <c r="G380" i="31"/>
  <c r="G335" i="31"/>
  <c r="G349" i="31"/>
  <c r="F164" i="31"/>
  <c r="F321" i="31"/>
  <c r="F247" i="31"/>
  <c r="F123" i="31"/>
  <c r="N307" i="31"/>
  <c r="G327" i="31"/>
  <c r="F188" i="31"/>
  <c r="F232" i="31"/>
  <c r="F353" i="31"/>
  <c r="K231" i="31"/>
  <c r="G71" i="31"/>
  <c r="G282" i="31"/>
  <c r="G317" i="31"/>
  <c r="D222" i="31"/>
  <c r="F374" i="31"/>
  <c r="F225" i="31"/>
  <c r="F248" i="31"/>
  <c r="G350" i="31"/>
  <c r="G209" i="31"/>
  <c r="G230" i="31"/>
  <c r="F361" i="31"/>
  <c r="F131" i="31"/>
  <c r="F288" i="31"/>
  <c r="G237" i="31"/>
  <c r="G146" i="31"/>
  <c r="G93" i="31"/>
  <c r="F115" i="31"/>
  <c r="F134" i="31"/>
  <c r="F376" i="31"/>
  <c r="F136" i="31"/>
  <c r="N107" i="31"/>
  <c r="F146" i="31"/>
  <c r="F295" i="31"/>
  <c r="F325" i="31"/>
  <c r="G376" i="31"/>
  <c r="G241" i="31"/>
  <c r="G80" i="31"/>
  <c r="F308" i="31"/>
  <c r="F205" i="31"/>
  <c r="F241" i="31"/>
  <c r="F166" i="31"/>
  <c r="G229" i="31"/>
  <c r="G216" i="31"/>
  <c r="G149" i="31"/>
  <c r="F319" i="31"/>
  <c r="F87" i="31"/>
  <c r="F218" i="31"/>
  <c r="L385" i="31"/>
  <c r="G294" i="31"/>
  <c r="G175" i="31"/>
  <c r="G346" i="31"/>
  <c r="F114" i="31"/>
  <c r="F182" i="31"/>
  <c r="F257" i="31"/>
  <c r="F174" i="31"/>
  <c r="I193" i="31"/>
  <c r="E83" i="31"/>
  <c r="E351" i="31"/>
  <c r="K79" i="31"/>
  <c r="D180" i="31"/>
  <c r="F253" i="31"/>
  <c r="G218" i="31"/>
  <c r="G226" i="31"/>
  <c r="E274" i="31"/>
  <c r="F103" i="31"/>
  <c r="F187" i="31"/>
  <c r="L106" i="31"/>
  <c r="G172" i="31"/>
  <c r="F299" i="31"/>
  <c r="G204" i="31"/>
  <c r="F246" i="31"/>
  <c r="G173" i="31"/>
  <c r="F293" i="31"/>
  <c r="F330" i="31"/>
  <c r="L386" i="31"/>
  <c r="G92" i="31"/>
  <c r="F258" i="31"/>
  <c r="G155" i="31"/>
  <c r="J110" i="31"/>
  <c r="G200" i="31"/>
  <c r="N309" i="31"/>
  <c r="F108" i="31"/>
  <c r="G163" i="31"/>
  <c r="F162" i="31"/>
  <c r="G375" i="31"/>
  <c r="N194" i="31"/>
  <c r="G127" i="31"/>
  <c r="D255" i="31"/>
  <c r="D364" i="31"/>
  <c r="F294" i="31"/>
  <c r="G253" i="31"/>
  <c r="G251" i="31"/>
  <c r="F68" i="31"/>
  <c r="F149" i="31"/>
  <c r="G205" i="31"/>
  <c r="G157" i="31"/>
  <c r="G325" i="31"/>
  <c r="D347" i="31"/>
  <c r="F302" i="31"/>
  <c r="F277" i="31"/>
  <c r="J366" i="31"/>
  <c r="G225" i="31"/>
  <c r="G134" i="31"/>
  <c r="G266" i="31"/>
  <c r="K194" i="31"/>
  <c r="F346" i="31"/>
  <c r="F267" i="31"/>
  <c r="D271" i="31"/>
  <c r="J79" i="31"/>
  <c r="E320" i="31"/>
  <c r="D116" i="31"/>
  <c r="D351" i="31"/>
  <c r="AO252" i="34"/>
  <c r="AP264" i="34"/>
  <c r="AN31" i="34"/>
  <c r="AP287" i="34"/>
  <c r="AP19" i="34"/>
  <c r="AP256" i="34"/>
  <c r="AO31" i="34"/>
  <c r="AO116" i="34"/>
  <c r="AN117" i="34"/>
  <c r="AP52" i="34"/>
  <c r="AN252" i="34"/>
  <c r="G138" i="31"/>
  <c r="G165" i="31"/>
  <c r="G337" i="31"/>
  <c r="G272" i="31"/>
  <c r="G374" i="31"/>
  <c r="I130" i="31"/>
  <c r="F276" i="31"/>
  <c r="N84" i="31"/>
  <c r="I310" i="31"/>
  <c r="M107" i="31"/>
  <c r="N373" i="31"/>
  <c r="E360" i="31"/>
  <c r="G264" i="31"/>
  <c r="I309" i="31"/>
  <c r="K309" i="31"/>
  <c r="F271" i="31"/>
  <c r="L128" i="31"/>
  <c r="N128" i="31"/>
  <c r="N109" i="31"/>
  <c r="N193" i="31"/>
  <c r="F384" i="31"/>
  <c r="M373" i="31"/>
  <c r="G169" i="31"/>
  <c r="F273" i="31"/>
  <c r="F223" i="31"/>
  <c r="E192" i="31"/>
  <c r="G355" i="31"/>
  <c r="L309" i="31"/>
  <c r="E88" i="31"/>
  <c r="F287" i="31"/>
  <c r="F255" i="31"/>
  <c r="M129" i="31"/>
  <c r="K128" i="31"/>
  <c r="J107" i="31"/>
  <c r="N110" i="31"/>
  <c r="M109" i="31"/>
  <c r="D360" i="31"/>
  <c r="M194" i="31"/>
  <c r="G68" i="31"/>
  <c r="F359" i="31"/>
  <c r="E354" i="31"/>
  <c r="F156" i="31"/>
  <c r="G201" i="31"/>
  <c r="I307" i="31"/>
  <c r="K307" i="31"/>
  <c r="L307" i="31"/>
  <c r="F380" i="31"/>
  <c r="J130" i="31"/>
  <c r="K310" i="31"/>
  <c r="L110" i="31"/>
  <c r="J109" i="31"/>
  <c r="M381" i="31"/>
  <c r="K129" i="31"/>
  <c r="M128" i="31"/>
  <c r="N129" i="31"/>
  <c r="L129" i="31"/>
  <c r="AP119" i="34"/>
  <c r="BU122" i="34"/>
  <c r="BU121" i="34"/>
  <c r="BU304" i="34"/>
  <c r="CB129" i="34"/>
  <c r="BU296" i="34"/>
  <c r="AU309" i="34"/>
  <c r="AP323" i="34"/>
  <c r="AV66" i="34"/>
  <c r="CA66" i="34" s="1"/>
  <c r="AS15" i="34"/>
  <c r="AU66" i="34"/>
  <c r="BZ66" i="34" s="1"/>
  <c r="AX66" i="34"/>
  <c r="CC66" i="34" s="1"/>
  <c r="AU20" i="34"/>
  <c r="BZ20" i="34" s="1"/>
  <c r="AW66" i="34"/>
  <c r="CB66" i="34" s="1"/>
  <c r="AV20" i="34"/>
  <c r="CA20" i="34" s="1"/>
  <c r="AW15" i="34"/>
  <c r="AT20" i="34"/>
  <c r="BY20" i="34" s="1"/>
  <c r="AF159" i="34"/>
  <c r="AD128" i="34"/>
  <c r="AE300" i="34"/>
  <c r="AC34" i="34"/>
  <c r="AB240" i="34"/>
  <c r="AX21" i="34"/>
  <c r="CC21" i="34" s="1"/>
  <c r="AL247" i="34"/>
  <c r="AC133" i="34"/>
  <c r="AN175" i="34"/>
  <c r="AB176" i="34"/>
  <c r="AN128" i="34"/>
  <c r="AB132" i="34"/>
  <c r="AD240" i="34"/>
  <c r="AC240" i="34"/>
  <c r="AF283" i="34"/>
  <c r="AF191" i="34"/>
  <c r="AO175" i="34"/>
  <c r="AC176" i="34"/>
  <c r="AB34" i="34"/>
  <c r="AD80" i="34"/>
  <c r="AC81" i="34"/>
  <c r="AE264" i="34"/>
  <c r="AE52" i="34"/>
  <c r="AE304" i="34"/>
  <c r="AE27" i="34"/>
  <c r="AE287" i="34"/>
  <c r="AE19" i="34"/>
  <c r="AD151" i="34"/>
  <c r="AG20" i="34"/>
  <c r="AB11" i="34"/>
  <c r="AC10" i="34"/>
  <c r="AB97" i="34"/>
  <c r="AB147" i="34"/>
  <c r="AE115" i="34"/>
  <c r="AE126" i="34"/>
  <c r="AE214" i="34"/>
  <c r="AE212" i="34"/>
  <c r="AE76" i="34"/>
  <c r="AC276" i="34"/>
  <c r="AC53" i="34"/>
  <c r="AL37" i="34"/>
  <c r="AI21" i="34"/>
  <c r="AE290" i="34"/>
  <c r="AE220" i="34"/>
  <c r="AE172" i="34"/>
  <c r="AB276" i="34"/>
  <c r="AD95" i="34"/>
  <c r="AD252" i="34"/>
  <c r="AD9" i="34"/>
  <c r="AD31" i="34"/>
  <c r="AJ21" i="34"/>
  <c r="AD116" i="34"/>
  <c r="AB81" i="34"/>
  <c r="AB53" i="34"/>
  <c r="AC117" i="34"/>
  <c r="AD175" i="34"/>
  <c r="AE210" i="34"/>
  <c r="AE260" i="34"/>
  <c r="AE144" i="34"/>
  <c r="AK20" i="34"/>
  <c r="AD260" i="34"/>
  <c r="AH21" i="34"/>
  <c r="AC147" i="34"/>
  <c r="AM24" i="34"/>
  <c r="AF79" i="34"/>
  <c r="AF106" i="34"/>
  <c r="AF114" i="34"/>
  <c r="AF251" i="34"/>
  <c r="AF219" i="34"/>
  <c r="AF5" i="34"/>
  <c r="AF125" i="34"/>
  <c r="AF223" i="34"/>
  <c r="AF316" i="34"/>
  <c r="AF254" i="34"/>
  <c r="AF255" i="34"/>
  <c r="AF206" i="34"/>
  <c r="AF323" i="34"/>
  <c r="AF209" i="34"/>
  <c r="AF121" i="34"/>
  <c r="AF194" i="34"/>
  <c r="AF75" i="34"/>
  <c r="AF201" i="34"/>
  <c r="AF51" i="34"/>
  <c r="AF266" i="34"/>
  <c r="AF18" i="34"/>
  <c r="AF244" i="34"/>
  <c r="AF100" i="34"/>
  <c r="AF288" i="34"/>
  <c r="AF186" i="34"/>
  <c r="AM138" i="34"/>
  <c r="BH202" i="31"/>
  <c r="BH210" i="31"/>
  <c r="BH157" i="31"/>
  <c r="BG326" i="31"/>
  <c r="BH138" i="31"/>
  <c r="BD352" i="31"/>
  <c r="BF278" i="31"/>
  <c r="BG287" i="31"/>
  <c r="BH282" i="31"/>
  <c r="BH362" i="31"/>
  <c r="BG177" i="31"/>
  <c r="BH146" i="31"/>
  <c r="BH213" i="31"/>
  <c r="BE297" i="31"/>
  <c r="BH285" i="31"/>
  <c r="BF360" i="31"/>
  <c r="BE236" i="31"/>
  <c r="BG308" i="31"/>
  <c r="BH259" i="31"/>
  <c r="BH205" i="31"/>
  <c r="BH219" i="31"/>
  <c r="BG223" i="31"/>
  <c r="J87" i="32"/>
  <c r="BH247" i="31"/>
  <c r="BG265" i="31"/>
  <c r="BH160" i="31"/>
  <c r="BI107" i="31"/>
  <c r="BH346" i="31"/>
  <c r="BH94" i="31"/>
  <c r="BE318" i="31"/>
  <c r="BH321" i="31"/>
  <c r="BH288" i="31"/>
  <c r="M87" i="32"/>
  <c r="BH216" i="31"/>
  <c r="BH286" i="31"/>
  <c r="BG143" i="31"/>
  <c r="BL130" i="31"/>
  <c r="BH337" i="31"/>
  <c r="BH301" i="31"/>
  <c r="BH136" i="31"/>
  <c r="BG81" i="31"/>
  <c r="BL107" i="31"/>
  <c r="BD91" i="31"/>
  <c r="BH125" i="31"/>
  <c r="BH96" i="31"/>
  <c r="BH232" i="31"/>
  <c r="BD95" i="31"/>
  <c r="BH251" i="31"/>
  <c r="BH148" i="31"/>
  <c r="BH163" i="31"/>
  <c r="BH317" i="31"/>
  <c r="BH260" i="31"/>
  <c r="BH72" i="31"/>
  <c r="BF352" i="31"/>
  <c r="BH261" i="31"/>
  <c r="BH375" i="31"/>
  <c r="BH341" i="31"/>
  <c r="BG269" i="31"/>
  <c r="BH70" i="31"/>
  <c r="BH353" i="31"/>
  <c r="BH87" i="31"/>
  <c r="BH358" i="31"/>
  <c r="BM79" i="31"/>
  <c r="BG170" i="31"/>
  <c r="BH172" i="31"/>
  <c r="BG320" i="31"/>
  <c r="BD354" i="31"/>
  <c r="K87" i="32"/>
  <c r="BL84" i="31"/>
  <c r="BH155" i="31"/>
  <c r="BI109" i="31"/>
  <c r="BM130" i="31"/>
  <c r="BH158" i="31"/>
  <c r="BH167" i="31"/>
  <c r="BF140" i="31"/>
  <c r="BD318" i="31"/>
  <c r="BH97" i="31"/>
  <c r="BH237" i="31"/>
  <c r="BF368" i="31"/>
  <c r="BH263" i="31"/>
  <c r="BE276" i="31"/>
  <c r="BF185" i="31"/>
  <c r="BH220" i="31"/>
  <c r="BE91" i="31"/>
  <c r="BD316" i="31"/>
  <c r="BG255" i="31"/>
  <c r="BH372" i="31"/>
  <c r="BH275" i="31"/>
  <c r="BF89" i="31"/>
  <c r="BF116" i="31"/>
  <c r="BH298" i="31"/>
  <c r="BF274" i="31"/>
  <c r="BG90" i="31"/>
  <c r="BF83" i="31"/>
  <c r="BH332" i="31"/>
  <c r="BH212" i="31"/>
  <c r="BG115" i="31"/>
  <c r="BH293" i="31"/>
  <c r="BH355" i="31"/>
  <c r="BH249" i="31"/>
  <c r="BH195" i="31"/>
  <c r="BH147" i="31"/>
  <c r="BH80" i="31"/>
  <c r="BH336" i="31"/>
  <c r="BE284" i="31"/>
  <c r="BH241" i="31"/>
  <c r="BK366" i="31"/>
  <c r="BH350" i="31"/>
  <c r="BF364" i="31"/>
  <c r="BG139" i="31"/>
  <c r="BG359" i="31"/>
  <c r="N87" i="32"/>
  <c r="BH230" i="31"/>
  <c r="BG189" i="31"/>
  <c r="BE180" i="31"/>
  <c r="BH200" i="31"/>
  <c r="BG330" i="31"/>
  <c r="BH102" i="31"/>
  <c r="BD181" i="31"/>
  <c r="BK84" i="31"/>
  <c r="BH299" i="31"/>
  <c r="BI110" i="31"/>
  <c r="BD89" i="31"/>
  <c r="BH187" i="31"/>
  <c r="BH86" i="31"/>
  <c r="BH291" i="31"/>
  <c r="BH266" i="31"/>
  <c r="BH217" i="31"/>
  <c r="BH108" i="31"/>
  <c r="BH294" i="31"/>
  <c r="BE190" i="31"/>
  <c r="BF179" i="31"/>
  <c r="BH256" i="31"/>
  <c r="BH182" i="31"/>
  <c r="BG315" i="31"/>
  <c r="BH153" i="31"/>
  <c r="BK109" i="31"/>
  <c r="BH331" i="31"/>
  <c r="BD239" i="31"/>
  <c r="BH235" i="31"/>
  <c r="BF178" i="31"/>
  <c r="BE369" i="31"/>
  <c r="BH168" i="31"/>
  <c r="BH349" i="31"/>
  <c r="BG295" i="31"/>
  <c r="BG314" i="31"/>
  <c r="BD369" i="31"/>
  <c r="BG114" i="31"/>
  <c r="BH207" i="31"/>
  <c r="BH246" i="31"/>
  <c r="BG69" i="31"/>
  <c r="BH248" i="31"/>
  <c r="BD276" i="31"/>
  <c r="BH279" i="31"/>
  <c r="BF199" i="31"/>
  <c r="BH127" i="31"/>
  <c r="BH169" i="31"/>
  <c r="BD297" i="31"/>
  <c r="BH93" i="31"/>
  <c r="BH356" i="31"/>
  <c r="BH203" i="31"/>
  <c r="BF88" i="31"/>
  <c r="BH252" i="31"/>
  <c r="BH238" i="31"/>
  <c r="BH151" i="31"/>
  <c r="BH184" i="31"/>
  <c r="BH121" i="31"/>
  <c r="BH377" i="31"/>
  <c r="BH361" i="31"/>
  <c r="BG270" i="31"/>
  <c r="BF320" i="31"/>
  <c r="BH218" i="31"/>
  <c r="BH162" i="31"/>
  <c r="BH348" i="31"/>
  <c r="BH234" i="31"/>
  <c r="BF186" i="31"/>
  <c r="BH150" i="31"/>
  <c r="BH244" i="31"/>
  <c r="BE89" i="31"/>
  <c r="BG283" i="31"/>
  <c r="BH327" i="31"/>
  <c r="BH120" i="31"/>
  <c r="BD140" i="31"/>
  <c r="BH227" i="31"/>
  <c r="BN130" i="31"/>
  <c r="BH335" i="31"/>
  <c r="BH322" i="31"/>
  <c r="BH296" i="31"/>
  <c r="BH141" i="31"/>
  <c r="BH124" i="31"/>
  <c r="BE140" i="31"/>
  <c r="BH268" i="31"/>
  <c r="BE161" i="31"/>
  <c r="BF222" i="31"/>
  <c r="BF177" i="31"/>
  <c r="BH152" i="31"/>
  <c r="BH262" i="31"/>
  <c r="BH221" i="31"/>
  <c r="BH292" i="31"/>
  <c r="BH191" i="31"/>
  <c r="BH226" i="31"/>
  <c r="BE239" i="31"/>
  <c r="BG82" i="31"/>
  <c r="BH325" i="31"/>
  <c r="BH277" i="31"/>
  <c r="BH300" i="31"/>
  <c r="BI79" i="31"/>
  <c r="BH254" i="31"/>
  <c r="BH257" i="31"/>
  <c r="BH135" i="31"/>
  <c r="BH206" i="31"/>
  <c r="BH280" i="31"/>
  <c r="BH272" i="31"/>
  <c r="BF328" i="31"/>
  <c r="BF369" i="31"/>
  <c r="BG258" i="31"/>
  <c r="BH92" i="31"/>
  <c r="BH323" i="31"/>
  <c r="BK107" i="31"/>
  <c r="BH363" i="31"/>
  <c r="BH134" i="31"/>
  <c r="BH122" i="31"/>
  <c r="BH154" i="31"/>
  <c r="BH126" i="31"/>
  <c r="BH379" i="31"/>
  <c r="BE159" i="31"/>
  <c r="BH224" i="31"/>
  <c r="BH290" i="31"/>
  <c r="BH68" i="31"/>
  <c r="BH209" i="31"/>
  <c r="L87" i="32"/>
  <c r="BH173" i="31"/>
  <c r="BE278" i="31"/>
  <c r="BF351" i="31"/>
  <c r="BL109" i="31"/>
  <c r="BH253" i="31"/>
  <c r="BH81" i="31"/>
  <c r="BH281" i="31"/>
  <c r="O87" i="32"/>
  <c r="BH229" i="31"/>
  <c r="BH166" i="31"/>
  <c r="BH345" i="31"/>
  <c r="BD236" i="31"/>
  <c r="BH343" i="31"/>
  <c r="BH357" i="31"/>
  <c r="BH376" i="31"/>
  <c r="BG188" i="31"/>
  <c r="BH123" i="31"/>
  <c r="BH334" i="31"/>
  <c r="BH267" i="31"/>
  <c r="BF283" i="31"/>
  <c r="BC154" i="31"/>
  <c r="BN85" i="31"/>
  <c r="BH131" i="31"/>
  <c r="BH103" i="31"/>
  <c r="BJ84" i="31"/>
  <c r="BH302" i="31"/>
  <c r="BG268" i="31"/>
  <c r="BE316" i="31"/>
  <c r="BE352" i="31"/>
  <c r="BH175" i="31"/>
  <c r="BH344" i="31"/>
  <c r="BH303" i="31"/>
  <c r="BH214" i="31"/>
  <c r="BK130" i="31"/>
  <c r="BH204" i="31"/>
  <c r="BK193" i="31"/>
  <c r="BG164" i="31"/>
  <c r="BE95" i="31"/>
  <c r="BH132" i="31"/>
  <c r="BH149" i="31"/>
  <c r="BH233" i="31"/>
  <c r="BF297" i="31"/>
  <c r="BG361" i="31"/>
  <c r="BH225" i="31"/>
  <c r="BH188" i="31"/>
  <c r="BG319" i="31"/>
  <c r="BH378" i="31"/>
  <c r="BG141" i="31"/>
  <c r="BH174" i="31"/>
  <c r="BF347" i="31"/>
  <c r="BK110" i="31"/>
  <c r="BH339" i="31"/>
  <c r="BM193" i="31"/>
  <c r="BD278" i="31"/>
  <c r="BH276" i="31"/>
  <c r="BH71" i="31"/>
  <c r="G189" i="31" l="1"/>
  <c r="G319" i="31"/>
  <c r="G143" i="31"/>
  <c r="G315" i="31"/>
  <c r="G308" i="31"/>
  <c r="K193" i="31"/>
  <c r="D352" i="31"/>
  <c r="E140" i="31"/>
  <c r="D354" i="31"/>
  <c r="D276" i="31"/>
  <c r="E297" i="31"/>
  <c r="C154" i="31"/>
  <c r="D236" i="31"/>
  <c r="E89" i="31"/>
  <c r="E318" i="31"/>
  <c r="D89" i="31"/>
  <c r="D91" i="31"/>
  <c r="E159" i="31"/>
  <c r="E190" i="31"/>
  <c r="D369" i="31"/>
  <c r="D297" i="31"/>
  <c r="D318" i="31"/>
  <c r="E236" i="31"/>
  <c r="D278" i="31"/>
  <c r="D140" i="31"/>
  <c r="E278" i="31"/>
  <c r="E284" i="31"/>
  <c r="E369" i="31"/>
  <c r="E352" i="31"/>
  <c r="E91" i="31"/>
  <c r="E276" i="31"/>
  <c r="BT73" i="34"/>
  <c r="BS73" i="34"/>
  <c r="BT78" i="34"/>
  <c r="BS78" i="34"/>
  <c r="G255" i="31"/>
  <c r="H158" i="31"/>
  <c r="H195" i="31"/>
  <c r="H150" i="31"/>
  <c r="H362" i="31"/>
  <c r="H132" i="31"/>
  <c r="H127" i="31"/>
  <c r="H151" i="31"/>
  <c r="H341" i="31"/>
  <c r="H288" i="31"/>
  <c r="H226" i="31"/>
  <c r="H237" i="31"/>
  <c r="H282" i="31"/>
  <c r="H251" i="31"/>
  <c r="H298" i="31"/>
  <c r="H96" i="31"/>
  <c r="H346" i="31"/>
  <c r="H184" i="31"/>
  <c r="H296" i="31"/>
  <c r="H254" i="31"/>
  <c r="H108" i="31"/>
  <c r="H232" i="31"/>
  <c r="H71" i="31"/>
  <c r="H256" i="31"/>
  <c r="H206" i="31"/>
  <c r="H187" i="31"/>
  <c r="H152" i="31"/>
  <c r="H173" i="31"/>
  <c r="G170" i="31"/>
  <c r="F274" i="31"/>
  <c r="G114" i="31"/>
  <c r="G90" i="31"/>
  <c r="G320" i="31"/>
  <c r="F347" i="31"/>
  <c r="G188" i="31"/>
  <c r="G115" i="31"/>
  <c r="G81" i="31"/>
  <c r="G314" i="31"/>
  <c r="H375" i="31"/>
  <c r="H102" i="31"/>
  <c r="H357" i="31"/>
  <c r="H93" i="31"/>
  <c r="H80" i="31"/>
  <c r="H209" i="31"/>
  <c r="H344" i="31"/>
  <c r="H213" i="31"/>
  <c r="H292" i="31"/>
  <c r="H262" i="31"/>
  <c r="H257" i="31"/>
  <c r="H86" i="31"/>
  <c r="H172" i="31"/>
  <c r="H291" i="31"/>
  <c r="H155" i="31"/>
  <c r="H220" i="31"/>
  <c r="H246" i="31"/>
  <c r="H377" i="31"/>
  <c r="H154" i="31"/>
  <c r="H294" i="31"/>
  <c r="H123" i="31"/>
  <c r="H241" i="31"/>
  <c r="H302" i="31"/>
  <c r="H259" i="31"/>
  <c r="H253" i="31"/>
  <c r="H227" i="31"/>
  <c r="H72" i="31"/>
  <c r="H225" i="31"/>
  <c r="H301" i="31"/>
  <c r="H221" i="31"/>
  <c r="H217" i="31"/>
  <c r="H379" i="31"/>
  <c r="H207" i="31"/>
  <c r="G287" i="31"/>
  <c r="H343" i="31"/>
  <c r="H336" i="31"/>
  <c r="H205" i="31"/>
  <c r="H134" i="31"/>
  <c r="H200" i="31"/>
  <c r="H363" i="31"/>
  <c r="H350" i="31"/>
  <c r="H167" i="31"/>
  <c r="H120" i="31"/>
  <c r="H92" i="31"/>
  <c r="H235" i="31"/>
  <c r="H299" i="31"/>
  <c r="H260" i="31"/>
  <c r="H376" i="31"/>
  <c r="H214" i="31"/>
  <c r="H247" i="31"/>
  <c r="H191" i="31"/>
  <c r="H121" i="31"/>
  <c r="H280" i="31"/>
  <c r="H131" i="31"/>
  <c r="H153" i="31"/>
  <c r="H263" i="31"/>
  <c r="F222" i="31"/>
  <c r="G269" i="31"/>
  <c r="G326" i="31"/>
  <c r="G295" i="31"/>
  <c r="F177" i="31"/>
  <c r="G82" i="31"/>
  <c r="F283" i="31"/>
  <c r="G330" i="31"/>
  <c r="H238" i="31"/>
  <c r="H286" i="31"/>
  <c r="H174" i="31"/>
  <c r="H244" i="31"/>
  <c r="H331" i="31"/>
  <c r="H349" i="31"/>
  <c r="H353" i="31"/>
  <c r="F297" i="31"/>
  <c r="H358" i="31"/>
  <c r="H70" i="31"/>
  <c r="H203" i="31"/>
  <c r="H234" i="31"/>
  <c r="H212" i="31"/>
  <c r="H300" i="31"/>
  <c r="H327" i="31"/>
  <c r="H216" i="31"/>
  <c r="E161" i="31"/>
  <c r="H149" i="31"/>
  <c r="H267" i="31"/>
  <c r="H148" i="31"/>
  <c r="H147" i="31"/>
  <c r="H233" i="31"/>
  <c r="H356" i="31"/>
  <c r="H290" i="31"/>
  <c r="H266" i="31"/>
  <c r="H219" i="31"/>
  <c r="H275" i="31"/>
  <c r="H321" i="31"/>
  <c r="H202" i="31"/>
  <c r="H162" i="31"/>
  <c r="H126" i="31"/>
  <c r="H323" i="31"/>
  <c r="H325" i="31"/>
  <c r="H146" i="31"/>
  <c r="H261" i="31"/>
  <c r="H136" i="31"/>
  <c r="H218" i="31"/>
  <c r="H293" i="31"/>
  <c r="F364" i="31"/>
  <c r="G69" i="31"/>
  <c r="G141" i="31"/>
  <c r="F199" i="31"/>
  <c r="H339" i="31"/>
  <c r="H345" i="31"/>
  <c r="H182" i="31"/>
  <c r="H252" i="31"/>
  <c r="H229" i="31"/>
  <c r="H378" i="31"/>
  <c r="H204" i="31"/>
  <c r="H166" i="31"/>
  <c r="H135" i="31"/>
  <c r="H285" i="31"/>
  <c r="H334" i="31"/>
  <c r="H317" i="31"/>
  <c r="H94" i="31"/>
  <c r="H249" i="31"/>
  <c r="H224" i="31"/>
  <c r="H322" i="31"/>
  <c r="H103" i="31"/>
  <c r="H303" i="31"/>
  <c r="H122" i="31"/>
  <c r="H157" i="31"/>
  <c r="H281" i="31"/>
  <c r="H87" i="31"/>
  <c r="H124" i="31"/>
  <c r="H277" i="31"/>
  <c r="H175" i="31"/>
  <c r="H230" i="31"/>
  <c r="H163" i="31"/>
  <c r="H348" i="31"/>
  <c r="H372" i="31"/>
  <c r="H97" i="31"/>
  <c r="H335" i="31"/>
  <c r="H168" i="31"/>
  <c r="H279" i="31"/>
  <c r="H210" i="31"/>
  <c r="H332" i="31"/>
  <c r="H160" i="31"/>
  <c r="H248" i="31"/>
  <c r="H276" i="31"/>
  <c r="H125" i="31"/>
  <c r="G268" i="31"/>
  <c r="G270" i="31"/>
  <c r="G361" i="31"/>
  <c r="G164" i="31"/>
  <c r="F178" i="31"/>
  <c r="F179" i="31"/>
  <c r="G258" i="31"/>
  <c r="G265" i="31"/>
  <c r="G139" i="31"/>
  <c r="BR138" i="34"/>
  <c r="BS14" i="34"/>
  <c r="BR24" i="34"/>
  <c r="BT81" i="34"/>
  <c r="BT10" i="34"/>
  <c r="BT301" i="34"/>
  <c r="BS24" i="34"/>
  <c r="BW176" i="34"/>
  <c r="BS260" i="34"/>
  <c r="BS80" i="34"/>
  <c r="BS95" i="34"/>
  <c r="BT260" i="34"/>
  <c r="BV320" i="34"/>
  <c r="BV207" i="34"/>
  <c r="AO318" i="34"/>
  <c r="AO319" i="34" s="1"/>
  <c r="BW200" i="34"/>
  <c r="BW51" i="34"/>
  <c r="BV114" i="34"/>
  <c r="BS11" i="34"/>
  <c r="AQ107" i="34"/>
  <c r="BW75" i="34"/>
  <c r="BS10" i="34"/>
  <c r="BV117" i="34"/>
  <c r="BW50" i="34"/>
  <c r="BW79" i="34"/>
  <c r="BW137" i="34"/>
  <c r="AR310" i="34"/>
  <c r="BW310" i="34" s="1"/>
  <c r="AQ305" i="34"/>
  <c r="BV305" i="34" s="1"/>
  <c r="AP73" i="34"/>
  <c r="BW55" i="34"/>
  <c r="BW19" i="34"/>
  <c r="BS9" i="34"/>
  <c r="BV116" i="34"/>
  <c r="BW54" i="34"/>
  <c r="BS15" i="34"/>
  <c r="BW106" i="34"/>
  <c r="BT225" i="34"/>
  <c r="AQ296" i="34"/>
  <c r="BW52" i="34"/>
  <c r="BW18" i="34"/>
  <c r="BS12" i="34"/>
  <c r="BS13" i="34"/>
  <c r="BT80" i="34"/>
  <c r="BV115" i="34"/>
  <c r="AP78" i="34"/>
  <c r="BW252" i="34"/>
  <c r="BS276" i="34"/>
  <c r="BW262" i="34"/>
  <c r="BW287" i="34"/>
  <c r="BW244" i="34"/>
  <c r="BW205" i="34"/>
  <c r="BU175" i="34"/>
  <c r="BU290" i="34"/>
  <c r="BV158" i="34"/>
  <c r="BT11" i="34"/>
  <c r="BU27" i="34"/>
  <c r="BT15" i="34"/>
  <c r="BT9" i="34"/>
  <c r="BW256" i="34"/>
  <c r="BU254" i="34"/>
  <c r="BT13" i="34"/>
  <c r="BW264" i="34"/>
  <c r="BW194" i="34"/>
  <c r="BV283" i="34"/>
  <c r="BW206" i="34"/>
  <c r="BU172" i="34"/>
  <c r="BT14" i="34"/>
  <c r="BW101" i="34"/>
  <c r="BV135" i="34"/>
  <c r="AR135" i="34"/>
  <c r="AR320" i="34"/>
  <c r="AR295" i="34"/>
  <c r="BW295" i="34" s="1"/>
  <c r="BT12" i="34"/>
  <c r="BW26" i="34"/>
  <c r="BV210" i="34"/>
  <c r="BW231" i="34"/>
  <c r="AR121" i="34"/>
  <c r="AR112" i="34" s="1"/>
  <c r="AR114" i="34"/>
  <c r="BW117" i="34" s="1"/>
  <c r="AQ290" i="34"/>
  <c r="BV290" i="34" s="1"/>
  <c r="AR209" i="34"/>
  <c r="BW210" i="34" s="1"/>
  <c r="AQ260" i="34"/>
  <c r="BV276" i="34" s="1"/>
  <c r="AN276" i="34"/>
  <c r="AQ76" i="34"/>
  <c r="BV76" i="34" s="1"/>
  <c r="AQ115" i="34"/>
  <c r="AN11" i="34"/>
  <c r="AR191" i="34"/>
  <c r="BW191" i="34" s="1"/>
  <c r="AO34" i="34"/>
  <c r="BS225" i="34"/>
  <c r="BS220" i="34"/>
  <c r="BV209" i="34"/>
  <c r="BW250" i="34"/>
  <c r="AD164" i="34"/>
  <c r="AR51" i="34"/>
  <c r="AR255" i="34"/>
  <c r="AO147" i="34"/>
  <c r="AP95" i="34"/>
  <c r="BU220" i="34" s="1"/>
  <c r="AQ126" i="34"/>
  <c r="AQ24" i="34" s="1"/>
  <c r="BV24" i="34" s="1"/>
  <c r="AR159" i="34"/>
  <c r="BW159" i="34" s="1"/>
  <c r="AA12" i="34"/>
  <c r="AM11" i="34"/>
  <c r="AA240" i="34"/>
  <c r="AR201" i="34"/>
  <c r="AR5" i="34"/>
  <c r="AR186" i="34"/>
  <c r="AR18" i="34"/>
  <c r="AR75" i="34"/>
  <c r="AR316" i="34"/>
  <c r="BW316" i="34" s="1"/>
  <c r="AR219" i="34"/>
  <c r="BW219" i="34" s="1"/>
  <c r="AR79" i="34"/>
  <c r="AP260" i="34"/>
  <c r="BU260" i="34" s="1"/>
  <c r="AQ210" i="34"/>
  <c r="AN81" i="34"/>
  <c r="AP9" i="34"/>
  <c r="BU13" i="34" s="1"/>
  <c r="AQ172" i="34"/>
  <c r="BV233" i="34" s="1"/>
  <c r="AQ212" i="34"/>
  <c r="BV212" i="34" s="1"/>
  <c r="AN147" i="34"/>
  <c r="AQ27" i="34"/>
  <c r="BV27" i="34" s="1"/>
  <c r="AO81" i="34"/>
  <c r="AN34" i="34"/>
  <c r="AR283" i="34"/>
  <c r="BW207" i="34" s="1"/>
  <c r="AP240" i="34"/>
  <c r="BU242" i="34" s="1"/>
  <c r="AQ300" i="34"/>
  <c r="BT276" i="34"/>
  <c r="BV92" i="34"/>
  <c r="BW5" i="34"/>
  <c r="BS81" i="34"/>
  <c r="BW125" i="34"/>
  <c r="BS97" i="34"/>
  <c r="AA278" i="34"/>
  <c r="AC164" i="34"/>
  <c r="AR100" i="34"/>
  <c r="AR125" i="34"/>
  <c r="AQ144" i="34"/>
  <c r="AO276" i="34"/>
  <c r="AO10" i="34"/>
  <c r="AO133" i="34"/>
  <c r="AB164" i="34"/>
  <c r="AR244" i="34"/>
  <c r="AR254" i="34"/>
  <c r="AR106" i="34"/>
  <c r="AR288" i="34"/>
  <c r="AR266" i="34"/>
  <c r="AR194" i="34"/>
  <c r="AR206" i="34"/>
  <c r="AR223" i="34"/>
  <c r="BW223" i="34" s="1"/>
  <c r="AR251" i="34"/>
  <c r="AQ220" i="34"/>
  <c r="AQ214" i="34"/>
  <c r="BV214" i="34" s="1"/>
  <c r="AN97" i="34"/>
  <c r="AP151" i="34"/>
  <c r="AP80" i="34"/>
  <c r="BU81" i="34" s="1"/>
  <c r="AP128" i="34"/>
  <c r="BU128" i="34" s="1"/>
  <c r="AA269" i="34"/>
  <c r="AA55" i="34"/>
  <c r="AM54" i="34"/>
  <c r="K366" i="31"/>
  <c r="D316" i="31"/>
  <c r="D95" i="31"/>
  <c r="M79" i="31"/>
  <c r="I79" i="31"/>
  <c r="E180" i="31"/>
  <c r="F351" i="31"/>
  <c r="F116" i="31"/>
  <c r="F320" i="31"/>
  <c r="F328" i="31"/>
  <c r="E95" i="31"/>
  <c r="D181" i="31"/>
  <c r="F83" i="31"/>
  <c r="E316" i="31"/>
  <c r="AN53" i="34"/>
  <c r="AQ287" i="34"/>
  <c r="AQ264" i="34"/>
  <c r="AP116" i="34"/>
  <c r="AP252" i="34"/>
  <c r="AO53" i="34"/>
  <c r="AO117" i="34"/>
  <c r="AQ19" i="34"/>
  <c r="AQ52" i="34"/>
  <c r="N85" i="31"/>
  <c r="F89" i="31"/>
  <c r="J84" i="31"/>
  <c r="F278" i="31"/>
  <c r="L130" i="31"/>
  <c r="F186" i="31"/>
  <c r="I109" i="31"/>
  <c r="K107" i="31"/>
  <c r="F360" i="31"/>
  <c r="H81" i="31"/>
  <c r="H138" i="31"/>
  <c r="H169" i="31"/>
  <c r="H337" i="31"/>
  <c r="G283" i="31"/>
  <c r="H268" i="31"/>
  <c r="F185" i="31"/>
  <c r="F368" i="31"/>
  <c r="I110" i="31"/>
  <c r="I107" i="31"/>
  <c r="H68" i="31"/>
  <c r="G359" i="31"/>
  <c r="H355" i="31"/>
  <c r="L84" i="31"/>
  <c r="K84" i="31"/>
  <c r="F140" i="31"/>
  <c r="L109" i="31"/>
  <c r="K110" i="31"/>
  <c r="H141" i="31"/>
  <c r="F352" i="31"/>
  <c r="H272" i="31"/>
  <c r="H361" i="31"/>
  <c r="G223" i="31"/>
  <c r="H188" i="31"/>
  <c r="G177" i="31"/>
  <c r="F369" i="31"/>
  <c r="M130" i="31"/>
  <c r="N130" i="31"/>
  <c r="K130" i="31"/>
  <c r="K109" i="31"/>
  <c r="L107" i="31"/>
  <c r="K370" i="31"/>
  <c r="M193" i="31"/>
  <c r="BR122" i="34"/>
  <c r="BR304" i="34"/>
  <c r="BR121" i="34"/>
  <c r="BR112" i="34" s="1"/>
  <c r="BS122" i="34"/>
  <c r="BS121" i="34"/>
  <c r="BS304" i="34"/>
  <c r="BT122" i="34"/>
  <c r="BT304" i="34"/>
  <c r="BT121" i="34"/>
  <c r="BS128" i="34"/>
  <c r="BS126" i="34"/>
  <c r="BU323" i="34"/>
  <c r="BU107" i="34"/>
  <c r="BU78" i="34"/>
  <c r="BZ309" i="34"/>
  <c r="AO119" i="34"/>
  <c r="BU73" i="34"/>
  <c r="AO323" i="34"/>
  <c r="AX37" i="34"/>
  <c r="CC37" i="34" s="1"/>
  <c r="AS20" i="34"/>
  <c r="BX20" i="34" s="1"/>
  <c r="BU112" i="34"/>
  <c r="BU119" i="34"/>
  <c r="AN301" i="34"/>
  <c r="AN119" i="34"/>
  <c r="BV296" i="34"/>
  <c r="AW20" i="34"/>
  <c r="CB20" i="34" s="1"/>
  <c r="BW320" i="34"/>
  <c r="AN323" i="34"/>
  <c r="AF172" i="34"/>
  <c r="AD132" i="34"/>
  <c r="AC35" i="34"/>
  <c r="AB35" i="34"/>
  <c r="AC178" i="34"/>
  <c r="AC179" i="34"/>
  <c r="AF300" i="34"/>
  <c r="AB178" i="34"/>
  <c r="AB179" i="34"/>
  <c r="AD241" i="34"/>
  <c r="AN176" i="34"/>
  <c r="AO176" i="34"/>
  <c r="AT21" i="34"/>
  <c r="BY21" i="34" s="1"/>
  <c r="AH247" i="34"/>
  <c r="AV21" i="34"/>
  <c r="CA21" i="34" s="1"/>
  <c r="AJ247" i="34"/>
  <c r="AC225" i="34"/>
  <c r="AO240" i="34"/>
  <c r="AC241" i="34"/>
  <c r="AN240" i="34"/>
  <c r="AB241" i="34"/>
  <c r="AP175" i="34"/>
  <c r="AD176" i="34"/>
  <c r="AU21" i="34"/>
  <c r="BZ21" i="34" s="1"/>
  <c r="AI247" i="34"/>
  <c r="AP31" i="34"/>
  <c r="AD34" i="34"/>
  <c r="AQ304" i="34"/>
  <c r="AE112" i="34"/>
  <c r="AN132" i="34"/>
  <c r="AB133" i="34"/>
  <c r="AM119" i="34"/>
  <c r="AD81" i="34"/>
  <c r="AE80" i="34"/>
  <c r="AF220" i="34"/>
  <c r="AB54" i="34"/>
  <c r="AB12" i="34"/>
  <c r="AF290" i="34"/>
  <c r="AF76" i="34"/>
  <c r="AB274" i="34"/>
  <c r="AF210" i="34"/>
  <c r="AD117" i="34"/>
  <c r="AF19" i="34"/>
  <c r="AF126" i="34"/>
  <c r="AH37" i="34"/>
  <c r="AE276" i="34"/>
  <c r="AE175" i="34"/>
  <c r="AC274" i="34"/>
  <c r="AE9" i="34"/>
  <c r="AG21" i="34"/>
  <c r="AF256" i="34"/>
  <c r="AF27" i="34"/>
  <c r="AF115" i="34"/>
  <c r="AB225" i="34"/>
  <c r="AL248" i="34"/>
  <c r="AC11" i="34"/>
  <c r="AD147" i="34"/>
  <c r="AE252" i="34"/>
  <c r="AE95" i="34"/>
  <c r="AF264" i="34"/>
  <c r="AD276" i="34"/>
  <c r="AD53" i="34"/>
  <c r="AC54" i="34"/>
  <c r="AE116" i="34"/>
  <c r="AF287" i="34"/>
  <c r="AF52" i="34"/>
  <c r="AF304" i="34"/>
  <c r="AF214" i="34"/>
  <c r="AK21" i="34"/>
  <c r="AE151" i="34"/>
  <c r="AE31" i="34"/>
  <c r="AJ37" i="34"/>
  <c r="AD10" i="34"/>
  <c r="AD97" i="34"/>
  <c r="AI37" i="34"/>
  <c r="AE128" i="34"/>
  <c r="AF144" i="34"/>
  <c r="AM234" i="34"/>
  <c r="AM23" i="34"/>
  <c r="AM217" i="34"/>
  <c r="AM143" i="34"/>
  <c r="AM189" i="34"/>
  <c r="AM111" i="34"/>
  <c r="AM190" i="34"/>
  <c r="AM279" i="34"/>
  <c r="AM22" i="34"/>
  <c r="AM141" i="34"/>
  <c r="AM228" i="34"/>
  <c r="AM198" i="34"/>
  <c r="AM177" i="34"/>
  <c r="AM72" i="34"/>
  <c r="AM154" i="34"/>
  <c r="AM61" i="34"/>
  <c r="AM145" i="34"/>
  <c r="AM315" i="34"/>
  <c r="AM230" i="34"/>
  <c r="AM33" i="34"/>
  <c r="AM270" i="34"/>
  <c r="AM89" i="34"/>
  <c r="AM146" i="34"/>
  <c r="AM197" i="34"/>
  <c r="AM227" i="34"/>
  <c r="AM151" i="34"/>
  <c r="AM261" i="34"/>
  <c r="AM215" i="34"/>
  <c r="AM87" i="34"/>
  <c r="AM63" i="34"/>
  <c r="AM81" i="34"/>
  <c r="AM39" i="34"/>
  <c r="AM171" i="34"/>
  <c r="AM258" i="34"/>
  <c r="G146" i="32"/>
  <c r="BG347" i="31"/>
  <c r="BF387" i="31"/>
  <c r="BE186" i="31"/>
  <c r="BG274" i="31"/>
  <c r="BF137" i="31"/>
  <c r="BE74" i="31"/>
  <c r="BG369" i="31"/>
  <c r="BD137" i="31"/>
  <c r="BG178" i="31"/>
  <c r="BE181" i="31"/>
  <c r="BH359" i="31"/>
  <c r="BG83" i="31"/>
  <c r="BE144" i="31"/>
  <c r="BF236" i="31"/>
  <c r="BG140" i="31"/>
  <c r="BF354" i="31"/>
  <c r="BK373" i="31"/>
  <c r="BJ85" i="31"/>
  <c r="BD190" i="31"/>
  <c r="BF316" i="31"/>
  <c r="BC368" i="31"/>
  <c r="BH380" i="31"/>
  <c r="BH170" i="31"/>
  <c r="BM84" i="31"/>
  <c r="BD185" i="31"/>
  <c r="BD240" i="31"/>
  <c r="BH189" i="31"/>
  <c r="BF183" i="31"/>
  <c r="BH384" i="31"/>
  <c r="BH143" i="31"/>
  <c r="BE145" i="31"/>
  <c r="BC202" i="31"/>
  <c r="BG351" i="31"/>
  <c r="BG278" i="31"/>
  <c r="BD75" i="31"/>
  <c r="BE117" i="31"/>
  <c r="BG271" i="31"/>
  <c r="BG116" i="31"/>
  <c r="BD73" i="31"/>
  <c r="BN101" i="31"/>
  <c r="BG276" i="31"/>
  <c r="BH270" i="31"/>
  <c r="BF284" i="31"/>
  <c r="BH114" i="31"/>
  <c r="BE240" i="31"/>
  <c r="F146" i="32"/>
  <c r="BF142" i="31"/>
  <c r="BH315" i="31"/>
  <c r="BF239" i="31"/>
  <c r="BD284" i="31"/>
  <c r="BE368" i="31"/>
  <c r="BH326" i="31"/>
  <c r="BH255" i="31"/>
  <c r="BH308" i="31"/>
  <c r="BE365" i="31"/>
  <c r="BH271" i="31"/>
  <c r="BH223" i="31"/>
  <c r="BK85" i="31"/>
  <c r="BH165" i="31"/>
  <c r="BH69" i="31"/>
  <c r="BG354" i="31"/>
  <c r="BH115" i="31"/>
  <c r="BH330" i="31"/>
  <c r="BC186" i="31"/>
  <c r="BG179" i="31"/>
  <c r="BD186" i="31"/>
  <c r="BD145" i="31"/>
  <c r="E146" i="32"/>
  <c r="BI84" i="31"/>
  <c r="BG273" i="31"/>
  <c r="BE73" i="31"/>
  <c r="BD324" i="31"/>
  <c r="BH264" i="31"/>
  <c r="BF171" i="31"/>
  <c r="BH265" i="31"/>
  <c r="BD368" i="31"/>
  <c r="BE185" i="31"/>
  <c r="BE137" i="31"/>
  <c r="BH283" i="31"/>
  <c r="BF180" i="31"/>
  <c r="BD117" i="31"/>
  <c r="BH82" i="31"/>
  <c r="BE142" i="31"/>
  <c r="BG384" i="31"/>
  <c r="BD192" i="31"/>
  <c r="BG364" i="31"/>
  <c r="BF192" i="31"/>
  <c r="BF318" i="31"/>
  <c r="BH90" i="31"/>
  <c r="BG222" i="31"/>
  <c r="BF176" i="31"/>
  <c r="BG156" i="31"/>
  <c r="BG199" i="31"/>
  <c r="BH319" i="31"/>
  <c r="BH287" i="31"/>
  <c r="BL85" i="31"/>
  <c r="BF324" i="31"/>
  <c r="BE340" i="31"/>
  <c r="BD161" i="31"/>
  <c r="BD144" i="31"/>
  <c r="BH314" i="31"/>
  <c r="BD74" i="31"/>
  <c r="BH258" i="31"/>
  <c r="BH164" i="31"/>
  <c r="BH201" i="31"/>
  <c r="BH374" i="31"/>
  <c r="BE324" i="31"/>
  <c r="BD88" i="31"/>
  <c r="BC88" i="31"/>
  <c r="BD159" i="31"/>
  <c r="BH139" i="31"/>
  <c r="BH269" i="31"/>
  <c r="BG360" i="31"/>
  <c r="BH295" i="31"/>
  <c r="BD142" i="31"/>
  <c r="BG328" i="31"/>
  <c r="BG297" i="31"/>
  <c r="BD340" i="31"/>
  <c r="BF95" i="31"/>
  <c r="BG88" i="31"/>
  <c r="BF91" i="31"/>
  <c r="BG91" i="31"/>
  <c r="H164" i="31" l="1"/>
  <c r="H315" i="31"/>
  <c r="H330" i="31"/>
  <c r="G364" i="31"/>
  <c r="H265" i="31"/>
  <c r="H319" i="31"/>
  <c r="D159" i="31"/>
  <c r="D88" i="31"/>
  <c r="C368" i="31"/>
  <c r="E73" i="31"/>
  <c r="D74" i="31"/>
  <c r="D137" i="31"/>
  <c r="C186" i="31"/>
  <c r="D284" i="31"/>
  <c r="D324" i="31"/>
  <c r="C202" i="31"/>
  <c r="E137" i="31"/>
  <c r="E144" i="31"/>
  <c r="C88" i="31"/>
  <c r="E142" i="31"/>
  <c r="D144" i="31"/>
  <c r="E365" i="31"/>
  <c r="D73" i="31"/>
  <c r="E324" i="31"/>
  <c r="D142" i="31"/>
  <c r="BT318" i="34"/>
  <c r="BS323" i="34"/>
  <c r="G273" i="31"/>
  <c r="D340" i="31"/>
  <c r="H165" i="31"/>
  <c r="G347" i="31"/>
  <c r="G179" i="31"/>
  <c r="D161" i="31"/>
  <c r="H287" i="31"/>
  <c r="H69" i="31"/>
  <c r="D75" i="31"/>
  <c r="G274" i="31"/>
  <c r="H258" i="31"/>
  <c r="H269" i="31"/>
  <c r="H374" i="31"/>
  <c r="G297" i="31"/>
  <c r="H170" i="31"/>
  <c r="H114" i="31"/>
  <c r="G278" i="31"/>
  <c r="G156" i="31"/>
  <c r="D145" i="31"/>
  <c r="H90" i="31"/>
  <c r="F236" i="31"/>
  <c r="G222" i="31"/>
  <c r="H308" i="31"/>
  <c r="H201" i="31"/>
  <c r="G178" i="31"/>
  <c r="G271" i="31"/>
  <c r="E340" i="31"/>
  <c r="E145" i="31"/>
  <c r="H255" i="31"/>
  <c r="H295" i="31"/>
  <c r="F318" i="31"/>
  <c r="F91" i="31"/>
  <c r="H326" i="31"/>
  <c r="H82" i="31"/>
  <c r="G369" i="31"/>
  <c r="H264" i="31"/>
  <c r="E74" i="31"/>
  <c r="H189" i="31"/>
  <c r="G276" i="31"/>
  <c r="H380" i="31"/>
  <c r="H314" i="31"/>
  <c r="G140" i="31"/>
  <c r="G199" i="31"/>
  <c r="H270" i="31"/>
  <c r="F354" i="31"/>
  <c r="H143" i="31"/>
  <c r="H139" i="31"/>
  <c r="H115" i="31"/>
  <c r="G384" i="31"/>
  <c r="BR261" i="34"/>
  <c r="BR230" i="34"/>
  <c r="BR228" i="34"/>
  <c r="BR217" i="34"/>
  <c r="BR258" i="34"/>
  <c r="BR89" i="34"/>
  <c r="BR141" i="34"/>
  <c r="BW135" i="34"/>
  <c r="BR315" i="34"/>
  <c r="BR72" i="34"/>
  <c r="BR111" i="34"/>
  <c r="BR23" i="34"/>
  <c r="BR227" i="34"/>
  <c r="BT133" i="34"/>
  <c r="BS151" i="34"/>
  <c r="BR146" i="34"/>
  <c r="BR154" i="34"/>
  <c r="BR190" i="34"/>
  <c r="BR63" i="34"/>
  <c r="BR171" i="34"/>
  <c r="BR87" i="34"/>
  <c r="BR270" i="34"/>
  <c r="BR145" i="34"/>
  <c r="BR177" i="34"/>
  <c r="BR22" i="34"/>
  <c r="BR189" i="34"/>
  <c r="BR234" i="34"/>
  <c r="BR39" i="34"/>
  <c r="BR215" i="34"/>
  <c r="BR197" i="34"/>
  <c r="BR33" i="34"/>
  <c r="BR61" i="34"/>
  <c r="BR198" i="34"/>
  <c r="BR279" i="34"/>
  <c r="BR143" i="34"/>
  <c r="BS34" i="34"/>
  <c r="BT265" i="34"/>
  <c r="BT34" i="34"/>
  <c r="BV73" i="34"/>
  <c r="BU240" i="34"/>
  <c r="BW92" i="34"/>
  <c r="BU14" i="34"/>
  <c r="BV172" i="34"/>
  <c r="BW115" i="34"/>
  <c r="BT144" i="34"/>
  <c r="BV25" i="34"/>
  <c r="BU80" i="34"/>
  <c r="BU12" i="34"/>
  <c r="BS265" i="34"/>
  <c r="BW283" i="34"/>
  <c r="BV260" i="34"/>
  <c r="BU241" i="34"/>
  <c r="BU10" i="34"/>
  <c r="BU15" i="34"/>
  <c r="BV254" i="34"/>
  <c r="BU11" i="34"/>
  <c r="BU9" i="34"/>
  <c r="AR107" i="34"/>
  <c r="AP301" i="34"/>
  <c r="BU301" i="34" s="1"/>
  <c r="BT132" i="34"/>
  <c r="BS186" i="34"/>
  <c r="BU95" i="34"/>
  <c r="BW300" i="34"/>
  <c r="BW31" i="34"/>
  <c r="BU126" i="34"/>
  <c r="BW209" i="34"/>
  <c r="BU97" i="34"/>
  <c r="BV78" i="34"/>
  <c r="BV288" i="34"/>
  <c r="BT186" i="34"/>
  <c r="BT147" i="34"/>
  <c r="BT151" i="34"/>
  <c r="BU225" i="34"/>
  <c r="AQ78" i="34"/>
  <c r="AQ73" i="34"/>
  <c r="BS144" i="34"/>
  <c r="BS147" i="34"/>
  <c r="AR305" i="34"/>
  <c r="BW305" i="34" s="1"/>
  <c r="AR296" i="34"/>
  <c r="AR144" i="34"/>
  <c r="AR115" i="34"/>
  <c r="AN178" i="34"/>
  <c r="AR214" i="34"/>
  <c r="BW214" i="34" s="1"/>
  <c r="AR27" i="34"/>
  <c r="BW254" i="34" s="1"/>
  <c r="AO274" i="34"/>
  <c r="AR126" i="34"/>
  <c r="AR24" i="34" s="1"/>
  <c r="BW24" i="34" s="1"/>
  <c r="AN274" i="34"/>
  <c r="AR300" i="34"/>
  <c r="AO35" i="34"/>
  <c r="BW158" i="34"/>
  <c r="BU276" i="34"/>
  <c r="BW113" i="34"/>
  <c r="AN164" i="34"/>
  <c r="AA241" i="34"/>
  <c r="AP147" i="34"/>
  <c r="BU186" i="34" s="1"/>
  <c r="AP81" i="34"/>
  <c r="AE107" i="34"/>
  <c r="AO164" i="34"/>
  <c r="AQ95" i="34"/>
  <c r="BV95" i="34" s="1"/>
  <c r="AR76" i="34"/>
  <c r="BW76" i="34" s="1"/>
  <c r="AR220" i="34"/>
  <c r="AP241" i="34"/>
  <c r="AP132" i="34"/>
  <c r="BW116" i="34"/>
  <c r="BW114" i="34"/>
  <c r="AP164" i="34"/>
  <c r="AP10" i="34"/>
  <c r="AP276" i="34"/>
  <c r="AQ9" i="34"/>
  <c r="BV10" i="34" s="1"/>
  <c r="AR210" i="34"/>
  <c r="AN133" i="34"/>
  <c r="AN35" i="34"/>
  <c r="AP97" i="34"/>
  <c r="AQ151" i="34"/>
  <c r="AQ276" i="34"/>
  <c r="AR290" i="34"/>
  <c r="BW290" i="34" s="1"/>
  <c r="AQ80" i="34"/>
  <c r="BV80" i="34" s="1"/>
  <c r="AO178" i="34"/>
  <c r="AR172" i="34"/>
  <c r="BW233" i="34" s="1"/>
  <c r="BV175" i="34"/>
  <c r="AA64" i="34"/>
  <c r="AM55" i="34"/>
  <c r="AA13" i="34"/>
  <c r="AM12" i="34"/>
  <c r="E117" i="31"/>
  <c r="G351" i="31"/>
  <c r="D240" i="31"/>
  <c r="G116" i="31"/>
  <c r="F316" i="31"/>
  <c r="D117" i="31"/>
  <c r="G83" i="31"/>
  <c r="F180" i="31"/>
  <c r="F95" i="31"/>
  <c r="E240" i="31"/>
  <c r="E181" i="31"/>
  <c r="G328" i="31"/>
  <c r="AR52" i="34"/>
  <c r="AP53" i="34"/>
  <c r="AQ252" i="34"/>
  <c r="AN225" i="34"/>
  <c r="AP117" i="34"/>
  <c r="AR287" i="34"/>
  <c r="AN12" i="34"/>
  <c r="AO225" i="34"/>
  <c r="AQ116" i="34"/>
  <c r="AR264" i="34"/>
  <c r="AO11" i="34"/>
  <c r="AN54" i="34"/>
  <c r="AQ31" i="34"/>
  <c r="AO54" i="34"/>
  <c r="AR256" i="34"/>
  <c r="AR19" i="34"/>
  <c r="G88" i="31"/>
  <c r="K85" i="31"/>
  <c r="F192" i="31"/>
  <c r="D239" i="31"/>
  <c r="N101" i="31"/>
  <c r="F142" i="31"/>
  <c r="L85" i="31"/>
  <c r="D368" i="31"/>
  <c r="M84" i="31"/>
  <c r="G360" i="31"/>
  <c r="E239" i="31"/>
  <c r="D185" i="31"/>
  <c r="F137" i="31"/>
  <c r="F171" i="31"/>
  <c r="G354" i="31"/>
  <c r="F324" i="31"/>
  <c r="H384" i="31"/>
  <c r="E185" i="31"/>
  <c r="F176" i="31"/>
  <c r="F387" i="31"/>
  <c r="G91" i="31"/>
  <c r="H359" i="31"/>
  <c r="H283" i="31"/>
  <c r="J85" i="31"/>
  <c r="D192" i="31"/>
  <c r="D190" i="31"/>
  <c r="F88" i="31"/>
  <c r="F284" i="31"/>
  <c r="F183" i="31"/>
  <c r="I84" i="31"/>
  <c r="E186" i="31"/>
  <c r="K373" i="31"/>
  <c r="H271" i="31"/>
  <c r="H223" i="31"/>
  <c r="E368" i="31"/>
  <c r="D186" i="31"/>
  <c r="BT240" i="34"/>
  <c r="BT242" i="34"/>
  <c r="BT241" i="34"/>
  <c r="AN318" i="34"/>
  <c r="BS301" i="34"/>
  <c r="BV122" i="34"/>
  <c r="BV121" i="34"/>
  <c r="BV304" i="34"/>
  <c r="BS240" i="34"/>
  <c r="BS242" i="34"/>
  <c r="BS241" i="34"/>
  <c r="BS178" i="34"/>
  <c r="BS119" i="34"/>
  <c r="BT178" i="34"/>
  <c r="BT323" i="34"/>
  <c r="CC247" i="34"/>
  <c r="BT119" i="34"/>
  <c r="BR119" i="34"/>
  <c r="BT179" i="34"/>
  <c r="BS179" i="34"/>
  <c r="BS181" i="34"/>
  <c r="AX247" i="34"/>
  <c r="AX47" i="34" s="1"/>
  <c r="BT181" i="34"/>
  <c r="AT37" i="34"/>
  <c r="AN179" i="34"/>
  <c r="BW296" i="34"/>
  <c r="AV37" i="34"/>
  <c r="CA37" i="34" s="1"/>
  <c r="AO179" i="34"/>
  <c r="AU37" i="34"/>
  <c r="BZ37" i="34" s="1"/>
  <c r="AX248" i="34"/>
  <c r="CC248" i="34" s="1"/>
  <c r="BT107" i="34"/>
  <c r="BT112" i="34"/>
  <c r="BS112" i="34"/>
  <c r="BS107" i="34"/>
  <c r="AF175" i="34"/>
  <c r="AD133" i="34"/>
  <c r="AC36" i="34"/>
  <c r="AD225" i="34"/>
  <c r="AB36" i="34"/>
  <c r="AD242" i="34"/>
  <c r="AQ119" i="34"/>
  <c r="AQ323" i="34"/>
  <c r="AD178" i="34"/>
  <c r="AD179" i="34"/>
  <c r="AP176" i="34"/>
  <c r="AE34" i="34"/>
  <c r="AE240" i="34"/>
  <c r="AN241" i="34"/>
  <c r="AB242" i="34"/>
  <c r="AW21" i="34"/>
  <c r="CB21" i="34" s="1"/>
  <c r="AK247" i="34"/>
  <c r="AF176" i="34"/>
  <c r="AP34" i="34"/>
  <c r="BU34" i="34" s="1"/>
  <c r="AD35" i="34"/>
  <c r="AO241" i="34"/>
  <c r="AC242" i="34"/>
  <c r="AQ128" i="34"/>
  <c r="AE132" i="34"/>
  <c r="AQ175" i="34"/>
  <c r="AE176" i="34"/>
  <c r="AR304" i="34"/>
  <c r="AF112" i="34"/>
  <c r="AS21" i="34"/>
  <c r="BX21" i="34" s="1"/>
  <c r="AG247" i="34"/>
  <c r="AO307" i="34"/>
  <c r="BR323" i="34"/>
  <c r="AO134" i="34"/>
  <c r="AE81" i="34"/>
  <c r="AE117" i="34"/>
  <c r="AD54" i="34"/>
  <c r="AE97" i="34"/>
  <c r="AF116" i="34"/>
  <c r="AJ248" i="34"/>
  <c r="AE10" i="34"/>
  <c r="AB13" i="34"/>
  <c r="AI248" i="34"/>
  <c r="AE147" i="34"/>
  <c r="AG37" i="34"/>
  <c r="AC278" i="34"/>
  <c r="AE274" i="34"/>
  <c r="AF128" i="34"/>
  <c r="AB278" i="34"/>
  <c r="AF95" i="34"/>
  <c r="AK37" i="34"/>
  <c r="AC12" i="34"/>
  <c r="AF31" i="34"/>
  <c r="AB55" i="34"/>
  <c r="AF151" i="34"/>
  <c r="AF80" i="34"/>
  <c r="AD11" i="34"/>
  <c r="AF9" i="34"/>
  <c r="AF252" i="34"/>
  <c r="AC55" i="34"/>
  <c r="AD274" i="34"/>
  <c r="AE53" i="34"/>
  <c r="AL249" i="34"/>
  <c r="AF260" i="34"/>
  <c r="AH248" i="34"/>
  <c r="AM169" i="34"/>
  <c r="AM238" i="34"/>
  <c r="AM139" i="34"/>
  <c r="AM30" i="34"/>
  <c r="AM6" i="34"/>
  <c r="AM314" i="34"/>
  <c r="AM127" i="34"/>
  <c r="AM150" i="34"/>
  <c r="AM277" i="34"/>
  <c r="AM82" i="34"/>
  <c r="AM32" i="34"/>
  <c r="AM267" i="34"/>
  <c r="AM183" i="34"/>
  <c r="AM86" i="34"/>
  <c r="AM170" i="34"/>
  <c r="AM313" i="34"/>
  <c r="AM235" i="34"/>
  <c r="AM195" i="34"/>
  <c r="AM213" i="34"/>
  <c r="AM226" i="34"/>
  <c r="AM229" i="34"/>
  <c r="AM216" i="34"/>
  <c r="AM239" i="34"/>
  <c r="AM38" i="34"/>
  <c r="AM311" i="34"/>
  <c r="AM211" i="34"/>
  <c r="AM203" i="34"/>
  <c r="AM58" i="34"/>
  <c r="AM16" i="34"/>
  <c r="AM85" i="34"/>
  <c r="AM110" i="34"/>
  <c r="AM165" i="34"/>
  <c r="AM182" i="34"/>
  <c r="AM231" i="34"/>
  <c r="AM196" i="34"/>
  <c r="AM263" i="34"/>
  <c r="AM140" i="34"/>
  <c r="AM312" i="34"/>
  <c r="AM185" i="34"/>
  <c r="AM8" i="34"/>
  <c r="AM136" i="34"/>
  <c r="AM153" i="34"/>
  <c r="AM188" i="34"/>
  <c r="AM93" i="34"/>
  <c r="AM308" i="34"/>
  <c r="AM131" i="34"/>
  <c r="AM109" i="34"/>
  <c r="AM71" i="34"/>
  <c r="AM83" i="34"/>
  <c r="AM233" i="34"/>
  <c r="AM70" i="34"/>
  <c r="AM56" i="34"/>
  <c r="AM108" i="34"/>
  <c r="AM187" i="34"/>
  <c r="AM88" i="34"/>
  <c r="AM162" i="34"/>
  <c r="AM237" i="34"/>
  <c r="AM180" i="34"/>
  <c r="AM166" i="34"/>
  <c r="AM57" i="34"/>
  <c r="AM99" i="34"/>
  <c r="AM157" i="34"/>
  <c r="AM168" i="34"/>
  <c r="AM275" i="34"/>
  <c r="AM221" i="34"/>
  <c r="AM259" i="34"/>
  <c r="AM62" i="34"/>
  <c r="AM98" i="34"/>
  <c r="AM173" i="34"/>
  <c r="AM160" i="34"/>
  <c r="AM236" i="34"/>
  <c r="AM224" i="34"/>
  <c r="AM174" i="34"/>
  <c r="AM29" i="34"/>
  <c r="AM44" i="34"/>
  <c r="AM156" i="34"/>
  <c r="AM142" i="34"/>
  <c r="AM67" i="34"/>
  <c r="AM149" i="34"/>
  <c r="AM285" i="34"/>
  <c r="AM59" i="34"/>
  <c r="AM271" i="34"/>
  <c r="AM91" i="34"/>
  <c r="AM84" i="34"/>
  <c r="AM192" i="34"/>
  <c r="AM7" i="34"/>
  <c r="AM68" i="34"/>
  <c r="AM292" i="34"/>
  <c r="AM253" i="34"/>
  <c r="AM268" i="34"/>
  <c r="AM222" i="34"/>
  <c r="AM155" i="34"/>
  <c r="AM103" i="34"/>
  <c r="AM94" i="34"/>
  <c r="AM184" i="34"/>
  <c r="BD183" i="31"/>
  <c r="BE183" i="31"/>
  <c r="BC210" i="31"/>
  <c r="BC175" i="31"/>
  <c r="BG318" i="31"/>
  <c r="BE242" i="31"/>
  <c r="BC125" i="31"/>
  <c r="BF250" i="31"/>
  <c r="BH83" i="31"/>
  <c r="BH278" i="31"/>
  <c r="BD243" i="31"/>
  <c r="BD176" i="31"/>
  <c r="BC254" i="31"/>
  <c r="BC261" i="31"/>
  <c r="BH320" i="31"/>
  <c r="BM85" i="31"/>
  <c r="BH179" i="31"/>
  <c r="BH369" i="31"/>
  <c r="BC207" i="31"/>
  <c r="BC241" i="31"/>
  <c r="BC136" i="31"/>
  <c r="BC294" i="31"/>
  <c r="BG95" i="31"/>
  <c r="BG159" i="31"/>
  <c r="BD211" i="31"/>
  <c r="BN312" i="31"/>
  <c r="BC151" i="31"/>
  <c r="BG236" i="31"/>
  <c r="BF305" i="31"/>
  <c r="BF190" i="31"/>
  <c r="BF340" i="31"/>
  <c r="BC97" i="31"/>
  <c r="BC325" i="31"/>
  <c r="BD208" i="31"/>
  <c r="BE176" i="31"/>
  <c r="BH116" i="31"/>
  <c r="BD215" i="31"/>
  <c r="BF98" i="31"/>
  <c r="BG180" i="31"/>
  <c r="BG324" i="31"/>
  <c r="BD76" i="31"/>
  <c r="BG142" i="31"/>
  <c r="H146" i="32"/>
  <c r="BF145" i="31"/>
  <c r="BF365" i="31"/>
  <c r="BD250" i="31"/>
  <c r="BE75" i="31"/>
  <c r="BF159" i="31"/>
  <c r="BH88" i="31"/>
  <c r="BH274" i="31"/>
  <c r="BF144" i="31"/>
  <c r="BE329" i="31"/>
  <c r="BH351" i="31"/>
  <c r="BC253" i="31"/>
  <c r="BF74" i="31"/>
  <c r="BH318" i="31"/>
  <c r="BK101" i="31"/>
  <c r="BD171" i="31"/>
  <c r="BH140" i="31"/>
  <c r="BC343" i="31"/>
  <c r="BG316" i="31"/>
  <c r="BE382" i="31"/>
  <c r="BE211" i="31"/>
  <c r="BE243" i="31"/>
  <c r="BD304" i="31"/>
  <c r="BE289" i="31"/>
  <c r="BC291" i="31"/>
  <c r="BD242" i="31"/>
  <c r="BH199" i="31"/>
  <c r="BC292" i="31"/>
  <c r="BH177" i="31"/>
  <c r="BE305" i="31"/>
  <c r="BH273" i="31"/>
  <c r="BF304" i="31"/>
  <c r="BD98" i="31"/>
  <c r="BC86" i="31"/>
  <c r="BE250" i="31"/>
  <c r="BC334" i="31"/>
  <c r="BC183" i="31"/>
  <c r="BC209" i="31"/>
  <c r="BE208" i="31"/>
  <c r="BH354" i="31"/>
  <c r="BD365" i="31"/>
  <c r="BH328" i="31"/>
  <c r="BH222" i="31"/>
  <c r="BC322" i="31"/>
  <c r="BE215" i="31"/>
  <c r="BG186" i="31"/>
  <c r="BC218" i="31"/>
  <c r="BI85" i="31"/>
  <c r="BL101" i="31"/>
  <c r="BE171" i="31"/>
  <c r="BE118" i="31"/>
  <c r="BF181" i="31"/>
  <c r="BG340" i="31"/>
  <c r="BG352" i="31"/>
  <c r="BG239" i="31"/>
  <c r="BE304" i="31"/>
  <c r="BH364" i="31"/>
  <c r="BG89" i="31"/>
  <c r="BD118" i="31"/>
  <c r="BH347" i="31"/>
  <c r="BG137" i="31"/>
  <c r="BH360" i="31"/>
  <c r="BE196" i="31"/>
  <c r="BE197" i="31"/>
  <c r="BF240" i="31"/>
  <c r="BC262" i="31"/>
  <c r="BC127" i="31"/>
  <c r="BG144" i="31"/>
  <c r="BC153" i="31"/>
  <c r="BD289" i="31"/>
  <c r="BC235" i="31"/>
  <c r="BD329" i="31"/>
  <c r="BF117" i="31"/>
  <c r="BH156" i="31"/>
  <c r="BE387" i="31"/>
  <c r="BF73" i="31"/>
  <c r="BC279" i="31"/>
  <c r="BD305" i="31"/>
  <c r="BE98" i="31"/>
  <c r="BD387" i="31"/>
  <c r="BC205" i="31"/>
  <c r="BG185" i="31"/>
  <c r="BC281" i="31"/>
  <c r="BC87" i="31"/>
  <c r="BH178" i="31"/>
  <c r="BN311" i="31"/>
  <c r="BC379" i="31"/>
  <c r="BH297" i="31"/>
  <c r="BF161" i="31"/>
  <c r="BC298" i="31"/>
  <c r="BG368" i="31"/>
  <c r="BC103" i="31"/>
  <c r="G340" i="31" l="1"/>
  <c r="H274" i="31"/>
  <c r="F145" i="31"/>
  <c r="AP318" i="34"/>
  <c r="AP319" i="34" s="1"/>
  <c r="AP134" i="34" s="1"/>
  <c r="AP306" i="34" s="1"/>
  <c r="D208" i="31"/>
  <c r="E215" i="31"/>
  <c r="E196" i="31"/>
  <c r="D98" i="31"/>
  <c r="C125" i="31"/>
  <c r="C103" i="31"/>
  <c r="C241" i="31"/>
  <c r="C235" i="31"/>
  <c r="C210" i="31"/>
  <c r="C87" i="31"/>
  <c r="C281" i="31"/>
  <c r="E382" i="31"/>
  <c r="E211" i="31"/>
  <c r="C207" i="31"/>
  <c r="C97" i="31"/>
  <c r="C298" i="31"/>
  <c r="C209" i="31"/>
  <c r="C127" i="31"/>
  <c r="D215" i="31"/>
  <c r="C175" i="31"/>
  <c r="C205" i="31"/>
  <c r="C292" i="31"/>
  <c r="C183" i="31"/>
  <c r="E250" i="31"/>
  <c r="E98" i="31"/>
  <c r="C343" i="31"/>
  <c r="C261" i="31"/>
  <c r="C253" i="31"/>
  <c r="C334" i="31"/>
  <c r="C254" i="31"/>
  <c r="E197" i="31"/>
  <c r="C136" i="31"/>
  <c r="C153" i="31"/>
  <c r="C294" i="31"/>
  <c r="D211" i="31"/>
  <c r="D250" i="31"/>
  <c r="D329" i="31"/>
  <c r="E208" i="31"/>
  <c r="E329" i="31"/>
  <c r="C262" i="31"/>
  <c r="C279" i="31"/>
  <c r="C86" i="31"/>
  <c r="C151" i="31"/>
  <c r="C218" i="31"/>
  <c r="C291" i="31"/>
  <c r="C379" i="31"/>
  <c r="C322" i="31"/>
  <c r="C325" i="31"/>
  <c r="D387" i="31"/>
  <c r="BT319" i="34"/>
  <c r="BT134" i="34" s="1"/>
  <c r="F74" i="31"/>
  <c r="H178" i="31"/>
  <c r="G142" i="31"/>
  <c r="F305" i="31"/>
  <c r="H179" i="31"/>
  <c r="F304" i="31"/>
  <c r="H199" i="31"/>
  <c r="F190" i="31"/>
  <c r="F73" i="31"/>
  <c r="H156" i="31"/>
  <c r="H140" i="31"/>
  <c r="H177" i="31"/>
  <c r="F161" i="31"/>
  <c r="H364" i="31"/>
  <c r="G318" i="31"/>
  <c r="G324" i="31"/>
  <c r="F144" i="31"/>
  <c r="G236" i="31"/>
  <c r="G137" i="31"/>
  <c r="H222" i="31"/>
  <c r="G352" i="31"/>
  <c r="H297" i="31"/>
  <c r="F340" i="31"/>
  <c r="H278" i="31"/>
  <c r="H369" i="31"/>
  <c r="H273" i="31"/>
  <c r="F159" i="31"/>
  <c r="H347" i="31"/>
  <c r="G89" i="31"/>
  <c r="BR222" i="34"/>
  <c r="BR149" i="34"/>
  <c r="BR168" i="34"/>
  <c r="BR70" i="34"/>
  <c r="BR185" i="34"/>
  <c r="BR110" i="34"/>
  <c r="BR213" i="34"/>
  <c r="BR170" i="34"/>
  <c r="BR32" i="34"/>
  <c r="BR127" i="34"/>
  <c r="BR139" i="34"/>
  <c r="BR7" i="34"/>
  <c r="BR29" i="34"/>
  <c r="BR157" i="34"/>
  <c r="BR131" i="34"/>
  <c r="BR312" i="34"/>
  <c r="BR85" i="34"/>
  <c r="BR195" i="34"/>
  <c r="CC47" i="34"/>
  <c r="AN321" i="34"/>
  <c r="BT35" i="34"/>
  <c r="BT274" i="34"/>
  <c r="BR184" i="34"/>
  <c r="BR91" i="34"/>
  <c r="BR236" i="34"/>
  <c r="BR166" i="34"/>
  <c r="BR109" i="34"/>
  <c r="BR196" i="34"/>
  <c r="BR239" i="34"/>
  <c r="AO321" i="34"/>
  <c r="BR94" i="34"/>
  <c r="BR67" i="34"/>
  <c r="BR259" i="34"/>
  <c r="BR180" i="34"/>
  <c r="BR153" i="34"/>
  <c r="BR211" i="34"/>
  <c r="BR216" i="34"/>
  <c r="BR86" i="34"/>
  <c r="BR82" i="34"/>
  <c r="BR314" i="34"/>
  <c r="BR238" i="34"/>
  <c r="BR192" i="34"/>
  <c r="BR174" i="34"/>
  <c r="BR99" i="34"/>
  <c r="BR83" i="34"/>
  <c r="BR182" i="34"/>
  <c r="BR235" i="34"/>
  <c r="AO306" i="34"/>
  <c r="AN319" i="34"/>
  <c r="AN134" i="34" s="1"/>
  <c r="BS35" i="34"/>
  <c r="BW78" i="34"/>
  <c r="BR68" i="34"/>
  <c r="BR44" i="34"/>
  <c r="BR62" i="34"/>
  <c r="BR88" i="34"/>
  <c r="BR188" i="34"/>
  <c r="BR203" i="34"/>
  <c r="BR268" i="34"/>
  <c r="BR271" i="34"/>
  <c r="BR160" i="34"/>
  <c r="BR187" i="34"/>
  <c r="BR103" i="34"/>
  <c r="BR253" i="34"/>
  <c r="BR59" i="34"/>
  <c r="BR142" i="34"/>
  <c r="BR173" i="34"/>
  <c r="BR221" i="34"/>
  <c r="BR237" i="34"/>
  <c r="BR108" i="34"/>
  <c r="BR308" i="34"/>
  <c r="BR136" i="34"/>
  <c r="BR140" i="34"/>
  <c r="BR16" i="34"/>
  <c r="BR311" i="34"/>
  <c r="BR229" i="34"/>
  <c r="BR183" i="34"/>
  <c r="BR277" i="34"/>
  <c r="BR6" i="34"/>
  <c r="BR169" i="34"/>
  <c r="BR155" i="34"/>
  <c r="BR292" i="34"/>
  <c r="BR84" i="34"/>
  <c r="BR285" i="34"/>
  <c r="BR156" i="34"/>
  <c r="BR224" i="34"/>
  <c r="BR98" i="34"/>
  <c r="BR275" i="34"/>
  <c r="BR57" i="34"/>
  <c r="BR162" i="34"/>
  <c r="BR56" i="34"/>
  <c r="BR71" i="34"/>
  <c r="BR93" i="34"/>
  <c r="BR8" i="34"/>
  <c r="BR263" i="34"/>
  <c r="BR165" i="34"/>
  <c r="BR58" i="34"/>
  <c r="BR38" i="34"/>
  <c r="BR226" i="34"/>
  <c r="BR313" i="34"/>
  <c r="BR267" i="34"/>
  <c r="BR150" i="34"/>
  <c r="BR30" i="34"/>
  <c r="CC48" i="34"/>
  <c r="BV112" i="34"/>
  <c r="BS133" i="34"/>
  <c r="BS274" i="34"/>
  <c r="BW172" i="34"/>
  <c r="BU147" i="34"/>
  <c r="BV13" i="34"/>
  <c r="BV11" i="34"/>
  <c r="AO40" i="34"/>
  <c r="BV14" i="34"/>
  <c r="BV12" i="34"/>
  <c r="BV225" i="34"/>
  <c r="AN40" i="34"/>
  <c r="BV15" i="34"/>
  <c r="BV9" i="34"/>
  <c r="BV81" i="34"/>
  <c r="BW175" i="34"/>
  <c r="BS132" i="34"/>
  <c r="BW288" i="34"/>
  <c r="BU151" i="34"/>
  <c r="BW73" i="34"/>
  <c r="AR78" i="34"/>
  <c r="AR73" i="34"/>
  <c r="BW27" i="34"/>
  <c r="AR9" i="34"/>
  <c r="BW9" i="34" s="1"/>
  <c r="AQ97" i="34"/>
  <c r="AP178" i="34"/>
  <c r="BU164" i="34"/>
  <c r="AP167" i="34"/>
  <c r="AP322" i="34"/>
  <c r="AP40" i="34"/>
  <c r="AP321" i="34"/>
  <c r="AP274" i="34"/>
  <c r="BU274" i="34" s="1"/>
  <c r="AN278" i="34"/>
  <c r="AQ10" i="34"/>
  <c r="AQ81" i="34"/>
  <c r="AF107" i="34"/>
  <c r="AQ34" i="34"/>
  <c r="BV34" i="34" s="1"/>
  <c r="BU265" i="34"/>
  <c r="BV220" i="34"/>
  <c r="AA14" i="34"/>
  <c r="AM13" i="34"/>
  <c r="BT164" i="34"/>
  <c r="AO167" i="34"/>
  <c r="AO322" i="34"/>
  <c r="AA242" i="34"/>
  <c r="AO278" i="34"/>
  <c r="AN36" i="34"/>
  <c r="AR260" i="34"/>
  <c r="BW276" i="34" s="1"/>
  <c r="AR80" i="34"/>
  <c r="BW81" i="34" s="1"/>
  <c r="AQ147" i="34"/>
  <c r="BV265" i="34" s="1"/>
  <c r="AO36" i="34"/>
  <c r="BW25" i="34"/>
  <c r="BU144" i="34"/>
  <c r="BV97" i="34"/>
  <c r="AE164" i="34"/>
  <c r="BS164" i="34"/>
  <c r="AN167" i="34"/>
  <c r="AN322" i="34"/>
  <c r="AR95" i="34"/>
  <c r="BW97" i="34" s="1"/>
  <c r="AR175" i="34"/>
  <c r="AR176" i="34" s="1"/>
  <c r="AR151" i="34"/>
  <c r="AQ274" i="34"/>
  <c r="BV274" i="34" s="1"/>
  <c r="AP133" i="34"/>
  <c r="BU133" i="34" s="1"/>
  <c r="AP41" i="34"/>
  <c r="AA65" i="34"/>
  <c r="AP307" i="34"/>
  <c r="AP130" i="34" s="1"/>
  <c r="H328" i="31"/>
  <c r="H351" i="31"/>
  <c r="H320" i="31"/>
  <c r="E75" i="31"/>
  <c r="D76" i="31"/>
  <c r="G316" i="31"/>
  <c r="E118" i="31"/>
  <c r="F117" i="31"/>
  <c r="F240" i="31"/>
  <c r="G95" i="31"/>
  <c r="G180" i="31"/>
  <c r="F181" i="31"/>
  <c r="H116" i="31"/>
  <c r="H83" i="31"/>
  <c r="D118" i="31"/>
  <c r="E289" i="31"/>
  <c r="D289" i="31"/>
  <c r="AR252" i="34"/>
  <c r="AR116" i="34"/>
  <c r="AQ53" i="34"/>
  <c r="AN55" i="34"/>
  <c r="AN13" i="34"/>
  <c r="BV107" i="34"/>
  <c r="AP242" i="34"/>
  <c r="AP11" i="34"/>
  <c r="AR31" i="34"/>
  <c r="AP54" i="34"/>
  <c r="AO55" i="34"/>
  <c r="AO12" i="34"/>
  <c r="AQ117" i="34"/>
  <c r="AP225" i="34"/>
  <c r="F250" i="31"/>
  <c r="E171" i="31"/>
  <c r="L101" i="31"/>
  <c r="D242" i="31"/>
  <c r="G144" i="31"/>
  <c r="E305" i="31"/>
  <c r="I85" i="31"/>
  <c r="G239" i="31"/>
  <c r="D305" i="31"/>
  <c r="G186" i="31"/>
  <c r="D171" i="31"/>
  <c r="F239" i="31"/>
  <c r="D365" i="31"/>
  <c r="F365" i="31"/>
  <c r="E183" i="31"/>
  <c r="E242" i="31"/>
  <c r="M85" i="31"/>
  <c r="D176" i="31"/>
  <c r="N312" i="31"/>
  <c r="H360" i="31"/>
  <c r="D243" i="31"/>
  <c r="N311" i="31"/>
  <c r="H88" i="31"/>
  <c r="G159" i="31"/>
  <c r="H354" i="31"/>
  <c r="E304" i="31"/>
  <c r="D304" i="31"/>
  <c r="G368" i="31"/>
  <c r="E176" i="31"/>
  <c r="K101" i="31"/>
  <c r="E243" i="31"/>
  <c r="E387" i="31"/>
  <c r="D183" i="31"/>
  <c r="H318" i="31"/>
  <c r="G185" i="31"/>
  <c r="AT247" i="34"/>
  <c r="AT47" i="34" s="1"/>
  <c r="BY37" i="34"/>
  <c r="BW122" i="34"/>
  <c r="BW121" i="34"/>
  <c r="BW304" i="34"/>
  <c r="AQ301" i="34"/>
  <c r="BV301" i="34" s="1"/>
  <c r="BV128" i="34"/>
  <c r="BV126" i="34"/>
  <c r="BU178" i="34"/>
  <c r="BS318" i="34"/>
  <c r="BU318" i="34"/>
  <c r="BZ247" i="34"/>
  <c r="CA247" i="34"/>
  <c r="AV247" i="34"/>
  <c r="AV47" i="34" s="1"/>
  <c r="AU247" i="34"/>
  <c r="AU47" i="34" s="1"/>
  <c r="AX48" i="34"/>
  <c r="AU248" i="34"/>
  <c r="BZ248" i="34" s="1"/>
  <c r="BU181" i="34"/>
  <c r="AX249" i="34"/>
  <c r="CC249" i="34" s="1"/>
  <c r="AS37" i="34"/>
  <c r="AO302" i="34"/>
  <c r="AP179" i="34"/>
  <c r="BU179" i="34"/>
  <c r="AW37" i="34"/>
  <c r="AN41" i="34"/>
  <c r="AT248" i="34"/>
  <c r="AV248" i="34"/>
  <c r="BV178" i="34"/>
  <c r="AO41" i="34"/>
  <c r="BV119" i="34"/>
  <c r="AE35" i="34"/>
  <c r="BV323" i="34"/>
  <c r="AD243" i="34"/>
  <c r="AR119" i="34"/>
  <c r="AR323" i="34"/>
  <c r="BV179" i="34"/>
  <c r="AE225" i="34"/>
  <c r="AQ176" i="34"/>
  <c r="BV181" i="34"/>
  <c r="AE178" i="34"/>
  <c r="AE179" i="34"/>
  <c r="AF178" i="34"/>
  <c r="AF179" i="34"/>
  <c r="AO242" i="34"/>
  <c r="AC243" i="34"/>
  <c r="AP35" i="34"/>
  <c r="BU35" i="34" s="1"/>
  <c r="AD36" i="34"/>
  <c r="AQ240" i="34"/>
  <c r="AE241" i="34"/>
  <c r="AF240" i="34"/>
  <c r="AQ132" i="34"/>
  <c r="AE133" i="34"/>
  <c r="AR128" i="34"/>
  <c r="AF132" i="34"/>
  <c r="AF34" i="34"/>
  <c r="AN242" i="34"/>
  <c r="AB243" i="34"/>
  <c r="AO130" i="34"/>
  <c r="AO317" i="34"/>
  <c r="AE54" i="34"/>
  <c r="AB64" i="34"/>
  <c r="AC13" i="34"/>
  <c r="AB14" i="34"/>
  <c r="AE11" i="34"/>
  <c r="AF53" i="34"/>
  <c r="AD12" i="34"/>
  <c r="AK248" i="34"/>
  <c r="AJ249" i="34"/>
  <c r="AH249" i="34"/>
  <c r="AD278" i="34"/>
  <c r="AF276" i="34"/>
  <c r="AL269" i="34"/>
  <c r="AC64" i="34"/>
  <c r="AF81" i="34"/>
  <c r="AF147" i="34"/>
  <c r="AF97" i="34"/>
  <c r="AG248" i="34"/>
  <c r="AI249" i="34"/>
  <c r="AB246" i="34"/>
  <c r="AF117" i="34"/>
  <c r="AD55" i="34"/>
  <c r="AC246" i="34"/>
  <c r="AF10" i="34"/>
  <c r="AE278" i="34"/>
  <c r="AM28" i="34"/>
  <c r="BG181" i="31"/>
  <c r="BF243" i="31"/>
  <c r="BC356" i="31"/>
  <c r="BC172" i="31"/>
  <c r="BC149" i="31"/>
  <c r="BC275" i="31"/>
  <c r="BC286" i="31"/>
  <c r="BC217" i="31"/>
  <c r="BC372" i="31"/>
  <c r="BC121" i="31"/>
  <c r="BC162" i="31"/>
  <c r="BC375" i="31"/>
  <c r="BC173" i="31"/>
  <c r="BC267" i="31"/>
  <c r="BC277" i="31"/>
  <c r="BC377" i="31"/>
  <c r="BF228" i="31"/>
  <c r="BC206" i="31"/>
  <c r="BC339" i="31"/>
  <c r="BC221" i="31"/>
  <c r="BF99" i="31"/>
  <c r="BC80" i="31"/>
  <c r="BE119" i="31"/>
  <c r="BH186" i="31"/>
  <c r="BC331" i="31"/>
  <c r="BC224" i="31"/>
  <c r="BE383" i="31"/>
  <c r="BK312" i="31"/>
  <c r="BF289" i="31"/>
  <c r="BH95" i="31"/>
  <c r="BC135" i="31"/>
  <c r="BC213" i="31"/>
  <c r="BC230" i="31"/>
  <c r="BH73" i="31"/>
  <c r="BC71" i="31"/>
  <c r="BC252" i="31"/>
  <c r="BH185" i="31"/>
  <c r="BE338" i="31"/>
  <c r="BG176" i="31"/>
  <c r="BL311" i="31"/>
  <c r="BF382" i="31"/>
  <c r="BE228" i="31"/>
  <c r="BC94" i="31"/>
  <c r="BC167" i="31"/>
  <c r="BC234" i="31"/>
  <c r="BF211" i="31"/>
  <c r="BG338" i="31"/>
  <c r="BG192" i="31"/>
  <c r="BF338" i="31"/>
  <c r="BH316" i="31"/>
  <c r="BE198" i="31"/>
  <c r="BC335" i="31"/>
  <c r="BC220" i="31"/>
  <c r="BC349" i="31"/>
  <c r="BH137" i="31"/>
  <c r="BC152" i="31"/>
  <c r="BD197" i="31"/>
  <c r="BG171" i="31"/>
  <c r="BF242" i="31"/>
  <c r="BC191" i="31"/>
  <c r="BH142" i="31"/>
  <c r="BC293" i="31"/>
  <c r="BC122" i="31"/>
  <c r="BH368" i="31"/>
  <c r="BC214" i="31"/>
  <c r="BC233" i="31"/>
  <c r="BC244" i="31"/>
  <c r="BC134" i="31"/>
  <c r="BG117" i="31"/>
  <c r="BC70" i="31"/>
  <c r="BN111" i="31"/>
  <c r="BC303" i="31"/>
  <c r="BC219" i="31"/>
  <c r="BC204" i="31"/>
  <c r="BC148" i="31"/>
  <c r="BC299" i="31"/>
  <c r="BC280" i="31"/>
  <c r="BF197" i="31"/>
  <c r="BC376" i="31"/>
  <c r="BF306" i="31"/>
  <c r="BC155" i="31"/>
  <c r="BN313" i="31"/>
  <c r="BD77" i="31"/>
  <c r="BC203" i="31"/>
  <c r="BD338" i="31"/>
  <c r="BC290" i="31"/>
  <c r="BC248" i="31"/>
  <c r="BC232" i="31"/>
  <c r="BC195" i="31"/>
  <c r="BH240" i="31"/>
  <c r="BD306" i="31"/>
  <c r="BC323" i="31"/>
  <c r="BC158" i="31"/>
  <c r="BD119" i="31"/>
  <c r="BC157" i="31"/>
  <c r="BG183" i="31"/>
  <c r="BD382" i="31"/>
  <c r="BC131" i="31"/>
  <c r="BC126" i="31"/>
  <c r="BG161" i="31"/>
  <c r="BH352" i="31"/>
  <c r="BC301" i="31"/>
  <c r="BC256" i="31"/>
  <c r="BC251" i="31"/>
  <c r="BC246" i="31"/>
  <c r="BG284" i="31"/>
  <c r="BG365" i="31"/>
  <c r="BC317" i="31"/>
  <c r="I146" i="32"/>
  <c r="BC288" i="31"/>
  <c r="BC302" i="31"/>
  <c r="BC249" i="31"/>
  <c r="BF75" i="31"/>
  <c r="BC300" i="31"/>
  <c r="BG387" i="31"/>
  <c r="BF118" i="31"/>
  <c r="BH239" i="31"/>
  <c r="BC146" i="31"/>
  <c r="BJ101" i="31"/>
  <c r="BC163" i="31"/>
  <c r="BC102" i="31"/>
  <c r="BE306" i="31"/>
  <c r="BC260" i="31"/>
  <c r="BC341" i="31"/>
  <c r="BC285" i="31"/>
  <c r="BF208" i="31"/>
  <c r="BG74" i="31"/>
  <c r="BH91" i="31"/>
  <c r="BC123" i="31"/>
  <c r="BC108" i="31"/>
  <c r="BC96" i="31"/>
  <c r="BC247" i="31"/>
  <c r="BC132" i="31"/>
  <c r="BC150" i="31"/>
  <c r="BK311" i="31"/>
  <c r="BE99" i="31"/>
  <c r="BC72" i="31"/>
  <c r="BC174" i="31"/>
  <c r="BH236" i="31"/>
  <c r="BC120" i="31"/>
  <c r="BF215" i="31"/>
  <c r="BC237" i="31"/>
  <c r="BG190" i="31"/>
  <c r="BH180" i="31"/>
  <c r="BF329" i="31"/>
  <c r="BC332" i="31"/>
  <c r="BC93" i="31"/>
  <c r="BD228" i="31"/>
  <c r="BG145" i="31"/>
  <c r="BG329" i="31"/>
  <c r="BD99" i="31"/>
  <c r="BN112" i="31"/>
  <c r="BE76" i="31"/>
  <c r="BC259" i="31"/>
  <c r="BC229" i="31"/>
  <c r="BG73" i="31"/>
  <c r="BC378" i="31"/>
  <c r="BC238" i="31"/>
  <c r="BC147" i="31"/>
  <c r="BG240" i="31"/>
  <c r="BC327" i="31"/>
  <c r="BD196" i="31"/>
  <c r="BH89" i="31"/>
  <c r="BC226" i="31"/>
  <c r="BC200" i="31"/>
  <c r="BG98" i="31"/>
  <c r="G74" i="31" l="1"/>
  <c r="D197" i="31"/>
  <c r="C102" i="31"/>
  <c r="C226" i="31"/>
  <c r="C356" i="31"/>
  <c r="B290" i="39" s="1"/>
  <c r="C80" i="31"/>
  <c r="C206" i="31"/>
  <c r="C267" i="31"/>
  <c r="C108" i="31"/>
  <c r="C147" i="31"/>
  <c r="B81" i="39" s="1"/>
  <c r="C280" i="31"/>
  <c r="C300" i="31"/>
  <c r="C149" i="31"/>
  <c r="C96" i="31"/>
  <c r="C249" i="31"/>
  <c r="C331" i="31"/>
  <c r="C157" i="31"/>
  <c r="C220" i="31"/>
  <c r="C247" i="31"/>
  <c r="C301" i="31"/>
  <c r="C224" i="31"/>
  <c r="C275" i="31"/>
  <c r="C260" i="31"/>
  <c r="C376" i="31"/>
  <c r="C234" i="31"/>
  <c r="D228" i="31"/>
  <c r="C377" i="31"/>
  <c r="C229" i="31"/>
  <c r="C135" i="31"/>
  <c r="C339" i="31"/>
  <c r="C349" i="31"/>
  <c r="B283" i="39" s="1"/>
  <c r="C233" i="31"/>
  <c r="C293" i="31"/>
  <c r="C200" i="31"/>
  <c r="C285" i="31"/>
  <c r="C317" i="31"/>
  <c r="C335" i="31"/>
  <c r="C152" i="31"/>
  <c r="C299" i="31"/>
  <c r="C238" i="31"/>
  <c r="B172" i="39" s="1"/>
  <c r="C146" i="31"/>
  <c r="C217" i="31"/>
  <c r="C158" i="31"/>
  <c r="C173" i="31"/>
  <c r="C248" i="31"/>
  <c r="C195" i="31"/>
  <c r="C203" i="31"/>
  <c r="C277" i="31"/>
  <c r="C232" i="31"/>
  <c r="E383" i="31"/>
  <c r="E228" i="31"/>
  <c r="C214" i="31"/>
  <c r="C72" i="31"/>
  <c r="C288" i="31"/>
  <c r="C341" i="31"/>
  <c r="B275" i="39" s="1"/>
  <c r="C172" i="31"/>
  <c r="C251" i="31"/>
  <c r="C302" i="31"/>
  <c r="C323" i="31"/>
  <c r="C303" i="31"/>
  <c r="E99" i="31"/>
  <c r="C93" i="31"/>
  <c r="C286" i="31"/>
  <c r="D196" i="31"/>
  <c r="C122" i="31"/>
  <c r="C121" i="31"/>
  <c r="B55" i="39" s="1"/>
  <c r="C219" i="31"/>
  <c r="C204" i="31"/>
  <c r="C123" i="31"/>
  <c r="C252" i="31"/>
  <c r="C132" i="31"/>
  <c r="B66" i="39" s="1"/>
  <c r="C163" i="31"/>
  <c r="C378" i="31"/>
  <c r="C131" i="31"/>
  <c r="C155" i="31"/>
  <c r="B89" i="39" s="1"/>
  <c r="C71" i="31"/>
  <c r="C134" i="31"/>
  <c r="D338" i="31"/>
  <c r="C94" i="31"/>
  <c r="C290" i="31"/>
  <c r="C327" i="31"/>
  <c r="C120" i="31"/>
  <c r="C162" i="31"/>
  <c r="C148" i="31"/>
  <c r="B82" i="39" s="1"/>
  <c r="C70" i="31"/>
  <c r="C375" i="31"/>
  <c r="C372" i="31"/>
  <c r="C237" i="31"/>
  <c r="C167" i="31"/>
  <c r="B101" i="39" s="1"/>
  <c r="C332" i="31"/>
  <c r="B266" i="39" s="1"/>
  <c r="C126" i="31"/>
  <c r="D99" i="31"/>
  <c r="C246" i="31"/>
  <c r="C256" i="31"/>
  <c r="C150" i="31"/>
  <c r="B84" i="39" s="1"/>
  <c r="C244" i="31"/>
  <c r="C230" i="31"/>
  <c r="E338" i="31"/>
  <c r="C259" i="31"/>
  <c r="C221" i="31"/>
  <c r="C191" i="31"/>
  <c r="C174" i="31"/>
  <c r="C213" i="31"/>
  <c r="BS41" i="34"/>
  <c r="BT307" i="34"/>
  <c r="BT42" i="34"/>
  <c r="AN307" i="34"/>
  <c r="AN317" i="34" s="1"/>
  <c r="BW260" i="34"/>
  <c r="G145" i="31"/>
  <c r="G284" i="31"/>
  <c r="F228" i="31"/>
  <c r="H137" i="31"/>
  <c r="H239" i="31"/>
  <c r="H236" i="31"/>
  <c r="H142" i="31"/>
  <c r="G338" i="31"/>
  <c r="H91" i="31"/>
  <c r="F208" i="31"/>
  <c r="G98" i="31"/>
  <c r="H352" i="31"/>
  <c r="G73" i="31"/>
  <c r="G161" i="31"/>
  <c r="F329" i="31"/>
  <c r="F215" i="31"/>
  <c r="H89" i="31"/>
  <c r="F211" i="31"/>
  <c r="G176" i="31"/>
  <c r="BZ48" i="34"/>
  <c r="BT278" i="34"/>
  <c r="AN306" i="34"/>
  <c r="BT36" i="34"/>
  <c r="BS36" i="34"/>
  <c r="BW181" i="34"/>
  <c r="CC49" i="34"/>
  <c r="CA47" i="34"/>
  <c r="BS278" i="34"/>
  <c r="BW112" i="34"/>
  <c r="BR28" i="34"/>
  <c r="BT302" i="34"/>
  <c r="BZ47" i="34"/>
  <c r="BW13" i="34"/>
  <c r="BV147" i="34"/>
  <c r="BW11" i="34"/>
  <c r="BW14" i="34"/>
  <c r="BW178" i="34"/>
  <c r="BW179" i="34"/>
  <c r="BW220" i="34"/>
  <c r="BW15" i="34"/>
  <c r="BW10" i="34"/>
  <c r="BW12" i="34"/>
  <c r="AP317" i="34"/>
  <c r="BV144" i="34"/>
  <c r="BV186" i="34"/>
  <c r="BW225" i="34"/>
  <c r="AP302" i="34"/>
  <c r="BU302" i="34" s="1"/>
  <c r="BW95" i="34"/>
  <c r="BU132" i="34"/>
  <c r="BV151" i="34"/>
  <c r="BT321" i="34"/>
  <c r="BS321" i="34"/>
  <c r="BW80" i="34"/>
  <c r="BT41" i="34"/>
  <c r="AR81" i="34"/>
  <c r="AO64" i="34"/>
  <c r="BT64" i="34" s="1"/>
  <c r="AN64" i="34"/>
  <c r="BS64" i="34" s="1"/>
  <c r="AP36" i="34"/>
  <c r="BU36" i="34" s="1"/>
  <c r="AR178" i="34"/>
  <c r="AQ35" i="34"/>
  <c r="BV35" i="34" s="1"/>
  <c r="BS322" i="34"/>
  <c r="BS167" i="34"/>
  <c r="AF164" i="34"/>
  <c r="AQ278" i="34"/>
  <c r="BV278" i="34" s="1"/>
  <c r="AR97" i="34"/>
  <c r="AR34" i="34"/>
  <c r="BW34" i="34" s="1"/>
  <c r="AP243" i="34"/>
  <c r="BU245" i="34" s="1"/>
  <c r="BU45" i="34" s="1"/>
  <c r="AQ164" i="34"/>
  <c r="AQ40" i="34" s="1"/>
  <c r="BT322" i="34"/>
  <c r="BT167" i="34"/>
  <c r="BU167" i="34"/>
  <c r="BU322" i="34"/>
  <c r="BU41" i="34"/>
  <c r="BU321" i="34"/>
  <c r="BU42" i="34"/>
  <c r="BU40" i="34"/>
  <c r="AO246" i="34"/>
  <c r="AP278" i="34"/>
  <c r="BU278" i="34" s="1"/>
  <c r="AA15" i="34"/>
  <c r="AM14" i="34"/>
  <c r="AR10" i="34"/>
  <c r="AN246" i="34"/>
  <c r="AR147" i="34"/>
  <c r="BW151" i="34" s="1"/>
  <c r="AR276" i="34"/>
  <c r="AQ133" i="34"/>
  <c r="BV133" i="34" s="1"/>
  <c r="AQ178" i="34"/>
  <c r="AA66" i="34"/>
  <c r="AM65" i="34"/>
  <c r="BS40" i="34"/>
  <c r="AA243" i="34"/>
  <c r="BS42" i="34"/>
  <c r="BT40" i="34"/>
  <c r="G171" i="31"/>
  <c r="F306" i="31"/>
  <c r="G117" i="31"/>
  <c r="E76" i="31"/>
  <c r="F75" i="31"/>
  <c r="D119" i="31"/>
  <c r="E119" i="31"/>
  <c r="E306" i="31"/>
  <c r="F289" i="31"/>
  <c r="F118" i="31"/>
  <c r="H180" i="31"/>
  <c r="H240" i="31"/>
  <c r="D306" i="31"/>
  <c r="G240" i="31"/>
  <c r="G181" i="31"/>
  <c r="H95" i="31"/>
  <c r="D77" i="31"/>
  <c r="H316" i="31"/>
  <c r="AP42" i="34"/>
  <c r="AR117" i="34"/>
  <c r="AQ11" i="34"/>
  <c r="AQ54" i="34"/>
  <c r="AQ225" i="34"/>
  <c r="AN14" i="34"/>
  <c r="AP12" i="34"/>
  <c r="AO13" i="34"/>
  <c r="AP55" i="34"/>
  <c r="AR53" i="34"/>
  <c r="BW107" i="34"/>
  <c r="AQ318" i="34"/>
  <c r="AQ319" i="34" s="1"/>
  <c r="G329" i="31"/>
  <c r="G365" i="31"/>
  <c r="N112" i="31"/>
  <c r="F242" i="31"/>
  <c r="H368" i="31"/>
  <c r="G192" i="31"/>
  <c r="G387" i="31"/>
  <c r="F98" i="31"/>
  <c r="L311" i="31"/>
  <c r="G190" i="31"/>
  <c r="G183" i="31"/>
  <c r="F197" i="31"/>
  <c r="F338" i="31"/>
  <c r="N313" i="31"/>
  <c r="K312" i="31"/>
  <c r="J101" i="31"/>
  <c r="K311" i="31"/>
  <c r="F382" i="31"/>
  <c r="E198" i="31"/>
  <c r="H73" i="31"/>
  <c r="H186" i="31"/>
  <c r="F243" i="31"/>
  <c r="N111" i="31"/>
  <c r="D382" i="31"/>
  <c r="H185" i="31"/>
  <c r="BW128" i="34"/>
  <c r="BW126" i="34"/>
  <c r="BV240" i="34"/>
  <c r="BV241" i="34"/>
  <c r="BV242" i="34"/>
  <c r="AT48" i="34"/>
  <c r="BY248" i="34"/>
  <c r="AO309" i="34"/>
  <c r="BT306" i="34"/>
  <c r="AW247" i="34"/>
  <c r="AW47" i="34" s="1"/>
  <c r="CB37" i="34"/>
  <c r="AV48" i="34"/>
  <c r="CA248" i="34"/>
  <c r="AS247" i="34"/>
  <c r="AS47" i="34" s="1"/>
  <c r="BX37" i="34"/>
  <c r="AP309" i="34"/>
  <c r="BU306" i="34"/>
  <c r="BU319" i="34"/>
  <c r="BS319" i="34"/>
  <c r="BR176" i="34"/>
  <c r="BY247" i="34"/>
  <c r="AR179" i="34"/>
  <c r="AQ179" i="34"/>
  <c r="AU48" i="34"/>
  <c r="AU249" i="34"/>
  <c r="BZ249" i="34" s="1"/>
  <c r="AO129" i="34"/>
  <c r="AS248" i="34"/>
  <c r="BX248" i="34" s="1"/>
  <c r="AT249" i="34"/>
  <c r="BY249" i="34" s="1"/>
  <c r="BW119" i="34"/>
  <c r="AX269" i="34"/>
  <c r="AV249" i="34"/>
  <c r="CA249" i="34" s="1"/>
  <c r="AN42" i="34"/>
  <c r="AO42" i="34"/>
  <c r="AW248" i="34"/>
  <c r="AX49" i="34"/>
  <c r="BV318" i="34"/>
  <c r="AE36" i="34"/>
  <c r="BW323" i="34"/>
  <c r="AF35" i="34"/>
  <c r="AD245" i="34"/>
  <c r="AR301" i="34"/>
  <c r="AO243" i="34"/>
  <c r="AC245" i="34"/>
  <c r="AN243" i="34"/>
  <c r="AB245" i="34"/>
  <c r="AR240" i="34"/>
  <c r="AF241" i="34"/>
  <c r="AR132" i="34"/>
  <c r="AF133" i="34"/>
  <c r="AQ241" i="34"/>
  <c r="AE242" i="34"/>
  <c r="AP129" i="34"/>
  <c r="B136" i="39"/>
  <c r="B148" i="39"/>
  <c r="B187" i="39"/>
  <c r="B190" i="39"/>
  <c r="B5" i="39"/>
  <c r="B209" i="39"/>
  <c r="B138" i="39"/>
  <c r="B60" i="39"/>
  <c r="B160" i="39"/>
  <c r="B214" i="39"/>
  <c r="B143" i="39"/>
  <c r="B91" i="39"/>
  <c r="B186" i="39"/>
  <c r="B155" i="39"/>
  <c r="B54" i="39"/>
  <c r="B36" i="39"/>
  <c r="B6" i="39"/>
  <c r="B61" i="39"/>
  <c r="B196" i="39"/>
  <c r="B27" i="39"/>
  <c r="B42" i="39"/>
  <c r="B134" i="39"/>
  <c r="B175" i="39"/>
  <c r="B211" i="39"/>
  <c r="B141" i="39"/>
  <c r="B183" i="39"/>
  <c r="B97" i="39"/>
  <c r="B31" i="39"/>
  <c r="B180" i="39"/>
  <c r="B65" i="39"/>
  <c r="B87" i="39"/>
  <c r="B70" i="39"/>
  <c r="B57" i="39"/>
  <c r="B37" i="39"/>
  <c r="B168" i="39"/>
  <c r="B14" i="39"/>
  <c r="B106" i="39"/>
  <c r="B20" i="39"/>
  <c r="B182" i="39"/>
  <c r="B4" i="39"/>
  <c r="B108" i="39"/>
  <c r="B85" i="39"/>
  <c r="B181" i="39"/>
  <c r="B129" i="39"/>
  <c r="B30" i="39"/>
  <c r="B201" i="39"/>
  <c r="B88" i="39"/>
  <c r="B139" i="39"/>
  <c r="B107" i="39"/>
  <c r="B164" i="39"/>
  <c r="B137" i="39"/>
  <c r="B56" i="39"/>
  <c r="B185" i="39"/>
  <c r="B144" i="39"/>
  <c r="B140" i="39"/>
  <c r="B163" i="39"/>
  <c r="B195" i="39"/>
  <c r="B154" i="39"/>
  <c r="B213" i="39"/>
  <c r="B68" i="39"/>
  <c r="B109" i="39"/>
  <c r="B69" i="39"/>
  <c r="B96" i="39"/>
  <c r="B153" i="39"/>
  <c r="B193" i="39"/>
  <c r="B194" i="39"/>
  <c r="B152" i="39"/>
  <c r="B215" i="39"/>
  <c r="B147" i="39"/>
  <c r="B178" i="39"/>
  <c r="B166" i="39"/>
  <c r="B92" i="39"/>
  <c r="B83" i="39"/>
  <c r="B158" i="39"/>
  <c r="B80" i="39"/>
  <c r="B28" i="39"/>
  <c r="B151" i="39"/>
  <c r="B171" i="39"/>
  <c r="B125" i="39"/>
  <c r="B59" i="39"/>
  <c r="B268" i="39"/>
  <c r="B226" i="39"/>
  <c r="B86" i="39"/>
  <c r="B277" i="39"/>
  <c r="B259" i="39"/>
  <c r="B188" i="39"/>
  <c r="B228" i="39"/>
  <c r="B21" i="39"/>
  <c r="AD64" i="34"/>
  <c r="AC65" i="34"/>
  <c r="AH269" i="34"/>
  <c r="AD13" i="34"/>
  <c r="AB15" i="34"/>
  <c r="AB65" i="34"/>
  <c r="AF11" i="34"/>
  <c r="AG249" i="34"/>
  <c r="AD246" i="34"/>
  <c r="AI269" i="34"/>
  <c r="AF225" i="34"/>
  <c r="AF274" i="34"/>
  <c r="AJ269" i="34"/>
  <c r="AK249" i="34"/>
  <c r="AF54" i="34"/>
  <c r="AE12" i="34"/>
  <c r="AC14" i="34"/>
  <c r="AE55" i="34"/>
  <c r="AM316" i="34"/>
  <c r="AM298" i="34"/>
  <c r="BH181" i="31"/>
  <c r="BH171" i="31"/>
  <c r="BD100" i="31"/>
  <c r="BH159" i="31"/>
  <c r="BF385" i="31"/>
  <c r="BE104" i="31"/>
  <c r="BH242" i="31"/>
  <c r="BE366" i="31"/>
  <c r="BD128" i="31"/>
  <c r="BG289" i="31"/>
  <c r="BH190" i="31"/>
  <c r="BJ313" i="31"/>
  <c r="BI312" i="31"/>
  <c r="BJ311" i="31"/>
  <c r="BG75" i="31"/>
  <c r="BM101" i="31"/>
  <c r="BE370" i="31"/>
  <c r="BH284" i="31"/>
  <c r="BE77" i="31"/>
  <c r="BG99" i="31"/>
  <c r="BF383" i="31"/>
  <c r="O86" i="32"/>
  <c r="BE371" i="31"/>
  <c r="BH145" i="31"/>
  <c r="BL313" i="31"/>
  <c r="BH176" i="31"/>
  <c r="BD383" i="31"/>
  <c r="BH340" i="31"/>
  <c r="BF366" i="31"/>
  <c r="BF105" i="31"/>
  <c r="BD231" i="31"/>
  <c r="BF106" i="31"/>
  <c r="BD106" i="31"/>
  <c r="BH387" i="31"/>
  <c r="BF196" i="31"/>
  <c r="BG250" i="31"/>
  <c r="BK112" i="31"/>
  <c r="BH192" i="31"/>
  <c r="BE385" i="31"/>
  <c r="BF386" i="31"/>
  <c r="BD105" i="31"/>
  <c r="BE106" i="31"/>
  <c r="BE105" i="31"/>
  <c r="BG211" i="31"/>
  <c r="BG242" i="31"/>
  <c r="BK313" i="31"/>
  <c r="BH324" i="31"/>
  <c r="BE128" i="31"/>
  <c r="BH74" i="31"/>
  <c r="BG304" i="31"/>
  <c r="BH183" i="31"/>
  <c r="BH243" i="31"/>
  <c r="BD342" i="31"/>
  <c r="BG243" i="31"/>
  <c r="BG342" i="31"/>
  <c r="BG197" i="31"/>
  <c r="BG382" i="31"/>
  <c r="BF370" i="31"/>
  <c r="BD385" i="31"/>
  <c r="BL111" i="31"/>
  <c r="BH215" i="31"/>
  <c r="BC92" i="31"/>
  <c r="BH144" i="31"/>
  <c r="BD386" i="31"/>
  <c r="BF76" i="31"/>
  <c r="BH98" i="31"/>
  <c r="BH161" i="31"/>
  <c r="BF104" i="31"/>
  <c r="BE231" i="31"/>
  <c r="BG208" i="31"/>
  <c r="BE342" i="31"/>
  <c r="BD104" i="31"/>
  <c r="BL312" i="31"/>
  <c r="BF100" i="31"/>
  <c r="BH117" i="31"/>
  <c r="BF231" i="31"/>
  <c r="BG215" i="31"/>
  <c r="BD78" i="31"/>
  <c r="BF342" i="31"/>
  <c r="BI101" i="31"/>
  <c r="BG118" i="31"/>
  <c r="BN113" i="31"/>
  <c r="BJ312" i="31"/>
  <c r="BG305" i="31"/>
  <c r="BF119" i="31"/>
  <c r="BE386" i="31"/>
  <c r="BE100" i="31"/>
  <c r="BK111" i="31"/>
  <c r="H340" i="31" l="1"/>
  <c r="H145" i="31"/>
  <c r="G242" i="31"/>
  <c r="H161" i="31"/>
  <c r="AN130" i="34"/>
  <c r="AN129" i="34" s="1"/>
  <c r="AN302" i="34"/>
  <c r="BS302" i="34" s="1"/>
  <c r="E385" i="31"/>
  <c r="E100" i="31"/>
  <c r="E371" i="31"/>
  <c r="E231" i="31"/>
  <c r="D231" i="31"/>
  <c r="D104" i="31"/>
  <c r="E386" i="31"/>
  <c r="D386" i="31"/>
  <c r="E105" i="31"/>
  <c r="C92" i="31"/>
  <c r="D105" i="31"/>
  <c r="E104" i="31"/>
  <c r="D385" i="31"/>
  <c r="D342" i="31"/>
  <c r="D100" i="31"/>
  <c r="E342" i="31"/>
  <c r="BT130" i="34"/>
  <c r="BT317" i="34"/>
  <c r="H324" i="31"/>
  <c r="F386" i="31"/>
  <c r="G342" i="31"/>
  <c r="G99" i="31"/>
  <c r="G211" i="31"/>
  <c r="F231" i="31"/>
  <c r="H144" i="31"/>
  <c r="F196" i="31"/>
  <c r="G250" i="31"/>
  <c r="H74" i="31"/>
  <c r="H242" i="31"/>
  <c r="H176" i="31"/>
  <c r="F385" i="31"/>
  <c r="H98" i="31"/>
  <c r="H159" i="31"/>
  <c r="G208" i="31"/>
  <c r="F104" i="31"/>
  <c r="G215" i="31"/>
  <c r="F105" i="31"/>
  <c r="H284" i="31"/>
  <c r="CA49" i="34"/>
  <c r="BT65" i="34"/>
  <c r="BX48" i="34"/>
  <c r="CA48" i="34"/>
  <c r="BY48" i="34"/>
  <c r="BS246" i="34"/>
  <c r="BY49" i="34"/>
  <c r="BY47" i="34"/>
  <c r="BR298" i="34"/>
  <c r="BR316" i="34"/>
  <c r="BZ49" i="34"/>
  <c r="BT246" i="34"/>
  <c r="BS65" i="34"/>
  <c r="BW186" i="34"/>
  <c r="BV132" i="34"/>
  <c r="AO46" i="34"/>
  <c r="AN46" i="34"/>
  <c r="AQ41" i="34"/>
  <c r="BW144" i="34"/>
  <c r="BU243" i="34"/>
  <c r="BW265" i="34"/>
  <c r="BW147" i="34"/>
  <c r="AP43" i="34"/>
  <c r="AP246" i="34"/>
  <c r="BU246" i="34" s="1"/>
  <c r="AP64" i="34"/>
  <c r="BU65" i="34" s="1"/>
  <c r="AP245" i="34"/>
  <c r="BV164" i="34"/>
  <c r="AQ321" i="34"/>
  <c r="AQ322" i="34"/>
  <c r="AQ167" i="34"/>
  <c r="AR274" i="34"/>
  <c r="BW274" i="34" s="1"/>
  <c r="AN245" i="34"/>
  <c r="AR35" i="34"/>
  <c r="BW35" i="34" s="1"/>
  <c r="AM15" i="34"/>
  <c r="AR164" i="34"/>
  <c r="AA245" i="34"/>
  <c r="AN65" i="34"/>
  <c r="AO65" i="34"/>
  <c r="AR133" i="34"/>
  <c r="BW132" i="34" s="1"/>
  <c r="AO245" i="34"/>
  <c r="AO45" i="34" s="1"/>
  <c r="AQ36" i="34"/>
  <c r="BV36" i="34" s="1"/>
  <c r="AQ134" i="34"/>
  <c r="AQ306" i="34" s="1"/>
  <c r="AQ309" i="34" s="1"/>
  <c r="F119" i="31"/>
  <c r="G289" i="31"/>
  <c r="E106" i="31"/>
  <c r="G118" i="31"/>
  <c r="F106" i="31"/>
  <c r="H243" i="31"/>
  <c r="H117" i="31"/>
  <c r="D78" i="31"/>
  <c r="H181" i="31"/>
  <c r="E77" i="31"/>
  <c r="D106" i="31"/>
  <c r="G243" i="31"/>
  <c r="F76" i="31"/>
  <c r="G75" i="31"/>
  <c r="AO14" i="34"/>
  <c r="AN15" i="34"/>
  <c r="AQ12" i="34"/>
  <c r="AP13" i="34"/>
  <c r="AR54" i="34"/>
  <c r="AR225" i="34"/>
  <c r="AR11" i="34"/>
  <c r="AQ55" i="34"/>
  <c r="AQ307" i="34"/>
  <c r="AQ130" i="34" s="1"/>
  <c r="AQ129" i="34" s="1"/>
  <c r="H171" i="31"/>
  <c r="G197" i="31"/>
  <c r="F370" i="31"/>
  <c r="L313" i="31"/>
  <c r="F366" i="31"/>
  <c r="L312" i="31"/>
  <c r="M101" i="31"/>
  <c r="J311" i="31"/>
  <c r="E128" i="31"/>
  <c r="H387" i="31"/>
  <c r="F100" i="31"/>
  <c r="E370" i="31"/>
  <c r="E366" i="31"/>
  <c r="F342" i="31"/>
  <c r="I101" i="31"/>
  <c r="J312" i="31"/>
  <c r="K112" i="31"/>
  <c r="D383" i="31"/>
  <c r="H215" i="31"/>
  <c r="G305" i="31"/>
  <c r="G382" i="31"/>
  <c r="H183" i="31"/>
  <c r="J313" i="31"/>
  <c r="K313" i="31"/>
  <c r="N113" i="31"/>
  <c r="F383" i="31"/>
  <c r="D128" i="31"/>
  <c r="G304" i="31"/>
  <c r="H192" i="31"/>
  <c r="I312" i="31"/>
  <c r="F99" i="31"/>
  <c r="K111" i="31"/>
  <c r="L111" i="31"/>
  <c r="H190" i="31"/>
  <c r="BS243" i="34"/>
  <c r="BS245" i="34"/>
  <c r="BS45" i="34" s="1"/>
  <c r="AW48" i="34"/>
  <c r="CB248" i="34"/>
  <c r="AX69" i="34"/>
  <c r="CC269" i="34"/>
  <c r="BW240" i="34"/>
  <c r="BW242" i="34"/>
  <c r="BW241" i="34"/>
  <c r="BT243" i="34"/>
  <c r="BT245" i="34"/>
  <c r="BT45" i="34" s="1"/>
  <c r="AR318" i="34"/>
  <c r="AR319" i="34" s="1"/>
  <c r="BW301" i="34"/>
  <c r="AN309" i="34"/>
  <c r="BS306" i="34"/>
  <c r="BV319" i="34"/>
  <c r="BU307" i="34"/>
  <c r="BS134" i="34"/>
  <c r="BS307" i="34"/>
  <c r="BT309" i="34"/>
  <c r="BU134" i="34"/>
  <c r="CB247" i="34"/>
  <c r="BX247" i="34"/>
  <c r="AS48" i="34"/>
  <c r="AU49" i="34"/>
  <c r="AT49" i="34"/>
  <c r="AV269" i="34"/>
  <c r="CA269" i="34" s="1"/>
  <c r="AS249" i="34"/>
  <c r="BX249" i="34" s="1"/>
  <c r="AT269" i="34"/>
  <c r="BY269" i="34" s="1"/>
  <c r="AV49" i="34"/>
  <c r="AW249" i="34"/>
  <c r="AU269" i="34"/>
  <c r="AF36" i="34"/>
  <c r="AQ242" i="34"/>
  <c r="AE243" i="34"/>
  <c r="AN43" i="34"/>
  <c r="AO43" i="34"/>
  <c r="AR241" i="34"/>
  <c r="AF242" i="34"/>
  <c r="AF55" i="34"/>
  <c r="AE246" i="34"/>
  <c r="AC15" i="34"/>
  <c r="AG269" i="34"/>
  <c r="AB20" i="34"/>
  <c r="AE64" i="34"/>
  <c r="AE13" i="34"/>
  <c r="AK269" i="34"/>
  <c r="AF278" i="34"/>
  <c r="AF12" i="34"/>
  <c r="AB66" i="34"/>
  <c r="AC66" i="34"/>
  <c r="AD14" i="34"/>
  <c r="AD65" i="34"/>
  <c r="AM284" i="34"/>
  <c r="BG383" i="31"/>
  <c r="BF309" i="31"/>
  <c r="BG100" i="31"/>
  <c r="BM311" i="31"/>
  <c r="BH211" i="31"/>
  <c r="BF307" i="31"/>
  <c r="BE373" i="31"/>
  <c r="BH250" i="31"/>
  <c r="BH196" i="31"/>
  <c r="BL112" i="31"/>
  <c r="BM312" i="31"/>
  <c r="M86" i="32"/>
  <c r="BD370" i="31"/>
  <c r="BH338" i="31"/>
  <c r="BD198" i="31"/>
  <c r="BH208" i="31"/>
  <c r="BD79" i="31"/>
  <c r="BI112" i="31"/>
  <c r="BG76" i="31"/>
  <c r="BH304" i="31"/>
  <c r="BF371" i="31"/>
  <c r="BE381" i="31"/>
  <c r="BK113" i="31"/>
  <c r="BH289" i="31"/>
  <c r="BH365" i="31"/>
  <c r="BH305" i="31"/>
  <c r="BE109" i="31"/>
  <c r="BH118" i="31"/>
  <c r="BE307" i="31"/>
  <c r="BC362" i="31"/>
  <c r="BD307" i="31"/>
  <c r="BD366" i="31"/>
  <c r="L86" i="32"/>
  <c r="BJ333" i="31"/>
  <c r="BE129" i="31"/>
  <c r="BI313" i="31"/>
  <c r="BC380" i="31"/>
  <c r="BJ111" i="31"/>
  <c r="BF310" i="31"/>
  <c r="BD129" i="31"/>
  <c r="BD309" i="31"/>
  <c r="BL333" i="31"/>
  <c r="BG306" i="31"/>
  <c r="BG196" i="31"/>
  <c r="BJ112" i="31"/>
  <c r="BF77" i="31"/>
  <c r="BG119" i="31"/>
  <c r="BH99" i="31"/>
  <c r="BF198" i="31"/>
  <c r="BE194" i="31"/>
  <c r="BI311" i="31"/>
  <c r="BD310" i="31"/>
  <c r="BL113" i="31"/>
  <c r="BE310" i="31"/>
  <c r="BD371" i="31"/>
  <c r="BE309" i="31"/>
  <c r="BH75" i="31"/>
  <c r="BG228" i="31"/>
  <c r="BH329" i="31"/>
  <c r="BN333" i="31"/>
  <c r="BE78" i="31"/>
  <c r="F87" i="32"/>
  <c r="BJ113" i="31"/>
  <c r="E87" i="32"/>
  <c r="F309" i="31" l="1"/>
  <c r="AP45" i="34"/>
  <c r="C380" i="31"/>
  <c r="B314" i="39" s="1"/>
  <c r="D310" i="31"/>
  <c r="E381" i="31"/>
  <c r="E310" i="31"/>
  <c r="C362" i="31"/>
  <c r="E194" i="31"/>
  <c r="BT43" i="34"/>
  <c r="BS43" i="34"/>
  <c r="BS46" i="34"/>
  <c r="BT46" i="34"/>
  <c r="BT129" i="34"/>
  <c r="H211" i="31"/>
  <c r="H329" i="31"/>
  <c r="G100" i="31"/>
  <c r="D129" i="31"/>
  <c r="H338" i="31"/>
  <c r="G228" i="31"/>
  <c r="F307" i="31"/>
  <c r="H99" i="31"/>
  <c r="H250" i="31"/>
  <c r="E129" i="31"/>
  <c r="H208" i="31"/>
  <c r="G196" i="31"/>
  <c r="BV134" i="34"/>
  <c r="CB48" i="34"/>
  <c r="AN45" i="34"/>
  <c r="BU46" i="34"/>
  <c r="BU130" i="34"/>
  <c r="BU129" i="34" s="1"/>
  <c r="BX47" i="34"/>
  <c r="BV41" i="34"/>
  <c r="BU43" i="34"/>
  <c r="BX49" i="34"/>
  <c r="BR284" i="34"/>
  <c r="CB47" i="34"/>
  <c r="AP46" i="34"/>
  <c r="BV42" i="34"/>
  <c r="AR41" i="34"/>
  <c r="BV40" i="34"/>
  <c r="BW133" i="34"/>
  <c r="AP65" i="34"/>
  <c r="AQ64" i="34"/>
  <c r="BV64" i="34" s="1"/>
  <c r="AN66" i="34"/>
  <c r="BU64" i="34"/>
  <c r="AA246" i="34"/>
  <c r="AQ246" i="34"/>
  <c r="BV246" i="34" s="1"/>
  <c r="AR278" i="34"/>
  <c r="BW278" i="34" s="1"/>
  <c r="AN20" i="34"/>
  <c r="AR36" i="34"/>
  <c r="BW36" i="34" s="1"/>
  <c r="BV167" i="34"/>
  <c r="BV321" i="34"/>
  <c r="BV322" i="34"/>
  <c r="BW164" i="34"/>
  <c r="AR321" i="34"/>
  <c r="AR322" i="34"/>
  <c r="AR167" i="34"/>
  <c r="AO66" i="34"/>
  <c r="AR40" i="34"/>
  <c r="AR134" i="34"/>
  <c r="AR306" i="34" s="1"/>
  <c r="AR309" i="34" s="1"/>
  <c r="BV306" i="34"/>
  <c r="H289" i="31"/>
  <c r="D79" i="31"/>
  <c r="E78" i="31"/>
  <c r="G306" i="31"/>
  <c r="G119" i="31"/>
  <c r="F77" i="31"/>
  <c r="H118" i="31"/>
  <c r="H75" i="31"/>
  <c r="G76" i="31"/>
  <c r="AQ302" i="34"/>
  <c r="AQ317" i="34"/>
  <c r="AP14" i="34"/>
  <c r="AR55" i="34"/>
  <c r="AQ13" i="34"/>
  <c r="AO15" i="34"/>
  <c r="AR12" i="34"/>
  <c r="M312" i="31"/>
  <c r="L333" i="31"/>
  <c r="K113" i="31"/>
  <c r="J111" i="31"/>
  <c r="F198" i="31"/>
  <c r="D371" i="31"/>
  <c r="E307" i="31"/>
  <c r="D309" i="31"/>
  <c r="I313" i="31"/>
  <c r="D370" i="31"/>
  <c r="J113" i="31"/>
  <c r="M311" i="31"/>
  <c r="E373" i="31"/>
  <c r="D198" i="31"/>
  <c r="F371" i="31"/>
  <c r="H305" i="31"/>
  <c r="D307" i="31"/>
  <c r="H196" i="31"/>
  <c r="H365" i="31"/>
  <c r="J333" i="31"/>
  <c r="N333" i="31"/>
  <c r="J112" i="31"/>
  <c r="L112" i="31"/>
  <c r="F310" i="31"/>
  <c r="D366" i="31"/>
  <c r="E309" i="31"/>
  <c r="H304" i="31"/>
  <c r="I112" i="31"/>
  <c r="I311" i="31"/>
  <c r="L113" i="31"/>
  <c r="G383" i="31"/>
  <c r="AR307" i="34"/>
  <c r="AR302" i="34" s="1"/>
  <c r="BW302" i="34" s="1"/>
  <c r="AW49" i="34"/>
  <c r="CB249" i="34"/>
  <c r="AU69" i="34"/>
  <c r="BZ269" i="34"/>
  <c r="BV307" i="34"/>
  <c r="BU317" i="34"/>
  <c r="BU309" i="34"/>
  <c r="AT69" i="34"/>
  <c r="BS309" i="34"/>
  <c r="BS130" i="34"/>
  <c r="BS317" i="34"/>
  <c r="CA69" i="34"/>
  <c r="CC69" i="34"/>
  <c r="BY69" i="34"/>
  <c r="AQ42" i="34"/>
  <c r="AV69" i="34"/>
  <c r="BW318" i="34"/>
  <c r="AS49" i="34"/>
  <c r="AW269" i="34"/>
  <c r="AS269" i="34"/>
  <c r="BX269" i="34" s="1"/>
  <c r="AR242" i="34"/>
  <c r="AF243" i="34"/>
  <c r="AQ243" i="34"/>
  <c r="AE245" i="34"/>
  <c r="AD66" i="34"/>
  <c r="AF13" i="34"/>
  <c r="AE65" i="34"/>
  <c r="AC20" i="34"/>
  <c r="AD15" i="34"/>
  <c r="AE14" i="34"/>
  <c r="AB21" i="34"/>
  <c r="AF246" i="34"/>
  <c r="AF64" i="34"/>
  <c r="AM102" i="34"/>
  <c r="BF128" i="31"/>
  <c r="BG231" i="31"/>
  <c r="BG104" i="31"/>
  <c r="BH119" i="31"/>
  <c r="BH366" i="31"/>
  <c r="K86" i="32"/>
  <c r="BH306" i="31"/>
  <c r="BH228" i="31"/>
  <c r="BD109" i="31"/>
  <c r="BN133" i="31"/>
  <c r="BH100" i="31"/>
  <c r="BJ133" i="31"/>
  <c r="BD381" i="31"/>
  <c r="BG386" i="31"/>
  <c r="BE193" i="31"/>
  <c r="BF110" i="31"/>
  <c r="BD107" i="31"/>
  <c r="BF109" i="31"/>
  <c r="BM111" i="31"/>
  <c r="BG77" i="31"/>
  <c r="BM313" i="31"/>
  <c r="BG385" i="31"/>
  <c r="BF194" i="31"/>
  <c r="BD194" i="31"/>
  <c r="BE110" i="31"/>
  <c r="BI111" i="31"/>
  <c r="BF193" i="31"/>
  <c r="BI333" i="31"/>
  <c r="BG371" i="31"/>
  <c r="BG198" i="31"/>
  <c r="BF107" i="31"/>
  <c r="BD373" i="31"/>
  <c r="BG105" i="31"/>
  <c r="BK333" i="31"/>
  <c r="BG370" i="31"/>
  <c r="BH76" i="31"/>
  <c r="BD110" i="31"/>
  <c r="BC348" i="31"/>
  <c r="BI113" i="31"/>
  <c r="BH382" i="31"/>
  <c r="BH197" i="31"/>
  <c r="BF78" i="31"/>
  <c r="BG310" i="31"/>
  <c r="BF373" i="31"/>
  <c r="BL133" i="31"/>
  <c r="BH342" i="31"/>
  <c r="BF129" i="31"/>
  <c r="BG128" i="31"/>
  <c r="BE79" i="31"/>
  <c r="BM112" i="31"/>
  <c r="BF381" i="31"/>
  <c r="BG106" i="31"/>
  <c r="BE107" i="31"/>
  <c r="F129" i="31" l="1"/>
  <c r="F109" i="31"/>
  <c r="E193" i="31"/>
  <c r="C348" i="31"/>
  <c r="E110" i="31"/>
  <c r="D110" i="31"/>
  <c r="G231" i="31"/>
  <c r="G385" i="31"/>
  <c r="G104" i="31"/>
  <c r="G105" i="31"/>
  <c r="H228" i="31"/>
  <c r="H100" i="31"/>
  <c r="F194" i="31"/>
  <c r="G198" i="31"/>
  <c r="H342" i="31"/>
  <c r="G386" i="31"/>
  <c r="F128" i="31"/>
  <c r="H197" i="31"/>
  <c r="F107" i="31"/>
  <c r="CB49" i="34"/>
  <c r="BV130" i="34"/>
  <c r="BV46" i="34"/>
  <c r="BT66" i="34"/>
  <c r="BS66" i="34"/>
  <c r="BR102" i="34"/>
  <c r="BV309" i="34"/>
  <c r="BS20" i="34"/>
  <c r="AQ46" i="34"/>
  <c r="AR64" i="34"/>
  <c r="BW64" i="34" s="1"/>
  <c r="AR246" i="34"/>
  <c r="BW246" i="34" s="1"/>
  <c r="AO20" i="34"/>
  <c r="BV65" i="34"/>
  <c r="BW322" i="34"/>
  <c r="BW321" i="34"/>
  <c r="BW167" i="34"/>
  <c r="BW40" i="34"/>
  <c r="AQ65" i="34"/>
  <c r="AQ245" i="34"/>
  <c r="AQ45" i="34" s="1"/>
  <c r="BW42" i="34"/>
  <c r="AP66" i="34"/>
  <c r="BU66" i="34" s="1"/>
  <c r="BW41" i="34"/>
  <c r="G370" i="31"/>
  <c r="BW306" i="34"/>
  <c r="E79" i="31"/>
  <c r="G77" i="31"/>
  <c r="H119" i="31"/>
  <c r="H306" i="31"/>
  <c r="G106" i="31"/>
  <c r="H76" i="31"/>
  <c r="F78" i="31"/>
  <c r="BV302" i="34"/>
  <c r="AR42" i="34"/>
  <c r="AR317" i="34"/>
  <c r="AR130" i="34"/>
  <c r="AR129" i="34" s="1"/>
  <c r="AQ14" i="34"/>
  <c r="AR13" i="34"/>
  <c r="AP15" i="34"/>
  <c r="BV317" i="34"/>
  <c r="M111" i="31"/>
  <c r="D107" i="31"/>
  <c r="I111" i="31"/>
  <c r="I113" i="31"/>
  <c r="D194" i="31"/>
  <c r="F193" i="31"/>
  <c r="G310" i="31"/>
  <c r="D381" i="31"/>
  <c r="H366" i="31"/>
  <c r="M313" i="31"/>
  <c r="J133" i="31"/>
  <c r="L133" i="31"/>
  <c r="D373" i="31"/>
  <c r="F110" i="31"/>
  <c r="K333" i="31"/>
  <c r="E107" i="31"/>
  <c r="G128" i="31"/>
  <c r="I333" i="31"/>
  <c r="H382" i="31"/>
  <c r="N133" i="31"/>
  <c r="M112" i="31"/>
  <c r="D109" i="31"/>
  <c r="E109" i="31"/>
  <c r="F373" i="31"/>
  <c r="F381" i="31"/>
  <c r="G371" i="31"/>
  <c r="AW69" i="34"/>
  <c r="CB269" i="34"/>
  <c r="BV243" i="34"/>
  <c r="BV245" i="34"/>
  <c r="BX69" i="34"/>
  <c r="BS129" i="34"/>
  <c r="BZ69" i="34"/>
  <c r="AS69" i="34"/>
  <c r="BV129" i="34"/>
  <c r="BW319" i="34"/>
  <c r="AQ43" i="34"/>
  <c r="AN21" i="34"/>
  <c r="AB247" i="34"/>
  <c r="AR243" i="34"/>
  <c r="AF245" i="34"/>
  <c r="AC21" i="34"/>
  <c r="AE15" i="34"/>
  <c r="AF14" i="34"/>
  <c r="AF65" i="34"/>
  <c r="AB37" i="34"/>
  <c r="AD20" i="34"/>
  <c r="AE66" i="34"/>
  <c r="AM294" i="34"/>
  <c r="BH383" i="31"/>
  <c r="BG129" i="31"/>
  <c r="BG373" i="31"/>
  <c r="BH385" i="31"/>
  <c r="BK133" i="31"/>
  <c r="BG366" i="31"/>
  <c r="BH104" i="31"/>
  <c r="BG194" i="31"/>
  <c r="BD84" i="31"/>
  <c r="BI133" i="31"/>
  <c r="BF79" i="31"/>
  <c r="BH231" i="31"/>
  <c r="BG309" i="31"/>
  <c r="BG381" i="31"/>
  <c r="BG307" i="31"/>
  <c r="BF130" i="31"/>
  <c r="BH105" i="31"/>
  <c r="BH128" i="31"/>
  <c r="BD130" i="31"/>
  <c r="G87" i="32"/>
  <c r="H87" i="32"/>
  <c r="BG110" i="31"/>
  <c r="BC166" i="31"/>
  <c r="BD193" i="31"/>
  <c r="N86" i="32"/>
  <c r="BH386" i="31"/>
  <c r="BH310" i="31"/>
  <c r="BH77" i="31"/>
  <c r="BM333" i="31"/>
  <c r="BH370" i="31"/>
  <c r="BE130" i="31"/>
  <c r="J86" i="32"/>
  <c r="BH106" i="31"/>
  <c r="BG78" i="31"/>
  <c r="BG193" i="31"/>
  <c r="BM113" i="31"/>
  <c r="C166" i="31" l="1"/>
  <c r="E130" i="31"/>
  <c r="D130" i="31"/>
  <c r="D84" i="31"/>
  <c r="G373" i="31"/>
  <c r="H105" i="31"/>
  <c r="H386" i="31"/>
  <c r="G194" i="31"/>
  <c r="H385" i="31"/>
  <c r="H104" i="31"/>
  <c r="G129" i="31"/>
  <c r="H231" i="31"/>
  <c r="BW46" i="34"/>
  <c r="BS21" i="34"/>
  <c r="BV45" i="34"/>
  <c r="BV43" i="34"/>
  <c r="BR294" i="34"/>
  <c r="BT20" i="34"/>
  <c r="BW65" i="34"/>
  <c r="AN37" i="34"/>
  <c r="AN247" i="34" s="1"/>
  <c r="AQ66" i="34"/>
  <c r="BV66" i="34" s="1"/>
  <c r="AR65" i="34"/>
  <c r="AR46" i="34"/>
  <c r="AR245" i="34"/>
  <c r="AR45" i="34" s="1"/>
  <c r="AP20" i="34"/>
  <c r="BU20" i="34" s="1"/>
  <c r="G366" i="31"/>
  <c r="H370" i="31"/>
  <c r="G78" i="31"/>
  <c r="F79" i="31"/>
  <c r="H106" i="31"/>
  <c r="H77" i="31"/>
  <c r="AR14" i="34"/>
  <c r="AQ15" i="34"/>
  <c r="G381" i="31"/>
  <c r="H310" i="31"/>
  <c r="G110" i="31"/>
  <c r="M113" i="31"/>
  <c r="G307" i="31"/>
  <c r="H383" i="31"/>
  <c r="K133" i="31"/>
  <c r="G193" i="31"/>
  <c r="M333" i="31"/>
  <c r="D193" i="31"/>
  <c r="H128" i="31"/>
  <c r="G309" i="31"/>
  <c r="F130" i="31"/>
  <c r="I133" i="31"/>
  <c r="BW243" i="34"/>
  <c r="BW245" i="34"/>
  <c r="CB69" i="34"/>
  <c r="BW134" i="34"/>
  <c r="BW307" i="34"/>
  <c r="AO21" i="34"/>
  <c r="AC247" i="34"/>
  <c r="AR43" i="34"/>
  <c r="AF66" i="34"/>
  <c r="AE20" i="34"/>
  <c r="AD21" i="34"/>
  <c r="AB248" i="34"/>
  <c r="AF15" i="34"/>
  <c r="AC37" i="34"/>
  <c r="AM299" i="34"/>
  <c r="BC358" i="31"/>
  <c r="BG79" i="31"/>
  <c r="BG130" i="31"/>
  <c r="BE84" i="31"/>
  <c r="I87" i="32"/>
  <c r="BH309" i="31"/>
  <c r="BH110" i="31"/>
  <c r="BG107" i="31"/>
  <c r="BD85" i="31"/>
  <c r="BH129" i="31"/>
  <c r="BH78" i="31"/>
  <c r="BH371" i="31"/>
  <c r="BG109" i="31"/>
  <c r="BM133" i="31"/>
  <c r="BH198" i="31"/>
  <c r="BF84" i="31"/>
  <c r="BH307" i="31"/>
  <c r="C358" i="31" l="1"/>
  <c r="E84" i="31"/>
  <c r="H129" i="31"/>
  <c r="G130" i="31"/>
  <c r="BS37" i="34"/>
  <c r="BS247" i="34" s="1"/>
  <c r="BW43" i="34"/>
  <c r="BR299" i="34"/>
  <c r="BT21" i="34"/>
  <c r="BW45" i="34"/>
  <c r="AO37" i="34"/>
  <c r="AQ20" i="34"/>
  <c r="BV20" i="34" s="1"/>
  <c r="AR66" i="34"/>
  <c r="BW66" i="34" s="1"/>
  <c r="AN248" i="34"/>
  <c r="G79" i="31"/>
  <c r="H78" i="31"/>
  <c r="AR15" i="34"/>
  <c r="BW130" i="34"/>
  <c r="BW317" i="34"/>
  <c r="BW309" i="34"/>
  <c r="AP21" i="34"/>
  <c r="BU21" i="34" s="1"/>
  <c r="AD247" i="34"/>
  <c r="AN47" i="34"/>
  <c r="AC248" i="34"/>
  <c r="AE21" i="34"/>
  <c r="AB249" i="34"/>
  <c r="AF20" i="34"/>
  <c r="AD37" i="34"/>
  <c r="AM152" i="34"/>
  <c r="BH79" i="31"/>
  <c r="BH107" i="31"/>
  <c r="BF85" i="31"/>
  <c r="BD101" i="31"/>
  <c r="BH373" i="31"/>
  <c r="BC363" i="31"/>
  <c r="BG84" i="31"/>
  <c r="BH194" i="31"/>
  <c r="BE85" i="31"/>
  <c r="BH130" i="31"/>
  <c r="BH109" i="31"/>
  <c r="BH381" i="31"/>
  <c r="BD311" i="31"/>
  <c r="BS47" i="34" l="1"/>
  <c r="BS248" i="34"/>
  <c r="BT37" i="34"/>
  <c r="BR152" i="34"/>
  <c r="AO247" i="34"/>
  <c r="AN48" i="34"/>
  <c r="AR20" i="34"/>
  <c r="BW20" i="34" s="1"/>
  <c r="AP37" i="34"/>
  <c r="BU37" i="34" s="1"/>
  <c r="AN249" i="34"/>
  <c r="AN49" i="34" s="1"/>
  <c r="AO248" i="34"/>
  <c r="H79" i="31"/>
  <c r="BW129" i="34"/>
  <c r="AQ21" i="34"/>
  <c r="BV21" i="34" s="1"/>
  <c r="AE247" i="34"/>
  <c r="AF21" i="34"/>
  <c r="AE37" i="34"/>
  <c r="AD248" i="34"/>
  <c r="AB269" i="34"/>
  <c r="AC249" i="34"/>
  <c r="AM272" i="34"/>
  <c r="BD312" i="31"/>
  <c r="BH84" i="31"/>
  <c r="BG85" i="31"/>
  <c r="BE101" i="31"/>
  <c r="BH193" i="31"/>
  <c r="BC216" i="31"/>
  <c r="BD111" i="31"/>
  <c r="BF101" i="31"/>
  <c r="BT247" i="34" l="1"/>
  <c r="BS48" i="34"/>
  <c r="AP247" i="34"/>
  <c r="AP47" i="34" s="1"/>
  <c r="BS249" i="34"/>
  <c r="AO47" i="34"/>
  <c r="BR272" i="34"/>
  <c r="BT248" i="34"/>
  <c r="AO48" i="34"/>
  <c r="AN269" i="34"/>
  <c r="AP248" i="34"/>
  <c r="BU248" i="34" s="1"/>
  <c r="AQ37" i="34"/>
  <c r="BV37" i="34" s="1"/>
  <c r="AO249" i="34"/>
  <c r="BU247" i="34"/>
  <c r="AR21" i="34"/>
  <c r="BW21" i="34" s="1"/>
  <c r="AF247" i="34"/>
  <c r="AE248" i="34"/>
  <c r="AC269" i="34"/>
  <c r="AD249" i="34"/>
  <c r="AF37" i="34"/>
  <c r="AM148" i="34"/>
  <c r="BD112" i="31"/>
  <c r="BE312" i="31"/>
  <c r="BC336" i="31"/>
  <c r="BG101" i="31"/>
  <c r="BD313" i="31"/>
  <c r="BE311" i="31"/>
  <c r="BF311" i="31"/>
  <c r="BF312" i="31"/>
  <c r="BH85" i="31"/>
  <c r="BT47" i="34" l="1"/>
  <c r="BT48" i="34"/>
  <c r="BS49" i="34"/>
  <c r="BR148" i="34"/>
  <c r="BU47" i="34"/>
  <c r="BS269" i="34"/>
  <c r="BS69" i="34" s="1"/>
  <c r="BU48" i="34"/>
  <c r="BT249" i="34"/>
  <c r="AQ247" i="34"/>
  <c r="AQ47" i="34" s="1"/>
  <c r="AO49" i="34"/>
  <c r="AN69" i="34"/>
  <c r="AR37" i="34"/>
  <c r="BW37" i="34" s="1"/>
  <c r="AP249" i="34"/>
  <c r="BU249" i="34" s="1"/>
  <c r="BU49" i="34" s="1"/>
  <c r="AO269" i="34"/>
  <c r="BT269" i="34" s="1"/>
  <c r="AQ248" i="34"/>
  <c r="BV248" i="34" s="1"/>
  <c r="BV48" i="34" s="1"/>
  <c r="AP48" i="34"/>
  <c r="G85" i="31"/>
  <c r="F101" i="31"/>
  <c r="E85" i="31"/>
  <c r="C336" i="31"/>
  <c r="D112" i="31"/>
  <c r="H193" i="31"/>
  <c r="E311" i="31"/>
  <c r="D111" i="31"/>
  <c r="C216" i="31"/>
  <c r="H373" i="31"/>
  <c r="D313" i="31"/>
  <c r="E312" i="31"/>
  <c r="H381" i="31"/>
  <c r="H194" i="31"/>
  <c r="D311" i="31"/>
  <c r="F85" i="31"/>
  <c r="H84" i="31"/>
  <c r="E101" i="31"/>
  <c r="D312" i="31"/>
  <c r="H109" i="31"/>
  <c r="H107" i="31"/>
  <c r="H309" i="31"/>
  <c r="H198" i="31"/>
  <c r="C363" i="31"/>
  <c r="D101" i="31"/>
  <c r="G109" i="31"/>
  <c r="G107" i="31"/>
  <c r="H130" i="31"/>
  <c r="D85" i="31"/>
  <c r="H371" i="31"/>
  <c r="M133" i="31"/>
  <c r="F84" i="31"/>
  <c r="H110" i="31"/>
  <c r="G84" i="31"/>
  <c r="H307" i="31"/>
  <c r="H85" i="31"/>
  <c r="F312" i="31"/>
  <c r="F311" i="31"/>
  <c r="G101" i="31"/>
  <c r="BV247" i="34"/>
  <c r="AF248" i="34"/>
  <c r="AD269" i="34"/>
  <c r="AE249" i="34"/>
  <c r="AM257" i="34"/>
  <c r="BT49" i="34" l="1"/>
  <c r="BV47" i="34"/>
  <c r="BR257" i="34"/>
  <c r="AR247" i="34"/>
  <c r="AR47" i="34" s="1"/>
  <c r="AO69" i="34"/>
  <c r="AP49" i="34"/>
  <c r="AQ48" i="34"/>
  <c r="AQ249" i="34"/>
  <c r="BV249" i="34" s="1"/>
  <c r="AP269" i="34"/>
  <c r="BU269" i="34" s="1"/>
  <c r="AR248" i="34"/>
  <c r="BW248" i="34" s="1"/>
  <c r="BT69" i="34"/>
  <c r="BW247" i="34"/>
  <c r="AE269" i="34"/>
  <c r="AF249" i="34"/>
  <c r="AM289" i="34"/>
  <c r="BW47" i="34" l="1"/>
  <c r="BW48" i="34"/>
  <c r="BR289" i="34"/>
  <c r="BV49" i="34"/>
  <c r="AQ49" i="34"/>
  <c r="AR48" i="34"/>
  <c r="AP69" i="34"/>
  <c r="AQ269" i="34"/>
  <c r="BV269" i="34" s="1"/>
  <c r="AR249" i="34"/>
  <c r="BW249" i="34" s="1"/>
  <c r="BU69" i="34"/>
  <c r="AF269" i="34"/>
  <c r="AM191" i="34"/>
  <c r="F265" i="30"/>
  <c r="F191" i="25"/>
  <c r="G57" i="30"/>
  <c r="O188" i="25"/>
  <c r="L56" i="30"/>
  <c r="J95" i="30"/>
  <c r="M39" i="30"/>
  <c r="L69" i="30"/>
  <c r="L128" i="30"/>
  <c r="D189" i="30"/>
  <c r="G54" i="25"/>
  <c r="O186" i="25"/>
  <c r="N70" i="30"/>
  <c r="N16" i="25"/>
  <c r="D179" i="30"/>
  <c r="F248" i="30"/>
  <c r="H34" i="25"/>
  <c r="N123" i="25"/>
  <c r="E8" i="25"/>
  <c r="H17" i="25"/>
  <c r="H130" i="25"/>
  <c r="E218" i="25"/>
  <c r="O38" i="30"/>
  <c r="G16" i="30"/>
  <c r="D9" i="25"/>
  <c r="G65" i="30"/>
  <c r="J26" i="25"/>
  <c r="J130" i="25"/>
  <c r="N130" i="30"/>
  <c r="F79" i="25"/>
  <c r="O68" i="30"/>
  <c r="F273" i="25"/>
  <c r="K138" i="25"/>
  <c r="G149" i="25"/>
  <c r="N73" i="25"/>
  <c r="L178" i="30"/>
  <c r="K141" i="30"/>
  <c r="O271" i="30"/>
  <c r="O177" i="30"/>
  <c r="D190" i="30"/>
  <c r="N44" i="30"/>
  <c r="D7" i="25"/>
  <c r="H178" i="30"/>
  <c r="D64" i="25"/>
  <c r="F57" i="25"/>
  <c r="M164" i="25"/>
  <c r="F99" i="25"/>
  <c r="L193" i="25"/>
  <c r="H197" i="30"/>
  <c r="M56" i="30"/>
  <c r="N145" i="30"/>
  <c r="K155" i="25"/>
  <c r="D127" i="30"/>
  <c r="K13" i="30"/>
  <c r="H67" i="25"/>
  <c r="K272" i="30"/>
  <c r="F260" i="25"/>
  <c r="F32" i="25"/>
  <c r="H69" i="30"/>
  <c r="O205" i="25"/>
  <c r="J178" i="30"/>
  <c r="N120" i="30"/>
  <c r="G122" i="25"/>
  <c r="L72" i="25"/>
  <c r="I56" i="30"/>
  <c r="E70" i="25"/>
  <c r="H13" i="25"/>
  <c r="G181" i="25"/>
  <c r="H94" i="25"/>
  <c r="L39" i="25"/>
  <c r="F130" i="30"/>
  <c r="L240" i="25"/>
  <c r="K67" i="25"/>
  <c r="M118" i="25"/>
  <c r="O79" i="30"/>
  <c r="L10" i="30"/>
  <c r="N245" i="25"/>
  <c r="O28" i="25"/>
  <c r="K37" i="30"/>
  <c r="N240" i="25"/>
  <c r="K122" i="25"/>
  <c r="M274" i="25"/>
  <c r="D131" i="30"/>
  <c r="K204" i="25"/>
  <c r="G204" i="30"/>
  <c r="L59" i="30"/>
  <c r="N166" i="25"/>
  <c r="D128" i="30"/>
  <c r="K105" i="30"/>
  <c r="O54" i="30"/>
  <c r="D69" i="30"/>
  <c r="O163" i="30"/>
  <c r="N30" i="25"/>
  <c r="I202" i="30"/>
  <c r="O33" i="30"/>
  <c r="D28" i="25"/>
  <c r="D190" i="25"/>
  <c r="J99" i="25"/>
  <c r="G150" i="25"/>
  <c r="D79" i="25"/>
  <c r="F71" i="25"/>
  <c r="G208" i="25"/>
  <c r="O265" i="25"/>
  <c r="M186" i="25"/>
  <c r="F27" i="30"/>
  <c r="F72" i="25"/>
  <c r="L32" i="25"/>
  <c r="L54" i="30"/>
  <c r="F84" i="30"/>
  <c r="K163" i="25"/>
  <c r="M202" i="30"/>
  <c r="N64" i="30"/>
  <c r="J199" i="25"/>
  <c r="K35" i="25"/>
  <c r="D176" i="30"/>
  <c r="H206" i="30"/>
  <c r="D97" i="25"/>
  <c r="D92" i="30"/>
  <c r="L155" i="30"/>
  <c r="D117" i="25"/>
  <c r="G85" i="30"/>
  <c r="J41" i="30"/>
  <c r="N231" i="30"/>
  <c r="N175" i="25"/>
  <c r="O8" i="25"/>
  <c r="E34" i="25"/>
  <c r="N132" i="25"/>
  <c r="F177" i="25"/>
  <c r="O105" i="30"/>
  <c r="J163" i="25"/>
  <c r="L49" i="30"/>
  <c r="M155" i="25"/>
  <c r="H272" i="30"/>
  <c r="O7" i="25"/>
  <c r="E164" i="30"/>
  <c r="M266" i="25"/>
  <c r="N19" i="30"/>
  <c r="F57" i="30"/>
  <c r="K129" i="25"/>
  <c r="N149" i="25"/>
  <c r="E245" i="25"/>
  <c r="N200" i="25"/>
  <c r="N243" i="30"/>
  <c r="E8" i="30"/>
  <c r="N216" i="30"/>
  <c r="L28" i="25"/>
  <c r="E42" i="30"/>
  <c r="E154" i="30"/>
  <c r="F10" i="30"/>
  <c r="O21" i="25"/>
  <c r="M121" i="30"/>
  <c r="F164" i="30"/>
  <c r="F79" i="30"/>
  <c r="O153" i="30"/>
  <c r="I185" i="30"/>
  <c r="N35" i="30"/>
  <c r="F187" i="25"/>
  <c r="L177" i="25"/>
  <c r="K201" i="30"/>
  <c r="K19" i="25"/>
  <c r="K192" i="25"/>
  <c r="K189" i="30"/>
  <c r="K31" i="30"/>
  <c r="E165" i="25"/>
  <c r="J71" i="30"/>
  <c r="H70" i="30"/>
  <c r="J101" i="25"/>
  <c r="K143" i="30"/>
  <c r="G49" i="30"/>
  <c r="H38" i="30"/>
  <c r="K99" i="30"/>
  <c r="O145" i="25"/>
  <c r="L136" i="30"/>
  <c r="O99" i="25"/>
  <c r="F203" i="30"/>
  <c r="F96" i="30"/>
  <c r="H40" i="30"/>
  <c r="F37" i="25"/>
  <c r="F85" i="30"/>
  <c r="M136" i="30"/>
  <c r="J199" i="30"/>
  <c r="E117" i="30"/>
  <c r="I31" i="25"/>
  <c r="I180" i="25"/>
  <c r="M187" i="25"/>
  <c r="M12" i="30"/>
  <c r="O70" i="25"/>
  <c r="E223" i="25"/>
  <c r="G177" i="25"/>
  <c r="M192" i="25"/>
  <c r="M144" i="25"/>
  <c r="N36" i="25"/>
  <c r="O97" i="30"/>
  <c r="E73" i="30"/>
  <c r="H84" i="25"/>
  <c r="M232" i="30"/>
  <c r="M128" i="30"/>
  <c r="K203" i="25"/>
  <c r="H265" i="25"/>
  <c r="J20" i="25"/>
  <c r="L33" i="25"/>
  <c r="J121" i="30"/>
  <c r="G8" i="30"/>
  <c r="D198" i="25"/>
  <c r="H156" i="25"/>
  <c r="G145" i="30"/>
  <c r="I98" i="25"/>
  <c r="K197" i="30"/>
  <c r="K177" i="25"/>
  <c r="N102" i="25"/>
  <c r="M28" i="30"/>
  <c r="N162" i="25"/>
  <c r="K35" i="30"/>
  <c r="E69" i="25"/>
  <c r="D15" i="25"/>
  <c r="K223" i="25"/>
  <c r="E37" i="30"/>
  <c r="E189" i="25"/>
  <c r="G36" i="30"/>
  <c r="D266" i="25"/>
  <c r="H234" i="25"/>
  <c r="G35" i="25"/>
  <c r="I272" i="30"/>
  <c r="G205" i="30"/>
  <c r="J200" i="25"/>
  <c r="K26" i="30"/>
  <c r="G20" i="30"/>
  <c r="L64" i="30"/>
  <c r="I144" i="25"/>
  <c r="K99" i="25"/>
  <c r="E12" i="30"/>
  <c r="G14" i="25"/>
  <c r="O234" i="25"/>
  <c r="D231" i="30"/>
  <c r="L185" i="30"/>
  <c r="I21" i="25"/>
  <c r="O40" i="25"/>
  <c r="E120" i="25"/>
  <c r="F184" i="30"/>
  <c r="I155" i="25"/>
  <c r="J233" i="25"/>
  <c r="H196" i="30"/>
  <c r="G39" i="30"/>
  <c r="E142" i="30"/>
  <c r="F123" i="25"/>
  <c r="N33" i="25"/>
  <c r="N71" i="30"/>
  <c r="N136" i="30"/>
  <c r="H166" i="25"/>
  <c r="M138" i="25"/>
  <c r="H57" i="25"/>
  <c r="K153" i="30"/>
  <c r="J40" i="25"/>
  <c r="M31" i="30"/>
  <c r="K271" i="30"/>
  <c r="K164" i="30"/>
  <c r="E201" i="25"/>
  <c r="I231" i="30"/>
  <c r="G57" i="25"/>
  <c r="F117" i="30"/>
  <c r="J184" i="30"/>
  <c r="D202" i="30"/>
  <c r="E17" i="25"/>
  <c r="M16" i="25"/>
  <c r="G230" i="30"/>
  <c r="H162" i="30"/>
  <c r="O96" i="30"/>
  <c r="M207" i="25"/>
  <c r="F95" i="25"/>
  <c r="D143" i="25"/>
  <c r="K30" i="30"/>
  <c r="D13" i="30"/>
  <c r="N7" i="25"/>
  <c r="K211" i="30"/>
  <c r="I118" i="25"/>
  <c r="D10" i="30"/>
  <c r="N124" i="25"/>
  <c r="M115" i="30"/>
  <c r="G11" i="30"/>
  <c r="M92" i="30"/>
  <c r="L100" i="25"/>
  <c r="F185" i="30"/>
  <c r="K92" i="25"/>
  <c r="J232" i="30"/>
  <c r="E160" i="30"/>
  <c r="J13" i="30"/>
  <c r="N190" i="30"/>
  <c r="G191" i="30"/>
  <c r="G162" i="25"/>
  <c r="G157" i="25"/>
  <c r="L173" i="30"/>
  <c r="G174" i="30"/>
  <c r="D35" i="25"/>
  <c r="G90" i="30"/>
  <c r="K164" i="25"/>
  <c r="E155" i="25"/>
  <c r="O260" i="25"/>
  <c r="E95" i="25"/>
  <c r="N49" i="25"/>
  <c r="K37" i="25"/>
  <c r="I72" i="25"/>
  <c r="N37" i="30"/>
  <c r="N187" i="30"/>
  <c r="K117" i="25"/>
  <c r="J189" i="25"/>
  <c r="F49" i="25"/>
  <c r="BF112" i="31"/>
  <c r="G118" i="30"/>
  <c r="H157" i="25"/>
  <c r="H95" i="25"/>
  <c r="J56" i="30"/>
  <c r="L17" i="25"/>
  <c r="J19" i="30"/>
  <c r="K186" i="25"/>
  <c r="L35" i="25"/>
  <c r="O147" i="30"/>
  <c r="I131" i="25"/>
  <c r="K121" i="30"/>
  <c r="I157" i="25"/>
  <c r="M43" i="30"/>
  <c r="M9" i="25"/>
  <c r="G153" i="30"/>
  <c r="G248" i="30"/>
  <c r="E191" i="30"/>
  <c r="I177" i="25"/>
  <c r="N120" i="25"/>
  <c r="G26" i="30"/>
  <c r="F156" i="25"/>
  <c r="J190" i="25"/>
  <c r="M233" i="25"/>
  <c r="M233" i="30"/>
  <c r="J200" i="30"/>
  <c r="E203" i="25"/>
  <c r="D117" i="30"/>
  <c r="N263" i="30"/>
  <c r="D72" i="30"/>
  <c r="L192" i="25"/>
  <c r="H37" i="30"/>
  <c r="E265" i="25"/>
  <c r="L189" i="30"/>
  <c r="M79" i="30"/>
  <c r="K12" i="30"/>
  <c r="H59" i="30"/>
  <c r="D26" i="25"/>
  <c r="D120" i="25"/>
  <c r="M122" i="25"/>
  <c r="O69" i="25"/>
  <c r="O176" i="25"/>
  <c r="H16" i="25"/>
  <c r="E173" i="30"/>
  <c r="E235" i="25"/>
  <c r="E163" i="25"/>
  <c r="D42" i="30"/>
  <c r="I133" i="25"/>
  <c r="J119" i="30"/>
  <c r="H192" i="25"/>
  <c r="H93" i="25"/>
  <c r="G98" i="30"/>
  <c r="N21" i="25"/>
  <c r="J188" i="25"/>
  <c r="J197" i="30"/>
  <c r="D21" i="25"/>
  <c r="K157" i="25"/>
  <c r="G41" i="30"/>
  <c r="H56" i="25"/>
  <c r="O78" i="30"/>
  <c r="H38" i="25"/>
  <c r="E205" i="30"/>
  <c r="M17" i="30"/>
  <c r="BG111" i="31"/>
  <c r="M73" i="30"/>
  <c r="K118" i="25"/>
  <c r="H99" i="25"/>
  <c r="O136" i="30"/>
  <c r="G164" i="25"/>
  <c r="E233" i="30"/>
  <c r="D26" i="30"/>
  <c r="E56" i="30"/>
  <c r="O143" i="30"/>
  <c r="J245" i="25"/>
  <c r="H264" i="30"/>
  <c r="N72" i="30"/>
  <c r="M59" i="25"/>
  <c r="D144" i="25"/>
  <c r="E185" i="30"/>
  <c r="H37" i="25"/>
  <c r="M198" i="30"/>
  <c r="H260" i="25"/>
  <c r="E118" i="30"/>
  <c r="D58" i="25"/>
  <c r="E130" i="25"/>
  <c r="D173" i="30"/>
  <c r="I116" i="30"/>
  <c r="J211" i="30"/>
  <c r="O14" i="30"/>
  <c r="H205" i="25"/>
  <c r="D49" i="25"/>
  <c r="F136" i="30"/>
  <c r="J143" i="25"/>
  <c r="K66" i="25"/>
  <c r="I33" i="25"/>
  <c r="O166" i="25"/>
  <c r="J204" i="30"/>
  <c r="L57" i="30"/>
  <c r="I235" i="25"/>
  <c r="I66" i="25"/>
  <c r="O8" i="30"/>
  <c r="H91" i="30"/>
  <c r="H123" i="25"/>
  <c r="F26" i="30"/>
  <c r="I92" i="25"/>
  <c r="I146" i="30"/>
  <c r="F264" i="30"/>
  <c r="E187" i="25"/>
  <c r="M54" i="30"/>
  <c r="D96" i="25"/>
  <c r="O70" i="30"/>
  <c r="N196" i="30"/>
  <c r="H15" i="25"/>
  <c r="K64" i="30"/>
  <c r="G188" i="25"/>
  <c r="G188" i="30"/>
  <c r="M93" i="25"/>
  <c r="D14" i="30"/>
  <c r="J202" i="25"/>
  <c r="L55" i="30"/>
  <c r="N78" i="25"/>
  <c r="F121" i="25"/>
  <c r="K207" i="25"/>
  <c r="F97" i="25"/>
  <c r="F130" i="25"/>
  <c r="F232" i="30"/>
  <c r="H199" i="30"/>
  <c r="O273" i="25"/>
  <c r="K184" i="30"/>
  <c r="M55" i="25"/>
  <c r="H188" i="30"/>
  <c r="O193" i="25"/>
  <c r="D19" i="25"/>
  <c r="D161" i="30"/>
  <c r="N157" i="25"/>
  <c r="O65" i="30"/>
  <c r="J233" i="30"/>
  <c r="K233" i="30"/>
  <c r="K40" i="30"/>
  <c r="E179" i="25"/>
  <c r="G207" i="25"/>
  <c r="F175" i="30"/>
  <c r="O180" i="25"/>
  <c r="M132" i="25"/>
  <c r="J263" i="30"/>
  <c r="J100" i="25"/>
  <c r="L43" i="30"/>
  <c r="N141" i="30"/>
  <c r="K65" i="25"/>
  <c r="D218" i="25"/>
  <c r="D205" i="25"/>
  <c r="F157" i="25"/>
  <c r="L29" i="25"/>
  <c r="N131" i="30"/>
  <c r="F190" i="25"/>
  <c r="I205" i="25"/>
  <c r="H55" i="25"/>
  <c r="L121" i="25"/>
  <c r="E15" i="25"/>
  <c r="L202" i="25"/>
  <c r="F132" i="25"/>
  <c r="E250" i="25"/>
  <c r="O117" i="30"/>
  <c r="E72" i="30"/>
  <c r="H110" i="30"/>
  <c r="I175" i="25"/>
  <c r="D16" i="30"/>
  <c r="N29" i="30"/>
  <c r="F117" i="25"/>
  <c r="E148" i="30"/>
  <c r="I37" i="25"/>
  <c r="N69" i="30"/>
  <c r="M271" i="30"/>
  <c r="E19" i="30"/>
  <c r="E41" i="25"/>
  <c r="I156" i="25"/>
  <c r="I198" i="30"/>
  <c r="H120" i="30"/>
  <c r="F163" i="25"/>
  <c r="M223" i="25"/>
  <c r="K10" i="25"/>
  <c r="G263" i="30"/>
  <c r="D118" i="25"/>
  <c r="E55" i="25"/>
  <c r="F44" i="30"/>
  <c r="O119" i="30"/>
  <c r="K13" i="25"/>
  <c r="L12" i="30"/>
  <c r="G12" i="30"/>
  <c r="G202" i="25"/>
  <c r="H263" i="30"/>
  <c r="L84" i="25"/>
  <c r="F161" i="30"/>
  <c r="O119" i="25"/>
  <c r="H43" i="30"/>
  <c r="O28" i="30"/>
  <c r="I17" i="30"/>
  <c r="L197" i="30"/>
  <c r="N191" i="25"/>
  <c r="I11" i="25"/>
  <c r="I67" i="30"/>
  <c r="K96" i="30"/>
  <c r="N55" i="25"/>
  <c r="N70" i="25"/>
  <c r="E18" i="30"/>
  <c r="G28" i="25"/>
  <c r="K33" i="25"/>
  <c r="G233" i="25"/>
  <c r="D166" i="25"/>
  <c r="G69" i="30"/>
  <c r="H92" i="25"/>
  <c r="K44" i="30"/>
  <c r="E17" i="30"/>
  <c r="M154" i="30"/>
  <c r="O94" i="30"/>
  <c r="F204" i="30"/>
  <c r="M65" i="30"/>
  <c r="H65" i="25"/>
  <c r="N206" i="25"/>
  <c r="H138" i="25"/>
  <c r="D155" i="25"/>
  <c r="F196" i="30"/>
  <c r="H204" i="30"/>
  <c r="M64" i="25"/>
  <c r="E59" i="25"/>
  <c r="D201" i="25"/>
  <c r="J44" i="25"/>
  <c r="K78" i="30"/>
  <c r="J201" i="30"/>
  <c r="H187" i="30"/>
  <c r="M199" i="30"/>
  <c r="E11" i="30"/>
  <c r="I121" i="25"/>
  <c r="H232" i="25"/>
  <c r="E86" i="32"/>
  <c r="F199" i="30"/>
  <c r="H118" i="25"/>
  <c r="J177" i="30"/>
  <c r="H98" i="25"/>
  <c r="M20" i="30"/>
  <c r="F142" i="30"/>
  <c r="L117" i="30"/>
  <c r="G240" i="25"/>
  <c r="D85" i="30"/>
  <c r="L33" i="30"/>
  <c r="O203" i="25"/>
  <c r="J69" i="25"/>
  <c r="O157" i="25"/>
  <c r="I7" i="25"/>
  <c r="H248" i="30"/>
  <c r="G69" i="25"/>
  <c r="K112" i="25"/>
  <c r="N232" i="25"/>
  <c r="N28" i="30"/>
  <c r="M120" i="25"/>
  <c r="J96" i="25"/>
  <c r="I38" i="30"/>
  <c r="M188" i="25"/>
  <c r="F7" i="30"/>
  <c r="F233" i="30"/>
  <c r="E99" i="30"/>
  <c r="G132" i="25"/>
  <c r="K36" i="30"/>
  <c r="E57" i="25"/>
  <c r="J128" i="30"/>
  <c r="I36" i="30"/>
  <c r="E259" i="25"/>
  <c r="F42" i="30"/>
  <c r="L123" i="25"/>
  <c r="F38" i="25"/>
  <c r="K64" i="25"/>
  <c r="F199" i="25"/>
  <c r="M243" i="30"/>
  <c r="D12" i="30"/>
  <c r="G38" i="30"/>
  <c r="H145" i="25"/>
  <c r="N185" i="30"/>
  <c r="K199" i="25"/>
  <c r="BE112" i="31"/>
  <c r="H73" i="25"/>
  <c r="L175" i="25"/>
  <c r="D203" i="25"/>
  <c r="N8" i="30"/>
  <c r="L96" i="30"/>
  <c r="F143" i="30"/>
  <c r="G49" i="25"/>
  <c r="O41" i="30"/>
  <c r="M186" i="30"/>
  <c r="I41" i="25"/>
  <c r="E230" i="30"/>
  <c r="H205" i="30"/>
  <c r="J43" i="30"/>
  <c r="M42" i="25"/>
  <c r="L161" i="30"/>
  <c r="H66" i="30"/>
  <c r="G221" i="30"/>
  <c r="E130" i="30"/>
  <c r="K147" i="30"/>
  <c r="J206" i="30"/>
  <c r="J178" i="25"/>
  <c r="D40" i="30"/>
  <c r="N160" i="30"/>
  <c r="M57" i="25"/>
  <c r="E143" i="30"/>
  <c r="L40" i="30"/>
  <c r="I84" i="30"/>
  <c r="E58" i="30"/>
  <c r="E101" i="25"/>
  <c r="O127" i="30"/>
  <c r="F11" i="25"/>
  <c r="F192" i="25"/>
  <c r="N207" i="25"/>
  <c r="O29" i="30"/>
  <c r="G102" i="25"/>
  <c r="K232" i="30"/>
  <c r="K39" i="25"/>
  <c r="N96" i="30"/>
  <c r="E198" i="30"/>
  <c r="L17" i="30"/>
  <c r="G201" i="30"/>
  <c r="H68" i="25"/>
  <c r="O20" i="30"/>
  <c r="N26" i="25"/>
  <c r="F70" i="30"/>
  <c r="D54" i="25"/>
  <c r="I143" i="30"/>
  <c r="D91" i="30"/>
  <c r="K187" i="30"/>
  <c r="D95" i="30"/>
  <c r="J98" i="30"/>
  <c r="M11" i="25"/>
  <c r="I105" i="30"/>
  <c r="D234" i="25"/>
  <c r="K57" i="25"/>
  <c r="K84" i="25"/>
  <c r="K122" i="30"/>
  <c r="I44" i="25"/>
  <c r="K132" i="25"/>
  <c r="I122" i="30"/>
  <c r="I66" i="30"/>
  <c r="E155" i="30"/>
  <c r="M44" i="25"/>
  <c r="D92" i="25"/>
  <c r="I68" i="30"/>
  <c r="F78" i="30"/>
  <c r="J274" i="25"/>
  <c r="N27" i="25"/>
  <c r="E266" i="25"/>
  <c r="N34" i="25"/>
  <c r="K56" i="30"/>
  <c r="F211" i="30"/>
  <c r="K235" i="25"/>
  <c r="H208" i="25"/>
  <c r="E26" i="30"/>
  <c r="M58" i="25"/>
  <c r="F66" i="25"/>
  <c r="J142" i="30"/>
  <c r="E121" i="25"/>
  <c r="F200" i="25"/>
  <c r="J157" i="25"/>
  <c r="D71" i="30"/>
  <c r="L36" i="25"/>
  <c r="M107" i="25"/>
  <c r="M49" i="25"/>
  <c r="I34" i="25"/>
  <c r="K190" i="25"/>
  <c r="F43" i="25"/>
  <c r="M99" i="25"/>
  <c r="D69" i="25"/>
  <c r="O206" i="30"/>
  <c r="J93" i="30"/>
  <c r="J37" i="30"/>
  <c r="K189" i="25"/>
  <c r="F59" i="25"/>
  <c r="F259" i="25"/>
  <c r="I148" i="30"/>
  <c r="I96" i="30"/>
  <c r="O248" i="30"/>
  <c r="F17" i="30"/>
  <c r="E180" i="25"/>
  <c r="E263" i="30"/>
  <c r="E72" i="25"/>
  <c r="H207" i="25"/>
  <c r="I27" i="25"/>
  <c r="J54" i="30"/>
  <c r="M117" i="30"/>
  <c r="M133" i="25"/>
  <c r="K145" i="30"/>
  <c r="F274" i="25"/>
  <c r="N49" i="30"/>
  <c r="L221" i="30"/>
  <c r="L163" i="25"/>
  <c r="E208" i="25"/>
  <c r="O175" i="25"/>
  <c r="I14" i="25"/>
  <c r="H36" i="30"/>
  <c r="H58" i="30"/>
  <c r="O92" i="30"/>
  <c r="N175" i="30"/>
  <c r="I177" i="30"/>
  <c r="D120" i="30"/>
  <c r="D110" i="30"/>
  <c r="I28" i="30"/>
  <c r="F165" i="25"/>
  <c r="O95" i="25"/>
  <c r="N131" i="25"/>
  <c r="N71" i="25"/>
  <c r="K18" i="30"/>
  <c r="L59" i="25"/>
  <c r="E202" i="25"/>
  <c r="O245" i="25"/>
  <c r="H162" i="25"/>
  <c r="L73" i="30"/>
  <c r="I184" i="30"/>
  <c r="O199" i="25"/>
  <c r="K59" i="30"/>
  <c r="M21" i="30"/>
  <c r="D207" i="25"/>
  <c r="M30" i="25"/>
  <c r="G184" i="30"/>
  <c r="O65" i="25"/>
  <c r="K19" i="30"/>
  <c r="N148" i="30"/>
  <c r="D54" i="30"/>
  <c r="M145" i="25"/>
  <c r="G55" i="30"/>
  <c r="M70" i="25"/>
  <c r="G257" i="30"/>
  <c r="E98" i="25"/>
  <c r="O112" i="25"/>
  <c r="J98" i="25"/>
  <c r="E166" i="25"/>
  <c r="F92" i="25"/>
  <c r="H14" i="30"/>
  <c r="M119" i="30"/>
  <c r="G130" i="30"/>
  <c r="H21" i="30"/>
  <c r="E78" i="30"/>
  <c r="O33" i="25"/>
  <c r="G32" i="30"/>
  <c r="J267" i="25"/>
  <c r="F160" i="30"/>
  <c r="L94" i="25"/>
  <c r="J16" i="25"/>
  <c r="K98" i="30"/>
  <c r="E122" i="25"/>
  <c r="K200" i="25"/>
  <c r="L200" i="30"/>
  <c r="E274" i="25"/>
  <c r="O164" i="25"/>
  <c r="H190" i="25"/>
  <c r="I96" i="25"/>
  <c r="G146" i="30"/>
  <c r="G31" i="25"/>
  <c r="K41" i="30"/>
  <c r="I264" i="30"/>
  <c r="K175" i="30"/>
  <c r="I15" i="25"/>
  <c r="I221" i="30"/>
  <c r="G84" i="30"/>
  <c r="J11" i="30"/>
  <c r="E10" i="30"/>
  <c r="D199" i="30"/>
  <c r="E68" i="25"/>
  <c r="J92" i="30"/>
  <c r="H202" i="25"/>
  <c r="D202" i="25"/>
  <c r="D115" i="30"/>
  <c r="H117" i="30"/>
  <c r="H150" i="25"/>
  <c r="G64" i="25"/>
  <c r="M200" i="25"/>
  <c r="I176" i="25"/>
  <c r="J265" i="25"/>
  <c r="M97" i="30"/>
  <c r="E11" i="25"/>
  <c r="O192" i="25"/>
  <c r="L79" i="30"/>
  <c r="L8" i="25"/>
  <c r="N188" i="30"/>
  <c r="L27" i="25"/>
  <c r="I38" i="25"/>
  <c r="BH101" i="31"/>
  <c r="F201" i="30"/>
  <c r="J231" i="30"/>
  <c r="F31" i="25"/>
  <c r="G203" i="30"/>
  <c r="L274" i="25"/>
  <c r="L92" i="30"/>
  <c r="F218" i="25"/>
  <c r="D66" i="25"/>
  <c r="J56" i="25"/>
  <c r="D33" i="25"/>
  <c r="E68" i="30"/>
  <c r="G193" i="25"/>
  <c r="E65" i="30"/>
  <c r="I162" i="25"/>
  <c r="G185" i="30"/>
  <c r="N122" i="25"/>
  <c r="K91" i="30"/>
  <c r="E36" i="25"/>
  <c r="N68" i="25"/>
  <c r="G33" i="30"/>
  <c r="I173" i="30"/>
  <c r="K73" i="25"/>
  <c r="K117" i="30"/>
  <c r="L55" i="25"/>
  <c r="D65" i="30"/>
  <c r="K70" i="30"/>
  <c r="D155" i="30"/>
  <c r="G20" i="25"/>
  <c r="G178" i="30"/>
  <c r="O18" i="25"/>
  <c r="O154" i="30"/>
  <c r="H21" i="25"/>
  <c r="D67" i="25"/>
  <c r="L186" i="25"/>
  <c r="J117" i="30"/>
  <c r="O12" i="25"/>
  <c r="F33" i="25"/>
  <c r="G116" i="30"/>
  <c r="I100" i="30"/>
  <c r="G40" i="25"/>
  <c r="L133" i="25"/>
  <c r="M273" i="25"/>
  <c r="I58" i="30"/>
  <c r="BH313" i="31"/>
  <c r="E207" i="25"/>
  <c r="N91" i="30"/>
  <c r="L130" i="30"/>
  <c r="H176" i="30"/>
  <c r="F208" i="25"/>
  <c r="G9" i="25"/>
  <c r="I149" i="25"/>
  <c r="O57" i="25"/>
  <c r="G96" i="25"/>
  <c r="E260" i="25"/>
  <c r="E18" i="25"/>
  <c r="G21" i="30"/>
  <c r="L93" i="25"/>
  <c r="E179" i="30"/>
  <c r="I44" i="30"/>
  <c r="J193" i="25"/>
  <c r="M94" i="30"/>
  <c r="D205" i="30"/>
  <c r="I208" i="25"/>
  <c r="J100" i="30"/>
  <c r="K178" i="30"/>
  <c r="F19" i="30"/>
  <c r="D39" i="30"/>
  <c r="I37" i="30"/>
  <c r="N143" i="30"/>
  <c r="J235" i="25"/>
  <c r="H15" i="30"/>
  <c r="D94" i="25"/>
  <c r="K102" i="25"/>
  <c r="M98" i="25"/>
  <c r="G272" i="30"/>
  <c r="E238" i="30"/>
  <c r="J105" i="30"/>
  <c r="G13" i="25"/>
  <c r="J265" i="30"/>
  <c r="L44" i="25"/>
  <c r="D223" i="25"/>
  <c r="F95" i="30"/>
  <c r="I188" i="30"/>
  <c r="I196" i="30"/>
  <c r="L117" i="25"/>
  <c r="D130" i="25"/>
  <c r="G131" i="25"/>
  <c r="K97" i="25"/>
  <c r="F67" i="30"/>
  <c r="J186" i="30"/>
  <c r="H198" i="25"/>
  <c r="O102" i="25"/>
  <c r="F78" i="25"/>
  <c r="D107" i="25"/>
  <c r="H44" i="30"/>
  <c r="O128" i="30"/>
  <c r="O186" i="30"/>
  <c r="G71" i="30"/>
  <c r="M65" i="25"/>
  <c r="M36" i="25"/>
  <c r="K146" i="30"/>
  <c r="L66" i="30"/>
  <c r="O85" i="30"/>
  <c r="J31" i="25"/>
  <c r="M129" i="30"/>
  <c r="D149" i="25"/>
  <c r="G232" i="30"/>
  <c r="F150" i="25"/>
  <c r="D259" i="25"/>
  <c r="G11" i="25"/>
  <c r="H176" i="25"/>
  <c r="N57" i="25"/>
  <c r="F71" i="30"/>
  <c r="E186" i="25"/>
  <c r="D38" i="25"/>
  <c r="O160" i="30"/>
  <c r="M187" i="30"/>
  <c r="K198" i="25"/>
  <c r="D18" i="25"/>
  <c r="N189" i="25"/>
  <c r="J70" i="25"/>
  <c r="D70" i="25"/>
  <c r="G233" i="30"/>
  <c r="L30" i="30"/>
  <c r="L95" i="25"/>
  <c r="K79" i="25"/>
  <c r="J67" i="25"/>
  <c r="G96" i="30"/>
  <c r="L101" i="25"/>
  <c r="H72" i="30"/>
  <c r="G72" i="30"/>
  <c r="J188" i="30"/>
  <c r="H39" i="25"/>
  <c r="L176" i="25"/>
  <c r="L118" i="30"/>
  <c r="H35" i="25"/>
  <c r="E96" i="30"/>
  <c r="H71" i="30"/>
  <c r="L131" i="30"/>
  <c r="K161" i="30"/>
  <c r="K123" i="25"/>
  <c r="O197" i="30"/>
  <c r="M148" i="30"/>
  <c r="H71" i="25"/>
  <c r="J149" i="25"/>
  <c r="E186" i="30"/>
  <c r="L56" i="25"/>
  <c r="E29" i="30"/>
  <c r="BE113" i="31"/>
  <c r="L42" i="30"/>
  <c r="N148" i="25"/>
  <c r="I55" i="30"/>
  <c r="K72" i="30"/>
  <c r="D267" i="25"/>
  <c r="D221" i="30"/>
  <c r="M95" i="25"/>
  <c r="G187" i="25"/>
  <c r="F42" i="25"/>
  <c r="J71" i="25"/>
  <c r="J102" i="25"/>
  <c r="E20" i="25"/>
  <c r="E189" i="30"/>
  <c r="G163" i="25"/>
  <c r="F41" i="25"/>
  <c r="I35" i="30"/>
  <c r="D188" i="25"/>
  <c r="D20" i="30"/>
  <c r="K85" i="30"/>
  <c r="E40" i="30"/>
  <c r="O267" i="25"/>
  <c r="J191" i="25"/>
  <c r="N257" i="30"/>
  <c r="E177" i="25"/>
  <c r="E192" i="25"/>
  <c r="E71" i="25"/>
  <c r="H188" i="25"/>
  <c r="F69" i="25"/>
  <c r="E199" i="25"/>
  <c r="J41" i="25"/>
  <c r="N129" i="25"/>
  <c r="E232" i="30"/>
  <c r="N271" i="30"/>
  <c r="L218" i="25"/>
  <c r="J70" i="30"/>
  <c r="O27" i="25"/>
  <c r="H99" i="30"/>
  <c r="D199" i="25"/>
  <c r="F197" i="30"/>
  <c r="E96" i="25"/>
  <c r="D200" i="30"/>
  <c r="I94" i="25"/>
  <c r="M78" i="25"/>
  <c r="E102" i="25"/>
  <c r="H240" i="25"/>
  <c r="E205" i="25"/>
  <c r="O187" i="25"/>
  <c r="I162" i="30"/>
  <c r="M180" i="25"/>
  <c r="H41" i="30"/>
  <c r="O243" i="30"/>
  <c r="J201" i="25"/>
  <c r="I64" i="25"/>
  <c r="H118" i="30"/>
  <c r="H155" i="25"/>
  <c r="D98" i="30"/>
  <c r="E197" i="30"/>
  <c r="O116" i="30"/>
  <c r="N94" i="30"/>
  <c r="M18" i="25"/>
  <c r="G200" i="25"/>
  <c r="D136" i="30"/>
  <c r="H94" i="30"/>
  <c r="M211" i="30"/>
  <c r="E148" i="25"/>
  <c r="G189" i="30"/>
  <c r="G190" i="30"/>
  <c r="E149" i="25"/>
  <c r="H189" i="30"/>
  <c r="E199" i="30"/>
  <c r="L11" i="30"/>
  <c r="I201" i="30"/>
  <c r="I213" i="25"/>
  <c r="M127" i="30"/>
  <c r="G267" i="25"/>
  <c r="J12" i="30"/>
  <c r="E178" i="25"/>
  <c r="K119" i="25"/>
  <c r="E213" i="25"/>
  <c r="D43" i="25"/>
  <c r="N145" i="25"/>
  <c r="O55" i="25"/>
  <c r="D154" i="30"/>
  <c r="N127" i="30"/>
  <c r="G213" i="25"/>
  <c r="O49" i="30"/>
  <c r="K119" i="30"/>
  <c r="G155" i="25"/>
  <c r="G196" i="30"/>
  <c r="L231" i="30"/>
  <c r="G202" i="30"/>
  <c r="G117" i="25"/>
  <c r="H174" i="30"/>
  <c r="O173" i="30"/>
  <c r="L204" i="25"/>
  <c r="J107" i="25"/>
  <c r="L34" i="25"/>
  <c r="E211" i="30"/>
  <c r="K258" i="30"/>
  <c r="D72" i="25"/>
  <c r="F119" i="25"/>
  <c r="L105" i="30"/>
  <c r="G16" i="25"/>
  <c r="I120" i="30"/>
  <c r="I97" i="25"/>
  <c r="O16" i="25"/>
  <c r="O19" i="25"/>
  <c r="L96" i="25"/>
  <c r="H130" i="30"/>
  <c r="N10" i="30"/>
  <c r="O11" i="25"/>
  <c r="K136" i="30"/>
  <c r="F38" i="30"/>
  <c r="D157" i="25"/>
  <c r="G92" i="25"/>
  <c r="M145" i="30"/>
  <c r="O17" i="30"/>
  <c r="M91" i="30"/>
  <c r="M245" i="25"/>
  <c r="N33" i="30"/>
  <c r="K148" i="25"/>
  <c r="J136" i="30"/>
  <c r="M263" i="30"/>
  <c r="K260" i="25"/>
  <c r="E19" i="25"/>
  <c r="M147" i="30"/>
  <c r="H55" i="30"/>
  <c r="G29" i="30"/>
  <c r="N59" i="30"/>
  <c r="E123" i="25"/>
  <c r="D164" i="30"/>
  <c r="G264" i="30"/>
  <c r="M7" i="25"/>
  <c r="L40" i="25"/>
  <c r="O66" i="25"/>
  <c r="I27" i="30"/>
  <c r="N64" i="25"/>
  <c r="O265" i="30"/>
  <c r="M85" i="30"/>
  <c r="K154" i="30"/>
  <c r="N211" i="30"/>
  <c r="H44" i="25"/>
  <c r="L144" i="25"/>
  <c r="I16" i="30"/>
  <c r="H245" i="25"/>
  <c r="O156" i="25"/>
  <c r="J58" i="30"/>
  <c r="J138" i="25"/>
  <c r="O142" i="30"/>
  <c r="J28" i="30"/>
  <c r="D192" i="25"/>
  <c r="O92" i="25"/>
  <c r="J72" i="25"/>
  <c r="L150" i="25"/>
  <c r="F129" i="30"/>
  <c r="J14" i="30"/>
  <c r="L248" i="30"/>
  <c r="N29" i="25"/>
  <c r="D13" i="25"/>
  <c r="K55" i="25"/>
  <c r="H121" i="25"/>
  <c r="M124" i="25"/>
  <c r="O200" i="30"/>
  <c r="F98" i="30"/>
  <c r="N37" i="25"/>
  <c r="M149" i="25"/>
  <c r="L199" i="25"/>
  <c r="I203" i="30"/>
  <c r="D96" i="30"/>
  <c r="E129" i="30"/>
  <c r="O191" i="30"/>
  <c r="I32" i="30"/>
  <c r="D200" i="25"/>
  <c r="F257" i="30"/>
  <c r="I35" i="25"/>
  <c r="I266" i="25"/>
  <c r="F186" i="30"/>
  <c r="G65" i="25"/>
  <c r="J37" i="25"/>
  <c r="K221" i="30"/>
  <c r="F189" i="25"/>
  <c r="H233" i="30"/>
  <c r="N30" i="30"/>
  <c r="D263" i="30"/>
  <c r="G14" i="30"/>
  <c r="D186" i="25"/>
  <c r="M122" i="30"/>
  <c r="L273" i="25"/>
  <c r="I145" i="25"/>
  <c r="J165" i="25"/>
  <c r="N78" i="30"/>
  <c r="N258" i="30"/>
  <c r="I119" i="30"/>
  <c r="N17" i="25"/>
  <c r="G67" i="30"/>
  <c r="H64" i="30"/>
  <c r="E234" i="25"/>
  <c r="I32" i="25"/>
  <c r="F206" i="25"/>
  <c r="H78" i="30"/>
  <c r="J35" i="30"/>
  <c r="J250" i="25"/>
  <c r="J273" i="25"/>
  <c r="D119" i="30"/>
  <c r="M205" i="30"/>
  <c r="K16" i="30"/>
  <c r="L20" i="25"/>
  <c r="N16" i="30"/>
  <c r="J131" i="25"/>
  <c r="D40" i="25"/>
  <c r="N93" i="25"/>
  <c r="K95" i="30"/>
  <c r="G73" i="30"/>
  <c r="H160" i="30"/>
  <c r="J144" i="25"/>
  <c r="O79" i="25"/>
  <c r="G94" i="30"/>
  <c r="O9" i="30"/>
  <c r="L272" i="30"/>
  <c r="D141" i="30"/>
  <c r="F120" i="30"/>
  <c r="F147" i="30"/>
  <c r="F40" i="25"/>
  <c r="O263" i="30"/>
  <c r="J164" i="30"/>
  <c r="M68" i="25"/>
  <c r="G175" i="30"/>
  <c r="D95" i="25"/>
  <c r="M190" i="25"/>
  <c r="F193" i="25"/>
  <c r="E73" i="25"/>
  <c r="O202" i="25"/>
  <c r="M73" i="25"/>
  <c r="F129" i="25"/>
  <c r="J7" i="25"/>
  <c r="J112" i="25"/>
  <c r="G95" i="25"/>
  <c r="K14" i="30"/>
  <c r="E49" i="25"/>
  <c r="L58" i="30"/>
  <c r="O35" i="25"/>
  <c r="I136" i="30"/>
  <c r="G99" i="25"/>
  <c r="I273" i="25"/>
  <c r="I124" i="25"/>
  <c r="F238" i="30"/>
  <c r="M267" i="25"/>
  <c r="J38" i="25"/>
  <c r="G44" i="25"/>
  <c r="L100" i="30"/>
  <c r="D188" i="30"/>
  <c r="J32" i="30"/>
  <c r="G73" i="25"/>
  <c r="M28" i="25"/>
  <c r="L37" i="30"/>
  <c r="G176" i="25"/>
  <c r="E110" i="30"/>
  <c r="K127" i="30"/>
  <c r="D148" i="25"/>
  <c r="O42" i="25"/>
  <c r="L230" i="30"/>
  <c r="I271" i="30"/>
  <c r="G143" i="30"/>
  <c r="L149" i="25"/>
  <c r="F56" i="30"/>
  <c r="J66" i="30"/>
  <c r="G100" i="25"/>
  <c r="J59" i="25"/>
  <c r="F39" i="25"/>
  <c r="N205" i="25"/>
  <c r="H101" i="25"/>
  <c r="N107" i="25"/>
  <c r="J78" i="30"/>
  <c r="D232" i="30"/>
  <c r="N221" i="30"/>
  <c r="L156" i="25"/>
  <c r="M96" i="30"/>
  <c r="N205" i="30"/>
  <c r="J78" i="25"/>
  <c r="O59" i="30"/>
  <c r="G40" i="30"/>
  <c r="I248" i="30"/>
  <c r="H181" i="25"/>
  <c r="H163" i="30"/>
  <c r="J96" i="30"/>
  <c r="O27" i="30"/>
  <c r="O101" i="25"/>
  <c r="J248" i="30"/>
  <c r="K93" i="30"/>
  <c r="H131" i="30"/>
  <c r="E59" i="30"/>
  <c r="H198" i="30"/>
  <c r="G177" i="30"/>
  <c r="H179" i="30"/>
  <c r="N156" i="25"/>
  <c r="I40" i="25"/>
  <c r="L162" i="25"/>
  <c r="K174" i="30"/>
  <c r="K120" i="25"/>
  <c r="O148" i="30"/>
  <c r="N38" i="30"/>
  <c r="D100" i="25"/>
  <c r="I203" i="25"/>
  <c r="H33" i="30"/>
  <c r="M240" i="25"/>
  <c r="I71" i="30"/>
  <c r="M116" i="30"/>
  <c r="N272" i="30"/>
  <c r="O117" i="25"/>
  <c r="F166" i="25"/>
  <c r="D67" i="30"/>
  <c r="L141" i="30"/>
  <c r="O198" i="25"/>
  <c r="J29" i="30"/>
  <c r="BF113" i="31"/>
  <c r="M8" i="30"/>
  <c r="H179" i="25"/>
  <c r="L98" i="30"/>
  <c r="G66" i="25"/>
  <c r="K73" i="30"/>
  <c r="J85" i="30"/>
  <c r="K55" i="30"/>
  <c r="F101" i="25"/>
  <c r="M173" i="30"/>
  <c r="J55" i="25"/>
  <c r="I186" i="25"/>
  <c r="L115" i="30"/>
  <c r="O274" i="25"/>
  <c r="F30" i="25"/>
  <c r="K57" i="30"/>
  <c r="M260" i="25"/>
  <c r="H10" i="30"/>
  <c r="K165" i="25"/>
  <c r="N223" i="25"/>
  <c r="E233" i="25"/>
  <c r="M146" i="30"/>
  <c r="D71" i="25"/>
  <c r="L65" i="25"/>
  <c r="E133" i="25"/>
  <c r="F64" i="25"/>
  <c r="N198" i="30"/>
  <c r="D27" i="30"/>
  <c r="H211" i="30"/>
  <c r="J42" i="25"/>
  <c r="N14" i="30"/>
  <c r="N121" i="30"/>
  <c r="N31" i="25"/>
  <c r="D84" i="30"/>
  <c r="D78" i="30"/>
  <c r="F187" i="30"/>
  <c r="K15" i="30"/>
  <c r="H163" i="25"/>
  <c r="F34" i="25"/>
  <c r="F223" i="25"/>
  <c r="G56" i="30"/>
  <c r="D11" i="25"/>
  <c r="E184" i="30"/>
  <c r="M131" i="25"/>
  <c r="I230" i="30"/>
  <c r="E127" i="30"/>
  <c r="K191" i="30"/>
  <c r="F13" i="30"/>
  <c r="E187" i="30"/>
  <c r="O207" i="25"/>
  <c r="N197" i="30"/>
  <c r="E70" i="30"/>
  <c r="I186" i="30"/>
  <c r="G143" i="25"/>
  <c r="K188" i="25"/>
  <c r="O165" i="25"/>
  <c r="K145" i="25"/>
  <c r="M250" i="25"/>
  <c r="M43" i="25"/>
  <c r="F173" i="30"/>
  <c r="E67" i="30"/>
  <c r="F121" i="30"/>
  <c r="D142" i="30"/>
  <c r="I101" i="25"/>
  <c r="J58" i="25"/>
  <c r="L155" i="25"/>
  <c r="F27" i="25"/>
  <c r="E9" i="30"/>
  <c r="M201" i="30"/>
  <c r="N9" i="30"/>
  <c r="L78" i="25"/>
  <c r="O34" i="25"/>
  <c r="O184" i="30"/>
  <c r="E273" i="25"/>
  <c r="N201" i="30"/>
  <c r="G144" i="25"/>
  <c r="E56" i="25"/>
  <c r="G68" i="25"/>
  <c r="N12" i="25"/>
  <c r="M34" i="25"/>
  <c r="H13" i="30"/>
  <c r="N66" i="30"/>
  <c r="I200" i="30"/>
  <c r="G39" i="25"/>
  <c r="N260" i="25"/>
  <c r="D49" i="30"/>
  <c r="L205" i="30"/>
  <c r="K8" i="30"/>
  <c r="O118" i="30"/>
  <c r="I12" i="25"/>
  <c r="G175" i="25"/>
  <c r="H29" i="25"/>
  <c r="E258" i="30"/>
  <c r="F179" i="30"/>
  <c r="G123" i="25"/>
  <c r="D44" i="25"/>
  <c r="D35" i="30"/>
  <c r="N118" i="25"/>
  <c r="J198" i="30"/>
  <c r="J64" i="25"/>
  <c r="E31" i="25"/>
  <c r="D30" i="30"/>
  <c r="I93" i="30"/>
  <c r="J162" i="25"/>
  <c r="E128" i="30"/>
  <c r="D265" i="25"/>
  <c r="K124" i="25"/>
  <c r="N128" i="30"/>
  <c r="E150" i="25"/>
  <c r="F213" i="25"/>
  <c r="M66" i="25"/>
  <c r="D100" i="30"/>
  <c r="F68" i="25"/>
  <c r="K44" i="25"/>
  <c r="G13" i="30"/>
  <c r="N199" i="25"/>
  <c r="F178" i="25"/>
  <c r="K257" i="30"/>
  <c r="H185" i="30"/>
  <c r="G176" i="30"/>
  <c r="O99" i="30"/>
  <c r="D14" i="25"/>
  <c r="G27" i="25"/>
  <c r="O163" i="25"/>
  <c r="K92" i="30"/>
  <c r="I204" i="30"/>
  <c r="I187" i="30"/>
  <c r="K66" i="30"/>
  <c r="F64" i="30"/>
  <c r="E14" i="30"/>
  <c r="O36" i="30"/>
  <c r="E200" i="30"/>
  <c r="D94" i="30"/>
  <c r="F35" i="30"/>
  <c r="G64" i="30"/>
  <c r="M32" i="30"/>
  <c r="G197" i="30"/>
  <c r="O259" i="25"/>
  <c r="M101" i="25"/>
  <c r="G66" i="30"/>
  <c r="E95" i="30"/>
  <c r="L44" i="30"/>
  <c r="H93" i="30"/>
  <c r="O176" i="30"/>
  <c r="M196" i="30"/>
  <c r="D112" i="25"/>
  <c r="O201" i="30"/>
  <c r="G121" i="25"/>
  <c r="I240" i="25"/>
  <c r="K34" i="30"/>
  <c r="O250" i="25"/>
  <c r="J33" i="25"/>
  <c r="J175" i="30"/>
  <c r="M179" i="30"/>
  <c r="H149" i="25"/>
  <c r="G128" i="30"/>
  <c r="I30" i="25"/>
  <c r="F141" i="30"/>
  <c r="M191" i="30"/>
  <c r="E94" i="25"/>
  <c r="H11" i="30"/>
  <c r="J162" i="30"/>
  <c r="D145" i="30"/>
  <c r="N250" i="25"/>
  <c r="N99" i="30"/>
  <c r="I54" i="25"/>
  <c r="I17" i="25"/>
  <c r="D31" i="25"/>
  <c r="D57" i="25"/>
  <c r="E191" i="25"/>
  <c r="M54" i="25"/>
  <c r="L145" i="25"/>
  <c r="D99" i="25"/>
  <c r="K12" i="25"/>
  <c r="G187" i="30"/>
  <c r="N208" i="25"/>
  <c r="F154" i="30"/>
  <c r="D178" i="25"/>
  <c r="M148" i="25"/>
  <c r="J19" i="25"/>
  <c r="J232" i="25"/>
  <c r="M166" i="25"/>
  <c r="L205" i="25"/>
  <c r="H65" i="30"/>
  <c r="D213" i="25"/>
  <c r="N72" i="25"/>
  <c r="O38" i="25"/>
  <c r="L27" i="30"/>
  <c r="M94" i="25"/>
  <c r="M41" i="30"/>
  <c r="H161" i="30"/>
  <c r="F143" i="25"/>
  <c r="K36" i="25"/>
  <c r="I130" i="25"/>
  <c r="O55" i="30"/>
  <c r="F205" i="30"/>
  <c r="N119" i="30"/>
  <c r="I154" i="30"/>
  <c r="H124" i="25"/>
  <c r="J179" i="30"/>
  <c r="D28" i="30"/>
  <c r="F234" i="25"/>
  <c r="M129" i="25"/>
  <c r="N98" i="30"/>
  <c r="L107" i="25"/>
  <c r="L206" i="30"/>
  <c r="H127" i="30"/>
  <c r="G32" i="25"/>
  <c r="J191" i="30"/>
  <c r="N79" i="25"/>
  <c r="J26" i="30"/>
  <c r="K28" i="30"/>
  <c r="M130" i="25"/>
  <c r="F178" i="30"/>
  <c r="F122" i="25"/>
  <c r="H26" i="30"/>
  <c r="G165" i="25"/>
  <c r="O130" i="30"/>
  <c r="O36" i="25"/>
  <c r="M67" i="30"/>
  <c r="D271" i="30"/>
  <c r="H84" i="30"/>
  <c r="F33" i="30"/>
  <c r="F72" i="30"/>
  <c r="I147" i="30"/>
  <c r="N38" i="25"/>
  <c r="H112" i="25"/>
  <c r="H96" i="25"/>
  <c r="H180" i="25"/>
  <c r="M175" i="30"/>
  <c r="K79" i="30"/>
  <c r="G35" i="30"/>
  <c r="M174" i="30"/>
  <c r="F145" i="25"/>
  <c r="E99" i="25"/>
  <c r="G42" i="25"/>
  <c r="H59" i="25"/>
  <c r="G117" i="30"/>
  <c r="I8" i="25"/>
  <c r="N233" i="30"/>
  <c r="D84" i="25"/>
  <c r="N174" i="30"/>
  <c r="F190" i="30"/>
  <c r="I267" i="25"/>
  <c r="I95" i="25"/>
  <c r="L143" i="25"/>
  <c r="M176" i="25"/>
  <c r="BC212" i="31"/>
  <c r="M84" i="30"/>
  <c r="F43" i="30"/>
  <c r="I70" i="25"/>
  <c r="O64" i="30"/>
  <c r="N69" i="25"/>
  <c r="L157" i="25"/>
  <c r="G179" i="25"/>
  <c r="G97" i="30"/>
  <c r="F148" i="30"/>
  <c r="I10" i="30"/>
  <c r="E79" i="25"/>
  <c r="E188" i="30"/>
  <c r="E84" i="25"/>
  <c r="G258" i="30"/>
  <c r="L54" i="25"/>
  <c r="J147" i="30"/>
  <c r="D235" i="25"/>
  <c r="L19" i="30"/>
  <c r="O56" i="30"/>
  <c r="E188" i="25"/>
  <c r="G259" i="25"/>
  <c r="K14" i="25"/>
  <c r="I179" i="30"/>
  <c r="H26" i="25"/>
  <c r="H54" i="30"/>
  <c r="E115" i="30"/>
  <c r="I78" i="25"/>
  <c r="F94" i="25"/>
  <c r="N122" i="30"/>
  <c r="G15" i="25"/>
  <c r="M150" i="25"/>
  <c r="L119" i="30"/>
  <c r="F263" i="30"/>
  <c r="E29" i="25"/>
  <c r="N204" i="30"/>
  <c r="E164" i="25"/>
  <c r="K94" i="30"/>
  <c r="F232" i="25"/>
  <c r="M118" i="30"/>
  <c r="M20" i="25"/>
  <c r="L122" i="25"/>
  <c r="M14" i="30"/>
  <c r="N20" i="25"/>
  <c r="H203" i="30"/>
  <c r="K17" i="25"/>
  <c r="J213" i="25"/>
  <c r="F17" i="25"/>
  <c r="O144" i="25"/>
  <c r="G200" i="30"/>
  <c r="K28" i="25"/>
  <c r="J173" i="30"/>
  <c r="F177" i="30"/>
  <c r="H129" i="30"/>
  <c r="N234" i="25"/>
  <c r="K181" i="25"/>
  <c r="M57" i="30"/>
  <c r="F40" i="30"/>
  <c r="G10" i="30"/>
  <c r="F54" i="30"/>
  <c r="I174" i="30"/>
  <c r="M16" i="30"/>
  <c r="H41" i="25"/>
  <c r="N101" i="25"/>
  <c r="F8" i="25"/>
  <c r="E190" i="25"/>
  <c r="O44" i="30"/>
  <c r="G70" i="25"/>
  <c r="J264" i="30"/>
  <c r="N153" i="30"/>
  <c r="J110" i="30"/>
  <c r="K121" i="25"/>
  <c r="N155" i="25"/>
  <c r="O21" i="30"/>
  <c r="H147" i="30"/>
  <c r="G118" i="25"/>
  <c r="O179" i="25"/>
  <c r="E33" i="25"/>
  <c r="N163" i="30"/>
  <c r="D272" i="30"/>
  <c r="D156" i="25"/>
  <c r="H141" i="30"/>
  <c r="G155" i="30"/>
  <c r="J176" i="25"/>
  <c r="L71" i="25"/>
  <c r="O238" i="30"/>
  <c r="N235" i="25"/>
  <c r="L84" i="30"/>
  <c r="H107" i="25"/>
  <c r="I12" i="30"/>
  <c r="I20" i="30"/>
  <c r="L264" i="30"/>
  <c r="M265" i="30"/>
  <c r="J14" i="25"/>
  <c r="N186" i="30"/>
  <c r="M78" i="30"/>
  <c r="O115" i="30"/>
  <c r="E162" i="30"/>
  <c r="O94" i="25"/>
  <c r="M35" i="25"/>
  <c r="G95" i="30"/>
  <c r="L72" i="30"/>
  <c r="M40" i="25"/>
  <c r="H274" i="25"/>
  <c r="D15" i="30"/>
  <c r="D32" i="30"/>
  <c r="D196" i="30"/>
  <c r="F102" i="25"/>
  <c r="N162" i="30"/>
  <c r="D41" i="25"/>
  <c r="N42" i="25"/>
  <c r="D129" i="30"/>
  <c r="H11" i="25"/>
  <c r="F198" i="30"/>
  <c r="I190" i="30"/>
  <c r="G10" i="25"/>
  <c r="J127" i="30"/>
  <c r="I142" i="30"/>
  <c r="G124" i="25"/>
  <c r="H221" i="30"/>
  <c r="M69" i="30"/>
  <c r="F66" i="30"/>
  <c r="F175" i="25"/>
  <c r="L260" i="25"/>
  <c r="H206" i="25"/>
  <c r="O91" i="30"/>
  <c r="G56" i="25"/>
  <c r="I58" i="25"/>
  <c r="F203" i="25"/>
  <c r="J216" i="30"/>
  <c r="L148" i="30"/>
  <c r="H116" i="30"/>
  <c r="D185" i="30"/>
  <c r="M30" i="30"/>
  <c r="D57" i="30"/>
  <c r="O149" i="25"/>
  <c r="J185" i="30"/>
  <c r="E36" i="30"/>
  <c r="K264" i="30"/>
  <c r="M213" i="25"/>
  <c r="N41" i="30"/>
  <c r="L18" i="25"/>
  <c r="M68" i="30"/>
  <c r="N117" i="30"/>
  <c r="M231" i="30"/>
  <c r="N43" i="25"/>
  <c r="I30" i="30"/>
  <c r="F16" i="25"/>
  <c r="H128" i="30"/>
  <c r="F118" i="25"/>
  <c r="M102" i="25"/>
  <c r="E30" i="25"/>
  <c r="I122" i="25"/>
  <c r="M100" i="30"/>
  <c r="D131" i="25"/>
  <c r="M272" i="30"/>
  <c r="O179" i="30"/>
  <c r="K205" i="25"/>
  <c r="L131" i="25"/>
  <c r="I131" i="30"/>
  <c r="I84" i="25"/>
  <c r="D79" i="30"/>
  <c r="K42" i="25"/>
  <c r="E93" i="30"/>
  <c r="H27" i="30"/>
  <c r="D64" i="30"/>
  <c r="I120" i="25"/>
  <c r="K177" i="30"/>
  <c r="G234" i="25"/>
  <c r="D21" i="30"/>
  <c r="I259" i="25"/>
  <c r="N180" i="25"/>
  <c r="I41" i="30"/>
  <c r="H187" i="25"/>
  <c r="K263" i="30"/>
  <c r="D16" i="25"/>
  <c r="L138" i="25"/>
  <c r="H133" i="25"/>
  <c r="E66" i="30"/>
  <c r="L20" i="30"/>
  <c r="O32" i="30"/>
  <c r="O164" i="30"/>
  <c r="H43" i="25"/>
  <c r="J131" i="30"/>
  <c r="N213" i="25"/>
  <c r="D180" i="25"/>
  <c r="M259" i="25"/>
  <c r="I198" i="25"/>
  <c r="K230" i="30"/>
  <c r="K176" i="30"/>
  <c r="G70" i="30"/>
  <c r="O175" i="30"/>
  <c r="N155" i="30"/>
  <c r="M265" i="25"/>
  <c r="K191" i="25"/>
  <c r="J177" i="25"/>
  <c r="F98" i="25"/>
  <c r="J65" i="30"/>
  <c r="F112" i="25"/>
  <c r="D18" i="30"/>
  <c r="E55" i="30"/>
  <c r="H42" i="30"/>
  <c r="K231" i="30"/>
  <c r="L57" i="25"/>
  <c r="G198" i="30"/>
  <c r="N57" i="30"/>
  <c r="F191" i="30"/>
  <c r="N230" i="30"/>
  <c r="G265" i="30"/>
  <c r="BG312" i="31"/>
  <c r="G7" i="25"/>
  <c r="G138" i="25"/>
  <c r="L204" i="30"/>
  <c r="K188" i="30"/>
  <c r="M37" i="25"/>
  <c r="O132" i="25"/>
  <c r="L92" i="25"/>
  <c r="F133" i="25"/>
  <c r="H72" i="25"/>
  <c r="J21" i="25"/>
  <c r="M11" i="30"/>
  <c r="K39" i="30"/>
  <c r="H105" i="30"/>
  <c r="J133" i="25"/>
  <c r="E264" i="30"/>
  <c r="M117" i="25"/>
  <c r="I79" i="30"/>
  <c r="O29" i="25"/>
  <c r="O12" i="30"/>
  <c r="O35" i="30"/>
  <c r="O43" i="30"/>
  <c r="N119" i="25"/>
  <c r="O208" i="25"/>
  <c r="K38" i="30"/>
  <c r="E78" i="25"/>
  <c r="K162" i="25"/>
  <c r="N97" i="25"/>
  <c r="O120" i="30"/>
  <c r="I13" i="25"/>
  <c r="F58" i="30"/>
  <c r="J31" i="30"/>
  <c r="K33" i="30"/>
  <c r="D265" i="30"/>
  <c r="J79" i="25"/>
  <c r="J272" i="30"/>
  <c r="I218" i="25"/>
  <c r="J130" i="30"/>
  <c r="N10" i="25"/>
  <c r="L110" i="30"/>
  <c r="O78" i="25"/>
  <c r="H97" i="30"/>
  <c r="G112" i="25"/>
  <c r="O34" i="30"/>
  <c r="H145" i="30"/>
  <c r="D19" i="30"/>
  <c r="O67" i="30"/>
  <c r="D105" i="30"/>
  <c r="L49" i="25"/>
  <c r="G142" i="30"/>
  <c r="O96" i="25"/>
  <c r="N199" i="30"/>
  <c r="G94" i="25"/>
  <c r="J68" i="30"/>
  <c r="N56" i="25"/>
  <c r="H17" i="30"/>
  <c r="E42" i="25"/>
  <c r="J174" i="30"/>
  <c r="O57" i="30"/>
  <c r="I245" i="25"/>
  <c r="J64" i="30"/>
  <c r="M179" i="25"/>
  <c r="D93" i="25"/>
  <c r="O150" i="25"/>
  <c r="BF133" i="31"/>
  <c r="J132" i="25"/>
  <c r="G191" i="25"/>
  <c r="M200" i="30"/>
  <c r="F97" i="30"/>
  <c r="I211" i="30"/>
  <c r="E131" i="30"/>
  <c r="O15" i="30"/>
  <c r="H142" i="30"/>
  <c r="L143" i="30"/>
  <c r="N21" i="30"/>
  <c r="O181" i="25"/>
  <c r="G110" i="30"/>
  <c r="G243" i="30"/>
  <c r="F15" i="25"/>
  <c r="O174" i="30"/>
  <c r="K178" i="25"/>
  <c r="E15" i="30"/>
  <c r="I49" i="30"/>
  <c r="E120" i="30"/>
  <c r="L166" i="25"/>
  <c r="D233" i="30"/>
  <c r="D65" i="25"/>
  <c r="I189" i="30"/>
  <c r="BD333" i="31"/>
  <c r="E138" i="25"/>
  <c r="G245" i="25"/>
  <c r="K70" i="25"/>
  <c r="J189" i="30"/>
  <c r="E28" i="25"/>
  <c r="H16" i="30"/>
  <c r="G115" i="30"/>
  <c r="L179" i="25"/>
  <c r="M32" i="25"/>
  <c r="O39" i="30"/>
  <c r="D179" i="25"/>
  <c r="K58" i="30"/>
  <c r="L164" i="30"/>
  <c r="L112" i="25"/>
  <c r="L216" i="30"/>
  <c r="D146" i="30"/>
  <c r="L41" i="25"/>
  <c r="K206" i="25"/>
  <c r="L267" i="25"/>
  <c r="G121" i="30"/>
  <c r="H267" i="25"/>
  <c r="M17" i="25"/>
  <c r="I250" i="25"/>
  <c r="L14" i="30"/>
  <c r="O223" i="25"/>
  <c r="L180" i="25"/>
  <c r="O272" i="30"/>
  <c r="E7" i="30"/>
  <c r="M49" i="30"/>
  <c r="G206" i="30"/>
  <c r="G9" i="30"/>
  <c r="F107" i="25"/>
  <c r="J208" i="25"/>
  <c r="I56" i="25"/>
  <c r="J122" i="25"/>
  <c r="O133" i="25"/>
  <c r="E43" i="25"/>
  <c r="L16" i="25"/>
  <c r="I176" i="30"/>
  <c r="E206" i="30"/>
  <c r="E33" i="30"/>
  <c r="F204" i="25"/>
  <c r="N179" i="25"/>
  <c r="F186" i="25"/>
  <c r="M15" i="25"/>
  <c r="N190" i="25"/>
  <c r="L232" i="30"/>
  <c r="H120" i="25"/>
  <c r="O190" i="25"/>
  <c r="I14" i="30"/>
  <c r="J175" i="25"/>
  <c r="J30" i="25"/>
  <c r="L175" i="30"/>
  <c r="H154" i="30"/>
  <c r="F49" i="30"/>
  <c r="L91" i="30"/>
  <c r="G68" i="30"/>
  <c r="M110" i="30"/>
  <c r="BG113" i="31"/>
  <c r="BC321" i="31"/>
  <c r="N142" i="30"/>
  <c r="D132" i="25"/>
  <c r="E221" i="30"/>
  <c r="K240" i="25"/>
  <c r="I128" i="30"/>
  <c r="G19" i="30"/>
  <c r="L176" i="30"/>
  <c r="E54" i="30"/>
  <c r="M131" i="30"/>
  <c r="N31" i="30"/>
  <c r="I163" i="25"/>
  <c r="J99" i="30"/>
  <c r="H64" i="25"/>
  <c r="K128" i="30"/>
  <c r="N143" i="25"/>
  <c r="J66" i="25"/>
  <c r="D34" i="25"/>
  <c r="N154" i="30"/>
  <c r="J187" i="25"/>
  <c r="N198" i="25"/>
  <c r="O191" i="25"/>
  <c r="D8" i="30"/>
  <c r="L191" i="30"/>
  <c r="J57" i="30"/>
  <c r="I143" i="25"/>
  <c r="K20" i="25"/>
  <c r="G201" i="25"/>
  <c r="H95" i="30"/>
  <c r="O59" i="25"/>
  <c r="H223" i="25"/>
  <c r="I73" i="30"/>
  <c r="L245" i="25"/>
  <c r="O221" i="30"/>
  <c r="J28" i="25"/>
  <c r="H20" i="30"/>
  <c r="M188" i="30"/>
  <c r="L196" i="30"/>
  <c r="K248" i="30"/>
  <c r="O54" i="25"/>
  <c r="G179" i="30"/>
  <c r="N84" i="25"/>
  <c r="F105" i="30"/>
  <c r="J27" i="30"/>
  <c r="K148" i="30"/>
  <c r="D37" i="25"/>
  <c r="F18" i="30"/>
  <c r="J164" i="25"/>
  <c r="H49" i="30"/>
  <c r="O240" i="25"/>
  <c r="D147" i="30"/>
  <c r="E243" i="30"/>
  <c r="J218" i="25"/>
  <c r="H165" i="25"/>
  <c r="L90" i="30"/>
  <c r="K216" i="30"/>
  <c r="O43" i="25"/>
  <c r="M218" i="25"/>
  <c r="D56" i="25"/>
  <c r="K131" i="25"/>
  <c r="I199" i="30"/>
  <c r="M204" i="30"/>
  <c r="F99" i="30"/>
  <c r="D7" i="30"/>
  <c r="I123" i="25"/>
  <c r="I92" i="30"/>
  <c r="K218" i="25"/>
  <c r="I145" i="30"/>
  <c r="D130" i="30"/>
  <c r="K232" i="25"/>
  <c r="E66" i="25"/>
  <c r="D162" i="30"/>
  <c r="F115" i="30"/>
  <c r="H175" i="30"/>
  <c r="F122" i="30"/>
  <c r="F162" i="30"/>
  <c r="O131" i="25"/>
  <c r="H19" i="30"/>
  <c r="O49" i="25"/>
  <c r="H39" i="30"/>
  <c r="G42" i="30"/>
  <c r="J49" i="30"/>
  <c r="F240" i="25"/>
  <c r="I64" i="30"/>
  <c r="M181" i="25"/>
  <c r="M197" i="30"/>
  <c r="F206" i="30"/>
  <c r="F138" i="25"/>
  <c r="E30" i="30"/>
  <c r="O66" i="30"/>
  <c r="K97" i="30"/>
  <c r="H66" i="25"/>
  <c r="I155" i="30"/>
  <c r="M38" i="25"/>
  <c r="J129" i="25"/>
  <c r="F13" i="25"/>
  <c r="I188" i="25"/>
  <c r="I59" i="30"/>
  <c r="G101" i="25"/>
  <c r="E124" i="25"/>
  <c r="O107" i="25"/>
  <c r="I42" i="25"/>
  <c r="E93" i="25"/>
  <c r="G206" i="25"/>
  <c r="H191" i="30"/>
  <c r="H18" i="25"/>
  <c r="E97" i="25"/>
  <c r="L178" i="25"/>
  <c r="D174" i="30"/>
  <c r="K29" i="25"/>
  <c r="D37" i="30"/>
  <c r="E267" i="25"/>
  <c r="K100" i="25"/>
  <c r="H119" i="30"/>
  <c r="I28" i="25"/>
  <c r="N96" i="25"/>
  <c r="H148" i="30"/>
  <c r="L147" i="30"/>
  <c r="E13" i="30"/>
  <c r="O67" i="25"/>
  <c r="O138" i="25"/>
  <c r="I57" i="30"/>
  <c r="N100" i="30"/>
  <c r="O145" i="30"/>
  <c r="G145" i="25"/>
  <c r="J205" i="25"/>
  <c r="H32" i="30"/>
  <c r="F84" i="25"/>
  <c r="E12" i="25"/>
  <c r="I11" i="30"/>
  <c r="O178" i="30"/>
  <c r="G120" i="25"/>
  <c r="K199" i="30"/>
  <c r="E64" i="25"/>
  <c r="I9" i="30"/>
  <c r="F127" i="30"/>
  <c r="L58" i="25"/>
  <c r="K42" i="30"/>
  <c r="I19" i="30"/>
  <c r="E200" i="25"/>
  <c r="K175" i="25"/>
  <c r="O185" i="30"/>
  <c r="M92" i="25"/>
  <c r="E271" i="30"/>
  <c r="M191" i="25"/>
  <c r="I148" i="25"/>
  <c r="K38" i="25"/>
  <c r="H30" i="25"/>
  <c r="I20" i="25"/>
  <c r="N28" i="25"/>
  <c r="J39" i="30"/>
  <c r="D102" i="25"/>
  <c r="G18" i="30"/>
  <c r="O203" i="30"/>
  <c r="J10" i="30"/>
  <c r="L38" i="30"/>
  <c r="H34" i="30"/>
  <c r="H9" i="25"/>
  <c r="F119" i="30"/>
  <c r="N193" i="25"/>
  <c r="J11" i="25"/>
  <c r="G223" i="25"/>
  <c r="H102" i="25"/>
  <c r="J15" i="30"/>
  <c r="H122" i="25"/>
  <c r="O266" i="25"/>
  <c r="K107" i="25"/>
  <c r="F201" i="25"/>
  <c r="N265" i="30"/>
  <c r="H92" i="30"/>
  <c r="O39" i="25"/>
  <c r="G161" i="30"/>
  <c r="F32" i="30"/>
  <c r="N118" i="30"/>
  <c r="N32" i="30"/>
  <c r="D145" i="25"/>
  <c r="E175" i="25"/>
  <c r="O122" i="25"/>
  <c r="G198" i="25"/>
  <c r="L250" i="25"/>
  <c r="O26" i="25"/>
  <c r="H8" i="25"/>
  <c r="O69" i="30"/>
  <c r="N99" i="25"/>
  <c r="I55" i="25"/>
  <c r="G93" i="30"/>
  <c r="K96" i="25"/>
  <c r="H30" i="30"/>
  <c r="N92" i="25"/>
  <c r="K180" i="25"/>
  <c r="L68" i="25"/>
  <c r="K21" i="30"/>
  <c r="N138" i="25"/>
  <c r="G231" i="30"/>
  <c r="K115" i="30"/>
  <c r="K7" i="25"/>
  <c r="M130" i="30"/>
  <c r="I233" i="30"/>
  <c r="M7" i="30"/>
  <c r="E116" i="30"/>
  <c r="E176" i="25"/>
  <c r="D124" i="25"/>
  <c r="J84" i="30"/>
  <c r="G211" i="30"/>
  <c r="K202" i="25"/>
  <c r="G17" i="30"/>
  <c r="L213" i="25"/>
  <c r="M234" i="25"/>
  <c r="G71" i="25"/>
  <c r="E118" i="25"/>
  <c r="N266" i="25"/>
  <c r="L29" i="30"/>
  <c r="E21" i="25"/>
  <c r="J192" i="25"/>
  <c r="H232" i="30"/>
  <c r="J123" i="25"/>
  <c r="G26" i="25"/>
  <c r="F19" i="25"/>
  <c r="O118" i="25"/>
  <c r="O235" i="25"/>
  <c r="N161" i="30"/>
  <c r="L38" i="25"/>
  <c r="D119" i="25"/>
  <c r="D41" i="30"/>
  <c r="H146" i="30"/>
  <c r="K65" i="30"/>
  <c r="D273" i="25"/>
  <c r="K173" i="30"/>
  <c r="N165" i="25"/>
  <c r="E177" i="30"/>
  <c r="G98" i="25"/>
  <c r="L201" i="25"/>
  <c r="K160" i="30"/>
  <c r="E163" i="30"/>
  <c r="D177" i="25"/>
  <c r="D260" i="25"/>
  <c r="E181" i="25"/>
  <c r="M185" i="30"/>
  <c r="N274" i="25"/>
  <c r="N12" i="30"/>
  <c r="E176" i="30"/>
  <c r="O90" i="30"/>
  <c r="O233" i="30"/>
  <c r="F245" i="25"/>
  <c r="L243" i="30"/>
  <c r="L9" i="25"/>
  <c r="D197" i="30"/>
  <c r="H69" i="25"/>
  <c r="L12" i="25"/>
  <c r="J156" i="25"/>
  <c r="O32" i="25"/>
  <c r="O71" i="25"/>
  <c r="N130" i="25"/>
  <c r="L265" i="30"/>
  <c r="J42" i="30"/>
  <c r="M27" i="30"/>
  <c r="M100" i="25"/>
  <c r="I99" i="25"/>
  <c r="L85" i="30"/>
  <c r="F162" i="25"/>
  <c r="E92" i="25"/>
  <c r="E107" i="25"/>
  <c r="H12" i="30"/>
  <c r="M258" i="30"/>
  <c r="O64" i="25"/>
  <c r="M193" i="25"/>
  <c r="N202" i="25"/>
  <c r="M93" i="30"/>
  <c r="J238" i="30"/>
  <c r="G136" i="30"/>
  <c r="G67" i="25"/>
  <c r="BE133" i="31"/>
  <c r="E147" i="30"/>
  <c r="N176" i="30"/>
  <c r="J117" i="25"/>
  <c r="K78" i="25"/>
  <c r="G199" i="30"/>
  <c r="J163" i="30"/>
  <c r="E49" i="30"/>
  <c r="G19" i="25"/>
  <c r="E202" i="30"/>
  <c r="E201" i="30"/>
  <c r="K32" i="25"/>
  <c r="F124" i="25"/>
  <c r="H96" i="30"/>
  <c r="L43" i="25"/>
  <c r="I178" i="25"/>
  <c r="H121" i="30"/>
  <c r="M161" i="30"/>
  <c r="N186" i="25"/>
  <c r="H186" i="25"/>
  <c r="H189" i="25"/>
  <c r="N184" i="30"/>
  <c r="D43" i="30"/>
  <c r="M142" i="30"/>
  <c r="D55" i="25"/>
  <c r="K20" i="30"/>
  <c r="H58" i="25"/>
  <c r="J73" i="25"/>
  <c r="N233" i="25"/>
  <c r="H12" i="25"/>
  <c r="H49" i="25"/>
  <c r="N173" i="30"/>
  <c r="D150" i="25"/>
  <c r="D93" i="30"/>
  <c r="L198" i="25"/>
  <c r="O11" i="30"/>
  <c r="I260" i="25"/>
  <c r="J257" i="30"/>
  <c r="E37" i="25"/>
  <c r="I49" i="25"/>
  <c r="L190" i="25"/>
  <c r="G27" i="30"/>
  <c r="N41" i="25"/>
  <c r="J30" i="30"/>
  <c r="E44" i="25"/>
  <c r="J36" i="25"/>
  <c r="O257" i="30"/>
  <c r="K69" i="30"/>
  <c r="BF313" i="31"/>
  <c r="I199" i="25"/>
  <c r="E131" i="25"/>
  <c r="N105" i="30"/>
  <c r="M31" i="25"/>
  <c r="BH111" i="31"/>
  <c r="D201" i="30"/>
  <c r="I223" i="25"/>
  <c r="K31" i="25"/>
  <c r="M55" i="30"/>
  <c r="M13" i="30"/>
  <c r="L203" i="25"/>
  <c r="I100" i="25"/>
  <c r="I21" i="30"/>
  <c r="D59" i="30"/>
  <c r="H20" i="25"/>
  <c r="F198" i="25"/>
  <c r="F7" i="25"/>
  <c r="L69" i="25"/>
  <c r="N15" i="25"/>
  <c r="J10" i="25"/>
  <c r="E162" i="25"/>
  <c r="K130" i="25"/>
  <c r="E100" i="30"/>
  <c r="E240" i="25"/>
  <c r="K101" i="25"/>
  <c r="E97" i="30"/>
  <c r="M12" i="25"/>
  <c r="N18" i="30"/>
  <c r="O124" i="25"/>
  <c r="I18" i="30"/>
  <c r="D121" i="25"/>
  <c r="F16" i="30"/>
  <c r="I201" i="25"/>
  <c r="F231" i="30"/>
  <c r="D238" i="30"/>
  <c r="M13" i="25"/>
  <c r="H40" i="25"/>
  <c r="D20" i="25"/>
  <c r="I73" i="25"/>
  <c r="K72" i="25"/>
  <c r="D148" i="30"/>
  <c r="F21" i="30"/>
  <c r="M34" i="30"/>
  <c r="H257" i="30"/>
  <c r="L41" i="30"/>
  <c r="O121" i="25"/>
  <c r="D97" i="30"/>
  <c r="H250" i="25"/>
  <c r="K30" i="25"/>
  <c r="O30" i="30"/>
  <c r="K156" i="25"/>
  <c r="M123" i="25"/>
  <c r="H143" i="30"/>
  <c r="N147" i="30"/>
  <c r="D34" i="30"/>
  <c r="D206" i="30"/>
  <c r="K49" i="25"/>
  <c r="H29" i="30"/>
  <c r="L66" i="25"/>
  <c r="K68" i="25"/>
  <c r="N191" i="30"/>
  <c r="I193" i="25"/>
  <c r="K16" i="25"/>
  <c r="O218" i="25"/>
  <c r="J16" i="30"/>
  <c r="I190" i="25"/>
  <c r="O200" i="25"/>
  <c r="F266" i="25"/>
  <c r="L174" i="30"/>
  <c r="N59" i="25"/>
  <c r="D164" i="25"/>
  <c r="BE111" i="31"/>
  <c r="L97" i="25"/>
  <c r="E27" i="25"/>
  <c r="M165" i="25"/>
  <c r="E146" i="30"/>
  <c r="M232" i="25"/>
  <c r="F96" i="25"/>
  <c r="I91" i="30"/>
  <c r="G156" i="25"/>
  <c r="D181" i="25"/>
  <c r="J141" i="30"/>
  <c r="BG333" i="31"/>
  <c r="L9" i="30"/>
  <c r="F265" i="25"/>
  <c r="I31" i="30"/>
  <c r="N179" i="30"/>
  <c r="L266" i="25"/>
  <c r="F202" i="25"/>
  <c r="K98" i="25"/>
  <c r="I98" i="30"/>
  <c r="I153" i="30"/>
  <c r="J161" i="30"/>
  <c r="M79" i="25"/>
  <c r="G120" i="30"/>
  <c r="K259" i="25"/>
  <c r="J94" i="25"/>
  <c r="L179" i="30"/>
  <c r="J9" i="25"/>
  <c r="O19" i="30"/>
  <c r="N203" i="25"/>
  <c r="J12" i="25"/>
  <c r="H230" i="30"/>
  <c r="O206" i="25"/>
  <c r="G203" i="25"/>
  <c r="G78" i="30"/>
  <c r="I59" i="25"/>
  <c r="J206" i="25"/>
  <c r="H266" i="25"/>
  <c r="L189" i="25"/>
  <c r="D211" i="30"/>
  <c r="I10" i="25"/>
  <c r="I233" i="25"/>
  <c r="O190" i="30"/>
  <c r="D143" i="30"/>
  <c r="D27" i="25"/>
  <c r="F69" i="30"/>
  <c r="L26" i="30"/>
  <c r="M201" i="25"/>
  <c r="N202" i="30"/>
  <c r="J92" i="25"/>
  <c r="D123" i="25"/>
  <c r="K202" i="30"/>
  <c r="E265" i="30"/>
  <c r="F188" i="30"/>
  <c r="I207" i="25"/>
  <c r="M203" i="30"/>
  <c r="E145" i="25"/>
  <c r="M264" i="30"/>
  <c r="G218" i="25"/>
  <c r="J91" i="30"/>
  <c r="G133" i="25"/>
  <c r="L154" i="30"/>
  <c r="D90" i="30"/>
  <c r="L10" i="25"/>
  <c r="F44" i="25"/>
  <c r="D36" i="25"/>
  <c r="O30" i="25"/>
  <c r="D240" i="25"/>
  <c r="H68" i="30"/>
  <c r="J145" i="25"/>
  <c r="D191" i="25"/>
  <c r="E161" i="30"/>
  <c r="E193" i="25"/>
  <c r="K56" i="25"/>
  <c r="E136" i="30"/>
  <c r="D191" i="30"/>
  <c r="M36" i="30"/>
  <c r="I112" i="25"/>
  <c r="K245" i="25"/>
  <c r="M235" i="25"/>
  <c r="L118" i="25"/>
  <c r="M190" i="30"/>
  <c r="D129" i="25"/>
  <c r="J118" i="25"/>
  <c r="I127" i="30"/>
  <c r="G274" i="25"/>
  <c r="K93" i="25"/>
  <c r="J8" i="25"/>
  <c r="E40" i="25"/>
  <c r="E156" i="25"/>
  <c r="O31" i="30"/>
  <c r="G78" i="25"/>
  <c r="L146" i="30"/>
  <c r="I263" i="30"/>
  <c r="N68" i="30"/>
  <c r="M105" i="30"/>
  <c r="D203" i="30"/>
  <c r="D29" i="25"/>
  <c r="F188" i="25"/>
  <c r="BD133" i="31"/>
  <c r="L181" i="25"/>
  <c r="M141" i="30"/>
  <c r="K43" i="30"/>
  <c r="F12" i="30"/>
  <c r="K193" i="25"/>
  <c r="F271" i="30"/>
  <c r="O95" i="30"/>
  <c r="O155" i="25"/>
  <c r="L258" i="30"/>
  <c r="M33" i="25"/>
  <c r="N84" i="30"/>
  <c r="M189" i="30"/>
  <c r="J180" i="25"/>
  <c r="L102" i="25"/>
  <c r="I90" i="30"/>
  <c r="H100" i="30"/>
  <c r="G160" i="30"/>
  <c r="L71" i="30"/>
  <c r="N98" i="25"/>
  <c r="D274" i="25"/>
  <c r="F163" i="30"/>
  <c r="G129" i="30"/>
  <c r="I68" i="25"/>
  <c r="J17" i="30"/>
  <c r="H200" i="25"/>
  <c r="F128" i="30"/>
  <c r="H28" i="30"/>
  <c r="M56" i="25"/>
  <c r="H129" i="25"/>
  <c r="K68" i="30"/>
  <c r="D187" i="25"/>
  <c r="H199" i="25"/>
  <c r="BH311" i="31"/>
  <c r="K238" i="30"/>
  <c r="I78" i="30"/>
  <c r="N11" i="30"/>
  <c r="O199" i="30"/>
  <c r="F56" i="25"/>
  <c r="K34" i="25"/>
  <c r="G21" i="25"/>
  <c r="I97" i="30"/>
  <c r="I65" i="30"/>
  <c r="M248" i="30"/>
  <c r="J34" i="25"/>
  <c r="I69" i="30"/>
  <c r="G148" i="25"/>
  <c r="E39" i="30"/>
  <c r="O37" i="25"/>
  <c r="E231" i="30"/>
  <c r="M71" i="25"/>
  <c r="K27" i="30"/>
  <c r="F73" i="25"/>
  <c r="K32" i="30"/>
  <c r="O162" i="25"/>
  <c r="J54" i="25"/>
  <c r="L127" i="30"/>
  <c r="O44" i="25"/>
  <c r="I18" i="25"/>
  <c r="K15" i="25"/>
  <c r="N27" i="30"/>
  <c r="J153" i="30"/>
  <c r="I232" i="25"/>
  <c r="I205" i="30"/>
  <c r="E105" i="30"/>
  <c r="G127" i="30"/>
  <c r="F120" i="25"/>
  <c r="E157" i="25"/>
  <c r="G235" i="25"/>
  <c r="E174" i="30"/>
  <c r="D198" i="30"/>
  <c r="L153" i="30"/>
  <c r="J155" i="25"/>
  <c r="J43" i="25"/>
  <c r="K129" i="30"/>
  <c r="G105" i="30"/>
  <c r="M39" i="25"/>
  <c r="J27" i="25"/>
  <c r="K204" i="30"/>
  <c r="F230" i="30"/>
  <c r="H235" i="25"/>
  <c r="N35" i="25"/>
  <c r="L130" i="25"/>
  <c r="H202" i="30"/>
  <c r="O93" i="25"/>
  <c r="N259" i="25"/>
  <c r="L232" i="25"/>
  <c r="D264" i="30"/>
  <c r="E178" i="30"/>
  <c r="I85" i="30"/>
  <c r="K166" i="25"/>
  <c r="G129" i="25"/>
  <c r="J124" i="25"/>
  <c r="E44" i="30"/>
  <c r="M97" i="25"/>
  <c r="N90" i="30"/>
  <c r="G7" i="30"/>
  <c r="J36" i="30"/>
  <c r="J120" i="30"/>
  <c r="N17" i="30"/>
  <c r="K150" i="25"/>
  <c r="I181" i="25"/>
  <c r="N85" i="30"/>
  <c r="I29" i="25"/>
  <c r="J145" i="30"/>
  <c r="D177" i="30"/>
  <c r="I234" i="25"/>
  <c r="K18" i="25"/>
  <c r="E203" i="30"/>
  <c r="L21" i="30"/>
  <c r="F155" i="30"/>
  <c r="F94" i="30"/>
  <c r="I15" i="30"/>
  <c r="M27" i="25"/>
  <c r="F55" i="30"/>
  <c r="F9" i="25"/>
  <c r="G173" i="30"/>
  <c r="K29" i="30"/>
  <c r="I40" i="30"/>
  <c r="K71" i="25"/>
  <c r="M42" i="30"/>
  <c r="H186" i="30"/>
  <c r="N14" i="25"/>
  <c r="G72" i="25"/>
  <c r="L124" i="25"/>
  <c r="N164" i="25"/>
  <c r="E112" i="25"/>
  <c r="G141" i="30"/>
  <c r="N40" i="30"/>
  <c r="E26" i="25"/>
  <c r="L263" i="30"/>
  <c r="F68" i="30"/>
  <c r="D8" i="25"/>
  <c r="M206" i="25"/>
  <c r="M15" i="30"/>
  <c r="H231" i="30"/>
  <c r="H164" i="30"/>
  <c r="F180" i="25"/>
  <c r="N8" i="25"/>
  <c r="O189" i="30"/>
  <c r="H143" i="25"/>
  <c r="M66" i="30"/>
  <c r="E198" i="25"/>
  <c r="N97" i="30"/>
  <c r="E100" i="25"/>
  <c r="D175" i="30"/>
  <c r="N115" i="30"/>
  <c r="N150" i="25"/>
  <c r="L73" i="25"/>
  <c r="J118" i="30"/>
  <c r="K27" i="25"/>
  <c r="O189" i="25"/>
  <c r="O155" i="30"/>
  <c r="D38" i="30"/>
  <c r="K149" i="25"/>
  <c r="I70" i="30"/>
  <c r="H216" i="30"/>
  <c r="I150" i="25"/>
  <c r="K94" i="25"/>
  <c r="E232" i="25"/>
  <c r="O37" i="30"/>
  <c r="M199" i="25"/>
  <c r="J97" i="30"/>
  <c r="F37" i="30"/>
  <c r="N40" i="25"/>
  <c r="E14" i="25"/>
  <c r="I16" i="25"/>
  <c r="H31" i="30"/>
  <c r="O123" i="25"/>
  <c r="O31" i="25"/>
  <c r="J186" i="25"/>
  <c r="L99" i="30"/>
  <c r="I117" i="25"/>
  <c r="N164" i="30"/>
  <c r="F148" i="25"/>
  <c r="G43" i="25"/>
  <c r="K54" i="25"/>
  <c r="H98" i="30"/>
  <c r="M155" i="30"/>
  <c r="O230" i="30"/>
  <c r="L187" i="25"/>
  <c r="D10" i="25"/>
  <c r="D9" i="30"/>
  <c r="E91" i="30"/>
  <c r="E117" i="25"/>
  <c r="E92" i="30"/>
  <c r="F29" i="30"/>
  <c r="O10" i="30"/>
  <c r="K143" i="25"/>
  <c r="F164" i="25"/>
  <c r="H271" i="30"/>
  <c r="BG311" i="31"/>
  <c r="J120" i="25"/>
  <c r="K179" i="30"/>
  <c r="J207" i="25"/>
  <c r="H155" i="30"/>
  <c r="J148" i="30"/>
  <c r="F28" i="25"/>
  <c r="D257" i="30"/>
  <c r="N39" i="30"/>
  <c r="F41" i="30"/>
  <c r="I216" i="30"/>
  <c r="M206" i="30"/>
  <c r="H97" i="25"/>
  <c r="F12" i="25"/>
  <c r="F54" i="25"/>
  <c r="E38" i="30"/>
  <c r="H57" i="30"/>
  <c r="O58" i="30"/>
  <c r="I191" i="30"/>
  <c r="H201" i="25"/>
  <c r="M119" i="25"/>
  <c r="J266" i="25"/>
  <c r="N204" i="25"/>
  <c r="M238" i="30"/>
  <c r="I129" i="25"/>
  <c r="H259" i="25"/>
  <c r="N264" i="30"/>
  <c r="K185" i="30"/>
  <c r="L35" i="30"/>
  <c r="I200" i="25"/>
  <c r="F272" i="30"/>
  <c r="F233" i="25"/>
  <c r="K205" i="30"/>
  <c r="L163" i="30"/>
  <c r="D73" i="30"/>
  <c r="L37" i="25"/>
  <c r="F258" i="30"/>
  <c r="H190" i="30"/>
  <c r="M120" i="30"/>
  <c r="G12" i="25"/>
  <c r="L199" i="30"/>
  <c r="K274" i="25"/>
  <c r="K201" i="25"/>
  <c r="F9" i="30"/>
  <c r="H79" i="30"/>
  <c r="E20" i="30"/>
  <c r="N36" i="30"/>
  <c r="L198" i="30"/>
  <c r="K41" i="25"/>
  <c r="J202" i="30"/>
  <c r="K273" i="25"/>
  <c r="K142" i="30"/>
  <c r="J160" i="30"/>
  <c r="O205" i="30"/>
  <c r="E39" i="25"/>
  <c r="N66" i="25"/>
  <c r="F100" i="30"/>
  <c r="G178" i="25"/>
  <c r="G37" i="30"/>
  <c r="H258" i="30"/>
  <c r="G28" i="30"/>
  <c r="E54" i="25"/>
  <c r="E79" i="30"/>
  <c r="J84" i="25"/>
  <c r="F26" i="25"/>
  <c r="I189" i="25"/>
  <c r="G15" i="30"/>
  <c r="K234" i="25"/>
  <c r="K190" i="30"/>
  <c r="D208" i="25"/>
  <c r="K265" i="25"/>
  <c r="J204" i="25"/>
  <c r="N58" i="30"/>
  <c r="L132" i="25"/>
  <c r="E129" i="25"/>
  <c r="K10" i="30"/>
  <c r="J271" i="30"/>
  <c r="O18" i="30"/>
  <c r="I179" i="25"/>
  <c r="L65" i="30"/>
  <c r="H178" i="25"/>
  <c r="O162" i="30"/>
  <c r="H78" i="25"/>
  <c r="I26" i="25"/>
  <c r="O204" i="30"/>
  <c r="J154" i="30"/>
  <c r="L13" i="30"/>
  <c r="BE313" i="31"/>
  <c r="M202" i="25"/>
  <c r="I192" i="25"/>
  <c r="L94" i="30"/>
  <c r="I19" i="25"/>
  <c r="K163" i="30"/>
  <c r="L235" i="25"/>
  <c r="K233" i="25"/>
  <c r="J7" i="30"/>
  <c r="N133" i="25"/>
  <c r="L165" i="25"/>
  <c r="K130" i="30"/>
  <c r="J203" i="30"/>
  <c r="O129" i="25"/>
  <c r="N55" i="30"/>
  <c r="M18" i="30"/>
  <c r="O213" i="25"/>
  <c r="G119" i="30"/>
  <c r="H7" i="30"/>
  <c r="M8" i="25"/>
  <c r="M175" i="25"/>
  <c r="L120" i="30"/>
  <c r="I118" i="30"/>
  <c r="D187" i="30"/>
  <c r="H115" i="30"/>
  <c r="N176" i="25"/>
  <c r="N95" i="25"/>
  <c r="L190" i="30"/>
  <c r="K9" i="25"/>
  <c r="G163" i="30"/>
  <c r="M37" i="30"/>
  <c r="J39" i="25"/>
  <c r="J67" i="30"/>
  <c r="I39" i="30"/>
  <c r="M163" i="25"/>
  <c r="M26" i="25"/>
  <c r="D243" i="30"/>
  <c r="O258" i="30"/>
  <c r="K155" i="30"/>
  <c r="J35" i="25"/>
  <c r="L64" i="25"/>
  <c r="N73" i="30"/>
  <c r="L184" i="30"/>
  <c r="M216" i="30"/>
  <c r="L142" i="30"/>
  <c r="O231" i="30"/>
  <c r="L15" i="30"/>
  <c r="E35" i="30"/>
  <c r="O198" i="30"/>
  <c r="J181" i="25"/>
  <c r="D70" i="30"/>
  <c r="I43" i="30"/>
  <c r="L177" i="30"/>
  <c r="F65" i="30"/>
  <c r="J18" i="30"/>
  <c r="E122" i="30"/>
  <c r="N189" i="30"/>
  <c r="M58" i="30"/>
  <c r="N9" i="25"/>
  <c r="F146" i="30"/>
  <c r="H35" i="30"/>
  <c r="M156" i="25"/>
  <c r="I166" i="25"/>
  <c r="O73" i="30"/>
  <c r="E206" i="25"/>
  <c r="D78" i="25"/>
  <c r="K84" i="30"/>
  <c r="L188" i="30"/>
  <c r="N267" i="25"/>
  <c r="E196" i="30"/>
  <c r="N93" i="30"/>
  <c r="H117" i="25"/>
  <c r="I99" i="30"/>
  <c r="N116" i="30"/>
  <c r="M178" i="30"/>
  <c r="N129" i="30"/>
  <c r="L11" i="25"/>
  <c r="L14" i="25"/>
  <c r="I54" i="30"/>
  <c r="M35" i="30"/>
  <c r="N32" i="25"/>
  <c r="K110" i="30"/>
  <c r="M96" i="25"/>
  <c r="F250" i="25"/>
  <c r="E27" i="30"/>
  <c r="J90" i="30"/>
  <c r="H90" i="30"/>
  <c r="I258" i="30"/>
  <c r="G29" i="25"/>
  <c r="F200" i="30"/>
  <c r="O187" i="30"/>
  <c r="E64" i="30"/>
  <c r="L162" i="30"/>
  <c r="N20" i="30"/>
  <c r="O232" i="25"/>
  <c r="O129" i="30"/>
  <c r="N7" i="30"/>
  <c r="F30" i="30"/>
  <c r="G99" i="30"/>
  <c r="E28" i="30"/>
  <c r="D29" i="30"/>
  <c r="K203" i="30"/>
  <c r="O161" i="30"/>
  <c r="H56" i="30"/>
  <c r="O233" i="25"/>
  <c r="N112" i="25"/>
  <c r="O72" i="25"/>
  <c r="J143" i="30"/>
  <c r="L257" i="30"/>
  <c r="H27" i="25"/>
  <c r="G91" i="30"/>
  <c r="J203" i="25"/>
  <c r="I274" i="25"/>
  <c r="K26" i="25"/>
  <c r="E41" i="30"/>
  <c r="F267" i="25"/>
  <c r="D160" i="30"/>
  <c r="J223" i="25"/>
  <c r="D17" i="25"/>
  <c r="M205" i="25"/>
  <c r="D138" i="25"/>
  <c r="N58" i="25"/>
  <c r="N117" i="25"/>
  <c r="D153" i="30"/>
  <c r="N39" i="25"/>
  <c r="D73" i="25"/>
  <c r="K266" i="25"/>
  <c r="G34" i="25"/>
  <c r="H67" i="30"/>
  <c r="M19" i="30"/>
  <c r="E119" i="30"/>
  <c r="D189" i="25"/>
  <c r="N201" i="25"/>
  <c r="J34" i="30"/>
  <c r="M163" i="30"/>
  <c r="N146" i="30"/>
  <c r="N238" i="30"/>
  <c r="G238" i="30"/>
  <c r="G41" i="25"/>
  <c r="G44" i="30"/>
  <c r="O93" i="30"/>
  <c r="I129" i="30"/>
  <c r="M98" i="30"/>
  <c r="J205" i="30"/>
  <c r="E67" i="25"/>
  <c r="J68" i="25"/>
  <c r="F243" i="30"/>
  <c r="F14" i="25"/>
  <c r="J150" i="25"/>
  <c r="K131" i="30"/>
  <c r="F221" i="30"/>
  <c r="J176" i="30"/>
  <c r="I202" i="25"/>
  <c r="O131" i="30"/>
  <c r="G147" i="30"/>
  <c r="I238" i="30"/>
  <c r="BG112" i="31"/>
  <c r="E71" i="30"/>
  <c r="G186" i="30"/>
  <c r="I178" i="30"/>
  <c r="L234" i="25"/>
  <c r="H131" i="25"/>
  <c r="D133" i="25"/>
  <c r="K265" i="30"/>
  <c r="F174" i="30"/>
  <c r="J187" i="30"/>
  <c r="K7" i="30"/>
  <c r="O14" i="25"/>
  <c r="J119" i="25"/>
  <c r="H233" i="25"/>
  <c r="K59" i="25"/>
  <c r="F110" i="30"/>
  <c r="E65" i="25"/>
  <c r="BH112" i="31"/>
  <c r="F176" i="25"/>
  <c r="L31" i="30"/>
  <c r="L19" i="25"/>
  <c r="O98" i="30"/>
  <c r="H243" i="30"/>
  <c r="O141" i="30"/>
  <c r="I57" i="25"/>
  <c r="I175" i="30"/>
  <c r="L119" i="25"/>
  <c r="O71" i="30"/>
  <c r="J8" i="30"/>
  <c r="F153" i="30"/>
  <c r="I160" i="30"/>
  <c r="L16" i="30"/>
  <c r="D186" i="30"/>
  <c r="D36" i="30"/>
  <c r="I130" i="30"/>
  <c r="I94" i="30"/>
  <c r="M90" i="30"/>
  <c r="O42" i="30"/>
  <c r="M10" i="25"/>
  <c r="O9" i="25"/>
  <c r="G93" i="25"/>
  <c r="G232" i="25"/>
  <c r="G59" i="25"/>
  <c r="O58" i="25"/>
  <c r="F36" i="30"/>
  <c r="N56" i="30"/>
  <c r="O68" i="25"/>
  <c r="J122" i="30"/>
  <c r="K90" i="30"/>
  <c r="F205" i="25"/>
  <c r="N65" i="30"/>
  <c r="E9" i="25"/>
  <c r="BH312" i="31"/>
  <c r="D122" i="30"/>
  <c r="D165" i="25"/>
  <c r="J18" i="25"/>
  <c r="I26" i="30"/>
  <c r="I7" i="30"/>
  <c r="G30" i="25"/>
  <c r="H19" i="25"/>
  <c r="D101" i="25"/>
  <c r="G205" i="25"/>
  <c r="I110" i="30"/>
  <c r="D245" i="25"/>
  <c r="G34" i="30"/>
  <c r="M72" i="25"/>
  <c r="L28" i="30"/>
  <c r="D162" i="25"/>
  <c r="J72" i="30"/>
  <c r="G97" i="25"/>
  <c r="I164" i="25"/>
  <c r="H218" i="25"/>
  <c r="L31" i="25"/>
  <c r="K187" i="25"/>
  <c r="I187" i="25"/>
  <c r="K49" i="30"/>
  <c r="L122" i="30"/>
  <c r="J55" i="30"/>
  <c r="D193" i="25"/>
  <c r="L7" i="25"/>
  <c r="D176" i="25"/>
  <c r="F181" i="25"/>
  <c r="G58" i="25"/>
  <c r="M67" i="25"/>
  <c r="L36" i="30"/>
  <c r="L67" i="30"/>
  <c r="L18" i="30"/>
  <c r="F10" i="25"/>
  <c r="L8" i="30"/>
  <c r="N248" i="30"/>
  <c r="F65" i="25"/>
  <c r="D250" i="25"/>
  <c r="I197" i="30"/>
  <c r="H31" i="25"/>
  <c r="L200" i="25"/>
  <c r="J69" i="30"/>
  <c r="J9" i="30"/>
  <c r="F14" i="30"/>
  <c r="M184" i="30"/>
  <c r="M14" i="25"/>
  <c r="F21" i="25"/>
  <c r="H33" i="25"/>
  <c r="K11" i="25"/>
  <c r="F91" i="30"/>
  <c r="N54" i="30"/>
  <c r="J221" i="30"/>
  <c r="M121" i="25"/>
  <c r="H14" i="25"/>
  <c r="I121" i="30"/>
  <c r="K9" i="30"/>
  <c r="F59" i="30"/>
  <c r="I72" i="30"/>
  <c r="M160" i="30"/>
  <c r="G266" i="25"/>
  <c r="J121" i="25"/>
  <c r="N232" i="30"/>
  <c r="E90" i="30"/>
  <c r="G54" i="30"/>
  <c r="D12" i="25"/>
  <c r="L187" i="30"/>
  <c r="D33" i="30"/>
  <c r="E143" i="25"/>
  <c r="I265" i="30"/>
  <c r="L206" i="25"/>
  <c r="M203" i="25"/>
  <c r="G122" i="30"/>
  <c r="L99" i="25"/>
  <c r="O17" i="25"/>
  <c r="F189" i="30"/>
  <c r="F176" i="30"/>
  <c r="G250" i="25"/>
  <c r="F92" i="30"/>
  <c r="O41" i="25"/>
  <c r="M162" i="30"/>
  <c r="L34" i="30"/>
  <c r="I206" i="30"/>
  <c r="J20" i="30"/>
  <c r="J73" i="30"/>
  <c r="D216" i="30"/>
  <c r="I34" i="30"/>
  <c r="N43" i="30"/>
  <c r="BC353" i="31"/>
  <c r="L211" i="30"/>
  <c r="O146" i="30"/>
  <c r="F149" i="25"/>
  <c r="M10" i="30"/>
  <c r="F20" i="30"/>
  <c r="E84" i="30"/>
  <c r="L202" i="30"/>
  <c r="M59" i="30"/>
  <c r="N94" i="25"/>
  <c r="N42" i="30"/>
  <c r="I13" i="30"/>
  <c r="E141" i="30"/>
  <c r="I191" i="25"/>
  <c r="L238" i="30"/>
  <c r="J44" i="30"/>
  <c r="E85" i="30"/>
  <c r="L164" i="25"/>
  <c r="G204" i="25"/>
  <c r="K120" i="30"/>
  <c r="K267" i="25"/>
  <c r="I138" i="25"/>
  <c r="F202" i="30"/>
  <c r="N163" i="25"/>
  <c r="G190" i="25"/>
  <c r="J38" i="30"/>
  <c r="N19" i="25"/>
  <c r="L116" i="30"/>
  <c r="M69" i="25"/>
  <c r="E272" i="30"/>
  <c r="G273" i="25"/>
  <c r="I8" i="30"/>
  <c r="K67" i="30"/>
  <c r="D99" i="30"/>
  <c r="J198" i="25"/>
  <c r="G265" i="25"/>
  <c r="L13" i="25"/>
  <c r="F216" i="30"/>
  <c r="J49" i="25"/>
  <c r="M153" i="30"/>
  <c r="M71" i="30"/>
  <c r="J146" i="30"/>
  <c r="L188" i="25"/>
  <c r="E153" i="30"/>
  <c r="N265" i="25"/>
  <c r="M21" i="25"/>
  <c r="O201" i="25"/>
  <c r="L78" i="30"/>
  <c r="F28" i="30"/>
  <c r="E69" i="30"/>
  <c r="K176" i="25"/>
  <c r="K17" i="30"/>
  <c r="F90" i="30"/>
  <c r="N144" i="25"/>
  <c r="O211" i="30"/>
  <c r="BD113" i="31"/>
  <c r="J166" i="25"/>
  <c r="D175" i="25"/>
  <c r="D66" i="30"/>
  <c r="H7" i="25"/>
  <c r="I141" i="30"/>
  <c r="D163" i="25"/>
  <c r="G100" i="30"/>
  <c r="O110" i="30"/>
  <c r="J179" i="25"/>
  <c r="F11" i="30"/>
  <c r="O216" i="30"/>
  <c r="F70" i="25"/>
  <c r="M72" i="30"/>
  <c r="D116" i="30"/>
  <c r="E31" i="30"/>
  <c r="G130" i="25"/>
  <c r="I163" i="30"/>
  <c r="F18" i="25"/>
  <c r="F20" i="25"/>
  <c r="O120" i="25"/>
  <c r="G55" i="25"/>
  <c r="O7" i="30"/>
  <c r="M177" i="30"/>
  <c r="O148" i="25"/>
  <c r="M70" i="30"/>
  <c r="O202" i="30"/>
  <c r="J93" i="25"/>
  <c r="O40" i="30"/>
  <c r="D230" i="30"/>
  <c r="D17" i="30"/>
  <c r="E13" i="25"/>
  <c r="J155" i="30"/>
  <c r="H10" i="25"/>
  <c r="D68" i="30"/>
  <c r="E57" i="30"/>
  <c r="M19" i="25"/>
  <c r="N95" i="30"/>
  <c r="J33" i="30"/>
  <c r="J196" i="30"/>
  <c r="E204" i="25"/>
  <c r="H85" i="30"/>
  <c r="O26" i="30"/>
  <c r="N92" i="30"/>
  <c r="O16" i="30"/>
  <c r="I67" i="25"/>
  <c r="F235" i="25"/>
  <c r="N11" i="25"/>
  <c r="H73" i="30"/>
  <c r="D232" i="25"/>
  <c r="F118" i="30"/>
  <c r="H177" i="25"/>
  <c r="O177" i="25"/>
  <c r="K162" i="30"/>
  <c r="F116" i="30"/>
  <c r="N13" i="30"/>
  <c r="D163" i="30"/>
  <c r="K43" i="25"/>
  <c r="H132" i="25"/>
  <c r="M230" i="30"/>
  <c r="F73" i="30"/>
  <c r="J115" i="30"/>
  <c r="E43" i="30"/>
  <c r="I164" i="30"/>
  <c r="E10" i="25"/>
  <c r="N67" i="30"/>
  <c r="L160" i="30"/>
  <c r="H175" i="25"/>
  <c r="E98" i="30"/>
  <c r="I206" i="25"/>
  <c r="N13" i="25"/>
  <c r="I204" i="25"/>
  <c r="D31" i="30"/>
  <c r="F131" i="30"/>
  <c r="E257" i="30"/>
  <c r="N200" i="30"/>
  <c r="L98" i="25"/>
  <c r="N34" i="30"/>
  <c r="J190" i="30"/>
  <c r="M208" i="25"/>
  <c r="G260" i="25"/>
  <c r="K100" i="30"/>
  <c r="D233" i="25"/>
  <c r="F131" i="25"/>
  <c r="O13" i="30"/>
  <c r="H204" i="25"/>
  <c r="H173" i="30"/>
  <c r="J32" i="25"/>
  <c r="L15" i="25"/>
  <c r="K206" i="30"/>
  <c r="E94" i="30"/>
  <c r="F207" i="25"/>
  <c r="K95" i="25"/>
  <c r="K133" i="25"/>
  <c r="H119" i="25"/>
  <c r="N273" i="25"/>
  <c r="H213" i="25"/>
  <c r="L39" i="30"/>
  <c r="G107" i="25"/>
  <c r="J259" i="25"/>
  <c r="F34" i="30"/>
  <c r="F67" i="25"/>
  <c r="N188" i="25"/>
  <c r="J13" i="25"/>
  <c r="I69" i="25"/>
  <c r="G164" i="30"/>
  <c r="I9" i="25"/>
  <c r="I107" i="25"/>
  <c r="E119" i="25"/>
  <c r="G37" i="25"/>
  <c r="D98" i="25"/>
  <c r="L95" i="30"/>
  <c r="L148" i="25"/>
  <c r="H100" i="25"/>
  <c r="H191" i="25"/>
  <c r="G59" i="30"/>
  <c r="M33" i="30"/>
  <c r="G31" i="30"/>
  <c r="D55" i="30"/>
  <c r="J29" i="25"/>
  <c r="F36" i="25"/>
  <c r="H238" i="30"/>
  <c r="M164" i="30"/>
  <c r="F144" i="25"/>
  <c r="O204" i="25"/>
  <c r="M162" i="25"/>
  <c r="M157" i="25"/>
  <c r="L93" i="30"/>
  <c r="E145" i="30"/>
  <c r="L201" i="30"/>
  <c r="I257" i="30"/>
  <c r="M189" i="25"/>
  <c r="F179" i="25"/>
  <c r="E16" i="30"/>
  <c r="H184" i="30"/>
  <c r="G189" i="25"/>
  <c r="O122" i="30"/>
  <c r="G166" i="25"/>
  <c r="I102" i="25"/>
  <c r="N121" i="25"/>
  <c r="H18" i="30"/>
  <c r="D184" i="30"/>
  <c r="J17" i="25"/>
  <c r="O84" i="30"/>
  <c r="N54" i="25"/>
  <c r="E248" i="30"/>
  <c r="I79" i="25"/>
  <c r="I232" i="30"/>
  <c r="M26" i="30"/>
  <c r="G148" i="30"/>
  <c r="O100" i="30"/>
  <c r="G162" i="30"/>
  <c r="H9" i="30"/>
  <c r="K208" i="25"/>
  <c r="J260" i="25"/>
  <c r="K200" i="30"/>
  <c r="K116" i="30"/>
  <c r="G58" i="30"/>
  <c r="J79" i="30"/>
  <c r="O84" i="25"/>
  <c r="K54" i="30"/>
  <c r="D39" i="25"/>
  <c r="L97" i="30"/>
  <c r="O143" i="25"/>
  <c r="G271" i="30"/>
  <c r="F58" i="25"/>
  <c r="E175" i="30"/>
  <c r="J57" i="25"/>
  <c r="H177" i="30"/>
  <c r="G79" i="25"/>
  <c r="G43" i="30"/>
  <c r="H148" i="25"/>
  <c r="K186" i="30"/>
  <c r="I42" i="30"/>
  <c r="L42" i="25"/>
  <c r="E204" i="30"/>
  <c r="N177" i="30"/>
  <c r="K21" i="25"/>
  <c r="I33" i="30"/>
  <c r="H122" i="30"/>
  <c r="K71" i="30"/>
  <c r="L70" i="30"/>
  <c r="D121" i="30"/>
  <c r="K179" i="25"/>
  <c r="J234" i="25"/>
  <c r="D204" i="30"/>
  <c r="L233" i="30"/>
  <c r="N79" i="30"/>
  <c r="I161" i="30"/>
  <c r="O73" i="25"/>
  <c r="E7" i="25"/>
  <c r="K196" i="30"/>
  <c r="J94" i="30"/>
  <c r="N67" i="25"/>
  <c r="I243" i="30"/>
  <c r="F8" i="30"/>
  <c r="M38" i="30"/>
  <c r="H42" i="25"/>
  <c r="F29" i="25"/>
  <c r="G38" i="25"/>
  <c r="L68" i="30"/>
  <c r="E21" i="30"/>
  <c r="E34" i="30"/>
  <c r="D68" i="25"/>
  <c r="L120" i="25"/>
  <c r="F100" i="25"/>
  <c r="J230" i="30"/>
  <c r="N206" i="30"/>
  <c r="M221" i="30"/>
  <c r="M44" i="30"/>
  <c r="J15" i="25"/>
  <c r="E190" i="30"/>
  <c r="L79" i="25"/>
  <c r="E32" i="30"/>
  <c r="D258" i="30"/>
  <c r="L32" i="30"/>
  <c r="N177" i="25"/>
  <c r="G30" i="30"/>
  <c r="I115" i="30"/>
  <c r="H273" i="25"/>
  <c r="L208" i="25"/>
  <c r="L223" i="25"/>
  <c r="F145" i="30"/>
  <c r="K144" i="25"/>
  <c r="O98" i="25"/>
  <c r="O264" i="30"/>
  <c r="D248" i="30"/>
  <c r="L21" i="25"/>
  <c r="N178" i="30"/>
  <c r="O97" i="25"/>
  <c r="G119" i="25"/>
  <c r="N26" i="30"/>
  <c r="H28" i="25"/>
  <c r="M198" i="25"/>
  <c r="N100" i="25"/>
  <c r="H8" i="30"/>
  <c r="O178" i="25"/>
  <c r="J21" i="30"/>
  <c r="F155" i="25"/>
  <c r="G192" i="25"/>
  <c r="E121" i="30"/>
  <c r="M29" i="30"/>
  <c r="J116" i="30"/>
  <c r="L67" i="25"/>
  <c r="D11" i="30"/>
  <c r="L265" i="25"/>
  <c r="M143" i="30"/>
  <c r="K118" i="30"/>
  <c r="N218" i="25"/>
  <c r="K58" i="25"/>
  <c r="O13" i="25"/>
  <c r="M64" i="30"/>
  <c r="O196" i="30"/>
  <c r="G199" i="25"/>
  <c r="BF111" i="31"/>
  <c r="H32" i="25"/>
  <c r="G186" i="25"/>
  <c r="L191" i="25"/>
  <c r="H203" i="25"/>
  <c r="O121" i="30"/>
  <c r="I43" i="25"/>
  <c r="H200" i="30"/>
  <c r="D56" i="30"/>
  <c r="G18" i="25"/>
  <c r="O10" i="25"/>
  <c r="I119" i="25"/>
  <c r="O20" i="25"/>
  <c r="D44" i="30"/>
  <c r="L30" i="25"/>
  <c r="E38" i="25"/>
  <c r="E35" i="25"/>
  <c r="F93" i="25"/>
  <c r="J240" i="25"/>
  <c r="I117" i="30"/>
  <c r="N187" i="25"/>
  <c r="E32" i="25"/>
  <c r="D206" i="25"/>
  <c r="F93" i="30"/>
  <c r="H54" i="25"/>
  <c r="L233" i="25"/>
  <c r="H164" i="25"/>
  <c r="D42" i="25"/>
  <c r="J59" i="30"/>
  <c r="O188" i="30"/>
  <c r="J97" i="25"/>
  <c r="M9" i="30"/>
  <c r="M176" i="30"/>
  <c r="G36" i="25"/>
  <c r="G216" i="30"/>
  <c r="G180" i="25"/>
  <c r="M95" i="30"/>
  <c r="H144" i="25"/>
  <c r="N178" i="25"/>
  <c r="N110" i="30"/>
  <c r="H70" i="25"/>
  <c r="M204" i="25"/>
  <c r="K8" i="25"/>
  <c r="H193" i="25"/>
  <c r="L186" i="30"/>
  <c r="K250" i="25"/>
  <c r="E144" i="25"/>
  <c r="H265" i="30"/>
  <c r="M177" i="25"/>
  <c r="H36" i="25"/>
  <c r="L129" i="30"/>
  <c r="F15" i="30"/>
  <c r="H136" i="30"/>
  <c r="D58" i="30"/>
  <c r="F39" i="30"/>
  <c r="L26" i="25"/>
  <c r="G92" i="30"/>
  <c r="L7" i="30"/>
  <c r="N181" i="25"/>
  <c r="J65" i="25"/>
  <c r="I95" i="30"/>
  <c r="F31" i="30"/>
  <c r="J40" i="30"/>
  <c r="D59" i="25"/>
  <c r="O130" i="25"/>
  <c r="D118" i="30"/>
  <c r="L259" i="25"/>
  <c r="I36" i="25"/>
  <c r="G131" i="30"/>
  <c r="I265" i="25"/>
  <c r="F35" i="25"/>
  <c r="L121" i="30"/>
  <c r="O15" i="25"/>
  <c r="O56" i="25"/>
  <c r="K198" i="30"/>
  <c r="J129" i="30"/>
  <c r="N192" i="25"/>
  <c r="BF333" i="31"/>
  <c r="H79" i="25"/>
  <c r="I93" i="25"/>
  <c r="I132" i="25"/>
  <c r="N203" i="30"/>
  <c r="K11" i="30"/>
  <c r="G79" i="30"/>
  <c r="N44" i="25"/>
  <c r="M112" i="25"/>
  <c r="E216" i="30"/>
  <c r="E132" i="25"/>
  <c r="D204" i="25"/>
  <c r="BG313" i="31"/>
  <c r="O232" i="30"/>
  <c r="F55" i="25"/>
  <c r="N18" i="25"/>
  <c r="G17" i="25"/>
  <c r="M84" i="25"/>
  <c r="O72" i="30"/>
  <c r="M257" i="30"/>
  <c r="N15" i="30"/>
  <c r="N65" i="25"/>
  <c r="K40" i="25"/>
  <c r="L129" i="25"/>
  <c r="J148" i="25"/>
  <c r="L271" i="30"/>
  <c r="J95" i="25"/>
  <c r="I65" i="25"/>
  <c r="K243" i="30"/>
  <c r="J258" i="30"/>
  <c r="I165" i="25"/>
  <c r="H153" i="30"/>
  <c r="K69" i="25"/>
  <c r="BE333" i="31"/>
  <c r="I29" i="30"/>
  <c r="D178" i="30"/>
  <c r="M29" i="25"/>
  <c r="L145" i="30"/>
  <c r="M143" i="25"/>
  <c r="J243" i="30"/>
  <c r="M40" i="30"/>
  <c r="I71" i="25"/>
  <c r="E58" i="25"/>
  <c r="L203" i="30"/>
  <c r="D122" i="25"/>
  <c r="G154" i="30"/>
  <c r="M178" i="25"/>
  <c r="L207" i="25"/>
  <c r="O100" i="25"/>
  <c r="K213" i="25"/>
  <c r="G84" i="25"/>
  <c r="M99" i="30"/>
  <c r="L70" i="25"/>
  <c r="M41" i="25"/>
  <c r="G8" i="25"/>
  <c r="E16" i="25"/>
  <c r="I39" i="25"/>
  <c r="D32" i="25"/>
  <c r="H201" i="30"/>
  <c r="G33" i="25"/>
  <c r="D30" i="25"/>
  <c r="D52" i="37" l="1"/>
  <c r="G52" i="37"/>
  <c r="L52" i="37"/>
  <c r="I52" i="37"/>
  <c r="E52" i="37"/>
  <c r="F52" i="37"/>
  <c r="H52" i="37"/>
  <c r="C52" i="37"/>
  <c r="J52" i="37"/>
  <c r="N52" i="37"/>
  <c r="K52" i="37"/>
  <c r="M52" i="37"/>
  <c r="G313" i="31"/>
  <c r="E60" i="30"/>
  <c r="D22" i="36" s="1"/>
  <c r="H60" i="37"/>
  <c r="I268" i="25"/>
  <c r="H46" i="37" s="1"/>
  <c r="M111" i="30"/>
  <c r="L28" i="36" s="1"/>
  <c r="J132" i="30"/>
  <c r="I30" i="36" s="1"/>
  <c r="J149" i="30"/>
  <c r="I32" i="36" s="1"/>
  <c r="M275" i="25"/>
  <c r="L47" i="37" s="1"/>
  <c r="F165" i="30"/>
  <c r="E34" i="36" s="1"/>
  <c r="G50" i="25"/>
  <c r="F21" i="37" s="1"/>
  <c r="F111" i="30"/>
  <c r="E28" i="36" s="1"/>
  <c r="F50" i="30"/>
  <c r="E21" i="36" s="1"/>
  <c r="N106" i="30"/>
  <c r="M27" i="36" s="1"/>
  <c r="J74" i="30"/>
  <c r="I23" i="36" s="1"/>
  <c r="I246" i="25"/>
  <c r="H43" i="37" s="1"/>
  <c r="E80" i="30"/>
  <c r="D24" i="36" s="1"/>
  <c r="K234" i="30"/>
  <c r="J41" i="36" s="1"/>
  <c r="J103" i="25"/>
  <c r="I26" i="37" s="1"/>
  <c r="D259" i="30"/>
  <c r="C45" i="36" s="1"/>
  <c r="L132" i="30"/>
  <c r="K30" i="36" s="1"/>
  <c r="K241" i="25"/>
  <c r="J42" i="37" s="1"/>
  <c r="L182" i="25"/>
  <c r="K35" i="37" s="1"/>
  <c r="D251" i="25"/>
  <c r="C44" i="37" s="1"/>
  <c r="J182" i="25"/>
  <c r="I35" i="37" s="1"/>
  <c r="H312" i="31"/>
  <c r="F234" i="30"/>
  <c r="E41" i="36" s="1"/>
  <c r="E333" i="31"/>
  <c r="E222" i="30"/>
  <c r="D40" i="36" s="1"/>
  <c r="I209" i="25"/>
  <c r="H37" i="37" s="1"/>
  <c r="E112" i="31"/>
  <c r="D217" i="30"/>
  <c r="C39" i="36" s="1"/>
  <c r="F313" i="31"/>
  <c r="L194" i="25"/>
  <c r="K36" i="37" s="1"/>
  <c r="L261" i="25"/>
  <c r="K59" i="37" s="1"/>
  <c r="J60" i="25"/>
  <c r="I22" i="37" s="1"/>
  <c r="I108" i="25"/>
  <c r="H27" i="37" s="1"/>
  <c r="I259" i="30"/>
  <c r="H45" i="36" s="1"/>
  <c r="D207" i="30"/>
  <c r="C37" i="36" s="1"/>
  <c r="H261" i="25"/>
  <c r="G59" i="37" s="1"/>
  <c r="F103" i="25"/>
  <c r="E26" i="37" s="1"/>
  <c r="G106" i="30"/>
  <c r="F27" i="36" s="1"/>
  <c r="N249" i="30"/>
  <c r="M44" i="36" s="1"/>
  <c r="M236" i="25"/>
  <c r="L41" i="37" s="1"/>
  <c r="M261" i="25"/>
  <c r="L59" i="37" s="1"/>
  <c r="G251" i="25"/>
  <c r="F44" i="37" s="1"/>
  <c r="L45" i="30"/>
  <c r="K20" i="36" s="1"/>
  <c r="K22" i="30"/>
  <c r="J19" i="36" s="1"/>
  <c r="O259" i="30"/>
  <c r="N45" i="36" s="1"/>
  <c r="O113" i="25"/>
  <c r="N28" i="37" s="1"/>
  <c r="C321" i="31"/>
  <c r="F194" i="25"/>
  <c r="E36" i="37" s="1"/>
  <c r="O167" i="25"/>
  <c r="N34" i="37" s="1"/>
  <c r="I134" i="25"/>
  <c r="H30" i="37" s="1"/>
  <c r="M244" i="30"/>
  <c r="L43" i="36" s="1"/>
  <c r="N214" i="25"/>
  <c r="M38" i="37" s="1"/>
  <c r="L50" i="25"/>
  <c r="K21" i="37" s="1"/>
  <c r="G259" i="30"/>
  <c r="F45" i="36" s="1"/>
  <c r="H156" i="30"/>
  <c r="G33" i="36" s="1"/>
  <c r="D106" i="30"/>
  <c r="C27" i="36" s="1"/>
  <c r="E45" i="30"/>
  <c r="D20" i="36" s="1"/>
  <c r="K74" i="25"/>
  <c r="J55" i="37" s="1"/>
  <c r="K251" i="25"/>
  <c r="J44" i="37" s="1"/>
  <c r="F273" i="30"/>
  <c r="E47" i="36" s="1"/>
  <c r="M239" i="30"/>
  <c r="L42" i="36" s="1"/>
  <c r="F266" i="30"/>
  <c r="E46" i="36" s="1"/>
  <c r="E217" i="30"/>
  <c r="D39" i="36" s="1"/>
  <c r="H180" i="30"/>
  <c r="G35" i="36" s="1"/>
  <c r="D236" i="25"/>
  <c r="C41" i="37" s="1"/>
  <c r="F212" i="30"/>
  <c r="E38" i="36" s="1"/>
  <c r="K86" i="30"/>
  <c r="J25" i="36" s="1"/>
  <c r="D60" i="30"/>
  <c r="C22" i="36" s="1"/>
  <c r="K101" i="30"/>
  <c r="J26" i="36" s="1"/>
  <c r="O251" i="25"/>
  <c r="N44" i="37" s="1"/>
  <c r="J246" i="25"/>
  <c r="I43" i="37" s="1"/>
  <c r="I113" i="25"/>
  <c r="H28" i="37" s="1"/>
  <c r="D80" i="25"/>
  <c r="C24" i="37" s="1"/>
  <c r="O123" i="30"/>
  <c r="N29" i="36" s="1"/>
  <c r="G45" i="25"/>
  <c r="F20" i="37" s="1"/>
  <c r="O234" i="30"/>
  <c r="N41" i="36" s="1"/>
  <c r="I241" i="25"/>
  <c r="H42" i="37" s="1"/>
  <c r="E261" i="25"/>
  <c r="D59" i="37" s="1"/>
  <c r="N123" i="30"/>
  <c r="M29" i="36" s="1"/>
  <c r="E111" i="31"/>
  <c r="D45" i="30"/>
  <c r="C20" i="36" s="1"/>
  <c r="G113" i="25"/>
  <c r="F28" i="37" s="1"/>
  <c r="M80" i="30"/>
  <c r="L24" i="36" s="1"/>
  <c r="I80" i="25"/>
  <c r="H24" i="37" s="1"/>
  <c r="D239" i="30"/>
  <c r="C42" i="36" s="1"/>
  <c r="M45" i="30"/>
  <c r="L20" i="36" s="1"/>
  <c r="E123" i="30"/>
  <c r="D29" i="36" s="1"/>
  <c r="D113" i="25"/>
  <c r="C28" i="37" s="1"/>
  <c r="I180" i="30"/>
  <c r="H35" i="36" s="1"/>
  <c r="E50" i="30"/>
  <c r="D21" i="36" s="1"/>
  <c r="H60" i="30"/>
  <c r="G22" i="36" s="1"/>
  <c r="M113" i="25"/>
  <c r="L28" i="37" s="1"/>
  <c r="M207" i="30"/>
  <c r="L37" i="36" s="1"/>
  <c r="J158" i="25"/>
  <c r="I33" i="37" s="1"/>
  <c r="O137" i="30"/>
  <c r="N31" i="36" s="1"/>
  <c r="H45" i="25"/>
  <c r="G20" i="37" s="1"/>
  <c r="L139" i="25"/>
  <c r="K31" i="37" s="1"/>
  <c r="O80" i="25"/>
  <c r="N24" i="37" s="1"/>
  <c r="G192" i="30"/>
  <c r="F36" i="36" s="1"/>
  <c r="L111" i="30"/>
  <c r="K28" i="36" s="1"/>
  <c r="G261" i="25"/>
  <c r="F59" i="37" s="1"/>
  <c r="L88" i="25"/>
  <c r="K25" i="37" s="1"/>
  <c r="G111" i="31"/>
  <c r="K266" i="30"/>
  <c r="J46" i="36" s="1"/>
  <c r="H266" i="30"/>
  <c r="G46" i="36" s="1"/>
  <c r="F80" i="30"/>
  <c r="E24" i="36" s="1"/>
  <c r="K80" i="25"/>
  <c r="J24" i="37" s="1"/>
  <c r="D212" i="30"/>
  <c r="C38" i="36" s="1"/>
  <c r="K244" i="30"/>
  <c r="J43" i="36" s="1"/>
  <c r="E236" i="25"/>
  <c r="D41" i="37" s="1"/>
  <c r="F108" i="25"/>
  <c r="E27" i="37" s="1"/>
  <c r="E137" i="30"/>
  <c r="D31" i="36" s="1"/>
  <c r="O261" i="25"/>
  <c r="N59" i="37" s="1"/>
  <c r="D156" i="30"/>
  <c r="C33" i="36" s="1"/>
  <c r="J125" i="25"/>
  <c r="I29" i="37" s="1"/>
  <c r="G88" i="25"/>
  <c r="F25" i="37" s="1"/>
  <c r="L156" i="30"/>
  <c r="K33" i="36" s="1"/>
  <c r="O80" i="30"/>
  <c r="N24" i="36" s="1"/>
  <c r="M149" i="30"/>
  <c r="L32" i="36" s="1"/>
  <c r="I50" i="25"/>
  <c r="H21" i="37" s="1"/>
  <c r="I219" i="25"/>
  <c r="H39" i="37" s="1"/>
  <c r="N125" i="25"/>
  <c r="M29" i="37" s="1"/>
  <c r="D103" i="25"/>
  <c r="C26" i="37" s="1"/>
  <c r="L60" i="25"/>
  <c r="K22" i="37" s="1"/>
  <c r="G74" i="30"/>
  <c r="F23" i="36" s="1"/>
  <c r="N111" i="30"/>
  <c r="M28" i="36" s="1"/>
  <c r="G180" i="30"/>
  <c r="F35" i="36" s="1"/>
  <c r="H108" i="25"/>
  <c r="G27" i="37" s="1"/>
  <c r="E88" i="25"/>
  <c r="D25" i="37" s="1"/>
  <c r="F22" i="30"/>
  <c r="E19" i="36" s="1"/>
  <c r="I80" i="30"/>
  <c r="H24" i="36" s="1"/>
  <c r="G194" i="25"/>
  <c r="F36" i="37" s="1"/>
  <c r="M50" i="30"/>
  <c r="L21" i="36" s="1"/>
  <c r="I261" i="25"/>
  <c r="H59" i="37" s="1"/>
  <c r="I167" i="25"/>
  <c r="H34" i="37" s="1"/>
  <c r="D139" i="25"/>
  <c r="C31" i="37" s="1"/>
  <c r="L86" i="30"/>
  <c r="K25" i="36" s="1"/>
  <c r="E133" i="31"/>
  <c r="E151" i="25"/>
  <c r="I192" i="30"/>
  <c r="H36" i="36" s="1"/>
  <c r="G266" i="30"/>
  <c r="F46" i="36" s="1"/>
  <c r="E22" i="30"/>
  <c r="D19" i="36" s="1"/>
  <c r="K214" i="25"/>
  <c r="J38" i="37" s="1"/>
  <c r="L214" i="25"/>
  <c r="K38" i="37" s="1"/>
  <c r="F74" i="30"/>
  <c r="E23" i="36" s="1"/>
  <c r="M224" i="25"/>
  <c r="L40" i="37" s="1"/>
  <c r="L22" i="25"/>
  <c r="K19" i="37" s="1"/>
  <c r="E209" i="25"/>
  <c r="D37" i="37" s="1"/>
  <c r="M167" i="25"/>
  <c r="L34" i="37" s="1"/>
  <c r="J259" i="30"/>
  <c r="I45" i="36" s="1"/>
  <c r="O239" i="30"/>
  <c r="N42" i="36" s="1"/>
  <c r="G137" i="30"/>
  <c r="F31" i="36" s="1"/>
  <c r="H167" i="25"/>
  <c r="G34" i="37" s="1"/>
  <c r="O45" i="30"/>
  <c r="N20" i="36" s="1"/>
  <c r="G165" i="30"/>
  <c r="F34" i="36" s="1"/>
  <c r="J224" i="25"/>
  <c r="I40" i="37" s="1"/>
  <c r="J239" i="30"/>
  <c r="I42" i="36" s="1"/>
  <c r="O246" i="25"/>
  <c r="N43" i="37" s="1"/>
  <c r="K239" i="30"/>
  <c r="J42" i="36" s="1"/>
  <c r="F111" i="31"/>
  <c r="G112" i="31"/>
  <c r="D133" i="31"/>
  <c r="O224" i="25"/>
  <c r="N40" i="37" s="1"/>
  <c r="O74" i="30"/>
  <c r="N23" i="36" s="1"/>
  <c r="D165" i="30"/>
  <c r="C34" i="36" s="1"/>
  <c r="G212" i="30"/>
  <c r="F38" i="36" s="1"/>
  <c r="G236" i="25"/>
  <c r="F41" i="37" s="1"/>
  <c r="E249" i="30"/>
  <c r="D44" i="36" s="1"/>
  <c r="D74" i="30"/>
  <c r="C23" i="36" s="1"/>
  <c r="M273" i="30"/>
  <c r="L47" i="36" s="1"/>
  <c r="J86" i="30"/>
  <c r="I25" i="36" s="1"/>
  <c r="M86" i="30"/>
  <c r="L25" i="36" s="1"/>
  <c r="K60" i="25"/>
  <c r="J22" i="37" s="1"/>
  <c r="N236" i="25"/>
  <c r="M41" i="37" s="1"/>
  <c r="E180" i="30"/>
  <c r="D35" i="36" s="1"/>
  <c r="H151" i="25"/>
  <c r="G51" i="37" s="1"/>
  <c r="I239" i="30"/>
  <c r="H42" i="36" s="1"/>
  <c r="I251" i="25"/>
  <c r="H44" i="37" s="1"/>
  <c r="C212" i="31"/>
  <c r="K88" i="25"/>
  <c r="J25" i="37" s="1"/>
  <c r="H149" i="30"/>
  <c r="G32" i="36" s="1"/>
  <c r="K113" i="25"/>
  <c r="J28" i="37" s="1"/>
  <c r="G80" i="30"/>
  <c r="F24" i="36" s="1"/>
  <c r="L273" i="30"/>
  <c r="K47" i="36" s="1"/>
  <c r="L151" i="25"/>
  <c r="K51" i="37" s="1"/>
  <c r="K259" i="30"/>
  <c r="J45" i="36" s="1"/>
  <c r="F125" i="25"/>
  <c r="E29" i="37" s="1"/>
  <c r="F219" i="25"/>
  <c r="E39" i="37" s="1"/>
  <c r="K45" i="25"/>
  <c r="J20" i="37" s="1"/>
  <c r="O74" i="25"/>
  <c r="N23" i="37" s="1"/>
  <c r="G217" i="30"/>
  <c r="F39" i="36" s="1"/>
  <c r="O207" i="30"/>
  <c r="N37" i="36" s="1"/>
  <c r="O219" i="25"/>
  <c r="N39" i="37" s="1"/>
  <c r="L209" i="25"/>
  <c r="K37" i="37" s="1"/>
  <c r="K167" i="25"/>
  <c r="J34" i="37" s="1"/>
  <c r="G60" i="30"/>
  <c r="F22" i="36" s="1"/>
  <c r="H249" i="30"/>
  <c r="G44" i="36" s="1"/>
  <c r="I182" i="25"/>
  <c r="H35" i="37" s="1"/>
  <c r="D45" i="25"/>
  <c r="C20" i="37" s="1"/>
  <c r="J207" i="30"/>
  <c r="I37" i="36" s="1"/>
  <c r="N60" i="25"/>
  <c r="M22" i="37" s="1"/>
  <c r="J261" i="25"/>
  <c r="I59" i="37" s="1"/>
  <c r="H111" i="30"/>
  <c r="G28" i="36" s="1"/>
  <c r="E80" i="25"/>
  <c r="D24" i="37" s="1"/>
  <c r="I106" i="30"/>
  <c r="H27" i="36" s="1"/>
  <c r="M22" i="30"/>
  <c r="L19" i="36" s="1"/>
  <c r="D88" i="25"/>
  <c r="C25" i="37" s="1"/>
  <c r="I22" i="25"/>
  <c r="H19" i="37" s="1"/>
  <c r="K50" i="30"/>
  <c r="J21" i="36" s="1"/>
  <c r="H311" i="31"/>
  <c r="M74" i="30"/>
  <c r="L23" i="36" s="1"/>
  <c r="E259" i="30"/>
  <c r="D45" i="36" s="1"/>
  <c r="I88" i="25"/>
  <c r="H25" i="37" s="1"/>
  <c r="E108" i="25"/>
  <c r="D27" i="37" s="1"/>
  <c r="E101" i="30"/>
  <c r="D26" i="36" s="1"/>
  <c r="E251" i="25"/>
  <c r="D44" i="37" s="1"/>
  <c r="G311" i="31"/>
  <c r="L22" i="30"/>
  <c r="K19" i="36" s="1"/>
  <c r="F214" i="25"/>
  <c r="E38" i="37" s="1"/>
  <c r="G108" i="25"/>
  <c r="F27" i="37" s="1"/>
  <c r="D60" i="37"/>
  <c r="E268" i="25"/>
  <c r="D46" i="37" s="1"/>
  <c r="E103" i="25"/>
  <c r="D26" i="37" s="1"/>
  <c r="D241" i="25"/>
  <c r="C42" i="37" s="1"/>
  <c r="L259" i="30"/>
  <c r="K45" i="36" s="1"/>
  <c r="F167" i="25"/>
  <c r="E34" i="37" s="1"/>
  <c r="K22" i="25"/>
  <c r="J19" i="37" s="1"/>
  <c r="D111" i="30"/>
  <c r="C28" i="36" s="1"/>
  <c r="H234" i="30"/>
  <c r="G41" i="36" s="1"/>
  <c r="L134" i="25"/>
  <c r="K30" i="37" s="1"/>
  <c r="H217" i="30"/>
  <c r="G39" i="36" s="1"/>
  <c r="M106" i="30"/>
  <c r="L27" i="36" s="1"/>
  <c r="O86" i="30"/>
  <c r="N25" i="36" s="1"/>
  <c r="C60" i="37"/>
  <c r="D268" i="25"/>
  <c r="C46" i="37" s="1"/>
  <c r="I101" i="30"/>
  <c r="H26" i="36" s="1"/>
  <c r="N266" i="30"/>
  <c r="M46" i="36" s="1"/>
  <c r="M217" i="30"/>
  <c r="L39" i="36" s="1"/>
  <c r="K123" i="30"/>
  <c r="J29" i="36" s="1"/>
  <c r="H239" i="30"/>
  <c r="G42" i="36" s="1"/>
  <c r="L217" i="30"/>
  <c r="K39" i="36" s="1"/>
  <c r="J167" i="25"/>
  <c r="I34" i="37" s="1"/>
  <c r="N180" i="30"/>
  <c r="M35" i="36" s="1"/>
  <c r="H101" i="31"/>
  <c r="L192" i="30"/>
  <c r="K36" i="36" s="1"/>
  <c r="M101" i="30"/>
  <c r="L26" i="36" s="1"/>
  <c r="H273" i="30"/>
  <c r="G47" i="36" s="1"/>
  <c r="E241" i="25"/>
  <c r="D42" i="37" s="1"/>
  <c r="N219" i="25"/>
  <c r="M39" i="37" s="1"/>
  <c r="L113" i="25"/>
  <c r="K28" i="37" s="1"/>
  <c r="N113" i="25"/>
  <c r="M28" i="37" s="1"/>
  <c r="N158" i="25"/>
  <c r="M33" i="37" s="1"/>
  <c r="N139" i="25"/>
  <c r="M31" i="37" s="1"/>
  <c r="G241" i="25"/>
  <c r="F42" i="37" s="1"/>
  <c r="G273" i="30"/>
  <c r="F47" i="36" s="1"/>
  <c r="F222" i="30"/>
  <c r="E40" i="36" s="1"/>
  <c r="J74" i="25"/>
  <c r="I55" i="37" s="1"/>
  <c r="H50" i="25"/>
  <c r="G21" i="37" s="1"/>
  <c r="D60" i="25"/>
  <c r="C22" i="37" s="1"/>
  <c r="L74" i="25"/>
  <c r="K55" i="37" s="1"/>
  <c r="H113" i="25"/>
  <c r="G28" i="37" s="1"/>
  <c r="D219" i="25"/>
  <c r="C39" i="37" s="1"/>
  <c r="G45" i="30"/>
  <c r="F20" i="36" s="1"/>
  <c r="J111" i="30"/>
  <c r="I28" i="36" s="1"/>
  <c r="N149" i="30"/>
  <c r="M32" i="36" s="1"/>
  <c r="H219" i="25"/>
  <c r="G39" i="37" s="1"/>
  <c r="I266" i="30"/>
  <c r="H46" i="36" s="1"/>
  <c r="M125" i="25"/>
  <c r="L29" i="37" s="1"/>
  <c r="N45" i="25"/>
  <c r="M20" i="37" s="1"/>
  <c r="N156" i="30"/>
  <c r="M33" i="36" s="1"/>
  <c r="M165" i="30"/>
  <c r="L34" i="36" s="1"/>
  <c r="L45" i="25"/>
  <c r="K20" i="37" s="1"/>
  <c r="D192" i="30"/>
  <c r="C36" i="36" s="1"/>
  <c r="H86" i="30"/>
  <c r="G25" i="36" s="1"/>
  <c r="H214" i="25"/>
  <c r="G38" i="37" s="1"/>
  <c r="J266" i="30"/>
  <c r="I46" i="36" s="1"/>
  <c r="G249" i="30"/>
  <c r="F44" i="36" s="1"/>
  <c r="N103" i="25"/>
  <c r="M26" i="37" s="1"/>
  <c r="D273" i="30"/>
  <c r="C47" i="36" s="1"/>
  <c r="O151" i="25"/>
  <c r="G156" i="30"/>
  <c r="F33" i="36" s="1"/>
  <c r="K60" i="37"/>
  <c r="L268" i="25"/>
  <c r="K46" i="37" s="1"/>
  <c r="D244" i="30"/>
  <c r="C43" i="36" s="1"/>
  <c r="O182" i="25"/>
  <c r="N35" i="37" s="1"/>
  <c r="G182" i="25"/>
  <c r="F35" i="37" s="1"/>
  <c r="L246" i="25"/>
  <c r="K43" i="37" s="1"/>
  <c r="E167" i="25"/>
  <c r="D34" i="37" s="1"/>
  <c r="F74" i="25"/>
  <c r="E23" i="37" s="1"/>
  <c r="K273" i="30"/>
  <c r="J47" i="36" s="1"/>
  <c r="O111" i="30"/>
  <c r="N28" i="36" s="1"/>
  <c r="H106" i="30"/>
  <c r="G27" i="36" s="1"/>
  <c r="E60" i="25"/>
  <c r="D22" i="37" s="1"/>
  <c r="M45" i="25"/>
  <c r="L20" i="37" s="1"/>
  <c r="I125" i="25"/>
  <c r="H29" i="37" s="1"/>
  <c r="D222" i="30"/>
  <c r="C40" i="36" s="1"/>
  <c r="K156" i="30"/>
  <c r="J33" i="36" s="1"/>
  <c r="G132" i="30"/>
  <c r="F30" i="36" s="1"/>
  <c r="N182" i="25"/>
  <c r="M35" i="37" s="1"/>
  <c r="F139" i="25"/>
  <c r="E31" i="37" s="1"/>
  <c r="M222" i="30"/>
  <c r="L40" i="36" s="1"/>
  <c r="H224" i="25"/>
  <c r="G40" i="37" s="1"/>
  <c r="G80" i="25"/>
  <c r="F24" i="37" s="1"/>
  <c r="G123" i="30"/>
  <c r="F29" i="36" s="1"/>
  <c r="D101" i="30"/>
  <c r="C26" i="36" s="1"/>
  <c r="K50" i="25"/>
  <c r="J21" i="37" s="1"/>
  <c r="H45" i="30"/>
  <c r="G20" i="36" s="1"/>
  <c r="G275" i="25"/>
  <c r="F47" i="37" s="1"/>
  <c r="M139" i="25"/>
  <c r="L31" i="37" s="1"/>
  <c r="N224" i="25"/>
  <c r="M40" i="37" s="1"/>
  <c r="N137" i="30"/>
  <c r="M31" i="36" s="1"/>
  <c r="D125" i="25"/>
  <c r="C29" i="37" s="1"/>
  <c r="H182" i="25"/>
  <c r="G35" i="37" s="1"/>
  <c r="M132" i="30"/>
  <c r="L30" i="36" s="1"/>
  <c r="D50" i="30"/>
  <c r="C21" i="36" s="1"/>
  <c r="N275" i="25"/>
  <c r="M47" i="37" s="1"/>
  <c r="J268" i="25"/>
  <c r="I46" i="37" s="1"/>
  <c r="I60" i="37"/>
  <c r="J275" i="25"/>
  <c r="I47" i="37" s="1"/>
  <c r="J251" i="25"/>
  <c r="I44" i="37" s="1"/>
  <c r="L222" i="30"/>
  <c r="K40" i="36" s="1"/>
  <c r="I214" i="25"/>
  <c r="H38" i="37" s="1"/>
  <c r="F333" i="31"/>
  <c r="K194" i="25"/>
  <c r="J36" i="37" s="1"/>
  <c r="G134" i="25"/>
  <c r="F30" i="37" s="1"/>
  <c r="I74" i="30"/>
  <c r="H23" i="36" s="1"/>
  <c r="J234" i="30"/>
  <c r="I41" i="36" s="1"/>
  <c r="F244" i="30"/>
  <c r="E43" i="36" s="1"/>
  <c r="L165" i="30"/>
  <c r="K34" i="36" s="1"/>
  <c r="H80" i="30"/>
  <c r="G24" i="36" s="1"/>
  <c r="I149" i="30"/>
  <c r="H32" i="36" s="1"/>
  <c r="L123" i="30"/>
  <c r="K29" i="36" s="1"/>
  <c r="H207" i="30"/>
  <c r="G37" i="36" s="1"/>
  <c r="N22" i="30"/>
  <c r="M19" i="36" s="1"/>
  <c r="F241" i="25"/>
  <c r="E42" i="37" s="1"/>
  <c r="I194" i="25"/>
  <c r="H36" i="37" s="1"/>
  <c r="I151" i="25"/>
  <c r="N50" i="30"/>
  <c r="M21" i="36" s="1"/>
  <c r="J45" i="30"/>
  <c r="I20" i="36" s="1"/>
  <c r="H236" i="25"/>
  <c r="G41" i="37" s="1"/>
  <c r="I158" i="25"/>
  <c r="H33" i="37" s="1"/>
  <c r="K151" i="25"/>
  <c r="N74" i="30"/>
  <c r="M23" i="36" s="1"/>
  <c r="M180" i="30"/>
  <c r="L35" i="36" s="1"/>
  <c r="E113" i="31"/>
  <c r="F192" i="30"/>
  <c r="E36" i="36" s="1"/>
  <c r="H74" i="30"/>
  <c r="G23" i="36" s="1"/>
  <c r="H22" i="25"/>
  <c r="G19" i="37" s="1"/>
  <c r="J50" i="30"/>
  <c r="I21" i="36" s="1"/>
  <c r="F86" i="30"/>
  <c r="E25" i="36" s="1"/>
  <c r="E106" i="30"/>
  <c r="D27" i="36" s="1"/>
  <c r="D167" i="25"/>
  <c r="C34" i="37" s="1"/>
  <c r="L60" i="30"/>
  <c r="K22" i="36" s="1"/>
  <c r="H60" i="25"/>
  <c r="G22" i="37" s="1"/>
  <c r="G74" i="25"/>
  <c r="F55" i="37" s="1"/>
  <c r="N80" i="30"/>
  <c r="M24" i="36" s="1"/>
  <c r="O236" i="25"/>
  <c r="N41" i="37" s="1"/>
  <c r="H132" i="30"/>
  <c r="G30" i="36" s="1"/>
  <c r="O50" i="25"/>
  <c r="N21" i="37" s="1"/>
  <c r="I165" i="30"/>
  <c r="H34" i="36" s="1"/>
  <c r="O139" i="25"/>
  <c r="N31" i="37" s="1"/>
  <c r="K261" i="25"/>
  <c r="J59" i="37" s="1"/>
  <c r="D249" i="30"/>
  <c r="C44" i="36" s="1"/>
  <c r="M259" i="30"/>
  <c r="L45" i="36" s="1"/>
  <c r="M194" i="25"/>
  <c r="L36" i="37" s="1"/>
  <c r="N209" i="25"/>
  <c r="M37" i="37" s="1"/>
  <c r="G246" i="25"/>
  <c r="F43" i="37" s="1"/>
  <c r="L275" i="25"/>
  <c r="K47" i="37" s="1"/>
  <c r="D182" i="25"/>
  <c r="C35" i="37" s="1"/>
  <c r="N60" i="37"/>
  <c r="O268" i="25"/>
  <c r="N46" i="37" s="1"/>
  <c r="F113" i="31"/>
  <c r="K192" i="30"/>
  <c r="J36" i="36" s="1"/>
  <c r="F112" i="31"/>
  <c r="E313" i="31"/>
  <c r="L103" i="25"/>
  <c r="K26" i="37" s="1"/>
  <c r="L244" i="30"/>
  <c r="K43" i="36" s="1"/>
  <c r="D194" i="25"/>
  <c r="C36" i="37" s="1"/>
  <c r="O45" i="25"/>
  <c r="N20" i="37" s="1"/>
  <c r="L108" i="25"/>
  <c r="K27" i="37" s="1"/>
  <c r="M212" i="30"/>
  <c r="L38" i="36" s="1"/>
  <c r="O209" i="25"/>
  <c r="N37" i="37" s="1"/>
  <c r="O275" i="25"/>
  <c r="N47" i="37" s="1"/>
  <c r="L74" i="30"/>
  <c r="K23" i="36" s="1"/>
  <c r="F50" i="25"/>
  <c r="E21" i="37" s="1"/>
  <c r="H134" i="25"/>
  <c r="G30" i="37" s="1"/>
  <c r="L149" i="30"/>
  <c r="K32" i="36" s="1"/>
  <c r="E139" i="25"/>
  <c r="D31" i="37" s="1"/>
  <c r="D266" i="30"/>
  <c r="C46" i="36" s="1"/>
  <c r="D234" i="30"/>
  <c r="C41" i="36" s="1"/>
  <c r="K45" i="30"/>
  <c r="J20" i="36" s="1"/>
  <c r="F60" i="30"/>
  <c r="E22" i="36" s="1"/>
  <c r="F246" i="25"/>
  <c r="E43" i="37" s="1"/>
  <c r="L251" i="25"/>
  <c r="K44" i="37" s="1"/>
  <c r="M134" i="25"/>
  <c r="L30" i="37" s="1"/>
  <c r="D137" i="30"/>
  <c r="C31" i="36" s="1"/>
  <c r="F156" i="30"/>
  <c r="E33" i="36" s="1"/>
  <c r="O125" i="25"/>
  <c r="N29" i="37" s="1"/>
  <c r="K125" i="25"/>
  <c r="J29" i="37" s="1"/>
  <c r="F22" i="25"/>
  <c r="E19" i="37" s="1"/>
  <c r="H137" i="30"/>
  <c r="G31" i="36" s="1"/>
  <c r="D333" i="31"/>
  <c r="K222" i="30"/>
  <c r="J40" i="36" s="1"/>
  <c r="D113" i="31"/>
  <c r="E275" i="25"/>
  <c r="D47" i="37" s="1"/>
  <c r="D123" i="30"/>
  <c r="C29" i="36" s="1"/>
  <c r="E74" i="30"/>
  <c r="D23" i="36" s="1"/>
  <c r="F60" i="25"/>
  <c r="E22" i="37" s="1"/>
  <c r="G209" i="25"/>
  <c r="F37" i="37" s="1"/>
  <c r="J60" i="30"/>
  <c r="I22" i="36" s="1"/>
  <c r="J194" i="25"/>
  <c r="I36" i="37" s="1"/>
  <c r="O192" i="30"/>
  <c r="N36" i="36" s="1"/>
  <c r="M241" i="25"/>
  <c r="L42" i="37" s="1"/>
  <c r="N151" i="25"/>
  <c r="M51" i="37" s="1"/>
  <c r="L266" i="30"/>
  <c r="K46" i="36" s="1"/>
  <c r="O212" i="30"/>
  <c r="N38" i="36" s="1"/>
  <c r="F123" i="30"/>
  <c r="E29" i="36" s="1"/>
  <c r="O60" i="30"/>
  <c r="N22" i="36" s="1"/>
  <c r="J165" i="30"/>
  <c r="I34" i="36" s="1"/>
  <c r="O101" i="30"/>
  <c r="N26" i="36" s="1"/>
  <c r="F259" i="30"/>
  <c r="E45" i="36" s="1"/>
  <c r="K106" i="30"/>
  <c r="J27" i="36" s="1"/>
  <c r="L80" i="25"/>
  <c r="K24" i="37" s="1"/>
  <c r="K80" i="30"/>
  <c r="J24" i="36" s="1"/>
  <c r="H74" i="25"/>
  <c r="G55" i="37" s="1"/>
  <c r="K224" i="25"/>
  <c r="J40" i="37" s="1"/>
  <c r="F209" i="25"/>
  <c r="E37" i="37" s="1"/>
  <c r="M214" i="25"/>
  <c r="L38" i="37" s="1"/>
  <c r="G219" i="25"/>
  <c r="F39" i="37" s="1"/>
  <c r="N86" i="30"/>
  <c r="M25" i="36" s="1"/>
  <c r="N80" i="25"/>
  <c r="M24" i="37" s="1"/>
  <c r="N50" i="25"/>
  <c r="M21" i="37" s="1"/>
  <c r="I45" i="25"/>
  <c r="H20" i="37" s="1"/>
  <c r="E182" i="25"/>
  <c r="H158" i="25"/>
  <c r="G33" i="37" s="1"/>
  <c r="L167" i="25"/>
  <c r="K34" i="37" s="1"/>
  <c r="N167" i="25"/>
  <c r="M34" i="37" s="1"/>
  <c r="K60" i="30"/>
  <c r="J22" i="36" s="1"/>
  <c r="E45" i="25"/>
  <c r="D20" i="37" s="1"/>
  <c r="K236" i="25"/>
  <c r="J41" i="37" s="1"/>
  <c r="F101" i="30"/>
  <c r="E26" i="36" s="1"/>
  <c r="I139" i="25"/>
  <c r="H31" i="37" s="1"/>
  <c r="H80" i="25"/>
  <c r="G24" i="37" s="1"/>
  <c r="G139" i="25"/>
  <c r="F31" i="37" s="1"/>
  <c r="O132" i="30"/>
  <c r="N30" i="36" s="1"/>
  <c r="K275" i="25"/>
  <c r="J47" i="37" s="1"/>
  <c r="H123" i="30"/>
  <c r="G29" i="36" s="1"/>
  <c r="J222" i="30"/>
  <c r="I40" i="36" s="1"/>
  <c r="I74" i="25"/>
  <c r="H23" i="37" s="1"/>
  <c r="E158" i="25"/>
  <c r="D33" i="37" s="1"/>
  <c r="M88" i="25"/>
  <c r="L25" i="37" s="1"/>
  <c r="N241" i="25"/>
  <c r="M42" i="37" s="1"/>
  <c r="F158" i="25"/>
  <c r="E33" i="37" s="1"/>
  <c r="L158" i="25"/>
  <c r="K33" i="37" s="1"/>
  <c r="G22" i="25"/>
  <c r="F19" i="37" s="1"/>
  <c r="O244" i="30"/>
  <c r="N43" i="36" s="1"/>
  <c r="E266" i="30"/>
  <c r="D46" i="36" s="1"/>
  <c r="N246" i="25"/>
  <c r="M43" i="37" s="1"/>
  <c r="K219" i="25"/>
  <c r="J39" i="37" s="1"/>
  <c r="D209" i="25"/>
  <c r="C37" i="37" s="1"/>
  <c r="I236" i="25"/>
  <c r="H41" i="37" s="1"/>
  <c r="G101" i="30"/>
  <c r="F26" i="36" s="1"/>
  <c r="L236" i="25"/>
  <c r="K41" i="37" s="1"/>
  <c r="D246" i="25"/>
  <c r="C43" i="37" s="1"/>
  <c r="J249" i="30"/>
  <c r="I44" i="36" s="1"/>
  <c r="J123" i="30"/>
  <c r="I29" i="36" s="1"/>
  <c r="F151" i="25"/>
  <c r="E51" i="37" s="1"/>
  <c r="N192" i="30"/>
  <c r="M36" i="36" s="1"/>
  <c r="G312" i="31"/>
  <c r="H101" i="30"/>
  <c r="G26" i="36" s="1"/>
  <c r="N60" i="30"/>
  <c r="M22" i="36" s="1"/>
  <c r="M74" i="25"/>
  <c r="L23" i="37" s="1"/>
  <c r="K74" i="30"/>
  <c r="J23" i="36" s="1"/>
  <c r="I156" i="30"/>
  <c r="H33" i="36" s="1"/>
  <c r="L249" i="30"/>
  <c r="K44" i="36" s="1"/>
  <c r="L241" i="25"/>
  <c r="K42" i="37" s="1"/>
  <c r="H268" i="25"/>
  <c r="G46" i="37" s="1"/>
  <c r="G60" i="37"/>
  <c r="I50" i="30"/>
  <c r="H21" i="36" s="1"/>
  <c r="M249" i="30"/>
  <c r="L44" i="36" s="1"/>
  <c r="L180" i="30"/>
  <c r="K35" i="36" s="1"/>
  <c r="J101" i="30"/>
  <c r="I26" i="36" s="1"/>
  <c r="D22" i="30"/>
  <c r="C19" i="36" s="1"/>
  <c r="I86" i="30"/>
  <c r="H25" i="36" s="1"/>
  <c r="I249" i="30"/>
  <c r="H44" i="36" s="1"/>
  <c r="E273" i="30"/>
  <c r="D47" i="36" s="1"/>
  <c r="N207" i="30"/>
  <c r="M37" i="36" s="1"/>
  <c r="O88" i="25"/>
  <c r="N25" i="37" s="1"/>
  <c r="L224" i="25"/>
  <c r="K40" i="37" s="1"/>
  <c r="I111" i="30"/>
  <c r="H28" i="36" s="1"/>
  <c r="J241" i="25"/>
  <c r="I42" i="37" s="1"/>
  <c r="I244" i="30"/>
  <c r="H43" i="36" s="1"/>
  <c r="H88" i="25"/>
  <c r="G25" i="37" s="1"/>
  <c r="O103" i="25"/>
  <c r="N26" i="37" s="1"/>
  <c r="O22" i="30"/>
  <c r="N19" i="36" s="1"/>
  <c r="H241" i="25"/>
  <c r="G42" i="37" s="1"/>
  <c r="F180" i="30"/>
  <c r="E35" i="36" s="1"/>
  <c r="J80" i="25"/>
  <c r="I24" i="37" s="1"/>
  <c r="G167" i="25"/>
  <c r="F34" i="37" s="1"/>
  <c r="N234" i="30"/>
  <c r="M41" i="36" s="1"/>
  <c r="M182" i="25"/>
  <c r="L35" i="37" s="1"/>
  <c r="J180" i="30"/>
  <c r="I35" i="36" s="1"/>
  <c r="K209" i="25"/>
  <c r="J37" i="37" s="1"/>
  <c r="M103" i="25"/>
  <c r="L26" i="37" s="1"/>
  <c r="O249" i="30"/>
  <c r="N44" i="36" s="1"/>
  <c r="F207" i="30"/>
  <c r="E37" i="36" s="1"/>
  <c r="N261" i="25"/>
  <c r="M59" i="37" s="1"/>
  <c r="G149" i="30"/>
  <c r="F32" i="36" s="1"/>
  <c r="O165" i="30"/>
  <c r="N34" i="36" s="1"/>
  <c r="M234" i="30"/>
  <c r="L41" i="36" s="1"/>
  <c r="J139" i="25"/>
  <c r="I31" i="37" s="1"/>
  <c r="L80" i="30"/>
  <c r="K24" i="36" s="1"/>
  <c r="M80" i="25"/>
  <c r="L24" i="37" s="1"/>
  <c r="M251" i="25"/>
  <c r="L44" i="37" s="1"/>
  <c r="N222" i="30"/>
  <c r="M40" i="36" s="1"/>
  <c r="M60" i="30"/>
  <c r="L22" i="36" s="1"/>
  <c r="G86" i="30"/>
  <c r="F25" i="36" s="1"/>
  <c r="F251" i="25"/>
  <c r="E44" i="37" s="1"/>
  <c r="E194" i="25"/>
  <c r="D36" i="37" s="1"/>
  <c r="J244" i="30"/>
  <c r="I43" i="36" s="1"/>
  <c r="D214" i="25"/>
  <c r="C38" i="37" s="1"/>
  <c r="J80" i="30"/>
  <c r="I24" i="36" s="1"/>
  <c r="D158" i="25"/>
  <c r="C33" i="37" s="1"/>
  <c r="E224" i="25"/>
  <c r="D40" i="37" s="1"/>
  <c r="J156" i="30"/>
  <c r="I33" i="36" s="1"/>
  <c r="H246" i="25"/>
  <c r="G43" i="37" s="1"/>
  <c r="N108" i="25"/>
  <c r="M27" i="37" s="1"/>
  <c r="I132" i="30"/>
  <c r="H30" i="36" s="1"/>
  <c r="H194" i="25"/>
  <c r="G36" i="37" s="1"/>
  <c r="I222" i="30"/>
  <c r="H40" i="36" s="1"/>
  <c r="E165" i="30"/>
  <c r="D34" i="36" s="1"/>
  <c r="J273" i="30"/>
  <c r="I47" i="36" s="1"/>
  <c r="M219" i="25"/>
  <c r="L39" i="37" s="1"/>
  <c r="H22" i="30"/>
  <c r="G19" i="36" s="1"/>
  <c r="K182" i="25"/>
  <c r="J35" i="37" s="1"/>
  <c r="H139" i="25"/>
  <c r="G31" i="37" s="1"/>
  <c r="D261" i="25"/>
  <c r="C45" i="37" s="1"/>
  <c r="N212" i="30"/>
  <c r="M38" i="36" s="1"/>
  <c r="E113" i="25"/>
  <c r="D28" i="37" s="1"/>
  <c r="K207" i="30"/>
  <c r="J37" i="36" s="1"/>
  <c r="L239" i="30"/>
  <c r="K42" i="36" s="1"/>
  <c r="G151" i="25"/>
  <c r="I103" i="25"/>
  <c r="H26" i="37" s="1"/>
  <c r="K103" i="25"/>
  <c r="J26" i="37" s="1"/>
  <c r="K111" i="30"/>
  <c r="J28" i="36" s="1"/>
  <c r="N165" i="30"/>
  <c r="M34" i="36" s="1"/>
  <c r="K165" i="30"/>
  <c r="J34" i="36" s="1"/>
  <c r="F261" i="25"/>
  <c r="E59" i="37" s="1"/>
  <c r="D132" i="30"/>
  <c r="C30" i="36" s="1"/>
  <c r="J236" i="25"/>
  <c r="I41" i="37" s="1"/>
  <c r="K217" i="30"/>
  <c r="J39" i="36" s="1"/>
  <c r="F45" i="30"/>
  <c r="E20" i="36" s="1"/>
  <c r="M137" i="30"/>
  <c r="L31" i="36" s="1"/>
  <c r="N74" i="25"/>
  <c r="M55" i="37" s="1"/>
  <c r="H275" i="25"/>
  <c r="G47" i="37" s="1"/>
  <c r="K158" i="25"/>
  <c r="J33" i="37" s="1"/>
  <c r="E22" i="25"/>
  <c r="D19" i="37" s="1"/>
  <c r="G244" i="30"/>
  <c r="F43" i="36" s="1"/>
  <c r="N268" i="25"/>
  <c r="M46" i="37" s="1"/>
  <c r="M60" i="37"/>
  <c r="H251" i="25"/>
  <c r="G44" i="37" s="1"/>
  <c r="L101" i="30"/>
  <c r="K26" i="36" s="1"/>
  <c r="N194" i="25"/>
  <c r="M36" i="37" s="1"/>
  <c r="E134" i="25"/>
  <c r="D30" i="37" s="1"/>
  <c r="O214" i="25"/>
  <c r="N38" i="37" s="1"/>
  <c r="I273" i="30"/>
  <c r="H47" i="36" s="1"/>
  <c r="O149" i="30"/>
  <c r="N32" i="36" s="1"/>
  <c r="L234" i="30"/>
  <c r="K41" i="36" s="1"/>
  <c r="M22" i="25"/>
  <c r="L19" i="37" s="1"/>
  <c r="I123" i="30"/>
  <c r="H29" i="36" s="1"/>
  <c r="G111" i="30"/>
  <c r="F28" i="36" s="1"/>
  <c r="E156" i="30"/>
  <c r="D33" i="36" s="1"/>
  <c r="J219" i="25"/>
  <c r="I39" i="37" s="1"/>
  <c r="J217" i="30"/>
  <c r="I39" i="36" s="1"/>
  <c r="E149" i="30"/>
  <c r="D32" i="36" s="1"/>
  <c r="L219" i="25"/>
  <c r="K39" i="37" s="1"/>
  <c r="K132" i="30"/>
  <c r="J30" i="36" s="1"/>
  <c r="J214" i="25"/>
  <c r="I38" i="37" s="1"/>
  <c r="L137" i="30"/>
  <c r="K31" i="36" s="1"/>
  <c r="M151" i="25"/>
  <c r="L51" i="37" s="1"/>
  <c r="K108" i="25"/>
  <c r="J27" i="37" s="1"/>
  <c r="N273" i="30"/>
  <c r="M47" i="36" s="1"/>
  <c r="E111" i="30"/>
  <c r="D28" i="36" s="1"/>
  <c r="M123" i="30"/>
  <c r="L29" i="36" s="1"/>
  <c r="D74" i="25"/>
  <c r="C55" i="37" s="1"/>
  <c r="E244" i="30"/>
  <c r="D43" i="36" s="1"/>
  <c r="G22" i="30"/>
  <c r="F19" i="36" s="1"/>
  <c r="G239" i="30"/>
  <c r="F42" i="36" s="1"/>
  <c r="D22" i="25"/>
  <c r="C19" i="37" s="1"/>
  <c r="I60" i="30"/>
  <c r="H22" i="36" s="1"/>
  <c r="D108" i="25"/>
  <c r="C27" i="37" s="1"/>
  <c r="G50" i="30"/>
  <c r="F21" i="36" s="1"/>
  <c r="N134" i="25"/>
  <c r="M30" i="37" s="1"/>
  <c r="H244" i="30"/>
  <c r="G43" i="36" s="1"/>
  <c r="F80" i="25"/>
  <c r="E24" i="37" s="1"/>
  <c r="E125" i="25"/>
  <c r="D29" i="37" s="1"/>
  <c r="M209" i="25"/>
  <c r="L37" i="37" s="1"/>
  <c r="D134" i="25"/>
  <c r="C30" i="37" s="1"/>
  <c r="H192" i="30"/>
  <c r="G36" i="36" s="1"/>
  <c r="O241" i="25"/>
  <c r="N42" i="37" s="1"/>
  <c r="E132" i="30"/>
  <c r="D30" i="36" s="1"/>
  <c r="O158" i="25"/>
  <c r="N33" i="37" s="1"/>
  <c r="H209" i="25"/>
  <c r="G37" i="37" s="1"/>
  <c r="M266" i="30"/>
  <c r="L46" i="36" s="1"/>
  <c r="O273" i="30"/>
  <c r="N47" i="36" s="1"/>
  <c r="O134" i="25"/>
  <c r="N30" i="37" s="1"/>
  <c r="J137" i="30"/>
  <c r="I31" i="36" s="1"/>
  <c r="F132" i="30"/>
  <c r="E30" i="36" s="1"/>
  <c r="K149" i="30"/>
  <c r="J32" i="36" s="1"/>
  <c r="H50" i="30"/>
  <c r="G21" i="36" s="1"/>
  <c r="I234" i="30"/>
  <c r="H41" i="36" s="1"/>
  <c r="K212" i="30"/>
  <c r="J38" i="36" s="1"/>
  <c r="N101" i="30"/>
  <c r="M26" i="36" s="1"/>
  <c r="N239" i="30"/>
  <c r="M42" i="36" s="1"/>
  <c r="M246" i="25"/>
  <c r="L43" i="37" s="1"/>
  <c r="N22" i="25"/>
  <c r="M19" i="37" s="1"/>
  <c r="K268" i="25"/>
  <c r="J46" i="37" s="1"/>
  <c r="J60" i="37"/>
  <c r="F239" i="30"/>
  <c r="E42" i="36" s="1"/>
  <c r="K180" i="30"/>
  <c r="J35" i="36" s="1"/>
  <c r="K139" i="25"/>
  <c r="J31" i="37" s="1"/>
  <c r="M60" i="25"/>
  <c r="L22" i="37" s="1"/>
  <c r="E192" i="30"/>
  <c r="D36" i="36" s="1"/>
  <c r="L125" i="25"/>
  <c r="K29" i="37" s="1"/>
  <c r="F275" i="25"/>
  <c r="I275" i="25"/>
  <c r="H47" i="37" s="1"/>
  <c r="I207" i="30"/>
  <c r="H37" i="36" s="1"/>
  <c r="M156" i="30"/>
  <c r="L33" i="36" s="1"/>
  <c r="J151" i="25"/>
  <c r="I51" i="37" s="1"/>
  <c r="G103" i="25"/>
  <c r="F26" i="37" s="1"/>
  <c r="F113" i="25"/>
  <c r="E28" i="37" s="1"/>
  <c r="G222" i="30"/>
  <c r="F40" i="36" s="1"/>
  <c r="I137" i="30"/>
  <c r="H31" i="36" s="1"/>
  <c r="D275" i="25"/>
  <c r="C47" i="37" s="1"/>
  <c r="E74" i="25"/>
  <c r="D224" i="25"/>
  <c r="C40" i="37" s="1"/>
  <c r="F137" i="30"/>
  <c r="E31" i="36" s="1"/>
  <c r="D151" i="25"/>
  <c r="I22" i="30"/>
  <c r="H19" i="36" s="1"/>
  <c r="K137" i="30"/>
  <c r="J31" i="36" s="1"/>
  <c r="J50" i="25"/>
  <c r="I21" i="37" s="1"/>
  <c r="J45" i="25"/>
  <c r="I20" i="37" s="1"/>
  <c r="N259" i="30"/>
  <c r="M45" i="36" s="1"/>
  <c r="F224" i="25"/>
  <c r="E40" i="37" s="1"/>
  <c r="E50" i="25"/>
  <c r="D21" i="37" s="1"/>
  <c r="D50" i="25"/>
  <c r="C21" i="37" s="1"/>
  <c r="O156" i="30"/>
  <c r="N33" i="36" s="1"/>
  <c r="M192" i="30"/>
  <c r="L36" i="36" s="1"/>
  <c r="G224" i="25"/>
  <c r="F40" i="37" s="1"/>
  <c r="O108" i="25"/>
  <c r="N27" i="37" s="1"/>
  <c r="J106" i="30"/>
  <c r="I27" i="36" s="1"/>
  <c r="F106" i="30"/>
  <c r="E27" i="36" s="1"/>
  <c r="N45" i="30"/>
  <c r="M20" i="36" s="1"/>
  <c r="J113" i="25"/>
  <c r="I28" i="37" s="1"/>
  <c r="E239" i="30"/>
  <c r="D42" i="36" s="1"/>
  <c r="J134" i="25"/>
  <c r="I30" i="37" s="1"/>
  <c r="F217" i="30"/>
  <c r="E39" i="36" s="1"/>
  <c r="I60" i="25"/>
  <c r="H22" i="37" s="1"/>
  <c r="E86" i="30"/>
  <c r="D25" i="36" s="1"/>
  <c r="J22" i="25"/>
  <c r="I19" i="37" s="1"/>
  <c r="E219" i="25"/>
  <c r="D39" i="37" s="1"/>
  <c r="O217" i="30"/>
  <c r="N39" i="36" s="1"/>
  <c r="F134" i="25"/>
  <c r="E30" i="37" s="1"/>
  <c r="I217" i="30"/>
  <c r="H39" i="36" s="1"/>
  <c r="G214" i="25"/>
  <c r="F38" i="37" s="1"/>
  <c r="N88" i="25"/>
  <c r="M25" i="37" s="1"/>
  <c r="H103" i="25"/>
  <c r="G26" i="37" s="1"/>
  <c r="J212" i="30"/>
  <c r="I38" i="36" s="1"/>
  <c r="I45" i="30"/>
  <c r="H20" i="36" s="1"/>
  <c r="I212" i="30"/>
  <c r="H38" i="36" s="1"/>
  <c r="N132" i="30"/>
  <c r="M30" i="36" s="1"/>
  <c r="H259" i="30"/>
  <c r="G45" i="36" s="1"/>
  <c r="N251" i="25"/>
  <c r="M44" i="37" s="1"/>
  <c r="F182" i="25"/>
  <c r="E35" i="37" s="1"/>
  <c r="G234" i="30"/>
  <c r="F41" i="36" s="1"/>
  <c r="N217" i="30"/>
  <c r="M39" i="36" s="1"/>
  <c r="L106" i="30"/>
  <c r="K27" i="36" s="1"/>
  <c r="O60" i="25"/>
  <c r="N22" i="37" s="1"/>
  <c r="D80" i="30"/>
  <c r="C24" i="36" s="1"/>
  <c r="D180" i="30"/>
  <c r="C35" i="36" s="1"/>
  <c r="E60" i="37"/>
  <c r="F268" i="25"/>
  <c r="E46" i="37" s="1"/>
  <c r="F249" i="30"/>
  <c r="E44" i="36" s="1"/>
  <c r="I224" i="25"/>
  <c r="H40" i="37" s="1"/>
  <c r="N244" i="30"/>
  <c r="M43" i="36" s="1"/>
  <c r="F60" i="37"/>
  <c r="G268" i="25"/>
  <c r="F46" i="37" s="1"/>
  <c r="K249" i="30"/>
  <c r="J44" i="36" s="1"/>
  <c r="D86" i="30"/>
  <c r="C25" i="36" s="1"/>
  <c r="H125" i="25"/>
  <c r="G29" i="37" s="1"/>
  <c r="F236" i="25"/>
  <c r="E41" i="37" s="1"/>
  <c r="E246" i="25"/>
  <c r="D43" i="37" s="1"/>
  <c r="E212" i="30"/>
  <c r="D38" i="36" s="1"/>
  <c r="L207" i="30"/>
  <c r="K37" i="36" s="1"/>
  <c r="O194" i="25"/>
  <c r="N36" i="37" s="1"/>
  <c r="J22" i="30"/>
  <c r="I19" i="36" s="1"/>
  <c r="O266" i="30"/>
  <c r="N46" i="36" s="1"/>
  <c r="K134" i="25"/>
  <c r="J30" i="37" s="1"/>
  <c r="J108" i="25"/>
  <c r="I27" i="37" s="1"/>
  <c r="J209" i="25"/>
  <c r="I37" i="37" s="1"/>
  <c r="G60" i="25"/>
  <c r="F22" i="37" s="1"/>
  <c r="J192" i="30"/>
  <c r="I36" i="36" s="1"/>
  <c r="F45" i="25"/>
  <c r="E20" i="37" s="1"/>
  <c r="M268" i="25"/>
  <c r="L46" i="37" s="1"/>
  <c r="L60" i="37"/>
  <c r="O180" i="30"/>
  <c r="N35" i="36" s="1"/>
  <c r="M50" i="25"/>
  <c r="L21" i="37" s="1"/>
  <c r="D149" i="30"/>
  <c r="C32" i="36" s="1"/>
  <c r="G125" i="25"/>
  <c r="F29" i="37" s="1"/>
  <c r="F149" i="30"/>
  <c r="E32" i="36" s="1"/>
  <c r="H222" i="30"/>
  <c r="G40" i="36" s="1"/>
  <c r="O22" i="25"/>
  <c r="N19" i="37" s="1"/>
  <c r="J88" i="25"/>
  <c r="I25" i="37" s="1"/>
  <c r="E207" i="30"/>
  <c r="D37" i="36" s="1"/>
  <c r="E234" i="30"/>
  <c r="D41" i="36" s="1"/>
  <c r="F88" i="25"/>
  <c r="E25" i="37" s="1"/>
  <c r="M108" i="25"/>
  <c r="L27" i="37" s="1"/>
  <c r="H212" i="30"/>
  <c r="G38" i="36" s="1"/>
  <c r="M158" i="25"/>
  <c r="L33" i="37" s="1"/>
  <c r="G207" i="30"/>
  <c r="F37" i="36" s="1"/>
  <c r="O222" i="30"/>
  <c r="N40" i="36" s="1"/>
  <c r="K246" i="25"/>
  <c r="J43" i="37" s="1"/>
  <c r="L50" i="30"/>
  <c r="K21" i="36" s="1"/>
  <c r="G158" i="25"/>
  <c r="F33" i="37" s="1"/>
  <c r="L212" i="30"/>
  <c r="K38" i="36" s="1"/>
  <c r="H165" i="30"/>
  <c r="G34" i="36" s="1"/>
  <c r="O106" i="30"/>
  <c r="N27" i="36" s="1"/>
  <c r="O50" i="30"/>
  <c r="N21" i="36" s="1"/>
  <c r="E214" i="25"/>
  <c r="D38" i="37" s="1"/>
  <c r="I45" i="37"/>
  <c r="C353" i="31"/>
  <c r="BR191" i="34"/>
  <c r="BW49" i="34"/>
  <c r="AQ69" i="34"/>
  <c r="AR49" i="34"/>
  <c r="AR269" i="34"/>
  <c r="BW269" i="34" s="1"/>
  <c r="H313" i="31"/>
  <c r="H112" i="31"/>
  <c r="G333" i="31"/>
  <c r="H111" i="31"/>
  <c r="F133" i="31"/>
  <c r="G113" i="31"/>
  <c r="BV69" i="34"/>
  <c r="AM118" i="34"/>
  <c r="I86" i="32"/>
  <c r="BC255" i="31"/>
  <c r="F86" i="32"/>
  <c r="BH113" i="31"/>
  <c r="G86" i="32"/>
  <c r="H86" i="32"/>
  <c r="BG133" i="31"/>
  <c r="BH333" i="31"/>
  <c r="N32" i="37" l="1"/>
  <c r="N51" i="37"/>
  <c r="D32" i="37"/>
  <c r="D51" i="37"/>
  <c r="H32" i="37"/>
  <c r="H51" i="37"/>
  <c r="C32" i="37"/>
  <c r="C51" i="37"/>
  <c r="F32" i="37"/>
  <c r="F51" i="37"/>
  <c r="J32" i="37"/>
  <c r="J51" i="37"/>
  <c r="E55" i="37"/>
  <c r="C59" i="37"/>
  <c r="L45" i="37"/>
  <c r="N61" i="37"/>
  <c r="N57" i="37"/>
  <c r="I23" i="37"/>
  <c r="M45" i="37"/>
  <c r="C23" i="37"/>
  <c r="G253" i="30"/>
  <c r="F17" i="36" s="1"/>
  <c r="J255" i="25"/>
  <c r="I8" i="36" s="1"/>
  <c r="G57" i="37"/>
  <c r="H57" i="37"/>
  <c r="F54" i="37"/>
  <c r="G255" i="25"/>
  <c r="F17" i="37" s="1"/>
  <c r="J228" i="25"/>
  <c r="I7" i="36" s="1"/>
  <c r="G32" i="37"/>
  <c r="E32" i="37"/>
  <c r="I57" i="37"/>
  <c r="M23" i="37"/>
  <c r="N283" i="30"/>
  <c r="M18" i="36" s="1"/>
  <c r="H226" i="30"/>
  <c r="G16" i="36" s="1"/>
  <c r="M255" i="25"/>
  <c r="L8" i="31" s="1"/>
  <c r="F45" i="37"/>
  <c r="M57" i="37"/>
  <c r="N54" i="37"/>
  <c r="I228" i="25"/>
  <c r="H16" i="37" s="1"/>
  <c r="D45" i="37"/>
  <c r="H255" i="25"/>
  <c r="G17" i="37" s="1"/>
  <c r="O283" i="30"/>
  <c r="N18" i="36" s="1"/>
  <c r="H228" i="25"/>
  <c r="G7" i="31" s="1"/>
  <c r="G23" i="37"/>
  <c r="G54" i="37"/>
  <c r="M226" i="30"/>
  <c r="L16" i="36" s="1"/>
  <c r="J45" i="37"/>
  <c r="D57" i="37"/>
  <c r="M228" i="25"/>
  <c r="L56" i="37" s="1"/>
  <c r="G285" i="25"/>
  <c r="F9" i="36" s="1"/>
  <c r="F23" i="37"/>
  <c r="L54" i="37"/>
  <c r="L283" i="30"/>
  <c r="K18" i="36" s="1"/>
  <c r="L169" i="30"/>
  <c r="K15" i="36" s="1"/>
  <c r="D35" i="37"/>
  <c r="E171" i="25"/>
  <c r="D6" i="36" s="1"/>
  <c r="D50" i="37"/>
  <c r="E228" i="25"/>
  <c r="D56" i="37" s="1"/>
  <c r="O228" i="25"/>
  <c r="N56" i="37" s="1"/>
  <c r="O226" i="30"/>
  <c r="N16" i="36" s="1"/>
  <c r="M54" i="37"/>
  <c r="O255" i="25"/>
  <c r="N58" i="37" s="1"/>
  <c r="K283" i="30"/>
  <c r="J18" i="36" s="1"/>
  <c r="J283" i="30"/>
  <c r="I18" i="36" s="1"/>
  <c r="H45" i="37"/>
  <c r="H55" i="37"/>
  <c r="E61" i="37"/>
  <c r="H285" i="25"/>
  <c r="G9" i="31" s="1"/>
  <c r="K23" i="37"/>
  <c r="K255" i="25"/>
  <c r="J8" i="36" s="1"/>
  <c r="H61" i="37"/>
  <c r="L61" i="37"/>
  <c r="L171" i="25"/>
  <c r="K6" i="31" s="1"/>
  <c r="F228" i="25"/>
  <c r="E56" i="37" s="1"/>
  <c r="L57" i="37"/>
  <c r="H54" i="37"/>
  <c r="O171" i="25"/>
  <c r="N15" i="37" s="1"/>
  <c r="K171" i="25"/>
  <c r="J6" i="36" s="1"/>
  <c r="E50" i="37"/>
  <c r="E255" i="25"/>
  <c r="D8" i="36" s="1"/>
  <c r="E45" i="37"/>
  <c r="L32" i="37"/>
  <c r="E54" i="37"/>
  <c r="G61" i="37"/>
  <c r="N55" i="37"/>
  <c r="I54" i="37"/>
  <c r="K54" i="37"/>
  <c r="J50" i="37"/>
  <c r="C50" i="37"/>
  <c r="E169" i="30"/>
  <c r="D15" i="36" s="1"/>
  <c r="L228" i="25"/>
  <c r="K16" i="37" s="1"/>
  <c r="I285" i="25"/>
  <c r="H9" i="36" s="1"/>
  <c r="J285" i="25"/>
  <c r="I9" i="36" s="1"/>
  <c r="M285" i="25"/>
  <c r="L18" i="37" s="1"/>
  <c r="E57" i="37"/>
  <c r="F61" i="37"/>
  <c r="G45" i="37"/>
  <c r="I61" i="37"/>
  <c r="M283" i="30"/>
  <c r="L18" i="36" s="1"/>
  <c r="M32" i="37"/>
  <c r="N45" i="37"/>
  <c r="F171" i="25"/>
  <c r="E15" i="37" s="1"/>
  <c r="I283" i="30"/>
  <c r="H18" i="36" s="1"/>
  <c r="I255" i="25"/>
  <c r="H17" i="37" s="1"/>
  <c r="C57" i="37"/>
  <c r="K228" i="25"/>
  <c r="J56" i="37" s="1"/>
  <c r="C54" i="37"/>
  <c r="L285" i="25"/>
  <c r="K9" i="31" s="1"/>
  <c r="G228" i="25"/>
  <c r="F56" i="37" s="1"/>
  <c r="L253" i="30"/>
  <c r="K17" i="36" s="1"/>
  <c r="K45" i="37"/>
  <c r="J171" i="25"/>
  <c r="I15" i="37" s="1"/>
  <c r="L50" i="37"/>
  <c r="N253" i="30"/>
  <c r="M17" i="36" s="1"/>
  <c r="K50" i="37"/>
  <c r="E47" i="37"/>
  <c r="D54" i="37"/>
  <c r="K285" i="25"/>
  <c r="J9" i="36" s="1"/>
  <c r="N169" i="30"/>
  <c r="M15" i="36" s="1"/>
  <c r="E253" i="30"/>
  <c r="D17" i="36" s="1"/>
  <c r="Q8" i="36" s="1"/>
  <c r="M253" i="30"/>
  <c r="L17" i="36" s="1"/>
  <c r="H171" i="25"/>
  <c r="G6" i="36" s="1"/>
  <c r="D255" i="25"/>
  <c r="C17" i="37" s="1"/>
  <c r="J253" i="30"/>
  <c r="I17" i="36" s="1"/>
  <c r="I169" i="30"/>
  <c r="H15" i="36" s="1"/>
  <c r="L55" i="37"/>
  <c r="D228" i="25"/>
  <c r="C56" i="37" s="1"/>
  <c r="K61" i="37"/>
  <c r="K32" i="37"/>
  <c r="K57" i="37"/>
  <c r="J57" i="37"/>
  <c r="J23" i="37"/>
  <c r="I253" i="30"/>
  <c r="H17" i="36" s="1"/>
  <c r="F50" i="37"/>
  <c r="D169" i="30"/>
  <c r="C15" i="36" s="1"/>
  <c r="O15" i="36" s="1"/>
  <c r="F285" i="25"/>
  <c r="E9" i="36" s="1"/>
  <c r="N50" i="37"/>
  <c r="C61" i="37"/>
  <c r="H169" i="30"/>
  <c r="G15" i="36" s="1"/>
  <c r="O253" i="30"/>
  <c r="N17" i="36" s="1"/>
  <c r="D283" i="30"/>
  <c r="C18" i="36" s="1"/>
  <c r="O18" i="36" s="1"/>
  <c r="E285" i="25"/>
  <c r="D9" i="31" s="1"/>
  <c r="N171" i="25"/>
  <c r="M15" i="37" s="1"/>
  <c r="J169" i="30"/>
  <c r="I15" i="36" s="1"/>
  <c r="M171" i="25"/>
  <c r="L15" i="37" s="1"/>
  <c r="H283" i="30"/>
  <c r="G18" i="36" s="1"/>
  <c r="I171" i="25"/>
  <c r="H6" i="31" s="1"/>
  <c r="F226" i="30"/>
  <c r="E16" i="36" s="1"/>
  <c r="G171" i="25"/>
  <c r="F6" i="31" s="1"/>
  <c r="D253" i="30"/>
  <c r="C17" i="36" s="1"/>
  <c r="M50" i="37"/>
  <c r="H253" i="30"/>
  <c r="G17" i="36" s="1"/>
  <c r="F255" i="25"/>
  <c r="E58" i="37" s="1"/>
  <c r="N228" i="25"/>
  <c r="M7" i="36" s="1"/>
  <c r="O285" i="25"/>
  <c r="N9" i="36" s="1"/>
  <c r="H50" i="37"/>
  <c r="I50" i="37"/>
  <c r="K253" i="30"/>
  <c r="J17" i="36" s="1"/>
  <c r="W8" i="36" s="1"/>
  <c r="D226" i="30"/>
  <c r="C16" i="36" s="1"/>
  <c r="O16" i="36" s="1"/>
  <c r="G169" i="30"/>
  <c r="F15" i="36" s="1"/>
  <c r="I226" i="30"/>
  <c r="H16" i="36" s="1"/>
  <c r="M169" i="30"/>
  <c r="L15" i="36" s="1"/>
  <c r="G283" i="30"/>
  <c r="F18" i="36" s="1"/>
  <c r="K169" i="30"/>
  <c r="J15" i="36" s="1"/>
  <c r="K226" i="30"/>
  <c r="J16" i="36" s="1"/>
  <c r="E226" i="30"/>
  <c r="D16" i="36" s="1"/>
  <c r="N285" i="25"/>
  <c r="M9" i="31" s="1"/>
  <c r="N226" i="30"/>
  <c r="M16" i="36" s="1"/>
  <c r="D61" i="37"/>
  <c r="G50" i="37"/>
  <c r="F253" i="30"/>
  <c r="E17" i="36" s="1"/>
  <c r="L255" i="25"/>
  <c r="K8" i="31" s="1"/>
  <c r="O169" i="30"/>
  <c r="N15" i="36" s="1"/>
  <c r="F169" i="30"/>
  <c r="E15" i="36" s="1"/>
  <c r="J54" i="37"/>
  <c r="J226" i="30"/>
  <c r="I16" i="36" s="1"/>
  <c r="V7" i="36" s="1"/>
  <c r="D171" i="25"/>
  <c r="C6" i="36" s="1"/>
  <c r="N255" i="25"/>
  <c r="M8" i="36" s="1"/>
  <c r="G226" i="30"/>
  <c r="F16" i="36" s="1"/>
  <c r="J61" i="37"/>
  <c r="L226" i="30"/>
  <c r="K16" i="36" s="1"/>
  <c r="D285" i="25"/>
  <c r="C9" i="31" s="1"/>
  <c r="M61" i="37"/>
  <c r="E283" i="30"/>
  <c r="D18" i="36" s="1"/>
  <c r="I32" i="37"/>
  <c r="F283" i="30"/>
  <c r="E18" i="36" s="1"/>
  <c r="F57" i="37"/>
  <c r="D23" i="37"/>
  <c r="D55" i="37"/>
  <c r="C255" i="31"/>
  <c r="BR118" i="34"/>
  <c r="AR69" i="34"/>
  <c r="H113" i="31"/>
  <c r="H333" i="31"/>
  <c r="G133" i="31"/>
  <c r="BW69" i="34"/>
  <c r="AM193" i="34"/>
  <c r="BC182" i="31"/>
  <c r="BH133" i="31"/>
  <c r="Q6" i="36" l="1"/>
  <c r="C8" i="31"/>
  <c r="F58" i="37"/>
  <c r="L8" i="36"/>
  <c r="D16" i="37"/>
  <c r="G8" i="31"/>
  <c r="C7" i="31"/>
  <c r="I56" i="37"/>
  <c r="E18" i="37"/>
  <c r="N9" i="31"/>
  <c r="G8" i="36"/>
  <c r="T8" i="36" s="1"/>
  <c r="K7" i="31"/>
  <c r="U9" i="36"/>
  <c r="I6" i="31"/>
  <c r="I7" i="31"/>
  <c r="K8" i="36"/>
  <c r="X8" i="36" s="1"/>
  <c r="V8" i="36"/>
  <c r="I16" i="37"/>
  <c r="S9" i="36"/>
  <c r="AA9" i="36"/>
  <c r="M18" i="37"/>
  <c r="M6" i="31"/>
  <c r="M6" i="36"/>
  <c r="Z6" i="36" s="1"/>
  <c r="F8" i="36"/>
  <c r="S8" i="36" s="1"/>
  <c r="L7" i="31"/>
  <c r="L16" i="37"/>
  <c r="K7" i="36"/>
  <c r="X7" i="36" s="1"/>
  <c r="K56" i="37"/>
  <c r="C16" i="37"/>
  <c r="H6" i="36"/>
  <c r="U6" i="36" s="1"/>
  <c r="I58" i="37"/>
  <c r="P6" i="36"/>
  <c r="V9" i="36"/>
  <c r="M9" i="36"/>
  <c r="Z9" i="36" s="1"/>
  <c r="C58" i="37"/>
  <c r="C8" i="36"/>
  <c r="P8" i="36" s="1"/>
  <c r="G58" i="37"/>
  <c r="F8" i="31"/>
  <c r="N18" i="37"/>
  <c r="I8" i="31"/>
  <c r="L7" i="36"/>
  <c r="Y7" i="36" s="1"/>
  <c r="H15" i="37"/>
  <c r="C7" i="36"/>
  <c r="P7" i="36" s="1"/>
  <c r="I17" i="37"/>
  <c r="W9" i="36"/>
  <c r="E6" i="31"/>
  <c r="M58" i="37"/>
  <c r="N7" i="36"/>
  <c r="AA7" i="36" s="1"/>
  <c r="D15" i="37"/>
  <c r="D6" i="31"/>
  <c r="J17" i="37"/>
  <c r="E16" i="37"/>
  <c r="C9" i="36"/>
  <c r="P9" i="36" s="1"/>
  <c r="E7" i="36"/>
  <c r="R7" i="36" s="1"/>
  <c r="J16" i="37"/>
  <c r="I9" i="31"/>
  <c r="L58" i="37"/>
  <c r="D17" i="37"/>
  <c r="K58" i="37"/>
  <c r="L17" i="37"/>
  <c r="G56" i="37"/>
  <c r="H8" i="36"/>
  <c r="U8" i="36" s="1"/>
  <c r="H56" i="37"/>
  <c r="F18" i="37"/>
  <c r="K6" i="36"/>
  <c r="X6" i="36" s="1"/>
  <c r="C6" i="31"/>
  <c r="N6" i="31"/>
  <c r="N8" i="31"/>
  <c r="K9" i="36"/>
  <c r="X9" i="36" s="1"/>
  <c r="E9" i="31"/>
  <c r="K17" i="37"/>
  <c r="D7" i="31"/>
  <c r="H8" i="31"/>
  <c r="H7" i="36"/>
  <c r="U7" i="36" s="1"/>
  <c r="G9" i="36"/>
  <c r="T9" i="36" s="1"/>
  <c r="F9" i="31"/>
  <c r="R9" i="36"/>
  <c r="G16" i="37"/>
  <c r="K18" i="37"/>
  <c r="H9" i="31"/>
  <c r="H18" i="37"/>
  <c r="D7" i="36"/>
  <c r="Q7" i="36" s="1"/>
  <c r="G7" i="36"/>
  <c r="T7" i="36" s="1"/>
  <c r="D58" i="37"/>
  <c r="I6" i="36"/>
  <c r="V6" i="36" s="1"/>
  <c r="F7" i="36"/>
  <c r="S7" i="36" s="1"/>
  <c r="H58" i="37"/>
  <c r="D8" i="31"/>
  <c r="H7" i="31"/>
  <c r="L6" i="36"/>
  <c r="Y6" i="36" s="1"/>
  <c r="G18" i="37"/>
  <c r="F16" i="37"/>
  <c r="N6" i="36"/>
  <c r="AA6" i="36" s="1"/>
  <c r="F6" i="36"/>
  <c r="S6" i="36" s="1"/>
  <c r="E17" i="37"/>
  <c r="L6" i="31"/>
  <c r="C15" i="37"/>
  <c r="K15" i="37"/>
  <c r="F15" i="37"/>
  <c r="E8" i="36"/>
  <c r="R8" i="36" s="1"/>
  <c r="E8" i="31"/>
  <c r="N17" i="37"/>
  <c r="I18" i="37"/>
  <c r="Y8" i="36"/>
  <c r="F7" i="31"/>
  <c r="N8" i="36"/>
  <c r="AA8" i="36" s="1"/>
  <c r="Z7" i="36"/>
  <c r="T6" i="36"/>
  <c r="Z8" i="36"/>
  <c r="W6" i="36"/>
  <c r="L9" i="31"/>
  <c r="J6" i="31"/>
  <c r="L9" i="36"/>
  <c r="Y9" i="36" s="1"/>
  <c r="J18" i="37"/>
  <c r="N16" i="37"/>
  <c r="M56" i="37"/>
  <c r="D18" i="37"/>
  <c r="C18" i="37"/>
  <c r="G15" i="37"/>
  <c r="J9" i="31"/>
  <c r="M8" i="31"/>
  <c r="E6" i="36"/>
  <c r="R6" i="36" s="1"/>
  <c r="J7" i="31"/>
  <c r="J7" i="36"/>
  <c r="W7" i="36" s="1"/>
  <c r="J8" i="31"/>
  <c r="N7" i="31"/>
  <c r="G6" i="31"/>
  <c r="M17" i="37"/>
  <c r="J15" i="37"/>
  <c r="E7" i="31"/>
  <c r="J58" i="37"/>
  <c r="M16" i="37"/>
  <c r="M7" i="31"/>
  <c r="D9" i="36"/>
  <c r="Q9" i="36" s="1"/>
  <c r="O17" i="36"/>
  <c r="C182" i="31"/>
  <c r="BR193" i="34"/>
  <c r="H133" i="31"/>
  <c r="AM161" i="34"/>
  <c r="BC257" i="31"/>
  <c r="C257" i="31" l="1"/>
  <c r="BR161" i="34"/>
  <c r="AM286" i="34"/>
  <c r="BC225" i="31"/>
  <c r="C225" i="31" l="1"/>
  <c r="BR286" i="34"/>
  <c r="AM178" i="34"/>
  <c r="AM60" i="34"/>
  <c r="BC350" i="31"/>
  <c r="C350" i="31" l="1"/>
  <c r="BR60" i="34"/>
  <c r="AM199" i="34"/>
  <c r="BC124" i="31"/>
  <c r="C124" i="31" l="1"/>
  <c r="BR199" i="34"/>
  <c r="AM223" i="34"/>
  <c r="BC263" i="31"/>
  <c r="C263" i="31" l="1"/>
  <c r="BR223" i="34"/>
  <c r="AM163" i="34"/>
  <c r="AM104" i="34"/>
  <c r="BC287" i="31"/>
  <c r="C287" i="31" l="1"/>
  <c r="BR104" i="34"/>
  <c r="BR163" i="34"/>
  <c r="AM232" i="34"/>
  <c r="BC168" i="31"/>
  <c r="BC227" i="31"/>
  <c r="C227" i="31" l="1"/>
  <c r="C168" i="31"/>
  <c r="BR232" i="34"/>
  <c r="BR231" i="34"/>
  <c r="AM96" i="34"/>
  <c r="BC296" i="31"/>
  <c r="BC295" i="31"/>
  <c r="C296" i="31" l="1"/>
  <c r="C295" i="31"/>
  <c r="BR96" i="34"/>
  <c r="AM280" i="34"/>
  <c r="BC160" i="31"/>
  <c r="C160" i="31" l="1"/>
  <c r="BR280" i="34"/>
  <c r="AM105" i="34"/>
  <c r="BC344" i="31"/>
  <c r="C344" i="31" l="1"/>
  <c r="BR105" i="34"/>
  <c r="BR106" i="34"/>
  <c r="AM137" i="34"/>
  <c r="BC170" i="31"/>
  <c r="BC169" i="31"/>
  <c r="C170" i="31" l="1"/>
  <c r="C169" i="31"/>
  <c r="BR137" i="34"/>
  <c r="BR266" i="34"/>
  <c r="AM200" i="34"/>
  <c r="BC330" i="31"/>
  <c r="BC201" i="31"/>
  <c r="C330" i="31" l="1"/>
  <c r="C201" i="31"/>
  <c r="BR200" i="34"/>
  <c r="BR201" i="34"/>
  <c r="AM212" i="34"/>
  <c r="BC265" i="31"/>
  <c r="BC264" i="31"/>
  <c r="C264" i="31" l="1"/>
  <c r="C265" i="31"/>
  <c r="BR212" i="34"/>
  <c r="AM250" i="34"/>
  <c r="BC276" i="31"/>
  <c r="C276" i="31" l="1"/>
  <c r="BR250" i="34"/>
  <c r="BR251" i="34"/>
  <c r="BR264" i="34"/>
  <c r="AM297" i="34"/>
  <c r="BC314" i="31"/>
  <c r="BC315" i="31"/>
  <c r="BC328" i="31"/>
  <c r="C328" i="31" l="1"/>
  <c r="C314" i="31"/>
  <c r="C315" i="31"/>
  <c r="BR297" i="34"/>
  <c r="BR244" i="34"/>
  <c r="AM101" i="34"/>
  <c r="BC308" i="31"/>
  <c r="BC361" i="31"/>
  <c r="C361" i="31" l="1"/>
  <c r="C308" i="31"/>
  <c r="BR101" i="34"/>
  <c r="BR287" i="34"/>
  <c r="BR100" i="34"/>
  <c r="AM124" i="34"/>
  <c r="BC165" i="31"/>
  <c r="BC164" i="31"/>
  <c r="BC351" i="31"/>
  <c r="C351" i="31" l="1"/>
  <c r="C165" i="31"/>
  <c r="C164" i="31"/>
  <c r="BR124" i="34"/>
  <c r="BR125" i="34"/>
  <c r="AM262" i="34"/>
  <c r="BC189" i="31"/>
  <c r="BC188" i="31"/>
  <c r="C188" i="31" l="1"/>
  <c r="C189" i="31"/>
  <c r="BR262" i="34"/>
  <c r="BR255" i="34"/>
  <c r="AM17" i="34"/>
  <c r="BC319" i="31"/>
  <c r="BC326" i="31"/>
  <c r="C319" i="31" l="1"/>
  <c r="C326" i="31"/>
  <c r="BR17" i="34"/>
  <c r="BR18" i="34"/>
  <c r="BR19" i="34"/>
  <c r="AM208" i="34"/>
  <c r="BC81" i="31"/>
  <c r="BC83" i="31"/>
  <c r="BC82" i="31"/>
  <c r="C82" i="31" l="1"/>
  <c r="C81" i="31"/>
  <c r="C83" i="31"/>
  <c r="BR208" i="34"/>
  <c r="BR26" i="34"/>
  <c r="AM291" i="34"/>
  <c r="BC272" i="31"/>
  <c r="BC90" i="31"/>
  <c r="C272" i="31" l="1"/>
  <c r="C90" i="31"/>
  <c r="BR291" i="34"/>
  <c r="AM295" i="34"/>
  <c r="BC355" i="31"/>
  <c r="C355" i="31" l="1"/>
  <c r="BR295" i="34"/>
  <c r="AM296" i="34"/>
  <c r="AM305" i="34"/>
  <c r="AM114" i="34"/>
  <c r="BC359" i="31"/>
  <c r="C359" i="31" l="1"/>
  <c r="BR305" i="34"/>
  <c r="BR114" i="34"/>
  <c r="BR113" i="34"/>
  <c r="BR117" i="34"/>
  <c r="BR115" i="34"/>
  <c r="BR116" i="34"/>
  <c r="BR296" i="34"/>
  <c r="AM281" i="34"/>
  <c r="BC181" i="31"/>
  <c r="BC369" i="31"/>
  <c r="BC360" i="31"/>
  <c r="BC177" i="31"/>
  <c r="BC179" i="31"/>
  <c r="BC178" i="31"/>
  <c r="BC180" i="31"/>
  <c r="C181" i="31" l="1"/>
  <c r="C360" i="31"/>
  <c r="C177" i="31"/>
  <c r="C179" i="31"/>
  <c r="C180" i="31"/>
  <c r="C178" i="31"/>
  <c r="C369" i="31"/>
  <c r="BR281" i="34"/>
  <c r="AM159" i="34"/>
  <c r="BC345" i="31"/>
  <c r="C345" i="31" l="1"/>
  <c r="BR159" i="34"/>
  <c r="BR158" i="34"/>
  <c r="BC222" i="31"/>
  <c r="BC223" i="31"/>
  <c r="C223" i="31" l="1"/>
  <c r="C222" i="31"/>
  <c r="AM283" i="34"/>
  <c r="BR283" i="34" l="1"/>
  <c r="BR300" i="34"/>
  <c r="BR207" i="34"/>
  <c r="BC364" i="31"/>
  <c r="BC347" i="31"/>
  <c r="BC271" i="31"/>
  <c r="C364" i="31" l="1"/>
  <c r="C271" i="31"/>
  <c r="C347" i="31"/>
  <c r="AM219" i="34"/>
  <c r="BR219" i="34" l="1"/>
  <c r="BR92" i="34"/>
  <c r="AM66" i="34"/>
  <c r="BC283" i="31"/>
  <c r="BC156" i="31"/>
  <c r="C156" i="31" l="1"/>
  <c r="C283" i="31"/>
  <c r="BR66" i="34"/>
  <c r="AM20" i="34"/>
  <c r="BC130" i="31"/>
  <c r="C130" i="31" l="1"/>
  <c r="BR20" i="34"/>
  <c r="AM21" i="34"/>
  <c r="BC84" i="31"/>
  <c r="C84" i="31" l="1"/>
  <c r="BR21" i="34"/>
  <c r="AM293" i="34"/>
  <c r="BC85" i="31"/>
  <c r="C85" i="31" l="1"/>
  <c r="BR293" i="34"/>
  <c r="AM36" i="34"/>
  <c r="BC357" i="31"/>
  <c r="C357" i="31" l="1"/>
  <c r="BR36" i="34"/>
  <c r="AM214" i="34"/>
  <c r="BC100" i="31"/>
  <c r="C100" i="31" l="1"/>
  <c r="BR214" i="34"/>
  <c r="AM278" i="34"/>
  <c r="BC278" i="31"/>
  <c r="C278" i="31" l="1"/>
  <c r="BR278" i="34"/>
  <c r="AM34" i="34"/>
  <c r="BC342" i="31"/>
  <c r="C342" i="31" l="1"/>
  <c r="BR34" i="34"/>
  <c r="AM35" i="34"/>
  <c r="BC98" i="31"/>
  <c r="C98" i="31" l="1"/>
  <c r="BR35" i="34"/>
  <c r="AM128" i="34"/>
  <c r="BC99" i="31"/>
  <c r="C99" i="31" l="1"/>
  <c r="BR128" i="34"/>
  <c r="BR126" i="34"/>
  <c r="AM301" i="34"/>
  <c r="BC190" i="31"/>
  <c r="BC192" i="31"/>
  <c r="C192" i="31" l="1"/>
  <c r="C190" i="31"/>
  <c r="BR301" i="34"/>
  <c r="AM79" i="34"/>
  <c r="BC365" i="31"/>
  <c r="C365" i="31" l="1"/>
  <c r="AM77" i="34"/>
  <c r="BR77" i="34" l="1"/>
  <c r="BR79" i="34"/>
  <c r="AM76" i="34"/>
  <c r="BC141" i="31"/>
  <c r="BC143" i="31"/>
  <c r="C143" i="31" l="1"/>
  <c r="C141" i="31"/>
  <c r="BR76" i="34"/>
  <c r="AM73" i="34"/>
  <c r="AM78" i="34"/>
  <c r="BC140" i="31"/>
  <c r="C140" i="31" l="1"/>
  <c r="BR73" i="34"/>
  <c r="BR78" i="34"/>
  <c r="BC142" i="31"/>
  <c r="BC137" i="31"/>
  <c r="C142" i="31" l="1"/>
  <c r="C137" i="31"/>
  <c r="AM209" i="34"/>
  <c r="BR209" i="34" l="1"/>
  <c r="BR210" i="34"/>
  <c r="BR31" i="34"/>
  <c r="AM27" i="34"/>
  <c r="BC273" i="31"/>
  <c r="BC95" i="31"/>
  <c r="BC274" i="31"/>
  <c r="C274" i="31" l="1"/>
  <c r="C95" i="31"/>
  <c r="C273" i="31"/>
  <c r="BR27" i="34"/>
  <c r="BR25" i="34"/>
  <c r="BR254" i="34"/>
  <c r="AM95" i="34"/>
  <c r="BC89" i="31"/>
  <c r="BC91" i="31"/>
  <c r="BC318" i="31"/>
  <c r="C91" i="31" l="1"/>
  <c r="C318" i="31"/>
  <c r="C89" i="31"/>
  <c r="BR95" i="34"/>
  <c r="BR220" i="34"/>
  <c r="BR97" i="34"/>
  <c r="AM218" i="34"/>
  <c r="BC161" i="31"/>
  <c r="BC284" i="31"/>
  <c r="BC159" i="31"/>
  <c r="C161" i="31" l="1"/>
  <c r="C159" i="31"/>
  <c r="C284" i="31"/>
  <c r="BR218" i="34"/>
  <c r="AM260" i="34"/>
  <c r="BC282" i="31"/>
  <c r="C282" i="31" l="1"/>
  <c r="BR260" i="34"/>
  <c r="BR276" i="34"/>
  <c r="BC324" i="31"/>
  <c r="BC340" i="31"/>
  <c r="C324" i="31" l="1"/>
  <c r="C340" i="31"/>
  <c r="AM290" i="34"/>
  <c r="BR290" i="34" l="1"/>
  <c r="BR288" i="34"/>
  <c r="AM64" i="34"/>
  <c r="BC354" i="31"/>
  <c r="BC352" i="31"/>
  <c r="C352" i="31" l="1"/>
  <c r="C354" i="31"/>
  <c r="BR64" i="34"/>
  <c r="BR65" i="34"/>
  <c r="AM50" i="34"/>
  <c r="BC128" i="31"/>
  <c r="BC129" i="31"/>
  <c r="C129" i="31" l="1"/>
  <c r="C128" i="31"/>
  <c r="BR50" i="34"/>
  <c r="BR51" i="34"/>
  <c r="BR52" i="34"/>
  <c r="BR252" i="34"/>
  <c r="BR54" i="34"/>
  <c r="BR53" i="34"/>
  <c r="BR55" i="34"/>
  <c r="AM80" i="34"/>
  <c r="BC116" i="31"/>
  <c r="BC119" i="31"/>
  <c r="BC118" i="31"/>
  <c r="BC117" i="31"/>
  <c r="BC114" i="31"/>
  <c r="BC115" i="31"/>
  <c r="BC316" i="31"/>
  <c r="D87" i="32"/>
  <c r="C118" i="31" l="1"/>
  <c r="C114" i="31"/>
  <c r="C316" i="31"/>
  <c r="C119" i="31"/>
  <c r="C116" i="31"/>
  <c r="C117" i="31"/>
  <c r="C115" i="31"/>
  <c r="BR80" i="34"/>
  <c r="BR225" i="34"/>
  <c r="BR81" i="34"/>
  <c r="BC144" i="31"/>
  <c r="BC289" i="31"/>
  <c r="BC145" i="31"/>
  <c r="C145" i="31" l="1"/>
  <c r="C144" i="31"/>
  <c r="C289" i="31"/>
  <c r="AM9" i="34"/>
  <c r="BR9" i="34" l="1"/>
  <c r="BR12" i="34"/>
  <c r="BR13" i="34"/>
  <c r="BR15" i="34"/>
  <c r="BR11" i="34"/>
  <c r="BR14" i="34"/>
  <c r="BR10" i="34"/>
  <c r="AM147" i="34"/>
  <c r="BC79" i="31"/>
  <c r="BC73" i="31"/>
  <c r="BC75" i="31"/>
  <c r="BC78" i="31"/>
  <c r="BC74" i="31"/>
  <c r="BC77" i="31"/>
  <c r="BC76" i="31"/>
  <c r="C78" i="31" l="1"/>
  <c r="C76" i="31"/>
  <c r="C77" i="31"/>
  <c r="C75" i="31"/>
  <c r="C73" i="31"/>
  <c r="C74" i="31"/>
  <c r="C79" i="31"/>
  <c r="BR147" i="34"/>
  <c r="BR144" i="34"/>
  <c r="BR186" i="34"/>
  <c r="BR265" i="34"/>
  <c r="BR151" i="34"/>
  <c r="AM282" i="34"/>
  <c r="BC208" i="31"/>
  <c r="BC250" i="31"/>
  <c r="BC215" i="31"/>
  <c r="BC329" i="31"/>
  <c r="BC211" i="31"/>
  <c r="C329" i="31" l="1"/>
  <c r="C250" i="31"/>
  <c r="C208" i="31"/>
  <c r="C215" i="31"/>
  <c r="C211" i="31"/>
  <c r="BR282" i="34"/>
  <c r="AM175" i="34"/>
  <c r="BC346" i="31"/>
  <c r="C346" i="31" l="1"/>
  <c r="AM176" i="34"/>
  <c r="BC240" i="31"/>
  <c r="C240" i="31" l="1"/>
  <c r="AM179" i="34"/>
  <c r="AM205" i="34" l="1"/>
  <c r="AM206" i="34" l="1"/>
  <c r="AM132" i="34"/>
  <c r="AM204" i="34"/>
  <c r="BR204" i="34" l="1"/>
  <c r="BR206" i="34"/>
  <c r="BR205" i="34"/>
  <c r="AM310" i="34"/>
  <c r="AM320" i="34"/>
  <c r="AM135" i="34"/>
  <c r="AM202" i="34"/>
  <c r="BC270" i="31"/>
  <c r="BC269" i="31"/>
  <c r="BC268" i="31"/>
  <c r="C268" i="31" l="1"/>
  <c r="C269" i="31"/>
  <c r="C270" i="31"/>
  <c r="BR310" i="34"/>
  <c r="BR202" i="34"/>
  <c r="BR320" i="34"/>
  <c r="BR135" i="34"/>
  <c r="AM318" i="34"/>
  <c r="BC384" i="31"/>
  <c r="BC374" i="31"/>
  <c r="BC266" i="31"/>
  <c r="BC199" i="31"/>
  <c r="C266" i="31" l="1"/>
  <c r="B200" i="39" s="1"/>
  <c r="C199" i="31"/>
  <c r="C374" i="31"/>
  <c r="B308" i="39" s="1"/>
  <c r="C384" i="31"/>
  <c r="B318" i="39" s="1"/>
  <c r="BR318" i="34"/>
  <c r="AM319" i="34"/>
  <c r="BC382" i="31"/>
  <c r="C382" i="31" l="1"/>
  <c r="BR319" i="34"/>
  <c r="BR307" i="34" s="1"/>
  <c r="BR317" i="34" s="1"/>
  <c r="AM307" i="34"/>
  <c r="AM134" i="34"/>
  <c r="BC371" i="31"/>
  <c r="BC383" i="31"/>
  <c r="C383" i="31" l="1"/>
  <c r="BR134" i="34"/>
  <c r="AM306" i="34"/>
  <c r="BR306" i="34" s="1"/>
  <c r="AM317" i="34"/>
  <c r="C371" i="31"/>
  <c r="B305" i="39" s="1"/>
  <c r="AM130" i="34"/>
  <c r="BC381" i="31"/>
  <c r="BC198" i="31"/>
  <c r="BC370" i="31"/>
  <c r="C198" i="31" l="1"/>
  <c r="C381" i="31"/>
  <c r="AM129" i="34"/>
  <c r="C370" i="31"/>
  <c r="AM309" i="34"/>
  <c r="BR309" i="34"/>
  <c r="AM133" i="34"/>
  <c r="BC373" i="31"/>
  <c r="C373" i="31" l="1"/>
  <c r="BR133" i="34"/>
  <c r="BR132" i="34"/>
  <c r="AM302" i="34"/>
  <c r="AM123" i="34"/>
  <c r="BC196" i="31"/>
  <c r="BC197" i="31"/>
  <c r="C197" i="31" l="1"/>
  <c r="C196" i="31"/>
  <c r="BR123" i="34"/>
  <c r="BR302" i="34"/>
  <c r="BR130" i="34"/>
  <c r="BC187" i="31"/>
  <c r="BC194" i="31"/>
  <c r="BC366" i="31"/>
  <c r="C187" i="31" l="1"/>
  <c r="C366" i="31"/>
  <c r="C194" i="31"/>
  <c r="BR129" i="34"/>
  <c r="BC193" i="31"/>
  <c r="C193" i="31" l="1"/>
  <c r="AM241" i="34"/>
  <c r="AM242" i="34"/>
  <c r="AM245" i="34"/>
  <c r="AM243" i="34"/>
  <c r="BR243" i="34" l="1"/>
  <c r="BR245" i="34"/>
  <c r="BC309" i="31"/>
  <c r="BC307" i="31"/>
  <c r="C309" i="31" l="1"/>
  <c r="C307" i="31"/>
  <c r="AM248" i="34"/>
  <c r="BR248" i="34" l="1"/>
  <c r="AM246" i="34"/>
  <c r="BC312" i="31"/>
  <c r="C312" i="31" l="1"/>
  <c r="BR246" i="34"/>
  <c r="AM240" i="34"/>
  <c r="BC310" i="31"/>
  <c r="C310" i="31" l="1"/>
  <c r="BR240" i="34"/>
  <c r="BR242" i="34"/>
  <c r="BR241" i="34"/>
  <c r="BC304" i="31"/>
  <c r="BC306" i="31"/>
  <c r="BC305" i="31"/>
  <c r="C306" i="31" l="1"/>
  <c r="C305" i="31"/>
  <c r="C304" i="31"/>
  <c r="AM249" i="34"/>
  <c r="BR249" i="34" l="1"/>
  <c r="AM37" i="34"/>
  <c r="BC313" i="31"/>
  <c r="C313" i="31" l="1"/>
  <c r="BR37" i="34"/>
  <c r="AM247" i="34"/>
  <c r="BC101" i="31"/>
  <c r="C101" i="31" l="1"/>
  <c r="BR247" i="34"/>
  <c r="AM120" i="34"/>
  <c r="BC311" i="31"/>
  <c r="C311" i="31" l="1"/>
  <c r="BR120" i="34"/>
  <c r="AM164" i="34"/>
  <c r="BC184" i="31"/>
  <c r="C184" i="31" l="1"/>
  <c r="BR164" i="34"/>
  <c r="BR107" i="34"/>
  <c r="AM321" i="34"/>
  <c r="AM45" i="34"/>
  <c r="AM42" i="34"/>
  <c r="AM43" i="34"/>
  <c r="AM41" i="34"/>
  <c r="AM48" i="34"/>
  <c r="AM46" i="34"/>
  <c r="AM40" i="34"/>
  <c r="AM49" i="34"/>
  <c r="AM47" i="34"/>
  <c r="BC228" i="31"/>
  <c r="C228" i="31" l="1"/>
  <c r="BR45" i="34"/>
  <c r="BR40" i="34"/>
  <c r="BR41" i="34"/>
  <c r="BR42" i="34"/>
  <c r="BR43" i="34"/>
  <c r="BR47" i="34"/>
  <c r="BR49" i="34"/>
  <c r="BR46" i="34"/>
  <c r="BR48" i="34"/>
  <c r="BR322" i="34"/>
  <c r="BR167" i="34"/>
  <c r="BR321" i="34"/>
  <c r="AM269" i="34"/>
  <c r="BC113" i="31"/>
  <c r="BC110" i="31"/>
  <c r="BC105" i="31"/>
  <c r="BC111" i="31"/>
  <c r="BC385" i="31"/>
  <c r="BC112" i="31"/>
  <c r="BC107" i="31"/>
  <c r="BC106" i="31"/>
  <c r="BC104" i="31"/>
  <c r="BC109" i="31"/>
  <c r="C106" i="31" l="1"/>
  <c r="C105" i="31"/>
  <c r="C111" i="31"/>
  <c r="C104" i="31"/>
  <c r="C110" i="31"/>
  <c r="C113" i="31"/>
  <c r="C385" i="31"/>
  <c r="C112" i="31"/>
  <c r="C107" i="31"/>
  <c r="C109" i="31"/>
  <c r="BR269" i="34"/>
  <c r="AM69" i="34"/>
  <c r="D86" i="32"/>
  <c r="D49" i="32"/>
  <c r="BC333" i="31"/>
  <c r="C333" i="31" l="1"/>
  <c r="BR69" i="34"/>
  <c r="AM121" i="34"/>
  <c r="BC185" i="31"/>
  <c r="BC133" i="31"/>
  <c r="C133" i="31" l="1"/>
  <c r="C185" i="31"/>
  <c r="AM112" i="34"/>
  <c r="AM322" i="34"/>
  <c r="AM107" i="34"/>
  <c r="AM167" i="34"/>
  <c r="AM273" i="34"/>
  <c r="BC386" i="31"/>
  <c r="BC176" i="31"/>
  <c r="BC231" i="31"/>
  <c r="BC171" i="31"/>
  <c r="C231" i="31" l="1"/>
  <c r="C171" i="31"/>
  <c r="C386" i="31"/>
  <c r="C176" i="31"/>
  <c r="BR273" i="34"/>
  <c r="BR194" i="34"/>
  <c r="BR256" i="34"/>
  <c r="AM323" i="34"/>
  <c r="BC337" i="31"/>
  <c r="BC320" i="31"/>
  <c r="BC258" i="31"/>
  <c r="BC387" i="31"/>
  <c r="C258" i="31" l="1"/>
  <c r="C320" i="31"/>
  <c r="C337" i="31"/>
  <c r="C387" i="31"/>
  <c r="AM172" i="34"/>
  <c r="BR233" i="34" l="1"/>
  <c r="BR172" i="34"/>
  <c r="BR175" i="34"/>
  <c r="BC239" i="31"/>
  <c r="BC297" i="31"/>
  <c r="BC236" i="31"/>
  <c r="C297" i="31" l="1"/>
  <c r="C239" i="31"/>
  <c r="C236" i="31"/>
  <c r="BR178" i="34"/>
  <c r="BR181" i="34"/>
  <c r="BR179" i="34"/>
  <c r="D146" i="32"/>
  <c r="BC243" i="31"/>
  <c r="BC242" i="31"/>
  <c r="B231" i="39" l="1"/>
  <c r="C242" i="31"/>
  <c r="C243" i="31"/>
  <c r="AM4" i="34"/>
  <c r="BR4" i="34" l="1"/>
  <c r="BR5" i="34"/>
  <c r="BC69" i="31"/>
  <c r="BC68" i="31"/>
  <c r="C69" i="31" l="1"/>
  <c r="C68" i="31"/>
  <c r="AM274" i="34"/>
  <c r="BR274" i="34" l="1"/>
  <c r="AM74" i="34"/>
  <c r="BC338" i="31"/>
  <c r="C338" i="31" l="1"/>
  <c r="BR74" i="34"/>
  <c r="BR75" i="34"/>
  <c r="BC138" i="31"/>
  <c r="BC139" i="31"/>
  <c r="C138" i="31" l="1"/>
  <c r="C139" i="31"/>
  <c r="C136" i="39"/>
  <c r="C171" i="39"/>
  <c r="C87" i="39"/>
  <c r="C140" i="39"/>
  <c r="C125" i="39"/>
  <c r="C80" i="39"/>
  <c r="C180" i="39"/>
  <c r="C42" i="39"/>
  <c r="C158" i="39"/>
  <c r="C70" i="39"/>
  <c r="C36" i="39"/>
  <c r="C148" i="39"/>
  <c r="C154" i="39"/>
  <c r="C211" i="39"/>
  <c r="C96" i="39"/>
  <c r="C139" i="39"/>
  <c r="C109" i="39"/>
  <c r="C215" i="39"/>
  <c r="C195" i="39"/>
  <c r="C134" i="39"/>
  <c r="C56" i="39"/>
  <c r="C31" i="39"/>
  <c r="C14" i="39"/>
  <c r="C4" i="39"/>
  <c r="C92" i="39"/>
  <c r="C147" i="39"/>
  <c r="C138" i="39"/>
  <c r="C57" i="39"/>
  <c r="C155" i="39"/>
  <c r="C6" i="39"/>
  <c r="C164" i="39"/>
  <c r="C196" i="39"/>
  <c r="C61" i="39"/>
  <c r="C108" i="39"/>
  <c r="C137" i="39"/>
  <c r="C175" i="39"/>
  <c r="C30" i="39"/>
  <c r="C190" i="39"/>
  <c r="C187" i="39"/>
  <c r="C181" i="39"/>
  <c r="C27" i="39"/>
  <c r="C168" i="39"/>
  <c r="C163" i="39"/>
  <c r="C37" i="39"/>
  <c r="C214" i="39"/>
  <c r="C183" i="39"/>
  <c r="C5" i="39"/>
  <c r="C54" i="39"/>
  <c r="C166" i="39"/>
  <c r="C152" i="39"/>
  <c r="C153" i="39"/>
  <c r="C65" i="39"/>
  <c r="C85" i="39"/>
  <c r="C141" i="39"/>
  <c r="C209" i="39"/>
  <c r="C91" i="39"/>
  <c r="C151" i="39"/>
  <c r="C60" i="39"/>
  <c r="C68" i="39"/>
  <c r="C107" i="39"/>
  <c r="C129" i="39"/>
  <c r="C143" i="39"/>
  <c r="C97" i="39"/>
  <c r="C201" i="39"/>
  <c r="C88" i="39"/>
  <c r="C106" i="39"/>
  <c r="C144" i="39"/>
  <c r="C178" i="39"/>
  <c r="C194" i="39"/>
  <c r="C20" i="39"/>
  <c r="C28" i="39"/>
  <c r="C186" i="39"/>
  <c r="C69" i="39"/>
  <c r="C185" i="39"/>
  <c r="C193" i="39"/>
  <c r="C213" i="39"/>
  <c r="C182" i="39"/>
  <c r="C160" i="39"/>
  <c r="C83" i="39"/>
  <c r="C86" i="39"/>
  <c r="C81" i="39"/>
  <c r="C21" i="39"/>
  <c r="C55" i="39"/>
  <c r="C266" i="39"/>
  <c r="C259" i="39"/>
  <c r="C277" i="39"/>
  <c r="C290" i="39"/>
  <c r="C82" i="39"/>
  <c r="C84" i="39"/>
  <c r="C283" i="39"/>
  <c r="C89" i="39"/>
  <c r="C231" i="39"/>
  <c r="C226" i="39"/>
  <c r="C268" i="39"/>
  <c r="C101" i="39"/>
  <c r="C188" i="39"/>
  <c r="C59" i="39"/>
  <c r="C275" i="39"/>
  <c r="C228" i="39"/>
  <c r="C172" i="39"/>
  <c r="C66" i="39"/>
  <c r="C314" i="39" l="1"/>
  <c r="C200" i="39" l="1"/>
  <c r="C318" i="39" l="1"/>
  <c r="C305" i="39" l="1"/>
  <c r="D151" i="39" l="1"/>
  <c r="D107" i="39"/>
  <c r="D125" i="39"/>
  <c r="D211" i="39"/>
  <c r="D101" i="39"/>
  <c r="D259" i="39"/>
  <c r="D275" i="39"/>
  <c r="D231" i="39"/>
  <c r="D21" i="39"/>
  <c r="D266" i="39"/>
  <c r="D175" i="39" l="1"/>
  <c r="D190" i="39"/>
  <c r="D168" i="39"/>
  <c r="D201" i="39"/>
  <c r="D97" i="39"/>
  <c r="D182" i="39"/>
  <c r="D193" i="39"/>
  <c r="D214" i="39"/>
  <c r="D14" i="39"/>
  <c r="D136" i="39"/>
  <c r="D187" i="39"/>
  <c r="D163" i="39"/>
  <c r="D155" i="39"/>
  <c r="D215" i="39"/>
  <c r="D148" i="39"/>
  <c r="D4" i="39"/>
  <c r="D185" i="39"/>
  <c r="D85" i="39"/>
  <c r="D42" i="39"/>
  <c r="D80" i="39"/>
  <c r="D186" i="39"/>
  <c r="D70" i="39"/>
  <c r="D87" i="39"/>
  <c r="D139" i="39"/>
  <c r="D143" i="39"/>
  <c r="D160" i="39"/>
  <c r="D27" i="39"/>
  <c r="D154" i="39"/>
  <c r="D54" i="39"/>
  <c r="D36" i="39"/>
  <c r="D171" i="39"/>
  <c r="D37" i="39"/>
  <c r="D180" i="39"/>
  <c r="D61" i="39"/>
  <c r="D109" i="39"/>
  <c r="D20" i="39"/>
  <c r="D96" i="39"/>
  <c r="D194" i="39"/>
  <c r="D129" i="39"/>
  <c r="D60" i="39"/>
  <c r="D164" i="39"/>
  <c r="D138" i="39"/>
  <c r="D65" i="39"/>
  <c r="D181" i="39"/>
  <c r="D140" i="39"/>
  <c r="D153" i="39"/>
  <c r="D195" i="39"/>
  <c r="D144" i="39"/>
  <c r="D137" i="39"/>
  <c r="D83" i="39"/>
  <c r="D6" i="39"/>
  <c r="D152" i="39"/>
  <c r="D178" i="39"/>
  <c r="D30" i="39"/>
  <c r="D5" i="39"/>
  <c r="D108" i="39"/>
  <c r="D91" i="39"/>
  <c r="D196" i="39"/>
  <c r="D158" i="39"/>
  <c r="D147" i="39"/>
  <c r="D31" i="39"/>
  <c r="D68" i="39"/>
  <c r="D88" i="39"/>
  <c r="D28" i="39"/>
  <c r="D106" i="39"/>
  <c r="D92" i="39"/>
  <c r="D141" i="39"/>
  <c r="D166" i="39"/>
  <c r="D56" i="39"/>
  <c r="D57" i="39"/>
  <c r="D134" i="39"/>
  <c r="D183" i="39"/>
  <c r="D69" i="39"/>
  <c r="D213" i="39"/>
  <c r="D209" i="39"/>
  <c r="D172" i="39"/>
  <c r="D66" i="39"/>
  <c r="D89" i="39"/>
  <c r="D268" i="39"/>
  <c r="D82" i="39"/>
  <c r="D86" i="39"/>
  <c r="D228" i="39"/>
  <c r="D277" i="39"/>
  <c r="D188" i="39"/>
  <c r="D314" i="39"/>
  <c r="D283" i="39"/>
  <c r="D84" i="39"/>
  <c r="D59" i="39"/>
  <c r="D290" i="39"/>
  <c r="D226" i="39"/>
  <c r="D55" i="39"/>
  <c r="D81" i="39"/>
  <c r="D200" i="39" l="1"/>
  <c r="E193" i="39" l="1"/>
  <c r="E97" i="39"/>
  <c r="E129" i="39"/>
  <c r="E57" i="39"/>
  <c r="E180" i="39"/>
  <c r="E61" i="39"/>
  <c r="E80" i="39"/>
  <c r="E181" i="39"/>
  <c r="E163" i="39"/>
  <c r="E153" i="39"/>
  <c r="E27" i="39"/>
  <c r="E175" i="39"/>
  <c r="E141" i="39"/>
  <c r="E37" i="39"/>
  <c r="E42" i="39"/>
  <c r="E30" i="39"/>
  <c r="E178" i="39"/>
  <c r="E201" i="39"/>
  <c r="E183" i="39"/>
  <c r="E28" i="39"/>
  <c r="E158" i="39"/>
  <c r="E83" i="39"/>
  <c r="E91" i="39"/>
  <c r="E186" i="39"/>
  <c r="E60" i="39"/>
  <c r="E36" i="39"/>
  <c r="E134" i="39"/>
  <c r="E96" i="39"/>
  <c r="E136" i="39"/>
  <c r="E92" i="39"/>
  <c r="E87" i="39"/>
  <c r="E185" i="39"/>
  <c r="E166" i="39"/>
  <c r="E154" i="39"/>
  <c r="E85" i="39"/>
  <c r="E143" i="39"/>
  <c r="E211" i="39"/>
  <c r="E6" i="39"/>
  <c r="E155" i="39"/>
  <c r="E31" i="39"/>
  <c r="E168" i="39"/>
  <c r="E151" i="39"/>
  <c r="E195" i="39"/>
  <c r="E109" i="39"/>
  <c r="E125" i="39"/>
  <c r="E20" i="39"/>
  <c r="E144" i="39"/>
  <c r="E139" i="39"/>
  <c r="E164" i="39"/>
  <c r="E148" i="39"/>
  <c r="E209" i="39"/>
  <c r="E56" i="39"/>
  <c r="E190" i="39"/>
  <c r="E108" i="39"/>
  <c r="E106" i="39"/>
  <c r="E196" i="39"/>
  <c r="E194" i="39"/>
  <c r="E65" i="39"/>
  <c r="E171" i="39"/>
  <c r="E182" i="39"/>
  <c r="E70" i="39"/>
  <c r="E14" i="39"/>
  <c r="E107" i="39"/>
  <c r="E214" i="39"/>
  <c r="E215" i="39"/>
  <c r="E187" i="39"/>
  <c r="E54" i="39"/>
  <c r="E160" i="39"/>
  <c r="E138" i="39"/>
  <c r="E5" i="39"/>
  <c r="E88" i="39"/>
  <c r="E147" i="39"/>
  <c r="E140" i="39"/>
  <c r="E152" i="39"/>
  <c r="E69" i="39"/>
  <c r="E213" i="39"/>
  <c r="E68" i="39"/>
  <c r="E4" i="39"/>
  <c r="E137" i="39"/>
  <c r="E59" i="39"/>
  <c r="E277" i="39"/>
  <c r="E82" i="39"/>
  <c r="E81" i="39"/>
  <c r="E84" i="39"/>
  <c r="E55" i="39"/>
  <c r="E89" i="39"/>
  <c r="E228" i="39"/>
  <c r="E231" i="39"/>
  <c r="E283" i="39"/>
  <c r="E305" i="39"/>
  <c r="D318" i="39"/>
  <c r="E259" i="39"/>
  <c r="E172" i="39"/>
  <c r="E290" i="39"/>
  <c r="E275" i="39"/>
  <c r="E86" i="39"/>
  <c r="E200" i="39"/>
  <c r="E314" i="39"/>
  <c r="E226" i="39"/>
  <c r="E318" i="39"/>
  <c r="E66" i="39"/>
  <c r="E101" i="39"/>
  <c r="E268" i="39"/>
  <c r="E21" i="39"/>
  <c r="E188" i="39"/>
  <c r="E266" i="39"/>
  <c r="E293" i="39"/>
  <c r="D305" i="39" l="1"/>
  <c r="E127" i="39"/>
  <c r="D127" i="39" l="1"/>
  <c r="G97" i="39" l="1"/>
  <c r="G163" i="39"/>
  <c r="G187" i="39"/>
  <c r="G196" i="39"/>
  <c r="G70" i="39"/>
  <c r="G168" i="39"/>
  <c r="G141" i="39"/>
  <c r="G106" i="39"/>
  <c r="G88" i="39"/>
  <c r="G4" i="39"/>
  <c r="G91" i="39"/>
  <c r="G54" i="39"/>
  <c r="G194" i="39"/>
  <c r="G125" i="39"/>
  <c r="G215" i="39"/>
  <c r="G30" i="39"/>
  <c r="G190" i="39"/>
  <c r="G108" i="39"/>
  <c r="G82" i="39"/>
  <c r="G290" i="39"/>
  <c r="G89" i="39"/>
  <c r="G226" i="39"/>
  <c r="G259" i="39"/>
  <c r="G231" i="39"/>
  <c r="G277" i="39"/>
  <c r="G147" i="39" l="1"/>
  <c r="G96" i="39"/>
  <c r="G42" i="39"/>
  <c r="G153" i="39"/>
  <c r="G92" i="39"/>
  <c r="G180" i="39"/>
  <c r="G140" i="39"/>
  <c r="G138" i="39"/>
  <c r="G213" i="39"/>
  <c r="G155" i="39"/>
  <c r="G134" i="39"/>
  <c r="G152" i="39"/>
  <c r="G136" i="39"/>
  <c r="G69" i="39"/>
  <c r="G158" i="39"/>
  <c r="G6" i="39"/>
  <c r="G57" i="39"/>
  <c r="G266" i="39"/>
  <c r="G66" i="39"/>
  <c r="G228" i="39"/>
  <c r="G193" i="39" l="1"/>
  <c r="G151" i="39"/>
  <c r="G201" i="39"/>
  <c r="G65" i="39"/>
  <c r="G186" i="39"/>
  <c r="G268" i="39"/>
  <c r="G314" i="39"/>
  <c r="G61" i="39" l="1"/>
  <c r="G164" i="39"/>
  <c r="G148" i="39" l="1"/>
  <c r="G27" i="39"/>
  <c r="G129" i="39"/>
  <c r="G185" i="39"/>
  <c r="G5" i="39"/>
  <c r="G144" i="39"/>
  <c r="G172" i="39"/>
  <c r="G84" i="39"/>
  <c r="G171" i="39" l="1"/>
  <c r="G195" i="39"/>
  <c r="G28" i="39"/>
  <c r="G214" i="39"/>
  <c r="G211" i="39"/>
  <c r="G37" i="39"/>
  <c r="G20" i="39"/>
  <c r="G154" i="39"/>
  <c r="G109" i="39"/>
  <c r="G178" i="39"/>
  <c r="G160" i="39"/>
  <c r="G60" i="39"/>
  <c r="G183" i="39"/>
  <c r="G143" i="39"/>
  <c r="G85" i="39"/>
  <c r="G36" i="39"/>
  <c r="G81" i="39"/>
  <c r="G182" i="39" l="1"/>
  <c r="G55" i="39" l="1"/>
  <c r="G188" i="39"/>
  <c r="G86" i="39"/>
  <c r="G21" i="39"/>
  <c r="G83" i="39" l="1"/>
  <c r="G166" i="39"/>
  <c r="G80" i="39"/>
  <c r="G209" i="39"/>
  <c r="G175" i="39"/>
  <c r="G68" i="39"/>
  <c r="G87" i="39"/>
  <c r="G56" i="39"/>
  <c r="G139" i="39"/>
  <c r="G137" i="39"/>
  <c r="G181" i="39"/>
  <c r="G31" i="39"/>
  <c r="G14" i="39"/>
  <c r="G107" i="39"/>
  <c r="G101" i="39"/>
  <c r="G283" i="39"/>
  <c r="G275" i="39"/>
  <c r="G59" i="39"/>
  <c r="F14" i="39" l="1"/>
  <c r="F65" i="39" l="1"/>
  <c r="F182" i="39"/>
  <c r="F183" i="39"/>
  <c r="F275" i="39"/>
  <c r="F266" i="39"/>
  <c r="F66" i="39"/>
  <c r="F91" i="39" l="1"/>
  <c r="F61" i="39"/>
  <c r="F5" i="39"/>
  <c r="F180" i="39"/>
  <c r="F187" i="39"/>
  <c r="F20" i="39"/>
  <c r="F178" i="39"/>
  <c r="F68" i="39"/>
  <c r="F80" i="39"/>
  <c r="F92" i="39"/>
  <c r="F185" i="39"/>
  <c r="F158" i="39"/>
  <c r="F27" i="39"/>
  <c r="F190" i="39"/>
  <c r="F6" i="39"/>
  <c r="F136" i="39"/>
  <c r="F166" i="39"/>
  <c r="F152" i="39"/>
  <c r="F30" i="39"/>
  <c r="F181" i="39"/>
  <c r="F54" i="39"/>
  <c r="F57" i="39"/>
  <c r="F69" i="39"/>
  <c r="F82" i="39"/>
  <c r="F231" i="39"/>
  <c r="F101" i="39"/>
  <c r="F268" i="39"/>
  <c r="F144" i="39" l="1"/>
  <c r="F125" i="39"/>
  <c r="F153" i="39"/>
  <c r="F28" i="39"/>
  <c r="F109" i="39"/>
  <c r="F151" i="39"/>
  <c r="F186" i="39"/>
  <c r="F37" i="39"/>
  <c r="F193" i="39"/>
  <c r="F107" i="39"/>
  <c r="F148" i="39"/>
  <c r="F134" i="39"/>
  <c r="F213" i="39"/>
  <c r="F59" i="39"/>
  <c r="F188" i="39"/>
  <c r="F175" i="39" l="1"/>
  <c r="F141" i="39"/>
  <c r="F196" i="39"/>
  <c r="F215" i="39"/>
  <c r="F31" i="39"/>
  <c r="F70" i="39"/>
  <c r="F139" i="39"/>
  <c r="F143" i="39"/>
  <c r="F140" i="39"/>
  <c r="F4" i="39"/>
  <c r="F88" i="39"/>
  <c r="F83" i="39"/>
  <c r="F201" i="39"/>
  <c r="F97" i="39"/>
  <c r="F108" i="39"/>
  <c r="F154" i="39"/>
  <c r="F171" i="39"/>
  <c r="F106" i="39"/>
  <c r="F211" i="39"/>
  <c r="F195" i="39"/>
  <c r="F42" i="39"/>
  <c r="F129" i="39"/>
  <c r="F209" i="39"/>
  <c r="F155" i="39"/>
  <c r="F160" i="39"/>
  <c r="F283" i="39"/>
  <c r="F228" i="39"/>
  <c r="F84" i="39"/>
  <c r="F86" i="39"/>
  <c r="F172" i="39"/>
  <c r="F55" i="39"/>
  <c r="F89" i="39"/>
  <c r="F314" i="39"/>
  <c r="F36" i="39" l="1"/>
  <c r="F168" i="39"/>
  <c r="F214" i="39"/>
  <c r="F138" i="39"/>
  <c r="F60" i="39"/>
  <c r="F194" i="39"/>
  <c r="F137" i="39" l="1"/>
  <c r="F85" i="39"/>
  <c r="F87" i="39"/>
  <c r="F147" i="39"/>
  <c r="F163" i="39"/>
  <c r="F56" i="39"/>
  <c r="F164" i="39"/>
  <c r="F96" i="39"/>
  <c r="F81" i="39"/>
  <c r="F259" i="39"/>
  <c r="F290" i="39"/>
  <c r="F21" i="39"/>
  <c r="F277" i="39"/>
  <c r="F226" i="39"/>
  <c r="F293" i="39" l="1"/>
  <c r="G200" i="39" l="1"/>
  <c r="F200" i="39" l="1"/>
  <c r="F127" i="39" l="1"/>
  <c r="AE181" i="34" l="1"/>
  <c r="AF181" i="34"/>
  <c r="AB181" i="34"/>
  <c r="AC181" i="34"/>
  <c r="AD181" i="34"/>
  <c r="AK181" i="34"/>
  <c r="AL181" i="34"/>
  <c r="AW181" i="34" l="1"/>
  <c r="AX181" i="34"/>
  <c r="AP181" i="34"/>
  <c r="AO181" i="34"/>
  <c r="AN181" i="34"/>
  <c r="AR181" i="34"/>
  <c r="AQ181" i="34"/>
  <c r="AJ181" i="34"/>
  <c r="BM245" i="31"/>
  <c r="BN245" i="31"/>
  <c r="BH245" i="31"/>
  <c r="BF245" i="31"/>
  <c r="BE245" i="31"/>
  <c r="BG245" i="31"/>
  <c r="BD245" i="31"/>
  <c r="N245" i="31" l="1"/>
  <c r="G245" i="31"/>
  <c r="D245" i="31"/>
  <c r="M245" i="31"/>
  <c r="E245" i="31"/>
  <c r="F245" i="31"/>
  <c r="H245" i="31"/>
  <c r="AV181" i="34"/>
  <c r="AH181" i="34"/>
  <c r="BL245" i="31"/>
  <c r="L245" i="31" l="1"/>
  <c r="AT181" i="34"/>
  <c r="AI181" i="34"/>
  <c r="BJ245" i="31"/>
  <c r="J245" i="31" l="1"/>
  <c r="AU181" i="34"/>
  <c r="AG181" i="34"/>
  <c r="BK245" i="31"/>
  <c r="K245" i="31" l="1"/>
  <c r="AS181" i="34"/>
  <c r="AA181" i="34"/>
  <c r="BI245" i="31"/>
  <c r="AM181" i="34" l="1"/>
  <c r="I245" i="31"/>
  <c r="E321" i="39"/>
  <c r="E320" i="39"/>
  <c r="E317" i="39"/>
  <c r="E316" i="39"/>
  <c r="E315" i="39"/>
  <c r="E302" i="39"/>
  <c r="E300" i="39"/>
  <c r="E299" i="39"/>
  <c r="E294" i="39"/>
  <c r="G321" i="39"/>
  <c r="C321" i="39"/>
  <c r="G320" i="39"/>
  <c r="C320" i="39"/>
  <c r="G317" i="39"/>
  <c r="C317" i="39"/>
  <c r="G316" i="39"/>
  <c r="C316" i="39"/>
  <c r="G315" i="39"/>
  <c r="C315" i="39"/>
  <c r="C303" i="39"/>
  <c r="G302" i="39"/>
  <c r="C302" i="39"/>
  <c r="G299" i="39"/>
  <c r="C299" i="39"/>
  <c r="G294" i="39"/>
  <c r="C294" i="39"/>
  <c r="D321" i="39"/>
  <c r="D317" i="39"/>
  <c r="D315" i="39"/>
  <c r="D299" i="39"/>
  <c r="D289" i="39"/>
  <c r="D285" i="39"/>
  <c r="D281" i="39"/>
  <c r="D320" i="39"/>
  <c r="D316" i="39"/>
  <c r="D304" i="39"/>
  <c r="D302" i="39"/>
  <c r="D294" i="39"/>
  <c r="F292" i="39"/>
  <c r="F289" i="39"/>
  <c r="B289" i="39"/>
  <c r="B287" i="39"/>
  <c r="F320" i="39"/>
  <c r="F316" i="39"/>
  <c r="B315" i="39"/>
  <c r="B299" i="39"/>
  <c r="C289" i="39"/>
  <c r="E267" i="39"/>
  <c r="E247" i="39"/>
  <c r="E246" i="39"/>
  <c r="E245" i="39"/>
  <c r="E244" i="39"/>
  <c r="E243" i="39"/>
  <c r="E241" i="39"/>
  <c r="E240" i="39"/>
  <c r="E239" i="39"/>
  <c r="E238" i="39"/>
  <c r="B321" i="39"/>
  <c r="B317" i="39"/>
  <c r="F302" i="39"/>
  <c r="F294" i="39"/>
  <c r="G289" i="39"/>
  <c r="G267" i="39"/>
  <c r="C267" i="39"/>
  <c r="G247" i="39"/>
  <c r="C247" i="39"/>
  <c r="G246" i="39"/>
  <c r="C246" i="39"/>
  <c r="G245" i="39"/>
  <c r="C245" i="39"/>
  <c r="G244" i="39"/>
  <c r="C244" i="39"/>
  <c r="G243" i="39"/>
  <c r="C243" i="39"/>
  <c r="G241" i="39"/>
  <c r="C241" i="39"/>
  <c r="G240" i="39"/>
  <c r="C240" i="39"/>
  <c r="G239" i="39"/>
  <c r="C239" i="39"/>
  <c r="G238" i="39"/>
  <c r="C238" i="39"/>
  <c r="F321" i="39"/>
  <c r="B316" i="39"/>
  <c r="D258" i="39"/>
  <c r="D250" i="39"/>
  <c r="D246" i="39"/>
  <c r="D244" i="39"/>
  <c r="D240" i="39"/>
  <c r="D238" i="39"/>
  <c r="E229" i="39"/>
  <c r="E218" i="39"/>
  <c r="E210" i="39"/>
  <c r="B320" i="39"/>
  <c r="F317" i="39"/>
  <c r="D267" i="39"/>
  <c r="D247" i="39"/>
  <c r="D245" i="39"/>
  <c r="D243" i="39"/>
  <c r="D241" i="39"/>
  <c r="D239" i="39"/>
  <c r="G229" i="39"/>
  <c r="C229" i="39"/>
  <c r="F315" i="39"/>
  <c r="F299" i="39"/>
  <c r="B294" i="39"/>
  <c r="F245" i="39"/>
  <c r="B244" i="39"/>
  <c r="F241" i="39"/>
  <c r="B240" i="39"/>
  <c r="D229" i="39"/>
  <c r="D204" i="39"/>
  <c r="D203" i="39"/>
  <c r="D202" i="39"/>
  <c r="D198" i="39"/>
  <c r="D176" i="39"/>
  <c r="D174" i="39"/>
  <c r="D169" i="39"/>
  <c r="D167" i="39"/>
  <c r="D165" i="39"/>
  <c r="D162" i="39"/>
  <c r="D161" i="39"/>
  <c r="D133" i="39"/>
  <c r="D131" i="39"/>
  <c r="D130" i="39"/>
  <c r="D128" i="39"/>
  <c r="D126" i="39"/>
  <c r="B302" i="39"/>
  <c r="E287" i="39"/>
  <c r="F267" i="39"/>
  <c r="B262" i="39"/>
  <c r="F247" i="39"/>
  <c r="B246" i="39"/>
  <c r="F243" i="39"/>
  <c r="F239" i="39"/>
  <c r="B238" i="39"/>
  <c r="F204" i="39"/>
  <c r="B204" i="39"/>
  <c r="F203" i="39"/>
  <c r="B203" i="39"/>
  <c r="F202" i="39"/>
  <c r="B202" i="39"/>
  <c r="B197" i="39"/>
  <c r="F176" i="39"/>
  <c r="B176" i="39"/>
  <c r="F174" i="39"/>
  <c r="B174" i="39"/>
  <c r="F170" i="39"/>
  <c r="F169" i="39"/>
  <c r="B169" i="39"/>
  <c r="F167" i="39"/>
  <c r="B167" i="39"/>
  <c r="F165" i="39"/>
  <c r="B165" i="39"/>
  <c r="F162" i="39"/>
  <c r="B162" i="39"/>
  <c r="F161" i="39"/>
  <c r="B161" i="39"/>
  <c r="F146" i="39"/>
  <c r="F133" i="39"/>
  <c r="B133" i="39"/>
  <c r="F131" i="39"/>
  <c r="B131" i="39"/>
  <c r="F130" i="39"/>
  <c r="B130" i="39"/>
  <c r="F128" i="39"/>
  <c r="B128" i="39"/>
  <c r="F126" i="39"/>
  <c r="B126" i="39"/>
  <c r="E285" i="39"/>
  <c r="B245" i="39"/>
  <c r="B229" i="39"/>
  <c r="C204" i="39"/>
  <c r="G203" i="39"/>
  <c r="C202" i="39"/>
  <c r="C176" i="39"/>
  <c r="C174" i="39"/>
  <c r="G169" i="39"/>
  <c r="G167" i="39"/>
  <c r="G165" i="39"/>
  <c r="C162" i="39"/>
  <c r="G161" i="39"/>
  <c r="G159" i="39"/>
  <c r="G133" i="39"/>
  <c r="G131" i="39"/>
  <c r="C130" i="39"/>
  <c r="C128" i="39"/>
  <c r="C126" i="39"/>
  <c r="D120" i="39"/>
  <c r="D119" i="39"/>
  <c r="D118" i="39"/>
  <c r="D117" i="39"/>
  <c r="D116" i="39"/>
  <c r="D110" i="39"/>
  <c r="D105" i="39"/>
  <c r="D77" i="39"/>
  <c r="D76" i="39"/>
  <c r="D74" i="39"/>
  <c r="D71" i="39"/>
  <c r="F246" i="39"/>
  <c r="B241" i="39"/>
  <c r="F238" i="39"/>
  <c r="G204" i="39"/>
  <c r="C203" i="39"/>
  <c r="G202" i="39"/>
  <c r="G176" i="39"/>
  <c r="G174" i="39"/>
  <c r="C169" i="39"/>
  <c r="C167" i="39"/>
  <c r="C165" i="39"/>
  <c r="G162" i="39"/>
  <c r="C161" i="39"/>
  <c r="C133" i="39"/>
  <c r="C131" i="39"/>
  <c r="G130" i="39"/>
  <c r="G128" i="39"/>
  <c r="G126" i="39"/>
  <c r="F120" i="39"/>
  <c r="B120" i="39"/>
  <c r="F119" i="39"/>
  <c r="B119" i="39"/>
  <c r="F118" i="39"/>
  <c r="B118" i="39"/>
  <c r="F117" i="39"/>
  <c r="B117" i="39"/>
  <c r="F110" i="39"/>
  <c r="B110" i="39"/>
  <c r="F105" i="39"/>
  <c r="B105" i="39"/>
  <c r="F77" i="39"/>
  <c r="B77" i="39"/>
  <c r="F74" i="39"/>
  <c r="B74" i="39"/>
  <c r="F71" i="39"/>
  <c r="B71" i="39"/>
  <c r="F244" i="39"/>
  <c r="B239" i="39"/>
  <c r="E203" i="39"/>
  <c r="E167" i="39"/>
  <c r="E131" i="39"/>
  <c r="C120" i="39"/>
  <c r="G119" i="39"/>
  <c r="C118" i="39"/>
  <c r="G117" i="39"/>
  <c r="C110" i="39"/>
  <c r="G105" i="39"/>
  <c r="G77" i="39"/>
  <c r="C74" i="39"/>
  <c r="G71" i="39"/>
  <c r="E22" i="39"/>
  <c r="B243" i="39"/>
  <c r="F229" i="39"/>
  <c r="E204" i="39"/>
  <c r="E176" i="39"/>
  <c r="E128" i="39"/>
  <c r="E119" i="39"/>
  <c r="E117" i="39"/>
  <c r="E105" i="39"/>
  <c r="E77" i="39"/>
  <c r="E71" i="39"/>
  <c r="D22" i="39"/>
  <c r="E289" i="39"/>
  <c r="B247" i="39"/>
  <c r="E169" i="39"/>
  <c r="E165" i="39"/>
  <c r="E161" i="39"/>
  <c r="E133" i="39"/>
  <c r="G120" i="39"/>
  <c r="C119" i="39"/>
  <c r="G118" i="39"/>
  <c r="C117" i="39"/>
  <c r="G110" i="39"/>
  <c r="C105" i="39"/>
  <c r="C77" i="39"/>
  <c r="G74" i="39"/>
  <c r="C71" i="39"/>
  <c r="G22" i="39"/>
  <c r="C22" i="39"/>
  <c r="B267" i="39"/>
  <c r="F240" i="39"/>
  <c r="E202" i="39"/>
  <c r="E174" i="39"/>
  <c r="E162" i="39"/>
  <c r="E130" i="39"/>
  <c r="E126" i="39"/>
  <c r="E120" i="39"/>
  <c r="E118" i="39"/>
  <c r="E110" i="39"/>
  <c r="E74" i="39"/>
  <c r="F22" i="39"/>
  <c r="B22" i="39"/>
  <c r="D286" i="39"/>
  <c r="B303" i="39"/>
  <c r="D284" i="39"/>
  <c r="B296" i="39"/>
  <c r="B280" i="39"/>
  <c r="G276" i="39"/>
  <c r="C255" i="39"/>
  <c r="C230" i="39"/>
  <c r="C218" i="39"/>
  <c r="C170" i="39"/>
  <c r="E122" i="39"/>
  <c r="B111" i="39"/>
  <c r="G58" i="39"/>
  <c r="C297" i="39"/>
  <c r="C293" i="39"/>
  <c r="C285" i="39"/>
  <c r="C281" i="39"/>
  <c r="G278" i="39"/>
  <c r="D264" i="39"/>
  <c r="G230" i="39"/>
  <c r="C208" i="39"/>
  <c r="C192" i="39"/>
  <c r="B278" i="39"/>
  <c r="B274" i="39"/>
  <c r="B270" i="39"/>
  <c r="F263" i="39"/>
  <c r="B254" i="39"/>
  <c r="B250" i="39"/>
  <c r="B242" i="39"/>
  <c r="E207" i="39"/>
  <c r="E199" i="39"/>
  <c r="E191" i="39"/>
  <c r="E159" i="39"/>
  <c r="E102" i="39"/>
  <c r="G90" i="39"/>
  <c r="E76" i="39"/>
  <c r="E250" i="39"/>
  <c r="E242" i="39"/>
  <c r="C197" i="39"/>
  <c r="C189" i="39"/>
  <c r="G170" i="39"/>
  <c r="C149" i="39"/>
  <c r="G146" i="39"/>
  <c r="C93" i="39"/>
  <c r="D192" i="39"/>
  <c r="C132" i="39"/>
  <c r="G121" i="39"/>
  <c r="G95" i="39"/>
  <c r="B210" i="39"/>
  <c r="F199" i="39"/>
  <c r="F179" i="39"/>
  <c r="B170" i="39"/>
  <c r="F159" i="39"/>
  <c r="B150" i="39"/>
  <c r="B146" i="39"/>
  <c r="G127" i="39"/>
  <c r="G114" i="39"/>
  <c r="D132" i="39"/>
  <c r="E99" i="39"/>
  <c r="F79" i="39"/>
  <c r="E72" i="39"/>
  <c r="B38" i="39"/>
  <c r="E114" i="39"/>
  <c r="G102" i="39"/>
  <c r="E94" i="39"/>
  <c r="G76" i="39"/>
  <c r="D113" i="39"/>
  <c r="F94" i="39"/>
  <c r="F78" i="39"/>
  <c r="B73" i="39"/>
  <c r="G50" i="39"/>
  <c r="B41" i="39"/>
  <c r="B102" i="39"/>
  <c r="B98" i="39"/>
  <c r="C90" i="39"/>
  <c r="F72" i="39"/>
  <c r="E67" i="39"/>
  <c r="G38" i="39"/>
  <c r="F62" i="39"/>
  <c r="F58" i="39"/>
  <c r="B47" i="39"/>
  <c r="B23" i="39"/>
  <c r="D72" i="39"/>
  <c r="D64" i="39"/>
  <c r="F50" i="39"/>
  <c r="D32" i="39"/>
  <c r="F53" i="39"/>
  <c r="B48" i="39"/>
  <c r="D46" i="39"/>
  <c r="G44" i="39"/>
  <c r="C39" i="39"/>
  <c r="B32" i="39"/>
  <c r="F18" i="39"/>
  <c r="E11" i="39"/>
  <c r="C38" i="39"/>
  <c r="F16" i="39"/>
  <c r="E9" i="39"/>
  <c r="D2" i="39"/>
  <c r="E48" i="39"/>
  <c r="E40" i="39"/>
  <c r="F29" i="39"/>
  <c r="B24" i="39"/>
  <c r="D15" i="39"/>
  <c r="F13" i="39"/>
  <c r="B8" i="39"/>
  <c r="C35" i="39"/>
  <c r="G32" i="39"/>
  <c r="B26" i="39"/>
  <c r="E24" i="39"/>
  <c r="D17" i="39"/>
  <c r="F15" i="39"/>
  <c r="B10" i="39"/>
  <c r="E8" i="39"/>
  <c r="G24" i="39"/>
  <c r="C23" i="39"/>
  <c r="C19" i="39"/>
  <c r="G16" i="39"/>
  <c r="C15" i="39"/>
  <c r="G12" i="39"/>
  <c r="C11" i="39"/>
  <c r="G8" i="39"/>
  <c r="C7" i="39"/>
  <c r="C3" i="39"/>
  <c r="E260" i="39"/>
  <c r="D293" i="39"/>
  <c r="G255" i="39"/>
  <c r="E208" i="39"/>
  <c r="B297" i="39"/>
  <c r="B281" i="39"/>
  <c r="E278" i="39"/>
  <c r="D271" i="39"/>
  <c r="C264" i="39"/>
  <c r="G253" i="39"/>
  <c r="D288" i="39"/>
  <c r="E276" i="39"/>
  <c r="C254" i="39"/>
  <c r="D223" i="39"/>
  <c r="F319" i="39"/>
  <c r="F303" i="39"/>
  <c r="B298" i="39"/>
  <c r="F287" i="39"/>
  <c r="B282" i="39"/>
  <c r="F279" i="39"/>
  <c r="C276" i="39"/>
  <c r="E258" i="39"/>
  <c r="E206" i="39"/>
  <c r="B142" i="39"/>
  <c r="E319" i="39"/>
  <c r="E307" i="39"/>
  <c r="E303" i="39"/>
  <c r="E295" i="39"/>
  <c r="E291" i="39"/>
  <c r="E279" i="39"/>
  <c r="G272" i="39"/>
  <c r="G256" i="39"/>
  <c r="C248" i="39"/>
  <c r="B221" i="39"/>
  <c r="G179" i="39"/>
  <c r="G319" i="39"/>
  <c r="G307" i="39"/>
  <c r="G303" i="39"/>
  <c r="C298" i="39"/>
  <c r="G295" i="39"/>
  <c r="G291" i="39"/>
  <c r="G287" i="39"/>
  <c r="C286" i="39"/>
  <c r="C282" i="39"/>
  <c r="G279" i="39"/>
  <c r="D276" i="39"/>
  <c r="G274" i="39"/>
  <c r="D260" i="39"/>
  <c r="G258" i="39"/>
  <c r="G248" i="39"/>
  <c r="G221" i="39"/>
  <c r="G217" i="39"/>
  <c r="C212" i="39"/>
  <c r="F121" i="39"/>
  <c r="B271" i="39"/>
  <c r="F264" i="39"/>
  <c r="F260" i="39"/>
  <c r="F256" i="39"/>
  <c r="B255" i="39"/>
  <c r="F248" i="39"/>
  <c r="B223" i="39"/>
  <c r="F221" i="39"/>
  <c r="E217" i="39"/>
  <c r="E177" i="39"/>
  <c r="E145" i="39"/>
  <c r="G142" i="39"/>
  <c r="F135" i="39"/>
  <c r="C121" i="39"/>
  <c r="E223" i="39"/>
  <c r="G212" i="39"/>
  <c r="C199" i="39"/>
  <c r="C159" i="39"/>
  <c r="G132" i="39"/>
  <c r="D221" i="39"/>
  <c r="D205" i="39"/>
  <c r="D197" i="39"/>
  <c r="D189" i="39"/>
  <c r="D177" i="39"/>
  <c r="D173" i="39"/>
  <c r="D157" i="39"/>
  <c r="D149" i="39"/>
  <c r="D145" i="39"/>
  <c r="F142" i="39"/>
  <c r="E135" i="39"/>
  <c r="B121" i="39"/>
  <c r="G99" i="39"/>
  <c r="C62" i="39"/>
  <c r="F216" i="39"/>
  <c r="F212" i="39"/>
  <c r="F208" i="39"/>
  <c r="B199" i="39"/>
  <c r="B191" i="39"/>
  <c r="F156" i="39"/>
  <c r="B127" i="39"/>
  <c r="C75" i="39"/>
  <c r="D121" i="39"/>
  <c r="E115" i="39"/>
  <c r="G113" i="39"/>
  <c r="G78" i="39"/>
  <c r="B112" i="39"/>
  <c r="C79" i="39"/>
  <c r="D114" i="39"/>
  <c r="D98" i="39"/>
  <c r="F90" i="39"/>
  <c r="C76" i="39"/>
  <c r="E15" i="39"/>
  <c r="F104" i="39"/>
  <c r="B103" i="39"/>
  <c r="F100" i="39"/>
  <c r="B99" i="39"/>
  <c r="B95" i="39"/>
  <c r="E93" i="39"/>
  <c r="B79" i="39"/>
  <c r="G75" i="39"/>
  <c r="D52" i="39"/>
  <c r="G47" i="39"/>
  <c r="D24" i="39"/>
  <c r="F67" i="39"/>
  <c r="B62" i="39"/>
  <c r="B58" i="39"/>
  <c r="D51" i="39"/>
  <c r="G46" i="39"/>
  <c r="D34" i="39"/>
  <c r="B7" i="39"/>
  <c r="D93" i="39"/>
  <c r="D73" i="39"/>
  <c r="F47" i="39"/>
  <c r="C51" i="39"/>
  <c r="F49" i="39"/>
  <c r="G40" i="39"/>
  <c r="B34" i="39"/>
  <c r="E3" i="39"/>
  <c r="G39" i="39"/>
  <c r="D26" i="39"/>
  <c r="F8" i="39"/>
  <c r="E53" i="39"/>
  <c r="E49" i="39"/>
  <c r="E45" i="39"/>
  <c r="E41" i="39"/>
  <c r="E33" i="39"/>
  <c r="D11" i="39"/>
  <c r="D13" i="39"/>
  <c r="C16" i="39"/>
  <c r="C8" i="39"/>
  <c r="C262" i="39"/>
  <c r="C274" i="39"/>
  <c r="G263" i="39"/>
  <c r="F300" i="39"/>
  <c r="F284" i="39"/>
  <c r="B279" i="39"/>
  <c r="C272" i="39"/>
  <c r="B304" i="39"/>
  <c r="C252" i="39"/>
  <c r="E298" i="39"/>
  <c r="G260" i="39"/>
  <c r="G286" i="39"/>
  <c r="F271" i="39"/>
  <c r="B258" i="39"/>
  <c r="F255" i="39"/>
  <c r="B122" i="39"/>
  <c r="C157" i="39"/>
  <c r="E123" i="39"/>
  <c r="D319" i="39"/>
  <c r="D295" i="39"/>
  <c r="D279" i="39"/>
  <c r="E272" i="39"/>
  <c r="C258" i="39"/>
  <c r="E184" i="39"/>
  <c r="F304" i="39"/>
  <c r="B291" i="39"/>
  <c r="F280" i="39"/>
  <c r="E270" i="39"/>
  <c r="D263" i="39"/>
  <c r="C256" i="39"/>
  <c r="D242" i="39"/>
  <c r="E146" i="39"/>
  <c r="D298" i="39"/>
  <c r="E252" i="39"/>
  <c r="E156" i="39"/>
  <c r="B300" i="39"/>
  <c r="F297" i="39"/>
  <c r="B292" i="39"/>
  <c r="B284" i="39"/>
  <c r="F281" i="39"/>
  <c r="E150" i="39"/>
  <c r="B115" i="39"/>
  <c r="E98" i="39"/>
  <c r="E304" i="39"/>
  <c r="E296" i="39"/>
  <c r="E292" i="39"/>
  <c r="E288" i="39"/>
  <c r="E284" i="39"/>
  <c r="E280" i="39"/>
  <c r="C263" i="39"/>
  <c r="G252" i="39"/>
  <c r="C250" i="39"/>
  <c r="C242" i="39"/>
  <c r="G223" i="39"/>
  <c r="C210" i="39"/>
  <c r="C146" i="39"/>
  <c r="C319" i="39"/>
  <c r="G304" i="39"/>
  <c r="G300" i="39"/>
  <c r="C295" i="39"/>
  <c r="C291" i="39"/>
  <c r="C287" i="39"/>
  <c r="G280" i="39"/>
  <c r="D272" i="39"/>
  <c r="E263" i="39"/>
  <c r="D256" i="39"/>
  <c r="G254" i="39"/>
  <c r="G242" i="39"/>
  <c r="C216" i="39"/>
  <c r="G205" i="39"/>
  <c r="G189" i="39"/>
  <c r="C184" i="39"/>
  <c r="G173" i="39"/>
  <c r="G157" i="39"/>
  <c r="E23" i="39"/>
  <c r="B276" i="39"/>
  <c r="B264" i="39"/>
  <c r="B260" i="39"/>
  <c r="B256" i="39"/>
  <c r="B252" i="39"/>
  <c r="F249" i="39"/>
  <c r="B248" i="39"/>
  <c r="C114" i="39"/>
  <c r="E248" i="39"/>
  <c r="E221" i="39"/>
  <c r="G206" i="39"/>
  <c r="G198" i="39"/>
  <c r="C177" i="39"/>
  <c r="G150" i="39"/>
  <c r="C145" i="39"/>
  <c r="E142" i="39"/>
  <c r="C135" i="39"/>
  <c r="G115" i="39"/>
  <c r="D218" i="39"/>
  <c r="D210" i="39"/>
  <c r="D206" i="39"/>
  <c r="D170" i="39"/>
  <c r="D146" i="39"/>
  <c r="C124" i="39"/>
  <c r="F122" i="39"/>
  <c r="G103" i="39"/>
  <c r="D44" i="39"/>
  <c r="B208" i="39"/>
  <c r="F205" i="39"/>
  <c r="F197" i="39"/>
  <c r="B192" i="39"/>
  <c r="F189" i="39"/>
  <c r="B184" i="39"/>
  <c r="F177" i="39"/>
  <c r="F173" i="39"/>
  <c r="F157" i="39"/>
  <c r="B156" i="39"/>
  <c r="F149" i="39"/>
  <c r="F145" i="39"/>
  <c r="G135" i="39"/>
  <c r="B123" i="39"/>
  <c r="E121" i="39"/>
  <c r="C100" i="39"/>
  <c r="G63" i="39"/>
  <c r="F51" i="39"/>
  <c r="D142" i="39"/>
  <c r="B113" i="39"/>
  <c r="E111" i="39"/>
  <c r="E103" i="39"/>
  <c r="E95" i="39"/>
  <c r="G64" i="39"/>
  <c r="C53" i="39"/>
  <c r="G98" i="39"/>
  <c r="G45" i="39"/>
  <c r="D115" i="39"/>
  <c r="D111" i="39"/>
  <c r="D103" i="39"/>
  <c r="D99" i="39"/>
  <c r="D95" i="39"/>
  <c r="G93" i="39"/>
  <c r="E79" i="39"/>
  <c r="C72" i="39"/>
  <c r="B104" i="39"/>
  <c r="B75" i="39"/>
  <c r="E63" i="39"/>
  <c r="F46" i="39"/>
  <c r="B67" i="39"/>
  <c r="B63" i="39"/>
  <c r="B53" i="39"/>
  <c r="D48" i="39"/>
  <c r="G43" i="39"/>
  <c r="C41" i="39"/>
  <c r="F12" i="39"/>
  <c r="D90" i="39"/>
  <c r="D62" i="39"/>
  <c r="D58" i="39"/>
  <c r="G51" i="39"/>
  <c r="C49" i="39"/>
  <c r="F44" i="39"/>
  <c r="E29" i="39"/>
  <c r="B15" i="39"/>
  <c r="G52" i="39"/>
  <c r="C47" i="39"/>
  <c r="F45" i="39"/>
  <c r="B40" i="39"/>
  <c r="D38" i="39"/>
  <c r="B13" i="39"/>
  <c r="B39" i="39"/>
  <c r="E25" i="39"/>
  <c r="D18" i="39"/>
  <c r="B11" i="39"/>
  <c r="E50" i="39"/>
  <c r="D23" i="39"/>
  <c r="B16" i="39"/>
  <c r="D7" i="39"/>
  <c r="G34" i="39"/>
  <c r="C33" i="39"/>
  <c r="F23" i="39"/>
  <c r="B18" i="39"/>
  <c r="E16" i="39"/>
  <c r="D9" i="39"/>
  <c r="F7" i="39"/>
  <c r="B2" i="39"/>
  <c r="C29" i="39"/>
  <c r="G26" i="39"/>
  <c r="C25" i="39"/>
  <c r="G18" i="39"/>
  <c r="C17" i="39"/>
  <c r="C13" i="39"/>
  <c r="G10" i="39"/>
  <c r="C9" i="39"/>
  <c r="G2" i="39"/>
  <c r="E256" i="39"/>
  <c r="B319" i="39"/>
  <c r="B295" i="39"/>
  <c r="E254" i="39"/>
  <c r="C278" i="39"/>
  <c r="B288" i="39"/>
  <c r="F285" i="39"/>
  <c r="E198" i="39"/>
  <c r="E286" i="39"/>
  <c r="E282" i="39"/>
  <c r="E253" i="39"/>
  <c r="G282" i="39"/>
  <c r="C249" i="39"/>
  <c r="G197" i="39"/>
  <c r="G149" i="39"/>
  <c r="E230" i="39"/>
  <c r="C205" i="39"/>
  <c r="C173" i="39"/>
  <c r="B9" i="39"/>
  <c r="D208" i="39"/>
  <c r="C113" i="39"/>
  <c r="F207" i="39"/>
  <c r="B206" i="39"/>
  <c r="B198" i="39"/>
  <c r="F191" i="39"/>
  <c r="C112" i="39"/>
  <c r="D292" i="39"/>
  <c r="D282" i="39"/>
  <c r="C270" i="39"/>
  <c r="D297" i="39"/>
  <c r="G271" i="39"/>
  <c r="E264" i="39"/>
  <c r="D249" i="39"/>
  <c r="E192" i="39"/>
  <c r="F298" i="39"/>
  <c r="B285" i="39"/>
  <c r="E262" i="39"/>
  <c r="D255" i="39"/>
  <c r="D230" i="39"/>
  <c r="D280" i="39"/>
  <c r="F307" i="39"/>
  <c r="F291" i="39"/>
  <c r="B286" i="39"/>
  <c r="E274" i="39"/>
  <c r="C260" i="39"/>
  <c r="D248" i="39"/>
  <c r="G122" i="39"/>
  <c r="E297" i="39"/>
  <c r="E281" i="39"/>
  <c r="G249" i="39"/>
  <c r="C150" i="39"/>
  <c r="B124" i="39"/>
  <c r="F123" i="39"/>
  <c r="C304" i="39"/>
  <c r="C300" i="39"/>
  <c r="G297" i="39"/>
  <c r="C296" i="39"/>
  <c r="G293" i="39"/>
  <c r="C288" i="39"/>
  <c r="C284" i="39"/>
  <c r="C280" i="39"/>
  <c r="D252" i="39"/>
  <c r="C223" i="39"/>
  <c r="G177" i="39"/>
  <c r="C156" i="39"/>
  <c r="G145" i="39"/>
  <c r="B132" i="39"/>
  <c r="F116" i="39"/>
  <c r="E100" i="39"/>
  <c r="F278" i="39"/>
  <c r="F274" i="39"/>
  <c r="F262" i="39"/>
  <c r="F258" i="39"/>
  <c r="F254" i="39"/>
  <c r="B253" i="39"/>
  <c r="F250" i="39"/>
  <c r="F242" i="39"/>
  <c r="E205" i="39"/>
  <c r="E189" i="39"/>
  <c r="E157" i="39"/>
  <c r="F112" i="39"/>
  <c r="G62" i="39"/>
  <c r="E249" i="39"/>
  <c r="G208" i="39"/>
  <c r="G184" i="39"/>
  <c r="C127" i="39"/>
  <c r="D207" i="39"/>
  <c r="D199" i="39"/>
  <c r="D191" i="39"/>
  <c r="D179" i="39"/>
  <c r="D159" i="39"/>
  <c r="B114" i="39"/>
  <c r="E90" i="39"/>
  <c r="G67" i="39"/>
  <c r="F218" i="39"/>
  <c r="B217" i="39"/>
  <c r="F210" i="39"/>
  <c r="F206" i="39"/>
  <c r="F198" i="39"/>
  <c r="B189" i="39"/>
  <c r="B173" i="39"/>
  <c r="B157" i="39"/>
  <c r="B149" i="39"/>
  <c r="B145" i="39"/>
  <c r="B135" i="39"/>
  <c r="F115" i="39"/>
  <c r="C104" i="39"/>
  <c r="E7" i="39"/>
  <c r="D135" i="39"/>
  <c r="D123" i="39"/>
  <c r="C116" i="39"/>
  <c r="F114" i="39"/>
  <c r="G94" i="39"/>
  <c r="C73" i="39"/>
  <c r="C63" i="39"/>
  <c r="C111" i="39"/>
  <c r="G100" i="39"/>
  <c r="C64" i="39"/>
  <c r="B25" i="39"/>
  <c r="D112" i="39"/>
  <c r="D100" i="39"/>
  <c r="B93" i="39"/>
  <c r="E75" i="39"/>
  <c r="G73" i="39"/>
  <c r="E58" i="39"/>
  <c r="D8" i="39"/>
  <c r="F102" i="39"/>
  <c r="F98" i="39"/>
  <c r="C78" i="39"/>
  <c r="F76" i="39"/>
  <c r="C45" i="39"/>
  <c r="D40" i="39"/>
  <c r="B64" i="39"/>
  <c r="F52" i="39"/>
  <c r="D45" i="39"/>
  <c r="D79" i="39"/>
  <c r="D75" i="39"/>
  <c r="D67" i="39"/>
  <c r="D63" i="39"/>
  <c r="C46" i="39"/>
  <c r="F38" i="39"/>
  <c r="E13" i="39"/>
  <c r="B52" i="39"/>
  <c r="D50" i="39"/>
  <c r="G48" i="39"/>
  <c r="C43" i="39"/>
  <c r="F41" i="39"/>
  <c r="F26" i="39"/>
  <c r="E19" i="39"/>
  <c r="D12" i="39"/>
  <c r="F24" i="39"/>
  <c r="E17" i="39"/>
  <c r="D10" i="39"/>
  <c r="B3" i="39"/>
  <c r="E51" i="39"/>
  <c r="E47" i="39"/>
  <c r="E43" i="39"/>
  <c r="E39" i="39"/>
  <c r="E35" i="39"/>
  <c r="D19" i="39"/>
  <c r="B12" i="39"/>
  <c r="D3" i="39"/>
  <c r="C34" i="39"/>
  <c r="E12" i="39"/>
  <c r="C26" i="39"/>
  <c r="G19" i="39"/>
  <c r="G15" i="39"/>
  <c r="C10" i="39"/>
  <c r="G3" i="39"/>
  <c r="BC245" i="31"/>
  <c r="C245" i="31" l="1"/>
  <c r="B179" i="39" s="1"/>
  <c r="F3" i="39"/>
  <c r="F43" i="39"/>
  <c r="F19" i="39"/>
  <c r="F39" i="39"/>
  <c r="F9" i="39"/>
  <c r="B49" i="39"/>
  <c r="F32" i="39"/>
  <c r="B43" i="39"/>
  <c r="F48" i="39"/>
  <c r="F34" i="39"/>
  <c r="B45" i="39"/>
  <c r="D16" i="39"/>
  <c r="E104" i="39"/>
  <c r="E112" i="39"/>
  <c r="E170" i="39"/>
  <c r="F217" i="39"/>
  <c r="G9" i="39"/>
  <c r="G13" i="39"/>
  <c r="G17" i="39"/>
  <c r="C24" i="39"/>
  <c r="G25" i="39"/>
  <c r="G33" i="39"/>
  <c r="G41" i="39"/>
  <c r="C52" i="39"/>
  <c r="C67" i="39"/>
  <c r="G72" i="39"/>
  <c r="G104" i="39"/>
  <c r="G112" i="39"/>
  <c r="C115" i="39"/>
  <c r="C123" i="39"/>
  <c r="E149" i="39"/>
  <c r="E197" i="39"/>
  <c r="B218" i="39"/>
  <c r="B263" i="39"/>
  <c r="D25" i="39"/>
  <c r="D29" i="39"/>
  <c r="D33" i="39"/>
  <c r="D53" i="39"/>
  <c r="E132" i="39"/>
  <c r="E2" i="39"/>
  <c r="E10" i="39"/>
  <c r="E18" i="39"/>
  <c r="E26" i="39"/>
  <c r="E34" i="39"/>
  <c r="D41" i="39"/>
  <c r="E38" i="39"/>
  <c r="C48" i="39"/>
  <c r="B216" i="39"/>
  <c r="C12" i="39"/>
  <c r="C32" i="39"/>
  <c r="C40" i="39"/>
  <c r="D49" i="39"/>
  <c r="B46" i="39"/>
  <c r="G49" i="39"/>
  <c r="G53" i="39"/>
  <c r="B17" i="39"/>
  <c r="F64" i="39"/>
  <c r="G29" i="39"/>
  <c r="F25" i="39"/>
  <c r="C44" i="39"/>
  <c r="C99" i="39"/>
  <c r="F11" i="39"/>
  <c r="F63" i="39"/>
  <c r="B50" i="39"/>
  <c r="F17" i="39"/>
  <c r="F35" i="39"/>
  <c r="B33" i="39"/>
  <c r="F2" i="39"/>
  <c r="B19" i="39"/>
  <c r="B35" i="39"/>
  <c r="F40" i="39"/>
  <c r="B51" i="39"/>
  <c r="E78" i="39"/>
  <c r="B29" i="39"/>
  <c r="F33" i="39"/>
  <c r="B44" i="39"/>
  <c r="E116" i="39"/>
  <c r="B212" i="39"/>
  <c r="C2" i="39"/>
  <c r="G7" i="39"/>
  <c r="G11" i="39"/>
  <c r="C18" i="39"/>
  <c r="G23" i="39"/>
  <c r="G35" i="39"/>
  <c r="C50" i="39"/>
  <c r="C58" i="39"/>
  <c r="C95" i="39"/>
  <c r="C103" i="39"/>
  <c r="G116" i="39"/>
  <c r="E173" i="39"/>
  <c r="F223" i="39"/>
  <c r="F252" i="39"/>
  <c r="D35" i="39"/>
  <c r="D39" i="39"/>
  <c r="D43" i="39"/>
  <c r="D47" i="39"/>
  <c r="E73" i="39"/>
  <c r="E113" i="39"/>
  <c r="E124" i="39"/>
  <c r="E32" i="39"/>
  <c r="E44" i="39"/>
  <c r="E52" i="39"/>
  <c r="E64" i="39"/>
  <c r="C94" i="39"/>
  <c r="C102" i="39"/>
  <c r="G123" i="39"/>
  <c r="B230" i="39"/>
  <c r="F295" i="39"/>
  <c r="F75" i="39"/>
  <c r="B78" i="39"/>
  <c r="B90" i="39"/>
  <c r="B94" i="39"/>
  <c r="F95" i="39"/>
  <c r="F99" i="39"/>
  <c r="F103" i="39"/>
  <c r="F111" i="39"/>
  <c r="C179" i="39"/>
  <c r="G192" i="39"/>
  <c r="F10" i="39"/>
  <c r="F272" i="39"/>
  <c r="F124" i="39"/>
  <c r="B76" i="39"/>
  <c r="B249" i="39"/>
  <c r="G285" i="39"/>
  <c r="C198" i="39"/>
  <c r="C221" i="39"/>
  <c r="F282" i="39"/>
  <c r="D184" i="39"/>
  <c r="G262" i="39"/>
  <c r="D262" i="39"/>
  <c r="D307" i="39"/>
  <c r="E46" i="39"/>
  <c r="D94" i="39"/>
  <c r="C98" i="39"/>
  <c r="G250" i="39"/>
  <c r="G270" i="39"/>
  <c r="G284" i="39"/>
  <c r="G292" i="39"/>
  <c r="D254" i="39"/>
  <c r="E212" i="39"/>
  <c r="F296" i="39"/>
  <c r="E216" i="39"/>
  <c r="D287" i="39"/>
  <c r="G210" i="39"/>
  <c r="D278" i="39"/>
  <c r="D291" i="39"/>
  <c r="E62" i="39"/>
  <c r="D102" i="39"/>
  <c r="F93" i="39"/>
  <c r="B159" i="39"/>
  <c r="F192" i="39"/>
  <c r="C191" i="39"/>
  <c r="C253" i="39"/>
  <c r="C206" i="39"/>
  <c r="F286" i="39"/>
  <c r="D300" i="39"/>
  <c r="E255" i="39"/>
  <c r="G298" i="39"/>
  <c r="D104" i="39"/>
  <c r="C142" i="39"/>
  <c r="F150" i="39"/>
  <c r="B177" i="39"/>
  <c r="B205" i="39"/>
  <c r="G216" i="39"/>
  <c r="F230" i="39"/>
  <c r="F270" i="39"/>
  <c r="G281" i="39"/>
  <c r="C292" i="39"/>
  <c r="G264" i="39"/>
  <c r="G111" i="39"/>
  <c r="B293" i="39"/>
  <c r="D216" i="39"/>
  <c r="G191" i="39"/>
  <c r="D78" i="39"/>
  <c r="B100" i="39"/>
  <c r="F113" i="39"/>
  <c r="D122" i="39"/>
  <c r="F73" i="39"/>
  <c r="D150" i="39"/>
  <c r="G124" i="39"/>
  <c r="C217" i="39"/>
  <c r="E179" i="39"/>
  <c r="F253" i="39"/>
  <c r="B272" i="39"/>
  <c r="C279" i="39"/>
  <c r="G288" i="39"/>
  <c r="G296" i="39"/>
  <c r="C307" i="39"/>
  <c r="G199" i="39"/>
  <c r="D270" i="39"/>
  <c r="F288" i="39"/>
  <c r="B307" i="39"/>
  <c r="D303" i="39"/>
  <c r="D212" i="39"/>
  <c r="D296" i="39"/>
  <c r="B72" i="39"/>
  <c r="F132" i="39"/>
  <c r="F184" i="39"/>
  <c r="B207" i="39"/>
  <c r="D217" i="39"/>
  <c r="G156" i="39"/>
  <c r="C207" i="39"/>
  <c r="F276" i="39"/>
  <c r="D274" i="39"/>
  <c r="D253" i="39"/>
  <c r="G79" i="39"/>
  <c r="B116" i="39"/>
  <c r="D124" i="39"/>
  <c r="C122" i="39"/>
  <c r="D156" i="39"/>
  <c r="G218" i="39"/>
  <c r="E271" i="39"/>
  <c r="G207" i="39"/>
  <c r="C271" i="39"/>
  <c r="AF303" i="34"/>
  <c r="AE303" i="34"/>
  <c r="AB303" i="34"/>
  <c r="AL303" i="34"/>
  <c r="AC303" i="34"/>
  <c r="AD303" i="34"/>
  <c r="AK303" i="34"/>
  <c r="AJ303" i="34"/>
  <c r="AI303" i="34"/>
  <c r="AH303" i="34"/>
  <c r="AG303" i="34"/>
  <c r="AA303" i="34"/>
  <c r="BK367" i="31"/>
  <c r="BF367" i="31"/>
  <c r="BD367" i="31"/>
  <c r="BN367" i="31"/>
  <c r="BH367" i="31"/>
  <c r="BL367" i="31"/>
  <c r="BI367" i="31"/>
  <c r="BM367" i="31"/>
  <c r="BJ367" i="31"/>
  <c r="BE367" i="31"/>
  <c r="BG367" i="31"/>
  <c r="BC367" i="31"/>
  <c r="D367" i="31" l="1"/>
  <c r="J367" i="31"/>
  <c r="E367" i="31"/>
  <c r="N367" i="31"/>
  <c r="L367" i="31"/>
  <c r="K367" i="31"/>
  <c r="G367" i="31"/>
  <c r="I367" i="31"/>
  <c r="C367" i="31"/>
  <c r="F367" i="31"/>
  <c r="H367" i="31"/>
  <c r="M367" i="31"/>
  <c r="D50" i="32" l="1"/>
  <c r="C21" i="31" s="1"/>
  <c r="O24" i="31" l="1"/>
  <c r="O28" i="31"/>
  <c r="O30" i="31"/>
  <c r="O27" i="31"/>
  <c r="O52" i="31"/>
  <c r="AP52" i="31" s="1"/>
  <c r="O46" i="31"/>
  <c r="O26" i="31"/>
  <c r="O53" i="31"/>
  <c r="AP53" i="31" s="1"/>
  <c r="O22" i="31"/>
  <c r="O21" i="31"/>
  <c r="O43" i="31"/>
  <c r="O36" i="31"/>
  <c r="O29" i="31"/>
  <c r="O37" i="31"/>
  <c r="O39" i="31"/>
  <c r="O42" i="31"/>
  <c r="O48" i="31"/>
  <c r="O20" i="31"/>
  <c r="O44" i="31"/>
  <c r="O33" i="31"/>
  <c r="O31" i="31"/>
  <c r="O38" i="31"/>
  <c r="O25" i="31"/>
  <c r="O60" i="31" l="1"/>
  <c r="AP60" i="31" s="1"/>
  <c r="O45" i="31"/>
  <c r="O23" i="31"/>
  <c r="O59" i="31"/>
  <c r="AP59" i="31" s="1"/>
  <c r="O34" i="31"/>
  <c r="O35" i="31"/>
  <c r="O61" i="31"/>
  <c r="AP61" i="31" s="1"/>
  <c r="O54" i="31"/>
  <c r="AP54" i="31" s="1"/>
  <c r="O47" i="31"/>
  <c r="O15" i="31"/>
  <c r="AB6" i="31" s="1"/>
  <c r="O51" i="31"/>
  <c r="AP51" i="31" s="1"/>
  <c r="O57" i="31"/>
  <c r="AP57" i="31" s="1"/>
  <c r="O55" i="31"/>
  <c r="AP55" i="31" s="1"/>
  <c r="O41" i="31"/>
  <c r="O18" i="31"/>
  <c r="AB9" i="31" s="1"/>
  <c r="O19" i="31"/>
  <c r="O32" i="31"/>
  <c r="O40" i="31"/>
  <c r="O50" i="31"/>
  <c r="AP50" i="31" s="1"/>
  <c r="K16" i="32"/>
  <c r="O147" i="32"/>
  <c r="L66" i="32"/>
  <c r="M17" i="32"/>
  <c r="E206" i="32"/>
  <c r="O131" i="32"/>
  <c r="D122" i="32"/>
  <c r="I260" i="32"/>
  <c r="J150" i="32"/>
  <c r="J15" i="32"/>
  <c r="N11" i="32"/>
  <c r="E73" i="32"/>
  <c r="F202" i="32"/>
  <c r="G59" i="32"/>
  <c r="F205" i="32"/>
  <c r="K164" i="32"/>
  <c r="O122" i="32"/>
  <c r="J85" i="32"/>
  <c r="N112" i="32"/>
  <c r="D132" i="32"/>
  <c r="H124" i="32"/>
  <c r="N207" i="32"/>
  <c r="N20" i="32"/>
  <c r="O36" i="32"/>
  <c r="H250" i="32"/>
  <c r="H100" i="32"/>
  <c r="F37" i="32"/>
  <c r="I181" i="32"/>
  <c r="K201" i="32"/>
  <c r="E112" i="32"/>
  <c r="L29" i="32"/>
  <c r="N204" i="32"/>
  <c r="I145" i="32"/>
  <c r="D199" i="32"/>
  <c r="F235" i="32"/>
  <c r="G233" i="32"/>
  <c r="L68" i="32"/>
  <c r="J28" i="32"/>
  <c r="O84" i="32"/>
  <c r="I188" i="32"/>
  <c r="L16" i="32"/>
  <c r="N131" i="32"/>
  <c r="J178" i="32"/>
  <c r="G79" i="32"/>
  <c r="J107" i="32"/>
  <c r="I186" i="32"/>
  <c r="G95" i="32"/>
  <c r="O120" i="32"/>
  <c r="F123" i="32"/>
  <c r="J21" i="32"/>
  <c r="G198" i="32"/>
  <c r="I38" i="32"/>
  <c r="J234" i="32"/>
  <c r="L274" i="32"/>
  <c r="D33" i="32"/>
  <c r="L260" i="32"/>
  <c r="H18" i="32"/>
  <c r="N66" i="32"/>
  <c r="F177" i="32"/>
  <c r="H66" i="32"/>
  <c r="N145" i="32"/>
  <c r="H245" i="32"/>
  <c r="H155" i="32"/>
  <c r="G56" i="32"/>
  <c r="L7" i="32"/>
  <c r="M179" i="32"/>
  <c r="N132" i="32"/>
  <c r="G163" i="32"/>
  <c r="E42" i="32"/>
  <c r="J200" i="32"/>
  <c r="L245" i="32"/>
  <c r="D131" i="32"/>
  <c r="I98" i="32"/>
  <c r="O33" i="32"/>
  <c r="E190" i="32"/>
  <c r="H132" i="32"/>
  <c r="F117" i="32"/>
  <c r="K155" i="32"/>
  <c r="D37" i="32"/>
  <c r="J67" i="32"/>
  <c r="G10" i="32"/>
  <c r="O250" i="32"/>
  <c r="M28" i="32"/>
  <c r="K165" i="32"/>
  <c r="N149" i="32"/>
  <c r="J148" i="32"/>
  <c r="D40" i="32"/>
  <c r="M279" i="32"/>
  <c r="D143" i="32"/>
  <c r="G132" i="32"/>
  <c r="I266" i="32"/>
  <c r="L192" i="32"/>
  <c r="E69" i="32"/>
  <c r="M95" i="32"/>
  <c r="D205" i="32"/>
  <c r="I84" i="32"/>
  <c r="J49" i="32"/>
  <c r="D165" i="32"/>
  <c r="K102" i="32"/>
  <c r="M207" i="32"/>
  <c r="O58" i="32"/>
  <c r="F133" i="32"/>
  <c r="M177" i="32"/>
  <c r="M19" i="32"/>
  <c r="D14" i="32"/>
  <c r="H150" i="32"/>
  <c r="G100" i="32"/>
  <c r="F201" i="32"/>
  <c r="O107" i="32"/>
  <c r="L78" i="32"/>
  <c r="I42" i="32"/>
  <c r="F232" i="32"/>
  <c r="J124" i="32"/>
  <c r="D123" i="32"/>
  <c r="F107" i="32"/>
  <c r="H99" i="32"/>
  <c r="F16" i="32"/>
  <c r="H42" i="32"/>
  <c r="G72" i="32"/>
  <c r="K204" i="32"/>
  <c r="H133" i="32"/>
  <c r="H213" i="32"/>
  <c r="J273" i="32"/>
  <c r="F26" i="32"/>
  <c r="O12" i="32"/>
  <c r="N117" i="32"/>
  <c r="K129" i="32"/>
  <c r="G26" i="32"/>
  <c r="E13" i="32"/>
  <c r="I58" i="32"/>
  <c r="H223" i="32"/>
  <c r="L132" i="32"/>
  <c r="D202" i="32"/>
  <c r="M223" i="32"/>
  <c r="M7" i="32"/>
  <c r="J208" i="32"/>
  <c r="I201" i="32"/>
  <c r="H131" i="32"/>
  <c r="N138" i="32"/>
  <c r="L19" i="32"/>
  <c r="G67" i="32"/>
  <c r="E181" i="32"/>
  <c r="E107" i="32"/>
  <c r="L18" i="32"/>
  <c r="J70" i="32"/>
  <c r="E39" i="32"/>
  <c r="D177" i="32"/>
  <c r="K42" i="32"/>
  <c r="D234" i="32"/>
  <c r="D175" i="32"/>
  <c r="J35" i="32"/>
  <c r="K163" i="32"/>
  <c r="I233" i="32"/>
  <c r="F266" i="32"/>
  <c r="I26" i="32"/>
  <c r="K186" i="32"/>
  <c r="M21" i="32"/>
  <c r="D207" i="32"/>
  <c r="I200" i="32"/>
  <c r="O202" i="32"/>
  <c r="F49" i="32"/>
  <c r="E259" i="32"/>
  <c r="M68" i="32"/>
  <c r="E16" i="32"/>
  <c r="H9" i="32"/>
  <c r="K65" i="32"/>
  <c r="J240" i="32"/>
  <c r="K55" i="32"/>
  <c r="D206" i="32"/>
  <c r="E67" i="32"/>
  <c r="E58" i="32"/>
  <c r="O18" i="32"/>
  <c r="J166" i="32"/>
  <c r="G31" i="32"/>
  <c r="M129" i="32"/>
  <c r="H138" i="32"/>
  <c r="L41" i="32"/>
  <c r="I72" i="32"/>
  <c r="I71" i="32"/>
  <c r="N192" i="32"/>
  <c r="O176" i="32"/>
  <c r="F55" i="32"/>
  <c r="M37" i="32"/>
  <c r="H166" i="32"/>
  <c r="M34" i="32"/>
  <c r="I133" i="32"/>
  <c r="O57" i="32"/>
  <c r="I124" i="32"/>
  <c r="N118" i="32"/>
  <c r="O232" i="32"/>
  <c r="E232" i="32"/>
  <c r="K162" i="32"/>
  <c r="F67" i="32"/>
  <c r="E279" i="32"/>
  <c r="K145" i="32"/>
  <c r="E267" i="32"/>
  <c r="G119" i="32"/>
  <c r="O272" i="32"/>
  <c r="E218" i="32"/>
  <c r="L101" i="32"/>
  <c r="K92" i="32"/>
  <c r="O156" i="32"/>
  <c r="N124" i="32"/>
  <c r="I198" i="32"/>
  <c r="D259" i="32"/>
  <c r="F13" i="32"/>
  <c r="J155" i="32"/>
  <c r="K273" i="32"/>
  <c r="I36" i="32"/>
  <c r="O189" i="32"/>
  <c r="D32" i="32"/>
  <c r="M273" i="32"/>
  <c r="N7" i="32"/>
  <c r="E175" i="32"/>
  <c r="F203" i="32"/>
  <c r="D279" i="32"/>
  <c r="N19" i="32"/>
  <c r="G166" i="32"/>
  <c r="K198" i="32"/>
  <c r="N95" i="32"/>
  <c r="E245" i="32"/>
  <c r="E100" i="32"/>
  <c r="F69" i="32"/>
  <c r="J44" i="32"/>
  <c r="E36" i="32"/>
  <c r="F9" i="32"/>
  <c r="M155" i="32"/>
  <c r="M73" i="32"/>
  <c r="F223" i="32"/>
  <c r="K40" i="32"/>
  <c r="O148" i="32"/>
  <c r="L273" i="32"/>
  <c r="N163" i="32"/>
  <c r="D190" i="32"/>
  <c r="L205" i="32"/>
  <c r="O41" i="32"/>
  <c r="G118" i="32"/>
  <c r="O163" i="32"/>
  <c r="D34" i="32"/>
  <c r="H164" i="32"/>
  <c r="J17" i="32"/>
  <c r="J69" i="32"/>
  <c r="K29" i="32"/>
  <c r="O279" i="32"/>
  <c r="I190" i="32"/>
  <c r="D232" i="32"/>
  <c r="J97" i="32"/>
  <c r="O21" i="32"/>
  <c r="H92" i="32"/>
  <c r="M71" i="32"/>
  <c r="E122" i="32"/>
  <c r="N68" i="32"/>
  <c r="H175" i="32"/>
  <c r="L59" i="32"/>
  <c r="K191" i="32"/>
  <c r="E144" i="32"/>
  <c r="I12" i="32"/>
  <c r="G206" i="32"/>
  <c r="J92" i="32"/>
  <c r="M181" i="32"/>
  <c r="J117" i="32"/>
  <c r="K67" i="32"/>
  <c r="G186" i="32"/>
  <c r="D192" i="32"/>
  <c r="N279" i="32"/>
  <c r="J123" i="32"/>
  <c r="F15" i="32"/>
  <c r="H120" i="32"/>
  <c r="K240" i="32"/>
  <c r="J177" i="32"/>
  <c r="J9" i="32"/>
  <c r="J39" i="32"/>
  <c r="K223" i="32"/>
  <c r="F19" i="32"/>
  <c r="N54" i="32"/>
  <c r="M259" i="32"/>
  <c r="K203" i="32"/>
  <c r="L38" i="32"/>
  <c r="O218" i="32"/>
  <c r="J121" i="32"/>
  <c r="K176" i="32"/>
  <c r="H32" i="32"/>
  <c r="L92" i="32"/>
  <c r="J100" i="32"/>
  <c r="M157" i="32"/>
  <c r="K274" i="32"/>
  <c r="I279" i="32"/>
  <c r="N218" i="32"/>
  <c r="I177" i="32"/>
  <c r="L99" i="32"/>
  <c r="I223" i="32"/>
  <c r="O99" i="32"/>
  <c r="N94" i="32"/>
  <c r="F267" i="32"/>
  <c r="K130" i="32"/>
  <c r="J58" i="32"/>
  <c r="D102" i="32"/>
  <c r="L138" i="32"/>
  <c r="J13" i="32"/>
  <c r="N193" i="32"/>
  <c r="O44" i="32"/>
  <c r="N85" i="32"/>
  <c r="F124" i="32"/>
  <c r="I131" i="32"/>
  <c r="E176" i="32"/>
  <c r="L234" i="32"/>
  <c r="L181" i="32"/>
  <c r="H93" i="32"/>
  <c r="H67" i="32"/>
  <c r="L20" i="32"/>
  <c r="K233" i="32"/>
  <c r="F93" i="32"/>
  <c r="I40" i="32"/>
  <c r="K49" i="32"/>
  <c r="H177" i="32"/>
  <c r="J118" i="32"/>
  <c r="G235" i="32"/>
  <c r="D12" i="32"/>
  <c r="E44" i="32"/>
  <c r="L9" i="32"/>
  <c r="L280" i="32"/>
  <c r="O235" i="32"/>
  <c r="L112" i="32"/>
  <c r="K38" i="32"/>
  <c r="K121" i="32"/>
  <c r="J94" i="32"/>
  <c r="L143" i="32"/>
  <c r="E65" i="32"/>
  <c r="E150" i="32"/>
  <c r="K207" i="32"/>
  <c r="M98" i="32"/>
  <c r="L37" i="32"/>
  <c r="L178" i="32"/>
  <c r="F150" i="32"/>
  <c r="I92" i="32"/>
  <c r="J187" i="32"/>
  <c r="F79" i="32"/>
  <c r="L235" i="32"/>
  <c r="G280" i="32"/>
  <c r="J68" i="32"/>
  <c r="F43" i="32"/>
  <c r="D233" i="32"/>
  <c r="O121" i="32"/>
  <c r="D84" i="32"/>
  <c r="G272" i="32"/>
  <c r="O150" i="32"/>
  <c r="E129" i="32"/>
  <c r="E34" i="32"/>
  <c r="I148" i="32"/>
  <c r="L21" i="32"/>
  <c r="H205" i="32"/>
  <c r="F132" i="32"/>
  <c r="L40" i="32"/>
  <c r="F101" i="32"/>
  <c r="K66" i="32"/>
  <c r="E9" i="32"/>
  <c r="M203" i="32"/>
  <c r="K232" i="32"/>
  <c r="E200" i="32"/>
  <c r="J206" i="32"/>
  <c r="H207" i="32"/>
  <c r="N189" i="32"/>
  <c r="N274" i="32"/>
  <c r="D92" i="32"/>
  <c r="E27" i="32"/>
  <c r="M72" i="32"/>
  <c r="I280" i="32"/>
  <c r="H96" i="32"/>
  <c r="F178" i="32"/>
  <c r="N49" i="32"/>
  <c r="J12" i="32"/>
  <c r="L85" i="32"/>
  <c r="K267" i="32"/>
  <c r="N93" i="32"/>
  <c r="F102" i="32"/>
  <c r="E10" i="32"/>
  <c r="L162" i="32"/>
  <c r="E8" i="32"/>
  <c r="N162" i="32"/>
  <c r="O205" i="32"/>
  <c r="D133" i="32"/>
  <c r="I204" i="32"/>
  <c r="I15" i="32"/>
  <c r="M180" i="32"/>
  <c r="J84" i="32"/>
  <c r="O192" i="32"/>
  <c r="G150" i="32"/>
  <c r="G191" i="32"/>
  <c r="J79" i="32"/>
  <c r="M165" i="32"/>
  <c r="K19" i="32"/>
  <c r="I189" i="32"/>
  <c r="K245" i="32"/>
  <c r="N64" i="32"/>
  <c r="I65" i="32"/>
  <c r="J165" i="32"/>
  <c r="K200" i="32"/>
  <c r="G122" i="32"/>
  <c r="L267" i="32"/>
  <c r="H191" i="32"/>
  <c r="N18" i="32"/>
  <c r="M36" i="32"/>
  <c r="D16" i="32"/>
  <c r="N35" i="32"/>
  <c r="G213" i="32"/>
  <c r="H55" i="32"/>
  <c r="O16" i="32"/>
  <c r="L39" i="32"/>
  <c r="H13" i="32"/>
  <c r="D18" i="32"/>
  <c r="J66" i="32"/>
  <c r="K143" i="32"/>
  <c r="E72" i="32"/>
  <c r="H122" i="32"/>
  <c r="G265" i="32"/>
  <c r="K235" i="32"/>
  <c r="O13" i="32"/>
  <c r="O190" i="32"/>
  <c r="G267" i="32"/>
  <c r="M144" i="32"/>
  <c r="D203" i="32"/>
  <c r="N259" i="32"/>
  <c r="H85" i="32"/>
  <c r="O223" i="32"/>
  <c r="L96" i="32"/>
  <c r="D29" i="32"/>
  <c r="N280" i="32"/>
  <c r="E35" i="32"/>
  <c r="O68" i="32"/>
  <c r="I149" i="32"/>
  <c r="L187" i="32"/>
  <c r="O234" i="32"/>
  <c r="I143" i="32"/>
  <c r="I19" i="32"/>
  <c r="H11" i="32"/>
  <c r="M112" i="32"/>
  <c r="F118" i="32"/>
  <c r="K178" i="32"/>
  <c r="L12" i="32"/>
  <c r="D35" i="32"/>
  <c r="F163" i="32"/>
  <c r="O144" i="32"/>
  <c r="H188" i="32"/>
  <c r="F17" i="32"/>
  <c r="G180" i="32"/>
  <c r="N123" i="32"/>
  <c r="N98" i="32"/>
  <c r="O14" i="32"/>
  <c r="G8" i="32"/>
  <c r="E59" i="32"/>
  <c r="F98" i="32"/>
  <c r="I96" i="32"/>
  <c r="J259" i="32"/>
  <c r="J40" i="32"/>
  <c r="F121" i="32"/>
  <c r="O42" i="32"/>
  <c r="H44" i="32"/>
  <c r="G40" i="32"/>
  <c r="M176" i="32"/>
  <c r="J14" i="32"/>
  <c r="D36" i="32"/>
  <c r="O143" i="32"/>
  <c r="I191" i="32"/>
  <c r="J157" i="32"/>
  <c r="K192" i="32"/>
  <c r="F99" i="32"/>
  <c r="N144" i="32"/>
  <c r="D193" i="32"/>
  <c r="O28" i="32"/>
  <c r="I43" i="32"/>
  <c r="H43" i="32"/>
  <c r="N40" i="32"/>
  <c r="J72" i="32"/>
  <c r="G147" i="32"/>
  <c r="N177" i="32"/>
  <c r="E84" i="32"/>
  <c r="O94" i="32"/>
  <c r="M121" i="32"/>
  <c r="J130" i="32"/>
  <c r="F120" i="32"/>
  <c r="G223" i="32"/>
  <c r="G41" i="32"/>
  <c r="G129" i="32"/>
  <c r="F176" i="32"/>
  <c r="H265" i="32"/>
  <c r="N120" i="32"/>
  <c r="M204" i="32"/>
  <c r="G85" i="32"/>
  <c r="H64" i="32"/>
  <c r="I107" i="32"/>
  <c r="O240" i="32"/>
  <c r="M130" i="32"/>
  <c r="K272" i="32"/>
  <c r="E162" i="32"/>
  <c r="D200" i="32"/>
  <c r="L33" i="32"/>
  <c r="I245" i="32"/>
  <c r="N8" i="32"/>
  <c r="J279" i="32"/>
  <c r="F156" i="32"/>
  <c r="N234" i="32"/>
  <c r="H26" i="32"/>
  <c r="M133" i="32"/>
  <c r="J96" i="32"/>
  <c r="J56" i="32"/>
  <c r="D188" i="32"/>
  <c r="F145" i="32"/>
  <c r="F70" i="32"/>
  <c r="J99" i="32"/>
  <c r="L14" i="32"/>
  <c r="I100" i="32"/>
  <c r="K144" i="32"/>
  <c r="N100" i="32"/>
  <c r="J42" i="32"/>
  <c r="K64" i="32"/>
  <c r="N9" i="32"/>
  <c r="O34" i="32"/>
  <c r="F57" i="32"/>
  <c r="F28" i="32"/>
  <c r="N33" i="32"/>
  <c r="N240" i="32"/>
  <c r="O132" i="32"/>
  <c r="N92" i="32"/>
  <c r="N34" i="32"/>
  <c r="J218" i="32"/>
  <c r="N72" i="32"/>
  <c r="L35" i="32"/>
  <c r="G188" i="32"/>
  <c r="E166" i="32"/>
  <c r="E40" i="32"/>
  <c r="I66" i="32"/>
  <c r="L176" i="32"/>
  <c r="O155" i="32"/>
  <c r="F44" i="32"/>
  <c r="F31" i="32"/>
  <c r="I203" i="32"/>
  <c r="J145" i="32"/>
  <c r="M117" i="32"/>
  <c r="J10" i="32"/>
  <c r="D273" i="32"/>
  <c r="I176" i="32"/>
  <c r="G192" i="32"/>
  <c r="H30" i="32"/>
  <c r="I9" i="32"/>
  <c r="G70" i="32"/>
  <c r="O162" i="32"/>
  <c r="F186" i="32"/>
  <c r="L165" i="32"/>
  <c r="D265" i="32"/>
  <c r="H121" i="32"/>
  <c r="M164" i="32"/>
  <c r="J57" i="32"/>
  <c r="N205" i="32"/>
  <c r="J272" i="32"/>
  <c r="I29" i="32"/>
  <c r="K78" i="32"/>
  <c r="I130" i="32"/>
  <c r="K27" i="32"/>
  <c r="D218" i="32"/>
  <c r="I97" i="32"/>
  <c r="N232" i="32"/>
  <c r="J65" i="32"/>
  <c r="H34" i="32"/>
  <c r="F259" i="32"/>
  <c r="E118" i="32"/>
  <c r="E156" i="32"/>
  <c r="H27" i="32"/>
  <c r="L84" i="32"/>
  <c r="J30" i="32"/>
  <c r="O213" i="32"/>
  <c r="N164" i="32"/>
  <c r="E56" i="32"/>
  <c r="O165" i="32"/>
  <c r="E149" i="32"/>
  <c r="H165" i="32"/>
  <c r="L72" i="32"/>
  <c r="G13" i="32"/>
  <c r="M85" i="32"/>
  <c r="O31" i="32"/>
  <c r="E55" i="32"/>
  <c r="H199" i="32"/>
  <c r="N28" i="32"/>
  <c r="J95" i="32"/>
  <c r="N39" i="32"/>
  <c r="D129" i="32"/>
  <c r="O191" i="32"/>
  <c r="E92" i="32"/>
  <c r="M166" i="32"/>
  <c r="J201" i="32"/>
  <c r="E18" i="32"/>
  <c r="F193" i="32"/>
  <c r="N26" i="32"/>
  <c r="K179" i="32"/>
  <c r="O188" i="32"/>
  <c r="I147" i="32"/>
  <c r="O177" i="32"/>
  <c r="I132" i="32"/>
  <c r="M163" i="32"/>
  <c r="H12" i="32"/>
  <c r="G175" i="32"/>
  <c r="G30" i="32"/>
  <c r="H94" i="32"/>
  <c r="O149" i="32"/>
  <c r="L157" i="32"/>
  <c r="N245" i="32"/>
  <c r="D11" i="32"/>
  <c r="G190" i="32"/>
  <c r="J207" i="32"/>
  <c r="H57" i="32"/>
  <c r="K117" i="32"/>
  <c r="G200" i="32"/>
  <c r="D250" i="32"/>
  <c r="D65" i="32"/>
  <c r="F190" i="32"/>
  <c r="F131" i="32"/>
  <c r="H203" i="32"/>
  <c r="D117" i="32"/>
  <c r="D120" i="32"/>
  <c r="G18" i="32"/>
  <c r="K98" i="32"/>
  <c r="G162" i="32"/>
  <c r="N59" i="32"/>
  <c r="K131" i="32"/>
  <c r="M156" i="32"/>
  <c r="J176" i="32"/>
  <c r="D26" i="32"/>
  <c r="N55" i="32"/>
  <c r="K199" i="32"/>
  <c r="H198" i="32"/>
  <c r="E260" i="32"/>
  <c r="I39" i="32"/>
  <c r="K11" i="32"/>
  <c r="E79" i="32"/>
  <c r="I59" i="32"/>
  <c r="L179" i="32"/>
  <c r="H130" i="32"/>
  <c r="J163" i="32"/>
  <c r="O118" i="32"/>
  <c r="O179" i="32"/>
  <c r="D180" i="32"/>
  <c r="D101" i="32"/>
  <c r="N30" i="32"/>
  <c r="N96" i="32"/>
  <c r="G37" i="32"/>
  <c r="D150" i="32"/>
  <c r="I28" i="32"/>
  <c r="J147" i="32"/>
  <c r="J274" i="32"/>
  <c r="H10" i="32"/>
  <c r="H157" i="32"/>
  <c r="K94" i="32"/>
  <c r="M250" i="32"/>
  <c r="I67" i="32"/>
  <c r="O64" i="32"/>
  <c r="L155" i="32"/>
  <c r="F274" i="32"/>
  <c r="K181" i="32"/>
  <c r="E235" i="32"/>
  <c r="I27" i="32"/>
  <c r="E193" i="32"/>
  <c r="I232" i="32"/>
  <c r="G155" i="32"/>
  <c r="D235" i="32"/>
  <c r="K188" i="32"/>
  <c r="L213" i="32"/>
  <c r="O73" i="32"/>
  <c r="M27" i="32"/>
  <c r="E130" i="32"/>
  <c r="O85" i="32"/>
  <c r="F18" i="32"/>
  <c r="K208" i="32"/>
  <c r="O101" i="32"/>
  <c r="N148" i="32"/>
  <c r="K177" i="32"/>
  <c r="J156" i="32"/>
  <c r="J78" i="32"/>
  <c r="L199" i="32"/>
  <c r="E15" i="32"/>
  <c r="F155" i="32"/>
  <c r="D267" i="32"/>
  <c r="D64" i="32"/>
  <c r="L79" i="32"/>
  <c r="E57" i="32"/>
  <c r="N31" i="32"/>
  <c r="D20" i="32"/>
  <c r="L149" i="32"/>
  <c r="J149" i="32"/>
  <c r="I265" i="32"/>
  <c r="O145" i="32"/>
  <c r="F208" i="32"/>
  <c r="K10" i="32"/>
  <c r="G164" i="32"/>
  <c r="E204" i="32"/>
  <c r="G205" i="32"/>
  <c r="G98" i="32"/>
  <c r="M59" i="32"/>
  <c r="H65" i="32"/>
  <c r="E186" i="32"/>
  <c r="L117" i="32"/>
  <c r="F33" i="32"/>
  <c r="N191" i="32"/>
  <c r="G64" i="32"/>
  <c r="L67" i="32"/>
  <c r="E99" i="32"/>
  <c r="O274" i="32"/>
  <c r="K68" i="32"/>
  <c r="J41" i="32"/>
  <c r="I16" i="32"/>
  <c r="E71" i="32"/>
  <c r="O117" i="32"/>
  <c r="E189" i="32"/>
  <c r="M138" i="32"/>
  <c r="G157" i="32"/>
  <c r="L43" i="32"/>
  <c r="G19" i="32"/>
  <c r="M35" i="32"/>
  <c r="O43" i="32"/>
  <c r="O130" i="32"/>
  <c r="I119" i="32"/>
  <c r="O55" i="32"/>
  <c r="G32" i="32"/>
  <c r="O97" i="32"/>
  <c r="K190" i="32"/>
  <c r="K99" i="32"/>
  <c r="O38" i="32"/>
  <c r="O96" i="32"/>
  <c r="K8" i="32"/>
  <c r="M192" i="32"/>
  <c r="J16" i="32"/>
  <c r="H266" i="32"/>
  <c r="J18" i="32"/>
  <c r="F273" i="32"/>
  <c r="M10" i="32"/>
  <c r="K133" i="32"/>
  <c r="K166" i="32"/>
  <c r="K37" i="32"/>
  <c r="H187" i="32"/>
  <c r="K189" i="32"/>
  <c r="H144" i="32"/>
  <c r="G66" i="32"/>
  <c r="D107" i="32"/>
  <c r="O27" i="32"/>
  <c r="H33" i="32"/>
  <c r="G21" i="32"/>
  <c r="D157" i="32"/>
  <c r="H201" i="32"/>
  <c r="I69" i="32"/>
  <c r="O175" i="32"/>
  <c r="J162" i="32"/>
  <c r="M64" i="32"/>
  <c r="E37" i="32"/>
  <c r="O273" i="32"/>
  <c r="F64" i="32"/>
  <c r="N235" i="32"/>
  <c r="L54" i="32"/>
  <c r="J198" i="32"/>
  <c r="E19" i="32"/>
  <c r="N181" i="32"/>
  <c r="O78" i="32"/>
  <c r="L203" i="32"/>
  <c r="I13" i="32"/>
  <c r="H71" i="32"/>
  <c r="E207" i="32"/>
  <c r="I163" i="32"/>
  <c r="H218" i="32"/>
  <c r="N200" i="32"/>
  <c r="M41" i="32"/>
  <c r="N178" i="32"/>
  <c r="H280" i="32"/>
  <c r="N41" i="32"/>
  <c r="M66" i="32"/>
  <c r="N13" i="32"/>
  <c r="D119" i="32"/>
  <c r="K73" i="32"/>
  <c r="H102" i="32"/>
  <c r="D43" i="32"/>
  <c r="M124" i="32"/>
  <c r="N165" i="32"/>
  <c r="O133" i="32"/>
  <c r="F29" i="32"/>
  <c r="N73" i="32"/>
  <c r="E148" i="32"/>
  <c r="N71" i="32"/>
  <c r="D179" i="32"/>
  <c r="M118" i="32"/>
  <c r="D223" i="32"/>
  <c r="K234" i="32"/>
  <c r="J32" i="32"/>
  <c r="N133" i="32"/>
  <c r="G112" i="32"/>
  <c r="K213" i="32"/>
  <c r="D208" i="32"/>
  <c r="L131" i="32"/>
  <c r="K28" i="32"/>
  <c r="I79" i="32"/>
  <c r="O233" i="32"/>
  <c r="I138" i="32"/>
  <c r="I68" i="32"/>
  <c r="J190" i="32"/>
  <c r="J233" i="32"/>
  <c r="I213" i="32"/>
  <c r="N122" i="32"/>
  <c r="M233" i="32"/>
  <c r="O9" i="32"/>
  <c r="D162" i="32"/>
  <c r="D38" i="32"/>
  <c r="D164" i="32"/>
  <c r="E33" i="32"/>
  <c r="H189" i="32"/>
  <c r="M205" i="32"/>
  <c r="D85" i="32"/>
  <c r="I272" i="32"/>
  <c r="I129" i="32"/>
  <c r="F41" i="32"/>
  <c r="M84" i="32"/>
  <c r="I33" i="32"/>
  <c r="H148" i="32"/>
  <c r="N27" i="32"/>
  <c r="F204" i="32"/>
  <c r="J193" i="32"/>
  <c r="I55" i="32"/>
  <c r="O265" i="32"/>
  <c r="J129" i="32"/>
  <c r="N175" i="32"/>
  <c r="I18" i="32"/>
  <c r="N260" i="32"/>
  <c r="L223" i="32"/>
  <c r="F119" i="32"/>
  <c r="D93" i="32"/>
  <c r="H181" i="32"/>
  <c r="D79" i="32"/>
  <c r="N273" i="32"/>
  <c r="O206" i="32"/>
  <c r="N199" i="32"/>
  <c r="E145" i="32"/>
  <c r="I73" i="32"/>
  <c r="F78" i="32"/>
  <c r="E213" i="32"/>
  <c r="D42" i="32"/>
  <c r="J179" i="32"/>
  <c r="N150" i="32"/>
  <c r="K79" i="32"/>
  <c r="L65" i="32"/>
  <c r="G35" i="32"/>
  <c r="E177" i="32"/>
  <c r="O70" i="32"/>
  <c r="F192" i="32"/>
  <c r="G232" i="32"/>
  <c r="I54" i="32"/>
  <c r="M199" i="32"/>
  <c r="O37" i="32"/>
  <c r="F165" i="32"/>
  <c r="M9" i="32"/>
  <c r="L190" i="32"/>
  <c r="F162" i="32"/>
  <c r="D121" i="32"/>
  <c r="I192" i="32"/>
  <c r="J122" i="32"/>
  <c r="E120" i="32"/>
  <c r="I120" i="32"/>
  <c r="G102" i="32"/>
  <c r="O123" i="32"/>
  <c r="F250" i="32"/>
  <c r="E123" i="32"/>
  <c r="G36" i="32"/>
  <c r="L107" i="32"/>
  <c r="E11" i="32"/>
  <c r="E30" i="32"/>
  <c r="G177" i="32"/>
  <c r="N272" i="32"/>
  <c r="E163" i="32"/>
  <c r="O7" i="32"/>
  <c r="D13" i="32"/>
  <c r="M38" i="32"/>
  <c r="M206" i="32"/>
  <c r="F71" i="32"/>
  <c r="L44" i="32"/>
  <c r="G16" i="32"/>
  <c r="G199" i="32"/>
  <c r="G7" i="32"/>
  <c r="H232" i="32"/>
  <c r="O39" i="32"/>
  <c r="L71" i="32"/>
  <c r="O56" i="32"/>
  <c r="M70" i="32"/>
  <c r="I207" i="32"/>
  <c r="I187" i="32"/>
  <c r="F265" i="32"/>
  <c r="N101" i="32"/>
  <c r="M147" i="32"/>
  <c r="O65" i="32"/>
  <c r="J112" i="32"/>
  <c r="O201" i="32"/>
  <c r="K118" i="32"/>
  <c r="D19" i="32"/>
  <c r="L58" i="32"/>
  <c r="F72" i="32"/>
  <c r="E165" i="32"/>
  <c r="I240" i="32"/>
  <c r="E96" i="32"/>
  <c r="O260" i="32"/>
  <c r="H176" i="32"/>
  <c r="G20" i="32"/>
  <c r="K175" i="32"/>
  <c r="K70" i="32"/>
  <c r="G165" i="32"/>
  <c r="M56" i="32"/>
  <c r="J189" i="32"/>
  <c r="F12" i="32"/>
  <c r="H41" i="32"/>
  <c r="L118" i="32"/>
  <c r="H274" i="32"/>
  <c r="M102" i="32"/>
  <c r="F11" i="32"/>
  <c r="M265" i="32"/>
  <c r="E64" i="32"/>
  <c r="O266" i="32"/>
  <c r="G17" i="32"/>
  <c r="G96" i="32"/>
  <c r="D67" i="32"/>
  <c r="O67" i="32"/>
  <c r="M188" i="32"/>
  <c r="L193" i="32"/>
  <c r="E93" i="32"/>
  <c r="I102" i="32"/>
  <c r="N97" i="32"/>
  <c r="O95" i="32"/>
  <c r="E119" i="32"/>
  <c r="D178" i="32"/>
  <c r="O112" i="32"/>
  <c r="O98" i="32"/>
  <c r="J102" i="32"/>
  <c r="G240" i="32"/>
  <c r="D181" i="32"/>
  <c r="L93" i="32"/>
  <c r="D96" i="32"/>
  <c r="G94" i="32"/>
  <c r="M187" i="32"/>
  <c r="G69" i="32"/>
  <c r="I199" i="32"/>
  <c r="M200" i="32"/>
  <c r="D187" i="32"/>
  <c r="E66" i="32"/>
  <c r="M42" i="32"/>
  <c r="I10" i="32"/>
  <c r="J250" i="32"/>
  <c r="E274" i="32"/>
  <c r="K72" i="32"/>
  <c r="G202" i="32"/>
  <c r="E233" i="32"/>
  <c r="M107" i="32"/>
  <c r="J73" i="32"/>
  <c r="I34" i="32"/>
  <c r="J29" i="32"/>
  <c r="E187" i="32"/>
  <c r="I164" i="32"/>
  <c r="H31" i="32"/>
  <c r="L250" i="32"/>
  <c r="D272" i="32"/>
  <c r="I155" i="32"/>
  <c r="I37" i="32"/>
  <c r="G176" i="32"/>
  <c r="N208" i="32"/>
  <c r="H233" i="32"/>
  <c r="M54" i="32"/>
  <c r="I150" i="32"/>
  <c r="N14" i="32"/>
  <c r="H72" i="32"/>
  <c r="L98" i="32"/>
  <c r="I208" i="32"/>
  <c r="M218" i="32"/>
  <c r="H20" i="32"/>
  <c r="E132" i="32"/>
  <c r="G39" i="32"/>
  <c r="G29" i="32"/>
  <c r="G57" i="32"/>
  <c r="M97" i="32"/>
  <c r="I8" i="32"/>
  <c r="J192" i="32"/>
  <c r="E273" i="32"/>
  <c r="M240" i="32"/>
  <c r="G266" i="32"/>
  <c r="L145" i="32"/>
  <c r="E26" i="32"/>
  <c r="I31" i="32"/>
  <c r="H180" i="32"/>
  <c r="F200" i="32"/>
  <c r="H192" i="32"/>
  <c r="E17" i="32"/>
  <c r="H59" i="32"/>
  <c r="I70" i="32"/>
  <c r="K112" i="32"/>
  <c r="L95" i="32"/>
  <c r="E201" i="32"/>
  <c r="K31" i="32"/>
  <c r="K44" i="32"/>
  <c r="M162" i="32"/>
  <c r="K202" i="32"/>
  <c r="L121" i="32"/>
  <c r="O198" i="32"/>
  <c r="F149" i="32"/>
  <c r="F191" i="32"/>
  <c r="M190" i="32"/>
  <c r="G259" i="32"/>
  <c r="J55" i="32"/>
  <c r="E95" i="32"/>
  <c r="D28" i="32"/>
  <c r="J188" i="32"/>
  <c r="O15" i="32"/>
  <c r="F100" i="32"/>
  <c r="D149" i="32"/>
  <c r="F187" i="32"/>
  <c r="N157" i="32"/>
  <c r="G49" i="32"/>
  <c r="L206" i="32"/>
  <c r="O19" i="32"/>
  <c r="N233" i="32"/>
  <c r="F7" i="32"/>
  <c r="N29" i="32"/>
  <c r="H156" i="32"/>
  <c r="N78" i="32"/>
  <c r="O59" i="32"/>
  <c r="D144" i="32"/>
  <c r="N176" i="32"/>
  <c r="I85" i="32"/>
  <c r="D58" i="32"/>
  <c r="M79" i="32"/>
  <c r="F39" i="32"/>
  <c r="D176" i="32"/>
  <c r="G138" i="32"/>
  <c r="N156" i="32"/>
  <c r="H119" i="32"/>
  <c r="J19" i="32"/>
  <c r="G250" i="32"/>
  <c r="L186" i="32"/>
  <c r="G58" i="32"/>
  <c r="G144" i="32"/>
  <c r="O11" i="32"/>
  <c r="G11" i="32"/>
  <c r="N202" i="32"/>
  <c r="J280" i="32"/>
  <c r="E131" i="32"/>
  <c r="F73" i="32"/>
  <c r="M55" i="32"/>
  <c r="I180" i="32"/>
  <c r="K32" i="32"/>
  <c r="H19" i="32"/>
  <c r="O26" i="32"/>
  <c r="E178" i="32"/>
  <c r="G143" i="32"/>
  <c r="I93" i="32"/>
  <c r="H118" i="32"/>
  <c r="D156" i="32"/>
  <c r="K206" i="32"/>
  <c r="K84" i="32"/>
  <c r="J205" i="32"/>
  <c r="O259" i="32"/>
  <c r="N37" i="32"/>
  <c r="I11" i="32"/>
  <c r="M143" i="32"/>
  <c r="L120" i="32"/>
  <c r="K96" i="32"/>
  <c r="G27" i="32"/>
  <c r="E155" i="32"/>
  <c r="G93" i="32"/>
  <c r="N119" i="32"/>
  <c r="D31" i="32"/>
  <c r="L100" i="32"/>
  <c r="F38" i="32"/>
  <c r="M193" i="32"/>
  <c r="H143" i="32"/>
  <c r="I166" i="32"/>
  <c r="F144" i="32"/>
  <c r="N130" i="32"/>
  <c r="L36" i="32"/>
  <c r="J265" i="32"/>
  <c r="G12" i="32"/>
  <c r="N223" i="32"/>
  <c r="E250" i="32"/>
  <c r="K122" i="32"/>
  <c r="K35" i="32"/>
  <c r="F188" i="32"/>
  <c r="I179" i="32"/>
  <c r="L259" i="32"/>
  <c r="K33" i="32"/>
  <c r="M234" i="32"/>
  <c r="M29" i="32"/>
  <c r="M65" i="32"/>
  <c r="L240" i="32"/>
  <c r="G131" i="32"/>
  <c r="O100" i="32"/>
  <c r="L164" i="32"/>
  <c r="O29" i="32"/>
  <c r="L102" i="32"/>
  <c r="H15" i="32"/>
  <c r="H21" i="32"/>
  <c r="I178" i="32"/>
  <c r="J26" i="32"/>
  <c r="N267" i="32"/>
  <c r="G28" i="32"/>
  <c r="G38" i="32"/>
  <c r="N179" i="32"/>
  <c r="E272" i="32"/>
  <c r="M208" i="32"/>
  <c r="E70" i="32"/>
  <c r="E208" i="32"/>
  <c r="O66" i="32"/>
  <c r="N42" i="32"/>
  <c r="G33" i="32"/>
  <c r="N147" i="32"/>
  <c r="G99" i="32"/>
  <c r="D44" i="32"/>
  <c r="O20" i="32"/>
  <c r="F66" i="32"/>
  <c r="L28" i="32"/>
  <c r="G208" i="32"/>
  <c r="L64" i="32"/>
  <c r="F129" i="32"/>
  <c r="K156" i="32"/>
  <c r="O79" i="32"/>
  <c r="G178" i="32"/>
  <c r="K97" i="32"/>
  <c r="M202" i="32"/>
  <c r="F143" i="32"/>
  <c r="D274" i="32"/>
  <c r="D57" i="32"/>
  <c r="I175" i="32"/>
  <c r="M20" i="32"/>
  <c r="I274" i="32"/>
  <c r="M30" i="32"/>
  <c r="L49" i="32"/>
  <c r="F198" i="32"/>
  <c r="M201" i="32"/>
  <c r="I17" i="32"/>
  <c r="O32" i="32"/>
  <c r="J34" i="32"/>
  <c r="D138" i="32"/>
  <c r="J138" i="32"/>
  <c r="E180" i="32"/>
  <c r="N129" i="32"/>
  <c r="O54" i="32"/>
  <c r="E32" i="32"/>
  <c r="J43" i="32"/>
  <c r="D41" i="32"/>
  <c r="I122" i="32"/>
  <c r="M31" i="32"/>
  <c r="L150" i="32"/>
  <c r="E199" i="32"/>
  <c r="K250" i="32"/>
  <c r="K259" i="32"/>
  <c r="J27" i="32"/>
  <c r="J235" i="32"/>
  <c r="K59" i="32"/>
  <c r="K265" i="32"/>
  <c r="D72" i="32"/>
  <c r="K7" i="32"/>
  <c r="L73" i="32"/>
  <c r="H259" i="32"/>
  <c r="D30" i="32"/>
  <c r="F245" i="32"/>
  <c r="K100" i="32"/>
  <c r="K205" i="32"/>
  <c r="K15" i="32"/>
  <c r="H162" i="32"/>
  <c r="J59" i="32"/>
  <c r="F181" i="32"/>
  <c r="M78" i="32"/>
  <c r="L123" i="32"/>
  <c r="G274" i="32"/>
  <c r="K280" i="32"/>
  <c r="N102" i="32"/>
  <c r="M39" i="32"/>
  <c r="N250" i="32"/>
  <c r="H95" i="32"/>
  <c r="I99" i="32"/>
  <c r="O157" i="32"/>
  <c r="D166" i="32"/>
  <c r="G273" i="32"/>
  <c r="H78" i="32"/>
  <c r="K54" i="32"/>
  <c r="O102" i="32"/>
  <c r="F272" i="32"/>
  <c r="I78" i="32"/>
  <c r="O280" i="32"/>
  <c r="N57" i="32"/>
  <c r="D189" i="32"/>
  <c r="K12" i="32"/>
  <c r="L42" i="32"/>
  <c r="L8" i="32"/>
  <c r="H279" i="32"/>
  <c r="D10" i="32"/>
  <c r="J7" i="32"/>
  <c r="J202" i="32"/>
  <c r="O49" i="32"/>
  <c r="I41" i="32"/>
  <c r="E38" i="32"/>
  <c r="L166" i="32"/>
  <c r="E94" i="32"/>
  <c r="K93" i="32"/>
  <c r="J36" i="32"/>
  <c r="H193" i="32"/>
  <c r="G187" i="32"/>
  <c r="I95" i="32"/>
  <c r="E124" i="32"/>
  <c r="F58" i="32"/>
  <c r="M18" i="32"/>
  <c r="G97" i="32"/>
  <c r="I206" i="32"/>
  <c r="J232" i="32"/>
  <c r="J245" i="32"/>
  <c r="N15" i="32"/>
  <c r="L200" i="32"/>
  <c r="H273" i="32"/>
  <c r="G15" i="32"/>
  <c r="N36" i="32"/>
  <c r="K9" i="32"/>
  <c r="G156" i="32"/>
  <c r="O124" i="32"/>
  <c r="I14" i="32"/>
  <c r="G130" i="32"/>
  <c r="L10" i="32"/>
  <c r="I250" i="32"/>
  <c r="H98" i="32"/>
  <c r="M145" i="32"/>
  <c r="M12" i="32"/>
  <c r="H73" i="32"/>
  <c r="O186" i="32"/>
  <c r="D155" i="32"/>
  <c r="K147" i="32"/>
  <c r="K57" i="32"/>
  <c r="H107" i="32"/>
  <c r="M58" i="32"/>
  <c r="H163" i="32"/>
  <c r="H28" i="32"/>
  <c r="L56" i="32"/>
  <c r="N84" i="32"/>
  <c r="O35" i="32"/>
  <c r="G179" i="32"/>
  <c r="G245" i="32"/>
  <c r="H39" i="32"/>
  <c r="G44" i="32"/>
  <c r="H79" i="32"/>
  <c r="D21" i="32"/>
  <c r="L30" i="32"/>
  <c r="L122" i="32"/>
  <c r="M178" i="32"/>
  <c r="F233" i="32"/>
  <c r="M94" i="32"/>
  <c r="M8" i="32"/>
  <c r="J223" i="32"/>
  <c r="H8" i="32"/>
  <c r="N166" i="32"/>
  <c r="H112" i="32"/>
  <c r="I157" i="32"/>
  <c r="H190" i="32"/>
  <c r="E203" i="32"/>
  <c r="D70" i="32"/>
  <c r="G121" i="32"/>
  <c r="O203" i="32"/>
  <c r="J8" i="32"/>
  <c r="E188" i="32"/>
  <c r="L202" i="32"/>
  <c r="D68" i="32"/>
  <c r="F218" i="32"/>
  <c r="D100" i="32"/>
  <c r="J31" i="32"/>
  <c r="D27" i="32"/>
  <c r="I165" i="32"/>
  <c r="N187" i="32"/>
  <c r="O199" i="32"/>
  <c r="D69" i="32"/>
  <c r="O181" i="32"/>
  <c r="K13" i="32"/>
  <c r="M14" i="32"/>
  <c r="J180" i="32"/>
  <c r="D198" i="32"/>
  <c r="G145" i="32"/>
  <c r="E280" i="32"/>
  <c r="F10" i="32"/>
  <c r="G84" i="32"/>
  <c r="K107" i="32"/>
  <c r="M267" i="32"/>
  <c r="L13" i="32"/>
  <c r="O164" i="32"/>
  <c r="F130" i="32"/>
  <c r="G123" i="32"/>
  <c r="E7" i="32"/>
  <c r="E143" i="32"/>
  <c r="E98" i="32"/>
  <c r="F199" i="32"/>
  <c r="N180" i="32"/>
  <c r="M266" i="32"/>
  <c r="M40" i="32"/>
  <c r="L147" i="32"/>
  <c r="I118" i="32"/>
  <c r="O178" i="32"/>
  <c r="M100" i="32"/>
  <c r="E12" i="32"/>
  <c r="O8" i="32"/>
  <c r="F138" i="32"/>
  <c r="H56" i="32"/>
  <c r="K124" i="32"/>
  <c r="I162" i="32"/>
  <c r="H36" i="32"/>
  <c r="O208" i="32"/>
  <c r="L94" i="32"/>
  <c r="L180" i="32"/>
  <c r="G9" i="32"/>
  <c r="E147" i="32"/>
  <c r="H178" i="32"/>
  <c r="I56" i="32"/>
  <c r="D112" i="32"/>
  <c r="H235" i="32"/>
  <c r="K58" i="32"/>
  <c r="N21" i="32"/>
  <c r="J199" i="32"/>
  <c r="G55" i="32"/>
  <c r="K85" i="32"/>
  <c r="H17" i="32"/>
  <c r="M33" i="32"/>
  <c r="E21" i="32"/>
  <c r="D59" i="32"/>
  <c r="L266" i="32"/>
  <c r="E29" i="32"/>
  <c r="G234" i="32"/>
  <c r="I202" i="32"/>
  <c r="L207" i="32"/>
  <c r="F280" i="32"/>
  <c r="O138" i="32"/>
  <c r="N43" i="32"/>
  <c r="F59" i="32"/>
  <c r="M67" i="32"/>
  <c r="K218" i="32"/>
  <c r="L265" i="32"/>
  <c r="L208" i="32"/>
  <c r="N121" i="32"/>
  <c r="M191" i="32"/>
  <c r="M15" i="32"/>
  <c r="H84" i="32"/>
  <c r="H202" i="32"/>
  <c r="M213" i="32"/>
  <c r="D99" i="32"/>
  <c r="I156" i="32"/>
  <c r="N198" i="32"/>
  <c r="E198" i="32"/>
  <c r="L97" i="32"/>
  <c r="N201" i="32"/>
  <c r="J267" i="32"/>
  <c r="L27" i="32"/>
  <c r="L204" i="32"/>
  <c r="K41" i="32"/>
  <c r="N143" i="32"/>
  <c r="M150" i="32"/>
  <c r="M175" i="32"/>
  <c r="F122" i="32"/>
  <c r="F95" i="32"/>
  <c r="I205" i="32"/>
  <c r="D118" i="32"/>
  <c r="J131" i="32"/>
  <c r="J203" i="32"/>
  <c r="E234" i="32"/>
  <c r="J204" i="32"/>
  <c r="J37" i="32"/>
  <c r="H267" i="32"/>
  <c r="E138" i="32"/>
  <c r="E101" i="32"/>
  <c r="G148" i="32"/>
  <c r="K157" i="32"/>
  <c r="K30" i="32"/>
  <c r="J260" i="32"/>
  <c r="L55" i="32"/>
  <c r="L232" i="32"/>
  <c r="D130" i="32"/>
  <c r="F180" i="32"/>
  <c r="G260" i="32"/>
  <c r="G65" i="32"/>
  <c r="L218" i="32"/>
  <c r="D204" i="32"/>
  <c r="J71" i="32"/>
  <c r="F30" i="32"/>
  <c r="M149" i="32"/>
  <c r="N12" i="32"/>
  <c r="N213" i="32"/>
  <c r="K148" i="32"/>
  <c r="F32" i="32"/>
  <c r="O207" i="32"/>
  <c r="N38" i="32"/>
  <c r="J266" i="32"/>
  <c r="J101" i="32"/>
  <c r="M119" i="32"/>
  <c r="D260" i="32"/>
  <c r="G149" i="32"/>
  <c r="K18" i="32"/>
  <c r="K36" i="32"/>
  <c r="K120" i="32"/>
  <c r="I144" i="32"/>
  <c r="D7" i="32"/>
  <c r="H68" i="32"/>
  <c r="N186" i="32"/>
  <c r="D78" i="32"/>
  <c r="F206" i="32"/>
  <c r="D9" i="32"/>
  <c r="I218" i="32"/>
  <c r="F36" i="32"/>
  <c r="M16" i="32"/>
  <c r="L130" i="32"/>
  <c r="M132" i="32"/>
  <c r="E49" i="32"/>
  <c r="K43" i="32"/>
  <c r="F179" i="32"/>
  <c r="I30" i="32"/>
  <c r="G124" i="32"/>
  <c r="H54" i="32"/>
  <c r="N190" i="32"/>
  <c r="D191" i="32"/>
  <c r="F42" i="32"/>
  <c r="L191" i="32"/>
  <c r="O267" i="32"/>
  <c r="N10" i="32"/>
  <c r="G101" i="32"/>
  <c r="K180" i="32"/>
  <c r="E31" i="32"/>
  <c r="L34" i="32"/>
  <c r="I7" i="32"/>
  <c r="E164" i="32"/>
  <c r="L26" i="32"/>
  <c r="M43" i="32"/>
  <c r="K71" i="32"/>
  <c r="K101" i="32"/>
  <c r="M123" i="32"/>
  <c r="G14" i="32"/>
  <c r="D124" i="32"/>
  <c r="G201" i="32"/>
  <c r="E97" i="32"/>
  <c r="H38" i="32"/>
  <c r="J132" i="32"/>
  <c r="F166" i="32"/>
  <c r="F147" i="32"/>
  <c r="F56" i="32"/>
  <c r="E205" i="32"/>
  <c r="E20" i="32"/>
  <c r="D266" i="32"/>
  <c r="H40" i="32"/>
  <c r="D54" i="32"/>
  <c r="O129" i="32"/>
  <c r="H7" i="32"/>
  <c r="H58" i="32"/>
  <c r="D71" i="32"/>
  <c r="H186" i="32"/>
  <c r="F92" i="32"/>
  <c r="K95" i="32"/>
  <c r="L119" i="32"/>
  <c r="D163" i="32"/>
  <c r="M274" i="32"/>
  <c r="D245" i="32"/>
  <c r="O17" i="32"/>
  <c r="H69" i="32"/>
  <c r="O71" i="32"/>
  <c r="D201" i="32"/>
  <c r="N79" i="32"/>
  <c r="O200" i="32"/>
  <c r="E266" i="32"/>
  <c r="F260" i="32"/>
  <c r="G207" i="32"/>
  <c r="H117" i="32"/>
  <c r="J164" i="32"/>
  <c r="I49" i="32"/>
  <c r="F65" i="32"/>
  <c r="G42" i="32"/>
  <c r="D240" i="32"/>
  <c r="H70" i="32"/>
  <c r="H37" i="32"/>
  <c r="G73" i="32"/>
  <c r="K39" i="32"/>
  <c r="F148" i="32"/>
  <c r="M49" i="32"/>
  <c r="L15" i="32"/>
  <c r="F175" i="32"/>
  <c r="D97" i="32"/>
  <c r="H147" i="32"/>
  <c r="O245" i="32"/>
  <c r="E54" i="32"/>
  <c r="E191" i="32"/>
  <c r="M235" i="32"/>
  <c r="F68" i="32"/>
  <c r="I121" i="32"/>
  <c r="O40" i="32"/>
  <c r="M131" i="32"/>
  <c r="M32" i="32"/>
  <c r="I64" i="32"/>
  <c r="E85" i="32"/>
  <c r="E240" i="32"/>
  <c r="O166" i="32"/>
  <c r="J120" i="32"/>
  <c r="F84" i="32"/>
  <c r="O69" i="32"/>
  <c r="M280" i="32"/>
  <c r="M92" i="32"/>
  <c r="L144" i="32"/>
  <c r="K138" i="32"/>
  <c r="H200" i="32"/>
  <c r="F213" i="32"/>
  <c r="O93" i="32"/>
  <c r="L17" i="32"/>
  <c r="K123" i="32"/>
  <c r="H129" i="32"/>
  <c r="H97" i="32"/>
  <c r="J144" i="32"/>
  <c r="G107" i="32"/>
  <c r="H123" i="32"/>
  <c r="N16" i="32"/>
  <c r="D56" i="32"/>
  <c r="F34" i="32"/>
  <c r="M96" i="32"/>
  <c r="M57" i="32"/>
  <c r="G204" i="32"/>
  <c r="F27" i="32"/>
  <c r="H240" i="32"/>
  <c r="D213" i="32"/>
  <c r="I44" i="32"/>
  <c r="K20" i="32"/>
  <c r="I123" i="32"/>
  <c r="J33" i="32"/>
  <c r="D8" i="32"/>
  <c r="L133" i="32"/>
  <c r="O30" i="32"/>
  <c r="E179" i="32"/>
  <c r="J93" i="32"/>
  <c r="H179" i="32"/>
  <c r="F54" i="32"/>
  <c r="D280" i="32"/>
  <c r="I112" i="32"/>
  <c r="E157" i="32"/>
  <c r="J133" i="32"/>
  <c r="M69" i="32"/>
  <c r="L177" i="32"/>
  <c r="F96" i="32"/>
  <c r="I35" i="32"/>
  <c r="J186" i="32"/>
  <c r="G92" i="32"/>
  <c r="D95" i="32"/>
  <c r="H145" i="32"/>
  <c r="O180" i="32"/>
  <c r="N56" i="32"/>
  <c r="D39" i="32"/>
  <c r="D66" i="32"/>
  <c r="K193" i="32"/>
  <c r="N70" i="32"/>
  <c r="H49" i="32"/>
  <c r="N265" i="32"/>
  <c r="E102" i="32"/>
  <c r="D186" i="32"/>
  <c r="H204" i="32"/>
  <c r="D17" i="32"/>
  <c r="F8" i="32"/>
  <c r="O119" i="32"/>
  <c r="I259" i="32"/>
  <c r="D94" i="32"/>
  <c r="H260" i="32"/>
  <c r="M186" i="32"/>
  <c r="K26" i="32"/>
  <c r="I32" i="32"/>
  <c r="D55" i="32"/>
  <c r="D145" i="32"/>
  <c r="M44" i="32"/>
  <c r="M99" i="32"/>
  <c r="J175" i="32"/>
  <c r="F189" i="32"/>
  <c r="K132" i="32"/>
  <c r="K149" i="32"/>
  <c r="N206" i="32"/>
  <c r="G71" i="32"/>
  <c r="E14" i="32"/>
  <c r="N99" i="32"/>
  <c r="L70" i="32"/>
  <c r="E265" i="32"/>
  <c r="J143" i="32"/>
  <c r="K266" i="32"/>
  <c r="N65" i="32"/>
  <c r="G68" i="32"/>
  <c r="I57" i="32"/>
  <c r="L31" i="32"/>
  <c r="O72" i="32"/>
  <c r="G34" i="32"/>
  <c r="L129" i="32"/>
  <c r="D73" i="32"/>
  <c r="M260" i="32"/>
  <c r="D147" i="32"/>
  <c r="I94" i="32"/>
  <c r="L156" i="32"/>
  <c r="F94" i="32"/>
  <c r="G78" i="32"/>
  <c r="H208" i="32"/>
  <c r="L32" i="32"/>
  <c r="E43" i="32"/>
  <c r="K14" i="32"/>
  <c r="M13" i="32"/>
  <c r="J20" i="32"/>
  <c r="O187" i="32"/>
  <c r="E192" i="32"/>
  <c r="L198" i="32"/>
  <c r="N69" i="32"/>
  <c r="G133" i="32"/>
  <c r="K260" i="32"/>
  <c r="J213" i="32"/>
  <c r="J181" i="32"/>
  <c r="H234" i="32"/>
  <c r="I21" i="32"/>
  <c r="L148" i="32"/>
  <c r="J191" i="32"/>
  <c r="N32" i="32"/>
  <c r="I101" i="32"/>
  <c r="I267" i="32"/>
  <c r="K34" i="32"/>
  <c r="L175" i="32"/>
  <c r="M11" i="32"/>
  <c r="N203" i="32"/>
  <c r="O92" i="32"/>
  <c r="F35" i="32"/>
  <c r="N44" i="32"/>
  <c r="H272" i="32"/>
  <c r="K119" i="32"/>
  <c r="I20" i="32"/>
  <c r="J64" i="32"/>
  <c r="G218" i="32"/>
  <c r="G189" i="32"/>
  <c r="M232" i="32"/>
  <c r="L124" i="32"/>
  <c r="L188" i="32"/>
  <c r="L163" i="32"/>
  <c r="L189" i="32"/>
  <c r="J54" i="32"/>
  <c r="K187" i="32"/>
  <c r="L279" i="32"/>
  <c r="K17" i="32"/>
  <c r="H149" i="32"/>
  <c r="M198" i="32"/>
  <c r="M93" i="32"/>
  <c r="K21" i="32"/>
  <c r="N155" i="32"/>
  <c r="M272" i="32"/>
  <c r="N188" i="32"/>
  <c r="L57" i="32"/>
  <c r="F207" i="32"/>
  <c r="K56" i="32"/>
  <c r="G117" i="32"/>
  <c r="L272" i="32"/>
  <c r="H29" i="32"/>
  <c r="E68" i="32"/>
  <c r="M26" i="32"/>
  <c r="G181" i="32"/>
  <c r="N266" i="32"/>
  <c r="E202" i="32"/>
  <c r="E133" i="32"/>
  <c r="L11" i="32"/>
  <c r="H101" i="32"/>
  <c r="L201" i="32"/>
  <c r="O10" i="32"/>
  <c r="K150" i="32"/>
  <c r="E41" i="32"/>
  <c r="O204" i="32"/>
  <c r="F234" i="32"/>
  <c r="F164" i="32"/>
  <c r="J119" i="32"/>
  <c r="F97" i="32"/>
  <c r="J98" i="32"/>
  <c r="I234" i="32"/>
  <c r="F157" i="32"/>
  <c r="F112" i="32"/>
  <c r="K69" i="32"/>
  <c r="F85" i="32"/>
  <c r="F14" i="32"/>
  <c r="F21" i="32"/>
  <c r="N107" i="32"/>
  <c r="G120" i="32"/>
  <c r="L233" i="32"/>
  <c r="G193" i="32"/>
  <c r="M245" i="32"/>
  <c r="I273" i="32"/>
  <c r="E223" i="32"/>
  <c r="E28" i="32"/>
  <c r="L69" i="32"/>
  <c r="D98" i="32"/>
  <c r="J38" i="32"/>
  <c r="K279" i="32"/>
  <c r="E117" i="32"/>
  <c r="D15" i="32"/>
  <c r="M120" i="32"/>
  <c r="M148" i="32"/>
  <c r="G54" i="32"/>
  <c r="F279" i="32"/>
  <c r="I235" i="32"/>
  <c r="N67" i="32"/>
  <c r="F40" i="32"/>
  <c r="F20" i="32"/>
  <c r="E78" i="32"/>
  <c r="M189" i="32"/>
  <c r="H35" i="32"/>
  <c r="E121" i="32"/>
  <c r="N58" i="32"/>
  <c r="O193" i="32"/>
  <c r="G203" i="32"/>
  <c r="M122" i="32"/>
  <c r="H206" i="32"/>
  <c r="F240" i="32"/>
  <c r="H16" i="32"/>
  <c r="M101" i="32"/>
  <c r="N17" i="32"/>
  <c r="H14" i="32"/>
  <c r="D148" i="32"/>
  <c r="J11" i="32"/>
  <c r="I193" i="32"/>
  <c r="G43" i="32"/>
  <c r="G279" i="32"/>
  <c r="I117" i="32"/>
  <c r="I125" i="32" l="1"/>
  <c r="H29" i="31" s="1"/>
  <c r="G281" i="32"/>
  <c r="F48" i="31" s="1"/>
  <c r="F241" i="32"/>
  <c r="E42" i="31" s="1"/>
  <c r="E80" i="32"/>
  <c r="D24" i="31" s="1"/>
  <c r="F281" i="32"/>
  <c r="E48" i="31" s="1"/>
  <c r="G60" i="32"/>
  <c r="F22" i="31" s="1"/>
  <c r="E125" i="32"/>
  <c r="D29" i="31" s="1"/>
  <c r="K281" i="32"/>
  <c r="J48" i="31" s="1"/>
  <c r="E224" i="32"/>
  <c r="M246" i="32"/>
  <c r="L43" i="31" s="1"/>
  <c r="N108" i="32"/>
  <c r="M27" i="31" s="1"/>
  <c r="E53" i="31"/>
  <c r="AF53" i="31" s="1"/>
  <c r="F113" i="32"/>
  <c r="E28" i="31" s="1"/>
  <c r="M45" i="32"/>
  <c r="L20" i="31" s="1"/>
  <c r="L275" i="32"/>
  <c r="K47" i="31" s="1"/>
  <c r="G125" i="32"/>
  <c r="F29" i="31" s="1"/>
  <c r="M275" i="32"/>
  <c r="L47" i="31" s="1"/>
  <c r="N158" i="32"/>
  <c r="M33" i="31" s="1"/>
  <c r="M209" i="32"/>
  <c r="L37" i="31" s="1"/>
  <c r="L281" i="32"/>
  <c r="K48" i="31" s="1"/>
  <c r="J60" i="32"/>
  <c r="I22" i="31" s="1"/>
  <c r="M236" i="32"/>
  <c r="G219" i="32"/>
  <c r="F39" i="31" s="1"/>
  <c r="J74" i="32"/>
  <c r="I55" i="31" s="1"/>
  <c r="AJ55" i="31" s="1"/>
  <c r="H275" i="32"/>
  <c r="O103" i="32"/>
  <c r="N26" i="31" s="1"/>
  <c r="L182" i="32"/>
  <c r="K35" i="31" s="1"/>
  <c r="J214" i="32"/>
  <c r="I38" i="31" s="1"/>
  <c r="L209" i="32"/>
  <c r="K37" i="31" s="1"/>
  <c r="G80" i="32"/>
  <c r="F24" i="31" s="1"/>
  <c r="L134" i="32"/>
  <c r="K30" i="31" s="1"/>
  <c r="J151" i="32"/>
  <c r="I32" i="31" s="1"/>
  <c r="E268" i="32"/>
  <c r="D46" i="31" s="1"/>
  <c r="J182" i="32"/>
  <c r="C52" i="31"/>
  <c r="AD52" i="31" s="1"/>
  <c r="K45" i="32"/>
  <c r="J20" i="31" s="1"/>
  <c r="M194" i="32"/>
  <c r="L36" i="31" s="1"/>
  <c r="I261" i="32"/>
  <c r="D194" i="32"/>
  <c r="C36" i="31" s="1"/>
  <c r="N268" i="32"/>
  <c r="M46" i="31" s="1"/>
  <c r="H50" i="32"/>
  <c r="G21" i="31" s="1"/>
  <c r="G52" i="31"/>
  <c r="AH52" i="31" s="1"/>
  <c r="G103" i="32"/>
  <c r="F26" i="31" s="1"/>
  <c r="J194" i="32"/>
  <c r="I36" i="31" s="1"/>
  <c r="I113" i="32"/>
  <c r="H28" i="31" s="1"/>
  <c r="F60" i="32"/>
  <c r="E22" i="31" s="1"/>
  <c r="D214" i="32"/>
  <c r="C38" i="31" s="1"/>
  <c r="H241" i="32"/>
  <c r="G42" i="31" s="1"/>
  <c r="G108" i="32"/>
  <c r="F27" i="31" s="1"/>
  <c r="H134" i="32"/>
  <c r="G30" i="31" s="1"/>
  <c r="F214" i="32"/>
  <c r="E38" i="31" s="1"/>
  <c r="K139" i="32"/>
  <c r="J31" i="31" s="1"/>
  <c r="M103" i="32"/>
  <c r="L26" i="31" s="1"/>
  <c r="F88" i="32"/>
  <c r="E25" i="31" s="1"/>
  <c r="E241" i="32"/>
  <c r="D42" i="31" s="1"/>
  <c r="D53" i="31"/>
  <c r="AE53" i="31" s="1"/>
  <c r="I74" i="32"/>
  <c r="H23" i="31" s="1"/>
  <c r="E60" i="32"/>
  <c r="D22" i="31" s="1"/>
  <c r="O246" i="32"/>
  <c r="N43" i="31" s="1"/>
  <c r="F182" i="32"/>
  <c r="E35" i="31" s="1"/>
  <c r="M50" i="32"/>
  <c r="L21" i="31" s="1"/>
  <c r="D241" i="32"/>
  <c r="C42" i="31" s="1"/>
  <c r="I50" i="32"/>
  <c r="H21" i="31" s="1"/>
  <c r="H125" i="32"/>
  <c r="G29" i="31" s="1"/>
  <c r="D246" i="32"/>
  <c r="C43" i="31" s="1"/>
  <c r="F103" i="32"/>
  <c r="E26" i="31" s="1"/>
  <c r="H194" i="32"/>
  <c r="G36" i="31" s="1"/>
  <c r="H22" i="32"/>
  <c r="G19" i="31" s="1"/>
  <c r="O134" i="32"/>
  <c r="N30" i="31" s="1"/>
  <c r="D60" i="32"/>
  <c r="C22" i="31" s="1"/>
  <c r="L45" i="32"/>
  <c r="K20" i="31" s="1"/>
  <c r="I22" i="32"/>
  <c r="H60" i="32"/>
  <c r="G22" i="31" s="1"/>
  <c r="E50" i="32"/>
  <c r="D21" i="31" s="1"/>
  <c r="I219" i="32"/>
  <c r="H39" i="31" s="1"/>
  <c r="D80" i="32"/>
  <c r="C24" i="31" s="1"/>
  <c r="N194" i="32"/>
  <c r="M36" i="31" s="1"/>
  <c r="D22" i="32"/>
  <c r="N214" i="32"/>
  <c r="M38" i="31" s="1"/>
  <c r="L219" i="32"/>
  <c r="K39" i="31" s="1"/>
  <c r="L236" i="32"/>
  <c r="E139" i="32"/>
  <c r="D31" i="31" s="1"/>
  <c r="M182" i="32"/>
  <c r="L35" i="31" s="1"/>
  <c r="N151" i="32"/>
  <c r="M51" i="31" s="1"/>
  <c r="AN51" i="31" s="1"/>
  <c r="E209" i="32"/>
  <c r="D37" i="31" s="1"/>
  <c r="N209" i="32"/>
  <c r="M37" i="31" s="1"/>
  <c r="M214" i="32"/>
  <c r="L38" i="31" s="1"/>
  <c r="H88" i="32"/>
  <c r="G25" i="31" s="1"/>
  <c r="L268" i="32"/>
  <c r="K46" i="31" s="1"/>
  <c r="K219" i="32"/>
  <c r="J39" i="31" s="1"/>
  <c r="O139" i="32"/>
  <c r="N31" i="31" s="1"/>
  <c r="J53" i="31"/>
  <c r="AK53" i="31" s="1"/>
  <c r="D113" i="32"/>
  <c r="C28" i="31" s="1"/>
  <c r="I167" i="32"/>
  <c r="F139" i="32"/>
  <c r="E31" i="31" s="1"/>
  <c r="E151" i="32"/>
  <c r="D51" i="31" s="1"/>
  <c r="AE51" i="31" s="1"/>
  <c r="E22" i="32"/>
  <c r="D19" i="31" s="1"/>
  <c r="K108" i="32"/>
  <c r="J27" i="31" s="1"/>
  <c r="G88" i="32"/>
  <c r="F25" i="31" s="1"/>
  <c r="F52" i="31"/>
  <c r="AG52" i="31" s="1"/>
  <c r="D209" i="32"/>
  <c r="C37" i="31" s="1"/>
  <c r="F219" i="32"/>
  <c r="E39" i="31" s="1"/>
  <c r="H113" i="32"/>
  <c r="G28" i="31" s="1"/>
  <c r="J224" i="32"/>
  <c r="I57" i="31" s="1"/>
  <c r="AJ57" i="31" s="1"/>
  <c r="G246" i="32"/>
  <c r="F43" i="31" s="1"/>
  <c r="N88" i="32"/>
  <c r="M25" i="31" s="1"/>
  <c r="H108" i="32"/>
  <c r="G27" i="31" s="1"/>
  <c r="D158" i="32"/>
  <c r="C33" i="31" s="1"/>
  <c r="O194" i="32"/>
  <c r="N36" i="31" s="1"/>
  <c r="L52" i="31"/>
  <c r="AM52" i="31" s="1"/>
  <c r="I251" i="32"/>
  <c r="H44" i="31" s="1"/>
  <c r="J246" i="32"/>
  <c r="I43" i="31" s="1"/>
  <c r="J236" i="32"/>
  <c r="O50" i="32"/>
  <c r="N21" i="31" s="1"/>
  <c r="J22" i="32"/>
  <c r="H281" i="32"/>
  <c r="G48" i="31" s="1"/>
  <c r="I80" i="32"/>
  <c r="H24" i="31" s="1"/>
  <c r="F275" i="32"/>
  <c r="K60" i="32"/>
  <c r="J22" i="31" s="1"/>
  <c r="H80" i="32"/>
  <c r="G24" i="31" s="1"/>
  <c r="N251" i="32"/>
  <c r="M44" i="31" s="1"/>
  <c r="M80" i="32"/>
  <c r="L24" i="31" s="1"/>
  <c r="H167" i="32"/>
  <c r="F246" i="32"/>
  <c r="E43" i="31" s="1"/>
  <c r="H261" i="32"/>
  <c r="G59" i="31" s="1"/>
  <c r="AH59" i="31" s="1"/>
  <c r="K22" i="32"/>
  <c r="K268" i="32"/>
  <c r="J46" i="31" s="1"/>
  <c r="K261" i="32"/>
  <c r="J59" i="31" s="1"/>
  <c r="AK59" i="31" s="1"/>
  <c r="K251" i="32"/>
  <c r="J44" i="31" s="1"/>
  <c r="O60" i="32"/>
  <c r="N22" i="31" s="1"/>
  <c r="N134" i="32"/>
  <c r="M30" i="31" s="1"/>
  <c r="J139" i="32"/>
  <c r="I31" i="31" s="1"/>
  <c r="D139" i="32"/>
  <c r="C31" i="31" s="1"/>
  <c r="F209" i="32"/>
  <c r="E37" i="31" s="1"/>
  <c r="L50" i="32"/>
  <c r="K21" i="31" s="1"/>
  <c r="I182" i="32"/>
  <c r="H35" i="31" s="1"/>
  <c r="F151" i="32"/>
  <c r="E32" i="31" s="1"/>
  <c r="F134" i="32"/>
  <c r="E30" i="31" s="1"/>
  <c r="L74" i="32"/>
  <c r="K55" i="31" s="1"/>
  <c r="AL55" i="31" s="1"/>
  <c r="E275" i="32"/>
  <c r="D47" i="31" s="1"/>
  <c r="J45" i="32"/>
  <c r="I20" i="31" s="1"/>
  <c r="L241" i="32"/>
  <c r="K42" i="31" s="1"/>
  <c r="L261" i="32"/>
  <c r="K45" i="31" s="1"/>
  <c r="E251" i="32"/>
  <c r="D44" i="31" s="1"/>
  <c r="N224" i="32"/>
  <c r="M40" i="31" s="1"/>
  <c r="J268" i="32"/>
  <c r="I46" i="31" s="1"/>
  <c r="H151" i="32"/>
  <c r="G32" i="31" s="1"/>
  <c r="E158" i="32"/>
  <c r="D33" i="31" s="1"/>
  <c r="M151" i="32"/>
  <c r="L51" i="31" s="1"/>
  <c r="AM51" i="31" s="1"/>
  <c r="O261" i="32"/>
  <c r="K88" i="32"/>
  <c r="J25" i="31" s="1"/>
  <c r="G151" i="32"/>
  <c r="F32" i="31" s="1"/>
  <c r="O45" i="32"/>
  <c r="N20" i="31" s="1"/>
  <c r="L194" i="32"/>
  <c r="K36" i="31" s="1"/>
  <c r="G251" i="32"/>
  <c r="F44" i="31" s="1"/>
  <c r="G139" i="32"/>
  <c r="F31" i="31" s="1"/>
  <c r="H53" i="31"/>
  <c r="AI53" i="31" s="1"/>
  <c r="N80" i="32"/>
  <c r="M24" i="31" s="1"/>
  <c r="F22" i="32"/>
  <c r="G50" i="32"/>
  <c r="F21" i="31" s="1"/>
  <c r="G261" i="32"/>
  <c r="F59" i="31" s="1"/>
  <c r="AG59" i="31" s="1"/>
  <c r="O209" i="32"/>
  <c r="N37" i="31" s="1"/>
  <c r="M167" i="32"/>
  <c r="L34" i="31" s="1"/>
  <c r="K113" i="32"/>
  <c r="J28" i="31" s="1"/>
  <c r="E45" i="32"/>
  <c r="D20" i="31" s="1"/>
  <c r="K52" i="31"/>
  <c r="AL52" i="31" s="1"/>
  <c r="M241" i="32"/>
  <c r="L42" i="31" s="1"/>
  <c r="M219" i="32"/>
  <c r="L39" i="31" s="1"/>
  <c r="M60" i="32"/>
  <c r="L22" i="31" s="1"/>
  <c r="I158" i="32"/>
  <c r="H33" i="31" s="1"/>
  <c r="D275" i="32"/>
  <c r="C47" i="31" s="1"/>
  <c r="L251" i="32"/>
  <c r="K44" i="31" s="1"/>
  <c r="M108" i="32"/>
  <c r="L27" i="31" s="1"/>
  <c r="J251" i="32"/>
  <c r="I44" i="31" s="1"/>
  <c r="G241" i="32"/>
  <c r="F42" i="31" s="1"/>
  <c r="O113" i="32"/>
  <c r="N28" i="31" s="1"/>
  <c r="E74" i="32"/>
  <c r="D55" i="31" s="1"/>
  <c r="AE55" i="31" s="1"/>
  <c r="M268" i="32"/>
  <c r="L46" i="31" s="1"/>
  <c r="K182" i="32"/>
  <c r="J35" i="31" s="1"/>
  <c r="I241" i="32"/>
  <c r="H42" i="31" s="1"/>
  <c r="J113" i="32"/>
  <c r="I28" i="31" s="1"/>
  <c r="F268" i="32"/>
  <c r="E46" i="31" s="1"/>
  <c r="H236" i="32"/>
  <c r="G41" i="31" s="1"/>
  <c r="G22" i="32"/>
  <c r="F19" i="31" s="1"/>
  <c r="O22" i="32"/>
  <c r="N19" i="31" s="1"/>
  <c r="N275" i="32"/>
  <c r="M47" i="31" s="1"/>
  <c r="L108" i="32"/>
  <c r="K27" i="31" s="1"/>
  <c r="F251" i="32"/>
  <c r="E44" i="31" s="1"/>
  <c r="F167" i="32"/>
  <c r="E34" i="31" s="1"/>
  <c r="I60" i="32"/>
  <c r="H22" i="31" s="1"/>
  <c r="G236" i="32"/>
  <c r="F41" i="31" s="1"/>
  <c r="E214" i="32"/>
  <c r="D38" i="31" s="1"/>
  <c r="F80" i="32"/>
  <c r="E24" i="31" s="1"/>
  <c r="D52" i="31"/>
  <c r="AE52" i="31" s="1"/>
  <c r="L224" i="32"/>
  <c r="K57" i="31" s="1"/>
  <c r="AL57" i="31" s="1"/>
  <c r="N182" i="32"/>
  <c r="J134" i="32"/>
  <c r="I30" i="31" s="1"/>
  <c r="O268" i="32"/>
  <c r="N46" i="31" s="1"/>
  <c r="M88" i="32"/>
  <c r="L25" i="31" s="1"/>
  <c r="I134" i="32"/>
  <c r="H30" i="31" s="1"/>
  <c r="I275" i="32"/>
  <c r="C53" i="31"/>
  <c r="AD53" i="31" s="1"/>
  <c r="D167" i="32"/>
  <c r="C34" i="31" s="1"/>
  <c r="I214" i="32"/>
  <c r="H38" i="31" s="1"/>
  <c r="I139" i="32"/>
  <c r="H31" i="31" s="1"/>
  <c r="K214" i="32"/>
  <c r="J38" i="31" s="1"/>
  <c r="G113" i="32"/>
  <c r="F28" i="31" s="1"/>
  <c r="D224" i="32"/>
  <c r="H219" i="32"/>
  <c r="G39" i="31" s="1"/>
  <c r="O80" i="32"/>
  <c r="N24" i="31" s="1"/>
  <c r="J209" i="32"/>
  <c r="I37" i="31" s="1"/>
  <c r="L60" i="32"/>
  <c r="K22" i="31" s="1"/>
  <c r="F74" i="32"/>
  <c r="E55" i="31" s="1"/>
  <c r="AF55" i="31" s="1"/>
  <c r="M74" i="32"/>
  <c r="L23" i="31" s="1"/>
  <c r="J167" i="32"/>
  <c r="O182" i="32"/>
  <c r="D108" i="32"/>
  <c r="C27" i="31" s="1"/>
  <c r="M139" i="32"/>
  <c r="L31" i="31" s="1"/>
  <c r="O125" i="32"/>
  <c r="N29" i="31" s="1"/>
  <c r="G74" i="32"/>
  <c r="F23" i="31" s="1"/>
  <c r="L125" i="32"/>
  <c r="K29" i="31" s="1"/>
  <c r="E194" i="32"/>
  <c r="D36" i="31" s="1"/>
  <c r="N52" i="31"/>
  <c r="AO52" i="31" s="1"/>
  <c r="I268" i="32"/>
  <c r="H46" i="31" s="1"/>
  <c r="D74" i="32"/>
  <c r="C23" i="31" s="1"/>
  <c r="F158" i="32"/>
  <c r="E33" i="31" s="1"/>
  <c r="J80" i="32"/>
  <c r="I24" i="31" s="1"/>
  <c r="N53" i="31"/>
  <c r="AO53" i="31" s="1"/>
  <c r="L214" i="32"/>
  <c r="K38" i="31" s="1"/>
  <c r="G158" i="32"/>
  <c r="F33" i="31" s="1"/>
  <c r="I236" i="32"/>
  <c r="L158" i="32"/>
  <c r="K33" i="31" s="1"/>
  <c r="O74" i="32"/>
  <c r="N23" i="31" s="1"/>
  <c r="M251" i="32"/>
  <c r="L44" i="31" s="1"/>
  <c r="H209" i="32"/>
  <c r="G37" i="31" s="1"/>
  <c r="D45" i="32"/>
  <c r="C20" i="31" s="1"/>
  <c r="G167" i="32"/>
  <c r="D125" i="32"/>
  <c r="C29" i="31" s="1"/>
  <c r="D251" i="32"/>
  <c r="C44" i="31" s="1"/>
  <c r="K125" i="32"/>
  <c r="J29" i="31" s="1"/>
  <c r="N246" i="32"/>
  <c r="M43" i="31" s="1"/>
  <c r="G182" i="32"/>
  <c r="F35" i="31" s="1"/>
  <c r="N45" i="32"/>
  <c r="M20" i="31" s="1"/>
  <c r="E103" i="32"/>
  <c r="D26" i="31" s="1"/>
  <c r="D134" i="32"/>
  <c r="C30" i="31" s="1"/>
  <c r="L53" i="31"/>
  <c r="AM53" i="31" s="1"/>
  <c r="O214" i="32"/>
  <c r="N38" i="31" s="1"/>
  <c r="L88" i="32"/>
  <c r="K25" i="31" s="1"/>
  <c r="F261" i="32"/>
  <c r="E59" i="31" s="1"/>
  <c r="AF59" i="31" s="1"/>
  <c r="N236" i="32"/>
  <c r="D219" i="32"/>
  <c r="C39" i="31" s="1"/>
  <c r="K80" i="32"/>
  <c r="J24" i="31" s="1"/>
  <c r="J275" i="32"/>
  <c r="I61" i="31" s="1"/>
  <c r="AJ61" i="31" s="1"/>
  <c r="D268" i="32"/>
  <c r="C46" i="31" s="1"/>
  <c r="F194" i="32"/>
  <c r="E36" i="31" s="1"/>
  <c r="O167" i="32"/>
  <c r="M125" i="32"/>
  <c r="L29" i="31" s="1"/>
  <c r="I52" i="31"/>
  <c r="AJ52" i="31" s="1"/>
  <c r="O158" i="32"/>
  <c r="N33" i="31" s="1"/>
  <c r="J219" i="32"/>
  <c r="I39" i="31" s="1"/>
  <c r="N103" i="32"/>
  <c r="M26" i="31" s="1"/>
  <c r="N241" i="32"/>
  <c r="M42" i="31" s="1"/>
  <c r="K74" i="32"/>
  <c r="J23" i="31" s="1"/>
  <c r="E52" i="31"/>
  <c r="AF52" i="31" s="1"/>
  <c r="H45" i="32"/>
  <c r="G20" i="31" s="1"/>
  <c r="J281" i="32"/>
  <c r="I48" i="31" s="1"/>
  <c r="I246" i="32"/>
  <c r="H43" i="31" s="1"/>
  <c r="E167" i="32"/>
  <c r="D34" i="31" s="1"/>
  <c r="K275" i="32"/>
  <c r="O241" i="32"/>
  <c r="N42" i="31" s="1"/>
  <c r="I108" i="32"/>
  <c r="H27" i="31" s="1"/>
  <c r="H74" i="32"/>
  <c r="G23" i="31" s="1"/>
  <c r="F53" i="31"/>
  <c r="AG53" i="31" s="1"/>
  <c r="H268" i="32"/>
  <c r="G46" i="31" s="1"/>
  <c r="G134" i="32"/>
  <c r="F30" i="31" s="1"/>
  <c r="G224" i="32"/>
  <c r="F40" i="31" s="1"/>
  <c r="E88" i="32"/>
  <c r="D25" i="31" s="1"/>
  <c r="O151" i="32"/>
  <c r="J261" i="32"/>
  <c r="I59" i="31" s="1"/>
  <c r="AJ59" i="31" s="1"/>
  <c r="M113" i="32"/>
  <c r="L28" i="31" s="1"/>
  <c r="I151" i="32"/>
  <c r="H51" i="31" s="1"/>
  <c r="AI51" i="31" s="1"/>
  <c r="O224" i="32"/>
  <c r="G53" i="31"/>
  <c r="AH53" i="31" s="1"/>
  <c r="N261" i="32"/>
  <c r="M45" i="31" s="1"/>
  <c r="G268" i="32"/>
  <c r="F46" i="31" s="1"/>
  <c r="K151" i="32"/>
  <c r="G214" i="32"/>
  <c r="F38" i="31" s="1"/>
  <c r="N74" i="32"/>
  <c r="M23" i="31" s="1"/>
  <c r="K246" i="32"/>
  <c r="J43" i="31" s="1"/>
  <c r="J88" i="32"/>
  <c r="I25" i="31" s="1"/>
  <c r="N167" i="32"/>
  <c r="M34" i="31" s="1"/>
  <c r="L167" i="32"/>
  <c r="K34" i="31" s="1"/>
  <c r="K53" i="31"/>
  <c r="AL53" i="31" s="1"/>
  <c r="N50" i="32"/>
  <c r="M21" i="31" s="1"/>
  <c r="D103" i="32"/>
  <c r="C26" i="31" s="1"/>
  <c r="K236" i="32"/>
  <c r="J41" i="31" s="1"/>
  <c r="E134" i="32"/>
  <c r="D30" i="31" s="1"/>
  <c r="G275" i="32"/>
  <c r="D88" i="32"/>
  <c r="C25" i="31" s="1"/>
  <c r="I103" i="32"/>
  <c r="H26" i="31" s="1"/>
  <c r="L151" i="32"/>
  <c r="K51" i="31" s="1"/>
  <c r="AL51" i="31" s="1"/>
  <c r="L113" i="32"/>
  <c r="K28" i="31" s="1"/>
  <c r="K50" i="32"/>
  <c r="J21" i="31" s="1"/>
  <c r="M53" i="31"/>
  <c r="AN53" i="31" s="1"/>
  <c r="L139" i="32"/>
  <c r="K31" i="31" s="1"/>
  <c r="I224" i="32"/>
  <c r="N219" i="32"/>
  <c r="M39" i="31" s="1"/>
  <c r="I281" i="32"/>
  <c r="H48" i="31" s="1"/>
  <c r="L103" i="32"/>
  <c r="K26" i="31" s="1"/>
  <c r="O219" i="32"/>
  <c r="N39" i="31" s="1"/>
  <c r="M261" i="32"/>
  <c r="L59" i="31" s="1"/>
  <c r="AM59" i="31" s="1"/>
  <c r="N60" i="32"/>
  <c r="M22" i="31" s="1"/>
  <c r="K224" i="32"/>
  <c r="K241" i="32"/>
  <c r="J42" i="31" s="1"/>
  <c r="N281" i="32"/>
  <c r="M48" i="31" s="1"/>
  <c r="G194" i="32"/>
  <c r="F36" i="31" s="1"/>
  <c r="J125" i="32"/>
  <c r="I29" i="31" s="1"/>
  <c r="J103" i="32"/>
  <c r="I26" i="31" s="1"/>
  <c r="H182" i="32"/>
  <c r="G35" i="31" s="1"/>
  <c r="H103" i="32"/>
  <c r="G26" i="31" s="1"/>
  <c r="D236" i="32"/>
  <c r="C41" i="31" s="1"/>
  <c r="O281" i="32"/>
  <c r="N48" i="31" s="1"/>
  <c r="F224" i="32"/>
  <c r="E40" i="31" s="1"/>
  <c r="M158" i="32"/>
  <c r="L33" i="31" s="1"/>
  <c r="E246" i="32"/>
  <c r="D43" i="31" s="1"/>
  <c r="K209" i="32"/>
  <c r="J37" i="31" s="1"/>
  <c r="D281" i="32"/>
  <c r="C48" i="31" s="1"/>
  <c r="E182" i="32"/>
  <c r="D35" i="31" s="1"/>
  <c r="N22" i="32"/>
  <c r="J158" i="32"/>
  <c r="I33" i="31" s="1"/>
  <c r="D261" i="32"/>
  <c r="C45" i="31" s="1"/>
  <c r="I209" i="32"/>
  <c r="H37" i="31" s="1"/>
  <c r="K103" i="32"/>
  <c r="J26" i="31" s="1"/>
  <c r="E219" i="32"/>
  <c r="D39" i="31" s="1"/>
  <c r="O275" i="32"/>
  <c r="J52" i="31"/>
  <c r="AK52" i="31" s="1"/>
  <c r="E281" i="32"/>
  <c r="D48" i="31" s="1"/>
  <c r="K167" i="32"/>
  <c r="E236" i="32"/>
  <c r="D41" i="31" s="1"/>
  <c r="O236" i="32"/>
  <c r="N41" i="31" s="1"/>
  <c r="H139" i="32"/>
  <c r="G31" i="31" s="1"/>
  <c r="M134" i="32"/>
  <c r="L30" i="31" s="1"/>
  <c r="J241" i="32"/>
  <c r="I42" i="31" s="1"/>
  <c r="E261" i="32"/>
  <c r="D59" i="31" s="1"/>
  <c r="AE59" i="31" s="1"/>
  <c r="F50" i="32"/>
  <c r="E21" i="31" s="1"/>
  <c r="K194" i="32"/>
  <c r="J36" i="31" s="1"/>
  <c r="I45" i="32"/>
  <c r="H20" i="31" s="1"/>
  <c r="D182" i="32"/>
  <c r="C35" i="31" s="1"/>
  <c r="E108" i="32"/>
  <c r="D27" i="31" s="1"/>
  <c r="N139" i="32"/>
  <c r="M31" i="31" s="1"/>
  <c r="M22" i="32"/>
  <c r="L19" i="31" s="1"/>
  <c r="M224" i="32"/>
  <c r="H224" i="32"/>
  <c r="G45" i="32"/>
  <c r="F20" i="31" s="1"/>
  <c r="K134" i="32"/>
  <c r="J30" i="31" s="1"/>
  <c r="N125" i="32"/>
  <c r="M29" i="31" s="1"/>
  <c r="F45" i="32"/>
  <c r="E20" i="31" s="1"/>
  <c r="H214" i="32"/>
  <c r="G38" i="31" s="1"/>
  <c r="F108" i="32"/>
  <c r="E27" i="31" s="1"/>
  <c r="F236" i="32"/>
  <c r="E41" i="31" s="1"/>
  <c r="L80" i="32"/>
  <c r="K24" i="31" s="1"/>
  <c r="O108" i="32"/>
  <c r="N27" i="31" s="1"/>
  <c r="J50" i="32"/>
  <c r="I21" i="31" s="1"/>
  <c r="I88" i="32"/>
  <c r="H25" i="31" s="1"/>
  <c r="D151" i="32"/>
  <c r="C51" i="31" s="1"/>
  <c r="AD51" i="31" s="1"/>
  <c r="M281" i="32"/>
  <c r="L48" i="31" s="1"/>
  <c r="O251" i="32"/>
  <c r="N44" i="31" s="1"/>
  <c r="K158" i="32"/>
  <c r="J33" i="31" s="1"/>
  <c r="F125" i="32"/>
  <c r="E29" i="31" s="1"/>
  <c r="L246" i="32"/>
  <c r="K43" i="31" s="1"/>
  <c r="L22" i="32"/>
  <c r="K19" i="31" s="1"/>
  <c r="H158" i="32"/>
  <c r="G33" i="31" s="1"/>
  <c r="H246" i="32"/>
  <c r="G43" i="31" s="1"/>
  <c r="M52" i="31"/>
  <c r="AN52" i="31" s="1"/>
  <c r="G209" i="32"/>
  <c r="F37" i="31" s="1"/>
  <c r="I194" i="32"/>
  <c r="H36" i="31" s="1"/>
  <c r="J108" i="32"/>
  <c r="I27" i="31" s="1"/>
  <c r="O88" i="32"/>
  <c r="N25" i="31" s="1"/>
  <c r="H52" i="31"/>
  <c r="AI52" i="31" s="1"/>
  <c r="E113" i="32"/>
  <c r="D28" i="31" s="1"/>
  <c r="H251" i="32"/>
  <c r="G44" i="31" s="1"/>
  <c r="N113" i="32"/>
  <c r="M28" i="31" s="1"/>
  <c r="I53" i="31"/>
  <c r="AJ53" i="31" s="1"/>
  <c r="N60" i="31"/>
  <c r="AO60" i="31" s="1"/>
  <c r="J47" i="31"/>
  <c r="J19" i="31"/>
  <c r="K40" i="31"/>
  <c r="F60" i="31"/>
  <c r="AG60" i="31" s="1"/>
  <c r="N51" i="31"/>
  <c r="AO51" i="31" s="1"/>
  <c r="N32" i="31"/>
  <c r="E45" i="31"/>
  <c r="F45" i="31"/>
  <c r="G40" i="31"/>
  <c r="L32" i="31"/>
  <c r="I35" i="31"/>
  <c r="I34" i="31"/>
  <c r="H34" i="31"/>
  <c r="F47" i="31"/>
  <c r="K41" i="31"/>
  <c r="E60" i="31"/>
  <c r="AF60" i="31" s="1"/>
  <c r="N40" i="31"/>
  <c r="D23" i="31"/>
  <c r="I19" i="31"/>
  <c r="F34" i="31"/>
  <c r="G45" i="31"/>
  <c r="E51" i="31"/>
  <c r="AF51" i="31" s="1"/>
  <c r="H55" i="31"/>
  <c r="AI55" i="31" s="1"/>
  <c r="G47" i="31"/>
  <c r="L41" i="31"/>
  <c r="C19" i="31"/>
  <c r="J51" i="31"/>
  <c r="AK51" i="31" s="1"/>
  <c r="J32" i="31"/>
  <c r="H45" i="31"/>
  <c r="H59" i="31"/>
  <c r="AI59" i="31" s="1"/>
  <c r="G34" i="31"/>
  <c r="N55" i="31"/>
  <c r="AO55" i="31" s="1"/>
  <c r="J34" i="31"/>
  <c r="M19" i="31"/>
  <c r="H47" i="31"/>
  <c r="I47" i="31"/>
  <c r="N59" i="31"/>
  <c r="AO59" i="31" s="1"/>
  <c r="N45" i="31"/>
  <c r="I41" i="31"/>
  <c r="E61" i="31"/>
  <c r="AF61" i="31" s="1"/>
  <c r="E47" i="31"/>
  <c r="C55" i="31"/>
  <c r="AD55" i="31" s="1"/>
  <c r="D40" i="31"/>
  <c r="E23" i="31"/>
  <c r="H40" i="31"/>
  <c r="O56" i="31"/>
  <c r="AP56" i="31" s="1"/>
  <c r="O58" i="31"/>
  <c r="AP58" i="31" s="1"/>
  <c r="O17" i="31"/>
  <c r="AB8" i="31" s="1"/>
  <c r="O16" i="31"/>
  <c r="AB7" i="31" s="1"/>
  <c r="O285" i="32" l="1"/>
  <c r="N18" i="31" s="1"/>
  <c r="AA9" i="31" s="1"/>
  <c r="I54" i="31"/>
  <c r="AJ54" i="31" s="1"/>
  <c r="G55" i="31"/>
  <c r="AH55" i="31" s="1"/>
  <c r="G61" i="31"/>
  <c r="AH61" i="31" s="1"/>
  <c r="L45" i="31"/>
  <c r="C32" i="31"/>
  <c r="M60" i="31"/>
  <c r="AN60" i="31" s="1"/>
  <c r="L57" i="31"/>
  <c r="AM57" i="31" s="1"/>
  <c r="N50" i="31"/>
  <c r="AO50" i="31" s="1"/>
  <c r="N57" i="31"/>
  <c r="AO57" i="31" s="1"/>
  <c r="M57" i="31"/>
  <c r="AN57" i="31" s="1"/>
  <c r="H54" i="31"/>
  <c r="AI54" i="31" s="1"/>
  <c r="C60" i="31"/>
  <c r="AD60" i="31" s="1"/>
  <c r="K23" i="31"/>
  <c r="N47" i="31"/>
  <c r="J55" i="31"/>
  <c r="AK55" i="31" s="1"/>
  <c r="C57" i="31"/>
  <c r="AD57" i="31" s="1"/>
  <c r="I228" i="32"/>
  <c r="M55" i="31"/>
  <c r="AN55" i="31" s="1"/>
  <c r="F51" i="31"/>
  <c r="AG51" i="31" s="1"/>
  <c r="M59" i="31"/>
  <c r="AN59" i="31" s="1"/>
  <c r="H255" i="32"/>
  <c r="M171" i="32"/>
  <c r="L15" i="31" s="1"/>
  <c r="Y6" i="31" s="1"/>
  <c r="M285" i="32"/>
  <c r="L18" i="31" s="1"/>
  <c r="Y9" i="31" s="1"/>
  <c r="I255" i="32"/>
  <c r="H58" i="31" s="1"/>
  <c r="AI58" i="31" s="1"/>
  <c r="I50" i="31"/>
  <c r="AJ50" i="31" s="1"/>
  <c r="C61" i="31"/>
  <c r="AD61" i="31" s="1"/>
  <c r="D61" i="31"/>
  <c r="AE61" i="31" s="1"/>
  <c r="L40" i="31"/>
  <c r="H61" i="31"/>
  <c r="AI61" i="31" s="1"/>
  <c r="D228" i="32"/>
  <c r="C56" i="31" s="1"/>
  <c r="AD56" i="31" s="1"/>
  <c r="L255" i="32"/>
  <c r="K58" i="31" s="1"/>
  <c r="AL58" i="31" s="1"/>
  <c r="G228" i="32"/>
  <c r="F56" i="31" s="1"/>
  <c r="AG56" i="31" s="1"/>
  <c r="C40" i="31"/>
  <c r="F55" i="31"/>
  <c r="AG55" i="31" s="1"/>
  <c r="D57" i="31"/>
  <c r="AE57" i="31" s="1"/>
  <c r="E255" i="32"/>
  <c r="D58" i="31" s="1"/>
  <c r="AE58" i="31" s="1"/>
  <c r="I285" i="32"/>
  <c r="H18" i="31" s="1"/>
  <c r="U9" i="31" s="1"/>
  <c r="N285" i="32"/>
  <c r="M18" i="31" s="1"/>
  <c r="Z9" i="31" s="1"/>
  <c r="G54" i="31"/>
  <c r="AH54" i="31" s="1"/>
  <c r="E50" i="31"/>
  <c r="AF50" i="31" s="1"/>
  <c r="M228" i="32"/>
  <c r="L16" i="31" s="1"/>
  <c r="Y7" i="31" s="1"/>
  <c r="C59" i="31"/>
  <c r="AD59" i="31" s="1"/>
  <c r="D45" i="31"/>
  <c r="L54" i="31"/>
  <c r="AM54" i="31" s="1"/>
  <c r="J45" i="31"/>
  <c r="M32" i="31"/>
  <c r="N35" i="31"/>
  <c r="I45" i="31"/>
  <c r="G51" i="31"/>
  <c r="AH51" i="31" s="1"/>
  <c r="K61" i="31"/>
  <c r="AL61" i="31" s="1"/>
  <c r="H41" i="31"/>
  <c r="N34" i="31"/>
  <c r="F54" i="31"/>
  <c r="AG54" i="31" s="1"/>
  <c r="M35" i="31"/>
  <c r="N255" i="32"/>
  <c r="M58" i="31" s="1"/>
  <c r="AN58" i="31" s="1"/>
  <c r="H57" i="31"/>
  <c r="AI57" i="31" s="1"/>
  <c r="O228" i="32"/>
  <c r="N56" i="31" s="1"/>
  <c r="AO56" i="31" s="1"/>
  <c r="C54" i="31"/>
  <c r="AD54" i="31" s="1"/>
  <c r="L285" i="32"/>
  <c r="K18" i="31" s="1"/>
  <c r="X9" i="31" s="1"/>
  <c r="F171" i="32"/>
  <c r="E15" i="31" s="1"/>
  <c r="R6" i="31" s="1"/>
  <c r="I51" i="31"/>
  <c r="AJ51" i="31" s="1"/>
  <c r="H60" i="31"/>
  <c r="AI60" i="31" s="1"/>
  <c r="H50" i="31"/>
  <c r="AI50" i="31" s="1"/>
  <c r="J228" i="32"/>
  <c r="I56" i="31" s="1"/>
  <c r="AJ56" i="31" s="1"/>
  <c r="L50" i="31"/>
  <c r="AM50" i="31" s="1"/>
  <c r="H19" i="31"/>
  <c r="G57" i="31"/>
  <c r="AH57" i="31" s="1"/>
  <c r="M54" i="31"/>
  <c r="AN54" i="31" s="1"/>
  <c r="J57" i="31"/>
  <c r="AK57" i="31" s="1"/>
  <c r="D60" i="31"/>
  <c r="AE60" i="31" s="1"/>
  <c r="J255" i="32"/>
  <c r="I17" i="31" s="1"/>
  <c r="V8" i="31" s="1"/>
  <c r="E54" i="31"/>
  <c r="AF54" i="31" s="1"/>
  <c r="D50" i="31"/>
  <c r="AE50" i="31" s="1"/>
  <c r="F57" i="31"/>
  <c r="AG57" i="31" s="1"/>
  <c r="E57" i="31"/>
  <c r="AF57" i="31" s="1"/>
  <c r="J50" i="31"/>
  <c r="AK50" i="31" s="1"/>
  <c r="G50" i="31"/>
  <c r="AH50" i="31" s="1"/>
  <c r="J285" i="32"/>
  <c r="I18" i="31" s="1"/>
  <c r="V9" i="31" s="1"/>
  <c r="D171" i="32"/>
  <c r="C15" i="31" s="1"/>
  <c r="P6" i="31" s="1"/>
  <c r="M255" i="32"/>
  <c r="L58" i="31" s="1"/>
  <c r="AM58" i="31" s="1"/>
  <c r="C50" i="31"/>
  <c r="AD50" i="31" s="1"/>
  <c r="J40" i="31"/>
  <c r="L55" i="31"/>
  <c r="AM55" i="31" s="1"/>
  <c r="K60" i="31"/>
  <c r="AL60" i="31" s="1"/>
  <c r="K59" i="31"/>
  <c r="AL59" i="31" s="1"/>
  <c r="J171" i="32"/>
  <c r="I15" i="31" s="1"/>
  <c r="V6" i="31" s="1"/>
  <c r="K50" i="31"/>
  <c r="AL50" i="31" s="1"/>
  <c r="F61" i="31"/>
  <c r="AG61" i="31" s="1"/>
  <c r="E171" i="32"/>
  <c r="D15" i="31" s="1"/>
  <c r="Q6" i="31" s="1"/>
  <c r="I40" i="31"/>
  <c r="F255" i="32"/>
  <c r="E17" i="31" s="1"/>
  <c r="R8" i="31" s="1"/>
  <c r="G285" i="32"/>
  <c r="F18" i="31" s="1"/>
  <c r="S9" i="31" s="1"/>
  <c r="L61" i="31"/>
  <c r="AM61" i="31" s="1"/>
  <c r="G171" i="32"/>
  <c r="F15" i="31" s="1"/>
  <c r="S6" i="31" s="1"/>
  <c r="I171" i="32"/>
  <c r="H15" i="31" s="1"/>
  <c r="U6" i="31" s="1"/>
  <c r="J54" i="31"/>
  <c r="AK54" i="31" s="1"/>
  <c r="J61" i="31"/>
  <c r="AK61" i="31" s="1"/>
  <c r="L60" i="31"/>
  <c r="AM60" i="31" s="1"/>
  <c r="J60" i="31"/>
  <c r="AK60" i="31" s="1"/>
  <c r="E19" i="31"/>
  <c r="D255" i="32"/>
  <c r="C58" i="31" s="1"/>
  <c r="AD58" i="31" s="1"/>
  <c r="N171" i="32"/>
  <c r="M15" i="31" s="1"/>
  <c r="Z6" i="31" s="1"/>
  <c r="N54" i="31"/>
  <c r="AO54" i="31" s="1"/>
  <c r="I23" i="31"/>
  <c r="E228" i="32"/>
  <c r="D56" i="31" s="1"/>
  <c r="AE56" i="31" s="1"/>
  <c r="O255" i="32"/>
  <c r="N17" i="31" s="1"/>
  <c r="AA8" i="31" s="1"/>
  <c r="I60" i="31"/>
  <c r="AJ60" i="31" s="1"/>
  <c r="D54" i="31"/>
  <c r="AE54" i="31" s="1"/>
  <c r="N61" i="31"/>
  <c r="AO61" i="31" s="1"/>
  <c r="H32" i="31"/>
  <c r="M61" i="31"/>
  <c r="AN61" i="31" s="1"/>
  <c r="H171" i="32"/>
  <c r="G15" i="31" s="1"/>
  <c r="T6" i="31" s="1"/>
  <c r="K171" i="32"/>
  <c r="J15" i="31" s="1"/>
  <c r="W6" i="31" s="1"/>
  <c r="M41" i="31"/>
  <c r="K255" i="32"/>
  <c r="J17" i="31" s="1"/>
  <c r="W8" i="31" s="1"/>
  <c r="D32" i="31"/>
  <c r="L228" i="32"/>
  <c r="K56" i="31" s="1"/>
  <c r="AL56" i="31" s="1"/>
  <c r="D285" i="32"/>
  <c r="C18" i="31" s="1"/>
  <c r="N5" i="7" s="1"/>
  <c r="E285" i="32"/>
  <c r="D18" i="31" s="1"/>
  <c r="Q9" i="31" s="1"/>
  <c r="L171" i="32"/>
  <c r="K15" i="31" s="1"/>
  <c r="X6" i="31" s="1"/>
  <c r="K228" i="32"/>
  <c r="J56" i="31" s="1"/>
  <c r="AK56" i="31" s="1"/>
  <c r="K32" i="31"/>
  <c r="F228" i="32"/>
  <c r="E56" i="31" s="1"/>
  <c r="AF56" i="31" s="1"/>
  <c r="G255" i="32"/>
  <c r="F58" i="31" s="1"/>
  <c r="AG58" i="31" s="1"/>
  <c r="H228" i="32"/>
  <c r="G16" i="31" s="1"/>
  <c r="T7" i="31" s="1"/>
  <c r="K285" i="32"/>
  <c r="J18" i="31" s="1"/>
  <c r="W9" i="31" s="1"/>
  <c r="K54" i="31"/>
  <c r="AL54" i="31" s="1"/>
  <c r="O171" i="32"/>
  <c r="N15" i="31" s="1"/>
  <c r="AA6" i="31" s="1"/>
  <c r="H285" i="32"/>
  <c r="G18" i="31" s="1"/>
  <c r="T9" i="31" s="1"/>
  <c r="F50" i="31"/>
  <c r="AG50" i="31" s="1"/>
  <c r="M50" i="31"/>
  <c r="AN50" i="31" s="1"/>
  <c r="F285" i="32"/>
  <c r="E18" i="31" s="1"/>
  <c r="R9" i="31" s="1"/>
  <c r="N228" i="32"/>
  <c r="M16" i="31" s="1"/>
  <c r="Z7" i="31" s="1"/>
  <c r="G60" i="31"/>
  <c r="AH60" i="31" s="1"/>
  <c r="J58" i="31"/>
  <c r="AK58" i="31" s="1"/>
  <c r="K16" i="31"/>
  <c r="X7" i="31" s="1"/>
  <c r="H16" i="31"/>
  <c r="U7" i="31" s="1"/>
  <c r="H56" i="31"/>
  <c r="AI56" i="31" s="1"/>
  <c r="D16" i="31"/>
  <c r="Q7" i="31" s="1"/>
  <c r="N58" i="31"/>
  <c r="AO58" i="31" s="1"/>
  <c r="C16" i="31"/>
  <c r="N16" i="31"/>
  <c r="AA7" i="31" s="1"/>
  <c r="G58" i="31"/>
  <c r="AH58" i="31" s="1"/>
  <c r="G17" i="31"/>
  <c r="T8" i="31" s="1"/>
  <c r="L56" i="31"/>
  <c r="AM56" i="31" s="1"/>
  <c r="F17" i="31" l="1"/>
  <c r="S8" i="31" s="1"/>
  <c r="D17" i="31"/>
  <c r="Q8" i="31" s="1"/>
  <c r="F16" i="31"/>
  <c r="S7" i="31" s="1"/>
  <c r="L17" i="31"/>
  <c r="Y8" i="31" s="1"/>
  <c r="H17" i="31"/>
  <c r="U8" i="31" s="1"/>
  <c r="I16" i="31"/>
  <c r="V7" i="31" s="1"/>
  <c r="M17" i="31"/>
  <c r="Z8" i="31" s="1"/>
  <c r="E16" i="31"/>
  <c r="R7" i="31" s="1"/>
  <c r="P9" i="31"/>
  <c r="I58" i="31"/>
  <c r="AJ58" i="31" s="1"/>
  <c r="O5" i="7"/>
  <c r="P5" i="7" s="1"/>
  <c r="Q5" i="7" s="1"/>
  <c r="K17" i="31"/>
  <c r="X8" i="31" s="1"/>
  <c r="E58" i="31"/>
  <c r="AF58" i="31" s="1"/>
  <c r="N2" i="7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J16" i="31"/>
  <c r="W7" i="31" s="1"/>
  <c r="M56" i="31"/>
  <c r="AN56" i="31" s="1"/>
  <c r="G56" i="31"/>
  <c r="AH56" i="31" s="1"/>
  <c r="C17" i="31"/>
  <c r="P8" i="31" s="1"/>
  <c r="R5" i="7"/>
  <c r="S5" i="7" s="1"/>
  <c r="T5" i="7" s="1"/>
  <c r="U5" i="7" s="1"/>
  <c r="V5" i="7" s="1"/>
  <c r="W5" i="7" s="1"/>
  <c r="X5" i="7" s="1"/>
  <c r="Y5" i="7" s="1"/>
  <c r="P7" i="31"/>
  <c r="N3" i="7"/>
  <c r="O3" i="7" s="1"/>
  <c r="P3" i="7" l="1"/>
  <c r="Q3" i="7" s="1"/>
  <c r="R3" i="7" s="1"/>
  <c r="S3" i="7" s="1"/>
  <c r="T3" i="7" s="1"/>
  <c r="U3" i="7" s="1"/>
  <c r="V3" i="7" s="1"/>
  <c r="W3" i="7" s="1"/>
  <c r="X3" i="7" s="1"/>
  <c r="Y3" i="7" s="1"/>
  <c r="N4" i="7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</calcChain>
</file>

<file path=xl/sharedStrings.xml><?xml version="1.0" encoding="utf-8"?>
<sst xmlns="http://schemas.openxmlformats.org/spreadsheetml/2006/main" count="4465" uniqueCount="768">
  <si>
    <t>% MLT</t>
  </si>
  <si>
    <t>NORTE</t>
  </si>
  <si>
    <t>Grande</t>
  </si>
  <si>
    <t>Paranaíba</t>
  </si>
  <si>
    <t>Tietê</t>
  </si>
  <si>
    <t>Paranapanema (SE)</t>
  </si>
  <si>
    <t>Paranapanema (S)</t>
  </si>
  <si>
    <t>Alto Paraná</t>
  </si>
  <si>
    <t>Baixo Paraná</t>
  </si>
  <si>
    <t>Alto Tietê</t>
  </si>
  <si>
    <t>Paraíba do Sul</t>
  </si>
  <si>
    <t>Itabapoana</t>
  </si>
  <si>
    <t>Mucuri</t>
  </si>
  <si>
    <t>Doce</t>
  </si>
  <si>
    <t>Paraguai</t>
  </si>
  <si>
    <t>Iguaçu</t>
  </si>
  <si>
    <t>Jacuí</t>
  </si>
  <si>
    <t>Uruguai</t>
  </si>
  <si>
    <t>Capivari</t>
  </si>
  <si>
    <t>Itajaí-Açu</t>
  </si>
  <si>
    <t>São Francisco (SE)</t>
  </si>
  <si>
    <t>São Francisco (NE)</t>
  </si>
  <si>
    <t>Parnaíba</t>
  </si>
  <si>
    <t>Paraguaçu</t>
  </si>
  <si>
    <t>Jequitinhonha (SE)</t>
  </si>
  <si>
    <t>Jequitinhonha (NE)</t>
  </si>
  <si>
    <t>Tocantins (SE)</t>
  </si>
  <si>
    <t>Tocantins (N)</t>
  </si>
  <si>
    <t>Amazonas (SE)</t>
  </si>
  <si>
    <t>Amazonas (N)</t>
  </si>
  <si>
    <t>FURNAS</t>
  </si>
  <si>
    <t>EMBORCACAO</t>
  </si>
  <si>
    <t>NOVA PONTE</t>
  </si>
  <si>
    <t>FOZ DO AREIA</t>
  </si>
  <si>
    <t xml:space="preserve">PASSO REAL  </t>
  </si>
  <si>
    <t>ITÁ</t>
  </si>
  <si>
    <t xml:space="preserve">SOBRADINHO  </t>
  </si>
  <si>
    <t xml:space="preserve">TUCURUI     </t>
  </si>
  <si>
    <t>Posto</t>
  </si>
  <si>
    <t>Cód.</t>
  </si>
  <si>
    <t>Aproveitamento</t>
  </si>
  <si>
    <t>BACIA DO RIO GRANDE</t>
  </si>
  <si>
    <t>CAMARGOS</t>
  </si>
  <si>
    <t>ITUTINGA</t>
  </si>
  <si>
    <t>FUNIL-GRANDE</t>
  </si>
  <si>
    <t>MASC. DE MORAES</t>
  </si>
  <si>
    <t>ESTREITO</t>
  </si>
  <si>
    <t>JAGUARA</t>
  </si>
  <si>
    <t>IGARAPAVA</t>
  </si>
  <si>
    <t>VOLTA GRANDE</t>
  </si>
  <si>
    <t>P COLOMBIA</t>
  </si>
  <si>
    <t>CACONDE</t>
  </si>
  <si>
    <t>EUC DA CUNHA</t>
  </si>
  <si>
    <t>LIMOEIRO</t>
  </si>
  <si>
    <t>MARIMBONDO</t>
  </si>
  <si>
    <t>AGUA VERMELHA</t>
  </si>
  <si>
    <t>TOTAL</t>
  </si>
  <si>
    <t>BACIA DO RIO PARANAÍBA</t>
  </si>
  <si>
    <t>BACIA DO RIO</t>
  </si>
  <si>
    <t>PARANAÍBA</t>
  </si>
  <si>
    <t>BATALHA</t>
  </si>
  <si>
    <t>SERRA FACAO</t>
  </si>
  <si>
    <t>MIRANDA</t>
  </si>
  <si>
    <t>CAPIM BRANCO 1</t>
  </si>
  <si>
    <t>CAPIM BRANCO 2</t>
  </si>
  <si>
    <t>CORUMBA IV</t>
  </si>
  <si>
    <t>CORUMBA III</t>
  </si>
  <si>
    <t>CORUMBA I</t>
  </si>
  <si>
    <t>ITUMBIARA</t>
  </si>
  <si>
    <t>CACH DOURADA</t>
  </si>
  <si>
    <t>SAO SIMAO</t>
  </si>
  <si>
    <t>CACU</t>
  </si>
  <si>
    <t>B. COQUEIROS</t>
  </si>
  <si>
    <t>FOZ DO RIO CLARO</t>
  </si>
  <si>
    <t>SALTO</t>
  </si>
  <si>
    <t>SLT VERDINHO</t>
  </si>
  <si>
    <t>ESPORA</t>
  </si>
  <si>
    <t>BACIA DO ALTO TIETE</t>
  </si>
  <si>
    <t>ALTO TIETÊ</t>
  </si>
  <si>
    <t>H.BORDEN</t>
  </si>
  <si>
    <t>BACIA DO RIO TIETE</t>
  </si>
  <si>
    <t>TIETÊ</t>
  </si>
  <si>
    <t>BARRA BONITA</t>
  </si>
  <si>
    <t>BARIRI</t>
  </si>
  <si>
    <t>IBITINGA</t>
  </si>
  <si>
    <t>PROMISSAO</t>
  </si>
  <si>
    <t>N.AVANHANDAVA</t>
  </si>
  <si>
    <t>TRES IRMAOS</t>
  </si>
  <si>
    <t>BACIA DO PARANAPANEMA</t>
  </si>
  <si>
    <t>PARANAPANEMA (SE)</t>
  </si>
  <si>
    <t>JURUMIRIM</t>
  </si>
  <si>
    <t>PIRAJU</t>
  </si>
  <si>
    <t>CHAVANTES</t>
  </si>
  <si>
    <t>OURINHOS</t>
  </si>
  <si>
    <t>LUCAS GARCEZ</t>
  </si>
  <si>
    <t>CANOAS 2</t>
  </si>
  <si>
    <t>CANOAS 1</t>
  </si>
  <si>
    <t>CAPIVARA</t>
  </si>
  <si>
    <t>TAQUARUCU</t>
  </si>
  <si>
    <t>ROSANA</t>
  </si>
  <si>
    <t>BACIA DO ALTO PARANÁ</t>
  </si>
  <si>
    <t>ALTO PARANÁ</t>
  </si>
  <si>
    <t>ILHA SOLTEIRA</t>
  </si>
  <si>
    <t>JUPIA</t>
  </si>
  <si>
    <t>BACIA DO BAIXO PARANÁ</t>
  </si>
  <si>
    <t>BAIXO PARANÁ</t>
  </si>
  <si>
    <t>P.PRIMAVERA</t>
  </si>
  <si>
    <t>ITAIPU</t>
  </si>
  <si>
    <t>BACIA DO RIO PARAÍBA DO SUL</t>
  </si>
  <si>
    <t>ITABAPOANA</t>
  </si>
  <si>
    <t>JAGUARI</t>
  </si>
  <si>
    <t>PARAIBUNA</t>
  </si>
  <si>
    <t>SANTA BRANCA</t>
  </si>
  <si>
    <t>FUNIL</t>
  </si>
  <si>
    <t>PICADA</t>
  </si>
  <si>
    <t>SOBRAGI</t>
  </si>
  <si>
    <t>SIMPLÍCIO ART.</t>
  </si>
  <si>
    <t>FONTES</t>
  </si>
  <si>
    <t>NILO PEÇANHA</t>
  </si>
  <si>
    <t>PEREIRA PASSOS</t>
  </si>
  <si>
    <t>ILHA POMBOS</t>
  </si>
  <si>
    <t>BACIA DO RIO ITABAPOANA</t>
  </si>
  <si>
    <t>ROSAL</t>
  </si>
  <si>
    <t>BACIA DO RIO MUCURÍ</t>
  </si>
  <si>
    <t>MUCURI</t>
  </si>
  <si>
    <t>SANTA CLARA - MG</t>
  </si>
  <si>
    <t>BACIA DO RIO DOCE</t>
  </si>
  <si>
    <t>DOCE</t>
  </si>
  <si>
    <t>GUILMAN</t>
  </si>
  <si>
    <t>A. DIAS + SÁ CARVALHO</t>
  </si>
  <si>
    <t>SALTO GRANDE</t>
  </si>
  <si>
    <t>PORTO ESTRELA</t>
  </si>
  <si>
    <t>CANDONGA</t>
  </si>
  <si>
    <t>BAGUARI</t>
  </si>
  <si>
    <t>AIMORÉS</t>
  </si>
  <si>
    <t>MASCARENHAS</t>
  </si>
  <si>
    <t>BACIA DO RIO PARAGUAI</t>
  </si>
  <si>
    <t>PARAGUAI</t>
  </si>
  <si>
    <t>MANSO</t>
  </si>
  <si>
    <t>P.PEDRA</t>
  </si>
  <si>
    <t>JAURU</t>
  </si>
  <si>
    <t>ITIQUIRA I</t>
  </si>
  <si>
    <t>ITIQUIRA II</t>
  </si>
  <si>
    <t>BACIA DO JEQUITINHONHA</t>
  </si>
  <si>
    <t>JEQUITINHONHA (SE)</t>
  </si>
  <si>
    <t>IRAPÉ</t>
  </si>
  <si>
    <t>BACIA DO RIO AMAZONAS</t>
  </si>
  <si>
    <t>AMAZONAS (SE)</t>
  </si>
  <si>
    <t>SAMUEL</t>
  </si>
  <si>
    <t>RONDON II</t>
  </si>
  <si>
    <t>JIRAU</t>
  </si>
  <si>
    <t>SANTO ANTONIO</t>
  </si>
  <si>
    <t>DARDANELOS</t>
  </si>
  <si>
    <t>GUAPORÉ</t>
  </si>
  <si>
    <t>BACIA DO SÃO FRANCISCO</t>
  </si>
  <si>
    <t>SÃO FRANCISCO (SE)</t>
  </si>
  <si>
    <t>RETIRO BAIXO</t>
  </si>
  <si>
    <t>TRES MARIAS</t>
  </si>
  <si>
    <t>QUEIMADO</t>
  </si>
  <si>
    <t>BACIA DO RIO TOCANTINS</t>
  </si>
  <si>
    <t>TOCANTINS (SE)</t>
  </si>
  <si>
    <t>SERRA DA MESA</t>
  </si>
  <si>
    <t>CANA BRAVA</t>
  </si>
  <si>
    <t>SÃO SALVADOR</t>
  </si>
  <si>
    <t>PEIXE ANGICAL</t>
  </si>
  <si>
    <t>LAJEADO</t>
  </si>
  <si>
    <t>SUBSISTEMA SUDESTE</t>
  </si>
  <si>
    <t>SUBSISTEMA</t>
  </si>
  <si>
    <t>Bacia do Rio Iguaçu</t>
  </si>
  <si>
    <t>IGUAÇU</t>
  </si>
  <si>
    <t>STA CLARA PR</t>
  </si>
  <si>
    <t>FUNDÃO</t>
  </si>
  <si>
    <t>SEGREDO</t>
  </si>
  <si>
    <t>SLT SANTIAGO</t>
  </si>
  <si>
    <t>SALTO OSORIO</t>
  </si>
  <si>
    <t>SALTO CAXIAS</t>
  </si>
  <si>
    <t>Bacia do Rio Jacuí</t>
  </si>
  <si>
    <t>JACUÍ</t>
  </si>
  <si>
    <t>ERNESTINA</t>
  </si>
  <si>
    <t xml:space="preserve">JACUI       </t>
  </si>
  <si>
    <t xml:space="preserve">ITAUBA      </t>
  </si>
  <si>
    <t>D.FRANCISCA</t>
  </si>
  <si>
    <t>MONTE CLARO</t>
  </si>
  <si>
    <t>CASTRO ALVES</t>
  </si>
  <si>
    <t>14 DE JULHO</t>
  </si>
  <si>
    <t>Bacia do Uruguai</t>
  </si>
  <si>
    <t>URUGUAI</t>
  </si>
  <si>
    <t>BARRA GRANDE</t>
  </si>
  <si>
    <t>GARIBALDI</t>
  </si>
  <si>
    <t>CAMPOS NOVOS</t>
  </si>
  <si>
    <t>MACHADINHO</t>
  </si>
  <si>
    <t xml:space="preserve">PASSO FUNDO </t>
  </si>
  <si>
    <t>MONJOLINHO</t>
  </si>
  <si>
    <t>FOZ CHAPECO</t>
  </si>
  <si>
    <t>QUEBRA-QUEIXO</t>
  </si>
  <si>
    <t>SÃO JOSÉ</t>
  </si>
  <si>
    <t>PASSO SÃO JOÃO</t>
  </si>
  <si>
    <t>Bacia do Rio Capivari</t>
  </si>
  <si>
    <t>CAPIVARI</t>
  </si>
  <si>
    <t xml:space="preserve">CAP.CACH.   </t>
  </si>
  <si>
    <t>Bacia do Itajaí-Açu</t>
  </si>
  <si>
    <t>ITAJAÍ-AÇU</t>
  </si>
  <si>
    <t>SALTO PILAO</t>
  </si>
  <si>
    <t>Bacia do Rio Paranapanema</t>
  </si>
  <si>
    <t>PARANAPANEMA (S)</t>
  </si>
  <si>
    <t>MAUÁ</t>
  </si>
  <si>
    <t>Subsistema Sul</t>
  </si>
  <si>
    <t xml:space="preserve">Bacia do Rio São Francisco </t>
  </si>
  <si>
    <t>ITAPARICA</t>
  </si>
  <si>
    <t>COMPLEXO</t>
  </si>
  <si>
    <t>XINGÓ</t>
  </si>
  <si>
    <t>Bacia do Rio Jequitinhonha</t>
  </si>
  <si>
    <t>JEQUITINHONHA (NE)</t>
  </si>
  <si>
    <t>ITAPEBI</t>
  </si>
  <si>
    <t>Bacia do Parnaíba</t>
  </si>
  <si>
    <t>PARNAÍBA</t>
  </si>
  <si>
    <t>B. ESPERANCA</t>
  </si>
  <si>
    <t>Bacia do Rio Paraguaçu</t>
  </si>
  <si>
    <t>PARAGUAÇU</t>
  </si>
  <si>
    <t>PEDRA DO CAVALO</t>
  </si>
  <si>
    <t>Subsistema Nordeste</t>
  </si>
  <si>
    <t>Bacia do Rio Tocantins</t>
  </si>
  <si>
    <t>ESTREITO TOC</t>
  </si>
  <si>
    <t>Bacia do Rio Amazonas</t>
  </si>
  <si>
    <t xml:space="preserve">CURUA-UNA   </t>
  </si>
  <si>
    <t>BALBINA</t>
  </si>
  <si>
    <t>Subsistema Norte</t>
  </si>
  <si>
    <t>IRAPE</t>
  </si>
  <si>
    <t>TOCOS</t>
  </si>
  <si>
    <t>GUARAPIRANGA</t>
  </si>
  <si>
    <t>BILLINGS</t>
  </si>
  <si>
    <t>SAO SALVADOR</t>
  </si>
  <si>
    <t>PASSO REAL</t>
  </si>
  <si>
    <t>ITAUBA</t>
  </si>
  <si>
    <t>JORDAO</t>
  </si>
  <si>
    <t>FUNDAO</t>
  </si>
  <si>
    <t>PASSO FUNDO</t>
  </si>
  <si>
    <t>QUEBRA QUEIX</t>
  </si>
  <si>
    <t xml:space="preserve">SALTO PILAO </t>
  </si>
  <si>
    <t>MOXOTO</t>
  </si>
  <si>
    <t>TUCURUI</t>
  </si>
  <si>
    <t>SLT.SANTIAGO</t>
  </si>
  <si>
    <t>Bacia</t>
  </si>
  <si>
    <t>Submercado</t>
  </si>
  <si>
    <t>Produtibilidade</t>
  </si>
  <si>
    <t>GRANDE</t>
  </si>
  <si>
    <t>PARAÍBA DO SUL</t>
  </si>
  <si>
    <t>SÃO FRANCISCO (NE)</t>
  </si>
  <si>
    <t>AMAZONAS (N)</t>
  </si>
  <si>
    <t>TOCANTINS (N)</t>
  </si>
  <si>
    <t>SANTO ANT JARI</t>
  </si>
  <si>
    <t>COARACY NUNES</t>
  </si>
  <si>
    <t>SANTANA</t>
  </si>
  <si>
    <t>VIGÁRIO</t>
  </si>
  <si>
    <t>ANTA</t>
  </si>
  <si>
    <t>LAJES</t>
  </si>
  <si>
    <t>CAPIM BRANC1</t>
  </si>
  <si>
    <t>CAPIM BRANC2</t>
  </si>
  <si>
    <t>AIMORES</t>
  </si>
  <si>
    <t>GUILMAN-AMOR</t>
  </si>
  <si>
    <t>NAVANHANDAVA</t>
  </si>
  <si>
    <t>SIMPLICIO</t>
  </si>
  <si>
    <t xml:space="preserve">STA CECILIA </t>
  </si>
  <si>
    <t>STA CLARA MG</t>
  </si>
  <si>
    <t>GUAPORE</t>
  </si>
  <si>
    <t xml:space="preserve">CORUMBA III </t>
  </si>
  <si>
    <t xml:space="preserve">ITIQUIRA II </t>
  </si>
  <si>
    <t>A.S.OLIVEIRA</t>
  </si>
  <si>
    <t>M. DE MORAES</t>
  </si>
  <si>
    <t>CACH.DOURADA</t>
  </si>
  <si>
    <t xml:space="preserve">P. PASSOS   </t>
  </si>
  <si>
    <t>FERREIRA GOMES</t>
  </si>
  <si>
    <t>QI</t>
  </si>
  <si>
    <t>CENÁRIO 1</t>
  </si>
  <si>
    <t>COD</t>
  </si>
  <si>
    <t>NOME</t>
  </si>
  <si>
    <t>BACIA</t>
  </si>
  <si>
    <t>RIO</t>
  </si>
  <si>
    <t>SITUAÇÃO</t>
  </si>
  <si>
    <t>TIPO DE SÉRIE</t>
  </si>
  <si>
    <t>FÓRMULA</t>
  </si>
  <si>
    <t>OBSERVAÇÃO</t>
  </si>
  <si>
    <t>Operação</t>
  </si>
  <si>
    <t>Natural</t>
  </si>
  <si>
    <t>MASCARENHAS DE MORAES</t>
  </si>
  <si>
    <t>PORTO COLOMBIA</t>
  </si>
  <si>
    <t>Pardo</t>
  </si>
  <si>
    <t>São Marcos</t>
  </si>
  <si>
    <t>Corumbá</t>
  </si>
  <si>
    <t>Araguari</t>
  </si>
  <si>
    <t>CACHOEIRA DOURADA</t>
  </si>
  <si>
    <t>Paraná</t>
  </si>
  <si>
    <t>Artificial</t>
  </si>
  <si>
    <t>= vaz(237) – 0,1 x [vaz(161) – vaz(117) – vaz(118)] – vaz(117) – vaz(118)</t>
  </si>
  <si>
    <t>Considera bombeamento para H.Borden</t>
  </si>
  <si>
    <t>= vaz(238) – 0,1 x [vaz(161) – vaz(117) – vaz(118)] – vaz(117) – vaz(118)</t>
  </si>
  <si>
    <t>= vaz(239) – 0,1 x [vaz(161) – vaz(117) – vaz(118)] – vaz(117) – vaz(118)</t>
  </si>
  <si>
    <t>= vaz(240) – 0,1 x [vaz(161) – vaz(117) – vaz(118)] – vaz(117) – vaz(118)</t>
  </si>
  <si>
    <t>NOVA AVANHANDAVA</t>
  </si>
  <si>
    <t>= vaz(242) – 0,1 x [vaz(161) – vaz(117) – vaz(118)] – vaz(117) – vaz(118)</t>
  </si>
  <si>
    <t>= vaz(243) – 0,1 x [vaz(161) – vaz(117) – vaz(118)] – vaz(117) – vaz(118)</t>
  </si>
  <si>
    <t>ILHA SOLTEIRA EQUIVALENTE</t>
  </si>
  <si>
    <t>Tietê e Paraná</t>
  </si>
  <si>
    <t>= vaz(244) – 0,1 x [vaz(161) – vaz(117) – vaz(118)] – vaz(117) – vaz(118)</t>
  </si>
  <si>
    <t>= vaz(245) – 0,1 x [vaz(161) – vaz(117) – vaz(118)] – vaz(117) – vaz(118)</t>
  </si>
  <si>
    <t>PORTO PRIMAVERA</t>
  </si>
  <si>
    <t>= vaz(246) – 0,1 x [vaz(161) – vaz(117) – vaz(118)] – vaz(117) – vaz(118)</t>
  </si>
  <si>
    <t>Paranapanema</t>
  </si>
  <si>
    <t>Tibagi</t>
  </si>
  <si>
    <t>= vaz(266) – 0,1 x [vaz(161) – vaz(117) – vaz(118)] – vaz(117) – vaz(118)</t>
  </si>
  <si>
    <t>JORDÃO</t>
  </si>
  <si>
    <t>Jordão e Iguaçu</t>
  </si>
  <si>
    <t>= vaz(73) – min(vaz(73) – 10 m³/s; 173,5 m³/s)</t>
  </si>
  <si>
    <t>Reduzida da vazão desviada para o rio Iguaçu a montante de Segredo</t>
  </si>
  <si>
    <t>SANTA CLARA PR</t>
  </si>
  <si>
    <t>Jordão</t>
  </si>
  <si>
    <t>Jordão/Iratim</t>
  </si>
  <si>
    <t>SEGREDO + DESVIO</t>
  </si>
  <si>
    <t>= vaz(76) + min(vaz(73) – 10 m³/s ; 173,5 m³/s)</t>
  </si>
  <si>
    <t>Acréscimo do Desvio Jordão a montante</t>
  </si>
  <si>
    <t>SALTO SANTIAGO</t>
  </si>
  <si>
    <t>BAIXO IGUAÇU</t>
  </si>
  <si>
    <t>Expansão</t>
  </si>
  <si>
    <t>SÃO ROQUE</t>
  </si>
  <si>
    <t>Canoas</t>
  </si>
  <si>
    <t>Passo Fundo</t>
  </si>
  <si>
    <t>FOZ CHAPECÓ</t>
  </si>
  <si>
    <t>Taquari-Antas</t>
  </si>
  <si>
    <t>Corrente</t>
  </si>
  <si>
    <t>Atlântico Sudeste</t>
  </si>
  <si>
    <t>Ijuí</t>
  </si>
  <si>
    <t>TRAIÇÃO</t>
  </si>
  <si>
    <t>Pinheiros</t>
  </si>
  <si>
    <t>= vaz(117) + vaz(118)</t>
  </si>
  <si>
    <t>PEDREIRA</t>
  </si>
  <si>
    <t>= vaz(118)</t>
  </si>
  <si>
    <t>JACUI</t>
  </si>
  <si>
    <t>DONA FRANCISCA</t>
  </si>
  <si>
    <t>CAPIVARI CACHOEIRA</t>
  </si>
  <si>
    <t>Capivari-Cachoeira</t>
  </si>
  <si>
    <t>PEDRAS</t>
  </si>
  <si>
    <t>Cubatão</t>
  </si>
  <si>
    <t>Rio das Pedras</t>
  </si>
  <si>
    <t>= vaz(119) – vaz(118)</t>
  </si>
  <si>
    <t>Guarapiranga</t>
  </si>
  <si>
    <t>BILLINGS + PEDRAS</t>
  </si>
  <si>
    <t>Tietê/Cubatão</t>
  </si>
  <si>
    <t>Pinheiros/Pedras</t>
  </si>
  <si>
    <t>= (vaz(118) – 0,185) / 0,8103</t>
  </si>
  <si>
    <t>Vazão natural formada pelo reservatório Billings considerando a contribuição do reservatório de Pedras</t>
  </si>
  <si>
    <t>Jaguari</t>
  </si>
  <si>
    <t>Paraibuna-Paraitinga</t>
  </si>
  <si>
    <t>SANTA CECILIA</t>
  </si>
  <si>
    <t>Se vaz(127) ≤ 430 m³/s então = max (0 ; vaz(127) – 90 m³/s)      Se vaz(127) ≥ 430 m³/s então = 340 m³/s</t>
  </si>
  <si>
    <t>Limitação de vazão máxima pelo túnel de desvio de vazão mínima na bacia.</t>
  </si>
  <si>
    <t>= vaz(129) – vaz(298) – vaz(203) + vaz(304)</t>
  </si>
  <si>
    <t>Desconto do bombeamento em Santa Cecília e acréscimo de vertimento de Santana</t>
  </si>
  <si>
    <t>NILO PECANHA</t>
  </si>
  <si>
    <t>Não definido</t>
  </si>
  <si>
    <t>= min(vaz(316) ; 144 m³/s)</t>
  </si>
  <si>
    <t>Limitado à máxima vazão defluente do reservatório de Vigário</t>
  </si>
  <si>
    <t>Ribeirão das Lajes</t>
  </si>
  <si>
    <t>= vaz(202) + min(vaz(201) ; 25 m³/s)</t>
  </si>
  <si>
    <t>Com acréscimo do Desvio em Tocos limitado em, no máximo, 25 m³/s</t>
  </si>
  <si>
    <t>Amazonas</t>
  </si>
  <si>
    <t>Comemoração</t>
  </si>
  <si>
    <t>São Francisco</t>
  </si>
  <si>
    <t>Paraopeba</t>
  </si>
  <si>
    <t>Preto</t>
  </si>
  <si>
    <t>PONTE NOVA</t>
  </si>
  <si>
    <t>EDGARD DE SOUZA COM TRIBUTÁRIOS</t>
  </si>
  <si>
    <t>EDGARD DE SOUZA SEM TRIBUTÁRIOS</t>
  </si>
  <si>
    <t>= vaz(161) – vaz(117) – vaz(118)</t>
  </si>
  <si>
    <t>Vazões de Edgard de Souza sem a contribuição do canal Pinheiros</t>
  </si>
  <si>
    <t>SOBRADINHO INCREMENTAL</t>
  </si>
  <si>
    <t>Vazões incrementais entre Três Marias e Sobradinho</t>
  </si>
  <si>
    <t>SOBRADINHO</t>
  </si>
  <si>
    <t>ITAPARICA INCREMENTAL</t>
  </si>
  <si>
    <t>Vazões incrementais entre Sobradinho e Itaparica</t>
  </si>
  <si>
    <t>= vaz(172)</t>
  </si>
  <si>
    <t>PAULO AFONSO</t>
  </si>
  <si>
    <t>COMPLEXO PAULO AFONSO –MOXOTÓ</t>
  </si>
  <si>
    <t>= vaz(173)</t>
  </si>
  <si>
    <t>ANTÔNIO DIAS+SÁ CARVALHO</t>
  </si>
  <si>
    <t>Piracicaba e Severo</t>
  </si>
  <si>
    <t>Jequitinhonha</t>
  </si>
  <si>
    <t>BOA ESPERANÇA</t>
  </si>
  <si>
    <t>Tocantins</t>
  </si>
  <si>
    <t>Peixe</t>
  </si>
  <si>
    <t>Paraibuna</t>
  </si>
  <si>
    <t>ITAOCARA</t>
  </si>
  <si>
    <t>Piraí</t>
  </si>
  <si>
    <t>LAJES / PEREIRA PASSOS / FONTES</t>
  </si>
  <si>
    <t>CACHOEIRA CALDEIRÃO</t>
  </si>
  <si>
    <t>CORUMBÁ 4</t>
  </si>
  <si>
    <t>CORUMBA 1</t>
  </si>
  <si>
    <t>Pelotas</t>
  </si>
  <si>
    <t>SALTO APIACÁS</t>
  </si>
  <si>
    <t>Apiacás</t>
  </si>
  <si>
    <t>SINOP</t>
  </si>
  <si>
    <t>Teles Pires</t>
  </si>
  <si>
    <t>COLIDER</t>
  </si>
  <si>
    <t>TELES PIRES</t>
  </si>
  <si>
    <t>SÃO MANOEL</t>
  </si>
  <si>
    <t>SALTO VERDINHO</t>
  </si>
  <si>
    <t>Verde</t>
  </si>
  <si>
    <t>= vaz(34) + vaz(243)</t>
  </si>
  <si>
    <t>CAÇU</t>
  </si>
  <si>
    <t>Claro</t>
  </si>
  <si>
    <t>BARRA DOS COQUEIROS</t>
  </si>
  <si>
    <t>Atlântico Leste</t>
  </si>
  <si>
    <t>MURTA</t>
  </si>
  <si>
    <t>ITIQUIRA I E II</t>
  </si>
  <si>
    <t>Itiquira</t>
  </si>
  <si>
    <t>GUILMAN-AMORIM</t>
  </si>
  <si>
    <t>Piracicaba</t>
  </si>
  <si>
    <t>Santo Antônio</t>
  </si>
  <si>
    <t>Uatumã</t>
  </si>
  <si>
    <t>ESTREITO TOCANTINS</t>
  </si>
  <si>
    <t>CURUA-UMA</t>
  </si>
  <si>
    <t>Curuá-Una</t>
  </si>
  <si>
    <t>Manso</t>
  </si>
  <si>
    <t>Jamari</t>
  </si>
  <si>
    <t>PONTE DE PEDRA</t>
  </si>
  <si>
    <t>Correntes</t>
  </si>
  <si>
    <t>SANTA CLARA MG</t>
  </si>
  <si>
    <t>Antas</t>
  </si>
  <si>
    <t>Madeira</t>
  </si>
  <si>
    <t>QUEBRA QUEIXO</t>
  </si>
  <si>
    <t>Chapecó</t>
  </si>
  <si>
    <t>BELO MONTE</t>
  </si>
  <si>
    <t>Xingu</t>
  </si>
  <si>
    <t>SANTO ANTONIO DO JARI</t>
  </si>
  <si>
    <t>Jari</t>
  </si>
  <si>
    <t>Aripuanã</t>
  </si>
  <si>
    <t>BELO MONTE  PRINCIPAL</t>
  </si>
  <si>
    <t>Série gerada a partir da diferença entre a série de vazão natural (posto 288) e alternância dos hidrogramas ecológicos começando pelo hidrograma B e os valores negativos obtidos substituídos por zero.</t>
  </si>
  <si>
    <t>BELO MONTE JUSANTE</t>
  </si>
  <si>
    <t>Série gerada a partir da soma entre 7% da vazão natural (posto 288) e alternância dos hidrogramas ecológicos começando pelo hidrograma B e acrescidos os valores negativos encontrados no posto 292.</t>
  </si>
  <si>
    <t>Jauru</t>
  </si>
  <si>
    <t>Guaporé</t>
  </si>
  <si>
    <t>SANTA CECÍLIA BOMBEAMENTO</t>
  </si>
  <si>
    <t>Se vaz(125) ≤ 190 m³/s então = [vaz(125) x 119 m³/s] / 190 m³/s       Se 190 m³/s ≤ vaz(125) ≤ 209 m³/s então = 119 m³/s     Se 209 m³/s ≤ vaz(125) ≤ 250 m³/s então = vaz(125) – 90 m³/s     Se vaz(125) ³ 250 m³/s</t>
  </si>
  <si>
    <t>Bombeamento em Santa Cecília</t>
  </si>
  <si>
    <t>ILHA DOS POMBOS</t>
  </si>
  <si>
    <t>= vaz(130) – vaz(298) – vaz(203) + vaz(304)</t>
  </si>
  <si>
    <t>POSTO NULO</t>
  </si>
  <si>
    <t>Série nula para postos onde originalmente não existia vazão</t>
  </si>
  <si>
    <t>BELO MONTE COMPLEMENTAR</t>
  </si>
  <si>
    <t>Série gerada a partir da soma dos vertimentos da casa de força principal e alternância dos hidrogramas ecológicos começando pelo hidrograma B e acrescidos os valores negativos encontrados no posto 292.</t>
  </si>
  <si>
    <t>= vaz(132) + min(vaz(316) – vaz(131) ; 51 m³/s])</t>
  </si>
  <si>
    <t>SANTANA vertimento</t>
  </si>
  <si>
    <t>= vaz(315) – vaz(316)</t>
  </si>
  <si>
    <t>= vaz(303) + vaz(131)</t>
  </si>
  <si>
    <t>Acréscimo de Nilo Peçanha</t>
  </si>
  <si>
    <t>= vaz(199) – vaz(298) – vaz(203) + vaz(304)</t>
  </si>
  <si>
    <t>= (vaz(203) – vaz(201)) + vaz(317) + vaz(298)</t>
  </si>
  <si>
    <t>= min(vaz(315); 190 m³/s)</t>
  </si>
  <si>
    <t>TOCOS vertimento</t>
  </si>
  <si>
    <t>= max[ 0; (vaz(201) – 25 m³/s)]</t>
  </si>
  <si>
    <t>Vazão restante no rio Piraí após desvio para Lajes</t>
  </si>
  <si>
    <t>HENRY BORDEN</t>
  </si>
  <si>
    <t>= vaz(116) + vaz(117) + vaz(118) + 0,1 x [vaz(161) – vaz(117) – vaz(118)]</t>
  </si>
  <si>
    <t>Vazão disponível em H.Borden contabilizando o possível de ser bombeado no Tietê e as retiradas para abastecimento nos reservatórios de Guarapiranga e Billings</t>
  </si>
  <si>
    <t>= vaz(117) + vaz(118) + 0,1 x [vaz(161) – vaz(117) – vaz(118)]</t>
  </si>
  <si>
    <t>Vazão desviada para H.Borden contabilizando o possível de ser bombeado no Tietê e as retiradas para abastecimento nos reservatórios de Guarapiranga e Billings</t>
  </si>
  <si>
    <t>USINA</t>
  </si>
  <si>
    <t>POSTO</t>
  </si>
  <si>
    <t>JORDÃO NAT.</t>
  </si>
  <si>
    <t>SEGREDO NAT.</t>
  </si>
  <si>
    <t>CAP.CACH.</t>
  </si>
  <si>
    <t>STA. CECILIA</t>
  </si>
  <si>
    <t>ANTA NAT.</t>
  </si>
  <si>
    <t>ILHA POMBOS NAT.</t>
  </si>
  <si>
    <t>E. DE SOUZA</t>
  </si>
  <si>
    <t>INCR.3M/SBD</t>
  </si>
  <si>
    <t>ITAPARICA DA SERRA</t>
  </si>
  <si>
    <t>LAJES NAT.</t>
  </si>
  <si>
    <t>SANTANA NAT.</t>
  </si>
  <si>
    <t>BARRA BONITA NAT.</t>
  </si>
  <si>
    <t>BARIRI NAT.</t>
  </si>
  <si>
    <t>IBITINGA NAT.</t>
  </si>
  <si>
    <t>PROMISSAO NAT.</t>
  </si>
  <si>
    <t>N.AVANHANDAVA NAT.</t>
  </si>
  <si>
    <t>TRES IRMAOS NAT.</t>
  </si>
  <si>
    <t>ILHA SOLTEIRA EQUIVALENTE NAT.</t>
  </si>
  <si>
    <t>JUPIA NAT.</t>
  </si>
  <si>
    <t>P.PRIMAVERA NAT.</t>
  </si>
  <si>
    <t>ITAIPU NAT.</t>
  </si>
  <si>
    <t>CURUÁ-UNA</t>
  </si>
  <si>
    <t>BILLINGS_ANTIGA</t>
  </si>
  <si>
    <t>ITAIPU ART.</t>
  </si>
  <si>
    <t xml:space="preserve">Bacia </t>
  </si>
  <si>
    <t>Rio</t>
  </si>
  <si>
    <t>M0</t>
  </si>
  <si>
    <t>M1</t>
  </si>
  <si>
    <t>M2</t>
  </si>
  <si>
    <t>M3</t>
  </si>
  <si>
    <t>M4</t>
  </si>
  <si>
    <t>S</t>
  </si>
  <si>
    <t>NE</t>
  </si>
  <si>
    <t>N</t>
  </si>
  <si>
    <t>SE/CO</t>
  </si>
  <si>
    <t>Bacia do Rio Araguari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</si>
  <si>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</si>
  <si>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</si>
  <si>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</si>
  <si>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</si>
  <si>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</si>
  <si>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</si>
  <si>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</si>
  <si>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</si>
  <si>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</si>
  <si>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</si>
  <si>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</si>
  <si>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</si>
  <si>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</si>
  <si>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</si>
  <si>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</si>
  <si>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</si>
  <si>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</si>
  <si>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</si>
  <si>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</si>
  <si>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</si>
  <si>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</si>
  <si>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</si>
  <si>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</si>
  <si>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</si>
  <si>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Nome</t>
  </si>
  <si>
    <t>Entrada</t>
  </si>
  <si>
    <t>Cen1</t>
  </si>
  <si>
    <t>Cod</t>
  </si>
  <si>
    <t>InicioHistorico</t>
  </si>
  <si>
    <t>FinalHistorico</t>
  </si>
  <si>
    <t xml:space="preserve">CAMARGOS    </t>
  </si>
  <si>
    <t xml:space="preserve">ITUTINGA    </t>
  </si>
  <si>
    <t xml:space="preserve">FURNAS      </t>
  </si>
  <si>
    <t xml:space="preserve">ESTREITO    </t>
  </si>
  <si>
    <t xml:space="preserve">JAGUARA     </t>
  </si>
  <si>
    <t xml:space="preserve">IGARAPAVA   </t>
  </si>
  <si>
    <t xml:space="preserve">P. COLOMBIA </t>
  </si>
  <si>
    <t xml:space="preserve">CACONDE     </t>
  </si>
  <si>
    <t xml:space="preserve">E. DA CUNHA </t>
  </si>
  <si>
    <t xml:space="preserve">MARIMBONDO  </t>
  </si>
  <si>
    <t xml:space="preserve">A. VERMELHA </t>
  </si>
  <si>
    <t xml:space="preserve">BOCAINA     </t>
  </si>
  <si>
    <t xml:space="preserve">BATALHA     </t>
  </si>
  <si>
    <t xml:space="preserve">EMBORCACAO  </t>
  </si>
  <si>
    <t xml:space="preserve">NOVA PONTE  </t>
  </si>
  <si>
    <t xml:space="preserve">ITUMBIARA   </t>
  </si>
  <si>
    <t xml:space="preserve">SAO SIMAO   </t>
  </si>
  <si>
    <t xml:space="preserve">I.SOLTEIRA  </t>
  </si>
  <si>
    <t xml:space="preserve">A.S.LIMA    </t>
  </si>
  <si>
    <t xml:space="preserve">IBITINGA    </t>
  </si>
  <si>
    <t xml:space="preserve">PROMISSAO   </t>
  </si>
  <si>
    <t xml:space="preserve">T.IRMAOS    </t>
  </si>
  <si>
    <t>I.SOLT. EQV.</t>
  </si>
  <si>
    <t xml:space="preserve">JUPIA       </t>
  </si>
  <si>
    <t xml:space="preserve">P.PRIMAVERA </t>
  </si>
  <si>
    <t xml:space="preserve">A.A.LAYDNER </t>
  </si>
  <si>
    <t xml:space="preserve">PIRAJU      </t>
  </si>
  <si>
    <t xml:space="preserve">CHAVANTES   </t>
  </si>
  <si>
    <t xml:space="preserve">L.N. GARCEZ </t>
  </si>
  <si>
    <t xml:space="preserve">CANOAS II   </t>
  </si>
  <si>
    <t xml:space="preserve">CANOAS I    </t>
  </si>
  <si>
    <t xml:space="preserve">MAUA        </t>
  </si>
  <si>
    <t>SAO JERONIMO</t>
  </si>
  <si>
    <t xml:space="preserve">CAPIVARA    </t>
  </si>
  <si>
    <t xml:space="preserve">TAQUARUCU   </t>
  </si>
  <si>
    <t xml:space="preserve">ROSANA      </t>
  </si>
  <si>
    <t>S GDE CHOPIM</t>
  </si>
  <si>
    <t xml:space="preserve">ITAIPU      </t>
  </si>
  <si>
    <t xml:space="preserve">JORDAO      </t>
  </si>
  <si>
    <t xml:space="preserve">FUNDAO      </t>
  </si>
  <si>
    <t xml:space="preserve">G.B.MUNHOZ  </t>
  </si>
  <si>
    <t xml:space="preserve">SEGREDO     </t>
  </si>
  <si>
    <t xml:space="preserve">SAO JOAO    </t>
  </si>
  <si>
    <t>BAIXO IGUACU</t>
  </si>
  <si>
    <t>CACHOEIRINHA</t>
  </si>
  <si>
    <t xml:space="preserve">PAI QUERE   </t>
  </si>
  <si>
    <t xml:space="preserve">SAO ROQUE   </t>
  </si>
  <si>
    <t xml:space="preserve">GARIBALDI   </t>
  </si>
  <si>
    <t xml:space="preserve">ITA         </t>
  </si>
  <si>
    <t xml:space="preserve">FOZ CHAPECO </t>
  </si>
  <si>
    <t xml:space="preserve">MONTE CLARO </t>
  </si>
  <si>
    <t xml:space="preserve">ESPORA      </t>
  </si>
  <si>
    <t xml:space="preserve">CUBATAO     </t>
  </si>
  <si>
    <t xml:space="preserve">SAO JOSE    </t>
  </si>
  <si>
    <t>PASSO SAO JO</t>
  </si>
  <si>
    <t xml:space="preserve">TRAICAO     </t>
  </si>
  <si>
    <t xml:space="preserve">PEDREIRA    </t>
  </si>
  <si>
    <t xml:space="preserve">ERNESTINA   </t>
  </si>
  <si>
    <t xml:space="preserve">D.FRANCISCA </t>
  </si>
  <si>
    <t xml:space="preserve">G.P.SOUZA   </t>
  </si>
  <si>
    <t xml:space="preserve">PEDRAS      </t>
  </si>
  <si>
    <t xml:space="preserve">BILLINGS    </t>
  </si>
  <si>
    <t>BILLINGS_PED</t>
  </si>
  <si>
    <t xml:space="preserve">JAGUARI     </t>
  </si>
  <si>
    <t xml:space="preserve">PARAIBUNA   </t>
  </si>
  <si>
    <t xml:space="preserve">FUNIL       </t>
  </si>
  <si>
    <t xml:space="preserve">SIMPLICIO   </t>
  </si>
  <si>
    <t xml:space="preserve">ANTA_ARTF   </t>
  </si>
  <si>
    <t xml:space="preserve">ANTA        </t>
  </si>
  <si>
    <t xml:space="preserve">I. POMBOS   </t>
  </si>
  <si>
    <t xml:space="preserve">LAJES       </t>
  </si>
  <si>
    <t xml:space="preserve">BAGUARI     </t>
  </si>
  <si>
    <t xml:space="preserve">MASCARENHAS </t>
  </si>
  <si>
    <t xml:space="preserve">RONDON II   </t>
  </si>
  <si>
    <t xml:space="preserve">AIMORES     </t>
  </si>
  <si>
    <t xml:space="preserve">CANDONGA    </t>
  </si>
  <si>
    <t xml:space="preserve">TRES MARIAS </t>
  </si>
  <si>
    <t xml:space="preserve">QUEIMADO    </t>
  </si>
  <si>
    <t xml:space="preserve">ALTO TIET�  </t>
  </si>
  <si>
    <t xml:space="preserve">E.SOUZA     </t>
  </si>
  <si>
    <t>SOBRADINHO F</t>
  </si>
  <si>
    <t>ITAPARICA FI</t>
  </si>
  <si>
    <t xml:space="preserve">ITAPARICA   </t>
  </si>
  <si>
    <t xml:space="preserve">MOXOTO      </t>
  </si>
  <si>
    <t>P.AFONSO 123</t>
  </si>
  <si>
    <t>COMP. MOXOTO</t>
  </si>
  <si>
    <t xml:space="preserve">XINGO       </t>
  </si>
  <si>
    <t xml:space="preserve">SA CARVALHO </t>
  </si>
  <si>
    <t>COUTO MAGALH</t>
  </si>
  <si>
    <t xml:space="preserve">ITAPEBI     </t>
  </si>
  <si>
    <t xml:space="preserve">CANA BRAVA  </t>
  </si>
  <si>
    <t xml:space="preserve">ROSAL       </t>
  </si>
  <si>
    <t xml:space="preserve">PICADA      </t>
  </si>
  <si>
    <t xml:space="preserve">SOBRAGI     </t>
  </si>
  <si>
    <t xml:space="preserve">ITAOCARA    </t>
  </si>
  <si>
    <t xml:space="preserve">TOCOS       </t>
  </si>
  <si>
    <t xml:space="preserve">SANTANA     </t>
  </si>
  <si>
    <t>CACH.CALDEIR</t>
  </si>
  <si>
    <t xml:space="preserve">CORUMBA IV  </t>
  </si>
  <si>
    <t xml:space="preserve">MIRANDA     </t>
  </si>
  <si>
    <t xml:space="preserve">CORUMBA I   </t>
  </si>
  <si>
    <t xml:space="preserve">MACHADINHO  </t>
  </si>
  <si>
    <t xml:space="preserve">MONJOLINHO  </t>
  </si>
  <si>
    <t xml:space="preserve">SLT APIACAS </t>
  </si>
  <si>
    <t xml:space="preserve">SINOP       </t>
  </si>
  <si>
    <t xml:space="preserve">COLIDER     </t>
  </si>
  <si>
    <t xml:space="preserve">TELES PIRES </t>
  </si>
  <si>
    <t xml:space="preserve">SAO MANOEL  </t>
  </si>
  <si>
    <t>SALTO DO RIO</t>
  </si>
  <si>
    <t xml:space="preserve">CACU        </t>
  </si>
  <si>
    <t>BARRA DOS CO</t>
  </si>
  <si>
    <t xml:space="preserve">OURINHOS    </t>
  </si>
  <si>
    <t xml:space="preserve">SERRA FACAO </t>
  </si>
  <si>
    <t xml:space="preserve">P.CAVALO    </t>
  </si>
  <si>
    <t xml:space="preserve">IRAPE       </t>
  </si>
  <si>
    <t xml:space="preserve">PEIXE ANGIC </t>
  </si>
  <si>
    <t xml:space="preserve">MURTA       </t>
  </si>
  <si>
    <t xml:space="preserve">ITIQUIRA I  </t>
  </si>
  <si>
    <t>FOZ DO RIO C</t>
  </si>
  <si>
    <t xml:space="preserve">P. ESTRELA  </t>
  </si>
  <si>
    <t xml:space="preserve">TRAIRA      </t>
  </si>
  <si>
    <t xml:space="preserve">BAU I       </t>
  </si>
  <si>
    <t xml:space="preserve">BALBINA     </t>
  </si>
  <si>
    <t xml:space="preserve">SERRA MESA  </t>
  </si>
  <si>
    <t xml:space="preserve">LAJEADO     </t>
  </si>
  <si>
    <t xml:space="preserve">S. QUEBRADA </t>
  </si>
  <si>
    <t>SANTA ISABEL</t>
  </si>
  <si>
    <t xml:space="preserve">MANSO       </t>
  </si>
  <si>
    <t xml:space="preserve">SAMUEL      </t>
  </si>
  <si>
    <t>COARACY NUNE</t>
  </si>
  <si>
    <t xml:space="preserve">PONTE PEDRA </t>
  </si>
  <si>
    <t xml:space="preserve">OLHO DAGUA  </t>
  </si>
  <si>
    <t xml:space="preserve">14 DE JULHO </t>
  </si>
  <si>
    <t xml:space="preserve">JIRAU       </t>
  </si>
  <si>
    <t xml:space="preserve">STO ANTONIO </t>
  </si>
  <si>
    <t xml:space="preserve">BELO MONTE  </t>
  </si>
  <si>
    <t xml:space="preserve">ITUMIRIM    </t>
  </si>
  <si>
    <t>STO ANT JARI</t>
  </si>
  <si>
    <t xml:space="preserve">DARDANELOS  </t>
  </si>
  <si>
    <t>BELO MONTE P</t>
  </si>
  <si>
    <t>BELO MONTE J</t>
  </si>
  <si>
    <t xml:space="preserve">SALTO       </t>
  </si>
  <si>
    <t xml:space="preserve">JAURU       </t>
  </si>
  <si>
    <t xml:space="preserve">GUAPORE     </t>
  </si>
  <si>
    <t>FERREIRA GOM</t>
  </si>
  <si>
    <t xml:space="preserve">POSTO ZERO  </t>
  </si>
  <si>
    <t>BILLINGS ANT</t>
  </si>
  <si>
    <t>BELO MONTE C</t>
  </si>
  <si>
    <t xml:space="preserve">FONTES      </t>
  </si>
  <si>
    <t xml:space="preserve">ITAGUACU    </t>
  </si>
  <si>
    <t xml:space="preserve">VIGARIO     </t>
  </si>
  <si>
    <t>M5</t>
  </si>
  <si>
    <t/>
  </si>
  <si>
    <t>MONTANTES</t>
  </si>
  <si>
    <t>Q</t>
  </si>
  <si>
    <t>QM</t>
  </si>
  <si>
    <t>INDEX</t>
  </si>
  <si>
    <t>F</t>
  </si>
  <si>
    <t>Art</t>
  </si>
  <si>
    <t>AA</t>
  </si>
  <si>
    <t>AM</t>
  </si>
  <si>
    <t>Referencia</t>
  </si>
  <si>
    <t>% Referencia</t>
  </si>
  <si>
    <t>month</t>
  </si>
  <si>
    <t>Vazao</t>
  </si>
  <si>
    <t>C</t>
  </si>
  <si>
    <t>E</t>
  </si>
  <si>
    <t>AjustesCen1!$AA$4:$AX$323</t>
  </si>
  <si>
    <t>AjustesCen1!$AM$4:$AX$323</t>
  </si>
  <si>
    <t>Posto Artificial [C]alculado / [E]ntrada</t>
  </si>
  <si>
    <t>SUDESTE</t>
  </si>
  <si>
    <t>MADEIRA</t>
  </si>
  <si>
    <t>PARANA</t>
  </si>
  <si>
    <t>SUL</t>
  </si>
  <si>
    <t>NORDESTE</t>
  </si>
  <si>
    <t>Amazonas - Teles Pires</t>
  </si>
  <si>
    <t>Amazonas - Madeira</t>
  </si>
  <si>
    <t>Baixo Paraná - Itaipu</t>
  </si>
  <si>
    <t>Amazonas - Belo Monte</t>
  </si>
  <si>
    <t>ITAIPU Incr</t>
  </si>
  <si>
    <t>** sempre calculado</t>
  </si>
  <si>
    <t>MERCADO</t>
  </si>
  <si>
    <t>BACIAS</t>
  </si>
  <si>
    <t>VAZÃO (m3/s)</t>
  </si>
  <si>
    <t>ENA MLT (MWmes)</t>
  </si>
  <si>
    <t>REE</t>
  </si>
  <si>
    <t>ENA (MWmed)</t>
  </si>
  <si>
    <t xml:space="preserve">   META (% da referência ou MWmed)     -     Usar "=" para manter valor de entrada</t>
  </si>
  <si>
    <t>semana</t>
  </si>
  <si>
    <t>dias</t>
  </si>
  <si>
    <t>REGRESSÕES</t>
  </si>
  <si>
    <t>Y = A0 + A1 * X</t>
  </si>
  <si>
    <t>Posto Regredido</t>
  </si>
  <si>
    <t>Posto Base</t>
  </si>
  <si>
    <t>Código</t>
  </si>
  <si>
    <t>A0</t>
  </si>
  <si>
    <t>A1</t>
  </si>
  <si>
    <t>Regressão de vazoes futuras?</t>
  </si>
  <si>
    <t>REGREDIDOS + CALCULADOS para vazoes futuras.</t>
  </si>
  <si>
    <t>sem1</t>
  </si>
  <si>
    <t>sem2</t>
  </si>
  <si>
    <t xml:space="preserve"> </t>
  </si>
  <si>
    <t>sem3</t>
  </si>
  <si>
    <t>sem4</t>
  </si>
  <si>
    <t>sem5</t>
  </si>
  <si>
    <t>sem6</t>
  </si>
  <si>
    <t>CR</t>
  </si>
  <si>
    <t>AjustesCen1!$BR$4:$CC$323</t>
  </si>
  <si>
    <t>Arquivos de Entrada Previvaz</t>
  </si>
  <si>
    <t>Cálculo de vazoes incrementais passadas?</t>
  </si>
  <si>
    <t>Acomph + RDH</t>
  </si>
  <si>
    <t>Meta atingida</t>
  </si>
  <si>
    <t>Saida Previvaz</t>
  </si>
  <si>
    <t>REGRAS</t>
  </si>
  <si>
    <t>A</t>
  </si>
  <si>
    <t>B</t>
  </si>
  <si>
    <t>= VAZ(301)*A+B</t>
  </si>
  <si>
    <t>VAZ(119)</t>
  </si>
  <si>
    <t>TVR - BELO MONTE</t>
  </si>
  <si>
    <t>PIMENTAL</t>
  </si>
  <si>
    <t>Bacia do Rio Xingu</t>
  </si>
  <si>
    <t>x303</t>
  </si>
  <si>
    <t>SEMANAL</t>
  </si>
  <si>
    <t>BELO MONTE ART</t>
  </si>
  <si>
    <t>SAO MANOEL</t>
  </si>
  <si>
    <t>PARANAPANEMA</t>
  </si>
  <si>
    <t>MANAUS</t>
  </si>
  <si>
    <t>ITAIPU Mont PARANA</t>
  </si>
  <si>
    <t>ITAIPU Mont PARANAPANEMA</t>
  </si>
  <si>
    <t>Fech mês</t>
  </si>
  <si>
    <t>H:\Middle - Preço\Acompanhamento de vazões\02_2018\Dados_de_Entrada_e_Saida_201802_RV3\Previvaz\Arq_Entrada</t>
  </si>
  <si>
    <t>SÃO MANUEL</t>
  </si>
  <si>
    <t>v: 2018-02-21 14:30</t>
  </si>
  <si>
    <t>Mensal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</si>
</sst>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&quot;Sem &quot;0"/>
    <numFmt numFmtId="165" formatCode="000"/>
    <numFmt numFmtId="166" formatCode="0.0000"/>
    <numFmt numFmtId="167" formatCode="_-* #,##0_-;\-* #,##0_-;_-* &quot;-&quot;??_-;_-@_-"/>
    <numFmt numFmtId="168" formatCode="0.0"/>
    <numFmt numFmtId="169" formatCode="0.000"/>
    <numFmt numFmtId="170" formatCode="#,##0.0000"/>
    <numFmt numFmtId="171" formatCode="mmm"/>
    <numFmt numFmtId="172" formatCode="0.000000000"/>
  </numFmts>
  <fonts count="3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8"/>
      <color theme="1" tint="0.249977111117893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3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499984740745262"/>
        <bgColor indexed="64"/>
      </patternFill>
    </fill>
  </fills>
  <borders count="1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 style="thin">
        <color theme="0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0"/>
      </bottom>
      <diagonal/>
    </border>
    <border>
      <left/>
      <right/>
      <top style="thin">
        <color theme="2" tint="-0.499984740745262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1" tint="0.49998474074526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thin">
        <color theme="0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indexed="64"/>
      </right>
      <top style="medium">
        <color indexed="64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medium">
        <color indexed="64"/>
      </right>
      <top style="hair">
        <color theme="0" tint="-0.34998626667073579"/>
      </top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</cellStyleXfs>
  <cellXfs count="566">
    <xf numFmtId="0" fontId="0" fillId="0" borderId="0" xfId="0"/>
    <xf numFmtId="165" fontId="3" fillId="0" borderId="0" xfId="1" applyNumberFormat="1" applyFont="1" applyBorder="1" applyAlignment="1">
      <alignment horizontal="center"/>
    </xf>
    <xf numFmtId="165" fontId="12" fillId="0" borderId="0" xfId="1" applyNumberFormat="1" applyFont="1" applyBorder="1" applyAlignment="1">
      <alignment horizontal="center"/>
    </xf>
    <xf numFmtId="0" fontId="12" fillId="0" borderId="0" xfId="1" applyFont="1" applyBorder="1" applyAlignment="1">
      <alignment horizontal="center"/>
    </xf>
    <xf numFmtId="165" fontId="7" fillId="3" borderId="6" xfId="1" applyNumberFormat="1" applyFont="1" applyFill="1" applyBorder="1" applyAlignment="1">
      <alignment horizontal="center"/>
    </xf>
    <xf numFmtId="0" fontId="7" fillId="3" borderId="7" xfId="1" applyFont="1" applyFill="1" applyBorder="1" applyAlignment="1">
      <alignment horizontal="center"/>
    </xf>
    <xf numFmtId="165" fontId="9" fillId="4" borderId="6" xfId="1" applyNumberFormat="1" applyFont="1" applyFill="1" applyBorder="1" applyAlignment="1">
      <alignment horizontal="center"/>
    </xf>
    <xf numFmtId="0" fontId="9" fillId="4" borderId="7" xfId="1" applyFont="1" applyFill="1" applyBorder="1" applyAlignment="1">
      <alignment horizontal="center"/>
    </xf>
    <xf numFmtId="165" fontId="12" fillId="6" borderId="6" xfId="1" applyNumberFormat="1" applyFont="1" applyFill="1" applyBorder="1" applyAlignment="1">
      <alignment horizontal="center"/>
    </xf>
    <xf numFmtId="0" fontId="9" fillId="6" borderId="7" xfId="1" applyFont="1" applyFill="1" applyBorder="1" applyAlignment="1">
      <alignment horizontal="center"/>
    </xf>
    <xf numFmtId="165" fontId="12" fillId="6" borderId="8" xfId="1" applyNumberFormat="1" applyFont="1" applyFill="1" applyBorder="1" applyAlignment="1">
      <alignment horizontal="center"/>
    </xf>
    <xf numFmtId="0" fontId="9" fillId="6" borderId="10" xfId="1" applyFont="1" applyFill="1" applyBorder="1" applyAlignment="1">
      <alignment horizontal="center"/>
    </xf>
    <xf numFmtId="165" fontId="7" fillId="3" borderId="3" xfId="1" applyNumberFormat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165" fontId="4" fillId="6" borderId="24" xfId="1" applyNumberFormat="1" applyFont="1" applyFill="1" applyBorder="1" applyAlignment="1">
      <alignment horizontal="center"/>
    </xf>
    <xf numFmtId="0" fontId="9" fillId="6" borderId="25" xfId="1" applyFont="1" applyFill="1" applyBorder="1" applyAlignment="1">
      <alignment horizontal="center"/>
    </xf>
    <xf numFmtId="165" fontId="4" fillId="6" borderId="26" xfId="1" applyNumberFormat="1" applyFont="1" applyFill="1" applyBorder="1" applyAlignment="1">
      <alignment horizontal="center"/>
    </xf>
    <xf numFmtId="0" fontId="9" fillId="6" borderId="28" xfId="1" applyFont="1" applyFill="1" applyBorder="1" applyAlignment="1">
      <alignment horizontal="center"/>
    </xf>
    <xf numFmtId="165" fontId="10" fillId="6" borderId="24" xfId="1" applyNumberFormat="1" applyFont="1" applyFill="1" applyBorder="1" applyAlignment="1">
      <alignment horizontal="center"/>
    </xf>
    <xf numFmtId="0" fontId="10" fillId="6" borderId="25" xfId="1" applyFont="1" applyFill="1" applyBorder="1" applyAlignment="1">
      <alignment horizontal="center"/>
    </xf>
    <xf numFmtId="165" fontId="10" fillId="6" borderId="26" xfId="1" applyNumberFormat="1" applyFont="1" applyFill="1" applyBorder="1" applyAlignment="1">
      <alignment horizontal="center"/>
    </xf>
    <xf numFmtId="0" fontId="10" fillId="6" borderId="28" xfId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4" fontId="5" fillId="8" borderId="2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/>
    </xf>
    <xf numFmtId="14" fontId="18" fillId="2" borderId="0" xfId="0" applyNumberFormat="1" applyFont="1" applyFill="1" applyAlignment="1">
      <alignment horizontal="center" vertical="center"/>
    </xf>
    <xf numFmtId="165" fontId="7" fillId="3" borderId="31" xfId="1" applyNumberFormat="1" applyFont="1" applyFill="1" applyBorder="1" applyAlignment="1">
      <alignment horizontal="center"/>
    </xf>
    <xf numFmtId="0" fontId="7" fillId="3" borderId="32" xfId="1" applyFont="1" applyFill="1" applyBorder="1" applyAlignment="1">
      <alignment horizontal="center"/>
    </xf>
    <xf numFmtId="165" fontId="9" fillId="4" borderId="31" xfId="1" applyNumberFormat="1" applyFont="1" applyFill="1" applyBorder="1" applyAlignment="1">
      <alignment horizontal="center"/>
    </xf>
    <xf numFmtId="0" fontId="9" fillId="4" borderId="32" xfId="1" applyFont="1" applyFill="1" applyBorder="1" applyAlignment="1">
      <alignment horizontal="center"/>
    </xf>
    <xf numFmtId="165" fontId="12" fillId="6" borderId="31" xfId="1" applyNumberFormat="1" applyFont="1" applyFill="1" applyBorder="1" applyAlignment="1">
      <alignment horizontal="center"/>
    </xf>
    <xf numFmtId="0" fontId="9" fillId="6" borderId="32" xfId="1" applyFont="1" applyFill="1" applyBorder="1" applyAlignment="1">
      <alignment horizontal="center"/>
    </xf>
    <xf numFmtId="165" fontId="12" fillId="6" borderId="33" xfId="1" applyNumberFormat="1" applyFont="1" applyFill="1" applyBorder="1" applyAlignment="1">
      <alignment horizontal="center"/>
    </xf>
    <xf numFmtId="0" fontId="9" fillId="6" borderId="34" xfId="1" applyFont="1" applyFill="1" applyBorder="1" applyAlignment="1">
      <alignment horizontal="center"/>
    </xf>
    <xf numFmtId="165" fontId="7" fillId="3" borderId="29" xfId="1" applyNumberFormat="1" applyFont="1" applyFill="1" applyBorder="1" applyAlignment="1">
      <alignment horizontal="center"/>
    </xf>
    <xf numFmtId="0" fontId="7" fillId="3" borderId="30" xfId="1" applyFont="1" applyFill="1" applyBorder="1" applyAlignment="1">
      <alignment horizontal="center"/>
    </xf>
    <xf numFmtId="165" fontId="6" fillId="3" borderId="29" xfId="1" applyNumberFormat="1" applyFont="1" applyFill="1" applyBorder="1" applyAlignment="1">
      <alignment horizontal="center"/>
    </xf>
    <xf numFmtId="0" fontId="6" fillId="3" borderId="30" xfId="1" applyFont="1" applyFill="1" applyBorder="1" applyAlignment="1">
      <alignment horizontal="center"/>
    </xf>
    <xf numFmtId="165" fontId="10" fillId="6" borderId="31" xfId="1" applyNumberFormat="1" applyFont="1" applyFill="1" applyBorder="1" applyAlignment="1">
      <alignment horizontal="center"/>
    </xf>
    <xf numFmtId="0" fontId="10" fillId="6" borderId="32" xfId="1" applyFont="1" applyFill="1" applyBorder="1" applyAlignment="1">
      <alignment horizontal="center"/>
    </xf>
    <xf numFmtId="165" fontId="10" fillId="6" borderId="33" xfId="1" applyNumberFormat="1" applyFont="1" applyFill="1" applyBorder="1" applyAlignment="1">
      <alignment horizontal="center"/>
    </xf>
    <xf numFmtId="0" fontId="10" fillId="6" borderId="34" xfId="1" applyFont="1" applyFill="1" applyBorder="1" applyAlignment="1">
      <alignment horizontal="center"/>
    </xf>
    <xf numFmtId="0" fontId="0" fillId="0" borderId="0" xfId="0"/>
    <xf numFmtId="164" fontId="5" fillId="8" borderId="2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center"/>
    </xf>
    <xf numFmtId="3" fontId="9" fillId="6" borderId="2" xfId="1" applyNumberFormat="1" applyFont="1" applyFill="1" applyBorder="1" applyAlignment="1">
      <alignment horizontal="center"/>
    </xf>
    <xf numFmtId="3" fontId="10" fillId="6" borderId="2" xfId="1" applyNumberFormat="1" applyFont="1" applyFill="1" applyBorder="1" applyAlignment="1">
      <alignment horizontal="center"/>
    </xf>
    <xf numFmtId="16" fontId="3" fillId="0" borderId="0" xfId="1" applyNumberFormat="1" applyFont="1" applyBorder="1" applyAlignment="1">
      <alignment horizontal="center"/>
    </xf>
    <xf numFmtId="1" fontId="3" fillId="0" borderId="0" xfId="1" applyNumberFormat="1" applyFont="1" applyBorder="1" applyAlignment="1">
      <alignment horizontal="center"/>
    </xf>
    <xf numFmtId="1" fontId="3" fillId="2" borderId="0" xfId="1" applyNumberFormat="1" applyFont="1" applyFill="1" applyBorder="1" applyAlignment="1">
      <alignment horizontal="center"/>
    </xf>
    <xf numFmtId="16" fontId="12" fillId="0" borderId="0" xfId="1" applyNumberFormat="1" applyFont="1" applyBorder="1" applyAlignment="1">
      <alignment horizontal="center"/>
    </xf>
    <xf numFmtId="1" fontId="12" fillId="0" borderId="0" xfId="1" applyNumberFormat="1" applyFont="1" applyBorder="1" applyAlignment="1">
      <alignment horizontal="center"/>
    </xf>
    <xf numFmtId="3" fontId="9" fillId="6" borderId="6" xfId="1" applyNumberFormat="1" applyFont="1" applyFill="1" applyBorder="1" applyAlignment="1">
      <alignment horizontal="center"/>
    </xf>
    <xf numFmtId="3" fontId="9" fillId="6" borderId="7" xfId="1" applyNumberFormat="1" applyFont="1" applyFill="1" applyBorder="1" applyAlignment="1">
      <alignment horizontal="center"/>
    </xf>
    <xf numFmtId="3" fontId="9" fillId="6" borderId="8" xfId="1" applyNumberFormat="1" applyFont="1" applyFill="1" applyBorder="1" applyAlignment="1">
      <alignment horizontal="center"/>
    </xf>
    <xf numFmtId="3" fontId="9" fillId="6" borderId="9" xfId="1" applyNumberFormat="1" applyFont="1" applyFill="1" applyBorder="1" applyAlignment="1">
      <alignment horizontal="center"/>
    </xf>
    <xf numFmtId="3" fontId="9" fillId="6" borderId="10" xfId="1" applyNumberFormat="1" applyFont="1" applyFill="1" applyBorder="1" applyAlignment="1">
      <alignment horizontal="center"/>
    </xf>
    <xf numFmtId="0" fontId="0" fillId="2" borderId="0" xfId="0" applyFill="1" applyAlignment="1">
      <alignment vertical="center"/>
    </xf>
    <xf numFmtId="165" fontId="9" fillId="4" borderId="24" xfId="1" applyNumberFormat="1" applyFont="1" applyFill="1" applyBorder="1" applyAlignment="1">
      <alignment horizontal="center"/>
    </xf>
    <xf numFmtId="0" fontId="9" fillId="4" borderId="25" xfId="1" applyFont="1" applyFill="1" applyBorder="1" applyAlignment="1">
      <alignment horizontal="center"/>
    </xf>
    <xf numFmtId="165" fontId="6" fillId="3" borderId="21" xfId="1" applyNumberFormat="1" applyFont="1" applyFill="1" applyBorder="1" applyAlignment="1">
      <alignment horizontal="center"/>
    </xf>
    <xf numFmtId="0" fontId="6" fillId="3" borderId="23" xfId="1" applyFont="1" applyFill="1" applyBorder="1" applyAlignment="1">
      <alignment horizontal="center"/>
    </xf>
    <xf numFmtId="3" fontId="11" fillId="4" borderId="24" xfId="1" applyNumberFormat="1" applyFont="1" applyFill="1" applyBorder="1" applyAlignment="1">
      <alignment horizontal="center"/>
    </xf>
    <xf numFmtId="3" fontId="10" fillId="6" borderId="24" xfId="1" applyNumberFormat="1" applyFont="1" applyFill="1" applyBorder="1" applyAlignment="1">
      <alignment horizontal="center"/>
    </xf>
    <xf numFmtId="3" fontId="10" fillId="6" borderId="25" xfId="1" applyNumberFormat="1" applyFont="1" applyFill="1" applyBorder="1" applyAlignment="1">
      <alignment horizontal="center"/>
    </xf>
    <xf numFmtId="3" fontId="10" fillId="6" borderId="26" xfId="1" applyNumberFormat="1" applyFont="1" applyFill="1" applyBorder="1" applyAlignment="1">
      <alignment horizontal="center"/>
    </xf>
    <xf numFmtId="3" fontId="10" fillId="6" borderId="27" xfId="1" applyNumberFormat="1" applyFont="1" applyFill="1" applyBorder="1" applyAlignment="1">
      <alignment horizontal="center"/>
    </xf>
    <xf numFmtId="3" fontId="10" fillId="6" borderId="28" xfId="1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3" fontId="9" fillId="6" borderId="31" xfId="1" applyNumberFormat="1" applyFont="1" applyFill="1" applyBorder="1" applyAlignment="1">
      <alignment horizontal="center"/>
    </xf>
    <xf numFmtId="3" fontId="9" fillId="6" borderId="32" xfId="1" applyNumberFormat="1" applyFont="1" applyFill="1" applyBorder="1" applyAlignment="1">
      <alignment horizontal="center"/>
    </xf>
    <xf numFmtId="3" fontId="9" fillId="6" borderId="33" xfId="1" applyNumberFormat="1" applyFont="1" applyFill="1" applyBorder="1" applyAlignment="1">
      <alignment horizontal="center"/>
    </xf>
    <xf numFmtId="3" fontId="9" fillId="6" borderId="36" xfId="1" applyNumberFormat="1" applyFont="1" applyFill="1" applyBorder="1" applyAlignment="1">
      <alignment horizontal="center"/>
    </xf>
    <xf numFmtId="3" fontId="9" fillId="6" borderId="34" xfId="1" applyNumberFormat="1" applyFont="1" applyFill="1" applyBorder="1" applyAlignment="1">
      <alignment horizontal="center"/>
    </xf>
    <xf numFmtId="14" fontId="8" fillId="7" borderId="31" xfId="0" applyNumberFormat="1" applyFont="1" applyFill="1" applyBorder="1" applyAlignment="1">
      <alignment horizontal="center" vertical="center"/>
    </xf>
    <xf numFmtId="3" fontId="10" fillId="6" borderId="33" xfId="1" applyNumberFormat="1" applyFont="1" applyFill="1" applyBorder="1" applyAlignment="1">
      <alignment horizontal="center"/>
    </xf>
    <xf numFmtId="3" fontId="10" fillId="6" borderId="36" xfId="1" applyNumberFormat="1" applyFont="1" applyFill="1" applyBorder="1" applyAlignment="1">
      <alignment horizontal="center"/>
    </xf>
    <xf numFmtId="3" fontId="10" fillId="6" borderId="34" xfId="1" applyNumberFormat="1" applyFont="1" applyFill="1" applyBorder="1" applyAlignment="1">
      <alignment horizontal="center"/>
    </xf>
    <xf numFmtId="3" fontId="10" fillId="6" borderId="31" xfId="1" applyNumberFormat="1" applyFont="1" applyFill="1" applyBorder="1" applyAlignment="1">
      <alignment horizontal="center"/>
    </xf>
    <xf numFmtId="3" fontId="10" fillId="6" borderId="32" xfId="1" applyNumberFormat="1" applyFont="1" applyFill="1" applyBorder="1" applyAlignment="1">
      <alignment horizontal="center"/>
    </xf>
    <xf numFmtId="165" fontId="20" fillId="3" borderId="29" xfId="1" applyNumberFormat="1" applyFont="1" applyFill="1" applyBorder="1" applyAlignment="1">
      <alignment horizontal="center"/>
    </xf>
    <xf numFmtId="0" fontId="20" fillId="3" borderId="30" xfId="1" applyFont="1" applyFill="1" applyBorder="1" applyAlignment="1">
      <alignment horizontal="center"/>
    </xf>
    <xf numFmtId="165" fontId="2" fillId="6" borderId="31" xfId="1" applyNumberFormat="1" applyFont="1" applyFill="1" applyBorder="1" applyAlignment="1">
      <alignment horizontal="center"/>
    </xf>
    <xf numFmtId="3" fontId="20" fillId="12" borderId="31" xfId="1" applyNumberFormat="1" applyFont="1" applyFill="1" applyBorder="1" applyAlignment="1">
      <alignment horizontal="center"/>
    </xf>
    <xf numFmtId="3" fontId="20" fillId="12" borderId="2" xfId="1" applyNumberFormat="1" applyFont="1" applyFill="1" applyBorder="1" applyAlignment="1">
      <alignment horizontal="center"/>
    </xf>
    <xf numFmtId="3" fontId="20" fillId="12" borderId="32" xfId="1" applyNumberFormat="1" applyFont="1" applyFill="1" applyBorder="1" applyAlignment="1">
      <alignment horizontal="center"/>
    </xf>
    <xf numFmtId="165" fontId="6" fillId="11" borderId="41" xfId="1" applyNumberFormat="1" applyFont="1" applyFill="1" applyBorder="1" applyAlignment="1">
      <alignment horizontal="center" vertical="center" wrapText="1"/>
    </xf>
    <xf numFmtId="0" fontId="6" fillId="11" borderId="42" xfId="1" applyFont="1" applyFill="1" applyBorder="1" applyAlignment="1">
      <alignment horizontal="center" vertical="center" wrapText="1"/>
    </xf>
    <xf numFmtId="0" fontId="0" fillId="11" borderId="0" xfId="0" applyFill="1"/>
    <xf numFmtId="14" fontId="8" fillId="11" borderId="40" xfId="0" applyNumberFormat="1" applyFont="1" applyFill="1" applyBorder="1" applyAlignment="1">
      <alignment horizontal="center" vertical="center"/>
    </xf>
    <xf numFmtId="14" fontId="8" fillId="11" borderId="19" xfId="0" applyNumberFormat="1" applyFont="1" applyFill="1" applyBorder="1" applyAlignment="1">
      <alignment horizontal="center" vertical="center"/>
    </xf>
    <xf numFmtId="14" fontId="8" fillId="11" borderId="43" xfId="0" applyNumberFormat="1" applyFont="1" applyFill="1" applyBorder="1" applyAlignment="1">
      <alignment horizontal="center" vertical="center"/>
    </xf>
    <xf numFmtId="0" fontId="14" fillId="11" borderId="0" xfId="0" applyFont="1" applyFill="1"/>
    <xf numFmtId="165" fontId="7" fillId="11" borderId="31" xfId="1" applyNumberFormat="1" applyFont="1" applyFill="1" applyBorder="1" applyAlignment="1">
      <alignment horizontal="center" vertical="center" wrapText="1"/>
    </xf>
    <xf numFmtId="0" fontId="7" fillId="11" borderId="32" xfId="1" applyFont="1" applyFill="1" applyBorder="1" applyAlignment="1">
      <alignment horizontal="center" vertical="center" wrapText="1"/>
    </xf>
    <xf numFmtId="14" fontId="8" fillId="11" borderId="31" xfId="0" applyNumberFormat="1" applyFont="1" applyFill="1" applyBorder="1" applyAlignment="1">
      <alignment horizontal="center" vertical="center"/>
    </xf>
    <xf numFmtId="14" fontId="8" fillId="11" borderId="2" xfId="0" applyNumberFormat="1" applyFont="1" applyFill="1" applyBorder="1" applyAlignment="1">
      <alignment horizontal="center" vertical="center"/>
    </xf>
    <xf numFmtId="14" fontId="8" fillId="11" borderId="32" xfId="0" applyNumberFormat="1" applyFont="1" applyFill="1" applyBorder="1" applyAlignment="1">
      <alignment horizontal="center" vertical="center"/>
    </xf>
    <xf numFmtId="165" fontId="7" fillId="14" borderId="11" xfId="1" applyNumberFormat="1" applyFont="1" applyFill="1" applyBorder="1" applyAlignment="1">
      <alignment vertical="center" wrapText="1"/>
    </xf>
    <xf numFmtId="0" fontId="7" fillId="14" borderId="12" xfId="1" applyFont="1" applyFill="1" applyBorder="1" applyAlignment="1">
      <alignment vertical="center" wrapText="1"/>
    </xf>
    <xf numFmtId="0" fontId="13" fillId="14" borderId="0" xfId="0" applyFont="1" applyFill="1" applyAlignment="1">
      <alignment horizontal="center"/>
    </xf>
    <xf numFmtId="14" fontId="8" fillId="14" borderId="6" xfId="0" applyNumberFormat="1" applyFont="1" applyFill="1" applyBorder="1" applyAlignment="1">
      <alignment horizontal="center" vertical="center"/>
    </xf>
    <xf numFmtId="14" fontId="8" fillId="14" borderId="2" xfId="0" applyNumberFormat="1" applyFont="1" applyFill="1" applyBorder="1" applyAlignment="1">
      <alignment horizontal="center" vertical="center"/>
    </xf>
    <xf numFmtId="14" fontId="8" fillId="14" borderId="7" xfId="0" applyNumberFormat="1" applyFont="1" applyFill="1" applyBorder="1" applyAlignment="1">
      <alignment horizontal="center" vertical="center"/>
    </xf>
    <xf numFmtId="1" fontId="17" fillId="4" borderId="2" xfId="0" applyNumberFormat="1" applyFont="1" applyFill="1" applyBorder="1" applyAlignment="1">
      <alignment horizontal="center"/>
    </xf>
    <xf numFmtId="1" fontId="0" fillId="4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1" fontId="0" fillId="15" borderId="2" xfId="0" applyNumberFormat="1" applyFill="1" applyBorder="1" applyAlignment="1">
      <alignment horizontal="center"/>
    </xf>
    <xf numFmtId="0" fontId="0" fillId="0" borderId="0" xfId="0"/>
    <xf numFmtId="0" fontId="0" fillId="17" borderId="0" xfId="0" applyFill="1"/>
    <xf numFmtId="0" fontId="0" fillId="0" borderId="37" xfId="0" applyBorder="1"/>
    <xf numFmtId="0" fontId="0" fillId="0" borderId="39" xfId="0" applyBorder="1"/>
    <xf numFmtId="0" fontId="0" fillId="11" borderId="39" xfId="0" applyFill="1" applyBorder="1"/>
    <xf numFmtId="0" fontId="0" fillId="11" borderId="38" xfId="0" applyFill="1" applyBorder="1"/>
    <xf numFmtId="0" fontId="0" fillId="11" borderId="44" xfId="0" applyFill="1" applyBorder="1"/>
    <xf numFmtId="0" fontId="19" fillId="16" borderId="45" xfId="0" applyFont="1" applyFill="1" applyBorder="1" applyAlignment="1">
      <alignment horizontal="center"/>
    </xf>
    <xf numFmtId="0" fontId="19" fillId="10" borderId="46" xfId="0" applyFont="1" applyFill="1" applyBorder="1" applyAlignment="1">
      <alignment horizontal="center"/>
    </xf>
    <xf numFmtId="0" fontId="19" fillId="13" borderId="46" xfId="0" applyFont="1" applyFill="1" applyBorder="1" applyAlignment="1">
      <alignment horizontal="center"/>
    </xf>
    <xf numFmtId="0" fontId="19" fillId="19" borderId="47" xfId="0" applyFont="1" applyFill="1" applyBorder="1" applyAlignment="1">
      <alignment horizontal="center"/>
    </xf>
    <xf numFmtId="0" fontId="19" fillId="16" borderId="46" xfId="0" applyFont="1" applyFill="1" applyBorder="1" applyAlignment="1">
      <alignment horizontal="center"/>
    </xf>
    <xf numFmtId="0" fontId="19" fillId="19" borderId="46" xfId="0" applyFont="1" applyFill="1" applyBorder="1" applyAlignment="1">
      <alignment horizontal="center"/>
    </xf>
    <xf numFmtId="0" fontId="22" fillId="2" borderId="0" xfId="0" applyFont="1" applyFill="1" applyAlignment="1">
      <alignment vertical="center"/>
    </xf>
    <xf numFmtId="0" fontId="19" fillId="16" borderId="49" xfId="0" applyFont="1" applyFill="1" applyBorder="1" applyAlignment="1">
      <alignment horizontal="center"/>
    </xf>
    <xf numFmtId="0" fontId="19" fillId="10" borderId="58" xfId="0" applyFont="1" applyFill="1" applyBorder="1" applyAlignment="1">
      <alignment horizontal="center"/>
    </xf>
    <xf numFmtId="0" fontId="19" fillId="10" borderId="49" xfId="0" applyFont="1" applyFill="1" applyBorder="1" applyAlignment="1">
      <alignment horizontal="center"/>
    </xf>
    <xf numFmtId="0" fontId="19" fillId="13" borderId="58" xfId="0" applyFont="1" applyFill="1" applyBorder="1" applyAlignment="1">
      <alignment horizontal="center"/>
    </xf>
    <xf numFmtId="0" fontId="19" fillId="13" borderId="49" xfId="0" applyFont="1" applyFill="1" applyBorder="1" applyAlignment="1">
      <alignment horizontal="center"/>
    </xf>
    <xf numFmtId="166" fontId="0" fillId="17" borderId="2" xfId="0" applyNumberForma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16" fillId="3" borderId="65" xfId="3" applyNumberFormat="1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75" xfId="0" applyFill="1" applyBorder="1"/>
    <xf numFmtId="0" fontId="0" fillId="2" borderId="76" xfId="0" applyFill="1" applyBorder="1"/>
    <xf numFmtId="0" fontId="0" fillId="2" borderId="77" xfId="0" applyFill="1" applyBorder="1"/>
    <xf numFmtId="0" fontId="0" fillId="2" borderId="78" xfId="0" applyFill="1" applyBorder="1"/>
    <xf numFmtId="0" fontId="0" fillId="2" borderId="0" xfId="0" applyFill="1" applyBorder="1" applyAlignment="1">
      <alignment vertical="center"/>
    </xf>
    <xf numFmtId="0" fontId="0" fillId="2" borderId="79" xfId="0" applyFill="1" applyBorder="1"/>
    <xf numFmtId="0" fontId="16" fillId="3" borderId="83" xfId="3" applyNumberFormat="1" applyFont="1" applyFill="1" applyBorder="1" applyAlignment="1">
      <alignment horizontal="center" vertical="center"/>
    </xf>
    <xf numFmtId="0" fontId="16" fillId="3" borderId="84" xfId="3" applyNumberFormat="1" applyFont="1" applyFill="1" applyBorder="1" applyAlignment="1">
      <alignment horizontal="center" vertical="center"/>
    </xf>
    <xf numFmtId="0" fontId="16" fillId="3" borderId="85" xfId="3" applyNumberFormat="1" applyFont="1" applyFill="1" applyBorder="1" applyAlignment="1">
      <alignment horizontal="center" vertical="center"/>
    </xf>
    <xf numFmtId="3" fontId="17" fillId="4" borderId="53" xfId="0" applyNumberFormat="1" applyFont="1" applyFill="1" applyBorder="1" applyAlignment="1">
      <alignment horizontal="center" vertical="center"/>
    </xf>
    <xf numFmtId="3" fontId="17" fillId="4" borderId="66" xfId="0" applyNumberFormat="1" applyFont="1" applyFill="1" applyBorder="1" applyAlignment="1">
      <alignment horizontal="center" vertical="center"/>
    </xf>
    <xf numFmtId="3" fontId="17" fillId="4" borderId="67" xfId="0" applyNumberFormat="1" applyFont="1" applyFill="1" applyBorder="1" applyAlignment="1">
      <alignment horizontal="center" vertical="center"/>
    </xf>
    <xf numFmtId="3" fontId="17" fillId="4" borderId="51" xfId="0" applyNumberFormat="1" applyFont="1" applyFill="1" applyBorder="1" applyAlignment="1">
      <alignment horizontal="center" vertical="center"/>
    </xf>
    <xf numFmtId="3" fontId="17" fillId="4" borderId="2" xfId="0" applyNumberFormat="1" applyFont="1" applyFill="1" applyBorder="1" applyAlignment="1">
      <alignment horizontal="center" vertical="center"/>
    </xf>
    <xf numFmtId="3" fontId="17" fillId="4" borderId="68" xfId="0" applyNumberFormat="1" applyFont="1" applyFill="1" applyBorder="1" applyAlignment="1">
      <alignment horizontal="center" vertical="center"/>
    </xf>
    <xf numFmtId="3" fontId="17" fillId="4" borderId="52" xfId="0" applyNumberFormat="1" applyFont="1" applyFill="1" applyBorder="1" applyAlignment="1">
      <alignment horizontal="center" vertical="center"/>
    </xf>
    <xf numFmtId="3" fontId="17" fillId="4" borderId="70" xfId="0" applyNumberFormat="1" applyFont="1" applyFill="1" applyBorder="1" applyAlignment="1">
      <alignment horizontal="center" vertical="center"/>
    </xf>
    <xf numFmtId="3" fontId="17" fillId="4" borderId="71" xfId="0" applyNumberFormat="1" applyFont="1" applyFill="1" applyBorder="1" applyAlignment="1">
      <alignment horizontal="center" vertical="center"/>
    </xf>
    <xf numFmtId="9" fontId="0" fillId="2" borderId="0" xfId="4" applyFont="1" applyFill="1"/>
    <xf numFmtId="3" fontId="24" fillId="4" borderId="53" xfId="0" applyNumberFormat="1" applyFont="1" applyFill="1" applyBorder="1" applyAlignment="1">
      <alignment horizontal="center" vertical="center"/>
    </xf>
    <xf numFmtId="3" fontId="24" fillId="4" borderId="66" xfId="0" applyNumberFormat="1" applyFont="1" applyFill="1" applyBorder="1" applyAlignment="1">
      <alignment horizontal="center" vertical="center"/>
    </xf>
    <xf numFmtId="3" fontId="24" fillId="4" borderId="67" xfId="0" applyNumberFormat="1" applyFont="1" applyFill="1" applyBorder="1" applyAlignment="1">
      <alignment horizontal="center" vertical="center"/>
    </xf>
    <xf numFmtId="3" fontId="24" fillId="4" borderId="51" xfId="0" applyNumberFormat="1" applyFont="1" applyFill="1" applyBorder="1" applyAlignment="1">
      <alignment horizontal="center" vertical="center"/>
    </xf>
    <xf numFmtId="3" fontId="24" fillId="4" borderId="2" xfId="0" applyNumberFormat="1" applyFont="1" applyFill="1" applyBorder="1" applyAlignment="1">
      <alignment horizontal="center" vertical="center"/>
    </xf>
    <xf numFmtId="3" fontId="24" fillId="4" borderId="68" xfId="0" applyNumberFormat="1" applyFont="1" applyFill="1" applyBorder="1" applyAlignment="1">
      <alignment horizontal="center" vertical="center"/>
    </xf>
    <xf numFmtId="3" fontId="24" fillId="4" borderId="57" xfId="0" applyNumberFormat="1" applyFont="1" applyFill="1" applyBorder="1" applyAlignment="1">
      <alignment horizontal="center" vertical="center"/>
    </xf>
    <xf numFmtId="3" fontId="24" fillId="4" borderId="36" xfId="0" applyNumberFormat="1" applyFont="1" applyFill="1" applyBorder="1" applyAlignment="1">
      <alignment horizontal="center" vertical="center"/>
    </xf>
    <xf numFmtId="3" fontId="24" fillId="4" borderId="73" xfId="0" applyNumberFormat="1" applyFont="1" applyFill="1" applyBorder="1" applyAlignment="1">
      <alignment horizontal="center" vertical="center"/>
    </xf>
    <xf numFmtId="3" fontId="24" fillId="4" borderId="50" xfId="0" applyNumberFormat="1" applyFont="1" applyFill="1" applyBorder="1" applyAlignment="1">
      <alignment horizontal="center" vertical="center"/>
    </xf>
    <xf numFmtId="3" fontId="24" fillId="4" borderId="35" xfId="0" applyNumberFormat="1" applyFont="1" applyFill="1" applyBorder="1" applyAlignment="1">
      <alignment horizontal="center" vertical="center"/>
    </xf>
    <xf numFmtId="3" fontId="24" fillId="4" borderId="74" xfId="0" applyNumberFormat="1" applyFont="1" applyFill="1" applyBorder="1" applyAlignment="1">
      <alignment horizontal="center" vertical="center"/>
    </xf>
    <xf numFmtId="3" fontId="24" fillId="4" borderId="56" xfId="0" applyNumberFormat="1" applyFont="1" applyFill="1" applyBorder="1" applyAlignment="1">
      <alignment horizontal="center" vertical="center"/>
    </xf>
    <xf numFmtId="3" fontId="24" fillId="4" borderId="19" xfId="0" applyNumberFormat="1" applyFont="1" applyFill="1" applyBorder="1" applyAlignment="1">
      <alignment horizontal="center" vertical="center"/>
    </xf>
    <xf numFmtId="3" fontId="24" fillId="4" borderId="72" xfId="0" applyNumberFormat="1" applyFont="1" applyFill="1" applyBorder="1" applyAlignment="1">
      <alignment horizontal="center" vertical="center"/>
    </xf>
    <xf numFmtId="3" fontId="24" fillId="4" borderId="52" xfId="0" applyNumberFormat="1" applyFont="1" applyFill="1" applyBorder="1" applyAlignment="1">
      <alignment horizontal="center" vertical="center"/>
    </xf>
    <xf numFmtId="3" fontId="24" fillId="4" borderId="70" xfId="0" applyNumberFormat="1" applyFont="1" applyFill="1" applyBorder="1" applyAlignment="1">
      <alignment horizontal="center" vertical="center"/>
    </xf>
    <xf numFmtId="3" fontId="24" fillId="4" borderId="71" xfId="0" applyNumberFormat="1" applyFont="1" applyFill="1" applyBorder="1" applyAlignment="1">
      <alignment horizontal="center" vertical="center"/>
    </xf>
    <xf numFmtId="0" fontId="0" fillId="4" borderId="20" xfId="0" applyFill="1" applyBorder="1" applyAlignment="1">
      <alignment horizontal="center"/>
    </xf>
    <xf numFmtId="1" fontId="25" fillId="11" borderId="2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11" borderId="39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166" fontId="0" fillId="4" borderId="2" xfId="0" applyNumberFormat="1" applyFill="1" applyBorder="1" applyAlignment="1">
      <alignment horizontal="center" vertical="center"/>
    </xf>
    <xf numFmtId="0" fontId="0" fillId="11" borderId="78" xfId="0" applyFill="1" applyBorder="1"/>
    <xf numFmtId="0" fontId="0" fillId="11" borderId="0" xfId="0" applyFill="1" applyBorder="1"/>
    <xf numFmtId="49" fontId="0" fillId="11" borderId="0" xfId="0" applyNumberFormat="1" applyFill="1"/>
    <xf numFmtId="0" fontId="0" fillId="11" borderId="0" xfId="0" applyFill="1" applyAlignment="1">
      <alignment horizontal="center" vertical="center"/>
    </xf>
    <xf numFmtId="164" fontId="5" fillId="8" borderId="2" xfId="0" applyNumberFormat="1" applyFont="1" applyFill="1" applyBorder="1" applyAlignment="1">
      <alignment horizontal="left" vertical="center" wrapText="1"/>
    </xf>
    <xf numFmtId="0" fontId="0" fillId="9" borderId="0" xfId="0" applyFill="1"/>
    <xf numFmtId="0" fontId="0" fillId="23" borderId="0" xfId="0" applyFill="1"/>
    <xf numFmtId="0" fontId="0" fillId="24" borderId="0" xfId="0" applyFill="1"/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8" borderId="78" xfId="0" applyFill="1" applyBorder="1"/>
    <xf numFmtId="167" fontId="0" fillId="0" borderId="0" xfId="3" applyNumberFormat="1" applyFont="1"/>
    <xf numFmtId="0" fontId="0" fillId="25" borderId="0" xfId="0" applyFill="1"/>
    <xf numFmtId="0" fontId="0" fillId="26" borderId="0" xfId="0" applyFill="1"/>
    <xf numFmtId="9" fontId="0" fillId="2" borderId="0" xfId="4" applyFont="1" applyFill="1" applyAlignment="1">
      <alignment vertical="center"/>
    </xf>
    <xf numFmtId="3" fontId="16" fillId="5" borderId="66" xfId="0" applyNumberFormat="1" applyFont="1" applyFill="1" applyBorder="1" applyAlignment="1">
      <alignment horizontal="center" vertical="center"/>
    </xf>
    <xf numFmtId="3" fontId="16" fillId="5" borderId="67" xfId="0" applyNumberFormat="1" applyFont="1" applyFill="1" applyBorder="1" applyAlignment="1">
      <alignment horizontal="center" vertical="center"/>
    </xf>
    <xf numFmtId="3" fontId="16" fillId="5" borderId="2" xfId="0" applyNumberFormat="1" applyFont="1" applyFill="1" applyBorder="1" applyAlignment="1">
      <alignment horizontal="center" vertical="center"/>
    </xf>
    <xf numFmtId="3" fontId="16" fillId="5" borderId="68" xfId="0" applyNumberFormat="1" applyFont="1" applyFill="1" applyBorder="1" applyAlignment="1">
      <alignment horizontal="center" vertical="center"/>
    </xf>
    <xf numFmtId="3" fontId="16" fillId="5" borderId="70" xfId="0" applyNumberFormat="1" applyFont="1" applyFill="1" applyBorder="1" applyAlignment="1">
      <alignment horizontal="center" vertical="center"/>
    </xf>
    <xf numFmtId="3" fontId="16" fillId="5" borderId="71" xfId="0" applyNumberFormat="1" applyFont="1" applyFill="1" applyBorder="1" applyAlignment="1">
      <alignment horizontal="center" vertical="center"/>
    </xf>
    <xf numFmtId="9" fontId="26" fillId="22" borderId="66" xfId="4" applyFont="1" applyFill="1" applyBorder="1" applyAlignment="1">
      <alignment horizontal="center" vertical="center"/>
    </xf>
    <xf numFmtId="9" fontId="26" fillId="22" borderId="67" xfId="4" applyFont="1" applyFill="1" applyBorder="1" applyAlignment="1">
      <alignment horizontal="center" vertical="center"/>
    </xf>
    <xf numFmtId="9" fontId="26" fillId="22" borderId="2" xfId="4" applyFont="1" applyFill="1" applyBorder="1" applyAlignment="1">
      <alignment horizontal="center" vertical="center"/>
    </xf>
    <xf numFmtId="9" fontId="26" fillId="22" borderId="68" xfId="4" applyFont="1" applyFill="1" applyBorder="1" applyAlignment="1">
      <alignment horizontal="center" vertical="center"/>
    </xf>
    <xf numFmtId="9" fontId="26" fillId="22" borderId="70" xfId="4" applyFont="1" applyFill="1" applyBorder="1" applyAlignment="1">
      <alignment horizontal="center" vertical="center"/>
    </xf>
    <xf numFmtId="9" fontId="26" fillId="22" borderId="71" xfId="4" applyFont="1" applyFill="1" applyBorder="1" applyAlignment="1">
      <alignment horizontal="center" vertical="center"/>
    </xf>
    <xf numFmtId="9" fontId="27" fillId="22" borderId="66" xfId="4" applyFont="1" applyFill="1" applyBorder="1" applyAlignment="1">
      <alignment horizontal="center" vertical="center"/>
    </xf>
    <xf numFmtId="9" fontId="27" fillId="22" borderId="67" xfId="4" applyFont="1" applyFill="1" applyBorder="1" applyAlignment="1">
      <alignment horizontal="center" vertical="center"/>
    </xf>
    <xf numFmtId="9" fontId="27" fillId="22" borderId="2" xfId="4" applyFont="1" applyFill="1" applyBorder="1" applyAlignment="1">
      <alignment horizontal="center" vertical="center"/>
    </xf>
    <xf numFmtId="9" fontId="27" fillId="22" borderId="68" xfId="4" applyFont="1" applyFill="1" applyBorder="1" applyAlignment="1">
      <alignment horizontal="center" vertical="center"/>
    </xf>
    <xf numFmtId="9" fontId="27" fillId="22" borderId="36" xfId="4" applyFont="1" applyFill="1" applyBorder="1" applyAlignment="1">
      <alignment horizontal="center" vertical="center"/>
    </xf>
    <xf numFmtId="9" fontId="27" fillId="22" borderId="73" xfId="4" applyFont="1" applyFill="1" applyBorder="1" applyAlignment="1">
      <alignment horizontal="center" vertical="center"/>
    </xf>
    <xf numFmtId="9" fontId="27" fillId="22" borderId="35" xfId="4" applyFont="1" applyFill="1" applyBorder="1" applyAlignment="1">
      <alignment horizontal="center" vertical="center"/>
    </xf>
    <xf numFmtId="9" fontId="27" fillId="22" borderId="74" xfId="4" applyFont="1" applyFill="1" applyBorder="1" applyAlignment="1">
      <alignment horizontal="center" vertical="center"/>
    </xf>
    <xf numFmtId="9" fontId="27" fillId="22" borderId="19" xfId="4" applyFont="1" applyFill="1" applyBorder="1" applyAlignment="1">
      <alignment horizontal="center" vertical="center"/>
    </xf>
    <xf numFmtId="9" fontId="27" fillId="22" borderId="72" xfId="4" applyFont="1" applyFill="1" applyBorder="1" applyAlignment="1">
      <alignment horizontal="center" vertical="center"/>
    </xf>
    <xf numFmtId="9" fontId="27" fillId="22" borderId="70" xfId="4" applyFont="1" applyFill="1" applyBorder="1" applyAlignment="1">
      <alignment horizontal="center" vertical="center"/>
    </xf>
    <xf numFmtId="9" fontId="27" fillId="22" borderId="71" xfId="4" applyFont="1" applyFill="1" applyBorder="1" applyAlignment="1">
      <alignment horizontal="center" vertical="center"/>
    </xf>
    <xf numFmtId="0" fontId="19" fillId="16" borderId="38" xfId="0" applyFont="1" applyFill="1" applyBorder="1" applyAlignment="1">
      <alignment horizontal="center"/>
    </xf>
    <xf numFmtId="0" fontId="0" fillId="17" borderId="39" xfId="0" applyFill="1" applyBorder="1"/>
    <xf numFmtId="0" fontId="0" fillId="0" borderId="44" xfId="0" applyBorder="1"/>
    <xf numFmtId="0" fontId="19" fillId="16" borderId="86" xfId="0" applyFont="1" applyFill="1" applyBorder="1" applyAlignment="1">
      <alignment horizontal="center"/>
    </xf>
    <xf numFmtId="0" fontId="0" fillId="0" borderId="87" xfId="0" applyBorder="1"/>
    <xf numFmtId="0" fontId="19" fillId="10" borderId="86" xfId="0" applyFont="1" applyFill="1" applyBorder="1" applyAlignment="1">
      <alignment horizontal="center"/>
    </xf>
    <xf numFmtId="0" fontId="19" fillId="13" borderId="86" xfId="0" applyFont="1" applyFill="1" applyBorder="1" applyAlignment="1">
      <alignment horizontal="center"/>
    </xf>
    <xf numFmtId="0" fontId="19" fillId="19" borderId="86" xfId="0" applyFont="1" applyFill="1" applyBorder="1" applyAlignment="1">
      <alignment horizontal="center"/>
    </xf>
    <xf numFmtId="0" fontId="19" fillId="19" borderId="88" xfId="0" applyFont="1" applyFill="1" applyBorder="1" applyAlignment="1">
      <alignment horizontal="center"/>
    </xf>
    <xf numFmtId="0" fontId="0" fillId="0" borderId="89" xfId="0" applyBorder="1"/>
    <xf numFmtId="0" fontId="0" fillId="0" borderId="90" xfId="0" applyBorder="1"/>
    <xf numFmtId="3" fontId="17" fillId="11" borderId="66" xfId="0" applyNumberFormat="1" applyFont="1" applyFill="1" applyBorder="1" applyAlignment="1">
      <alignment horizontal="center" vertical="center"/>
    </xf>
    <xf numFmtId="3" fontId="17" fillId="11" borderId="2" xfId="0" applyNumberFormat="1" applyFont="1" applyFill="1" applyBorder="1" applyAlignment="1">
      <alignment horizontal="center" vertical="center"/>
    </xf>
    <xf numFmtId="3" fontId="17" fillId="11" borderId="7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14" fontId="18" fillId="2" borderId="0" xfId="0" applyNumberFormat="1" applyFont="1" applyFill="1" applyAlignment="1">
      <alignment horizontal="center"/>
    </xf>
    <xf numFmtId="14" fontId="16" fillId="5" borderId="54" xfId="0" applyNumberFormat="1" applyFont="1" applyFill="1" applyBorder="1" applyAlignment="1">
      <alignment horizontal="center" vertical="center"/>
    </xf>
    <xf numFmtId="0" fontId="21" fillId="20" borderId="55" xfId="0" quotePrefix="1" applyFont="1" applyFill="1" applyBorder="1" applyAlignment="1">
      <alignment horizontal="center" vertical="center"/>
    </xf>
    <xf numFmtId="9" fontId="26" fillId="22" borderId="47" xfId="4" applyFont="1" applyFill="1" applyBorder="1" applyAlignment="1">
      <alignment horizontal="center" vertical="center"/>
    </xf>
    <xf numFmtId="9" fontId="26" fillId="22" borderId="1" xfId="4" applyFont="1" applyFill="1" applyBorder="1" applyAlignment="1">
      <alignment horizontal="center" vertical="center"/>
    </xf>
    <xf numFmtId="9" fontId="26" fillId="22" borderId="1" xfId="3" applyNumberFormat="1" applyFont="1" applyFill="1" applyBorder="1" applyAlignment="1">
      <alignment horizontal="center" vertical="center"/>
    </xf>
    <xf numFmtId="9" fontId="26" fillId="22" borderId="94" xfId="4" applyFont="1" applyFill="1" applyBorder="1" applyAlignment="1">
      <alignment horizontal="center" vertical="center"/>
    </xf>
    <xf numFmtId="17" fontId="16" fillId="3" borderId="83" xfId="3" applyNumberFormat="1" applyFont="1" applyFill="1" applyBorder="1" applyAlignment="1">
      <alignment horizontal="center" vertical="center"/>
    </xf>
    <xf numFmtId="0" fontId="29" fillId="27" borderId="37" xfId="0" applyFont="1" applyFill="1" applyBorder="1" applyAlignment="1">
      <alignment horizontal="center" vertical="center"/>
    </xf>
    <xf numFmtId="17" fontId="16" fillId="3" borderId="91" xfId="3" applyNumberFormat="1" applyFont="1" applyFill="1" applyBorder="1" applyAlignment="1">
      <alignment horizontal="center" vertical="center"/>
    </xf>
    <xf numFmtId="17" fontId="16" fillId="3" borderId="20" xfId="3" applyNumberFormat="1" applyFont="1" applyFill="1" applyBorder="1" applyAlignment="1">
      <alignment horizontal="center" vertical="center"/>
    </xf>
    <xf numFmtId="17" fontId="16" fillId="3" borderId="92" xfId="3" applyNumberFormat="1" applyFont="1" applyFill="1" applyBorder="1" applyAlignment="1">
      <alignment horizontal="center" vertical="center"/>
    </xf>
    <xf numFmtId="17" fontId="16" fillId="3" borderId="84" xfId="3" applyNumberFormat="1" applyFont="1" applyFill="1" applyBorder="1" applyAlignment="1">
      <alignment horizontal="center" vertical="center"/>
    </xf>
    <xf numFmtId="17" fontId="16" fillId="3" borderId="85" xfId="3" applyNumberFormat="1" applyFont="1" applyFill="1" applyBorder="1" applyAlignment="1">
      <alignment horizontal="center" vertical="center"/>
    </xf>
    <xf numFmtId="3" fontId="17" fillId="28" borderId="67" xfId="0" applyNumberFormat="1" applyFont="1" applyFill="1" applyBorder="1" applyAlignment="1">
      <alignment horizontal="center" vertical="center"/>
    </xf>
    <xf numFmtId="3" fontId="17" fillId="28" borderId="68" xfId="0" applyNumberFormat="1" applyFont="1" applyFill="1" applyBorder="1" applyAlignment="1">
      <alignment horizontal="center" vertical="center"/>
    </xf>
    <xf numFmtId="3" fontId="17" fillId="28" borderId="71" xfId="0" applyNumberFormat="1" applyFont="1" applyFill="1" applyBorder="1" applyAlignment="1">
      <alignment horizontal="center" vertical="center"/>
    </xf>
    <xf numFmtId="0" fontId="16" fillId="29" borderId="85" xfId="3" applyNumberFormat="1" applyFont="1" applyFill="1" applyBorder="1" applyAlignment="1">
      <alignment horizontal="center" vertical="center"/>
    </xf>
    <xf numFmtId="9" fontId="0" fillId="2" borderId="37" xfId="4" applyNumberFormat="1" applyFont="1" applyFill="1" applyBorder="1" applyAlignment="1">
      <alignment horizontal="center" vertical="center"/>
    </xf>
    <xf numFmtId="3" fontId="4" fillId="31" borderId="95" xfId="1" applyNumberFormat="1" applyFont="1" applyFill="1" applyBorder="1"/>
    <xf numFmtId="3" fontId="4" fillId="31" borderId="95" xfId="1" applyNumberFormat="1" applyFont="1" applyFill="1" applyBorder="1"/>
    <xf numFmtId="3" fontId="4" fillId="31" borderId="95" xfId="1" applyNumberFormat="1" applyFont="1" applyFill="1" applyBorder="1"/>
    <xf numFmtId="3" fontId="4" fillId="31" borderId="95" xfId="1" applyNumberFormat="1" applyFont="1" applyFill="1" applyBorder="1"/>
    <xf numFmtId="0" fontId="0" fillId="0" borderId="0" xfId="0"/>
    <xf numFmtId="3" fontId="3" fillId="30" borderId="93" xfId="1" applyNumberFormat="1" applyFont="1" applyFill="1" applyBorder="1" applyAlignment="1">
      <alignment horizontal="center" vertical="center"/>
    </xf>
    <xf numFmtId="3" fontId="3" fillId="30" borderId="0" xfId="1" applyNumberFormat="1" applyFont="1" applyFill="1" applyBorder="1" applyAlignment="1">
      <alignment horizontal="center" vertical="center"/>
    </xf>
    <xf numFmtId="3" fontId="3" fillId="30" borderId="1" xfId="1" applyNumberFormat="1" applyFont="1" applyFill="1" applyBorder="1" applyAlignment="1">
      <alignment horizontal="center" vertical="center"/>
    </xf>
    <xf numFmtId="9" fontId="0" fillId="24" borderId="37" xfId="4" applyFont="1" applyFill="1" applyBorder="1" applyAlignment="1">
      <alignment horizontal="center" vertical="center"/>
    </xf>
    <xf numFmtId="3" fontId="23" fillId="0" borderId="84" xfId="0" applyNumberFormat="1" applyFont="1" applyFill="1" applyBorder="1" applyAlignment="1">
      <alignment horizontal="center" vertical="center"/>
    </xf>
    <xf numFmtId="3" fontId="23" fillId="0" borderId="85" xfId="0" applyNumberFormat="1" applyFont="1" applyFill="1" applyBorder="1" applyAlignment="1">
      <alignment horizontal="center" vertical="center"/>
    </xf>
    <xf numFmtId="0" fontId="19" fillId="17" borderId="45" xfId="0" applyFont="1" applyFill="1" applyBorder="1" applyAlignment="1">
      <alignment horizontal="center"/>
    </xf>
    <xf numFmtId="0" fontId="19" fillId="17" borderId="46" xfId="0" applyFont="1" applyFill="1" applyBorder="1" applyAlignment="1">
      <alignment horizontal="center"/>
    </xf>
    <xf numFmtId="0" fontId="19" fillId="20" borderId="46" xfId="0" applyFont="1" applyFill="1" applyBorder="1" applyAlignment="1">
      <alignment horizontal="center"/>
    </xf>
    <xf numFmtId="0" fontId="19" fillId="20" borderId="58" xfId="0" applyFont="1" applyFill="1" applyBorder="1" applyAlignment="1">
      <alignment horizontal="center"/>
    </xf>
    <xf numFmtId="0" fontId="19" fillId="24" borderId="46" xfId="0" applyFont="1" applyFill="1" applyBorder="1" applyAlignment="1">
      <alignment horizontal="center"/>
    </xf>
    <xf numFmtId="0" fontId="19" fillId="24" borderId="58" xfId="0" applyFont="1" applyFill="1" applyBorder="1" applyAlignment="1">
      <alignment horizontal="center"/>
    </xf>
    <xf numFmtId="0" fontId="19" fillId="33" borderId="46" xfId="0" applyFont="1" applyFill="1" applyBorder="1" applyAlignment="1">
      <alignment horizontal="center"/>
    </xf>
    <xf numFmtId="3" fontId="30" fillId="0" borderId="0" xfId="0" applyNumberFormat="1" applyFont="1" applyFill="1" applyBorder="1" applyAlignment="1">
      <alignment horizontal="center" vertical="center"/>
    </xf>
    <xf numFmtId="9" fontId="27" fillId="0" borderId="65" xfId="4" applyFont="1" applyFill="1" applyBorder="1" applyAlignment="1">
      <alignment horizontal="center" vertical="center"/>
    </xf>
    <xf numFmtId="9" fontId="27" fillId="0" borderId="85" xfId="4" applyFont="1" applyFill="1" applyBorder="1" applyAlignment="1">
      <alignment horizontal="center" vertical="center"/>
    </xf>
    <xf numFmtId="9" fontId="27" fillId="0" borderId="96" xfId="4" applyFont="1" applyFill="1" applyBorder="1" applyAlignment="1">
      <alignment horizontal="center" vertical="center"/>
    </xf>
    <xf numFmtId="9" fontId="27" fillId="22" borderId="98" xfId="4" applyFont="1" applyFill="1" applyBorder="1" applyAlignment="1">
      <alignment horizontal="center" vertical="center"/>
    </xf>
    <xf numFmtId="9" fontId="27" fillId="22" borderId="99" xfId="4" applyFont="1" applyFill="1" applyBorder="1" applyAlignment="1">
      <alignment horizontal="center" vertical="center"/>
    </xf>
    <xf numFmtId="9" fontId="27" fillId="22" borderId="100" xfId="4" applyFont="1" applyFill="1" applyBorder="1" applyAlignment="1">
      <alignment horizontal="center" vertical="center"/>
    </xf>
    <xf numFmtId="0" fontId="0" fillId="34" borderId="78" xfId="0" applyFill="1" applyBorder="1"/>
    <xf numFmtId="0" fontId="0" fillId="34" borderId="0" xfId="0" applyFill="1" applyBorder="1"/>
    <xf numFmtId="0" fontId="0" fillId="35" borderId="78" xfId="0" applyFill="1" applyBorder="1"/>
    <xf numFmtId="0" fontId="0" fillId="35" borderId="0" xfId="0" applyFill="1" applyBorder="1"/>
    <xf numFmtId="0" fontId="0" fillId="0" borderId="78" xfId="0" applyFill="1" applyBorder="1"/>
    <xf numFmtId="43" fontId="3" fillId="0" borderId="0" xfId="3" applyFont="1" applyBorder="1" applyAlignment="1">
      <alignment horizontal="center"/>
    </xf>
    <xf numFmtId="9" fontId="27" fillId="20" borderId="2" xfId="4" applyFont="1" applyFill="1" applyBorder="1" applyAlignment="1">
      <alignment horizontal="center" vertical="center"/>
    </xf>
    <xf numFmtId="9" fontId="27" fillId="20" borderId="68" xfId="4" applyFont="1" applyFill="1" applyBorder="1" applyAlignment="1">
      <alignment horizontal="center" vertical="center"/>
    </xf>
    <xf numFmtId="9" fontId="27" fillId="20" borderId="99" xfId="4" applyFont="1" applyFill="1" applyBorder="1" applyAlignment="1">
      <alignment horizontal="center" vertical="center"/>
    </xf>
    <xf numFmtId="9" fontId="0" fillId="16" borderId="37" xfId="4" applyFont="1" applyFill="1" applyBorder="1"/>
    <xf numFmtId="9" fontId="0" fillId="10" borderId="37" xfId="4" applyFont="1" applyFill="1" applyBorder="1"/>
    <xf numFmtId="9" fontId="0" fillId="13" borderId="37" xfId="4" applyFont="1" applyFill="1" applyBorder="1"/>
    <xf numFmtId="9" fontId="0" fillId="19" borderId="37" xfId="4" applyFont="1" applyFill="1" applyBorder="1"/>
    <xf numFmtId="14" fontId="16" fillId="5" borderId="63" xfId="0" applyNumberFormat="1" applyFont="1" applyFill="1" applyBorder="1" applyAlignment="1">
      <alignment horizontal="center" vertical="center"/>
    </xf>
    <xf numFmtId="14" fontId="16" fillId="5" borderId="64" xfId="0" applyNumberFormat="1" applyFont="1" applyFill="1" applyBorder="1" applyAlignment="1">
      <alignment horizontal="center" vertical="center"/>
    </xf>
    <xf numFmtId="14" fontId="16" fillId="5" borderId="69" xfId="0" applyNumberFormat="1" applyFont="1" applyFill="1" applyBorder="1" applyAlignment="1">
      <alignment horizontal="center" vertical="center"/>
    </xf>
    <xf numFmtId="14" fontId="18" fillId="2" borderId="77" xfId="0" applyNumberFormat="1" applyFont="1" applyFill="1" applyBorder="1" applyAlignment="1">
      <alignment horizontal="center"/>
    </xf>
    <xf numFmtId="0" fontId="17" fillId="2" borderId="94" xfId="0" applyFont="1" applyFill="1" applyBorder="1" applyAlignment="1">
      <alignment horizontal="center" vertical="center"/>
    </xf>
    <xf numFmtId="0" fontId="16" fillId="3" borderId="20" xfId="3" applyNumberFormat="1" applyFont="1" applyFill="1" applyBorder="1" applyAlignment="1">
      <alignment horizontal="center" vertical="center"/>
    </xf>
    <xf numFmtId="0" fontId="0" fillId="2" borderId="97" xfId="0" applyFill="1" applyBorder="1"/>
    <xf numFmtId="0" fontId="19" fillId="2" borderId="103" xfId="0" applyFont="1" applyFill="1" applyBorder="1" applyAlignment="1">
      <alignment horizontal="center"/>
    </xf>
    <xf numFmtId="0" fontId="0" fillId="2" borderId="103" xfId="0" applyFill="1" applyBorder="1"/>
    <xf numFmtId="0" fontId="17" fillId="2" borderId="101" xfId="0" applyFont="1" applyFill="1" applyBorder="1" applyAlignment="1">
      <alignment horizontal="center"/>
    </xf>
    <xf numFmtId="0" fontId="17" fillId="11" borderId="0" xfId="0" applyFont="1" applyFill="1"/>
    <xf numFmtId="0" fontId="1" fillId="0" borderId="0" xfId="1"/>
    <xf numFmtId="168" fontId="1" fillId="0" borderId="0" xfId="1" applyNumberFormat="1"/>
    <xf numFmtId="0" fontId="1" fillId="0" borderId="0" xfId="1" quotePrefix="1"/>
    <xf numFmtId="0" fontId="1" fillId="0" borderId="0" xfId="1" applyFill="1"/>
    <xf numFmtId="165" fontId="1" fillId="0" borderId="0" xfId="1" applyNumberFormat="1" applyAlignment="1">
      <alignment horizontal="center"/>
    </xf>
    <xf numFmtId="171" fontId="1" fillId="0" borderId="0" xfId="1" applyNumberFormat="1" applyAlignment="1">
      <alignment horizontal="right"/>
    </xf>
    <xf numFmtId="169" fontId="1" fillId="0" borderId="0" xfId="1" applyNumberFormat="1"/>
    <xf numFmtId="165" fontId="1" fillId="0" borderId="0" xfId="1" applyNumberFormat="1" applyAlignment="1">
      <alignment horizontal="left"/>
    </xf>
    <xf numFmtId="165" fontId="1" fillId="0" borderId="0" xfId="1" applyNumberFormat="1" applyFill="1" applyAlignment="1">
      <alignment horizontal="center"/>
    </xf>
    <xf numFmtId="169" fontId="1" fillId="0" borderId="0" xfId="1" applyNumberFormat="1" applyFill="1"/>
    <xf numFmtId="170" fontId="1" fillId="0" borderId="0" xfId="1" applyNumberFormat="1"/>
    <xf numFmtId="168" fontId="1" fillId="0" borderId="0" xfId="1" applyNumberFormat="1" applyFill="1"/>
    <xf numFmtId="0" fontId="1" fillId="0" borderId="0" xfId="1" applyFill="1" applyBorder="1"/>
    <xf numFmtId="165" fontId="1" fillId="0" borderId="0" xfId="1" applyNumberFormat="1" applyBorder="1" applyAlignment="1">
      <alignment horizontal="center"/>
    </xf>
    <xf numFmtId="168" fontId="1" fillId="0" borderId="0" xfId="1" applyNumberFormat="1" applyBorder="1"/>
    <xf numFmtId="168" fontId="1" fillId="0" borderId="0" xfId="1" applyNumberFormat="1" applyFill="1" applyBorder="1"/>
    <xf numFmtId="0" fontId="1" fillId="0" borderId="0" xfId="1" applyBorder="1"/>
    <xf numFmtId="169" fontId="1" fillId="0" borderId="0" xfId="1" applyNumberFormat="1" applyBorder="1"/>
    <xf numFmtId="0" fontId="1" fillId="0" borderId="75" xfId="1" applyFill="1" applyBorder="1"/>
    <xf numFmtId="165" fontId="1" fillId="0" borderId="75" xfId="1" applyNumberFormat="1" applyFill="1" applyBorder="1" applyAlignment="1">
      <alignment horizontal="center"/>
    </xf>
    <xf numFmtId="168" fontId="1" fillId="0" borderId="75" xfId="1" applyNumberFormat="1" applyFill="1" applyBorder="1"/>
    <xf numFmtId="169" fontId="1" fillId="0" borderId="75" xfId="1" applyNumberFormat="1" applyFill="1" applyBorder="1"/>
    <xf numFmtId="165" fontId="1" fillId="0" borderId="0" xfId="1" applyNumberFormat="1" applyFont="1" applyFill="1" applyAlignment="1">
      <alignment horizontal="center"/>
    </xf>
    <xf numFmtId="0" fontId="1" fillId="0" borderId="0" xfId="1" applyFont="1" applyFill="1"/>
    <xf numFmtId="9" fontId="30" fillId="22" borderId="103" xfId="4" applyFont="1" applyFill="1" applyBorder="1" applyAlignment="1">
      <alignment horizontal="center" vertical="center"/>
    </xf>
    <xf numFmtId="0" fontId="35" fillId="21" borderId="97" xfId="0" applyFont="1" applyFill="1" applyBorder="1" applyAlignment="1">
      <alignment horizontal="center" vertical="center" wrapText="1"/>
    </xf>
    <xf numFmtId="43" fontId="0" fillId="13" borderId="0" xfId="3" applyNumberFormat="1" applyFont="1" applyFill="1"/>
    <xf numFmtId="166" fontId="0" fillId="4" borderId="20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6" borderId="0" xfId="0" applyFill="1"/>
    <xf numFmtId="167" fontId="0" fillId="0" borderId="0" xfId="0" applyNumberFormat="1"/>
    <xf numFmtId="0" fontId="17" fillId="37" borderId="104" xfId="0" applyFont="1" applyFill="1" applyBorder="1" applyAlignment="1">
      <alignment horizontal="left"/>
    </xf>
    <xf numFmtId="167" fontId="17" fillId="37" borderId="104" xfId="0" applyNumberFormat="1" applyFont="1" applyFill="1" applyBorder="1"/>
    <xf numFmtId="1" fontId="0" fillId="0" borderId="0" xfId="0" applyNumberFormat="1" applyAlignment="1">
      <alignment horizontal="right"/>
    </xf>
    <xf numFmtId="0" fontId="5" fillId="8" borderId="2" xfId="0" applyNumberFormat="1" applyFont="1" applyFill="1" applyBorder="1" applyAlignment="1">
      <alignment horizontal="center" vertical="center" wrapText="1"/>
    </xf>
    <xf numFmtId="0" fontId="0" fillId="38" borderId="0" xfId="0" applyFill="1"/>
    <xf numFmtId="0" fontId="0" fillId="0" borderId="0" xfId="0" quotePrefix="1"/>
    <xf numFmtId="49" fontId="0" fillId="25" borderId="0" xfId="0" applyNumberFormat="1" applyFill="1"/>
    <xf numFmtId="0" fontId="22" fillId="0" borderId="0" xfId="0" applyFont="1" applyFill="1"/>
    <xf numFmtId="49" fontId="22" fillId="0" borderId="0" xfId="0" applyNumberFormat="1" applyFont="1" applyFill="1"/>
    <xf numFmtId="0" fontId="19" fillId="19" borderId="105" xfId="0" applyFont="1" applyFill="1" applyBorder="1" applyAlignment="1">
      <alignment horizontal="center"/>
    </xf>
    <xf numFmtId="167" fontId="0" fillId="9" borderId="0" xfId="3" applyNumberFormat="1" applyFont="1" applyFill="1"/>
    <xf numFmtId="167" fontId="0" fillId="29" borderId="0" xfId="3" applyNumberFormat="1" applyFont="1" applyFill="1"/>
    <xf numFmtId="165" fontId="1" fillId="0" borderId="0" xfId="1" applyNumberFormat="1" applyFill="1" applyBorder="1" applyAlignment="1">
      <alignment horizontal="center"/>
    </xf>
    <xf numFmtId="169" fontId="1" fillId="0" borderId="0" xfId="1" applyNumberFormat="1" applyFill="1" applyBorder="1"/>
    <xf numFmtId="0" fontId="0" fillId="33" borderId="0" xfId="0" applyFill="1"/>
    <xf numFmtId="167" fontId="0" fillId="29" borderId="0" xfId="0" applyNumberFormat="1" applyFill="1"/>
    <xf numFmtId="0" fontId="1" fillId="39" borderId="0" xfId="1" applyFill="1"/>
    <xf numFmtId="165" fontId="1" fillId="39" borderId="0" xfId="1" applyNumberFormat="1" applyFill="1" applyAlignment="1">
      <alignment horizontal="center"/>
    </xf>
    <xf numFmtId="0" fontId="0" fillId="39" borderId="0" xfId="0" applyFill="1"/>
    <xf numFmtId="43" fontId="0" fillId="39" borderId="0" xfId="3" applyNumberFormat="1" applyFont="1" applyFill="1"/>
    <xf numFmtId="167" fontId="0" fillId="19" borderId="0" xfId="3" applyNumberFormat="1" applyFont="1" applyFill="1"/>
    <xf numFmtId="1" fontId="0" fillId="5" borderId="0" xfId="0" applyNumberFormat="1" applyFill="1"/>
    <xf numFmtId="0" fontId="0" fillId="0" borderId="0" xfId="0"/>
    <xf numFmtId="165" fontId="4" fillId="0" borderId="106" xfId="1" applyNumberFormat="1" applyFont="1" applyBorder="1" applyAlignment="1">
      <alignment horizontal="center"/>
    </xf>
    <xf numFmtId="0" fontId="36" fillId="0" borderId="106" xfId="1" applyFont="1" applyBorder="1"/>
    <xf numFmtId="166" fontId="36" fillId="0" borderId="106" xfId="1" applyNumberFormat="1" applyFont="1" applyBorder="1" applyAlignment="1">
      <alignment horizontal="center"/>
    </xf>
    <xf numFmtId="165" fontId="4" fillId="0" borderId="107" xfId="1" applyNumberFormat="1" applyFont="1" applyBorder="1" applyAlignment="1">
      <alignment horizontal="center"/>
    </xf>
    <xf numFmtId="0" fontId="36" fillId="0" borderId="107" xfId="1" applyFont="1" applyBorder="1"/>
    <xf numFmtId="166" fontId="36" fillId="0" borderId="107" xfId="1" applyNumberFormat="1" applyFont="1" applyBorder="1" applyAlignment="1">
      <alignment horizontal="center"/>
    </xf>
    <xf numFmtId="0" fontId="36" fillId="0" borderId="107" xfId="1" applyFont="1" applyBorder="1" applyAlignment="1">
      <alignment horizontal="left"/>
    </xf>
    <xf numFmtId="166" fontId="36" fillId="0" borderId="107" xfId="1" applyNumberFormat="1" applyFont="1" applyFill="1" applyBorder="1" applyAlignment="1">
      <alignment horizontal="center"/>
    </xf>
    <xf numFmtId="0" fontId="36" fillId="0" borderId="107" xfId="1" quotePrefix="1" applyFont="1" applyBorder="1" applyAlignment="1">
      <alignment horizontal="left"/>
    </xf>
    <xf numFmtId="165" fontId="4" fillId="0" borderId="110" xfId="1" applyNumberFormat="1" applyFont="1" applyBorder="1" applyAlignment="1">
      <alignment horizontal="center"/>
    </xf>
    <xf numFmtId="0" fontId="36" fillId="0" borderId="110" xfId="1" quotePrefix="1" applyFont="1" applyBorder="1" applyAlignment="1">
      <alignment horizontal="left"/>
    </xf>
    <xf numFmtId="166" fontId="36" fillId="0" borderId="110" xfId="1" applyNumberFormat="1" applyFont="1" applyBorder="1" applyAlignment="1">
      <alignment horizontal="center"/>
    </xf>
    <xf numFmtId="0" fontId="36" fillId="0" borderId="0" xfId="1" applyFont="1" applyBorder="1" applyAlignment="1">
      <alignment horizontal="left"/>
    </xf>
    <xf numFmtId="165" fontId="4" fillId="0" borderId="0" xfId="1" applyNumberFormat="1" applyFont="1" applyBorder="1" applyAlignment="1">
      <alignment horizontal="center"/>
    </xf>
    <xf numFmtId="165" fontId="4" fillId="0" borderId="0" xfId="1" applyNumberFormat="1" applyFont="1" applyFill="1" applyBorder="1" applyAlignment="1">
      <alignment horizontal="center"/>
    </xf>
    <xf numFmtId="165" fontId="4" fillId="0" borderId="106" xfId="1" applyNumberFormat="1" applyFont="1" applyBorder="1" applyAlignment="1">
      <alignment horizontal="center"/>
    </xf>
    <xf numFmtId="166" fontId="36" fillId="0" borderId="106" xfId="1" applyNumberFormat="1" applyFont="1" applyBorder="1" applyAlignment="1">
      <alignment horizontal="center"/>
    </xf>
    <xf numFmtId="0" fontId="36" fillId="0" borderId="106" xfId="1" applyFont="1" applyBorder="1" applyAlignment="1">
      <alignment horizontal="left"/>
    </xf>
    <xf numFmtId="165" fontId="4" fillId="0" borderId="107" xfId="1" applyNumberFormat="1" applyFont="1" applyBorder="1" applyAlignment="1">
      <alignment horizontal="center"/>
    </xf>
    <xf numFmtId="0" fontId="36" fillId="0" borderId="107" xfId="1" applyFont="1" applyBorder="1"/>
    <xf numFmtId="166" fontId="36" fillId="0" borderId="107" xfId="1" applyNumberFormat="1" applyFont="1" applyBorder="1" applyAlignment="1">
      <alignment horizontal="center"/>
    </xf>
    <xf numFmtId="165" fontId="4" fillId="0" borderId="108" xfId="1" applyNumberFormat="1" applyFont="1" applyBorder="1" applyAlignment="1">
      <alignment horizontal="center"/>
    </xf>
    <xf numFmtId="0" fontId="36" fillId="0" borderId="107" xfId="1" applyFont="1" applyBorder="1" applyAlignment="1">
      <alignment horizontal="left"/>
    </xf>
    <xf numFmtId="165" fontId="4" fillId="0" borderId="107" xfId="1" applyNumberFormat="1" applyFont="1" applyBorder="1" applyAlignment="1">
      <alignment horizontal="center" vertical="center"/>
    </xf>
    <xf numFmtId="0" fontId="4" fillId="0" borderId="107" xfId="1" applyFont="1" applyBorder="1" applyAlignment="1">
      <alignment horizontal="center"/>
    </xf>
    <xf numFmtId="165" fontId="4" fillId="0" borderId="109" xfId="1" applyNumberFormat="1" applyFont="1" applyBorder="1" applyAlignment="1">
      <alignment horizontal="center"/>
    </xf>
    <xf numFmtId="0" fontId="36" fillId="0" borderId="109" xfId="1" applyFont="1" applyBorder="1" applyAlignment="1">
      <alignment horizontal="left"/>
    </xf>
    <xf numFmtId="166" fontId="36" fillId="0" borderId="109" xfId="1" applyNumberFormat="1" applyFont="1" applyBorder="1" applyAlignment="1">
      <alignment horizontal="center"/>
    </xf>
    <xf numFmtId="166" fontId="36" fillId="0" borderId="0" xfId="1" applyNumberFormat="1" applyFont="1" applyBorder="1" applyAlignment="1">
      <alignment horizontal="center"/>
    </xf>
    <xf numFmtId="165" fontId="4" fillId="0" borderId="1" xfId="1" applyNumberFormat="1" applyFont="1" applyBorder="1" applyAlignment="1">
      <alignment horizontal="center"/>
    </xf>
    <xf numFmtId="0" fontId="36" fillId="0" borderId="1" xfId="1" applyFont="1" applyBorder="1" applyAlignment="1">
      <alignment horizontal="left"/>
    </xf>
    <xf numFmtId="166" fontId="36" fillId="0" borderId="1" xfId="1" applyNumberFormat="1" applyFont="1" applyBorder="1" applyAlignment="1">
      <alignment horizontal="center"/>
    </xf>
    <xf numFmtId="0" fontId="0" fillId="0" borderId="0" xfId="0"/>
    <xf numFmtId="0" fontId="0" fillId="11" borderId="39" xfId="0" applyFill="1" applyBorder="1"/>
    <xf numFmtId="0" fontId="0" fillId="11" borderId="38" xfId="0" applyFill="1" applyBorder="1"/>
    <xf numFmtId="0" fontId="0" fillId="11" borderId="44" xfId="0" applyFill="1" applyBorder="1"/>
    <xf numFmtId="0" fontId="0" fillId="9" borderId="0" xfId="0" applyFill="1"/>
    <xf numFmtId="0" fontId="0" fillId="23" borderId="0" xfId="0" applyFill="1"/>
    <xf numFmtId="0" fontId="0" fillId="0" borderId="0" xfId="0" applyFill="1" applyBorder="1"/>
    <xf numFmtId="0" fontId="0" fillId="36" borderId="0" xfId="0" applyFill="1"/>
    <xf numFmtId="167" fontId="0" fillId="0" borderId="0" xfId="3" applyNumberFormat="1" applyFont="1" applyAlignment="1">
      <alignment wrapText="1"/>
    </xf>
    <xf numFmtId="172" fontId="0" fillId="2" borderId="0" xfId="0" applyNumberFormat="1" applyFill="1"/>
    <xf numFmtId="167" fontId="0" fillId="9" borderId="0" xfId="0" applyNumberFormat="1" applyFill="1"/>
    <xf numFmtId="1" fontId="0" fillId="2" borderId="0" xfId="0" applyNumberFormat="1" applyFill="1" applyBorder="1"/>
    <xf numFmtId="0" fontId="0" fillId="27" borderId="0" xfId="0" applyFill="1"/>
    <xf numFmtId="3" fontId="23" fillId="5" borderId="0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/>
    <xf numFmtId="3" fontId="23" fillId="26" borderId="0" xfId="0" applyNumberFormat="1" applyFont="1" applyFill="1" applyBorder="1" applyAlignment="1">
      <alignment horizontal="center" vertical="center"/>
    </xf>
    <xf numFmtId="3" fontId="30" fillId="32" borderId="112" xfId="0" applyNumberFormat="1" applyFont="1" applyFill="1" applyBorder="1" applyAlignment="1">
      <alignment horizontal="center" vertical="center"/>
    </xf>
    <xf numFmtId="3" fontId="30" fillId="32" borderId="113" xfId="0" applyNumberFormat="1" applyFont="1" applyFill="1" applyBorder="1" applyAlignment="1">
      <alignment horizontal="center" vertical="center"/>
    </xf>
    <xf numFmtId="3" fontId="30" fillId="32" borderId="114" xfId="0" applyNumberFormat="1" applyFont="1" applyFill="1" applyBorder="1" applyAlignment="1">
      <alignment horizontal="center" vertical="center"/>
    </xf>
    <xf numFmtId="3" fontId="23" fillId="21" borderId="0" xfId="0" applyNumberFormat="1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/>
    </xf>
    <xf numFmtId="3" fontId="23" fillId="0" borderId="0" xfId="0" applyNumberFormat="1" applyFont="1" applyFill="1" applyBorder="1" applyAlignment="1">
      <alignment horizontal="center" vertical="center"/>
    </xf>
    <xf numFmtId="3" fontId="23" fillId="40" borderId="0" xfId="0" applyNumberFormat="1" applyFont="1" applyFill="1" applyBorder="1" applyAlignment="1">
      <alignment horizontal="center" vertical="center"/>
    </xf>
    <xf numFmtId="0" fontId="33" fillId="2" borderId="48" xfId="0" applyFont="1" applyFill="1" applyBorder="1" applyAlignment="1">
      <alignment horizontal="center"/>
    </xf>
    <xf numFmtId="0" fontId="19" fillId="18" borderId="46" xfId="0" applyFont="1" applyFill="1" applyBorder="1" applyAlignment="1">
      <alignment horizontal="center"/>
    </xf>
    <xf numFmtId="0" fontId="19" fillId="18" borderId="49" xfId="0" applyFont="1" applyFill="1" applyBorder="1" applyAlignment="1">
      <alignment horizontal="center"/>
    </xf>
    <xf numFmtId="0" fontId="19" fillId="22" borderId="46" xfId="0" applyFont="1" applyFill="1" applyBorder="1" applyAlignment="1">
      <alignment horizontal="center"/>
    </xf>
    <xf numFmtId="0" fontId="19" fillId="22" borderId="49" xfId="0" applyFont="1" applyFill="1" applyBorder="1" applyAlignment="1">
      <alignment horizontal="center"/>
    </xf>
    <xf numFmtId="0" fontId="19" fillId="23" borderId="46" xfId="0" applyFont="1" applyFill="1" applyBorder="1" applyAlignment="1">
      <alignment horizontal="center"/>
    </xf>
    <xf numFmtId="0" fontId="19" fillId="23" borderId="49" xfId="0" applyFont="1" applyFill="1" applyBorder="1" applyAlignment="1">
      <alignment horizontal="center"/>
    </xf>
    <xf numFmtId="0" fontId="19" fillId="9" borderId="46" xfId="0" applyFont="1" applyFill="1" applyBorder="1" applyAlignment="1">
      <alignment horizontal="center"/>
    </xf>
    <xf numFmtId="3" fontId="16" fillId="5" borderId="116" xfId="0" applyNumberFormat="1" applyFont="1" applyFill="1" applyBorder="1" applyAlignment="1">
      <alignment horizontal="center" vertical="center"/>
    </xf>
    <xf numFmtId="3" fontId="16" fillId="5" borderId="111" xfId="0" applyNumberFormat="1" applyFont="1" applyFill="1" applyBorder="1" applyAlignment="1">
      <alignment horizontal="center" vertical="center"/>
    </xf>
    <xf numFmtId="3" fontId="16" fillId="5" borderId="117" xfId="0" applyNumberFormat="1" applyFont="1" applyFill="1" applyBorder="1" applyAlignment="1">
      <alignment horizontal="center" vertical="center"/>
    </xf>
    <xf numFmtId="0" fontId="33" fillId="17" borderId="63" xfId="0" applyFont="1" applyFill="1" applyBorder="1" applyAlignment="1">
      <alignment horizontal="center"/>
    </xf>
    <xf numFmtId="0" fontId="33" fillId="20" borderId="64" xfId="0" applyFont="1" applyFill="1" applyBorder="1" applyAlignment="1">
      <alignment horizontal="center"/>
    </xf>
    <xf numFmtId="0" fontId="33" fillId="24" borderId="64" xfId="0" applyFont="1" applyFill="1" applyBorder="1" applyAlignment="1">
      <alignment horizontal="center"/>
    </xf>
    <xf numFmtId="0" fontId="33" fillId="33" borderId="69" xfId="0" applyFont="1" applyFill="1" applyBorder="1" applyAlignment="1">
      <alignment horizontal="center"/>
    </xf>
    <xf numFmtId="0" fontId="19" fillId="17" borderId="63" xfId="0" applyFont="1" applyFill="1" applyBorder="1" applyAlignment="1">
      <alignment horizontal="center"/>
    </xf>
    <xf numFmtId="0" fontId="19" fillId="18" borderId="64" xfId="0" applyFont="1" applyFill="1" applyBorder="1" applyAlignment="1">
      <alignment horizontal="center"/>
    </xf>
    <xf numFmtId="0" fontId="19" fillId="17" borderId="64" xfId="0" applyFont="1" applyFill="1" applyBorder="1" applyAlignment="1">
      <alignment horizontal="center"/>
    </xf>
    <xf numFmtId="0" fontId="19" fillId="18" borderId="118" xfId="0" applyFont="1" applyFill="1" applyBorder="1" applyAlignment="1">
      <alignment horizontal="center"/>
    </xf>
    <xf numFmtId="0" fontId="19" fillId="20" borderId="119" xfId="0" applyFont="1" applyFill="1" applyBorder="1" applyAlignment="1">
      <alignment horizontal="center"/>
    </xf>
    <xf numFmtId="0" fontId="19" fillId="22" borderId="64" xfId="0" applyFont="1" applyFill="1" applyBorder="1" applyAlignment="1">
      <alignment horizontal="center"/>
    </xf>
    <xf numFmtId="0" fontId="19" fillId="20" borderId="64" xfId="0" applyFont="1" applyFill="1" applyBorder="1" applyAlignment="1">
      <alignment horizontal="center"/>
    </xf>
    <xf numFmtId="0" fontId="19" fillId="22" borderId="118" xfId="0" applyFont="1" applyFill="1" applyBorder="1" applyAlignment="1">
      <alignment horizontal="center"/>
    </xf>
    <xf numFmtId="0" fontId="19" fillId="24" borderId="119" xfId="0" applyFont="1" applyFill="1" applyBorder="1" applyAlignment="1">
      <alignment horizontal="center"/>
    </xf>
    <xf numFmtId="0" fontId="19" fillId="23" borderId="64" xfId="0" applyFont="1" applyFill="1" applyBorder="1" applyAlignment="1">
      <alignment horizontal="center"/>
    </xf>
    <xf numFmtId="0" fontId="19" fillId="24" borderId="64" xfId="0" applyFont="1" applyFill="1" applyBorder="1" applyAlignment="1">
      <alignment horizontal="center"/>
    </xf>
    <xf numFmtId="0" fontId="19" fillId="23" borderId="118" xfId="0" applyFont="1" applyFill="1" applyBorder="1" applyAlignment="1">
      <alignment horizontal="center"/>
    </xf>
    <xf numFmtId="0" fontId="19" fillId="33" borderId="64" xfId="0" applyFont="1" applyFill="1" applyBorder="1" applyAlignment="1">
      <alignment horizontal="center"/>
    </xf>
    <xf numFmtId="0" fontId="19" fillId="9" borderId="64" xfId="0" applyFont="1" applyFill="1" applyBorder="1" applyAlignment="1">
      <alignment horizontal="center"/>
    </xf>
    <xf numFmtId="0" fontId="19" fillId="9" borderId="69" xfId="0" applyFont="1" applyFill="1" applyBorder="1" applyAlignment="1">
      <alignment horizontal="center"/>
    </xf>
    <xf numFmtId="0" fontId="32" fillId="17" borderId="63" xfId="0" applyFont="1" applyFill="1" applyBorder="1" applyAlignment="1">
      <alignment horizontal="center"/>
    </xf>
    <xf numFmtId="0" fontId="32" fillId="18" borderId="64" xfId="0" applyFont="1" applyFill="1" applyBorder="1" applyAlignment="1">
      <alignment horizontal="center"/>
    </xf>
    <xf numFmtId="0" fontId="32" fillId="17" borderId="64" xfId="0" applyFont="1" applyFill="1" applyBorder="1" applyAlignment="1">
      <alignment horizontal="center"/>
    </xf>
    <xf numFmtId="0" fontId="32" fillId="20" borderId="64" xfId="0" applyFont="1" applyFill="1" applyBorder="1" applyAlignment="1">
      <alignment horizontal="center"/>
    </xf>
    <xf numFmtId="0" fontId="32" fillId="22" borderId="64" xfId="0" applyFont="1" applyFill="1" applyBorder="1" applyAlignment="1">
      <alignment horizontal="center"/>
    </xf>
    <xf numFmtId="0" fontId="32" fillId="24" borderId="64" xfId="0" applyFont="1" applyFill="1" applyBorder="1" applyAlignment="1">
      <alignment horizontal="center"/>
    </xf>
    <xf numFmtId="0" fontId="32" fillId="33" borderId="64" xfId="0" applyFont="1" applyFill="1" applyBorder="1" applyAlignment="1">
      <alignment horizontal="center"/>
    </xf>
    <xf numFmtId="0" fontId="32" fillId="9" borderId="64" xfId="0" applyFont="1" applyFill="1" applyBorder="1" applyAlignment="1">
      <alignment horizontal="center"/>
    </xf>
    <xf numFmtId="0" fontId="32" fillId="33" borderId="69" xfId="0" applyFont="1" applyFill="1" applyBorder="1" applyAlignment="1">
      <alignment horizontal="center"/>
    </xf>
    <xf numFmtId="3" fontId="23" fillId="5" borderId="93" xfId="0" applyNumberFormat="1" applyFont="1" applyFill="1" applyBorder="1" applyAlignment="1">
      <alignment horizontal="center" vertical="center"/>
    </xf>
    <xf numFmtId="3" fontId="23" fillId="5" borderId="48" xfId="0" applyNumberFormat="1" applyFont="1" applyFill="1" applyBorder="1" applyAlignment="1">
      <alignment horizontal="center" vertical="center"/>
    </xf>
    <xf numFmtId="3" fontId="23" fillId="26" borderId="115" xfId="0" applyNumberFormat="1" applyFont="1" applyFill="1" applyBorder="1" applyAlignment="1">
      <alignment horizontal="center" vertical="center"/>
    </xf>
    <xf numFmtId="3" fontId="23" fillId="5" borderId="115" xfId="0" applyNumberFormat="1" applyFont="1" applyFill="1" applyBorder="1" applyAlignment="1">
      <alignment horizontal="center" vertical="center"/>
    </xf>
    <xf numFmtId="3" fontId="23" fillId="26" borderId="1" xfId="0" applyNumberFormat="1" applyFont="1" applyFill="1" applyBorder="1" applyAlignment="1">
      <alignment horizontal="center" vertical="center"/>
    </xf>
    <xf numFmtId="3" fontId="23" fillId="26" borderId="94" xfId="0" applyNumberFormat="1" applyFont="1" applyFill="1" applyBorder="1" applyAlignment="1">
      <alignment horizontal="center" vertical="center"/>
    </xf>
    <xf numFmtId="3" fontId="23" fillId="26" borderId="93" xfId="0" applyNumberFormat="1" applyFont="1" applyFill="1" applyBorder="1" applyAlignment="1">
      <alignment horizontal="center" vertical="center"/>
    </xf>
    <xf numFmtId="3" fontId="23" fillId="26" borderId="48" xfId="0" applyNumberFormat="1" applyFont="1" applyFill="1" applyBorder="1" applyAlignment="1">
      <alignment horizontal="center" vertical="center"/>
    </xf>
    <xf numFmtId="3" fontId="23" fillId="5" borderId="1" xfId="0" applyNumberFormat="1" applyFont="1" applyFill="1" applyBorder="1" applyAlignment="1">
      <alignment horizontal="center" vertical="center"/>
    </xf>
    <xf numFmtId="3" fontId="23" fillId="5" borderId="94" xfId="0" applyNumberFormat="1" applyFont="1" applyFill="1" applyBorder="1" applyAlignment="1">
      <alignment horizontal="center" vertical="center"/>
    </xf>
    <xf numFmtId="3" fontId="30" fillId="32" borderId="120" xfId="0" applyNumberFormat="1" applyFont="1" applyFill="1" applyBorder="1" applyAlignment="1">
      <alignment horizontal="center" vertical="center"/>
    </xf>
    <xf numFmtId="3" fontId="30" fillId="32" borderId="121" xfId="0" applyNumberFormat="1" applyFont="1" applyFill="1" applyBorder="1" applyAlignment="1">
      <alignment horizontal="center" vertical="center"/>
    </xf>
    <xf numFmtId="3" fontId="30" fillId="32" borderId="122" xfId="0" applyNumberFormat="1" applyFont="1" applyFill="1" applyBorder="1" applyAlignment="1">
      <alignment horizontal="center" vertical="center"/>
    </xf>
    <xf numFmtId="3" fontId="23" fillId="21" borderId="93" xfId="0" applyNumberFormat="1" applyFont="1" applyFill="1" applyBorder="1" applyAlignment="1">
      <alignment horizontal="center" vertical="center"/>
    </xf>
    <xf numFmtId="3" fontId="23" fillId="21" borderId="48" xfId="0" applyNumberFormat="1" applyFont="1" applyFill="1" applyBorder="1" applyAlignment="1">
      <alignment horizontal="center" vertical="center"/>
    </xf>
    <xf numFmtId="3" fontId="23" fillId="40" borderId="115" xfId="0" applyNumberFormat="1" applyFont="1" applyFill="1" applyBorder="1" applyAlignment="1">
      <alignment horizontal="center" vertical="center"/>
    </xf>
    <xf numFmtId="3" fontId="23" fillId="21" borderId="115" xfId="0" applyNumberFormat="1" applyFont="1" applyFill="1" applyBorder="1" applyAlignment="1">
      <alignment horizontal="center" vertical="center"/>
    </xf>
    <xf numFmtId="0" fontId="19" fillId="9" borderId="47" xfId="0" applyFont="1" applyFill="1" applyBorder="1" applyAlignment="1">
      <alignment horizontal="center"/>
    </xf>
    <xf numFmtId="3" fontId="23" fillId="40" borderId="1" xfId="0" applyNumberFormat="1" applyFont="1" applyFill="1" applyBorder="1" applyAlignment="1">
      <alignment horizontal="center" vertical="center"/>
    </xf>
    <xf numFmtId="3" fontId="23" fillId="40" borderId="94" xfId="0" applyNumberFormat="1" applyFont="1" applyFill="1" applyBorder="1" applyAlignment="1">
      <alignment horizontal="center" vertical="center"/>
    </xf>
    <xf numFmtId="3" fontId="16" fillId="21" borderId="123" xfId="0" applyNumberFormat="1" applyFont="1" applyFill="1" applyBorder="1" applyAlignment="1">
      <alignment horizontal="center" vertical="center"/>
    </xf>
    <xf numFmtId="3" fontId="16" fillId="21" borderId="124" xfId="0" applyNumberFormat="1" applyFont="1" applyFill="1" applyBorder="1" applyAlignment="1">
      <alignment horizontal="center" vertical="center"/>
    </xf>
    <xf numFmtId="3" fontId="16" fillId="21" borderId="125" xfId="0" applyNumberFormat="1" applyFont="1" applyFill="1" applyBorder="1" applyAlignment="1">
      <alignment horizontal="center" vertical="center"/>
    </xf>
    <xf numFmtId="3" fontId="16" fillId="21" borderId="126" xfId="0" applyNumberFormat="1" applyFont="1" applyFill="1" applyBorder="1" applyAlignment="1">
      <alignment horizontal="center" vertical="center"/>
    </xf>
    <xf numFmtId="3" fontId="16" fillId="21" borderId="127" xfId="0" applyNumberFormat="1" applyFont="1" applyFill="1" applyBorder="1" applyAlignment="1">
      <alignment horizontal="center" vertical="center"/>
    </xf>
    <xf numFmtId="3" fontId="16" fillId="21" borderId="128" xfId="0" applyNumberFormat="1" applyFont="1" applyFill="1" applyBorder="1" applyAlignment="1">
      <alignment horizontal="center" vertical="center"/>
    </xf>
    <xf numFmtId="3" fontId="16" fillId="21" borderId="129" xfId="0" applyNumberFormat="1" applyFont="1" applyFill="1" applyBorder="1" applyAlignment="1">
      <alignment horizontal="center" vertical="center"/>
    </xf>
    <xf numFmtId="3" fontId="16" fillId="21" borderId="130" xfId="0" applyNumberFormat="1" applyFont="1" applyFill="1" applyBorder="1" applyAlignment="1">
      <alignment horizontal="center" vertical="center"/>
    </xf>
    <xf numFmtId="3" fontId="16" fillId="21" borderId="131" xfId="0" applyNumberFormat="1" applyFont="1" applyFill="1" applyBorder="1" applyAlignment="1">
      <alignment horizontal="center" vertical="center"/>
    </xf>
    <xf numFmtId="3" fontId="30" fillId="32" borderId="69" xfId="0" applyNumberFormat="1" applyFont="1" applyFill="1" applyBorder="1" applyAlignment="1">
      <alignment horizontal="center" vertical="center"/>
    </xf>
    <xf numFmtId="3" fontId="30" fillId="32" borderId="63" xfId="0" applyNumberFormat="1" applyFont="1" applyFill="1" applyBorder="1" applyAlignment="1">
      <alignment horizontal="center" vertical="center"/>
    </xf>
    <xf numFmtId="3" fontId="30" fillId="32" borderId="64" xfId="0" applyNumberFormat="1" applyFont="1" applyFill="1" applyBorder="1" applyAlignment="1">
      <alignment horizontal="center" vertical="center"/>
    </xf>
    <xf numFmtId="9" fontId="17" fillId="16" borderId="37" xfId="4" applyFont="1" applyFill="1" applyBorder="1"/>
    <xf numFmtId="9" fontId="17" fillId="10" borderId="37" xfId="4" applyFont="1" applyFill="1" applyBorder="1"/>
    <xf numFmtId="9" fontId="17" fillId="13" borderId="37" xfId="4" applyFont="1" applyFill="1" applyBorder="1"/>
    <xf numFmtId="9" fontId="17" fillId="19" borderId="37" xfId="4" applyFont="1" applyFill="1" applyBorder="1"/>
    <xf numFmtId="0" fontId="26" fillId="22" borderId="66" xfId="4" applyNumberFormat="1" applyFont="1" applyFill="1" applyBorder="1" applyAlignment="1">
      <alignment horizontal="center" vertical="center"/>
    </xf>
    <xf numFmtId="0" fontId="26" fillId="22" borderId="2" xfId="4" applyNumberFormat="1" applyFont="1" applyFill="1" applyBorder="1" applyAlignment="1">
      <alignment horizontal="center" vertical="center"/>
    </xf>
    <xf numFmtId="0" fontId="26" fillId="22" borderId="70" xfId="4" applyNumberFormat="1" applyFont="1" applyFill="1" applyBorder="1" applyAlignment="1">
      <alignment horizontal="center" vertical="center"/>
    </xf>
    <xf numFmtId="10" fontId="27" fillId="22" borderId="66" xfId="4" applyNumberFormat="1" applyFont="1" applyFill="1" applyBorder="1" applyAlignment="1">
      <alignment horizontal="center" vertical="center"/>
    </xf>
    <xf numFmtId="10" fontId="27" fillId="22" borderId="66" xfId="3" applyNumberFormat="1" applyFont="1" applyFill="1" applyBorder="1" applyAlignment="1">
      <alignment horizontal="center" vertical="center"/>
    </xf>
    <xf numFmtId="10" fontId="27" fillId="22" borderId="51" xfId="4" applyNumberFormat="1" applyFont="1" applyFill="1" applyBorder="1" applyAlignment="1">
      <alignment horizontal="center" vertical="center"/>
    </xf>
    <xf numFmtId="10" fontId="27" fillId="22" borderId="2" xfId="4" applyNumberFormat="1" applyFont="1" applyFill="1" applyBorder="1" applyAlignment="1">
      <alignment horizontal="center" vertical="center"/>
    </xf>
    <xf numFmtId="10" fontId="27" fillId="22" borderId="2" xfId="3" applyNumberFormat="1" applyFont="1" applyFill="1" applyBorder="1" applyAlignment="1">
      <alignment horizontal="center" vertical="center"/>
    </xf>
    <xf numFmtId="10" fontId="27" fillId="22" borderId="57" xfId="4" applyNumberFormat="1" applyFont="1" applyFill="1" applyBorder="1" applyAlignment="1">
      <alignment horizontal="center" vertical="center"/>
    </xf>
    <xf numFmtId="10" fontId="27" fillId="22" borderId="36" xfId="4" applyNumberFormat="1" applyFont="1" applyFill="1" applyBorder="1" applyAlignment="1">
      <alignment horizontal="center" vertical="center"/>
    </xf>
    <xf numFmtId="10" fontId="27" fillId="22" borderId="36" xfId="3" applyNumberFormat="1" applyFont="1" applyFill="1" applyBorder="1" applyAlignment="1">
      <alignment horizontal="center" vertical="center"/>
    </xf>
    <xf numFmtId="10" fontId="27" fillId="22" borderId="50" xfId="4" applyNumberFormat="1" applyFont="1" applyFill="1" applyBorder="1" applyAlignment="1">
      <alignment horizontal="center" vertical="center"/>
    </xf>
    <xf numFmtId="10" fontId="27" fillId="22" borderId="35" xfId="4" applyNumberFormat="1" applyFont="1" applyFill="1" applyBorder="1" applyAlignment="1">
      <alignment horizontal="center" vertical="center"/>
    </xf>
    <xf numFmtId="10" fontId="27" fillId="22" borderId="56" xfId="4" applyNumberFormat="1" applyFont="1" applyFill="1" applyBorder="1" applyAlignment="1">
      <alignment horizontal="center" vertical="center"/>
    </xf>
    <xf numFmtId="10" fontId="27" fillId="22" borderId="19" xfId="4" applyNumberFormat="1" applyFont="1" applyFill="1" applyBorder="1" applyAlignment="1">
      <alignment horizontal="center" vertical="center"/>
    </xf>
    <xf numFmtId="10" fontId="27" fillId="22" borderId="52" xfId="4" applyNumberFormat="1" applyFont="1" applyFill="1" applyBorder="1" applyAlignment="1">
      <alignment horizontal="center" vertical="center"/>
    </xf>
    <xf numFmtId="10" fontId="27" fillId="22" borderId="70" xfId="4" applyNumberFormat="1" applyFont="1" applyFill="1" applyBorder="1" applyAlignment="1">
      <alignment horizontal="center" vertical="center"/>
    </xf>
    <xf numFmtId="10" fontId="27" fillId="0" borderId="83" xfId="4" applyNumberFormat="1" applyFont="1" applyFill="1" applyBorder="1" applyAlignment="1">
      <alignment horizontal="center" vertical="center"/>
    </xf>
    <xf numFmtId="10" fontId="27" fillId="0" borderId="65" xfId="4" applyNumberFormat="1" applyFont="1" applyFill="1" applyBorder="1" applyAlignment="1">
      <alignment horizontal="center" vertical="center"/>
    </xf>
    <xf numFmtId="10" fontId="27" fillId="22" borderId="116" xfId="4" applyNumberFormat="1" applyFont="1" applyFill="1" applyBorder="1" applyAlignment="1">
      <alignment horizontal="center" vertical="center"/>
    </xf>
    <xf numFmtId="10" fontId="27" fillId="22" borderId="111" xfId="4" applyNumberFormat="1" applyFont="1" applyFill="1" applyBorder="1" applyAlignment="1">
      <alignment horizontal="center" vertical="center"/>
    </xf>
    <xf numFmtId="10" fontId="27" fillId="20" borderId="111" xfId="4" applyNumberFormat="1" applyFont="1" applyFill="1" applyBorder="1" applyAlignment="1">
      <alignment horizontal="center" vertical="center"/>
    </xf>
    <xf numFmtId="10" fontId="27" fillId="20" borderId="2" xfId="4" applyNumberFormat="1" applyFont="1" applyFill="1" applyBorder="1" applyAlignment="1">
      <alignment horizontal="center" vertical="center"/>
    </xf>
    <xf numFmtId="10" fontId="27" fillId="22" borderId="117" xfId="4" applyNumberFormat="1" applyFont="1" applyFill="1" applyBorder="1" applyAlignment="1">
      <alignment horizontal="center" vertical="center"/>
    </xf>
    <xf numFmtId="3" fontId="23" fillId="21" borderId="0" xfId="0" applyNumberFormat="1" applyFont="1" applyFill="1" applyBorder="1" applyAlignment="1">
      <alignment horizontal="center" vertical="center"/>
    </xf>
    <xf numFmtId="3" fontId="23" fillId="40" borderId="0" xfId="0" applyNumberFormat="1" applyFont="1" applyFill="1" applyBorder="1" applyAlignment="1">
      <alignment horizontal="center" vertical="center"/>
    </xf>
    <xf numFmtId="3" fontId="23" fillId="21" borderId="93" xfId="0" applyNumberFormat="1" applyFont="1" applyFill="1" applyBorder="1" applyAlignment="1">
      <alignment horizontal="center" vertical="center"/>
    </xf>
    <xf numFmtId="14" fontId="18" fillId="2" borderId="0" xfId="0" applyNumberFormat="1" applyFont="1" applyFill="1" applyAlignment="1">
      <alignment horizontal="center"/>
    </xf>
    <xf numFmtId="0" fontId="34" fillId="2" borderId="63" xfId="0" applyFont="1" applyFill="1" applyBorder="1" applyAlignment="1">
      <alignment horizontal="center" vertical="center" textRotation="90"/>
    </xf>
    <xf numFmtId="0" fontId="34" fillId="2" borderId="64" xfId="0" applyFont="1" applyFill="1" applyBorder="1" applyAlignment="1">
      <alignment horizontal="center" vertical="center" textRotation="90"/>
    </xf>
    <xf numFmtId="0" fontId="34" fillId="2" borderId="69" xfId="0" applyFont="1" applyFill="1" applyBorder="1" applyAlignment="1">
      <alignment horizontal="center" vertical="center" textRotation="90"/>
    </xf>
    <xf numFmtId="0" fontId="0" fillId="2" borderId="97" xfId="0" applyFill="1" applyBorder="1" applyAlignment="1">
      <alignment horizontal="center"/>
    </xf>
    <xf numFmtId="0" fontId="0" fillId="2" borderId="102" xfId="0" applyFill="1" applyBorder="1" applyAlignment="1">
      <alignment horizontal="center"/>
    </xf>
    <xf numFmtId="0" fontId="0" fillId="2" borderId="103" xfId="0" applyFill="1" applyBorder="1" applyAlignment="1">
      <alignment horizontal="center"/>
    </xf>
    <xf numFmtId="9" fontId="26" fillId="2" borderId="97" xfId="4" applyFont="1" applyFill="1" applyBorder="1" applyAlignment="1">
      <alignment horizontal="left" vertical="top"/>
    </xf>
    <xf numFmtId="9" fontId="26" fillId="2" borderId="102" xfId="4" applyFont="1" applyFill="1" applyBorder="1" applyAlignment="1">
      <alignment horizontal="left" vertical="top"/>
    </xf>
    <xf numFmtId="9" fontId="26" fillId="2" borderId="103" xfId="4" applyFont="1" applyFill="1" applyBorder="1" applyAlignment="1">
      <alignment horizontal="left" vertical="top"/>
    </xf>
    <xf numFmtId="14" fontId="16" fillId="5" borderId="45" xfId="0" applyNumberFormat="1" applyFont="1" applyFill="1" applyBorder="1" applyAlignment="1">
      <alignment horizontal="center" vertical="center"/>
    </xf>
    <xf numFmtId="14" fontId="16" fillId="5" borderId="93" xfId="0" applyNumberFormat="1" applyFont="1" applyFill="1" applyBorder="1" applyAlignment="1">
      <alignment horizontal="center" vertical="center"/>
    </xf>
    <xf numFmtId="14" fontId="16" fillId="5" borderId="48" xfId="0" applyNumberFormat="1" applyFont="1" applyFill="1" applyBorder="1" applyAlignment="1">
      <alignment horizontal="center" vertical="center"/>
    </xf>
    <xf numFmtId="0" fontId="34" fillId="2" borderId="0" xfId="0" applyFont="1" applyFill="1" applyBorder="1" applyAlignment="1">
      <alignment horizontal="center" vertical="center" textRotation="90"/>
    </xf>
    <xf numFmtId="0" fontId="34" fillId="2" borderId="48" xfId="0" applyFont="1" applyFill="1" applyBorder="1" applyAlignment="1">
      <alignment horizontal="center" vertical="center" textRotation="90"/>
    </xf>
    <xf numFmtId="0" fontId="34" fillId="2" borderId="115" xfId="0" applyFont="1" applyFill="1" applyBorder="1" applyAlignment="1">
      <alignment horizontal="center" vertical="center" textRotation="90"/>
    </xf>
    <xf numFmtId="0" fontId="34" fillId="2" borderId="94" xfId="0" applyFont="1" applyFill="1" applyBorder="1" applyAlignment="1">
      <alignment horizontal="center" vertical="center" textRotation="90"/>
    </xf>
    <xf numFmtId="1" fontId="8" fillId="3" borderId="80" xfId="0" applyNumberFormat="1" applyFont="1" applyFill="1" applyBorder="1" applyAlignment="1">
      <alignment horizontal="center" vertical="center"/>
    </xf>
    <xf numFmtId="1" fontId="8" fillId="3" borderId="81" xfId="0" applyNumberFormat="1" applyFont="1" applyFill="1" applyBorder="1" applyAlignment="1">
      <alignment horizontal="center" vertical="center"/>
    </xf>
    <xf numFmtId="1" fontId="8" fillId="3" borderId="82" xfId="0" applyNumberFormat="1" applyFont="1" applyFill="1" applyBorder="1" applyAlignment="1">
      <alignment horizontal="center" vertical="center"/>
    </xf>
    <xf numFmtId="165" fontId="6" fillId="7" borderId="21" xfId="1" applyNumberFormat="1" applyFont="1" applyFill="1" applyBorder="1" applyAlignment="1">
      <alignment horizontal="center" vertical="center" wrapText="1"/>
    </xf>
    <xf numFmtId="165" fontId="6" fillId="7" borderId="24" xfId="1" applyNumberFormat="1" applyFont="1" applyFill="1" applyBorder="1" applyAlignment="1">
      <alignment horizontal="center" vertical="center" wrapText="1"/>
    </xf>
    <xf numFmtId="0" fontId="6" fillId="7" borderId="23" xfId="1" applyFont="1" applyFill="1" applyBorder="1" applyAlignment="1">
      <alignment horizontal="center" vertical="center" wrapText="1"/>
    </xf>
    <xf numFmtId="0" fontId="6" fillId="7" borderId="25" xfId="1" applyFont="1" applyFill="1" applyBorder="1" applyAlignment="1">
      <alignment horizontal="center" vertical="center" wrapText="1"/>
    </xf>
    <xf numFmtId="1" fontId="8" fillId="3" borderId="59" xfId="0" applyNumberFormat="1" applyFont="1" applyFill="1" applyBorder="1" applyAlignment="1">
      <alignment horizontal="center" vertical="center"/>
    </xf>
    <xf numFmtId="1" fontId="8" fillId="3" borderId="0" xfId="0" applyNumberFormat="1" applyFont="1" applyFill="1" applyBorder="1" applyAlignment="1">
      <alignment horizontal="center" vertical="center"/>
    </xf>
    <xf numFmtId="1" fontId="8" fillId="3" borderId="21" xfId="0" applyNumberFormat="1" applyFont="1" applyFill="1" applyBorder="1" applyAlignment="1">
      <alignment horizontal="center" vertical="center"/>
    </xf>
    <xf numFmtId="1" fontId="8" fillId="3" borderId="22" xfId="0" applyNumberFormat="1" applyFont="1" applyFill="1" applyBorder="1" applyAlignment="1">
      <alignment horizontal="center" vertical="center"/>
    </xf>
    <xf numFmtId="1" fontId="8" fillId="3" borderId="23" xfId="0" applyNumberFormat="1" applyFont="1" applyFill="1" applyBorder="1" applyAlignment="1">
      <alignment horizontal="center" vertical="center"/>
    </xf>
    <xf numFmtId="1" fontId="8" fillId="3" borderId="29" xfId="0" applyNumberFormat="1" applyFont="1" applyFill="1" applyBorder="1" applyAlignment="1">
      <alignment horizontal="center" vertical="center"/>
    </xf>
    <xf numFmtId="1" fontId="8" fillId="3" borderId="35" xfId="0" applyNumberFormat="1" applyFont="1" applyFill="1" applyBorder="1" applyAlignment="1">
      <alignment horizontal="center" vertical="center"/>
    </xf>
    <xf numFmtId="1" fontId="8" fillId="3" borderId="30" xfId="0" applyNumberFormat="1" applyFont="1" applyFill="1" applyBorder="1" applyAlignment="1">
      <alignment horizontal="center" vertical="center"/>
    </xf>
    <xf numFmtId="1" fontId="5" fillId="3" borderId="60" xfId="0" applyNumberFormat="1" applyFont="1" applyFill="1" applyBorder="1" applyAlignment="1">
      <alignment horizontal="center" vertical="center"/>
    </xf>
    <xf numFmtId="1" fontId="5" fillId="3" borderId="61" xfId="0" applyNumberFormat="1" applyFont="1" applyFill="1" applyBorder="1" applyAlignment="1">
      <alignment horizontal="center" vertical="center"/>
    </xf>
    <xf numFmtId="1" fontId="5" fillId="3" borderId="62" xfId="0" applyNumberFormat="1" applyFont="1" applyFill="1" applyBorder="1" applyAlignment="1">
      <alignment horizontal="center" vertical="center"/>
    </xf>
    <xf numFmtId="1" fontId="8" fillId="3" borderId="16" xfId="0" applyNumberFormat="1" applyFont="1" applyFill="1" applyBorder="1" applyAlignment="1">
      <alignment horizontal="center" vertical="center"/>
    </xf>
    <xf numFmtId="1" fontId="8" fillId="3" borderId="17" xfId="0" applyNumberFormat="1" applyFont="1" applyFill="1" applyBorder="1" applyAlignment="1">
      <alignment horizontal="center" vertical="center"/>
    </xf>
    <xf numFmtId="1" fontId="8" fillId="3" borderId="18" xfId="0" applyNumberFormat="1" applyFont="1" applyFill="1" applyBorder="1" applyAlignment="1">
      <alignment horizontal="center" vertical="center"/>
    </xf>
    <xf numFmtId="1" fontId="8" fillId="3" borderId="31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1" fontId="8" fillId="3" borderId="32" xfId="0" applyNumberFormat="1" applyFont="1" applyFill="1" applyBorder="1" applyAlignment="1">
      <alignment horizontal="center" vertical="center"/>
    </xf>
    <xf numFmtId="1" fontId="8" fillId="3" borderId="3" xfId="0" applyNumberFormat="1" applyFont="1" applyFill="1" applyBorder="1" applyAlignment="1">
      <alignment horizontal="center" vertical="center"/>
    </xf>
    <xf numFmtId="1" fontId="8" fillId="3" borderId="4" xfId="0" applyNumberFormat="1" applyFont="1" applyFill="1" applyBorder="1" applyAlignment="1">
      <alignment horizontal="center" vertical="center"/>
    </xf>
    <xf numFmtId="1" fontId="8" fillId="3" borderId="5" xfId="0" applyNumberFormat="1" applyFont="1" applyFill="1" applyBorder="1" applyAlignment="1">
      <alignment horizontal="center" vertical="center"/>
    </xf>
    <xf numFmtId="1" fontId="8" fillId="3" borderId="13" xfId="0" applyNumberFormat="1" applyFont="1" applyFill="1" applyBorder="1" applyAlignment="1">
      <alignment horizontal="center" vertical="center"/>
    </xf>
    <xf numFmtId="1" fontId="8" fillId="3" borderId="14" xfId="0" applyNumberFormat="1" applyFont="1" applyFill="1" applyBorder="1" applyAlignment="1">
      <alignment horizontal="center" vertical="center"/>
    </xf>
    <xf numFmtId="1" fontId="8" fillId="3" borderId="15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8" borderId="0" xfId="0" applyFill="1" applyAlignment="1">
      <alignment horizontal="center" wrapText="1"/>
    </xf>
    <xf numFmtId="0" fontId="0" fillId="0" borderId="0" xfId="0" applyFont="1"/>
  </cellXfs>
  <cellStyles count="9">
    <cellStyle name="Normal" xfId="0" builtinId="0"/>
    <cellStyle name="Normal 2" xfId="1"/>
    <cellStyle name="Normal 2 2" xfId="6"/>
    <cellStyle name="Porcentagem" xfId="4" builtinId="5"/>
    <cellStyle name="Porcentagem 2" xfId="2"/>
    <cellStyle name="Vírgula" xfId="3" builtinId="3"/>
    <cellStyle name="Vírgula 2" xfId="7"/>
    <cellStyle name="Vírgula 2 3" xfId="5"/>
    <cellStyle name="Vírgula 2 3 2" xfId="8"/>
  </cellStyles>
  <dxfs count="10"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3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58267E"/>
      <color rgb="FFBA8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</c:v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#REF!</c:f>
              <c:numCache>
                <c:formatCode>#,##0</c:formatCode>
                <c:ptCount val="12"/>
                <c:pt idx="0">
                  <c:v>55969.998000000014</c:v>
                </c:pt>
                <c:pt idx="1">
                  <c:v>58559.566199999994</c:v>
                </c:pt>
                <c:pt idx="2">
                  <c:v>54678.837100000012</c:v>
                </c:pt>
                <c:pt idx="3">
                  <c:v>41444.549099999989</c:v>
                </c:pt>
                <c:pt idx="4">
                  <c:v>29905.362999999998</c:v>
                </c:pt>
                <c:pt idx="5">
                  <c:v>25533.5946</c:v>
                </c:pt>
                <c:pt idx="6">
                  <c:v>21182.232399999994</c:v>
                </c:pt>
                <c:pt idx="7">
                  <c:v>17684.899400000002</c:v>
                </c:pt>
                <c:pt idx="8">
                  <c:v>17543.204699999995</c:v>
                </c:pt>
                <c:pt idx="9">
                  <c:v>21105.841300000007</c:v>
                </c:pt>
                <c:pt idx="10">
                  <c:v>26987.522399999994</c:v>
                </c:pt>
                <c:pt idx="11">
                  <c:v>40922.817500000005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5D0-409E-957B-57F0BCA18ECD}"/>
            </c:ext>
          </c:extLst>
        </c:ser>
        <c:ser>
          <c:idx val="1"/>
          <c:order val="1"/>
          <c:tx>
            <c:strRef>
              <c:f>Resumo!$M$2</c:f>
              <c:strCache>
                <c:ptCount val="1"/>
                <c:pt idx="0">
                  <c:v>E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Resumo!$N$2:$Y$2</c:f>
              <c:numCache>
                <c:formatCode>General</c:formatCode>
                <c:ptCount val="12"/>
                <c:pt idx="0">
                  <c:v>64354.22619999999</c:v>
                </c:pt>
                <c:pt idx="1">
                  <c:v>68962.735599999985</c:v>
                </c:pt>
                <c:pt idx="2">
                  <c:v>66984.2022</c:v>
                </c:pt>
                <c:pt idx="3">
                  <c:v>53021.05309999999</c:v>
                </c:pt>
                <c:pt idx="4">
                  <c:v>38705.756800000003</c:v>
                </c:pt>
                <c:pt idx="5">
                  <c:v>31764.860800000006</c:v>
                </c:pt>
                <c:pt idx="6">
                  <c:v>25227.524899999997</c:v>
                </c:pt>
                <c:pt idx="7">
                  <c:v>20215.383299999994</c:v>
                </c:pt>
                <c:pt idx="8">
                  <c:v>19494.721799999992</c:v>
                </c:pt>
                <c:pt idx="9">
                  <c:v>23330.913400000001</c:v>
                </c:pt>
                <c:pt idx="10">
                  <c:v>30664.800500000001</c:v>
                </c:pt>
                <c:pt idx="11">
                  <c:v>46844.825800000006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5D0-409E-957B-57F0BCA18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117056"/>
        <c:axId val="90726976"/>
      </c:lineChart>
      <c:catAx>
        <c:axId val="91117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0726976"/>
        <c:crosses val="autoZero"/>
        <c:auto val="1"/>
        <c:lblAlgn val="ctr"/>
        <c:lblOffset val="100"/>
        <c:noMultiLvlLbl val="0"/>
      </c:catAx>
      <c:valAx>
        <c:axId val="907269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1117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</c:v>
          </c:tx>
          <c:val>
            <c:numRef>
              <c:f>#REF!</c:f>
              <c:numCache>
                <c:formatCode>#,##0</c:formatCode>
                <c:ptCount val="12"/>
                <c:pt idx="0">
                  <c:v>7270.8217999999997</c:v>
                </c:pt>
                <c:pt idx="1">
                  <c:v>8348.9972999999991</c:v>
                </c:pt>
                <c:pt idx="2">
                  <c:v>6999.5530000000008</c:v>
                </c:pt>
                <c:pt idx="3">
                  <c:v>6584.4034999999994</c:v>
                </c:pt>
                <c:pt idx="4">
                  <c:v>8561.4878000000008</c:v>
                </c:pt>
                <c:pt idx="5">
                  <c:v>9931.4465000000018</c:v>
                </c:pt>
                <c:pt idx="6">
                  <c:v>10917.3685</c:v>
                </c:pt>
                <c:pt idx="7">
                  <c:v>10323.0345</c:v>
                </c:pt>
                <c:pt idx="8">
                  <c:v>11997.3441</c:v>
                </c:pt>
                <c:pt idx="9">
                  <c:v>13254.0923</c:v>
                </c:pt>
                <c:pt idx="10">
                  <c:v>9357.5785999999989</c:v>
                </c:pt>
                <c:pt idx="11">
                  <c:v>7381.5131000000001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Fev</c:v>
                      </c:pt>
                      <c:pt idx="2">
                        <c:v>Mar</c:v>
                      </c:pt>
                      <c:pt idx="3">
                        <c:v>Abr</c:v>
                      </c:pt>
                      <c:pt idx="4">
                        <c:v>Mai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Ago</c:v>
                      </c:pt>
                      <c:pt idx="8">
                        <c:v>Set</c:v>
                      </c:pt>
                      <c:pt idx="9">
                        <c:v>Out</c:v>
                      </c:pt>
                      <c:pt idx="10">
                        <c:v>Nov</c:v>
                      </c:pt>
                      <c:pt idx="11">
                        <c:v>Dez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0F0-4042-B78A-50E5FA0AA10F}"/>
            </c:ext>
          </c:extLst>
        </c:ser>
        <c:ser>
          <c:idx val="1"/>
          <c:order val="1"/>
          <c:tx>
            <c:strRef>
              <c:f>Resumo!$M$3</c:f>
              <c:strCache>
                <c:ptCount val="1"/>
                <c:pt idx="0">
                  <c:v>E</c:v>
                </c:pt>
              </c:strCache>
            </c:strRef>
          </c:tx>
          <c:val>
            <c:numRef>
              <c:f>Resumo!$N$3:$Y$3</c:f>
              <c:numCache>
                <c:formatCode>General</c:formatCode>
                <c:ptCount val="12"/>
                <c:pt idx="0">
                  <c:v>7528.8626000000004</c:v>
                </c:pt>
                <c:pt idx="1">
                  <c:v>8451.6868000000013</c:v>
                </c:pt>
                <c:pt idx="2">
                  <c:v>7188.4386999999997</c:v>
                </c:pt>
                <c:pt idx="3">
                  <c:v>6674.9298999999992</c:v>
                </c:pt>
                <c:pt idx="4">
                  <c:v>8642.8087999999989</c:v>
                </c:pt>
                <c:pt idx="5">
                  <c:v>10382.984499999999</c:v>
                </c:pt>
                <c:pt idx="6">
                  <c:v>11227.668299999999</c:v>
                </c:pt>
                <c:pt idx="7">
                  <c:v>10316.852799999999</c:v>
                </c:pt>
                <c:pt idx="8">
                  <c:v>12038.2327</c:v>
                </c:pt>
                <c:pt idx="9">
                  <c:v>13572.929300000002</c:v>
                </c:pt>
                <c:pt idx="10">
                  <c:v>9477.2402000000002</c:v>
                </c:pt>
                <c:pt idx="11">
                  <c:v>7596.4528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Fev</c:v>
                      </c:pt>
                      <c:pt idx="2">
                        <c:v>Mar</c:v>
                      </c:pt>
                      <c:pt idx="3">
                        <c:v>Abr</c:v>
                      </c:pt>
                      <c:pt idx="4">
                        <c:v>Mai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Ago</c:v>
                      </c:pt>
                      <c:pt idx="8">
                        <c:v>Set</c:v>
                      </c:pt>
                      <c:pt idx="9">
                        <c:v>Out</c:v>
                      </c:pt>
                      <c:pt idx="10">
                        <c:v>Nov</c:v>
                      </c:pt>
                      <c:pt idx="11">
                        <c:v>Dez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0F0-4042-B78A-50E5FA0A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74560"/>
        <c:axId val="90728704"/>
      </c:lineChart>
      <c:catAx>
        <c:axId val="91074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0728704"/>
        <c:crosses val="autoZero"/>
        <c:auto val="1"/>
        <c:lblAlgn val="ctr"/>
        <c:lblOffset val="100"/>
        <c:noMultiLvlLbl val="0"/>
      </c:catAx>
      <c:valAx>
        <c:axId val="9072870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1074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</c:v>
          </c:tx>
          <c:val>
            <c:numRef>
              <c:f>#REF!</c:f>
              <c:numCache>
                <c:formatCode>#,##0</c:formatCode>
                <c:ptCount val="12"/>
                <c:pt idx="0">
                  <c:v>14160.132399999999</c:v>
                </c:pt>
                <c:pt idx="1">
                  <c:v>14892.4866</c:v>
                </c:pt>
                <c:pt idx="2">
                  <c:v>14829.474099999998</c:v>
                </c:pt>
                <c:pt idx="3">
                  <c:v>12073.456300000002</c:v>
                </c:pt>
                <c:pt idx="4">
                  <c:v>7313.483400000001</c:v>
                </c:pt>
                <c:pt idx="5">
                  <c:v>4824.5924000000014</c:v>
                </c:pt>
                <c:pt idx="6">
                  <c:v>3973.5953999999997</c:v>
                </c:pt>
                <c:pt idx="7">
                  <c:v>3461.5191</c:v>
                </c:pt>
                <c:pt idx="8">
                  <c:v>3095.0844999999999</c:v>
                </c:pt>
                <c:pt idx="9">
                  <c:v>3392.4041999999999</c:v>
                </c:pt>
                <c:pt idx="10">
                  <c:v>5552.6243000000004</c:v>
                </c:pt>
                <c:pt idx="11">
                  <c:v>10210.5905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Fev</c:v>
                      </c:pt>
                      <c:pt idx="2">
                        <c:v>Mar</c:v>
                      </c:pt>
                      <c:pt idx="3">
                        <c:v>Abr</c:v>
                      </c:pt>
                      <c:pt idx="4">
                        <c:v>Mai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Ago</c:v>
                      </c:pt>
                      <c:pt idx="8">
                        <c:v>Set</c:v>
                      </c:pt>
                      <c:pt idx="9">
                        <c:v>Out</c:v>
                      </c:pt>
                      <c:pt idx="10">
                        <c:v>Nov</c:v>
                      </c:pt>
                      <c:pt idx="11">
                        <c:v>Dez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2F-4DCF-8298-B0B82AE3E22B}"/>
            </c:ext>
          </c:extLst>
        </c:ser>
        <c:ser>
          <c:idx val="1"/>
          <c:order val="1"/>
          <c:tx>
            <c:strRef>
              <c:f>Resumo!$M$4</c:f>
              <c:strCache>
                <c:ptCount val="1"/>
                <c:pt idx="0">
                  <c:v>E</c:v>
                </c:pt>
              </c:strCache>
            </c:strRef>
          </c:tx>
          <c:val>
            <c:numRef>
              <c:f>Resumo!$N$4:$Y$4</c:f>
              <c:numCache>
                <c:formatCode>General</c:formatCode>
                <c:ptCount val="12"/>
                <c:pt idx="0">
                  <c:v>13924.003999999999</c:v>
                </c:pt>
                <c:pt idx="1">
                  <c:v>14630.661100000001</c:v>
                </c:pt>
                <c:pt idx="2">
                  <c:v>14479.651600000001</c:v>
                </c:pt>
                <c:pt idx="3">
                  <c:v>11825.824000000001</c:v>
                </c:pt>
                <c:pt idx="4">
                  <c:v>7165.646099999999</c:v>
                </c:pt>
                <c:pt idx="5">
                  <c:v>4728.7984999999999</c:v>
                </c:pt>
                <c:pt idx="6">
                  <c:v>3898.8942000000002</c:v>
                </c:pt>
                <c:pt idx="7">
                  <c:v>3400.6743000000001</c:v>
                </c:pt>
                <c:pt idx="8">
                  <c:v>3039.1091999999999</c:v>
                </c:pt>
                <c:pt idx="9">
                  <c:v>3320.3377999999998</c:v>
                </c:pt>
                <c:pt idx="10">
                  <c:v>5424.2362000000003</c:v>
                </c:pt>
                <c:pt idx="11">
                  <c:v>10032.517500000002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Fev</c:v>
                      </c:pt>
                      <c:pt idx="2">
                        <c:v>Mar</c:v>
                      </c:pt>
                      <c:pt idx="3">
                        <c:v>Abr</c:v>
                      </c:pt>
                      <c:pt idx="4">
                        <c:v>Mai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Ago</c:v>
                      </c:pt>
                      <c:pt idx="8">
                        <c:v>Set</c:v>
                      </c:pt>
                      <c:pt idx="9">
                        <c:v>Out</c:v>
                      </c:pt>
                      <c:pt idx="10">
                        <c:v>Nov</c:v>
                      </c:pt>
                      <c:pt idx="11">
                        <c:v>Dez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2F-4DCF-8298-B0B82AE3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75584"/>
        <c:axId val="90730432"/>
      </c:lineChart>
      <c:catAx>
        <c:axId val="910755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0730432"/>
        <c:crosses val="autoZero"/>
        <c:auto val="1"/>
        <c:lblAlgn val="ctr"/>
        <c:lblOffset val="100"/>
        <c:noMultiLvlLbl val="0"/>
      </c:catAx>
      <c:valAx>
        <c:axId val="907304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1075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</c:v>
          </c:tx>
          <c:val>
            <c:numRef>
              <c:f>#REF!</c:f>
              <c:numCache>
                <c:formatCode>#,##0</c:formatCode>
                <c:ptCount val="12"/>
                <c:pt idx="0">
                  <c:v>10037.978899999998</c:v>
                </c:pt>
                <c:pt idx="1">
                  <c:v>13475.824000000001</c:v>
                </c:pt>
                <c:pt idx="2">
                  <c:v>15677.231500000002</c:v>
                </c:pt>
                <c:pt idx="3">
                  <c:v>15615.0532</c:v>
                </c:pt>
                <c:pt idx="4">
                  <c:v>10498.321900000003</c:v>
                </c:pt>
                <c:pt idx="5">
                  <c:v>5478.1198000000004</c:v>
                </c:pt>
                <c:pt idx="6">
                  <c:v>3334.5636999999997</c:v>
                </c:pt>
                <c:pt idx="7">
                  <c:v>2337.0961000000002</c:v>
                </c:pt>
                <c:pt idx="8">
                  <c:v>1807.1817000000001</c:v>
                </c:pt>
                <c:pt idx="9">
                  <c:v>1932.0153</c:v>
                </c:pt>
                <c:pt idx="10">
                  <c:v>3065.3700000000008</c:v>
                </c:pt>
                <c:pt idx="11">
                  <c:v>5855.4626000000007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Fev</c:v>
                      </c:pt>
                      <c:pt idx="2">
                        <c:v>Mar</c:v>
                      </c:pt>
                      <c:pt idx="3">
                        <c:v>Abr</c:v>
                      </c:pt>
                      <c:pt idx="4">
                        <c:v>Mai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Ago</c:v>
                      </c:pt>
                      <c:pt idx="8">
                        <c:v>Set</c:v>
                      </c:pt>
                      <c:pt idx="9">
                        <c:v>Out</c:v>
                      </c:pt>
                      <c:pt idx="10">
                        <c:v>Nov</c:v>
                      </c:pt>
                      <c:pt idx="11">
                        <c:v>Dez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A84-46F6-B1E0-F278C4F50602}"/>
            </c:ext>
          </c:extLst>
        </c:ser>
        <c:ser>
          <c:idx val="1"/>
          <c:order val="1"/>
          <c:tx>
            <c:strRef>
              <c:f>Resumo!$M$5</c:f>
              <c:strCache>
                <c:ptCount val="1"/>
                <c:pt idx="0">
                  <c:v>E</c:v>
                </c:pt>
              </c:strCache>
            </c:strRef>
          </c:tx>
          <c:val>
            <c:numRef>
              <c:f>Resumo!$N$5:$Y$5</c:f>
              <c:numCache>
                <c:formatCode>General</c:formatCode>
                <c:ptCount val="12"/>
                <c:pt idx="0">
                  <c:v>15759.282900000002</c:v>
                </c:pt>
                <c:pt idx="1">
                  <c:v>22695.672299999998</c:v>
                </c:pt>
                <c:pt idx="2">
                  <c:v>26332.307199999999</c:v>
                </c:pt>
                <c:pt idx="3">
                  <c:v>26191.505600000004</c:v>
                </c:pt>
                <c:pt idx="4">
                  <c:v>19942.330600000001</c:v>
                </c:pt>
                <c:pt idx="5">
                  <c:v>10468.667800000001</c:v>
                </c:pt>
                <c:pt idx="6">
                  <c:v>5221.8189999999995</c:v>
                </c:pt>
                <c:pt idx="7">
                  <c:v>3224.5187000000001</c:v>
                </c:pt>
                <c:pt idx="8">
                  <c:v>2297.1558999999997</c:v>
                </c:pt>
                <c:pt idx="9">
                  <c:v>2418.2345</c:v>
                </c:pt>
                <c:pt idx="10">
                  <c:v>4056.6453999999999</c:v>
                </c:pt>
                <c:pt idx="11">
                  <c:v>8306.4645</c:v>
                </c:pt>
              </c:numCache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Fev</c:v>
                      </c:pt>
                      <c:pt idx="2">
                        <c:v>Mar</c:v>
                      </c:pt>
                      <c:pt idx="3">
                        <c:v>Abr</c:v>
                      </c:pt>
                      <c:pt idx="4">
                        <c:v>Mai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Ago</c:v>
                      </c:pt>
                      <c:pt idx="8">
                        <c:v>Set</c:v>
                      </c:pt>
                      <c:pt idx="9">
                        <c:v>Out</c:v>
                      </c:pt>
                      <c:pt idx="10">
                        <c:v>Nov</c:v>
                      </c:pt>
                      <c:pt idx="11">
                        <c:v>Dez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A84-46F6-B1E0-F278C4F50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76096"/>
        <c:axId val="90732160"/>
      </c:lineChart>
      <c:catAx>
        <c:axId val="91076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0732160"/>
        <c:crosses val="autoZero"/>
        <c:auto val="1"/>
        <c:lblAlgn val="ctr"/>
        <c:lblOffset val="100"/>
        <c:noMultiLvlLbl val="0"/>
      </c:catAx>
      <c:valAx>
        <c:axId val="907321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1076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1</xdr:row>
      <xdr:rowOff>14287</xdr:rowOff>
    </xdr:from>
    <xdr:to>
      <xdr:col>10</xdr:col>
      <xdr:colOff>552450</xdr:colOff>
      <xdr:row>15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15</xdr:row>
      <xdr:rowOff>114300</xdr:rowOff>
    </xdr:from>
    <xdr:to>
      <xdr:col>10</xdr:col>
      <xdr:colOff>552450</xdr:colOff>
      <xdr:row>30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247650</xdr:colOff>
      <xdr:row>30</xdr:row>
      <xdr:rowOff>19050</xdr:rowOff>
    </xdr:from>
    <xdr:to>
      <xdr:col>10</xdr:col>
      <xdr:colOff>561975</xdr:colOff>
      <xdr:row>44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228600</xdr:colOff>
      <xdr:row>44</xdr:row>
      <xdr:rowOff>123825</xdr:rowOff>
    </xdr:from>
    <xdr:to>
      <xdr:col>10</xdr:col>
      <xdr:colOff>542925</xdr:colOff>
      <xdr:row>59</xdr:row>
      <xdr:rowOff>9525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161925</xdr:rowOff>
        </xdr:from>
        <xdr:to>
          <xdr:col>1</xdr:col>
          <xdr:colOff>771525</xdr:colOff>
          <xdr:row>12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161925</xdr:rowOff>
        </xdr:from>
        <xdr:to>
          <xdr:col>3</xdr:col>
          <xdr:colOff>0</xdr:colOff>
          <xdr:row>12</xdr:row>
          <xdr:rowOff>133350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Carregar Prevs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</xdr:colOff>
      <xdr:row>9</xdr:row>
      <xdr:rowOff>161926</xdr:rowOff>
    </xdr:from>
    <xdr:to>
      <xdr:col>6</xdr:col>
      <xdr:colOff>590550</xdr:colOff>
      <xdr:row>12</xdr:row>
      <xdr:rowOff>9526</xdr:rowOff>
    </xdr:to>
    <xdr:sp macro="" textlink="">
      <xdr:nvSpPr>
        <xdr:cNvPr id="4" name="_ActiveXWrapper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3524250" y="1971676"/>
          <a:ext cx="1181100" cy="419100"/>
        </a:xfrm>
        <a:prstGeom prst="rect">
          <a:avLst/>
        </a:prstGeom>
      </xdr:spPr>
    </xdr:sp>
    <xdr:clientData/>
  </xdr:twoCellAnchor>
  <xdr:twoCellAnchor editAs="oneCell">
    <xdr:from>
      <xdr:col>5</xdr:col>
      <xdr:colOff>38100</xdr:colOff>
      <xdr:row>9</xdr:row>
      <xdr:rowOff>161925</xdr:rowOff>
    </xdr:from>
    <xdr:to>
      <xdr:col>6</xdr:col>
      <xdr:colOff>590550</xdr:colOff>
      <xdr:row>12</xdr:row>
      <xdr:rowOff>9525</xdr:rowOff>
    </xdr:to>
    <xdr:sp macro="" textlink="">
      <xdr:nvSpPr>
        <xdr:cNvPr id="5" name="_ActiveXWrapper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3524250" y="1971675"/>
          <a:ext cx="1181100" cy="41910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</xdr:row>
          <xdr:rowOff>152400</xdr:rowOff>
        </xdr:from>
        <xdr:to>
          <xdr:col>5</xdr:col>
          <xdr:colOff>371475</xdr:colOff>
          <xdr:row>12</xdr:row>
          <xdr:rowOff>123825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Copiar Referencia (MLT)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9</xdr:row>
          <xdr:rowOff>38100</xdr:rowOff>
        </xdr:from>
        <xdr:to>
          <xdr:col>16</xdr:col>
          <xdr:colOff>66675</xdr:colOff>
          <xdr:row>10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38100</xdr:rowOff>
        </xdr:from>
        <xdr:to>
          <xdr:col>16</xdr:col>
          <xdr:colOff>1114425</xdr:colOff>
          <xdr:row>10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Atingir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9</xdr:row>
          <xdr:rowOff>38100</xdr:rowOff>
        </xdr:from>
        <xdr:to>
          <xdr:col>21</xdr:col>
          <xdr:colOff>0</xdr:colOff>
          <xdr:row>11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Prevs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466725</xdr:colOff>
          <xdr:row>9</xdr:row>
          <xdr:rowOff>38100</xdr:rowOff>
        </xdr:from>
        <xdr:to>
          <xdr:col>19</xdr:col>
          <xdr:colOff>295275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9</xdr:row>
          <xdr:rowOff>28575</xdr:rowOff>
        </xdr:from>
        <xdr:to>
          <xdr:col>22</xdr:col>
          <xdr:colOff>552450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Exportar Prevs RV0 do mês seguinte 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Z67"/>
  <sheetViews>
    <sheetView workbookViewId="0"/>
  </sheetViews>
  <sheetFormatPr defaultRowHeight="15" x14ac:dyDescent="0.25"/>
  <cols>
    <col min="1" max="1" width="30.42578125" customWidth="1"/>
    <col min="2" max="2" width="11.28515625" customWidth="1"/>
    <col min="3" max="5" width="10.42578125" customWidth="1"/>
    <col min="6" max="6" width="13.5703125" customWidth="1"/>
    <col min="7" max="7" width="16.28515625" customWidth="1"/>
  </cols>
  <sheetData>
    <row r="2" spans="12:26" x14ac:dyDescent="0.25">
      <c r="L2" t="s">
        <v>530</v>
      </c>
      <c r="M2" t="str">
        <f>IF('Cen1'!B13&lt;&gt;"",'Cen1'!B13,"")</f>
        <v>E</v>
      </c>
      <c r="N2">
        <f ca="1">IF(M2&lt;&gt;"",'Cen1'!C15,"")</f>
        <v>64354.22619999999</v>
      </c>
      <c r="O2" s="113">
        <f ca="1">IF(N2&lt;&gt;"",'Cen1'!D15,"")</f>
        <v>68962.735599999985</v>
      </c>
      <c r="P2" s="113">
        <f ca="1">IF(O2&lt;&gt;"",'Cen1'!E15,"")</f>
        <v>66984.2022</v>
      </c>
      <c r="Q2" s="113">
        <f ca="1">IF(P2&lt;&gt;"",'Cen1'!F15,"")</f>
        <v>53021.05309999999</v>
      </c>
      <c r="R2" s="113">
        <f ca="1">IF(Q2&lt;&gt;"",'Cen1'!G15,"")</f>
        <v>38705.756800000003</v>
      </c>
      <c r="S2" s="113">
        <f ca="1">IF(R2&lt;&gt;"",'Cen1'!H15,"")</f>
        <v>31764.860800000006</v>
      </c>
      <c r="T2" s="113">
        <f ca="1">IF(S2&lt;&gt;"",'Cen1'!I15,"")</f>
        <v>25227.524899999997</v>
      </c>
      <c r="U2" s="113">
        <f ca="1">IF(T2&lt;&gt;"",'Cen1'!J15,"")</f>
        <v>20215.383299999994</v>
      </c>
      <c r="V2" s="113">
        <f ca="1">IF(U2&lt;&gt;"",'Cen1'!K15,"")</f>
        <v>19494.721799999992</v>
      </c>
      <c r="W2" s="113">
        <f ca="1">IF(V2&lt;&gt;"",'Cen1'!L15,"")</f>
        <v>23330.913400000001</v>
      </c>
      <c r="X2" s="113">
        <f ca="1">IF(W2&lt;&gt;"",'Cen1'!M15,"")</f>
        <v>30664.800500000001</v>
      </c>
      <c r="Y2" s="113">
        <f ca="1">IF(X2&lt;&gt;"",'Cen1'!N15,"")</f>
        <v>46844.825800000006</v>
      </c>
      <c r="Z2" s="113"/>
    </row>
    <row r="3" spans="12:26" x14ac:dyDescent="0.25">
      <c r="M3" s="113" t="str">
        <f>M2</f>
        <v>E</v>
      </c>
      <c r="N3" s="113">
        <f ca="1">IF(M3&lt;&gt;"",'Cen1'!C16,"")</f>
        <v>7528.8626000000004</v>
      </c>
      <c r="O3" s="113">
        <f ca="1">IF(N3&lt;&gt;"",'Cen1'!D16,"")</f>
        <v>8451.6868000000013</v>
      </c>
      <c r="P3" s="113">
        <f ca="1">IF(O3&lt;&gt;"",'Cen1'!E16,"")</f>
        <v>7188.4386999999997</v>
      </c>
      <c r="Q3" s="113">
        <f ca="1">IF(P3&lt;&gt;"",'Cen1'!F16,"")</f>
        <v>6674.9298999999992</v>
      </c>
      <c r="R3" s="113">
        <f ca="1">IF(Q3&lt;&gt;"",'Cen1'!G16,"")</f>
        <v>8642.8087999999989</v>
      </c>
      <c r="S3" s="113">
        <f ca="1">IF(R3&lt;&gt;"",'Cen1'!H16,"")</f>
        <v>10382.984499999999</v>
      </c>
      <c r="T3" s="113">
        <f ca="1">IF(S3&lt;&gt;"",'Cen1'!I16,"")</f>
        <v>11227.668299999999</v>
      </c>
      <c r="U3" s="113">
        <f ca="1">IF(T3&lt;&gt;"",'Cen1'!J16,"")</f>
        <v>10316.852799999999</v>
      </c>
      <c r="V3" s="113">
        <f ca="1">IF(U3&lt;&gt;"",'Cen1'!K16,"")</f>
        <v>12038.2327</v>
      </c>
      <c r="W3" s="113">
        <f ca="1">IF(V3&lt;&gt;"",'Cen1'!L16,"")</f>
        <v>13572.929300000002</v>
      </c>
      <c r="X3" s="113">
        <f ca="1">IF(W3&lt;&gt;"",'Cen1'!M16,"")</f>
        <v>9477.2402000000002</v>
      </c>
      <c r="Y3" s="113">
        <f ca="1">IF(X3&lt;&gt;"",'Cen1'!N16,"")</f>
        <v>7596.4528</v>
      </c>
    </row>
    <row r="4" spans="12:26" x14ac:dyDescent="0.25">
      <c r="M4" s="113" t="str">
        <f>M3</f>
        <v>E</v>
      </c>
      <c r="N4" s="113">
        <f ca="1">IF(M4&lt;&gt;"",'Cen1'!C17,"")</f>
        <v>13924.003999999999</v>
      </c>
      <c r="O4" s="113">
        <f ca="1">IF(N4&lt;&gt;"",'Cen1'!D17,"")</f>
        <v>14630.661100000001</v>
      </c>
      <c r="P4" s="113">
        <f ca="1">IF(O4&lt;&gt;"",'Cen1'!E17,"")</f>
        <v>14479.651600000001</v>
      </c>
      <c r="Q4" s="113">
        <f ca="1">IF(P4&lt;&gt;"",'Cen1'!F17,"")</f>
        <v>11825.824000000001</v>
      </c>
      <c r="R4" s="113">
        <f ca="1">IF(Q4&lt;&gt;"",'Cen1'!G17,"")</f>
        <v>7165.646099999999</v>
      </c>
      <c r="S4" s="113">
        <f ca="1">IF(R4&lt;&gt;"",'Cen1'!H17,"")</f>
        <v>4728.7984999999999</v>
      </c>
      <c r="T4" s="113">
        <f ca="1">IF(S4&lt;&gt;"",'Cen1'!I17,"")</f>
        <v>3898.8942000000002</v>
      </c>
      <c r="U4" s="113">
        <f ca="1">IF(T4&lt;&gt;"",'Cen1'!J17,"")</f>
        <v>3400.6743000000001</v>
      </c>
      <c r="V4" s="113">
        <f ca="1">IF(U4&lt;&gt;"",'Cen1'!K17,"")</f>
        <v>3039.1091999999999</v>
      </c>
      <c r="W4" s="113">
        <f ca="1">IF(V4&lt;&gt;"",'Cen1'!L17,"")</f>
        <v>3320.3377999999998</v>
      </c>
      <c r="X4" s="113">
        <f ca="1">IF(W4&lt;&gt;"",'Cen1'!M17,"")</f>
        <v>5424.2362000000003</v>
      </c>
      <c r="Y4" s="113">
        <f ca="1">IF(X4&lt;&gt;"",'Cen1'!N17,"")</f>
        <v>10032.517500000002</v>
      </c>
    </row>
    <row r="5" spans="12:26" x14ac:dyDescent="0.25">
      <c r="M5" s="113" t="str">
        <f>M4</f>
        <v>E</v>
      </c>
      <c r="N5" s="113">
        <f ca="1">IF(M5&lt;&gt;"",'Cen1'!C18,"")</f>
        <v>15759.282900000002</v>
      </c>
      <c r="O5" s="113">
        <f ca="1">IF(N5&lt;&gt;"",'Cen1'!D18,"")</f>
        <v>22695.672299999998</v>
      </c>
      <c r="P5" s="113">
        <f ca="1">IF(O5&lt;&gt;"",'Cen1'!E18,"")</f>
        <v>26332.307199999999</v>
      </c>
      <c r="Q5" s="113">
        <f ca="1">IF(P5&lt;&gt;"",'Cen1'!F18,"")</f>
        <v>26191.505600000004</v>
      </c>
      <c r="R5" s="113">
        <f ca="1">IF(Q5&lt;&gt;"",'Cen1'!G18,"")</f>
        <v>19942.330600000001</v>
      </c>
      <c r="S5" s="113">
        <f ca="1">IF(R5&lt;&gt;"",'Cen1'!H18,"")</f>
        <v>10468.667800000001</v>
      </c>
      <c r="T5" s="113">
        <f ca="1">IF(S5&lt;&gt;"",'Cen1'!I18,"")</f>
        <v>5221.8189999999995</v>
      </c>
      <c r="U5" s="113">
        <f ca="1">IF(T5&lt;&gt;"",'Cen1'!J18,"")</f>
        <v>3224.5187000000001</v>
      </c>
      <c r="V5" s="113">
        <f ca="1">IF(U5&lt;&gt;"",'Cen1'!K18,"")</f>
        <v>2297.1558999999997</v>
      </c>
      <c r="W5" s="113">
        <f ca="1">IF(V5&lt;&gt;"",'Cen1'!L18,"")</f>
        <v>2418.2345</v>
      </c>
      <c r="X5" s="113">
        <f ca="1">IF(W5&lt;&gt;"",'Cen1'!M18,"")</f>
        <v>4056.6453999999999</v>
      </c>
      <c r="Y5" s="113">
        <f ca="1">IF(X5&lt;&gt;"",'Cen1'!N18,"")</f>
        <v>8306.4645</v>
      </c>
    </row>
    <row r="63" spans="2:9" ht="15.75" thickBot="1" x14ac:dyDescent="0.3"/>
    <row r="64" spans="2:9" ht="16.5" thickTop="1" thickBot="1" x14ac:dyDescent="0.3">
      <c r="B64" s="255">
        <v>18561.443163157895</v>
      </c>
      <c r="C64" s="255">
        <v>19663.207722105264</v>
      </c>
      <c r="D64" s="255">
        <v>20398.831673157893</v>
      </c>
      <c r="E64" s="255">
        <v>21158.022469473675</v>
      </c>
      <c r="F64" s="255">
        <v>21557.016377894735</v>
      </c>
      <c r="G64" s="255">
        <v>23383.430770526316</v>
      </c>
      <c r="I64" s="260">
        <v>20643.414993395581</v>
      </c>
    </row>
    <row r="65" spans="2:9" ht="16.5" thickTop="1" thickBot="1" x14ac:dyDescent="0.3">
      <c r="B65" s="256">
        <v>13719.601699999999</v>
      </c>
      <c r="C65" s="256">
        <v>14041.1819</v>
      </c>
      <c r="D65" s="256">
        <v>13230.538</v>
      </c>
      <c r="E65" s="256">
        <v>14588.948800000002</v>
      </c>
      <c r="F65" s="256">
        <v>13819.007799999998</v>
      </c>
      <c r="G65" s="256">
        <v>11514.735399999998</v>
      </c>
      <c r="I65" s="261">
        <v>13829.408848387096</v>
      </c>
    </row>
    <row r="66" spans="2:9" ht="16.5" thickTop="1" thickBot="1" x14ac:dyDescent="0.3">
      <c r="B66" s="257">
        <v>1263.6227999999999</v>
      </c>
      <c r="C66" s="257">
        <v>1239.0973999999999</v>
      </c>
      <c r="D66" s="257">
        <v>1256.4460000000001</v>
      </c>
      <c r="E66" s="257">
        <v>1505.4389000000001</v>
      </c>
      <c r="F66" s="257">
        <v>1704.1083000000001</v>
      </c>
      <c r="G66" s="257">
        <v>1848.7139</v>
      </c>
      <c r="I66" s="261">
        <v>1429.4062483870969</v>
      </c>
    </row>
    <row r="67" spans="2:9" ht="16.5" thickTop="1" thickBot="1" x14ac:dyDescent="0.3">
      <c r="B67" s="258">
        <v>1189.9516000000001</v>
      </c>
      <c r="C67" s="258">
        <v>1223.5427</v>
      </c>
      <c r="D67" s="258">
        <v>1258.9961000000001</v>
      </c>
      <c r="E67" s="258">
        <v>1355.8903999999998</v>
      </c>
      <c r="F67" s="258">
        <v>1455.3339000000001</v>
      </c>
      <c r="G67" s="258">
        <v>2113.5603999999998</v>
      </c>
      <c r="I67" s="262">
        <v>1340.3163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58267E"/>
  </sheetPr>
  <dimension ref="A1:AA372"/>
  <sheetViews>
    <sheetView showGridLines="0" tabSelected="1" workbookViewId="0">
      <selection activeCell="C3" sqref="C3"/>
    </sheetView>
  </sheetViews>
  <sheetFormatPr defaultRowHeight="15" zeroHeight="1" x14ac:dyDescent="0.25"/>
  <cols>
    <col min="1" max="1" width="6" bestFit="1" customWidth="1"/>
    <col min="2" max="2" width="17.42578125" customWidth="1"/>
    <col min="3" max="14" width="9.42578125" customWidth="1"/>
    <col min="15" max="16384" width="9.140625" style="46"/>
  </cols>
  <sheetData>
    <row r="1" spans="1:27" x14ac:dyDescent="0.25">
      <c r="A1" s="46"/>
      <c r="B1" s="516">
        <f ca="1">TODAY()</f>
        <v>43154</v>
      </c>
      <c r="C1" s="516"/>
      <c r="D1" s="46"/>
      <c r="E1" s="46"/>
      <c r="F1" s="46"/>
      <c r="G1" s="46"/>
      <c r="H1" s="46"/>
      <c r="I1" s="46"/>
      <c r="J1" s="46" t="s">
        <v>766</v>
      </c>
      <c r="K1" s="46"/>
      <c r="L1" s="46"/>
      <c r="M1" s="46"/>
      <c r="N1" s="46"/>
    </row>
    <row r="2" spans="1:27" x14ac:dyDescent="0.25">
      <c r="A2" s="46"/>
      <c r="B2" s="236"/>
      <c r="C2" s="23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</row>
    <row r="3" spans="1:27" ht="18.75" x14ac:dyDescent="0.25">
      <c r="A3" s="46"/>
      <c r="B3" s="244" t="s">
        <v>767</v>
      </c>
      <c r="C3" s="259" t="str">
        <f>IF(_tipo="Semanal","Mês : "&amp;Prevs!$B$1,"")</f>
        <v/>
      </c>
      <c r="D3" s="113"/>
      <c r="E3" s="46" t="s">
        <v>742</v>
      </c>
      <c r="F3" s="113"/>
      <c r="G3" s="113"/>
      <c r="H3" s="259" t="s">
        <v>764</v>
      </c>
      <c r="I3" s="113"/>
      <c r="J3" s="46"/>
      <c r="K3" s="46"/>
      <c r="L3" s="46"/>
      <c r="M3" s="46"/>
      <c r="N3" s="46"/>
    </row>
    <row r="4" spans="1:27" ht="18.75" customHeight="1" x14ac:dyDescent="0.25">
      <c r="A4" s="46"/>
      <c r="B4" s="296"/>
      <c r="C4" s="60"/>
      <c r="D4" s="60"/>
      <c r="E4" s="60"/>
      <c r="F4" s="60"/>
      <c r="G4" s="60"/>
      <c r="H4" s="126"/>
      <c r="I4" s="60"/>
      <c r="J4" s="46"/>
      <c r="K4" s="46"/>
      <c r="L4" s="46"/>
      <c r="M4" s="46"/>
      <c r="N4" s="46"/>
    </row>
    <row r="5" spans="1:27" s="60" customFormat="1" ht="18" customHeight="1" thickBot="1" x14ac:dyDescent="0.3">
      <c r="A5" s="141"/>
      <c r="B5" s="297" t="s">
        <v>718</v>
      </c>
      <c r="C5" s="135" t="s">
        <v>516</v>
      </c>
      <c r="D5" s="135" t="s">
        <v>517</v>
      </c>
      <c r="E5" s="135" t="s">
        <v>518</v>
      </c>
      <c r="F5" s="135" t="s">
        <v>519</v>
      </c>
      <c r="G5" s="135" t="s">
        <v>520</v>
      </c>
      <c r="H5" s="135" t="s">
        <v>521</v>
      </c>
      <c r="I5" s="135" t="s">
        <v>522</v>
      </c>
      <c r="J5" s="135" t="s">
        <v>523</v>
      </c>
      <c r="K5" s="135" t="s">
        <v>524</v>
      </c>
      <c r="L5" s="135" t="s">
        <v>525</v>
      </c>
      <c r="M5" s="135" t="s">
        <v>526</v>
      </c>
      <c r="N5" s="135" t="s">
        <v>527</v>
      </c>
      <c r="P5" s="60" t="s">
        <v>696</v>
      </c>
    </row>
    <row r="6" spans="1:27" s="60" customFormat="1" x14ac:dyDescent="0.25">
      <c r="B6" s="293" t="s">
        <v>502</v>
      </c>
      <c r="C6" s="231">
        <f ca="1">MemMlt!D171</f>
        <v>64354.22619999999</v>
      </c>
      <c r="D6" s="231">
        <f ca="1">MemMlt!E171</f>
        <v>68962.735599999985</v>
      </c>
      <c r="E6" s="231">
        <f ca="1">MemMlt!F171</f>
        <v>66984.2022</v>
      </c>
      <c r="F6" s="231">
        <f ca="1">MemMlt!G171</f>
        <v>53021.05309999999</v>
      </c>
      <c r="G6" s="231">
        <f ca="1">MemMlt!H171</f>
        <v>38705.756800000003</v>
      </c>
      <c r="H6" s="231">
        <f ca="1">MemMlt!I171</f>
        <v>31764.860800000006</v>
      </c>
      <c r="I6" s="231">
        <f ca="1">MemMlt!J171</f>
        <v>25227.524899999997</v>
      </c>
      <c r="J6" s="231">
        <f ca="1">MemMlt!K171</f>
        <v>20215.383299999994</v>
      </c>
      <c r="K6" s="231">
        <f ca="1">MemMlt!L171</f>
        <v>19494.721799999992</v>
      </c>
      <c r="L6" s="231">
        <f ca="1">MemMlt!M171</f>
        <v>23330.913400000001</v>
      </c>
      <c r="M6" s="231">
        <f ca="1">MemMlt!N171</f>
        <v>30664.800500000001</v>
      </c>
      <c r="N6" s="231">
        <f ca="1">MemMlt!O171</f>
        <v>46844.825800000006</v>
      </c>
      <c r="P6" s="195">
        <f ca="1">C15/C6</f>
        <v>1</v>
      </c>
      <c r="Q6" s="195">
        <f t="shared" ref="Q6:AA6" ca="1" si="0">D15/D6</f>
        <v>1</v>
      </c>
      <c r="R6" s="195">
        <f t="shared" ca="1" si="0"/>
        <v>1</v>
      </c>
      <c r="S6" s="195">
        <f t="shared" ca="1" si="0"/>
        <v>1</v>
      </c>
      <c r="T6" s="195">
        <f t="shared" ca="1" si="0"/>
        <v>1</v>
      </c>
      <c r="U6" s="195">
        <f t="shared" ca="1" si="0"/>
        <v>0.99999999999999989</v>
      </c>
      <c r="V6" s="195">
        <f t="shared" ca="1" si="0"/>
        <v>1</v>
      </c>
      <c r="W6" s="195">
        <f t="shared" ca="1" si="0"/>
        <v>1</v>
      </c>
      <c r="X6" s="195">
        <f t="shared" ca="1" si="0"/>
        <v>1</v>
      </c>
      <c r="Y6" s="195">
        <f t="shared" ca="1" si="0"/>
        <v>1</v>
      </c>
      <c r="Z6" s="195">
        <f t="shared" ca="1" si="0"/>
        <v>0.99999999999999989</v>
      </c>
      <c r="AA6" s="195">
        <f t="shared" ca="1" si="0"/>
        <v>1</v>
      </c>
    </row>
    <row r="7" spans="1:27" s="60" customFormat="1" x14ac:dyDescent="0.25">
      <c r="B7" s="294" t="s">
        <v>499</v>
      </c>
      <c r="C7" s="232">
        <f ca="1">MemMlt!D228</f>
        <v>7528.8626000000004</v>
      </c>
      <c r="D7" s="232">
        <f ca="1">MemMlt!E228</f>
        <v>8451.6868000000013</v>
      </c>
      <c r="E7" s="232">
        <f ca="1">MemMlt!F228</f>
        <v>7188.4386999999997</v>
      </c>
      <c r="F7" s="232">
        <f ca="1">MemMlt!G228</f>
        <v>6674.9298999999992</v>
      </c>
      <c r="G7" s="232">
        <f ca="1">MemMlt!H228</f>
        <v>8642.8087999999989</v>
      </c>
      <c r="H7" s="232">
        <f ca="1">MemMlt!I228</f>
        <v>10382.984499999999</v>
      </c>
      <c r="I7" s="232">
        <f ca="1">MemMlt!J228</f>
        <v>11227.668299999999</v>
      </c>
      <c r="J7" s="232">
        <f ca="1">MemMlt!K228</f>
        <v>10316.852799999999</v>
      </c>
      <c r="K7" s="232">
        <f ca="1">MemMlt!L228</f>
        <v>12038.2327</v>
      </c>
      <c r="L7" s="232">
        <f ca="1">MemMlt!M228</f>
        <v>13572.929300000002</v>
      </c>
      <c r="M7" s="232">
        <f ca="1">MemMlt!N228</f>
        <v>9477.2402000000002</v>
      </c>
      <c r="N7" s="232">
        <f ca="1">MemMlt!O228</f>
        <v>7596.4528</v>
      </c>
      <c r="P7" s="195">
        <f t="shared" ref="P7:AA9" ca="1" si="1">C16/C7</f>
        <v>1</v>
      </c>
      <c r="Q7" s="195">
        <f t="shared" ca="1" si="1"/>
        <v>1</v>
      </c>
      <c r="R7" s="195">
        <f t="shared" ca="1" si="1"/>
        <v>1</v>
      </c>
      <c r="S7" s="195">
        <f t="shared" ca="1" si="1"/>
        <v>1</v>
      </c>
      <c r="T7" s="195">
        <f t="shared" ca="1" si="1"/>
        <v>1</v>
      </c>
      <c r="U7" s="195">
        <f t="shared" ca="1" si="1"/>
        <v>1</v>
      </c>
      <c r="V7" s="195">
        <f t="shared" ca="1" si="1"/>
        <v>1</v>
      </c>
      <c r="W7" s="195">
        <f t="shared" ca="1" si="1"/>
        <v>1</v>
      </c>
      <c r="X7" s="195">
        <f t="shared" ca="1" si="1"/>
        <v>1</v>
      </c>
      <c r="Y7" s="195">
        <f t="shared" ca="1" si="1"/>
        <v>1</v>
      </c>
      <c r="Z7" s="195">
        <f t="shared" ca="1" si="1"/>
        <v>1</v>
      </c>
      <c r="AA7" s="195">
        <f t="shared" ca="1" si="1"/>
        <v>1</v>
      </c>
    </row>
    <row r="8" spans="1:27" s="60" customFormat="1" x14ac:dyDescent="0.25">
      <c r="B8" s="294" t="s">
        <v>500</v>
      </c>
      <c r="C8" s="232">
        <f ca="1">MemMlt!D255</f>
        <v>13924.003999999999</v>
      </c>
      <c r="D8" s="232">
        <f ca="1">MemMlt!E255</f>
        <v>14630.661100000001</v>
      </c>
      <c r="E8" s="232">
        <f ca="1">MemMlt!F255</f>
        <v>14479.651600000001</v>
      </c>
      <c r="F8" s="232">
        <f ca="1">MemMlt!G255</f>
        <v>11825.824000000001</v>
      </c>
      <c r="G8" s="232">
        <f ca="1">MemMlt!H255</f>
        <v>7165.646099999999</v>
      </c>
      <c r="H8" s="232">
        <f ca="1">MemMlt!I255</f>
        <v>4728.7984999999999</v>
      </c>
      <c r="I8" s="232">
        <f ca="1">MemMlt!J255</f>
        <v>3898.8942000000002</v>
      </c>
      <c r="J8" s="232">
        <f ca="1">MemMlt!K255</f>
        <v>3400.6743000000001</v>
      </c>
      <c r="K8" s="232">
        <f ca="1">MemMlt!L255</f>
        <v>3039.1091999999999</v>
      </c>
      <c r="L8" s="232">
        <f ca="1">MemMlt!M255</f>
        <v>3320.3377999999998</v>
      </c>
      <c r="M8" s="232">
        <f ca="1">MemMlt!N255</f>
        <v>5424.2362000000003</v>
      </c>
      <c r="N8" s="232">
        <f ca="1">MemMlt!O255</f>
        <v>10032.517500000002</v>
      </c>
      <c r="P8" s="195">
        <f t="shared" ca="1" si="1"/>
        <v>1</v>
      </c>
      <c r="Q8" s="195">
        <f t="shared" ca="1" si="1"/>
        <v>1</v>
      </c>
      <c r="R8" s="195">
        <f t="shared" ca="1" si="1"/>
        <v>1</v>
      </c>
      <c r="S8" s="195">
        <f t="shared" ca="1" si="1"/>
        <v>1</v>
      </c>
      <c r="T8" s="195">
        <f t="shared" ca="1" si="1"/>
        <v>1</v>
      </c>
      <c r="U8" s="195">
        <f t="shared" ca="1" si="1"/>
        <v>1</v>
      </c>
      <c r="V8" s="195">
        <f t="shared" ca="1" si="1"/>
        <v>1</v>
      </c>
      <c r="W8" s="195">
        <f t="shared" ca="1" si="1"/>
        <v>1</v>
      </c>
      <c r="X8" s="195">
        <f t="shared" ca="1" si="1"/>
        <v>1</v>
      </c>
      <c r="Y8" s="195">
        <f t="shared" ca="1" si="1"/>
        <v>1</v>
      </c>
      <c r="Z8" s="195">
        <f t="shared" ca="1" si="1"/>
        <v>1</v>
      </c>
      <c r="AA8" s="195">
        <f t="shared" ca="1" si="1"/>
        <v>1</v>
      </c>
    </row>
    <row r="9" spans="1:27" s="60" customFormat="1" ht="15.75" thickBot="1" x14ac:dyDescent="0.3">
      <c r="B9" s="295" t="s">
        <v>501</v>
      </c>
      <c r="C9" s="233">
        <f ca="1">MemMlt!D285</f>
        <v>15759.282900000002</v>
      </c>
      <c r="D9" s="233">
        <f ca="1">MemMlt!E285</f>
        <v>22695.672299999998</v>
      </c>
      <c r="E9" s="233">
        <f ca="1">MemMlt!F285</f>
        <v>26332.307199999999</v>
      </c>
      <c r="F9" s="233">
        <f ca="1">MemMlt!G285</f>
        <v>26191.505600000004</v>
      </c>
      <c r="G9" s="233">
        <f ca="1">MemMlt!H285</f>
        <v>19942.330600000001</v>
      </c>
      <c r="H9" s="233">
        <f ca="1">MemMlt!I285</f>
        <v>10468.667800000001</v>
      </c>
      <c r="I9" s="233">
        <f ca="1">MemMlt!J285</f>
        <v>5221.8189999999995</v>
      </c>
      <c r="J9" s="233">
        <f ca="1">MemMlt!K285</f>
        <v>3224.5187000000001</v>
      </c>
      <c r="K9" s="233">
        <f ca="1">MemMlt!L285</f>
        <v>2297.1558999999997</v>
      </c>
      <c r="L9" s="233">
        <f ca="1">MemMlt!M285</f>
        <v>2418.2345</v>
      </c>
      <c r="M9" s="233">
        <f ca="1">MemMlt!N285</f>
        <v>4056.6453999999999</v>
      </c>
      <c r="N9" s="233">
        <f ca="1">MemMlt!O285</f>
        <v>8306.4645</v>
      </c>
      <c r="P9" s="195">
        <f t="shared" ca="1" si="1"/>
        <v>1</v>
      </c>
      <c r="Q9" s="195">
        <f t="shared" ca="1" si="1"/>
        <v>1</v>
      </c>
      <c r="R9" s="195">
        <f t="shared" ca="1" si="1"/>
        <v>1</v>
      </c>
      <c r="S9" s="195">
        <f t="shared" ca="1" si="1"/>
        <v>1</v>
      </c>
      <c r="T9" s="195">
        <f t="shared" ca="1" si="1"/>
        <v>1</v>
      </c>
      <c r="U9" s="195">
        <f t="shared" ca="1" si="1"/>
        <v>1</v>
      </c>
      <c r="V9" s="195">
        <f t="shared" ca="1" si="1"/>
        <v>1</v>
      </c>
      <c r="W9" s="195">
        <f t="shared" ca="1" si="1"/>
        <v>1</v>
      </c>
      <c r="X9" s="195">
        <f t="shared" ca="1" si="1"/>
        <v>1</v>
      </c>
      <c r="Y9" s="195">
        <f t="shared" ca="1" si="1"/>
        <v>1</v>
      </c>
      <c r="Z9" s="195">
        <f t="shared" ca="1" si="1"/>
        <v>1</v>
      </c>
      <c r="AA9" s="195">
        <f t="shared" ca="1" si="1"/>
        <v>1</v>
      </c>
    </row>
    <row r="10" spans="1:27" s="60" customFormat="1" x14ac:dyDescent="0.25">
      <c r="B10" s="27"/>
    </row>
    <row r="11" spans="1:27" x14ac:dyDescent="0.25">
      <c r="A11" s="46"/>
      <c r="B11" s="26"/>
      <c r="C11" s="155"/>
      <c r="D11" s="46"/>
      <c r="E11" s="46"/>
      <c r="F11" s="46"/>
      <c r="G11" s="46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</row>
    <row r="12" spans="1:27" x14ac:dyDescent="0.25">
      <c r="A12" s="46"/>
      <c r="B12" s="26"/>
      <c r="C12" s="113"/>
      <c r="D12" s="113"/>
      <c r="E12" s="113"/>
      <c r="F12" s="113"/>
      <c r="G12" s="113"/>
      <c r="I12" s="113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</row>
    <row r="13" spans="1:27" ht="15.75" thickBot="1" x14ac:dyDescent="0.3">
      <c r="A13" s="46"/>
      <c r="B13" s="26"/>
      <c r="C13" s="113"/>
      <c r="D13" s="113"/>
      <c r="E13" s="113"/>
      <c r="F13" s="113"/>
      <c r="G13" s="113"/>
      <c r="H13" s="113"/>
      <c r="I13" s="113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</row>
    <row r="14" spans="1:27" ht="15.75" thickBot="1" x14ac:dyDescent="0.3">
      <c r="A14" s="46"/>
      <c r="B14" s="302" t="s">
        <v>720</v>
      </c>
      <c r="C14" s="243" t="str">
        <f>IF(_tipo="Mensal","Jan","Sem 1")</f>
        <v>Jan</v>
      </c>
      <c r="D14" s="144" t="str">
        <f>IF(_tipo="Mensal","Fev","Sem 2")</f>
        <v>Fev</v>
      </c>
      <c r="E14" s="144" t="str">
        <f>IF(_tipo="Mensal","Mar","Sem 3")</f>
        <v>Mar</v>
      </c>
      <c r="F14" s="144" t="str">
        <f>IF(_tipo="Mensal","Abr","Sem 4")</f>
        <v>Abr</v>
      </c>
      <c r="G14" s="144" t="str">
        <f>IF(_tipo="Mensal","Mai","Sem 5")</f>
        <v>Mai</v>
      </c>
      <c r="H14" s="144" t="str">
        <f>IF(_tipo="Mensal","Jun","Sem 6")</f>
        <v>Jun</v>
      </c>
      <c r="I14" s="144" t="str">
        <f>IF(_tipo="Mensal","Jul","")</f>
        <v>Jul</v>
      </c>
      <c r="J14" s="144" t="str">
        <f>IF(_tipo="Mensal","Ago","")</f>
        <v>Ago</v>
      </c>
      <c r="K14" s="144" t="str">
        <f>IF(_tipo="Mensal","Set","")</f>
        <v>Set</v>
      </c>
      <c r="L14" s="144" t="str">
        <f>IF(_tipo="Mensal","Out","")</f>
        <v>Out</v>
      </c>
      <c r="M14" s="144" t="str">
        <f>IF(_tipo="Mensal","Nov","")</f>
        <v>Nov</v>
      </c>
      <c r="N14" s="145" t="str">
        <f>IF(_tipo="Mensal","Dez","")</f>
        <v>Dez</v>
      </c>
      <c r="O14" s="253" t="str">
        <f>IF(_tipo="Semanal","Média","")</f>
        <v/>
      </c>
      <c r="P14" s="60"/>
      <c r="Q14" s="60"/>
      <c r="R14" s="60"/>
      <c r="S14" s="60"/>
      <c r="T14" s="60"/>
      <c r="U14" s="60"/>
    </row>
    <row r="15" spans="1:27" x14ac:dyDescent="0.25">
      <c r="A15" s="517" t="s">
        <v>715</v>
      </c>
      <c r="B15" s="120" t="s">
        <v>502</v>
      </c>
      <c r="C15" s="146">
        <f ca="1">MemEntrada!D169</f>
        <v>64354.22619999999</v>
      </c>
      <c r="D15" s="147">
        <f ca="1">MemEntrada!E169</f>
        <v>68962.735599999985</v>
      </c>
      <c r="E15" s="147">
        <f ca="1">MemEntrada!F169</f>
        <v>66984.2022</v>
      </c>
      <c r="F15" s="147">
        <f ca="1">MemEntrada!G169</f>
        <v>53021.05309999999</v>
      </c>
      <c r="G15" s="147">
        <f ca="1">MemEntrada!H169</f>
        <v>38705.756800000003</v>
      </c>
      <c r="H15" s="147">
        <f ca="1">MemEntrada!I169</f>
        <v>31764.860800000002</v>
      </c>
      <c r="I15" s="147">
        <f ca="1">MemEntrada!J169</f>
        <v>25227.524899999997</v>
      </c>
      <c r="J15" s="147">
        <f ca="1">MemEntrada!K169</f>
        <v>20215.383299999994</v>
      </c>
      <c r="K15" s="147">
        <f ca="1">MemEntrada!L169</f>
        <v>19494.721799999992</v>
      </c>
      <c r="L15" s="147">
        <f ca="1">MemEntrada!M169</f>
        <v>23330.913400000001</v>
      </c>
      <c r="M15" s="147">
        <f ca="1">MemEntrada!N169</f>
        <v>30664.800499999998</v>
      </c>
      <c r="N15" s="148">
        <f ca="1">MemEntrada!O169</f>
        <v>46844.825800000006</v>
      </c>
      <c r="O15" s="250" t="str">
        <f>IF(_tipo="Semanal",SUMPRODUCT(C15:H15,Prevs!$D$5:$I$5)/SUM(Prevs!$D$5:$I$5),"")</f>
        <v/>
      </c>
      <c r="P15" s="60"/>
      <c r="Q15" s="60"/>
      <c r="R15" s="60"/>
      <c r="S15" s="60"/>
      <c r="T15" s="60"/>
      <c r="U15" s="60"/>
    </row>
    <row r="16" spans="1:27" x14ac:dyDescent="0.25">
      <c r="A16" s="518"/>
      <c r="B16" s="121" t="s">
        <v>499</v>
      </c>
      <c r="C16" s="149">
        <f ca="1">MemEntrada!D226</f>
        <v>7528.8626000000004</v>
      </c>
      <c r="D16" s="150">
        <f ca="1">MemEntrada!E226</f>
        <v>8451.6868000000013</v>
      </c>
      <c r="E16" s="150">
        <f ca="1">MemEntrada!F226</f>
        <v>7188.4386999999997</v>
      </c>
      <c r="F16" s="150">
        <f ca="1">MemEntrada!G226</f>
        <v>6674.9298999999992</v>
      </c>
      <c r="G16" s="150">
        <f ca="1">MemEntrada!H226</f>
        <v>8642.8087999999989</v>
      </c>
      <c r="H16" s="150">
        <f ca="1">MemEntrada!I226</f>
        <v>10382.984499999999</v>
      </c>
      <c r="I16" s="150">
        <f ca="1">MemEntrada!J226</f>
        <v>11227.668299999999</v>
      </c>
      <c r="J16" s="150">
        <f ca="1">MemEntrada!K226</f>
        <v>10316.852799999999</v>
      </c>
      <c r="K16" s="150">
        <f ca="1">MemEntrada!L226</f>
        <v>12038.2327</v>
      </c>
      <c r="L16" s="150">
        <f ca="1">MemEntrada!M226</f>
        <v>13572.929300000002</v>
      </c>
      <c r="M16" s="150">
        <f ca="1">MemEntrada!N226</f>
        <v>9477.2402000000002</v>
      </c>
      <c r="N16" s="151">
        <f ca="1">MemEntrada!O226</f>
        <v>7596.4528</v>
      </c>
      <c r="O16" s="251" t="str">
        <f>IF(_tipo="Semanal",SUMPRODUCT(C16:H16,Prevs!$D$5:$I$5)/SUM(Prevs!$D$5:$I$5),"")</f>
        <v/>
      </c>
      <c r="P16" s="60"/>
      <c r="Q16" s="60"/>
      <c r="R16" s="60"/>
      <c r="S16" s="60"/>
      <c r="T16" s="60"/>
      <c r="U16" s="60"/>
    </row>
    <row r="17" spans="1:21" x14ac:dyDescent="0.25">
      <c r="A17" s="518"/>
      <c r="B17" s="122" t="s">
        <v>500</v>
      </c>
      <c r="C17" s="149">
        <f ca="1">MemEntrada!D253</f>
        <v>13924.003999999999</v>
      </c>
      <c r="D17" s="150">
        <f ca="1">MemEntrada!E253</f>
        <v>14630.661100000001</v>
      </c>
      <c r="E17" s="150">
        <f ca="1">MemEntrada!F253</f>
        <v>14479.651600000001</v>
      </c>
      <c r="F17" s="150">
        <f ca="1">MemEntrada!G253</f>
        <v>11825.824000000001</v>
      </c>
      <c r="G17" s="150">
        <f ca="1">MemEntrada!H253</f>
        <v>7165.646099999999</v>
      </c>
      <c r="H17" s="150">
        <f ca="1">MemEntrada!I253</f>
        <v>4728.7984999999999</v>
      </c>
      <c r="I17" s="150">
        <f ca="1">MemEntrada!J253</f>
        <v>3898.8942000000002</v>
      </c>
      <c r="J17" s="150">
        <f ca="1">MemEntrada!K253</f>
        <v>3400.6743000000001</v>
      </c>
      <c r="K17" s="150">
        <f ca="1">MemEntrada!L253</f>
        <v>3039.1091999999999</v>
      </c>
      <c r="L17" s="150">
        <f ca="1">MemEntrada!M253</f>
        <v>3320.3377999999998</v>
      </c>
      <c r="M17" s="150">
        <f ca="1">MemEntrada!N253</f>
        <v>5424.2362000000003</v>
      </c>
      <c r="N17" s="151">
        <f ca="1">MemEntrada!O253</f>
        <v>10032.517500000002</v>
      </c>
      <c r="O17" s="251" t="str">
        <f>IF(_tipo="Semanal",SUMPRODUCT(C17:H17,Prevs!$D$5:$I$5)/SUM(Prevs!$D$5:$I$5),"")</f>
        <v/>
      </c>
      <c r="P17" s="60"/>
      <c r="Q17" s="60"/>
      <c r="R17" s="60"/>
      <c r="S17" s="60"/>
      <c r="T17" s="60"/>
      <c r="U17" s="60"/>
    </row>
    <row r="18" spans="1:21" ht="15.75" thickBot="1" x14ac:dyDescent="0.3">
      <c r="A18" s="519"/>
      <c r="B18" s="123" t="s">
        <v>501</v>
      </c>
      <c r="C18" s="152">
        <f ca="1">MemEntrada!D283</f>
        <v>15759.282900000002</v>
      </c>
      <c r="D18" s="153">
        <f ca="1">MemEntrada!E283</f>
        <v>22695.672299999998</v>
      </c>
      <c r="E18" s="153">
        <f ca="1">MemEntrada!F283</f>
        <v>26332.307199999999</v>
      </c>
      <c r="F18" s="153">
        <f ca="1">MemEntrada!G283</f>
        <v>26191.505600000004</v>
      </c>
      <c r="G18" s="153">
        <f ca="1">MemEntrada!H283</f>
        <v>19942.330600000001</v>
      </c>
      <c r="H18" s="153">
        <f ca="1">MemEntrada!I283</f>
        <v>10468.667800000001</v>
      </c>
      <c r="I18" s="153">
        <f ca="1">MemEntrada!J283</f>
        <v>5221.8189999999995</v>
      </c>
      <c r="J18" s="153">
        <f ca="1">MemEntrada!K283</f>
        <v>3224.5187000000001</v>
      </c>
      <c r="K18" s="153">
        <f ca="1">MemEntrada!L283</f>
        <v>2297.1558999999997</v>
      </c>
      <c r="L18" s="153">
        <f ca="1">MemEntrada!M283</f>
        <v>2418.2345</v>
      </c>
      <c r="M18" s="153">
        <f ca="1">MemEntrada!N283</f>
        <v>4056.6453999999999</v>
      </c>
      <c r="N18" s="154">
        <f ca="1">MemEntrada!O283</f>
        <v>8306.4645</v>
      </c>
      <c r="O18" s="252" t="str">
        <f>IF(_tipo="Semanal",SUMPRODUCT(C18:H18,Prevs!$D$5:$I$5)/SUM(Prevs!$D$5:$I$5),"")</f>
        <v/>
      </c>
      <c r="P18" s="60"/>
      <c r="Q18" s="60"/>
      <c r="R18" s="60"/>
      <c r="S18" s="60"/>
      <c r="T18" s="60"/>
      <c r="U18" s="60"/>
    </row>
    <row r="19" spans="1:21" x14ac:dyDescent="0.25">
      <c r="A19" s="517" t="s">
        <v>716</v>
      </c>
      <c r="B19" s="120" t="s">
        <v>2</v>
      </c>
      <c r="C19" s="156">
        <f ca="1">MemEntrada!D22</f>
        <v>9148.476999999999</v>
      </c>
      <c r="D19" s="157">
        <f ca="1">MemEntrada!E22</f>
        <v>8905.5240999999987</v>
      </c>
      <c r="E19" s="157">
        <f ca="1">MemEntrada!F22</f>
        <v>7995.9447999999993</v>
      </c>
      <c r="F19" s="157">
        <f ca="1">MemEntrada!G22</f>
        <v>5630.7731999999996</v>
      </c>
      <c r="G19" s="157">
        <f ca="1">MemEntrada!H22</f>
        <v>4062.2301999999995</v>
      </c>
      <c r="H19" s="157">
        <f ca="1">MemEntrada!I22</f>
        <v>3397.7145999999998</v>
      </c>
      <c r="I19" s="157">
        <f ca="1">MemEntrada!J22</f>
        <v>2772.3798999999999</v>
      </c>
      <c r="J19" s="157">
        <f ca="1">MemEntrada!K22</f>
        <v>2289.7217000000001</v>
      </c>
      <c r="K19" s="157">
        <f ca="1">MemEntrada!L22</f>
        <v>2323.2365999999997</v>
      </c>
      <c r="L19" s="157">
        <f ca="1">MemEntrada!M22</f>
        <v>2698.1807000000003</v>
      </c>
      <c r="M19" s="157">
        <f ca="1">MemEntrada!N22</f>
        <v>3726.8085000000001</v>
      </c>
      <c r="N19" s="158">
        <f ca="1">MemEntrada!O22</f>
        <v>6273.1659</v>
      </c>
      <c r="O19" s="60"/>
      <c r="P19" s="60"/>
      <c r="Q19" s="60"/>
      <c r="R19" s="60"/>
      <c r="S19" s="60"/>
      <c r="T19" s="60"/>
      <c r="U19" s="60"/>
    </row>
    <row r="20" spans="1:21" x14ac:dyDescent="0.25">
      <c r="A20" s="518"/>
      <c r="B20" s="124" t="s">
        <v>3</v>
      </c>
      <c r="C20" s="159">
        <f ca="1">MemEntrada!D45</f>
        <v>9029.4305999999997</v>
      </c>
      <c r="D20" s="160">
        <f ca="1">MemEntrada!E45</f>
        <v>9328.7873</v>
      </c>
      <c r="E20" s="160">
        <f ca="1">MemEntrada!F45</f>
        <v>9172.336000000003</v>
      </c>
      <c r="F20" s="160">
        <f ca="1">MemEntrada!G45</f>
        <v>6956.8710999999994</v>
      </c>
      <c r="G20" s="160">
        <f ca="1">MemEntrada!H45</f>
        <v>4568.521200000001</v>
      </c>
      <c r="H20" s="160">
        <f ca="1">MemEntrada!I45</f>
        <v>3549.5828000000001</v>
      </c>
      <c r="I20" s="160">
        <f ca="1">MemEntrada!J45</f>
        <v>2867.7798000000003</v>
      </c>
      <c r="J20" s="160">
        <f ca="1">MemEntrada!K45</f>
        <v>2337.9774999999995</v>
      </c>
      <c r="K20" s="160">
        <f ca="1">MemEntrada!L45</f>
        <v>2117.1621999999993</v>
      </c>
      <c r="L20" s="160">
        <f ca="1">MemEntrada!M45</f>
        <v>2534.3491999999992</v>
      </c>
      <c r="M20" s="160">
        <f ca="1">MemEntrada!N45</f>
        <v>3920.5341999999996</v>
      </c>
      <c r="N20" s="161">
        <f ca="1">MemEntrada!O45</f>
        <v>6610.8995000000014</v>
      </c>
      <c r="O20" s="60"/>
      <c r="P20" s="60"/>
      <c r="Q20" s="60"/>
      <c r="R20" s="60"/>
      <c r="S20" s="60"/>
      <c r="T20" s="60"/>
      <c r="U20" s="60"/>
    </row>
    <row r="21" spans="1:21" x14ac:dyDescent="0.25">
      <c r="A21" s="518"/>
      <c r="B21" s="124" t="s">
        <v>9</v>
      </c>
      <c r="C21" s="159">
        <f ca="1">MemEntrada!D50</f>
        <v>361.83679999999998</v>
      </c>
      <c r="D21" s="160">
        <f ca="1">MemEntrada!E50</f>
        <v>373.14419999999996</v>
      </c>
      <c r="E21" s="160">
        <f ca="1">MemEntrada!F50</f>
        <v>333.56829999999997</v>
      </c>
      <c r="F21" s="160">
        <f ca="1">MemEntrada!G50</f>
        <v>231.80169999999998</v>
      </c>
      <c r="G21" s="160">
        <f ca="1">MemEntrada!H50</f>
        <v>175.2647</v>
      </c>
      <c r="H21" s="160">
        <f ca="1">MemEntrada!I50</f>
        <v>163.9573</v>
      </c>
      <c r="I21" s="160">
        <f ca="1">MemEntrada!J50</f>
        <v>141.3425</v>
      </c>
      <c r="J21" s="160">
        <f ca="1">MemEntrada!K50</f>
        <v>124.3814</v>
      </c>
      <c r="K21" s="160">
        <f ca="1">MemEntrada!L50</f>
        <v>163.9573</v>
      </c>
      <c r="L21" s="160">
        <f ca="1">MemEntrada!M50</f>
        <v>203.53319999999999</v>
      </c>
      <c r="M21" s="160">
        <f ca="1">MemEntrada!N50</f>
        <v>214.84059999999999</v>
      </c>
      <c r="N21" s="161">
        <f ca="1">MemEntrada!O50</f>
        <v>282.685</v>
      </c>
      <c r="O21" s="60"/>
      <c r="P21" s="60"/>
      <c r="Q21" s="60"/>
      <c r="R21" s="60"/>
      <c r="S21" s="60"/>
      <c r="T21" s="60"/>
      <c r="U21" s="60"/>
    </row>
    <row r="22" spans="1:21" x14ac:dyDescent="0.25">
      <c r="A22" s="518"/>
      <c r="B22" s="124" t="s">
        <v>4</v>
      </c>
      <c r="C22" s="159">
        <f ca="1">MemEntrada!D60</f>
        <v>1464.5944999999999</v>
      </c>
      <c r="D22" s="160">
        <f ca="1">MemEntrada!E60</f>
        <v>1558.4893999999999</v>
      </c>
      <c r="E22" s="160">
        <f ca="1">MemEntrada!F60</f>
        <v>1351.9783</v>
      </c>
      <c r="F22" s="160">
        <f ca="1">MemEntrada!G60</f>
        <v>910.38629999999989</v>
      </c>
      <c r="G22" s="160">
        <f ca="1">MemEntrada!H60</f>
        <v>719.93910000000005</v>
      </c>
      <c r="H22" s="160">
        <f ca="1">MemEntrada!I60</f>
        <v>721.89400000000001</v>
      </c>
      <c r="I22" s="160">
        <f ca="1">MemEntrada!J60</f>
        <v>577.26520000000005</v>
      </c>
      <c r="J22" s="160">
        <f ca="1">MemEntrada!K60</f>
        <v>495.7919</v>
      </c>
      <c r="K22" s="160">
        <f ca="1">MemEntrada!L60</f>
        <v>524.02300000000002</v>
      </c>
      <c r="L22" s="160">
        <f ca="1">MemEntrada!M60</f>
        <v>614.57300000000009</v>
      </c>
      <c r="M22" s="160">
        <f ca="1">MemEntrada!N60</f>
        <v>667.61180000000002</v>
      </c>
      <c r="N22" s="161">
        <f ca="1">MemEntrada!O60</f>
        <v>996.14829999999995</v>
      </c>
      <c r="O22" s="60"/>
      <c r="P22" s="60"/>
      <c r="Q22" s="60"/>
      <c r="R22" s="60"/>
      <c r="S22" s="60"/>
      <c r="T22" s="60"/>
      <c r="U22" s="60"/>
    </row>
    <row r="23" spans="1:21" x14ac:dyDescent="0.25">
      <c r="A23" s="518"/>
      <c r="B23" s="124" t="s">
        <v>5</v>
      </c>
      <c r="C23" s="159">
        <f ca="1">MemEntrada!D74</f>
        <v>2129.0522000000001</v>
      </c>
      <c r="D23" s="160">
        <f ca="1">MemEntrada!E74</f>
        <v>2242.3876999999998</v>
      </c>
      <c r="E23" s="160">
        <f ca="1">MemEntrada!F74</f>
        <v>1870.7494999999999</v>
      </c>
      <c r="F23" s="160">
        <f ca="1">MemEntrada!G74</f>
        <v>1392.7057</v>
      </c>
      <c r="G23" s="160">
        <f ca="1">MemEntrada!H74</f>
        <v>1349.4150000000002</v>
      </c>
      <c r="H23" s="160">
        <f ca="1">MemEntrada!I74</f>
        <v>1463.9540999999999</v>
      </c>
      <c r="I23" s="160">
        <f ca="1">MemEntrada!J74</f>
        <v>1308.7346</v>
      </c>
      <c r="J23" s="160">
        <f ca="1">MemEntrada!K74</f>
        <v>1074.0041999999999</v>
      </c>
      <c r="K23" s="160">
        <f ca="1">MemEntrada!L74</f>
        <v>1190.6653000000001</v>
      </c>
      <c r="L23" s="160">
        <f ca="1">MemEntrada!M74</f>
        <v>1449.6901</v>
      </c>
      <c r="M23" s="160">
        <f ca="1">MemEntrada!N74</f>
        <v>1342.827</v>
      </c>
      <c r="N23" s="161">
        <f ca="1">MemEntrada!O74</f>
        <v>1536.2423000000001</v>
      </c>
    </row>
    <row r="24" spans="1:21" x14ac:dyDescent="0.25">
      <c r="A24" s="518"/>
      <c r="B24" s="124" t="s">
        <v>7</v>
      </c>
      <c r="C24" s="159">
        <f ca="1">MemEntrada!D80</f>
        <v>5449.4447</v>
      </c>
      <c r="D24" s="160">
        <f ca="1">MemEntrada!E80</f>
        <v>5723.3472000000002</v>
      </c>
      <c r="E24" s="160">
        <f ca="1">MemEntrada!F80</f>
        <v>5484.8125</v>
      </c>
      <c r="F24" s="160">
        <f ca="1">MemEntrada!G80</f>
        <v>4126.9328999999998</v>
      </c>
      <c r="G24" s="160">
        <f ca="1">MemEntrada!H80</f>
        <v>2857.0915</v>
      </c>
      <c r="H24" s="160">
        <f ca="1">MemEntrada!I80</f>
        <v>2371.1880000000001</v>
      </c>
      <c r="I24" s="160">
        <f ca="1">MemEntrada!J80</f>
        <v>1941.8288</v>
      </c>
      <c r="J24" s="160">
        <f ca="1">MemEntrada!K80</f>
        <v>1636.9386</v>
      </c>
      <c r="K24" s="160">
        <f ca="1">MemEntrada!L80</f>
        <v>1568.4565</v>
      </c>
      <c r="L24" s="160">
        <f ca="1">MemEntrada!M80</f>
        <v>1795.7831000000001</v>
      </c>
      <c r="M24" s="160">
        <f ca="1">MemEntrada!N80</f>
        <v>2417.6282000000001</v>
      </c>
      <c r="N24" s="161">
        <f ca="1">MemEntrada!O80</f>
        <v>3844.9639000000002</v>
      </c>
    </row>
    <row r="25" spans="1:21" x14ac:dyDescent="0.25">
      <c r="A25" s="518"/>
      <c r="B25" s="124" t="s">
        <v>8</v>
      </c>
      <c r="C25" s="159">
        <f ca="1">MemEntrada!D86</f>
        <v>17247.405999999999</v>
      </c>
      <c r="D25" s="160">
        <f ca="1">MemEntrada!E86</f>
        <v>18663.894400000001</v>
      </c>
      <c r="E25" s="160">
        <f ca="1">MemEntrada!F86</f>
        <v>17543.7444</v>
      </c>
      <c r="F25" s="160">
        <f ca="1">MemEntrada!G86</f>
        <v>13870.6512</v>
      </c>
      <c r="G25" s="160">
        <f ca="1">MemEntrada!H86</f>
        <v>11026.9568</v>
      </c>
      <c r="H25" s="160">
        <f ca="1">MemEntrada!I86</f>
        <v>10244.51</v>
      </c>
      <c r="I25" s="160">
        <f ca="1">MemEntrada!J86</f>
        <v>8657.0223999999998</v>
      </c>
      <c r="J25" s="160">
        <f ca="1">MemEntrada!K86</f>
        <v>7241.3991999999998</v>
      </c>
      <c r="K25" s="160">
        <f ca="1">MemEntrada!L86</f>
        <v>7265.9877999999999</v>
      </c>
      <c r="L25" s="160">
        <f ca="1">MemEntrada!M86</f>
        <v>8631.2428</v>
      </c>
      <c r="M25" s="160">
        <f ca="1">MemEntrada!N86</f>
        <v>9622.9391999999989</v>
      </c>
      <c r="N25" s="161">
        <f ca="1">MemEntrada!O86</f>
        <v>12863.968199999999</v>
      </c>
    </row>
    <row r="26" spans="1:21" x14ac:dyDescent="0.25">
      <c r="A26" s="518"/>
      <c r="B26" s="124" t="s">
        <v>10</v>
      </c>
      <c r="C26" s="159">
        <f ca="1">MemEntrada!D101</f>
        <v>1564.2008000000001</v>
      </c>
      <c r="D26" s="160">
        <f ca="1">MemEntrada!E101</f>
        <v>1576.4967999999999</v>
      </c>
      <c r="E26" s="160">
        <f ca="1">MemEntrada!F101</f>
        <v>1540.3655000000001</v>
      </c>
      <c r="F26" s="160">
        <f ca="1">MemEntrada!G101</f>
        <v>1290.2730999999999</v>
      </c>
      <c r="G26" s="160">
        <f ca="1">MemEntrada!H101</f>
        <v>1016.6809</v>
      </c>
      <c r="H26" s="160">
        <f ca="1">MemEntrada!I101</f>
        <v>860.91859999999997</v>
      </c>
      <c r="I26" s="160">
        <f ca="1">MemEntrada!J101</f>
        <v>726.18999999999983</v>
      </c>
      <c r="J26" s="160">
        <f ca="1">MemEntrada!K101</f>
        <v>615.0080999999999</v>
      </c>
      <c r="K26" s="160">
        <f ca="1">MemEntrada!L101</f>
        <v>627.40589999999997</v>
      </c>
      <c r="L26" s="160">
        <f ca="1">MemEntrada!M101</f>
        <v>752.30830000000003</v>
      </c>
      <c r="M26" s="160">
        <f ca="1">MemEntrada!N101</f>
        <v>1001.8037</v>
      </c>
      <c r="N26" s="161">
        <f ca="1">MemEntrada!O101</f>
        <v>1331.4254999999998</v>
      </c>
    </row>
    <row r="27" spans="1:21" x14ac:dyDescent="0.25">
      <c r="A27" s="518"/>
      <c r="B27" s="124" t="s">
        <v>11</v>
      </c>
      <c r="C27" s="159">
        <f ca="1">MemEntrada!D106</f>
        <v>105.09</v>
      </c>
      <c r="D27" s="160">
        <f ca="1">MemEntrada!E106</f>
        <v>77.97</v>
      </c>
      <c r="E27" s="160">
        <f ca="1">MemEntrada!F106</f>
        <v>76.275000000000006</v>
      </c>
      <c r="F27" s="160">
        <f ca="1">MemEntrada!G106</f>
        <v>62.715000000000003</v>
      </c>
      <c r="G27" s="160">
        <f ca="1">MemEntrada!H106</f>
        <v>44.07</v>
      </c>
      <c r="H27" s="160">
        <f ca="1">MemEntrada!I106</f>
        <v>33.9</v>
      </c>
      <c r="I27" s="160">
        <f ca="1">MemEntrada!J106</f>
        <v>28.815000000000001</v>
      </c>
      <c r="J27" s="160">
        <f ca="1">MemEntrada!K106</f>
        <v>25.425000000000001</v>
      </c>
      <c r="K27" s="160">
        <f ca="1">MemEntrada!L106</f>
        <v>23.73</v>
      </c>
      <c r="L27" s="160">
        <f ca="1">MemEntrada!M106</f>
        <v>32.204999999999998</v>
      </c>
      <c r="M27" s="160">
        <f ca="1">MemEntrada!N106</f>
        <v>62.715000000000003</v>
      </c>
      <c r="N27" s="161">
        <f ca="1">MemEntrada!O106</f>
        <v>98.31</v>
      </c>
    </row>
    <row r="28" spans="1:21" x14ac:dyDescent="0.25">
      <c r="A28" s="518"/>
      <c r="B28" s="124" t="s">
        <v>12</v>
      </c>
      <c r="C28" s="159">
        <f ca="1">MemEntrada!D111</f>
        <v>79.761600000000001</v>
      </c>
      <c r="D28" s="160">
        <f ca="1">MemEntrada!E111</f>
        <v>55.4664</v>
      </c>
      <c r="E28" s="160">
        <f ca="1">MemEntrada!F111</f>
        <v>54.549599999999998</v>
      </c>
      <c r="F28" s="160">
        <f ca="1">MemEntrada!G111</f>
        <v>48.131999999999998</v>
      </c>
      <c r="G28" s="160">
        <f ca="1">MemEntrada!H111</f>
        <v>33.004799999999996</v>
      </c>
      <c r="H28" s="160">
        <f ca="1">MemEntrada!I111</f>
        <v>27.962399999999999</v>
      </c>
      <c r="I28" s="160">
        <f ca="1">MemEntrada!J111</f>
        <v>27.045599999999997</v>
      </c>
      <c r="J28" s="160">
        <f ca="1">MemEntrada!K111</f>
        <v>22.919999999999998</v>
      </c>
      <c r="K28" s="160">
        <f ca="1">MemEntrada!L111</f>
        <v>20.169599999999999</v>
      </c>
      <c r="L28" s="160">
        <f ca="1">MemEntrada!M111</f>
        <v>27.962399999999999</v>
      </c>
      <c r="M28" s="160">
        <f ca="1">MemEntrada!N111</f>
        <v>55.4664</v>
      </c>
      <c r="N28" s="161">
        <f ca="1">MemEntrada!O111</f>
        <v>82.512</v>
      </c>
    </row>
    <row r="29" spans="1:21" x14ac:dyDescent="0.25">
      <c r="A29" s="518"/>
      <c r="B29" s="124" t="s">
        <v>13</v>
      </c>
      <c r="C29" s="159">
        <f ca="1">MemEntrada!D123</f>
        <v>1686.0920999999998</v>
      </c>
      <c r="D29" s="160">
        <f ca="1">MemEntrada!E123</f>
        <v>1325.5277999999998</v>
      </c>
      <c r="E29" s="160">
        <f ca="1">MemEntrada!F123</f>
        <v>1178.9933999999998</v>
      </c>
      <c r="F29" s="160">
        <f ca="1">MemEntrada!G123</f>
        <v>898.32659999999998</v>
      </c>
      <c r="G29" s="160">
        <f ca="1">MemEntrada!H123</f>
        <v>659.25589999999988</v>
      </c>
      <c r="H29" s="160">
        <f ca="1">MemEntrada!I123</f>
        <v>555.50530000000003</v>
      </c>
      <c r="I29" s="160">
        <f ca="1">MemEntrada!J123</f>
        <v>486.94400000000002</v>
      </c>
      <c r="J29" s="160">
        <f ca="1">MemEntrada!K123</f>
        <v>430.06279999999992</v>
      </c>
      <c r="K29" s="160">
        <f ca="1">MemEntrada!L123</f>
        <v>421.00369999999998</v>
      </c>
      <c r="L29" s="160">
        <f ca="1">MemEntrada!M123</f>
        <v>521.78970000000004</v>
      </c>
      <c r="M29" s="160">
        <f ca="1">MemEntrada!N123</f>
        <v>887.63350000000014</v>
      </c>
      <c r="N29" s="161">
        <f ca="1">MemEntrada!O123</f>
        <v>1462.3854000000001</v>
      </c>
    </row>
    <row r="30" spans="1:21" x14ac:dyDescent="0.25">
      <c r="A30" s="518"/>
      <c r="B30" s="124" t="s">
        <v>14</v>
      </c>
      <c r="C30" s="159">
        <f ca="1">MemEntrada!D132</f>
        <v>641.07920000000001</v>
      </c>
      <c r="D30" s="160">
        <f ca="1">MemEntrada!E132</f>
        <v>702.50660000000005</v>
      </c>
      <c r="E30" s="160">
        <f ca="1">MemEntrada!F132</f>
        <v>697.78110000000004</v>
      </c>
      <c r="F30" s="160">
        <f ca="1">MemEntrada!G132</f>
        <v>567.52089999999998</v>
      </c>
      <c r="G30" s="160">
        <f ca="1">MemEntrada!H132</f>
        <v>446.58739999999995</v>
      </c>
      <c r="H30" s="160">
        <f ca="1">MemEntrada!I132</f>
        <v>393.06540000000001</v>
      </c>
      <c r="I30" s="160">
        <f ca="1">MemEntrada!J132</f>
        <v>360.68329999999997</v>
      </c>
      <c r="J30" s="160">
        <f ca="1">MemEntrada!K132</f>
        <v>339.07299999999998</v>
      </c>
      <c r="K30" s="160">
        <f ca="1">MemEntrada!L132</f>
        <v>338.44209999999998</v>
      </c>
      <c r="L30" s="160">
        <f ca="1">MemEntrada!M132</f>
        <v>371.43810000000002</v>
      </c>
      <c r="M30" s="160">
        <f ca="1">MemEntrada!N132</f>
        <v>423.39960000000002</v>
      </c>
      <c r="N30" s="161">
        <f ca="1">MemEntrada!O132</f>
        <v>523.65340000000003</v>
      </c>
    </row>
    <row r="31" spans="1:21" x14ac:dyDescent="0.25">
      <c r="A31" s="518"/>
      <c r="B31" s="124" t="s">
        <v>24</v>
      </c>
      <c r="C31" s="159">
        <f ca="1">MemEntrada!D137</f>
        <v>508.97659999999996</v>
      </c>
      <c r="D31" s="160">
        <f ca="1">MemEntrada!E137</f>
        <v>341.80539999999996</v>
      </c>
      <c r="E31" s="160">
        <f ca="1">MemEntrada!F137</f>
        <v>308.96819999999997</v>
      </c>
      <c r="F31" s="160">
        <f ca="1">MemEntrada!G137</f>
        <v>194.03799999999998</v>
      </c>
      <c r="G31" s="160">
        <f ca="1">MemEntrada!H137</f>
        <v>102.98939999999999</v>
      </c>
      <c r="H31" s="160">
        <f ca="1">MemEntrada!I137</f>
        <v>77.615200000000002</v>
      </c>
      <c r="I31" s="160">
        <f ca="1">MemEntrada!J137</f>
        <v>64.181799999999996</v>
      </c>
      <c r="J31" s="160">
        <f ca="1">MemEntrada!K137</f>
        <v>53.733599999999996</v>
      </c>
      <c r="K31" s="160">
        <f ca="1">MemEntrada!L137</f>
        <v>50.748399999999997</v>
      </c>
      <c r="L31" s="160">
        <f ca="1">MemEntrada!M137</f>
        <v>98.511600000000001</v>
      </c>
      <c r="M31" s="160">
        <f ca="1">MemEntrada!N137</f>
        <v>294.04219999999998</v>
      </c>
      <c r="N31" s="161">
        <f ca="1">MemEntrada!O137</f>
        <v>523.90260000000001</v>
      </c>
    </row>
    <row r="32" spans="1:21" x14ac:dyDescent="0.25">
      <c r="A32" s="518"/>
      <c r="B32" s="124" t="s">
        <v>28</v>
      </c>
      <c r="C32" s="159">
        <f ca="1">MemEntrada!D149</f>
        <v>9454.1579000000002</v>
      </c>
      <c r="D32" s="160">
        <f ca="1">MemEntrada!E149</f>
        <v>12045.916999999998</v>
      </c>
      <c r="E32" s="160">
        <f ca="1">MemEntrada!F149</f>
        <v>13651.834699999998</v>
      </c>
      <c r="F32" s="160">
        <f ca="1">MemEntrada!G149</f>
        <v>12728.550499999999</v>
      </c>
      <c r="G32" s="160">
        <f ca="1">MemEntrada!H149</f>
        <v>9473.762999999999</v>
      </c>
      <c r="H32" s="160">
        <f ca="1">MemEntrada!I149</f>
        <v>6447.7505999999994</v>
      </c>
      <c r="I32" s="160">
        <f ca="1">MemEntrada!J149</f>
        <v>4165.3069999999998</v>
      </c>
      <c r="J32" s="160">
        <f ca="1">MemEntrada!K149</f>
        <v>2662.1355000000003</v>
      </c>
      <c r="K32" s="160">
        <f ca="1">MemEntrada!L149</f>
        <v>2044.3111999999996</v>
      </c>
      <c r="L32" s="160">
        <f ca="1">MemEntrada!M149</f>
        <v>2456.2813999999998</v>
      </c>
      <c r="M32" s="160">
        <f ca="1">MemEntrada!N149</f>
        <v>3891.3206999999998</v>
      </c>
      <c r="N32" s="161">
        <f ca="1">MemEntrada!O149</f>
        <v>6364.1967999999997</v>
      </c>
    </row>
    <row r="33" spans="1:14" x14ac:dyDescent="0.25">
      <c r="A33" s="518"/>
      <c r="B33" s="124" t="s">
        <v>20</v>
      </c>
      <c r="C33" s="159">
        <f ca="1">MemEntrada!D156</f>
        <v>856.10259999999994</v>
      </c>
      <c r="D33" s="160">
        <f ca="1">MemEntrada!E156</f>
        <v>796.89319999999998</v>
      </c>
      <c r="E33" s="160">
        <f ca="1">MemEntrada!F156</f>
        <v>694.7826</v>
      </c>
      <c r="F33" s="160">
        <f ca="1">MemEntrada!G156</f>
        <v>477.78069999999997</v>
      </c>
      <c r="G33" s="160">
        <f ca="1">MemEntrada!H156</f>
        <v>301.13640000000004</v>
      </c>
      <c r="H33" s="160">
        <f ca="1">MemEntrada!I156</f>
        <v>234.9023</v>
      </c>
      <c r="I33" s="160">
        <f ca="1">MemEntrada!J156</f>
        <v>193.27859999999998</v>
      </c>
      <c r="J33" s="160">
        <f ca="1">MemEntrada!K156</f>
        <v>160.59709999999998</v>
      </c>
      <c r="K33" s="160">
        <f ca="1">MemEntrada!L156</f>
        <v>154.58659999999998</v>
      </c>
      <c r="L33" s="160">
        <f ca="1">MemEntrada!M156</f>
        <v>200.51130000000001</v>
      </c>
      <c r="M33" s="160">
        <f ca="1">MemEntrada!N156</f>
        <v>373.87039999999996</v>
      </c>
      <c r="N33" s="161">
        <f ca="1">MemEntrada!O156</f>
        <v>673.71620000000007</v>
      </c>
    </row>
    <row r="34" spans="1:14" x14ac:dyDescent="0.25">
      <c r="A34" s="518"/>
      <c r="B34" s="127" t="s">
        <v>26</v>
      </c>
      <c r="C34" s="162">
        <f ca="1">MemEntrada!D165</f>
        <v>4628.5236000000004</v>
      </c>
      <c r="D34" s="163">
        <f ca="1">MemEntrada!E165</f>
        <v>5244.5780999999997</v>
      </c>
      <c r="E34" s="163">
        <f ca="1">MemEntrada!F165</f>
        <v>5027.5182999999997</v>
      </c>
      <c r="F34" s="163">
        <f ca="1">MemEntrada!G165</f>
        <v>3633.5942</v>
      </c>
      <c r="G34" s="163">
        <f ca="1">MemEntrada!H165</f>
        <v>1868.8505</v>
      </c>
      <c r="H34" s="163">
        <f ca="1">MemEntrada!I165</f>
        <v>1220.4402</v>
      </c>
      <c r="I34" s="163">
        <f ca="1">MemEntrada!J165</f>
        <v>908.72640000000001</v>
      </c>
      <c r="J34" s="163">
        <f ca="1">MemEntrada!K165</f>
        <v>706.21370000000002</v>
      </c>
      <c r="K34" s="163">
        <f ca="1">MemEntrada!L165</f>
        <v>660.8356</v>
      </c>
      <c r="L34" s="163">
        <f ca="1">MemEntrada!M165</f>
        <v>942.55349999999999</v>
      </c>
      <c r="M34" s="163">
        <f ca="1">MemEntrada!N165</f>
        <v>1761.3595</v>
      </c>
      <c r="N34" s="164">
        <f ca="1">MemEntrada!O165</f>
        <v>3376.6507999999999</v>
      </c>
    </row>
    <row r="35" spans="1:14" x14ac:dyDescent="0.25">
      <c r="A35" s="518"/>
      <c r="B35" s="128" t="s">
        <v>15</v>
      </c>
      <c r="C35" s="165">
        <f ca="1">MemEntrada!D180</f>
        <v>3824.7698000000005</v>
      </c>
      <c r="D35" s="166">
        <f ca="1">MemEntrada!E180</f>
        <v>4135.3537000000006</v>
      </c>
      <c r="E35" s="166">
        <f ca="1">MemEntrada!F180</f>
        <v>3703.8609000000001</v>
      </c>
      <c r="F35" s="166">
        <f ca="1">MemEntrada!G180</f>
        <v>3163.6276000000003</v>
      </c>
      <c r="G35" s="166">
        <f ca="1">MemEntrada!H180</f>
        <v>3948.7020000000002</v>
      </c>
      <c r="H35" s="166">
        <f ca="1">MemEntrada!I180</f>
        <v>4883.6980999999996</v>
      </c>
      <c r="I35" s="166">
        <f ca="1">MemEntrada!J180</f>
        <v>4803.4377999999997</v>
      </c>
      <c r="J35" s="166">
        <f ca="1">MemEntrada!K180</f>
        <v>3925.3809999999999</v>
      </c>
      <c r="K35" s="166">
        <f ca="1">MemEntrada!L180</f>
        <v>4611.0974999999999</v>
      </c>
      <c r="L35" s="166">
        <f ca="1">MemEntrada!M180</f>
        <v>5979.1877999999997</v>
      </c>
      <c r="M35" s="166">
        <f ca="1">MemEntrada!N180</f>
        <v>4502.0115000000005</v>
      </c>
      <c r="N35" s="167">
        <f ca="1">MemEntrada!O180</f>
        <v>3728.6349999999998</v>
      </c>
    </row>
    <row r="36" spans="1:14" x14ac:dyDescent="0.25">
      <c r="A36" s="518"/>
      <c r="B36" s="121" t="s">
        <v>16</v>
      </c>
      <c r="C36" s="159">
        <f ca="1">MemEntrada!D192</f>
        <v>563.10089999999991</v>
      </c>
      <c r="D36" s="160">
        <f ca="1">MemEntrada!E192</f>
        <v>577.27969999999993</v>
      </c>
      <c r="E36" s="160">
        <f ca="1">MemEntrada!F192</f>
        <v>474.4873</v>
      </c>
      <c r="F36" s="160">
        <f ca="1">MemEntrada!G192</f>
        <v>596.27170000000001</v>
      </c>
      <c r="G36" s="160">
        <f ca="1">MemEntrada!H192</f>
        <v>802.26019999999983</v>
      </c>
      <c r="H36" s="160">
        <f ca="1">MemEntrada!I192</f>
        <v>1031.5205000000001</v>
      </c>
      <c r="I36" s="160">
        <f ca="1">MemEntrada!J192</f>
        <v>1226.721</v>
      </c>
      <c r="J36" s="160">
        <f ca="1">MemEntrada!K192</f>
        <v>1215.0551</v>
      </c>
      <c r="K36" s="160">
        <f ca="1">MemEntrada!L192</f>
        <v>1383.1238999999998</v>
      </c>
      <c r="L36" s="160">
        <f ca="1">MemEntrada!M192</f>
        <v>1316.018</v>
      </c>
      <c r="M36" s="160">
        <f ca="1">MemEntrada!N192</f>
        <v>869.13659999999993</v>
      </c>
      <c r="N36" s="161">
        <f ca="1">MemEntrada!O192</f>
        <v>686.99219999999991</v>
      </c>
    </row>
    <row r="37" spans="1:14" x14ac:dyDescent="0.25">
      <c r="A37" s="518"/>
      <c r="B37" s="121" t="s">
        <v>17</v>
      </c>
      <c r="C37" s="159">
        <f ca="1">MemEntrada!D207</f>
        <v>2453.3306000000002</v>
      </c>
      <c r="D37" s="160">
        <f ca="1">MemEntrada!E207</f>
        <v>2994.6074999999996</v>
      </c>
      <c r="E37" s="160">
        <f ca="1">MemEntrada!F207</f>
        <v>2393.4414999999995</v>
      </c>
      <c r="F37" s="160">
        <f ca="1">MemEntrada!G207</f>
        <v>2458.3105999999998</v>
      </c>
      <c r="G37" s="160">
        <f ca="1">MemEntrada!H207</f>
        <v>3367.0821000000005</v>
      </c>
      <c r="H37" s="160">
        <f ca="1">MemEntrada!I207</f>
        <v>3886.0779999999995</v>
      </c>
      <c r="I37" s="160">
        <f ca="1">MemEntrada!J207</f>
        <v>4567.7842000000001</v>
      </c>
      <c r="J37" s="160">
        <f ca="1">MemEntrada!K207</f>
        <v>4602.1581999999999</v>
      </c>
      <c r="K37" s="160">
        <f ca="1">MemEntrada!L207</f>
        <v>5363.1886999999997</v>
      </c>
      <c r="L37" s="160">
        <f ca="1">MemEntrada!M207</f>
        <v>5479.0587000000005</v>
      </c>
      <c r="M37" s="160">
        <f ca="1">MemEntrada!N207</f>
        <v>3475.4317000000005</v>
      </c>
      <c r="N37" s="161">
        <f ca="1">MemEntrada!O207</f>
        <v>2600.8528999999999</v>
      </c>
    </row>
    <row r="38" spans="1:14" x14ac:dyDescent="0.25">
      <c r="A38" s="518"/>
      <c r="B38" s="121" t="s">
        <v>18</v>
      </c>
      <c r="C38" s="159">
        <f ca="1">MemEntrada!D212</f>
        <v>163.14750000000001</v>
      </c>
      <c r="D38" s="160">
        <f ca="1">MemEntrada!E212</f>
        <v>176.19929999999999</v>
      </c>
      <c r="E38" s="160">
        <f ca="1">MemEntrada!F212</f>
        <v>156.6216</v>
      </c>
      <c r="F38" s="160">
        <f ca="1">MemEntrada!G212</f>
        <v>117.4662</v>
      </c>
      <c r="G38" s="160">
        <f ca="1">MemEntrada!H212</f>
        <v>110.94030000000001</v>
      </c>
      <c r="H38" s="160">
        <f ca="1">MemEntrada!I212</f>
        <v>110.94030000000001</v>
      </c>
      <c r="I38" s="160">
        <f ca="1">MemEntrada!J212</f>
        <v>110.94030000000001</v>
      </c>
      <c r="J38" s="160">
        <f ca="1">MemEntrada!K212</f>
        <v>97.888499999999993</v>
      </c>
      <c r="K38" s="160">
        <f ca="1">MemEntrada!L212</f>
        <v>117.4662</v>
      </c>
      <c r="L38" s="160">
        <f ca="1">MemEntrada!M212</f>
        <v>130.518</v>
      </c>
      <c r="M38" s="160">
        <f ca="1">MemEntrada!N212</f>
        <v>130.518</v>
      </c>
      <c r="N38" s="161">
        <f ca="1">MemEntrada!O212</f>
        <v>137.04390000000001</v>
      </c>
    </row>
    <row r="39" spans="1:14" x14ac:dyDescent="0.25">
      <c r="A39" s="518"/>
      <c r="B39" s="121" t="s">
        <v>19</v>
      </c>
      <c r="C39" s="159">
        <f ca="1">MemEntrada!D217</f>
        <v>203.3304</v>
      </c>
      <c r="D39" s="160">
        <f ca="1">MemEntrada!E217</f>
        <v>240.786</v>
      </c>
      <c r="E39" s="160">
        <f ca="1">MemEntrada!F217</f>
        <v>189.0616</v>
      </c>
      <c r="F39" s="160">
        <f ca="1">MemEntrada!G217</f>
        <v>137.3372</v>
      </c>
      <c r="G39" s="160">
        <f ca="1">MemEntrada!H217</f>
        <v>165.87479999999999</v>
      </c>
      <c r="H39" s="160">
        <f ca="1">MemEntrada!I217</f>
        <v>169.44200000000001</v>
      </c>
      <c r="I39" s="160">
        <f ca="1">MemEntrada!J217</f>
        <v>212.2484</v>
      </c>
      <c r="J39" s="160">
        <f ca="1">MemEntrada!K217</f>
        <v>233.6516</v>
      </c>
      <c r="K39" s="160">
        <f ca="1">MemEntrada!L217</f>
        <v>287.15960000000001</v>
      </c>
      <c r="L39" s="160">
        <f ca="1">MemEntrada!M217</f>
        <v>310.34640000000002</v>
      </c>
      <c r="M39" s="160">
        <f ca="1">MemEntrada!N217</f>
        <v>205.114</v>
      </c>
      <c r="N39" s="161">
        <f ca="1">MemEntrada!O217</f>
        <v>173.00920000000002</v>
      </c>
    </row>
    <row r="40" spans="1:14" x14ac:dyDescent="0.25">
      <c r="A40" s="518"/>
      <c r="B40" s="129" t="s">
        <v>6</v>
      </c>
      <c r="C40" s="162">
        <f ca="1">MemEntrada!D222</f>
        <v>321.18340000000001</v>
      </c>
      <c r="D40" s="163">
        <f ca="1">MemEntrada!E222</f>
        <v>327.4606</v>
      </c>
      <c r="E40" s="163">
        <f ca="1">MemEntrada!F222</f>
        <v>270.9658</v>
      </c>
      <c r="F40" s="163">
        <f ca="1">MemEntrada!G222</f>
        <v>201.91660000000002</v>
      </c>
      <c r="G40" s="163">
        <f ca="1">MemEntrada!H222</f>
        <v>247.9494</v>
      </c>
      <c r="H40" s="163">
        <f ca="1">MemEntrada!I222</f>
        <v>301.30560000000003</v>
      </c>
      <c r="I40" s="163">
        <f ca="1">MemEntrada!J222</f>
        <v>306.53660000000002</v>
      </c>
      <c r="J40" s="163">
        <f ca="1">MemEntrada!K222</f>
        <v>242.7184</v>
      </c>
      <c r="K40" s="163">
        <f ca="1">MemEntrada!L222</f>
        <v>276.1968</v>
      </c>
      <c r="L40" s="163">
        <f ca="1">MemEntrada!M222</f>
        <v>357.80040000000002</v>
      </c>
      <c r="M40" s="163">
        <f ca="1">MemEntrada!N222</f>
        <v>295.02840000000003</v>
      </c>
      <c r="N40" s="164">
        <f ca="1">MemEntrada!O222</f>
        <v>269.9196</v>
      </c>
    </row>
    <row r="41" spans="1:14" x14ac:dyDescent="0.25">
      <c r="A41" s="518"/>
      <c r="B41" s="130" t="s">
        <v>21</v>
      </c>
      <c r="C41" s="165">
        <f ca="1">MemEntrada!D234</f>
        <v>12953.491399999999</v>
      </c>
      <c r="D41" s="166">
        <f ca="1">MemEntrada!E234</f>
        <v>13794.601500000001</v>
      </c>
      <c r="E41" s="166">
        <f ca="1">MemEntrada!F234</f>
        <v>13704.825700000001</v>
      </c>
      <c r="F41" s="166">
        <f ca="1">MemEntrada!G234</f>
        <v>11215.4799</v>
      </c>
      <c r="G41" s="166">
        <f ca="1">MemEntrada!H234</f>
        <v>6784.3752999999997</v>
      </c>
      <c r="H41" s="166">
        <f ca="1">MemEntrada!I234</f>
        <v>4450.1437999999998</v>
      </c>
      <c r="I41" s="166">
        <f ca="1">MemEntrada!J234</f>
        <v>3653.4299000000001</v>
      </c>
      <c r="J41" s="166">
        <f ca="1">MemEntrada!K234</f>
        <v>3188.0393999999997</v>
      </c>
      <c r="K41" s="166">
        <f ca="1">MemEntrada!L234</f>
        <v>2849.1140999999998</v>
      </c>
      <c r="L41" s="166">
        <f ca="1">MemEntrada!M234</f>
        <v>3061.0101999999997</v>
      </c>
      <c r="M41" s="166">
        <f ca="1">MemEntrada!N234</f>
        <v>4858.5230000000001</v>
      </c>
      <c r="N41" s="167">
        <f ca="1">MemEntrada!O234</f>
        <v>9032.2699000000011</v>
      </c>
    </row>
    <row r="42" spans="1:14" x14ac:dyDescent="0.25">
      <c r="A42" s="518"/>
      <c r="B42" s="122" t="s">
        <v>25</v>
      </c>
      <c r="C42" s="159">
        <f ca="1">MemEntrada!D239</f>
        <v>581.33699999999999</v>
      </c>
      <c r="D42" s="160">
        <f ca="1">MemEntrada!E239</f>
        <v>424.16070000000002</v>
      </c>
      <c r="E42" s="160">
        <f ca="1">MemEntrada!F239</f>
        <v>349.51990000000001</v>
      </c>
      <c r="F42" s="160">
        <f ca="1">MemEntrada!G239</f>
        <v>241.1472</v>
      </c>
      <c r="G42" s="160">
        <f ca="1">MemEntrada!H239</f>
        <v>146.41079999999999</v>
      </c>
      <c r="H42" s="160">
        <f ca="1">MemEntrada!I239</f>
        <v>116.26739999999999</v>
      </c>
      <c r="I42" s="160">
        <f ca="1">MemEntrada!J239</f>
        <v>98.3249</v>
      </c>
      <c r="J42" s="160">
        <f ca="1">MemEntrada!K239</f>
        <v>83.253200000000007</v>
      </c>
      <c r="K42" s="160">
        <f ca="1">MemEntrada!L239</f>
        <v>75.358500000000006</v>
      </c>
      <c r="L42" s="160">
        <f ca="1">MemEntrada!M239</f>
        <v>120.5736</v>
      </c>
      <c r="M42" s="160">
        <f ca="1">MemEntrada!N239</f>
        <v>332.29509999999999</v>
      </c>
      <c r="N42" s="161">
        <f ca="1">MemEntrada!O239</f>
        <v>623.68129999999996</v>
      </c>
    </row>
    <row r="43" spans="1:14" x14ac:dyDescent="0.25">
      <c r="A43" s="518"/>
      <c r="B43" s="122" t="s">
        <v>22</v>
      </c>
      <c r="C43" s="159">
        <f ca="1">MemEntrada!D244</f>
        <v>240.99119999999999</v>
      </c>
      <c r="D43" s="160">
        <f ca="1">MemEntrada!E244</f>
        <v>267.39609999999999</v>
      </c>
      <c r="E43" s="160">
        <f ca="1">MemEntrada!F244</f>
        <v>282.64400000000001</v>
      </c>
      <c r="F43" s="160">
        <f ca="1">MemEntrada!G244</f>
        <v>249.54490000000001</v>
      </c>
      <c r="G43" s="160">
        <f ca="1">MemEntrada!H244</f>
        <v>162.14840000000001</v>
      </c>
      <c r="H43" s="160">
        <f ca="1">MemEntrada!I244</f>
        <v>112.6857</v>
      </c>
      <c r="I43" s="160">
        <f ca="1">MemEntrada!J244</f>
        <v>97.437799999999996</v>
      </c>
      <c r="J43" s="160">
        <f ca="1">MemEntrada!K244</f>
        <v>88.884100000000004</v>
      </c>
      <c r="K43" s="160">
        <f ca="1">MemEntrada!L244</f>
        <v>87.024600000000007</v>
      </c>
      <c r="L43" s="160">
        <f ca="1">MemEntrada!M244</f>
        <v>105.61960000000001</v>
      </c>
      <c r="M43" s="160">
        <f ca="1">MemEntrada!N244</f>
        <v>146.90049999999999</v>
      </c>
      <c r="N43" s="161">
        <f ca="1">MemEntrada!O244</f>
        <v>195.2475</v>
      </c>
    </row>
    <row r="44" spans="1:14" x14ac:dyDescent="0.25">
      <c r="A44" s="518"/>
      <c r="B44" s="131" t="s">
        <v>23</v>
      </c>
      <c r="C44" s="162">
        <f ca="1">MemEntrada!D249</f>
        <v>148.18440000000001</v>
      </c>
      <c r="D44" s="163">
        <f ca="1">MemEntrada!E249</f>
        <v>144.50280000000001</v>
      </c>
      <c r="E44" s="163">
        <f ca="1">MemEntrada!F249</f>
        <v>142.66200000000001</v>
      </c>
      <c r="F44" s="163">
        <f ca="1">MemEntrada!G249</f>
        <v>119.652</v>
      </c>
      <c r="G44" s="163">
        <f ca="1">MemEntrada!H249</f>
        <v>72.711600000000004</v>
      </c>
      <c r="H44" s="163">
        <f ca="1">MemEntrada!I249</f>
        <v>49.701599999999999</v>
      </c>
      <c r="I44" s="163">
        <f ca="1">MemEntrada!J249</f>
        <v>49.701599999999999</v>
      </c>
      <c r="J44" s="163">
        <f ca="1">MemEntrada!K249</f>
        <v>40.497599999999998</v>
      </c>
      <c r="K44" s="163">
        <f ca="1">MemEntrada!L249</f>
        <v>27.611999999999998</v>
      </c>
      <c r="L44" s="163">
        <f ca="1">MemEntrada!M249</f>
        <v>33.134399999999999</v>
      </c>
      <c r="M44" s="163">
        <f ca="1">MemEntrada!N249</f>
        <v>86.517600000000002</v>
      </c>
      <c r="N44" s="164">
        <f ca="1">MemEntrada!O249</f>
        <v>181.31880000000001</v>
      </c>
    </row>
    <row r="45" spans="1:14" x14ac:dyDescent="0.25">
      <c r="A45" s="518"/>
      <c r="B45" s="125" t="s">
        <v>27</v>
      </c>
      <c r="C45" s="168">
        <f ca="1">MemEntrada!D259</f>
        <v>9592.3216000000011</v>
      </c>
      <c r="D45" s="169">
        <f ca="1">MemEntrada!E259</f>
        <v>12799.981400000001</v>
      </c>
      <c r="E45" s="169">
        <f ca="1">MemEntrada!F259</f>
        <v>14805.2294</v>
      </c>
      <c r="F45" s="169">
        <f ca="1">MemEntrada!G259</f>
        <v>14503.980200000002</v>
      </c>
      <c r="G45" s="169">
        <f ca="1">MemEntrada!H259</f>
        <v>9320.8565999999992</v>
      </c>
      <c r="H45" s="169">
        <f ca="1">MemEntrada!I259</f>
        <v>4444.5122000000001</v>
      </c>
      <c r="I45" s="169">
        <f ca="1">MemEntrada!J259</f>
        <v>2612.3098</v>
      </c>
      <c r="J45" s="169">
        <f ca="1">MemEntrada!K259</f>
        <v>1853.354</v>
      </c>
      <c r="K45" s="169">
        <f ca="1">MemEntrada!L259</f>
        <v>1491.9096</v>
      </c>
      <c r="L45" s="169">
        <f ca="1">MemEntrada!M259</f>
        <v>1712.2862</v>
      </c>
      <c r="M45" s="169">
        <f ca="1">MemEntrada!N259</f>
        <v>2860.9645999999998</v>
      </c>
      <c r="N45" s="170">
        <f ca="1">MemEntrada!O259</f>
        <v>5561.6027999999997</v>
      </c>
    </row>
    <row r="46" spans="1:14" x14ac:dyDescent="0.25">
      <c r="A46" s="518"/>
      <c r="B46" s="125" t="s">
        <v>29</v>
      </c>
      <c r="C46" s="159">
        <f ca="1">MemEntrada!D266</f>
        <v>260.17529999999999</v>
      </c>
      <c r="D46" s="160">
        <f ca="1">MemEntrada!E266</f>
        <v>402.07480000000004</v>
      </c>
      <c r="E46" s="160">
        <f ca="1">MemEntrada!F266</f>
        <v>524.54600000000005</v>
      </c>
      <c r="F46" s="160">
        <f ca="1">MemEntrada!G266</f>
        <v>697.17369999999994</v>
      </c>
      <c r="G46" s="160">
        <f ca="1">MemEntrada!H266</f>
        <v>800.82439999999997</v>
      </c>
      <c r="H46" s="160">
        <f ca="1">MemEntrada!I266</f>
        <v>739.51229999999998</v>
      </c>
      <c r="I46" s="160">
        <f ca="1">MemEntrada!J266</f>
        <v>506.65649999999994</v>
      </c>
      <c r="J46" s="160">
        <f ca="1">MemEntrada!K266</f>
        <v>333.95299999999997</v>
      </c>
      <c r="K46" s="160">
        <f ca="1">MemEntrada!L266</f>
        <v>223.29199999999997</v>
      </c>
      <c r="L46" s="160">
        <f ca="1">MemEntrada!M266</f>
        <v>152.23350000000002</v>
      </c>
      <c r="M46" s="160">
        <f ca="1">MemEntrada!N266</f>
        <v>129.69069999999999</v>
      </c>
      <c r="N46" s="161">
        <f ca="1">MemEntrada!O266</f>
        <v>158.994</v>
      </c>
    </row>
    <row r="47" spans="1:14" ht="15.75" thickBot="1" x14ac:dyDescent="0.3">
      <c r="A47" s="519"/>
      <c r="B47" s="123" t="s">
        <v>289</v>
      </c>
      <c r="C47" s="171">
        <f ca="1">MemEntrada!D273</f>
        <v>253.85040000000001</v>
      </c>
      <c r="D47" s="172">
        <f ca="1">MemEntrada!E273</f>
        <v>480.24490000000003</v>
      </c>
      <c r="E47" s="172">
        <f ca="1">MemEntrada!F273</f>
        <v>732.33240000000001</v>
      </c>
      <c r="F47" s="172">
        <f ca="1">MemEntrada!G273</f>
        <v>904.3922</v>
      </c>
      <c r="G47" s="172">
        <f ca="1">MemEntrada!H273</f>
        <v>970.79079999999999</v>
      </c>
      <c r="H47" s="172">
        <f ca="1">MemEntrada!I273</f>
        <v>763.75850000000003</v>
      </c>
      <c r="I47" s="172">
        <f ca="1">MemEntrada!J273</f>
        <v>564.92150000000004</v>
      </c>
      <c r="J47" s="172">
        <f ca="1">MemEntrada!K273</f>
        <v>379.25319999999999</v>
      </c>
      <c r="K47" s="172">
        <f ca="1">MemEntrada!L273</f>
        <v>219.35890000000001</v>
      </c>
      <c r="L47" s="172">
        <f ca="1">MemEntrada!M273</f>
        <v>132.45670000000001</v>
      </c>
      <c r="M47" s="172">
        <f ca="1">MemEntrada!N273</f>
        <v>94.598199999999991</v>
      </c>
      <c r="N47" s="173">
        <f ca="1">MemEntrada!O273</f>
        <v>110.15130000000001</v>
      </c>
    </row>
    <row r="48" spans="1:14" x14ac:dyDescent="0.25">
      <c r="A48" s="46"/>
      <c r="B48" s="46"/>
      <c r="C48" s="46"/>
      <c r="D48" s="46"/>
      <c r="E48" s="46"/>
      <c r="F48" s="60"/>
      <c r="G48" s="60"/>
      <c r="H48" s="60"/>
      <c r="I48" s="60"/>
      <c r="J48" s="60"/>
      <c r="K48" s="60"/>
      <c r="L48" s="60"/>
      <c r="M48" s="60"/>
      <c r="N48" s="60"/>
    </row>
    <row r="49" spans="1:14" x14ac:dyDescent="0.25">
      <c r="A49" s="46"/>
      <c r="B49" s="46"/>
      <c r="C49" s="46"/>
      <c r="D49" s="46"/>
      <c r="E49" s="46"/>
      <c r="F49" s="60"/>
      <c r="G49" s="60"/>
      <c r="H49" s="60"/>
      <c r="I49" s="60"/>
      <c r="J49" s="60"/>
      <c r="K49" s="60"/>
      <c r="L49" s="60"/>
      <c r="M49" s="60"/>
      <c r="N49" s="60"/>
    </row>
    <row r="50" spans="1:14" ht="15.75" thickBot="1" x14ac:dyDescent="0.3">
      <c r="A50" s="46"/>
      <c r="B50" s="46"/>
      <c r="C50" s="46"/>
      <c r="D50" s="46"/>
      <c r="E50" s="46"/>
      <c r="F50" s="60"/>
      <c r="G50" s="60"/>
      <c r="H50" s="60"/>
      <c r="I50" s="60"/>
      <c r="J50" s="60"/>
      <c r="K50" s="60"/>
      <c r="L50" s="60"/>
      <c r="M50" s="60"/>
      <c r="N50" s="60"/>
    </row>
    <row r="51" spans="1:14" ht="15.75" thickBot="1" x14ac:dyDescent="0.3">
      <c r="A51" s="299"/>
      <c r="B51" s="301"/>
      <c r="C51" s="520" t="s">
        <v>717</v>
      </c>
      <c r="D51" s="521"/>
      <c r="E51" s="521"/>
      <c r="F51" s="521"/>
      <c r="G51" s="521"/>
      <c r="H51" s="521"/>
      <c r="I51" s="521"/>
      <c r="J51" s="521"/>
      <c r="K51" s="521"/>
      <c r="L51" s="521"/>
      <c r="M51" s="521"/>
      <c r="N51" s="522"/>
    </row>
    <row r="52" spans="1:14" x14ac:dyDescent="0.25">
      <c r="A52" s="298" t="s">
        <v>38</v>
      </c>
      <c r="B52" s="298" t="s">
        <v>528</v>
      </c>
      <c r="C52" s="246" t="str">
        <f t="shared" ref="C52:N52" si="2">C14</f>
        <v>Jan</v>
      </c>
      <c r="D52" s="246" t="str">
        <f t="shared" si="2"/>
        <v>Fev</v>
      </c>
      <c r="E52" s="246" t="str">
        <f t="shared" si="2"/>
        <v>Mar</v>
      </c>
      <c r="F52" s="246" t="str">
        <f t="shared" si="2"/>
        <v>Abr</v>
      </c>
      <c r="G52" s="246" t="str">
        <f t="shared" si="2"/>
        <v>Mai</v>
      </c>
      <c r="H52" s="246" t="str">
        <f t="shared" si="2"/>
        <v>Jun</v>
      </c>
      <c r="I52" s="246" t="str">
        <f t="shared" si="2"/>
        <v>Jul</v>
      </c>
      <c r="J52" s="246" t="str">
        <f t="shared" si="2"/>
        <v>Ago</v>
      </c>
      <c r="K52" s="246" t="str">
        <f t="shared" si="2"/>
        <v>Set</v>
      </c>
      <c r="L52" s="246" t="str">
        <f t="shared" si="2"/>
        <v>Out</v>
      </c>
      <c r="M52" s="246" t="str">
        <f t="shared" si="2"/>
        <v>Nov</v>
      </c>
      <c r="N52" s="246" t="str">
        <f t="shared" si="2"/>
        <v>Dez</v>
      </c>
    </row>
    <row r="53" spans="1:14" x14ac:dyDescent="0.25">
      <c r="A53" s="405">
        <v>1</v>
      </c>
      <c r="B53" s="113"/>
      <c r="C53" s="113">
        <v>248</v>
      </c>
      <c r="D53" s="113">
        <v>225</v>
      </c>
      <c r="E53" s="113">
        <v>200</v>
      </c>
      <c r="F53" s="565">
        <v>137</v>
      </c>
      <c r="G53" s="113">
        <v>103</v>
      </c>
      <c r="H53" s="113">
        <v>87</v>
      </c>
      <c r="I53" s="113">
        <v>73</v>
      </c>
      <c r="J53" s="113">
        <v>63</v>
      </c>
      <c r="K53" s="113">
        <v>66</v>
      </c>
      <c r="L53" s="113">
        <v>77</v>
      </c>
      <c r="M53" s="113">
        <v>110</v>
      </c>
      <c r="N53" s="113">
        <v>180</v>
      </c>
    </row>
    <row r="54" spans="1:14" x14ac:dyDescent="0.25">
      <c r="A54" s="405">
        <v>2</v>
      </c>
      <c r="B54" s="113"/>
      <c r="C54" s="113">
        <v>248</v>
      </c>
      <c r="D54" s="113">
        <v>225</v>
      </c>
      <c r="E54" s="113">
        <v>200</v>
      </c>
      <c r="F54" s="113">
        <v>137</v>
      </c>
      <c r="G54" s="113">
        <v>103</v>
      </c>
      <c r="H54" s="113">
        <v>87</v>
      </c>
      <c r="I54" s="113">
        <v>73</v>
      </c>
      <c r="J54" s="113">
        <v>63</v>
      </c>
      <c r="K54" s="113">
        <v>66</v>
      </c>
      <c r="L54" s="113">
        <v>77</v>
      </c>
      <c r="M54" s="113">
        <v>110</v>
      </c>
      <c r="N54" s="113">
        <v>180</v>
      </c>
    </row>
    <row r="55" spans="1:14" x14ac:dyDescent="0.25">
      <c r="A55" s="405">
        <v>3</v>
      </c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1:14" x14ac:dyDescent="0.25">
      <c r="A56" s="405">
        <v>4</v>
      </c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1:14" x14ac:dyDescent="0.25">
      <c r="A57" s="405">
        <v>5</v>
      </c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1:14" x14ac:dyDescent="0.25">
      <c r="A58" s="405">
        <v>6</v>
      </c>
      <c r="B58" s="113"/>
      <c r="C58" s="113">
        <v>1748</v>
      </c>
      <c r="D58" s="113">
        <v>1619</v>
      </c>
      <c r="E58" s="113">
        <v>1446</v>
      </c>
      <c r="F58" s="113">
        <v>992</v>
      </c>
      <c r="G58" s="113">
        <v>725</v>
      </c>
      <c r="H58" s="113">
        <v>609</v>
      </c>
      <c r="I58" s="113">
        <v>498</v>
      </c>
      <c r="J58" s="113">
        <v>409</v>
      </c>
      <c r="K58" s="113">
        <v>427</v>
      </c>
      <c r="L58" s="113">
        <v>501</v>
      </c>
      <c r="M58" s="113">
        <v>714</v>
      </c>
      <c r="N58" s="113">
        <v>1225</v>
      </c>
    </row>
    <row r="59" spans="1:14" x14ac:dyDescent="0.25">
      <c r="A59" s="405">
        <v>7</v>
      </c>
      <c r="B59" s="113"/>
      <c r="C59" s="113">
        <v>1949</v>
      </c>
      <c r="D59" s="113">
        <v>1822</v>
      </c>
      <c r="E59" s="113">
        <v>1630</v>
      </c>
      <c r="F59" s="113">
        <v>1120</v>
      </c>
      <c r="G59" s="113">
        <v>816</v>
      </c>
      <c r="H59" s="113">
        <v>680</v>
      </c>
      <c r="I59" s="113">
        <v>556</v>
      </c>
      <c r="J59" s="113">
        <v>456</v>
      </c>
      <c r="K59" s="113">
        <v>473</v>
      </c>
      <c r="L59" s="113">
        <v>555</v>
      </c>
      <c r="M59" s="113">
        <v>787</v>
      </c>
      <c r="N59" s="113">
        <v>1351</v>
      </c>
    </row>
    <row r="60" spans="1:14" x14ac:dyDescent="0.25">
      <c r="A60" s="405">
        <v>8</v>
      </c>
      <c r="B60" s="113"/>
      <c r="C60" s="113">
        <v>1992</v>
      </c>
      <c r="D60" s="113">
        <v>1872</v>
      </c>
      <c r="E60" s="113">
        <v>1675</v>
      </c>
      <c r="F60" s="113">
        <v>1156</v>
      </c>
      <c r="G60" s="113">
        <v>839</v>
      </c>
      <c r="H60" s="113">
        <v>698</v>
      </c>
      <c r="I60" s="113">
        <v>570</v>
      </c>
      <c r="J60" s="113">
        <v>467</v>
      </c>
      <c r="K60" s="113">
        <v>483</v>
      </c>
      <c r="L60" s="113">
        <v>566</v>
      </c>
      <c r="M60" s="113">
        <v>801</v>
      </c>
      <c r="N60" s="113">
        <v>1373</v>
      </c>
    </row>
    <row r="61" spans="1:14" x14ac:dyDescent="0.25">
      <c r="A61" s="405">
        <v>9</v>
      </c>
      <c r="B61" s="113"/>
      <c r="C61" s="113">
        <v>2008</v>
      </c>
      <c r="D61" s="113">
        <v>1893</v>
      </c>
      <c r="E61" s="113">
        <v>1695</v>
      </c>
      <c r="F61" s="113">
        <v>1172</v>
      </c>
      <c r="G61" s="113">
        <v>849</v>
      </c>
      <c r="H61" s="113">
        <v>706</v>
      </c>
      <c r="I61" s="113">
        <v>576</v>
      </c>
      <c r="J61" s="113">
        <v>472</v>
      </c>
      <c r="K61" s="113">
        <v>487</v>
      </c>
      <c r="L61" s="113">
        <v>570</v>
      </c>
      <c r="M61" s="113">
        <v>806</v>
      </c>
      <c r="N61" s="113">
        <v>1379</v>
      </c>
    </row>
    <row r="62" spans="1:14" x14ac:dyDescent="0.25">
      <c r="A62" s="405">
        <v>10</v>
      </c>
      <c r="B62" s="113"/>
      <c r="C62" s="113">
        <v>2057</v>
      </c>
      <c r="D62" s="113">
        <v>1953</v>
      </c>
      <c r="E62" s="113">
        <v>1750</v>
      </c>
      <c r="F62" s="113">
        <v>1216</v>
      </c>
      <c r="G62" s="113">
        <v>877</v>
      </c>
      <c r="H62" s="113">
        <v>727</v>
      </c>
      <c r="I62" s="113">
        <v>593</v>
      </c>
      <c r="J62" s="113">
        <v>486</v>
      </c>
      <c r="K62" s="113">
        <v>498</v>
      </c>
      <c r="L62" s="113">
        <v>583</v>
      </c>
      <c r="M62" s="113">
        <v>822</v>
      </c>
      <c r="N62" s="113">
        <v>1403</v>
      </c>
    </row>
    <row r="63" spans="1:14" x14ac:dyDescent="0.25">
      <c r="A63" s="405">
        <v>11</v>
      </c>
      <c r="B63" s="113"/>
      <c r="C63" s="113">
        <v>2170</v>
      </c>
      <c r="D63" s="113">
        <v>2081</v>
      </c>
      <c r="E63" s="113">
        <v>1866</v>
      </c>
      <c r="F63" s="113">
        <v>1307</v>
      </c>
      <c r="G63" s="113">
        <v>937</v>
      </c>
      <c r="H63" s="113">
        <v>775</v>
      </c>
      <c r="I63" s="113">
        <v>630</v>
      </c>
      <c r="J63" s="113">
        <v>515</v>
      </c>
      <c r="K63" s="113">
        <v>525</v>
      </c>
      <c r="L63" s="113">
        <v>614</v>
      </c>
      <c r="M63" s="113">
        <v>862</v>
      </c>
      <c r="N63" s="113">
        <v>1468</v>
      </c>
    </row>
    <row r="64" spans="1:14" x14ac:dyDescent="0.25">
      <c r="A64" s="405">
        <v>12</v>
      </c>
      <c r="B64" s="113"/>
      <c r="C64" s="113">
        <v>2449</v>
      </c>
      <c r="D64" s="113">
        <v>2377</v>
      </c>
      <c r="E64" s="113">
        <v>2140</v>
      </c>
      <c r="F64" s="113">
        <v>1510</v>
      </c>
      <c r="G64" s="113">
        <v>1077</v>
      </c>
      <c r="H64" s="113">
        <v>885</v>
      </c>
      <c r="I64" s="113">
        <v>717</v>
      </c>
      <c r="J64" s="113">
        <v>584</v>
      </c>
      <c r="K64" s="113">
        <v>590</v>
      </c>
      <c r="L64" s="113">
        <v>690</v>
      </c>
      <c r="M64" s="113">
        <v>967</v>
      </c>
      <c r="N64" s="113">
        <v>1641</v>
      </c>
    </row>
    <row r="65" spans="1:14" x14ac:dyDescent="0.25">
      <c r="A65" s="405">
        <v>13</v>
      </c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1:14" x14ac:dyDescent="0.25">
      <c r="A66" s="405">
        <v>14</v>
      </c>
      <c r="B66" s="113"/>
      <c r="C66" s="113">
        <v>96</v>
      </c>
      <c r="D66" s="113">
        <v>98</v>
      </c>
      <c r="E66" s="113">
        <v>87</v>
      </c>
      <c r="F66" s="113">
        <v>59</v>
      </c>
      <c r="G66" s="113">
        <v>43</v>
      </c>
      <c r="H66" s="113">
        <v>36</v>
      </c>
      <c r="I66" s="113">
        <v>29</v>
      </c>
      <c r="J66" s="113">
        <v>24</v>
      </c>
      <c r="K66" s="113">
        <v>25</v>
      </c>
      <c r="L66" s="113">
        <v>31</v>
      </c>
      <c r="M66" s="113">
        <v>40</v>
      </c>
      <c r="N66" s="113">
        <v>70</v>
      </c>
    </row>
    <row r="67" spans="1:14" x14ac:dyDescent="0.25">
      <c r="A67" s="405">
        <v>15</v>
      </c>
      <c r="B67" s="113"/>
      <c r="C67" s="113">
        <v>158</v>
      </c>
      <c r="D67" s="113">
        <v>161</v>
      </c>
      <c r="E67" s="113">
        <v>141</v>
      </c>
      <c r="F67" s="113">
        <v>96</v>
      </c>
      <c r="G67" s="113">
        <v>70</v>
      </c>
      <c r="H67" s="113">
        <v>59</v>
      </c>
      <c r="I67" s="113">
        <v>48</v>
      </c>
      <c r="J67" s="113">
        <v>41</v>
      </c>
      <c r="K67" s="113">
        <v>42</v>
      </c>
      <c r="L67" s="113">
        <v>50</v>
      </c>
      <c r="M67" s="113">
        <v>64</v>
      </c>
      <c r="N67" s="113">
        <v>113</v>
      </c>
    </row>
    <row r="68" spans="1:14" x14ac:dyDescent="0.25">
      <c r="A68" s="405">
        <v>16</v>
      </c>
      <c r="B68" s="113"/>
      <c r="C68" s="113">
        <v>160</v>
      </c>
      <c r="D68" s="113">
        <v>164</v>
      </c>
      <c r="E68" s="113">
        <v>143</v>
      </c>
      <c r="F68" s="113">
        <v>97</v>
      </c>
      <c r="G68" s="113">
        <v>71</v>
      </c>
      <c r="H68" s="113">
        <v>60</v>
      </c>
      <c r="I68" s="113">
        <v>49</v>
      </c>
      <c r="J68" s="113">
        <v>41</v>
      </c>
      <c r="K68" s="113">
        <v>43</v>
      </c>
      <c r="L68" s="113">
        <v>51</v>
      </c>
      <c r="M68" s="113">
        <v>65</v>
      </c>
      <c r="N68" s="113">
        <v>115</v>
      </c>
    </row>
    <row r="69" spans="1:14" x14ac:dyDescent="0.25">
      <c r="A69" s="405">
        <v>17</v>
      </c>
      <c r="B69" s="113"/>
      <c r="C69" s="113">
        <v>3262</v>
      </c>
      <c r="D69" s="113">
        <v>3327</v>
      </c>
      <c r="E69" s="113">
        <v>2998</v>
      </c>
      <c r="F69" s="113">
        <v>2165</v>
      </c>
      <c r="G69" s="113">
        <v>1552</v>
      </c>
      <c r="H69" s="113">
        <v>1303</v>
      </c>
      <c r="I69" s="113">
        <v>1060</v>
      </c>
      <c r="J69" s="113">
        <v>879</v>
      </c>
      <c r="K69" s="113">
        <v>872</v>
      </c>
      <c r="L69" s="113">
        <v>995</v>
      </c>
      <c r="M69" s="113">
        <v>1338</v>
      </c>
      <c r="N69" s="113">
        <v>2210</v>
      </c>
    </row>
    <row r="70" spans="1:14" x14ac:dyDescent="0.25">
      <c r="A70" s="405">
        <v>18</v>
      </c>
      <c r="B70" s="113"/>
      <c r="C70" s="113">
        <v>3639</v>
      </c>
      <c r="D70" s="113">
        <v>3771</v>
      </c>
      <c r="E70" s="113">
        <v>3417</v>
      </c>
      <c r="F70" s="113">
        <v>2486</v>
      </c>
      <c r="G70" s="113">
        <v>1773</v>
      </c>
      <c r="H70" s="113">
        <v>1495</v>
      </c>
      <c r="I70" s="113">
        <v>1219</v>
      </c>
      <c r="J70" s="113">
        <v>1016</v>
      </c>
      <c r="K70" s="113">
        <v>1000</v>
      </c>
      <c r="L70" s="113">
        <v>1143</v>
      </c>
      <c r="M70" s="113">
        <v>1507</v>
      </c>
      <c r="N70" s="113">
        <v>2444</v>
      </c>
    </row>
    <row r="71" spans="1:14" x14ac:dyDescent="0.25">
      <c r="A71" s="405">
        <v>19</v>
      </c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1:14" x14ac:dyDescent="0.25">
      <c r="A72" s="405">
        <v>20</v>
      </c>
      <c r="B72" s="113"/>
      <c r="C72" s="113">
        <v>326</v>
      </c>
      <c r="D72" s="113">
        <v>326</v>
      </c>
      <c r="E72" s="113">
        <v>296</v>
      </c>
      <c r="F72" s="113">
        <v>213</v>
      </c>
      <c r="G72" s="113">
        <v>135</v>
      </c>
      <c r="H72" s="113">
        <v>103</v>
      </c>
      <c r="I72" s="113">
        <v>81</v>
      </c>
      <c r="J72" s="113">
        <v>64</v>
      </c>
      <c r="K72" s="113">
        <v>56</v>
      </c>
      <c r="L72" s="113">
        <v>68</v>
      </c>
      <c r="M72" s="113">
        <v>120</v>
      </c>
      <c r="N72" s="113">
        <v>233</v>
      </c>
    </row>
    <row r="73" spans="1:14" x14ac:dyDescent="0.25">
      <c r="A73" s="405">
        <v>21</v>
      </c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1:14" x14ac:dyDescent="0.25">
      <c r="A74" s="405">
        <v>22</v>
      </c>
      <c r="B74" s="113"/>
      <c r="C74" s="113">
        <v>190</v>
      </c>
      <c r="D74" s="113">
        <v>192</v>
      </c>
      <c r="E74" s="113">
        <v>196</v>
      </c>
      <c r="F74" s="113">
        <v>149</v>
      </c>
      <c r="G74" s="113">
        <v>95</v>
      </c>
      <c r="H74" s="113">
        <v>72</v>
      </c>
      <c r="I74" s="113">
        <v>57</v>
      </c>
      <c r="J74" s="113">
        <v>45</v>
      </c>
      <c r="K74" s="113">
        <v>38</v>
      </c>
      <c r="L74" s="113">
        <v>45</v>
      </c>
      <c r="M74" s="113">
        <v>77</v>
      </c>
      <c r="N74" s="113">
        <v>143</v>
      </c>
    </row>
    <row r="75" spans="1:14" x14ac:dyDescent="0.25">
      <c r="A75" s="405">
        <v>23</v>
      </c>
      <c r="B75" s="113"/>
      <c r="C75" s="113">
        <v>268</v>
      </c>
      <c r="D75" s="113">
        <v>293</v>
      </c>
      <c r="E75" s="113">
        <v>297</v>
      </c>
      <c r="F75" s="113">
        <v>234</v>
      </c>
      <c r="G75" s="113">
        <v>146</v>
      </c>
      <c r="H75" s="113">
        <v>108</v>
      </c>
      <c r="I75" s="113">
        <v>84</v>
      </c>
      <c r="J75" s="113">
        <v>66</v>
      </c>
      <c r="K75" s="113">
        <v>57</v>
      </c>
      <c r="L75" s="113">
        <v>75</v>
      </c>
      <c r="M75" s="113">
        <v>123</v>
      </c>
      <c r="N75" s="113">
        <v>198</v>
      </c>
    </row>
    <row r="76" spans="1:14" x14ac:dyDescent="0.25">
      <c r="A76" s="405">
        <v>24</v>
      </c>
      <c r="B76" s="113"/>
      <c r="C76" s="113">
        <v>888</v>
      </c>
      <c r="D76" s="113">
        <v>881</v>
      </c>
      <c r="E76" s="113">
        <v>847</v>
      </c>
      <c r="F76" s="113">
        <v>619</v>
      </c>
      <c r="G76" s="113">
        <v>393</v>
      </c>
      <c r="H76" s="113">
        <v>302</v>
      </c>
      <c r="I76" s="113">
        <v>242</v>
      </c>
      <c r="J76" s="113">
        <v>194</v>
      </c>
      <c r="K76" s="113">
        <v>171</v>
      </c>
      <c r="L76" s="113">
        <v>202</v>
      </c>
      <c r="M76" s="113">
        <v>348</v>
      </c>
      <c r="N76" s="113">
        <v>649</v>
      </c>
    </row>
    <row r="77" spans="1:14" x14ac:dyDescent="0.25">
      <c r="A77" s="405">
        <v>25</v>
      </c>
      <c r="B77" s="113"/>
      <c r="C77" s="113">
        <v>521</v>
      </c>
      <c r="D77" s="113">
        <v>522</v>
      </c>
      <c r="E77" s="113">
        <v>493</v>
      </c>
      <c r="F77" s="113">
        <v>370</v>
      </c>
      <c r="G77" s="113">
        <v>254</v>
      </c>
      <c r="H77" s="113">
        <v>198</v>
      </c>
      <c r="I77" s="113">
        <v>164</v>
      </c>
      <c r="J77" s="113">
        <v>133</v>
      </c>
      <c r="K77" s="113">
        <v>122</v>
      </c>
      <c r="L77" s="113">
        <v>149</v>
      </c>
      <c r="M77" s="113">
        <v>222</v>
      </c>
      <c r="N77" s="113">
        <v>372</v>
      </c>
    </row>
    <row r="78" spans="1:14" x14ac:dyDescent="0.25">
      <c r="A78" s="405">
        <v>26</v>
      </c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1:14" x14ac:dyDescent="0.25">
      <c r="A79" s="405">
        <v>27</v>
      </c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1:14" x14ac:dyDescent="0.25">
      <c r="A80" s="405">
        <v>28</v>
      </c>
      <c r="B80" s="113"/>
      <c r="C80" s="113">
        <v>632</v>
      </c>
      <c r="D80" s="113">
        <v>640</v>
      </c>
      <c r="E80" s="113">
        <v>605</v>
      </c>
      <c r="F80" s="113">
        <v>462</v>
      </c>
      <c r="G80" s="113">
        <v>316</v>
      </c>
      <c r="H80" s="113">
        <v>248</v>
      </c>
      <c r="I80" s="113">
        <v>205</v>
      </c>
      <c r="J80" s="113">
        <v>170</v>
      </c>
      <c r="K80" s="113">
        <v>156</v>
      </c>
      <c r="L80" s="113">
        <v>187</v>
      </c>
      <c r="M80" s="113">
        <v>274</v>
      </c>
      <c r="N80" s="113">
        <v>452</v>
      </c>
    </row>
    <row r="81" spans="1:14" x14ac:dyDescent="0.25">
      <c r="A81" s="405">
        <v>29</v>
      </c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1:14" x14ac:dyDescent="0.25">
      <c r="A82" s="405">
        <v>30</v>
      </c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1:14" x14ac:dyDescent="0.25">
      <c r="A83" s="405">
        <v>31</v>
      </c>
      <c r="B83" s="113"/>
      <c r="C83" s="113">
        <v>2696</v>
      </c>
      <c r="D83" s="113">
        <v>2780</v>
      </c>
      <c r="E83" s="113">
        <v>2725</v>
      </c>
      <c r="F83" s="113">
        <v>2042</v>
      </c>
      <c r="G83" s="113">
        <v>1318</v>
      </c>
      <c r="H83" s="113">
        <v>1017</v>
      </c>
      <c r="I83" s="113">
        <v>809</v>
      </c>
      <c r="J83" s="113">
        <v>648</v>
      </c>
      <c r="K83" s="113">
        <v>574</v>
      </c>
      <c r="L83" s="113">
        <v>693</v>
      </c>
      <c r="M83" s="113">
        <v>1123</v>
      </c>
      <c r="N83" s="113">
        <v>1949</v>
      </c>
    </row>
    <row r="84" spans="1:14" x14ac:dyDescent="0.25">
      <c r="A84" s="405">
        <v>32</v>
      </c>
      <c r="B84" s="113"/>
      <c r="C84" s="113">
        <v>2822</v>
      </c>
      <c r="D84" s="113">
        <v>2919</v>
      </c>
      <c r="E84" s="113">
        <v>2862</v>
      </c>
      <c r="F84" s="113">
        <v>2150</v>
      </c>
      <c r="G84" s="113">
        <v>1390</v>
      </c>
      <c r="H84" s="113">
        <v>1074</v>
      </c>
      <c r="I84" s="113">
        <v>857</v>
      </c>
      <c r="J84" s="113">
        <v>688</v>
      </c>
      <c r="K84" s="113">
        <v>610</v>
      </c>
      <c r="L84" s="113">
        <v>730</v>
      </c>
      <c r="M84" s="113">
        <v>1177</v>
      </c>
      <c r="N84" s="113">
        <v>2040</v>
      </c>
    </row>
    <row r="85" spans="1:14" x14ac:dyDescent="0.25">
      <c r="A85" s="405">
        <v>33</v>
      </c>
      <c r="B85" s="113"/>
      <c r="C85" s="113">
        <v>4048</v>
      </c>
      <c r="D85" s="113">
        <v>4209</v>
      </c>
      <c r="E85" s="113">
        <v>4197</v>
      </c>
      <c r="F85" s="113">
        <v>3210</v>
      </c>
      <c r="G85" s="113">
        <v>2096</v>
      </c>
      <c r="H85" s="113">
        <v>1638</v>
      </c>
      <c r="I85" s="113">
        <v>1317</v>
      </c>
      <c r="J85" s="113">
        <v>1073</v>
      </c>
      <c r="K85" s="113">
        <v>971</v>
      </c>
      <c r="L85" s="113">
        <v>1144</v>
      </c>
      <c r="M85" s="113">
        <v>1750</v>
      </c>
      <c r="N85" s="113">
        <v>2952</v>
      </c>
    </row>
    <row r="86" spans="1:14" x14ac:dyDescent="0.25">
      <c r="A86" s="405">
        <v>34</v>
      </c>
      <c r="B86" s="113"/>
      <c r="C86" s="113">
        <v>8847</v>
      </c>
      <c r="D86" s="113">
        <v>9272</v>
      </c>
      <c r="E86" s="113">
        <v>8925</v>
      </c>
      <c r="F86" s="113">
        <v>6729</v>
      </c>
      <c r="G86" s="113">
        <v>4615</v>
      </c>
      <c r="H86" s="113">
        <v>3780</v>
      </c>
      <c r="I86" s="113">
        <v>3088</v>
      </c>
      <c r="J86" s="113">
        <v>2586</v>
      </c>
      <c r="K86" s="113">
        <v>2465</v>
      </c>
      <c r="L86" s="113">
        <v>2831</v>
      </c>
      <c r="M86" s="113">
        <v>3882</v>
      </c>
      <c r="N86" s="113">
        <v>6239</v>
      </c>
    </row>
    <row r="87" spans="1:14" x14ac:dyDescent="0.25">
      <c r="A87" s="405">
        <v>35</v>
      </c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1:14" x14ac:dyDescent="0.25">
      <c r="A88" s="405">
        <v>36</v>
      </c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1:14" x14ac:dyDescent="0.25">
      <c r="A89" s="405">
        <v>37</v>
      </c>
      <c r="B89" s="113"/>
      <c r="C89" s="113">
        <v>689</v>
      </c>
      <c r="D89" s="113">
        <v>725</v>
      </c>
      <c r="E89" s="113">
        <v>618</v>
      </c>
      <c r="F89" s="113">
        <v>402</v>
      </c>
      <c r="G89" s="113">
        <v>319</v>
      </c>
      <c r="H89" s="113">
        <v>322</v>
      </c>
      <c r="I89" s="113">
        <v>252</v>
      </c>
      <c r="J89" s="113">
        <v>212</v>
      </c>
      <c r="K89" s="113">
        <v>230</v>
      </c>
      <c r="L89" s="113">
        <v>280</v>
      </c>
      <c r="M89" s="113">
        <v>306</v>
      </c>
      <c r="N89" s="113">
        <v>466</v>
      </c>
    </row>
    <row r="90" spans="1:14" x14ac:dyDescent="0.25">
      <c r="A90" s="405">
        <v>38</v>
      </c>
      <c r="B90" s="113"/>
      <c r="C90" s="113">
        <v>772</v>
      </c>
      <c r="D90" s="113">
        <v>816</v>
      </c>
      <c r="E90" s="113">
        <v>697</v>
      </c>
      <c r="F90" s="113">
        <v>458</v>
      </c>
      <c r="G90" s="113">
        <v>364</v>
      </c>
      <c r="H90" s="113">
        <v>368</v>
      </c>
      <c r="I90" s="113">
        <v>287</v>
      </c>
      <c r="J90" s="113">
        <v>243</v>
      </c>
      <c r="K90" s="113">
        <v>261</v>
      </c>
      <c r="L90" s="113">
        <v>314</v>
      </c>
      <c r="M90" s="113">
        <v>345</v>
      </c>
      <c r="N90" s="113">
        <v>521</v>
      </c>
    </row>
    <row r="91" spans="1:14" x14ac:dyDescent="0.25">
      <c r="A91" s="405">
        <v>39</v>
      </c>
      <c r="B91" s="113"/>
      <c r="C91" s="113">
        <v>919</v>
      </c>
      <c r="D91" s="113">
        <v>968</v>
      </c>
      <c r="E91" s="113">
        <v>834</v>
      </c>
      <c r="F91" s="113">
        <v>565</v>
      </c>
      <c r="G91" s="113">
        <v>452</v>
      </c>
      <c r="H91" s="113">
        <v>453</v>
      </c>
      <c r="I91" s="113">
        <v>361</v>
      </c>
      <c r="J91" s="113">
        <v>308</v>
      </c>
      <c r="K91" s="113">
        <v>328</v>
      </c>
      <c r="L91" s="113">
        <v>386</v>
      </c>
      <c r="M91" s="113">
        <v>422</v>
      </c>
      <c r="N91" s="113">
        <v>630</v>
      </c>
    </row>
    <row r="92" spans="1:14" x14ac:dyDescent="0.25">
      <c r="A92" s="405">
        <v>40</v>
      </c>
      <c r="B92" s="113"/>
      <c r="C92" s="113">
        <v>1111</v>
      </c>
      <c r="D92" s="113">
        <v>1173</v>
      </c>
      <c r="E92" s="113">
        <v>1020</v>
      </c>
      <c r="F92" s="113">
        <v>688</v>
      </c>
      <c r="G92" s="113">
        <v>551</v>
      </c>
      <c r="H92" s="113">
        <v>549</v>
      </c>
      <c r="I92" s="113">
        <v>443</v>
      </c>
      <c r="J92" s="113">
        <v>382</v>
      </c>
      <c r="K92" s="113">
        <v>405</v>
      </c>
      <c r="L92" s="113">
        <v>470</v>
      </c>
      <c r="M92" s="113">
        <v>509</v>
      </c>
      <c r="N92" s="113">
        <v>760</v>
      </c>
    </row>
    <row r="93" spans="1:14" x14ac:dyDescent="0.25">
      <c r="A93" s="405">
        <v>41</v>
      </c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1:14" x14ac:dyDescent="0.25">
      <c r="A94" s="405">
        <v>42</v>
      </c>
      <c r="B94" s="113"/>
      <c r="C94" s="113">
        <v>1196</v>
      </c>
      <c r="D94" s="113">
        <v>1267</v>
      </c>
      <c r="E94" s="113">
        <v>1098</v>
      </c>
      <c r="F94" s="113">
        <v>738</v>
      </c>
      <c r="G94" s="113">
        <v>587</v>
      </c>
      <c r="H94" s="113">
        <v>586</v>
      </c>
      <c r="I94" s="113">
        <v>471</v>
      </c>
      <c r="J94" s="113">
        <v>406</v>
      </c>
      <c r="K94" s="113">
        <v>430</v>
      </c>
      <c r="L94" s="113">
        <v>501</v>
      </c>
      <c r="M94" s="113">
        <v>544</v>
      </c>
      <c r="N94" s="113">
        <v>813</v>
      </c>
    </row>
    <row r="95" spans="1:14" x14ac:dyDescent="0.25">
      <c r="A95" s="405">
        <v>43</v>
      </c>
      <c r="B95" s="113"/>
      <c r="C95" s="113">
        <v>1253</v>
      </c>
      <c r="D95" s="113">
        <v>1353</v>
      </c>
      <c r="E95" s="113">
        <v>1186</v>
      </c>
      <c r="F95" s="113">
        <v>809</v>
      </c>
      <c r="G95" s="113">
        <v>630</v>
      </c>
      <c r="H95" s="113">
        <v>633</v>
      </c>
      <c r="I95" s="113">
        <v>509</v>
      </c>
      <c r="J95" s="113">
        <v>440</v>
      </c>
      <c r="K95" s="113">
        <v>458</v>
      </c>
      <c r="L95" s="113">
        <v>533</v>
      </c>
      <c r="M95" s="113">
        <v>576</v>
      </c>
      <c r="N95" s="113">
        <v>851</v>
      </c>
    </row>
    <row r="96" spans="1:14" x14ac:dyDescent="0.25">
      <c r="A96" s="405">
        <v>44</v>
      </c>
      <c r="B96" s="113"/>
      <c r="C96" s="113">
        <v>10100</v>
      </c>
      <c r="D96" s="113">
        <v>10625</v>
      </c>
      <c r="E96" s="113">
        <v>10111</v>
      </c>
      <c r="F96" s="113">
        <v>7538</v>
      </c>
      <c r="G96" s="113">
        <v>5245</v>
      </c>
      <c r="H96" s="113">
        <v>4413</v>
      </c>
      <c r="I96" s="113">
        <v>3597</v>
      </c>
      <c r="J96" s="113">
        <v>3026</v>
      </c>
      <c r="K96" s="113">
        <v>2923</v>
      </c>
      <c r="L96" s="113">
        <v>3365</v>
      </c>
      <c r="M96" s="113">
        <v>4458</v>
      </c>
      <c r="N96" s="113">
        <v>7090</v>
      </c>
    </row>
    <row r="97" spans="1:14" x14ac:dyDescent="0.25">
      <c r="A97" s="405">
        <v>45</v>
      </c>
      <c r="B97" s="113"/>
      <c r="C97" s="113">
        <v>10517</v>
      </c>
      <c r="D97" s="113">
        <v>11086</v>
      </c>
      <c r="E97" s="113">
        <v>10543</v>
      </c>
      <c r="F97" s="113">
        <v>7905</v>
      </c>
      <c r="G97" s="113">
        <v>5562</v>
      </c>
      <c r="H97" s="113">
        <v>4719</v>
      </c>
      <c r="I97" s="113">
        <v>3880</v>
      </c>
      <c r="J97" s="113">
        <v>3306</v>
      </c>
      <c r="K97" s="113">
        <v>3194</v>
      </c>
      <c r="L97" s="113">
        <v>3639</v>
      </c>
      <c r="M97" s="113">
        <v>4754</v>
      </c>
      <c r="N97" s="113">
        <v>7427</v>
      </c>
    </row>
    <row r="98" spans="1:14" x14ac:dyDescent="0.25">
      <c r="A98" s="405">
        <v>46</v>
      </c>
      <c r="B98" s="113"/>
      <c r="C98" s="113">
        <v>11396</v>
      </c>
      <c r="D98" s="113">
        <v>12210</v>
      </c>
      <c r="E98" s="113">
        <v>11649</v>
      </c>
      <c r="F98" s="113">
        <v>8947</v>
      </c>
      <c r="G98" s="113">
        <v>6458</v>
      </c>
      <c r="H98" s="113">
        <v>5614</v>
      </c>
      <c r="I98" s="113">
        <v>4603</v>
      </c>
      <c r="J98" s="113">
        <v>3922</v>
      </c>
      <c r="K98" s="113">
        <v>3811</v>
      </c>
      <c r="L98" s="113">
        <v>4305</v>
      </c>
      <c r="M98" s="113">
        <v>5419</v>
      </c>
      <c r="N98" s="113">
        <v>8098</v>
      </c>
    </row>
    <row r="99" spans="1:14" x14ac:dyDescent="0.25">
      <c r="A99" s="405">
        <v>47</v>
      </c>
      <c r="B99" s="113"/>
      <c r="C99" s="113">
        <v>331</v>
      </c>
      <c r="D99" s="113">
        <v>367</v>
      </c>
      <c r="E99" s="113">
        <v>312</v>
      </c>
      <c r="F99" s="113">
        <v>219</v>
      </c>
      <c r="G99" s="113">
        <v>193</v>
      </c>
      <c r="H99" s="113">
        <v>203</v>
      </c>
      <c r="I99" s="113">
        <v>177</v>
      </c>
      <c r="J99" s="113">
        <v>148</v>
      </c>
      <c r="K99" s="113">
        <v>161</v>
      </c>
      <c r="L99" s="113">
        <v>192</v>
      </c>
      <c r="M99" s="113">
        <v>185</v>
      </c>
      <c r="N99" s="113">
        <v>234</v>
      </c>
    </row>
    <row r="100" spans="1:14" x14ac:dyDescent="0.25">
      <c r="A100" s="405">
        <v>48</v>
      </c>
      <c r="B100" s="113"/>
      <c r="C100" s="113">
        <v>338</v>
      </c>
      <c r="D100" s="113">
        <v>375</v>
      </c>
      <c r="E100" s="113">
        <v>320</v>
      </c>
      <c r="F100" s="113">
        <v>225</v>
      </c>
      <c r="G100" s="113">
        <v>198</v>
      </c>
      <c r="H100" s="113">
        <v>208</v>
      </c>
      <c r="I100" s="113">
        <v>182</v>
      </c>
      <c r="J100" s="113">
        <v>152</v>
      </c>
      <c r="K100" s="113">
        <v>165</v>
      </c>
      <c r="L100" s="113">
        <v>196</v>
      </c>
      <c r="M100" s="113">
        <v>189</v>
      </c>
      <c r="N100" s="113">
        <v>240</v>
      </c>
    </row>
    <row r="101" spans="1:14" x14ac:dyDescent="0.25">
      <c r="A101" s="405">
        <v>49</v>
      </c>
      <c r="B101" s="113"/>
      <c r="C101" s="113">
        <v>512</v>
      </c>
      <c r="D101" s="113">
        <v>545</v>
      </c>
      <c r="E101" s="113">
        <v>454</v>
      </c>
      <c r="F101" s="113">
        <v>326</v>
      </c>
      <c r="G101" s="113">
        <v>303</v>
      </c>
      <c r="H101" s="113">
        <v>318</v>
      </c>
      <c r="I101" s="113">
        <v>279</v>
      </c>
      <c r="J101" s="113">
        <v>230</v>
      </c>
      <c r="K101" s="113">
        <v>260</v>
      </c>
      <c r="L101" s="113">
        <v>308</v>
      </c>
      <c r="M101" s="113">
        <v>288</v>
      </c>
      <c r="N101" s="113">
        <v>355</v>
      </c>
    </row>
    <row r="102" spans="1:14" x14ac:dyDescent="0.25">
      <c r="A102" s="405">
        <v>50</v>
      </c>
      <c r="B102" s="113"/>
      <c r="C102" s="113">
        <v>665</v>
      </c>
      <c r="D102" s="113">
        <v>715</v>
      </c>
      <c r="E102" s="113">
        <v>608</v>
      </c>
      <c r="F102" s="113">
        <v>447</v>
      </c>
      <c r="G102" s="113">
        <v>411</v>
      </c>
      <c r="H102" s="113">
        <v>430</v>
      </c>
      <c r="I102" s="113">
        <v>373</v>
      </c>
      <c r="J102" s="113">
        <v>311</v>
      </c>
      <c r="K102" s="113">
        <v>344</v>
      </c>
      <c r="L102" s="113">
        <v>402</v>
      </c>
      <c r="M102" s="113">
        <v>383</v>
      </c>
      <c r="N102" s="113">
        <v>470</v>
      </c>
    </row>
    <row r="103" spans="1:14" x14ac:dyDescent="0.25">
      <c r="A103" s="405">
        <v>51</v>
      </c>
      <c r="B103" s="113"/>
      <c r="C103" s="113">
        <v>675</v>
      </c>
      <c r="D103" s="113">
        <v>728</v>
      </c>
      <c r="E103" s="113">
        <v>620</v>
      </c>
      <c r="F103" s="113">
        <v>457</v>
      </c>
      <c r="G103" s="113">
        <v>419</v>
      </c>
      <c r="H103" s="113">
        <v>439</v>
      </c>
      <c r="I103" s="113">
        <v>380</v>
      </c>
      <c r="J103" s="113">
        <v>318</v>
      </c>
      <c r="K103" s="113">
        <v>350</v>
      </c>
      <c r="L103" s="113">
        <v>409</v>
      </c>
      <c r="M103" s="113">
        <v>391</v>
      </c>
      <c r="N103" s="113">
        <v>478</v>
      </c>
    </row>
    <row r="104" spans="1:14" x14ac:dyDescent="0.25">
      <c r="A104" s="405">
        <v>52</v>
      </c>
      <c r="B104" s="113"/>
      <c r="C104" s="113">
        <v>699</v>
      </c>
      <c r="D104" s="113">
        <v>755</v>
      </c>
      <c r="E104" s="113">
        <v>644</v>
      </c>
      <c r="F104" s="113">
        <v>476</v>
      </c>
      <c r="G104" s="113">
        <v>436</v>
      </c>
      <c r="H104" s="113">
        <v>457</v>
      </c>
      <c r="I104" s="113">
        <v>395</v>
      </c>
      <c r="J104" s="113">
        <v>331</v>
      </c>
      <c r="K104" s="113">
        <v>364</v>
      </c>
      <c r="L104" s="113">
        <v>425</v>
      </c>
      <c r="M104" s="113">
        <v>406</v>
      </c>
      <c r="N104" s="113">
        <v>497</v>
      </c>
    </row>
    <row r="105" spans="1:14" x14ac:dyDescent="0.25">
      <c r="A105" s="405">
        <v>53</v>
      </c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1:14" x14ac:dyDescent="0.25">
      <c r="A106" s="405">
        <v>54</v>
      </c>
      <c r="B106" s="113"/>
      <c r="C106" s="113">
        <v>159</v>
      </c>
      <c r="D106" s="113">
        <v>163</v>
      </c>
      <c r="E106" s="113">
        <v>139</v>
      </c>
      <c r="F106" s="113">
        <v>104</v>
      </c>
      <c r="G106" s="113">
        <v>130</v>
      </c>
      <c r="H106" s="113">
        <v>160</v>
      </c>
      <c r="I106" s="113">
        <v>171</v>
      </c>
      <c r="J106" s="113">
        <v>138</v>
      </c>
      <c r="K106" s="113">
        <v>152</v>
      </c>
      <c r="L106" s="113">
        <v>197</v>
      </c>
      <c r="M106" s="113">
        <v>158</v>
      </c>
      <c r="N106" s="113">
        <v>142</v>
      </c>
    </row>
    <row r="107" spans="1:14" x14ac:dyDescent="0.25">
      <c r="A107" s="405">
        <v>55</v>
      </c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1:14" x14ac:dyDescent="0.25">
      <c r="A108" s="405">
        <v>56</v>
      </c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1:14" x14ac:dyDescent="0.25">
      <c r="A109" s="405">
        <v>57</v>
      </c>
      <c r="B109" s="113"/>
      <c r="C109" s="113">
        <v>307</v>
      </c>
      <c r="D109" s="113">
        <v>313</v>
      </c>
      <c r="E109" s="113">
        <v>259</v>
      </c>
      <c r="F109" s="113">
        <v>193</v>
      </c>
      <c r="G109" s="113">
        <v>237</v>
      </c>
      <c r="H109" s="113">
        <v>288</v>
      </c>
      <c r="I109" s="113">
        <v>293</v>
      </c>
      <c r="J109" s="113">
        <v>232</v>
      </c>
      <c r="K109" s="113">
        <v>264</v>
      </c>
      <c r="L109" s="113">
        <v>342</v>
      </c>
      <c r="M109" s="113">
        <v>282</v>
      </c>
      <c r="N109" s="113">
        <v>258</v>
      </c>
    </row>
    <row r="110" spans="1:14" x14ac:dyDescent="0.25">
      <c r="A110" s="405">
        <v>58</v>
      </c>
      <c r="B110" s="113"/>
      <c r="C110" s="113">
        <v>377</v>
      </c>
      <c r="D110" s="113">
        <v>382</v>
      </c>
      <c r="E110" s="113">
        <v>312</v>
      </c>
      <c r="F110" s="113">
        <v>236</v>
      </c>
      <c r="G110" s="113">
        <v>280</v>
      </c>
      <c r="H110" s="113">
        <v>330</v>
      </c>
      <c r="I110" s="113">
        <v>330</v>
      </c>
      <c r="J110" s="113">
        <v>264</v>
      </c>
      <c r="K110" s="113">
        <v>306</v>
      </c>
      <c r="L110" s="113">
        <v>397</v>
      </c>
      <c r="M110" s="113">
        <v>333</v>
      </c>
      <c r="N110" s="113">
        <v>311</v>
      </c>
    </row>
    <row r="111" spans="1:14" x14ac:dyDescent="0.25">
      <c r="A111" s="405">
        <v>59</v>
      </c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1:14" x14ac:dyDescent="0.25">
      <c r="A112" s="405">
        <v>60</v>
      </c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1:14" x14ac:dyDescent="0.25">
      <c r="A113" s="405">
        <v>61</v>
      </c>
      <c r="B113" s="113"/>
      <c r="C113" s="113">
        <v>1523</v>
      </c>
      <c r="D113" s="113">
        <v>1576</v>
      </c>
      <c r="E113" s="113">
        <v>1298</v>
      </c>
      <c r="F113" s="113">
        <v>986</v>
      </c>
      <c r="G113" s="113">
        <v>993</v>
      </c>
      <c r="H113" s="113">
        <v>1097</v>
      </c>
      <c r="I113" s="113">
        <v>992</v>
      </c>
      <c r="J113" s="113">
        <v>806</v>
      </c>
      <c r="K113" s="113">
        <v>898</v>
      </c>
      <c r="L113" s="113">
        <v>1110</v>
      </c>
      <c r="M113" s="113">
        <v>1013</v>
      </c>
      <c r="N113" s="113">
        <v>1113</v>
      </c>
    </row>
    <row r="114" spans="1:14" x14ac:dyDescent="0.25">
      <c r="A114" s="405">
        <v>62</v>
      </c>
      <c r="B114" s="113"/>
      <c r="C114" s="113">
        <v>1596</v>
      </c>
      <c r="D114" s="113">
        <v>1655</v>
      </c>
      <c r="E114" s="113">
        <v>1368</v>
      </c>
      <c r="F114" s="113">
        <v>1040</v>
      </c>
      <c r="G114" s="113">
        <v>1046</v>
      </c>
      <c r="H114" s="113">
        <v>1156</v>
      </c>
      <c r="I114" s="113">
        <v>1050</v>
      </c>
      <c r="J114" s="113">
        <v>854</v>
      </c>
      <c r="K114" s="113">
        <v>946</v>
      </c>
      <c r="L114" s="113">
        <v>1173</v>
      </c>
      <c r="M114" s="113">
        <v>1071</v>
      </c>
      <c r="N114" s="113">
        <v>1170</v>
      </c>
    </row>
    <row r="115" spans="1:14" x14ac:dyDescent="0.25">
      <c r="A115" s="405">
        <v>63</v>
      </c>
      <c r="B115" s="113"/>
      <c r="C115" s="113">
        <v>1763</v>
      </c>
      <c r="D115" s="113">
        <v>1833</v>
      </c>
      <c r="E115" s="113">
        <v>1535</v>
      </c>
      <c r="F115" s="113">
        <v>1171</v>
      </c>
      <c r="G115" s="113">
        <v>1171</v>
      </c>
      <c r="H115" s="113">
        <v>1301</v>
      </c>
      <c r="I115" s="113">
        <v>1181</v>
      </c>
      <c r="J115" s="113">
        <v>970</v>
      </c>
      <c r="K115" s="113">
        <v>1061</v>
      </c>
      <c r="L115" s="113">
        <v>1318</v>
      </c>
      <c r="M115" s="113">
        <v>1213</v>
      </c>
      <c r="N115" s="113">
        <v>1311</v>
      </c>
    </row>
    <row r="116" spans="1:14" x14ac:dyDescent="0.25">
      <c r="A116" s="405">
        <v>64</v>
      </c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1:14" x14ac:dyDescent="0.25">
      <c r="A117" s="405">
        <v>65</v>
      </c>
      <c r="B117" s="113"/>
      <c r="C117" s="113">
        <v>85</v>
      </c>
      <c r="D117" s="113">
        <v>89</v>
      </c>
      <c r="E117" s="113">
        <v>79</v>
      </c>
      <c r="F117" s="113">
        <v>82</v>
      </c>
      <c r="G117" s="113">
        <v>117</v>
      </c>
      <c r="H117" s="113">
        <v>142</v>
      </c>
      <c r="I117" s="113">
        <v>125</v>
      </c>
      <c r="J117" s="113">
        <v>103</v>
      </c>
      <c r="K117" s="113">
        <v>117</v>
      </c>
      <c r="L117" s="113">
        <v>157</v>
      </c>
      <c r="M117" s="113">
        <v>118</v>
      </c>
      <c r="N117" s="113">
        <v>91</v>
      </c>
    </row>
    <row r="118" spans="1:14" x14ac:dyDescent="0.25">
      <c r="A118" s="405">
        <v>66</v>
      </c>
      <c r="B118" s="113"/>
      <c r="C118" s="113">
        <v>14806</v>
      </c>
      <c r="D118" s="113">
        <v>16042</v>
      </c>
      <c r="E118" s="113">
        <v>15051</v>
      </c>
      <c r="F118" s="113">
        <v>11943</v>
      </c>
      <c r="G118" s="113">
        <v>9602</v>
      </c>
      <c r="H118" s="113">
        <v>8984</v>
      </c>
      <c r="I118" s="113">
        <v>7615</v>
      </c>
      <c r="J118" s="113">
        <v>6358</v>
      </c>
      <c r="K118" s="113">
        <v>6400</v>
      </c>
      <c r="L118" s="113">
        <v>7639</v>
      </c>
      <c r="M118" s="113">
        <v>8415</v>
      </c>
      <c r="N118" s="113">
        <v>11109</v>
      </c>
    </row>
    <row r="119" spans="1:14" x14ac:dyDescent="0.25">
      <c r="A119" s="405">
        <v>67</v>
      </c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1:14" x14ac:dyDescent="0.25">
      <c r="A120" s="405">
        <v>68</v>
      </c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1:14" x14ac:dyDescent="0.25">
      <c r="A121" s="405">
        <v>69</v>
      </c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1:14" x14ac:dyDescent="0.25">
      <c r="A122" s="405">
        <v>70</v>
      </c>
      <c r="B122" s="113"/>
      <c r="C122" s="113">
        <v>21</v>
      </c>
      <c r="D122" s="113">
        <v>21</v>
      </c>
      <c r="E122" s="113">
        <v>14</v>
      </c>
      <c r="F122" s="113">
        <v>21</v>
      </c>
      <c r="G122" s="113">
        <v>41</v>
      </c>
      <c r="H122" s="113">
        <v>50</v>
      </c>
      <c r="I122" s="113">
        <v>43</v>
      </c>
      <c r="J122" s="113">
        <v>22</v>
      </c>
      <c r="K122" s="113">
        <v>38</v>
      </c>
      <c r="L122" s="113">
        <v>50</v>
      </c>
      <c r="M122" s="113">
        <v>26</v>
      </c>
      <c r="N122" s="113">
        <v>19</v>
      </c>
    </row>
    <row r="123" spans="1:14" x14ac:dyDescent="0.25">
      <c r="A123" s="405">
        <v>71</v>
      </c>
      <c r="B123" s="113"/>
      <c r="C123" s="113">
        <v>93</v>
      </c>
      <c r="D123" s="113">
        <v>95</v>
      </c>
      <c r="E123" s="113">
        <v>82</v>
      </c>
      <c r="F123" s="113">
        <v>80</v>
      </c>
      <c r="G123" s="113">
        <v>107</v>
      </c>
      <c r="H123" s="113">
        <v>131</v>
      </c>
      <c r="I123" s="113">
        <v>121</v>
      </c>
      <c r="J123" s="113">
        <v>90</v>
      </c>
      <c r="K123" s="113">
        <v>111</v>
      </c>
      <c r="L123" s="113">
        <v>140</v>
      </c>
      <c r="M123" s="113">
        <v>109</v>
      </c>
      <c r="N123" s="113">
        <v>93</v>
      </c>
    </row>
    <row r="124" spans="1:14" x14ac:dyDescent="0.25">
      <c r="A124" s="405">
        <v>72</v>
      </c>
      <c r="B124" s="113"/>
      <c r="C124" s="113">
        <v>98</v>
      </c>
      <c r="D124" s="113">
        <v>100</v>
      </c>
      <c r="E124" s="113">
        <v>86</v>
      </c>
      <c r="F124" s="113">
        <v>84</v>
      </c>
      <c r="G124" s="113">
        <v>113</v>
      </c>
      <c r="H124" s="113">
        <v>138</v>
      </c>
      <c r="I124" s="113">
        <v>127</v>
      </c>
      <c r="J124" s="113">
        <v>95</v>
      </c>
      <c r="K124" s="113">
        <v>117</v>
      </c>
      <c r="L124" s="113">
        <v>147</v>
      </c>
      <c r="M124" s="113">
        <v>114</v>
      </c>
      <c r="N124" s="113">
        <v>97</v>
      </c>
    </row>
    <row r="125" spans="1:14" x14ac:dyDescent="0.25">
      <c r="A125" s="405">
        <v>73</v>
      </c>
      <c r="B125" s="113"/>
      <c r="C125" s="113">
        <v>115</v>
      </c>
      <c r="D125" s="113">
        <v>117</v>
      </c>
      <c r="E125" s="113">
        <v>102</v>
      </c>
      <c r="F125" s="113">
        <v>100</v>
      </c>
      <c r="G125" s="113">
        <v>135</v>
      </c>
      <c r="H125" s="113">
        <v>164</v>
      </c>
      <c r="I125" s="113">
        <v>151</v>
      </c>
      <c r="J125" s="113">
        <v>113</v>
      </c>
      <c r="K125" s="113">
        <v>139</v>
      </c>
      <c r="L125" s="113">
        <v>172</v>
      </c>
      <c r="M125" s="113">
        <v>135</v>
      </c>
      <c r="N125" s="113">
        <v>115</v>
      </c>
    </row>
    <row r="126" spans="1:14" x14ac:dyDescent="0.25">
      <c r="A126" s="405">
        <v>74</v>
      </c>
      <c r="B126" s="113"/>
      <c r="C126" s="113">
        <v>615</v>
      </c>
      <c r="D126" s="113">
        <v>676</v>
      </c>
      <c r="E126" s="113">
        <v>614</v>
      </c>
      <c r="F126" s="113">
        <v>484</v>
      </c>
      <c r="G126" s="113">
        <v>584</v>
      </c>
      <c r="H126" s="113">
        <v>720</v>
      </c>
      <c r="I126" s="113">
        <v>739</v>
      </c>
      <c r="J126" s="113">
        <v>621</v>
      </c>
      <c r="K126" s="113">
        <v>730</v>
      </c>
      <c r="L126" s="113">
        <v>933</v>
      </c>
      <c r="M126" s="113">
        <v>696</v>
      </c>
      <c r="N126" s="113">
        <v>587</v>
      </c>
    </row>
    <row r="127" spans="1:14" x14ac:dyDescent="0.25">
      <c r="A127" s="405">
        <v>75</v>
      </c>
      <c r="B127" s="113"/>
      <c r="C127" s="113">
        <v>798</v>
      </c>
      <c r="D127" s="113">
        <v>865</v>
      </c>
      <c r="E127" s="113">
        <v>784</v>
      </c>
      <c r="F127" s="113">
        <v>645</v>
      </c>
      <c r="G127" s="113">
        <v>784</v>
      </c>
      <c r="H127" s="113">
        <v>965</v>
      </c>
      <c r="I127" s="113">
        <v>967</v>
      </c>
      <c r="J127" s="113">
        <v>805</v>
      </c>
      <c r="K127" s="113">
        <v>942</v>
      </c>
      <c r="L127" s="113">
        <v>1203</v>
      </c>
      <c r="M127" s="113">
        <v>917</v>
      </c>
      <c r="N127" s="113">
        <v>769</v>
      </c>
    </row>
    <row r="128" spans="1:14" x14ac:dyDescent="0.25">
      <c r="A128" s="405">
        <v>76</v>
      </c>
      <c r="B128" s="113"/>
      <c r="C128" s="113">
        <v>703</v>
      </c>
      <c r="D128" s="113">
        <v>768</v>
      </c>
      <c r="E128" s="113">
        <v>696</v>
      </c>
      <c r="F128" s="113">
        <v>565</v>
      </c>
      <c r="G128" s="113">
        <v>690</v>
      </c>
      <c r="H128" s="113">
        <v>852</v>
      </c>
      <c r="I128" s="113">
        <v>859</v>
      </c>
      <c r="J128" s="113">
        <v>714</v>
      </c>
      <c r="K128" s="113">
        <v>842</v>
      </c>
      <c r="L128" s="113">
        <v>1081</v>
      </c>
      <c r="M128" s="113">
        <v>808</v>
      </c>
      <c r="N128" s="113">
        <v>673</v>
      </c>
    </row>
    <row r="129" spans="1:14" x14ac:dyDescent="0.25">
      <c r="A129" s="405">
        <v>77</v>
      </c>
      <c r="B129" s="113"/>
      <c r="C129" s="113">
        <v>914</v>
      </c>
      <c r="D129" s="113">
        <v>987</v>
      </c>
      <c r="E129" s="113">
        <v>877</v>
      </c>
      <c r="F129" s="113">
        <v>760</v>
      </c>
      <c r="G129" s="113">
        <v>950</v>
      </c>
      <c r="H129" s="113">
        <v>1181</v>
      </c>
      <c r="I129" s="113">
        <v>1158</v>
      </c>
      <c r="J129" s="113">
        <v>938</v>
      </c>
      <c r="K129" s="113">
        <v>1109</v>
      </c>
      <c r="L129" s="113">
        <v>1439</v>
      </c>
      <c r="M129" s="113">
        <v>1077</v>
      </c>
      <c r="N129" s="113">
        <v>887</v>
      </c>
    </row>
    <row r="130" spans="1:14" x14ac:dyDescent="0.25">
      <c r="A130" s="405">
        <v>78</v>
      </c>
      <c r="B130" s="113"/>
      <c r="C130" s="113">
        <v>952</v>
      </c>
      <c r="D130" s="113">
        <v>1027</v>
      </c>
      <c r="E130" s="113">
        <v>916</v>
      </c>
      <c r="F130" s="113">
        <v>796</v>
      </c>
      <c r="G130" s="113">
        <v>998</v>
      </c>
      <c r="H130" s="113">
        <v>1239</v>
      </c>
      <c r="I130" s="113">
        <v>1213</v>
      </c>
      <c r="J130" s="113">
        <v>982</v>
      </c>
      <c r="K130" s="113">
        <v>1154</v>
      </c>
      <c r="L130" s="113">
        <v>1513</v>
      </c>
      <c r="M130" s="113">
        <v>1135</v>
      </c>
      <c r="N130" s="113">
        <v>930</v>
      </c>
    </row>
    <row r="131" spans="1:14" x14ac:dyDescent="0.25">
      <c r="A131" s="405">
        <v>79</v>
      </c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1:14" x14ac:dyDescent="0.25">
      <c r="A132" s="405">
        <v>80</v>
      </c>
      <c r="B132" s="113"/>
      <c r="C132" s="113">
        <v>54</v>
      </c>
      <c r="D132" s="113">
        <v>59</v>
      </c>
      <c r="E132" s="113">
        <v>51</v>
      </c>
      <c r="F132" s="113">
        <v>53</v>
      </c>
      <c r="G132" s="113">
        <v>74</v>
      </c>
      <c r="H132" s="113">
        <v>91</v>
      </c>
      <c r="I132" s="113">
        <v>82</v>
      </c>
      <c r="J132" s="113">
        <v>66</v>
      </c>
      <c r="K132" s="113">
        <v>77</v>
      </c>
      <c r="L132" s="113">
        <v>101</v>
      </c>
      <c r="M132" s="113">
        <v>73</v>
      </c>
      <c r="N132" s="113">
        <v>56</v>
      </c>
    </row>
    <row r="133" spans="1:14" x14ac:dyDescent="0.25">
      <c r="A133" s="405">
        <v>81</v>
      </c>
      <c r="B133" s="113"/>
      <c r="C133" s="113">
        <v>1277</v>
      </c>
      <c r="D133" s="113">
        <v>1375</v>
      </c>
      <c r="E133" s="113">
        <v>1223</v>
      </c>
      <c r="F133" s="113">
        <v>1109</v>
      </c>
      <c r="G133" s="113">
        <v>1436</v>
      </c>
      <c r="H133" s="113">
        <v>1779</v>
      </c>
      <c r="I133" s="113">
        <v>1689</v>
      </c>
      <c r="J133" s="113">
        <v>1368</v>
      </c>
      <c r="K133" s="113">
        <v>1584</v>
      </c>
      <c r="L133" s="113">
        <v>2110</v>
      </c>
      <c r="M133" s="113">
        <v>1587</v>
      </c>
      <c r="N133" s="113">
        <v>1286</v>
      </c>
    </row>
    <row r="134" spans="1:14" x14ac:dyDescent="0.25">
      <c r="A134" s="405">
        <v>82</v>
      </c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1:14" x14ac:dyDescent="0.25">
      <c r="A135" s="405">
        <v>83</v>
      </c>
      <c r="B135" s="113"/>
      <c r="C135" s="113">
        <v>58</v>
      </c>
      <c r="D135" s="113">
        <v>64</v>
      </c>
      <c r="E135" s="113">
        <v>54</v>
      </c>
      <c r="F135" s="113">
        <v>57</v>
      </c>
      <c r="G135" s="113">
        <v>79</v>
      </c>
      <c r="H135" s="113">
        <v>97</v>
      </c>
      <c r="I135" s="113">
        <v>88</v>
      </c>
      <c r="J135" s="113">
        <v>71</v>
      </c>
      <c r="K135" s="113">
        <v>83</v>
      </c>
      <c r="L135" s="113">
        <v>108</v>
      </c>
      <c r="M135" s="113">
        <v>78</v>
      </c>
      <c r="N135" s="113">
        <v>60</v>
      </c>
    </row>
    <row r="136" spans="1:14" x14ac:dyDescent="0.25">
      <c r="A136" s="405">
        <v>84</v>
      </c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1:14" x14ac:dyDescent="0.25">
      <c r="A137" s="405">
        <v>85</v>
      </c>
      <c r="B137" s="113"/>
      <c r="C137" s="113">
        <v>109</v>
      </c>
      <c r="D137" s="113">
        <v>142</v>
      </c>
      <c r="E137" s="113">
        <v>107</v>
      </c>
      <c r="F137" s="113">
        <v>109</v>
      </c>
      <c r="G137" s="113">
        <v>139</v>
      </c>
      <c r="H137" s="113">
        <v>159</v>
      </c>
      <c r="I137" s="113">
        <v>206</v>
      </c>
      <c r="J137" s="113">
        <v>212</v>
      </c>
      <c r="K137" s="113">
        <v>245</v>
      </c>
      <c r="L137" s="113">
        <v>214</v>
      </c>
      <c r="M137" s="113">
        <v>127</v>
      </c>
      <c r="N137" s="113">
        <v>108</v>
      </c>
    </row>
    <row r="138" spans="1:14" x14ac:dyDescent="0.25">
      <c r="A138" s="405">
        <v>86</v>
      </c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1:14" x14ac:dyDescent="0.25">
      <c r="A139" s="405">
        <v>87</v>
      </c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1:14" x14ac:dyDescent="0.25">
      <c r="A140" s="405">
        <v>88</v>
      </c>
      <c r="B140" s="113"/>
      <c r="C140" s="113">
        <v>183</v>
      </c>
      <c r="D140" s="113">
        <v>225</v>
      </c>
      <c r="E140" s="113">
        <v>182</v>
      </c>
      <c r="F140" s="113">
        <v>158</v>
      </c>
      <c r="G140" s="113">
        <v>205</v>
      </c>
      <c r="H140" s="113">
        <v>229</v>
      </c>
      <c r="I140" s="113">
        <v>269</v>
      </c>
      <c r="J140" s="113">
        <v>281</v>
      </c>
      <c r="K140" s="113">
        <v>333</v>
      </c>
      <c r="L140" s="113">
        <v>357</v>
      </c>
      <c r="M140" s="113">
        <v>232</v>
      </c>
      <c r="N140" s="113">
        <v>171</v>
      </c>
    </row>
    <row r="141" spans="1:14" x14ac:dyDescent="0.25">
      <c r="A141" s="405">
        <v>89</v>
      </c>
      <c r="B141" s="113"/>
      <c r="C141" s="113">
        <v>215</v>
      </c>
      <c r="D141" s="113">
        <v>264</v>
      </c>
      <c r="E141" s="113">
        <v>214</v>
      </c>
      <c r="F141" s="113">
        <v>193</v>
      </c>
      <c r="G141" s="113">
        <v>253</v>
      </c>
      <c r="H141" s="113">
        <v>284</v>
      </c>
      <c r="I141" s="113">
        <v>337</v>
      </c>
      <c r="J141" s="113">
        <v>342</v>
      </c>
      <c r="K141" s="113">
        <v>414</v>
      </c>
      <c r="L141" s="113">
        <v>442</v>
      </c>
      <c r="M141" s="113">
        <v>285</v>
      </c>
      <c r="N141" s="113">
        <v>207</v>
      </c>
    </row>
    <row r="142" spans="1:14" x14ac:dyDescent="0.25">
      <c r="A142" s="405">
        <v>90</v>
      </c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1:14" x14ac:dyDescent="0.25">
      <c r="A143" s="405">
        <v>91</v>
      </c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1:14" x14ac:dyDescent="0.25">
      <c r="A144" s="405">
        <v>92</v>
      </c>
      <c r="B144" s="113"/>
      <c r="C144" s="113">
        <v>692</v>
      </c>
      <c r="D144" s="113">
        <v>864</v>
      </c>
      <c r="E144" s="113">
        <v>687</v>
      </c>
      <c r="F144" s="113">
        <v>709</v>
      </c>
      <c r="G144" s="113">
        <v>980</v>
      </c>
      <c r="H144" s="113">
        <v>1129</v>
      </c>
      <c r="I144" s="113">
        <v>1326</v>
      </c>
      <c r="J144" s="113">
        <v>1353</v>
      </c>
      <c r="K144" s="113">
        <v>1575</v>
      </c>
      <c r="L144" s="113">
        <v>1595</v>
      </c>
      <c r="M144" s="113">
        <v>993</v>
      </c>
      <c r="N144" s="113">
        <v>733</v>
      </c>
    </row>
    <row r="145" spans="1:14" x14ac:dyDescent="0.25">
      <c r="A145" s="405">
        <v>93</v>
      </c>
      <c r="B145" s="113"/>
      <c r="C145" s="113">
        <v>35</v>
      </c>
      <c r="D145" s="113">
        <v>34</v>
      </c>
      <c r="E145" s="113">
        <v>29</v>
      </c>
      <c r="F145" s="113">
        <v>36</v>
      </c>
      <c r="G145" s="113">
        <v>55</v>
      </c>
      <c r="H145" s="113">
        <v>70</v>
      </c>
      <c r="I145" s="113">
        <v>79</v>
      </c>
      <c r="J145" s="113">
        <v>71</v>
      </c>
      <c r="K145" s="113">
        <v>78</v>
      </c>
      <c r="L145" s="113">
        <v>85</v>
      </c>
      <c r="M145" s="113">
        <v>59</v>
      </c>
      <c r="N145" s="113">
        <v>46</v>
      </c>
    </row>
    <row r="146" spans="1:14" x14ac:dyDescent="0.25">
      <c r="A146" s="405">
        <v>94</v>
      </c>
      <c r="B146" s="113"/>
      <c r="C146" s="113">
        <v>838</v>
      </c>
      <c r="D146" s="113">
        <v>1023</v>
      </c>
      <c r="E146" s="113">
        <v>827</v>
      </c>
      <c r="F146" s="113">
        <v>869</v>
      </c>
      <c r="G146" s="113">
        <v>1212</v>
      </c>
      <c r="H146" s="113">
        <v>1414</v>
      </c>
      <c r="I146" s="113">
        <v>1644</v>
      </c>
      <c r="J146" s="113">
        <v>1657</v>
      </c>
      <c r="K146" s="113">
        <v>1901</v>
      </c>
      <c r="L146" s="113">
        <v>1940</v>
      </c>
      <c r="M146" s="113">
        <v>1243</v>
      </c>
      <c r="N146" s="113">
        <v>922</v>
      </c>
    </row>
    <row r="147" spans="1:14" x14ac:dyDescent="0.25">
      <c r="A147" s="405">
        <v>95</v>
      </c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1:14" x14ac:dyDescent="0.25">
      <c r="A148" s="405">
        <v>96</v>
      </c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1:14" x14ac:dyDescent="0.25">
      <c r="A149" s="405">
        <v>97</v>
      </c>
      <c r="B149" s="113"/>
      <c r="C149" s="113">
        <v>163</v>
      </c>
      <c r="D149" s="113">
        <v>205</v>
      </c>
      <c r="E149" s="113">
        <v>158</v>
      </c>
      <c r="F149" s="113">
        <v>177</v>
      </c>
      <c r="G149" s="113">
        <v>240</v>
      </c>
      <c r="H149" s="113">
        <v>321</v>
      </c>
      <c r="I149" s="113">
        <v>415</v>
      </c>
      <c r="J149" s="113">
        <v>416</v>
      </c>
      <c r="K149" s="113">
        <v>471</v>
      </c>
      <c r="L149" s="113">
        <v>402</v>
      </c>
      <c r="M149" s="113">
        <v>226</v>
      </c>
      <c r="N149" s="113">
        <v>182</v>
      </c>
    </row>
    <row r="150" spans="1:14" x14ac:dyDescent="0.25">
      <c r="A150" s="405">
        <v>98</v>
      </c>
      <c r="B150" s="113"/>
      <c r="C150" s="113">
        <v>95</v>
      </c>
      <c r="D150" s="113">
        <v>122</v>
      </c>
      <c r="E150" s="113">
        <v>93</v>
      </c>
      <c r="F150" s="113">
        <v>101</v>
      </c>
      <c r="G150" s="113">
        <v>127</v>
      </c>
      <c r="H150" s="113">
        <v>176</v>
      </c>
      <c r="I150" s="113">
        <v>225</v>
      </c>
      <c r="J150" s="113">
        <v>229</v>
      </c>
      <c r="K150" s="113">
        <v>254</v>
      </c>
      <c r="L150" s="113">
        <v>214</v>
      </c>
      <c r="M150" s="113">
        <v>123</v>
      </c>
      <c r="N150" s="113">
        <v>98</v>
      </c>
    </row>
    <row r="151" spans="1:14" x14ac:dyDescent="0.25">
      <c r="A151" s="405">
        <v>99</v>
      </c>
      <c r="B151" s="113"/>
      <c r="C151" s="113">
        <v>80</v>
      </c>
      <c r="D151" s="113">
        <v>85</v>
      </c>
      <c r="E151" s="113">
        <v>85</v>
      </c>
      <c r="F151" s="113">
        <v>73</v>
      </c>
      <c r="G151" s="113">
        <v>60</v>
      </c>
      <c r="H151" s="113">
        <v>54</v>
      </c>
      <c r="I151" s="113">
        <v>49</v>
      </c>
      <c r="J151" s="113">
        <v>46</v>
      </c>
      <c r="K151" s="113">
        <v>47</v>
      </c>
      <c r="L151" s="113">
        <v>51</v>
      </c>
      <c r="M151" s="113">
        <v>58</v>
      </c>
      <c r="N151" s="113">
        <v>70</v>
      </c>
    </row>
    <row r="152" spans="1:14" x14ac:dyDescent="0.25">
      <c r="A152" s="405">
        <v>100</v>
      </c>
      <c r="B152" s="113"/>
      <c r="C152" s="113">
        <v>5</v>
      </c>
      <c r="D152" s="113">
        <v>6</v>
      </c>
      <c r="E152" s="113">
        <v>6</v>
      </c>
      <c r="F152" s="113">
        <v>5</v>
      </c>
      <c r="G152" s="113">
        <v>4</v>
      </c>
      <c r="H152" s="113">
        <v>4</v>
      </c>
      <c r="I152" s="113">
        <v>4</v>
      </c>
      <c r="J152" s="113">
        <v>3</v>
      </c>
      <c r="K152" s="113">
        <v>4</v>
      </c>
      <c r="L152" s="113">
        <v>5</v>
      </c>
      <c r="M152" s="113">
        <v>5</v>
      </c>
      <c r="N152" s="113">
        <v>5</v>
      </c>
    </row>
    <row r="153" spans="1:14" x14ac:dyDescent="0.25">
      <c r="A153" s="405">
        <v>101</v>
      </c>
      <c r="B153" s="113"/>
      <c r="C153" s="113">
        <v>114</v>
      </c>
      <c r="D153" s="113">
        <v>135</v>
      </c>
      <c r="E153" s="113">
        <v>106</v>
      </c>
      <c r="F153" s="113">
        <v>77</v>
      </c>
      <c r="G153" s="113">
        <v>93</v>
      </c>
      <c r="H153" s="113">
        <v>95</v>
      </c>
      <c r="I153" s="113">
        <v>119</v>
      </c>
      <c r="J153" s="113">
        <v>131</v>
      </c>
      <c r="K153" s="113">
        <v>161</v>
      </c>
      <c r="L153" s="113">
        <v>174</v>
      </c>
      <c r="M153" s="113">
        <v>115</v>
      </c>
      <c r="N153" s="113">
        <v>97</v>
      </c>
    </row>
    <row r="154" spans="1:14" x14ac:dyDescent="0.25">
      <c r="A154" s="405">
        <v>102</v>
      </c>
      <c r="B154" s="113"/>
      <c r="C154" s="113">
        <v>162</v>
      </c>
      <c r="D154" s="113">
        <v>144</v>
      </c>
      <c r="E154" s="113">
        <v>123</v>
      </c>
      <c r="F154" s="113">
        <v>189</v>
      </c>
      <c r="G154" s="113">
        <v>245</v>
      </c>
      <c r="H154" s="113">
        <v>296</v>
      </c>
      <c r="I154" s="113">
        <v>294</v>
      </c>
      <c r="J154" s="113">
        <v>279</v>
      </c>
      <c r="K154" s="113">
        <v>326</v>
      </c>
      <c r="L154" s="113">
        <v>368</v>
      </c>
      <c r="M154" s="113">
        <v>272</v>
      </c>
      <c r="N154" s="113">
        <v>218</v>
      </c>
    </row>
    <row r="155" spans="1:14" x14ac:dyDescent="0.25">
      <c r="A155" s="405">
        <v>103</v>
      </c>
      <c r="B155" s="113"/>
      <c r="C155" s="113">
        <v>169</v>
      </c>
      <c r="D155" s="113">
        <v>150</v>
      </c>
      <c r="E155" s="113">
        <v>128</v>
      </c>
      <c r="F155" s="113">
        <v>195</v>
      </c>
      <c r="G155" s="113">
        <v>254</v>
      </c>
      <c r="H155" s="113">
        <v>307</v>
      </c>
      <c r="I155" s="113">
        <v>305</v>
      </c>
      <c r="J155" s="113">
        <v>290</v>
      </c>
      <c r="K155" s="113">
        <v>338</v>
      </c>
      <c r="L155" s="113">
        <v>382</v>
      </c>
      <c r="M155" s="113">
        <v>284</v>
      </c>
      <c r="N155" s="113">
        <v>226</v>
      </c>
    </row>
    <row r="156" spans="1:14" x14ac:dyDescent="0.25">
      <c r="A156" s="405">
        <v>104</v>
      </c>
      <c r="B156" s="113"/>
      <c r="C156" s="113">
        <v>45</v>
      </c>
      <c r="D156" s="113">
        <v>46</v>
      </c>
      <c r="E156" s="113">
        <v>42</v>
      </c>
      <c r="F156" s="113">
        <v>29</v>
      </c>
      <c r="G156" s="113">
        <v>23</v>
      </c>
      <c r="H156" s="113">
        <v>21</v>
      </c>
      <c r="I156" s="113">
        <v>18</v>
      </c>
      <c r="J156" s="113">
        <v>16</v>
      </c>
      <c r="K156" s="113">
        <v>22</v>
      </c>
      <c r="L156" s="113">
        <v>27</v>
      </c>
      <c r="M156" s="113">
        <v>27</v>
      </c>
      <c r="N156" s="113">
        <v>36</v>
      </c>
    </row>
    <row r="157" spans="1:14" x14ac:dyDescent="0.25">
      <c r="A157" s="405">
        <v>105</v>
      </c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1:14" x14ac:dyDescent="0.25">
      <c r="A158" s="405">
        <v>106</v>
      </c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1:14" x14ac:dyDescent="0.25">
      <c r="A159" s="405">
        <v>107</v>
      </c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1:14" x14ac:dyDescent="0.25">
      <c r="A160" s="405">
        <v>108</v>
      </c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1:14" x14ac:dyDescent="0.25">
      <c r="A161" s="405">
        <v>109</v>
      </c>
      <c r="B161" s="113"/>
      <c r="C161" s="113">
        <v>26</v>
      </c>
      <c r="D161" s="113">
        <v>26</v>
      </c>
      <c r="E161" s="113">
        <v>23</v>
      </c>
      <c r="F161" s="113">
        <v>17</v>
      </c>
      <c r="G161" s="113">
        <v>12</v>
      </c>
      <c r="H161" s="113">
        <v>11</v>
      </c>
      <c r="I161" s="113">
        <v>9</v>
      </c>
      <c r="J161" s="113">
        <v>8</v>
      </c>
      <c r="K161" s="113">
        <v>12</v>
      </c>
      <c r="L161" s="113">
        <v>15</v>
      </c>
      <c r="M161" s="113">
        <v>16</v>
      </c>
      <c r="N161" s="113">
        <v>21</v>
      </c>
    </row>
    <row r="162" spans="1:14" x14ac:dyDescent="0.25">
      <c r="A162" s="405">
        <v>110</v>
      </c>
      <c r="B162" s="113"/>
      <c r="C162" s="113">
        <v>21</v>
      </c>
      <c r="D162" s="113">
        <v>20</v>
      </c>
      <c r="E162" s="113">
        <v>16</v>
      </c>
      <c r="F162" s="113">
        <v>21</v>
      </c>
      <c r="G162" s="113">
        <v>28</v>
      </c>
      <c r="H162" s="113">
        <v>34</v>
      </c>
      <c r="I162" s="113">
        <v>40</v>
      </c>
      <c r="J162" s="113">
        <v>40</v>
      </c>
      <c r="K162" s="113">
        <v>43</v>
      </c>
      <c r="L162" s="113">
        <v>46</v>
      </c>
      <c r="M162" s="113">
        <v>32</v>
      </c>
      <c r="N162" s="113">
        <v>25</v>
      </c>
    </row>
    <row r="163" spans="1:14" x14ac:dyDescent="0.25">
      <c r="A163" s="405">
        <v>111</v>
      </c>
      <c r="B163" s="113"/>
      <c r="C163" s="113">
        <v>137</v>
      </c>
      <c r="D163" s="113">
        <v>124</v>
      </c>
      <c r="E163" s="113">
        <v>106</v>
      </c>
      <c r="F163" s="113">
        <v>141</v>
      </c>
      <c r="G163" s="113">
        <v>193</v>
      </c>
      <c r="H163" s="113">
        <v>240</v>
      </c>
      <c r="I163" s="113">
        <v>272</v>
      </c>
      <c r="J163" s="113">
        <v>272</v>
      </c>
      <c r="K163" s="113">
        <v>311</v>
      </c>
      <c r="L163" s="113">
        <v>315</v>
      </c>
      <c r="M163" s="113">
        <v>221</v>
      </c>
      <c r="N163" s="113">
        <v>176</v>
      </c>
    </row>
    <row r="164" spans="1:14" x14ac:dyDescent="0.25">
      <c r="A164" s="405">
        <v>112</v>
      </c>
      <c r="B164" s="113"/>
      <c r="C164" s="113">
        <v>139</v>
      </c>
      <c r="D164" s="113">
        <v>125</v>
      </c>
      <c r="E164" s="113">
        <v>107</v>
      </c>
      <c r="F164" s="113">
        <v>142</v>
      </c>
      <c r="G164" s="113">
        <v>195</v>
      </c>
      <c r="H164" s="113">
        <v>242</v>
      </c>
      <c r="I164" s="113">
        <v>275</v>
      </c>
      <c r="J164" s="113">
        <v>274</v>
      </c>
      <c r="K164" s="113">
        <v>313</v>
      </c>
      <c r="L164" s="113">
        <v>317</v>
      </c>
      <c r="M164" s="113">
        <v>222</v>
      </c>
      <c r="N164" s="113">
        <v>178</v>
      </c>
    </row>
    <row r="165" spans="1:14" x14ac:dyDescent="0.25">
      <c r="A165" s="405">
        <v>113</v>
      </c>
      <c r="B165" s="113"/>
      <c r="C165" s="113">
        <v>172</v>
      </c>
      <c r="D165" s="113">
        <v>156</v>
      </c>
      <c r="E165" s="113">
        <v>134</v>
      </c>
      <c r="F165" s="113">
        <v>181</v>
      </c>
      <c r="G165" s="113">
        <v>248</v>
      </c>
      <c r="H165" s="113">
        <v>308</v>
      </c>
      <c r="I165" s="113">
        <v>353</v>
      </c>
      <c r="J165" s="113">
        <v>345</v>
      </c>
      <c r="K165" s="113">
        <v>398</v>
      </c>
      <c r="L165" s="113">
        <v>402</v>
      </c>
      <c r="M165" s="113">
        <v>287</v>
      </c>
      <c r="N165" s="113">
        <v>222</v>
      </c>
    </row>
    <row r="166" spans="1:14" x14ac:dyDescent="0.25">
      <c r="A166" s="405">
        <v>114</v>
      </c>
      <c r="B166" s="113"/>
      <c r="C166" s="113">
        <v>209</v>
      </c>
      <c r="D166" s="113">
        <v>194</v>
      </c>
      <c r="E166" s="113">
        <v>167</v>
      </c>
      <c r="F166" s="113">
        <v>231</v>
      </c>
      <c r="G166" s="113">
        <v>303</v>
      </c>
      <c r="H166" s="113">
        <v>393</v>
      </c>
      <c r="I166" s="113">
        <v>445</v>
      </c>
      <c r="J166" s="113">
        <v>421</v>
      </c>
      <c r="K166" s="113">
        <v>483</v>
      </c>
      <c r="L166" s="113">
        <v>487</v>
      </c>
      <c r="M166" s="113">
        <v>343</v>
      </c>
      <c r="N166" s="113">
        <v>268</v>
      </c>
    </row>
    <row r="167" spans="1:14" x14ac:dyDescent="0.25">
      <c r="A167" s="405">
        <v>115</v>
      </c>
      <c r="B167" s="113"/>
      <c r="C167" s="113">
        <v>25</v>
      </c>
      <c r="D167" s="113">
        <v>27</v>
      </c>
      <c r="E167" s="113">
        <v>24</v>
      </c>
      <c r="F167" s="113">
        <v>18</v>
      </c>
      <c r="G167" s="113">
        <v>17</v>
      </c>
      <c r="H167" s="113">
        <v>17</v>
      </c>
      <c r="I167" s="113">
        <v>17</v>
      </c>
      <c r="J167" s="113">
        <v>15</v>
      </c>
      <c r="K167" s="113">
        <v>18</v>
      </c>
      <c r="L167" s="113">
        <v>20</v>
      </c>
      <c r="M167" s="113">
        <v>20</v>
      </c>
      <c r="N167" s="113">
        <v>21</v>
      </c>
    </row>
    <row r="168" spans="1:14" x14ac:dyDescent="0.25">
      <c r="A168" s="405">
        <v>116</v>
      </c>
      <c r="B168" s="113"/>
      <c r="C168" s="113">
        <v>6</v>
      </c>
      <c r="D168" s="113">
        <v>6</v>
      </c>
      <c r="E168" s="113">
        <v>5</v>
      </c>
      <c r="F168" s="113">
        <v>4</v>
      </c>
      <c r="G168" s="113">
        <v>3</v>
      </c>
      <c r="H168" s="113">
        <v>2</v>
      </c>
      <c r="I168" s="113">
        <v>2</v>
      </c>
      <c r="J168" s="113">
        <v>2</v>
      </c>
      <c r="K168" s="113">
        <v>3</v>
      </c>
      <c r="L168" s="113">
        <v>3</v>
      </c>
      <c r="M168" s="113">
        <v>3</v>
      </c>
      <c r="N168" s="113">
        <v>5</v>
      </c>
    </row>
    <row r="169" spans="1:14" x14ac:dyDescent="0.25">
      <c r="A169" s="405">
        <v>117</v>
      </c>
      <c r="B169" s="113"/>
      <c r="C169" s="113">
        <v>20</v>
      </c>
      <c r="D169" s="113">
        <v>20</v>
      </c>
      <c r="E169" s="113">
        <v>18</v>
      </c>
      <c r="F169" s="113">
        <v>13</v>
      </c>
      <c r="G169" s="113">
        <v>10</v>
      </c>
      <c r="H169" s="113">
        <v>10</v>
      </c>
      <c r="I169" s="113">
        <v>9</v>
      </c>
      <c r="J169" s="113">
        <v>8</v>
      </c>
      <c r="K169" s="113">
        <v>9</v>
      </c>
      <c r="L169" s="113">
        <v>11</v>
      </c>
      <c r="M169" s="113">
        <v>11</v>
      </c>
      <c r="N169" s="113">
        <v>15</v>
      </c>
    </row>
    <row r="170" spans="1:14" x14ac:dyDescent="0.25">
      <c r="A170" s="405">
        <v>118</v>
      </c>
      <c r="B170" s="113"/>
      <c r="C170" s="113">
        <v>26</v>
      </c>
      <c r="D170" s="113">
        <v>26</v>
      </c>
      <c r="E170" s="113">
        <v>23</v>
      </c>
      <c r="F170" s="113">
        <v>17</v>
      </c>
      <c r="G170" s="113">
        <v>12</v>
      </c>
      <c r="H170" s="113">
        <v>11</v>
      </c>
      <c r="I170" s="113">
        <v>9</v>
      </c>
      <c r="J170" s="113">
        <v>8</v>
      </c>
      <c r="K170" s="113">
        <v>12</v>
      </c>
      <c r="L170" s="113">
        <v>15</v>
      </c>
      <c r="M170" s="113">
        <v>16</v>
      </c>
      <c r="N170" s="113">
        <v>21</v>
      </c>
    </row>
    <row r="171" spans="1:14" x14ac:dyDescent="0.25">
      <c r="A171" s="405">
        <v>119</v>
      </c>
      <c r="B171" s="113"/>
      <c r="C171" s="113">
        <v>32</v>
      </c>
      <c r="D171" s="113">
        <v>31</v>
      </c>
      <c r="E171" s="113">
        <v>29</v>
      </c>
      <c r="F171" s="113">
        <v>20</v>
      </c>
      <c r="G171" s="113">
        <v>15</v>
      </c>
      <c r="H171" s="113">
        <v>13</v>
      </c>
      <c r="I171" s="113">
        <v>11</v>
      </c>
      <c r="J171" s="113">
        <v>10</v>
      </c>
      <c r="K171" s="113">
        <v>15</v>
      </c>
      <c r="L171" s="113">
        <v>19</v>
      </c>
      <c r="M171" s="113">
        <v>19</v>
      </c>
      <c r="N171" s="113">
        <v>25</v>
      </c>
    </row>
    <row r="172" spans="1:14" x14ac:dyDescent="0.25">
      <c r="A172" s="405">
        <v>120</v>
      </c>
      <c r="B172" s="113"/>
      <c r="C172" s="113">
        <v>45</v>
      </c>
      <c r="D172" s="113">
        <v>48</v>
      </c>
      <c r="E172" s="113">
        <v>46</v>
      </c>
      <c r="F172" s="113">
        <v>33</v>
      </c>
      <c r="G172" s="113">
        <v>26</v>
      </c>
      <c r="H172" s="113">
        <v>24</v>
      </c>
      <c r="I172" s="113">
        <v>20</v>
      </c>
      <c r="J172" s="113">
        <v>17</v>
      </c>
      <c r="K172" s="113">
        <v>18</v>
      </c>
      <c r="L172" s="113">
        <v>20</v>
      </c>
      <c r="M172" s="113">
        <v>23</v>
      </c>
      <c r="N172" s="113">
        <v>33</v>
      </c>
    </row>
    <row r="173" spans="1:14" x14ac:dyDescent="0.25">
      <c r="A173" s="405">
        <v>121</v>
      </c>
      <c r="B173" s="113"/>
      <c r="C173" s="113">
        <v>105</v>
      </c>
      <c r="D173" s="113">
        <v>111</v>
      </c>
      <c r="E173" s="113">
        <v>102</v>
      </c>
      <c r="F173" s="113">
        <v>79</v>
      </c>
      <c r="G173" s="113">
        <v>61</v>
      </c>
      <c r="H173" s="113">
        <v>54</v>
      </c>
      <c r="I173" s="113">
        <v>47</v>
      </c>
      <c r="J173" s="113">
        <v>42</v>
      </c>
      <c r="K173" s="113">
        <v>45</v>
      </c>
      <c r="L173" s="113">
        <v>51</v>
      </c>
      <c r="M173" s="113">
        <v>58</v>
      </c>
      <c r="N173" s="113">
        <v>79</v>
      </c>
    </row>
    <row r="174" spans="1:14" x14ac:dyDescent="0.25">
      <c r="A174" s="405">
        <v>122</v>
      </c>
      <c r="B174" s="113"/>
      <c r="C174" s="113">
        <v>120</v>
      </c>
      <c r="D174" s="113">
        <v>128</v>
      </c>
      <c r="E174" s="113">
        <v>116</v>
      </c>
      <c r="F174" s="113">
        <v>90</v>
      </c>
      <c r="G174" s="113">
        <v>70</v>
      </c>
      <c r="H174" s="113">
        <v>62</v>
      </c>
      <c r="I174" s="113">
        <v>54</v>
      </c>
      <c r="J174" s="113">
        <v>48</v>
      </c>
      <c r="K174" s="113">
        <v>51</v>
      </c>
      <c r="L174" s="113">
        <v>57</v>
      </c>
      <c r="M174" s="113">
        <v>66</v>
      </c>
      <c r="N174" s="113">
        <v>89</v>
      </c>
    </row>
    <row r="175" spans="1:14" x14ac:dyDescent="0.25">
      <c r="A175" s="405">
        <v>123</v>
      </c>
      <c r="B175" s="113"/>
      <c r="C175" s="113">
        <v>376</v>
      </c>
      <c r="D175" s="113">
        <v>397</v>
      </c>
      <c r="E175" s="113">
        <v>384</v>
      </c>
      <c r="F175" s="113">
        <v>272</v>
      </c>
      <c r="G175" s="113">
        <v>190</v>
      </c>
      <c r="H175" s="113">
        <v>167</v>
      </c>
      <c r="I175" s="113">
        <v>140</v>
      </c>
      <c r="J175" s="113">
        <v>120</v>
      </c>
      <c r="K175" s="113">
        <v>124</v>
      </c>
      <c r="L175" s="113">
        <v>148</v>
      </c>
      <c r="M175" s="113">
        <v>185</v>
      </c>
      <c r="N175" s="113">
        <v>268</v>
      </c>
    </row>
    <row r="176" spans="1:14" x14ac:dyDescent="0.25">
      <c r="A176" s="405">
        <v>124</v>
      </c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1:14" x14ac:dyDescent="0.25">
      <c r="A177" s="405">
        <v>125</v>
      </c>
      <c r="B177" s="113"/>
      <c r="C177" s="113">
        <v>494</v>
      </c>
      <c r="D177" s="113">
        <v>514</v>
      </c>
      <c r="E177" s="113">
        <v>490</v>
      </c>
      <c r="F177" s="113">
        <v>344</v>
      </c>
      <c r="G177" s="113">
        <v>241</v>
      </c>
      <c r="H177" s="113">
        <v>209</v>
      </c>
      <c r="I177" s="113">
        <v>174</v>
      </c>
      <c r="J177" s="113">
        <v>147</v>
      </c>
      <c r="K177" s="113">
        <v>153</v>
      </c>
      <c r="L177" s="113">
        <v>183</v>
      </c>
      <c r="M177" s="113">
        <v>240</v>
      </c>
      <c r="N177" s="113">
        <v>350</v>
      </c>
    </row>
    <row r="178" spans="1:14" x14ac:dyDescent="0.25">
      <c r="A178" s="405">
        <v>126</v>
      </c>
      <c r="B178" s="113"/>
      <c r="C178" s="113">
        <v>324</v>
      </c>
      <c r="D178" s="113">
        <v>323</v>
      </c>
      <c r="E178" s="113">
        <v>327</v>
      </c>
      <c r="F178" s="113">
        <v>292</v>
      </c>
      <c r="G178" s="113">
        <v>213</v>
      </c>
      <c r="H178" s="113">
        <v>161</v>
      </c>
      <c r="I178" s="113">
        <v>123</v>
      </c>
      <c r="J178" s="113">
        <v>92</v>
      </c>
      <c r="K178" s="113">
        <v>92</v>
      </c>
      <c r="L178" s="113">
        <v>126</v>
      </c>
      <c r="M178" s="113">
        <v>211</v>
      </c>
      <c r="N178" s="113">
        <v>303</v>
      </c>
    </row>
    <row r="179" spans="1:14" x14ac:dyDescent="0.25">
      <c r="A179" s="405">
        <v>127</v>
      </c>
      <c r="B179" s="113"/>
      <c r="C179" s="113">
        <v>763</v>
      </c>
      <c r="D179" s="113">
        <v>759</v>
      </c>
      <c r="E179" s="113">
        <v>700</v>
      </c>
      <c r="F179" s="113">
        <v>468</v>
      </c>
      <c r="G179" s="113">
        <v>307</v>
      </c>
      <c r="H179" s="113">
        <v>258</v>
      </c>
      <c r="I179" s="113">
        <v>214</v>
      </c>
      <c r="J179" s="113">
        <v>182</v>
      </c>
      <c r="K179" s="113">
        <v>185</v>
      </c>
      <c r="L179" s="113">
        <v>218</v>
      </c>
      <c r="M179" s="113">
        <v>314</v>
      </c>
      <c r="N179" s="113">
        <v>514</v>
      </c>
    </row>
    <row r="180" spans="1:14" x14ac:dyDescent="0.25">
      <c r="A180" s="405">
        <v>128</v>
      </c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1:14" x14ac:dyDescent="0.25">
      <c r="A181" s="405">
        <v>129</v>
      </c>
      <c r="B181" s="113"/>
      <c r="C181" s="113">
        <v>958</v>
      </c>
      <c r="D181" s="113">
        <v>953</v>
      </c>
      <c r="E181" s="113">
        <v>895</v>
      </c>
      <c r="F181" s="113">
        <v>652</v>
      </c>
      <c r="G181" s="113">
        <v>465</v>
      </c>
      <c r="H181" s="113">
        <v>393</v>
      </c>
      <c r="I181" s="113">
        <v>331</v>
      </c>
      <c r="J181" s="113">
        <v>283</v>
      </c>
      <c r="K181" s="113">
        <v>289</v>
      </c>
      <c r="L181" s="113">
        <v>341</v>
      </c>
      <c r="M181" s="113">
        <v>467</v>
      </c>
      <c r="N181" s="113">
        <v>698</v>
      </c>
    </row>
    <row r="182" spans="1:14" x14ac:dyDescent="0.25">
      <c r="A182" s="405">
        <v>130</v>
      </c>
      <c r="B182" s="113"/>
      <c r="C182" s="113">
        <v>1070</v>
      </c>
      <c r="D182" s="113">
        <v>1068</v>
      </c>
      <c r="E182" s="113">
        <v>1002</v>
      </c>
      <c r="F182" s="113">
        <v>725</v>
      </c>
      <c r="G182" s="113">
        <v>514</v>
      </c>
      <c r="H182" s="113">
        <v>433</v>
      </c>
      <c r="I182" s="113">
        <v>364</v>
      </c>
      <c r="J182" s="113">
        <v>311</v>
      </c>
      <c r="K182" s="113">
        <v>317</v>
      </c>
      <c r="L182" s="113">
        <v>377</v>
      </c>
      <c r="M182" s="113">
        <v>518</v>
      </c>
      <c r="N182" s="113">
        <v>780</v>
      </c>
    </row>
    <row r="183" spans="1:14" x14ac:dyDescent="0.25">
      <c r="A183" s="405">
        <v>131</v>
      </c>
      <c r="B183" s="113"/>
      <c r="C183" s="113">
        <v>143</v>
      </c>
      <c r="D183" s="113">
        <v>142</v>
      </c>
      <c r="E183" s="113">
        <v>144</v>
      </c>
      <c r="F183" s="113">
        <v>142</v>
      </c>
      <c r="G183" s="113">
        <v>133</v>
      </c>
      <c r="H183" s="113">
        <v>121</v>
      </c>
      <c r="I183" s="113">
        <v>109</v>
      </c>
      <c r="J183" s="113">
        <v>95</v>
      </c>
      <c r="K183" s="113">
        <v>96</v>
      </c>
      <c r="L183" s="113">
        <v>111</v>
      </c>
      <c r="M183" s="113">
        <v>131</v>
      </c>
      <c r="N183" s="113">
        <v>141</v>
      </c>
    </row>
    <row r="184" spans="1:14" x14ac:dyDescent="0.25">
      <c r="A184" s="405">
        <v>132</v>
      </c>
      <c r="B184" s="113"/>
      <c r="C184" s="113">
        <v>30</v>
      </c>
      <c r="D184" s="113">
        <v>29</v>
      </c>
      <c r="E184" s="113">
        <v>29</v>
      </c>
      <c r="F184" s="113">
        <v>24</v>
      </c>
      <c r="G184" s="113">
        <v>17</v>
      </c>
      <c r="H184" s="113">
        <v>12</v>
      </c>
      <c r="I184" s="113">
        <v>10</v>
      </c>
      <c r="J184" s="113">
        <v>9</v>
      </c>
      <c r="K184" s="113">
        <v>9</v>
      </c>
      <c r="L184" s="113">
        <v>11</v>
      </c>
      <c r="M184" s="113">
        <v>17</v>
      </c>
      <c r="N184" s="113">
        <v>25</v>
      </c>
    </row>
    <row r="185" spans="1:14" x14ac:dyDescent="0.25">
      <c r="A185" s="405">
        <v>133</v>
      </c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1:14" x14ac:dyDescent="0.25">
      <c r="A186" s="405">
        <v>134</v>
      </c>
      <c r="B186" s="113"/>
      <c r="C186" s="113">
        <v>293</v>
      </c>
      <c r="D186" s="113">
        <v>235</v>
      </c>
      <c r="E186" s="113">
        <v>211</v>
      </c>
      <c r="F186" s="113">
        <v>159</v>
      </c>
      <c r="G186" s="113">
        <v>114</v>
      </c>
      <c r="H186" s="113">
        <v>94</v>
      </c>
      <c r="I186" s="113">
        <v>80</v>
      </c>
      <c r="J186" s="113">
        <v>69</v>
      </c>
      <c r="K186" s="113">
        <v>67</v>
      </c>
      <c r="L186" s="113">
        <v>85</v>
      </c>
      <c r="M186" s="113">
        <v>159</v>
      </c>
      <c r="N186" s="113">
        <v>254</v>
      </c>
    </row>
    <row r="187" spans="1:14" x14ac:dyDescent="0.25">
      <c r="A187" s="405">
        <v>135</v>
      </c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1:14" x14ac:dyDescent="0.25">
      <c r="A188" s="405">
        <v>136</v>
      </c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1:14" x14ac:dyDescent="0.25">
      <c r="A189" s="405">
        <v>137</v>
      </c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1:14" x14ac:dyDescent="0.25">
      <c r="A190" s="405">
        <v>138</v>
      </c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1:14" x14ac:dyDescent="0.25">
      <c r="A191" s="405">
        <v>139</v>
      </c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1:14" x14ac:dyDescent="0.25">
      <c r="A192" s="405">
        <v>140</v>
      </c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1:14" x14ac:dyDescent="0.25">
      <c r="A193" s="405">
        <v>141</v>
      </c>
      <c r="B193" s="113"/>
      <c r="C193" s="113">
        <v>1033</v>
      </c>
      <c r="D193" s="113">
        <v>836</v>
      </c>
      <c r="E193" s="113">
        <v>740</v>
      </c>
      <c r="F193" s="113">
        <v>580</v>
      </c>
      <c r="G193" s="113">
        <v>435</v>
      </c>
      <c r="H193" s="113">
        <v>370</v>
      </c>
      <c r="I193" s="113">
        <v>328</v>
      </c>
      <c r="J193" s="113">
        <v>293</v>
      </c>
      <c r="K193" s="113">
        <v>286</v>
      </c>
      <c r="L193" s="113">
        <v>343</v>
      </c>
      <c r="M193" s="113">
        <v>553</v>
      </c>
      <c r="N193" s="113">
        <v>896</v>
      </c>
    </row>
    <row r="194" spans="1:14" x14ac:dyDescent="0.25">
      <c r="A194" s="405">
        <v>142</v>
      </c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1:14" x14ac:dyDescent="0.25">
      <c r="A195" s="405">
        <v>143</v>
      </c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1:14" x14ac:dyDescent="0.25">
      <c r="A196" s="405">
        <v>144</v>
      </c>
      <c r="B196" s="113"/>
      <c r="C196" s="113">
        <v>1848</v>
      </c>
      <c r="D196" s="113">
        <v>1428</v>
      </c>
      <c r="E196" s="113">
        <v>1255</v>
      </c>
      <c r="F196" s="113">
        <v>971</v>
      </c>
      <c r="G196" s="113">
        <v>705</v>
      </c>
      <c r="H196" s="113">
        <v>590</v>
      </c>
      <c r="I196" s="113">
        <v>521</v>
      </c>
      <c r="J196" s="113">
        <v>461</v>
      </c>
      <c r="K196" s="113">
        <v>444</v>
      </c>
      <c r="L196" s="113">
        <v>556</v>
      </c>
      <c r="M196" s="113">
        <v>955</v>
      </c>
      <c r="N196" s="113">
        <v>1619</v>
      </c>
    </row>
    <row r="197" spans="1:14" x14ac:dyDescent="0.25">
      <c r="A197" s="405">
        <v>145</v>
      </c>
      <c r="B197" s="113"/>
      <c r="C197" s="113">
        <v>117</v>
      </c>
      <c r="D197" s="113">
        <v>135</v>
      </c>
      <c r="E197" s="113">
        <v>149</v>
      </c>
      <c r="F197" s="113">
        <v>111</v>
      </c>
      <c r="G197" s="113">
        <v>79</v>
      </c>
      <c r="H197" s="113">
        <v>64</v>
      </c>
      <c r="I197" s="113">
        <v>58</v>
      </c>
      <c r="J197" s="113">
        <v>54</v>
      </c>
      <c r="K197" s="113">
        <v>53</v>
      </c>
      <c r="L197" s="113">
        <v>57</v>
      </c>
      <c r="M197" s="113">
        <v>66</v>
      </c>
      <c r="N197" s="113">
        <v>89</v>
      </c>
    </row>
    <row r="198" spans="1:14" x14ac:dyDescent="0.25">
      <c r="A198" s="405">
        <v>146</v>
      </c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1:14" x14ac:dyDescent="0.25">
      <c r="A199" s="405">
        <v>147</v>
      </c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1:14" x14ac:dyDescent="0.25">
      <c r="A200" s="405">
        <v>148</v>
      </c>
      <c r="B200" s="113"/>
      <c r="C200" s="113">
        <v>1587</v>
      </c>
      <c r="D200" s="113">
        <v>1230</v>
      </c>
      <c r="E200" s="113">
        <v>1082</v>
      </c>
      <c r="F200" s="113">
        <v>837</v>
      </c>
      <c r="G200" s="113">
        <v>609</v>
      </c>
      <c r="H200" s="113">
        <v>511</v>
      </c>
      <c r="I200" s="113">
        <v>452</v>
      </c>
      <c r="J200" s="113">
        <v>401</v>
      </c>
      <c r="K200" s="113">
        <v>387</v>
      </c>
      <c r="L200" s="113">
        <v>484</v>
      </c>
      <c r="M200" s="113">
        <v>822</v>
      </c>
      <c r="N200" s="113">
        <v>1389</v>
      </c>
    </row>
    <row r="201" spans="1:14" x14ac:dyDescent="0.25">
      <c r="A201" s="405">
        <v>149</v>
      </c>
      <c r="B201" s="113"/>
      <c r="C201" s="113">
        <v>268</v>
      </c>
      <c r="D201" s="113">
        <v>227</v>
      </c>
      <c r="E201" s="113">
        <v>203</v>
      </c>
      <c r="F201" s="113">
        <v>157</v>
      </c>
      <c r="G201" s="113">
        <v>121</v>
      </c>
      <c r="H201" s="113">
        <v>106</v>
      </c>
      <c r="I201" s="113">
        <v>94</v>
      </c>
      <c r="J201" s="113">
        <v>84</v>
      </c>
      <c r="K201" s="113">
        <v>84</v>
      </c>
      <c r="L201" s="113">
        <v>99</v>
      </c>
      <c r="M201" s="113">
        <v>145</v>
      </c>
      <c r="N201" s="113">
        <v>227</v>
      </c>
    </row>
    <row r="202" spans="1:14" x14ac:dyDescent="0.25">
      <c r="A202" s="405">
        <v>150</v>
      </c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1:14" x14ac:dyDescent="0.25">
      <c r="A203" s="405">
        <v>151</v>
      </c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1:14" x14ac:dyDescent="0.25">
      <c r="A204" s="405">
        <v>152</v>
      </c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1:14" x14ac:dyDescent="0.25">
      <c r="A205" s="405">
        <v>153</v>
      </c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1:14" x14ac:dyDescent="0.25">
      <c r="A206" s="405">
        <v>154</v>
      </c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1:14" x14ac:dyDescent="0.25">
      <c r="A207" s="405">
        <v>155</v>
      </c>
      <c r="B207" s="113"/>
      <c r="C207" s="113">
        <v>325</v>
      </c>
      <c r="D207" s="113">
        <v>277</v>
      </c>
      <c r="E207" s="113">
        <v>237</v>
      </c>
      <c r="F207" s="113">
        <v>156</v>
      </c>
      <c r="G207" s="113">
        <v>108</v>
      </c>
      <c r="H207" s="113">
        <v>88</v>
      </c>
      <c r="I207" s="113">
        <v>72</v>
      </c>
      <c r="J207" s="113">
        <v>61</v>
      </c>
      <c r="K207" s="113">
        <v>59</v>
      </c>
      <c r="L207" s="113">
        <v>75</v>
      </c>
      <c r="M207" s="113">
        <v>129</v>
      </c>
      <c r="N207" s="113">
        <v>247</v>
      </c>
    </row>
    <row r="208" spans="1:14" x14ac:dyDescent="0.25">
      <c r="A208" s="405">
        <v>156</v>
      </c>
      <c r="B208" s="113"/>
      <c r="C208" s="113">
        <v>1442</v>
      </c>
      <c r="D208" s="113">
        <v>1337</v>
      </c>
      <c r="E208" s="113">
        <v>1115</v>
      </c>
      <c r="F208" s="113">
        <v>739</v>
      </c>
      <c r="G208" s="113">
        <v>443</v>
      </c>
      <c r="H208" s="113">
        <v>334</v>
      </c>
      <c r="I208" s="113">
        <v>268</v>
      </c>
      <c r="J208" s="113">
        <v>219</v>
      </c>
      <c r="K208" s="113">
        <v>214</v>
      </c>
      <c r="L208" s="113">
        <v>290</v>
      </c>
      <c r="M208" s="113">
        <v>585</v>
      </c>
      <c r="N208" s="113">
        <v>1092</v>
      </c>
    </row>
    <row r="209" spans="1:14" x14ac:dyDescent="0.25">
      <c r="A209" s="405">
        <v>157</v>
      </c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1:14" x14ac:dyDescent="0.25">
      <c r="A210" s="405">
        <v>158</v>
      </c>
      <c r="B210" s="113"/>
      <c r="C210" s="113">
        <v>81</v>
      </c>
      <c r="D210" s="113">
        <v>82</v>
      </c>
      <c r="E210" s="113">
        <v>86</v>
      </c>
      <c r="F210" s="113">
        <v>68</v>
      </c>
      <c r="G210" s="113">
        <v>47</v>
      </c>
      <c r="H210" s="113">
        <v>39</v>
      </c>
      <c r="I210" s="113">
        <v>34</v>
      </c>
      <c r="J210" s="113">
        <v>29</v>
      </c>
      <c r="K210" s="113">
        <v>27</v>
      </c>
      <c r="L210" s="113">
        <v>32</v>
      </c>
      <c r="M210" s="113">
        <v>50</v>
      </c>
      <c r="N210" s="113">
        <v>77</v>
      </c>
    </row>
    <row r="211" spans="1:14" x14ac:dyDescent="0.25">
      <c r="A211" s="405">
        <v>159</v>
      </c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1:14" x14ac:dyDescent="0.25">
      <c r="A212" s="405">
        <v>160</v>
      </c>
      <c r="B212" s="113"/>
      <c r="C212" s="113">
        <v>11</v>
      </c>
      <c r="D212" s="113">
        <v>11</v>
      </c>
      <c r="E212" s="113">
        <v>11</v>
      </c>
      <c r="F212" s="113">
        <v>9</v>
      </c>
      <c r="G212" s="113">
        <v>7</v>
      </c>
      <c r="H212" s="113">
        <v>6</v>
      </c>
      <c r="I212" s="113">
        <v>5</v>
      </c>
      <c r="J212" s="113">
        <v>5</v>
      </c>
      <c r="K212" s="113">
        <v>6</v>
      </c>
      <c r="L212" s="113">
        <v>7</v>
      </c>
      <c r="M212" s="113">
        <v>7</v>
      </c>
      <c r="N212" s="113">
        <v>9</v>
      </c>
    </row>
    <row r="213" spans="1:14" x14ac:dyDescent="0.25">
      <c r="A213" s="405">
        <v>161</v>
      </c>
      <c r="B213" s="113"/>
      <c r="C213" s="113">
        <v>177</v>
      </c>
      <c r="D213" s="113">
        <v>185</v>
      </c>
      <c r="E213" s="113">
        <v>163</v>
      </c>
      <c r="F213" s="113">
        <v>107</v>
      </c>
      <c r="G213" s="113">
        <v>83</v>
      </c>
      <c r="H213" s="113">
        <v>78</v>
      </c>
      <c r="I213" s="113">
        <v>65</v>
      </c>
      <c r="J213" s="113">
        <v>55</v>
      </c>
      <c r="K213" s="113">
        <v>71</v>
      </c>
      <c r="L213" s="113">
        <v>90</v>
      </c>
      <c r="M213" s="113">
        <v>99</v>
      </c>
      <c r="N213" s="113">
        <v>131</v>
      </c>
    </row>
    <row r="214" spans="1:14" x14ac:dyDescent="0.25">
      <c r="A214" s="405">
        <v>162</v>
      </c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1:14" x14ac:dyDescent="0.25">
      <c r="A215" s="405">
        <v>163</v>
      </c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1:14" x14ac:dyDescent="0.25">
      <c r="A216" s="405">
        <v>164</v>
      </c>
      <c r="B216" s="113"/>
      <c r="C216" s="113">
        <v>131</v>
      </c>
      <c r="D216" s="113">
        <v>139</v>
      </c>
      <c r="E216" s="113">
        <v>121</v>
      </c>
      <c r="F216" s="113">
        <v>77</v>
      </c>
      <c r="G216" s="113">
        <v>60</v>
      </c>
      <c r="H216" s="113">
        <v>57</v>
      </c>
      <c r="I216" s="113">
        <v>47</v>
      </c>
      <c r="J216" s="113">
        <v>39</v>
      </c>
      <c r="K216" s="113">
        <v>50</v>
      </c>
      <c r="L216" s="113">
        <v>64</v>
      </c>
      <c r="M216" s="113">
        <v>72</v>
      </c>
      <c r="N216" s="113">
        <v>96</v>
      </c>
    </row>
    <row r="217" spans="1:14" x14ac:dyDescent="0.25">
      <c r="A217" s="405">
        <v>165</v>
      </c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1:14" x14ac:dyDescent="0.25">
      <c r="A218" s="405">
        <v>166</v>
      </c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1:14" x14ac:dyDescent="0.25">
      <c r="A219" s="405">
        <v>167</v>
      </c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1:14" x14ac:dyDescent="0.25">
      <c r="A220" s="405">
        <v>168</v>
      </c>
      <c r="B220" s="113"/>
      <c r="C220" s="113">
        <v>3219</v>
      </c>
      <c r="D220" s="113">
        <v>3335</v>
      </c>
      <c r="E220" s="113">
        <v>3330</v>
      </c>
      <c r="F220" s="113">
        <v>2672</v>
      </c>
      <c r="G220" s="113">
        <v>1619</v>
      </c>
      <c r="H220" s="113">
        <v>1105</v>
      </c>
      <c r="I220" s="113">
        <v>945</v>
      </c>
      <c r="J220" s="113">
        <v>836</v>
      </c>
      <c r="K220" s="113">
        <v>747</v>
      </c>
      <c r="L220" s="113">
        <v>816</v>
      </c>
      <c r="M220" s="113">
        <v>1326</v>
      </c>
      <c r="N220" s="113">
        <v>2392</v>
      </c>
    </row>
    <row r="221" spans="1:14" x14ac:dyDescent="0.25">
      <c r="A221" s="405">
        <v>169</v>
      </c>
      <c r="B221" s="113"/>
      <c r="C221" s="113">
        <v>4605</v>
      </c>
      <c r="D221" s="113">
        <v>4816</v>
      </c>
      <c r="E221" s="113">
        <v>4634</v>
      </c>
      <c r="F221" s="113">
        <v>3682</v>
      </c>
      <c r="G221" s="113">
        <v>2228</v>
      </c>
      <c r="H221" s="113">
        <v>1524</v>
      </c>
      <c r="I221" s="113">
        <v>1273</v>
      </c>
      <c r="J221" s="113">
        <v>1102</v>
      </c>
      <c r="K221" s="113">
        <v>986</v>
      </c>
      <c r="L221" s="113">
        <v>1101</v>
      </c>
      <c r="M221" s="113">
        <v>1821</v>
      </c>
      <c r="N221" s="113">
        <v>3303</v>
      </c>
    </row>
    <row r="222" spans="1:14" x14ac:dyDescent="0.25">
      <c r="A222" s="405">
        <v>170</v>
      </c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1:14" x14ac:dyDescent="0.25">
      <c r="A223" s="405">
        <v>171</v>
      </c>
      <c r="B223" s="113"/>
      <c r="C223" s="113">
        <v>107</v>
      </c>
      <c r="D223" s="113">
        <v>139</v>
      </c>
      <c r="E223" s="113">
        <v>217</v>
      </c>
      <c r="F223" s="113">
        <v>190</v>
      </c>
      <c r="G223" s="113">
        <v>63</v>
      </c>
      <c r="H223" s="113">
        <v>17</v>
      </c>
      <c r="I223" s="113">
        <v>11</v>
      </c>
      <c r="J223" s="113">
        <v>14</v>
      </c>
      <c r="K223" s="113">
        <v>21</v>
      </c>
      <c r="L223" s="113">
        <v>22</v>
      </c>
      <c r="M223" s="113">
        <v>37</v>
      </c>
      <c r="N223" s="113">
        <v>82</v>
      </c>
    </row>
    <row r="224" spans="1:14" x14ac:dyDescent="0.25">
      <c r="A224" s="405">
        <v>172</v>
      </c>
      <c r="B224" s="113"/>
      <c r="C224" s="113">
        <v>4644</v>
      </c>
      <c r="D224" s="113">
        <v>4935</v>
      </c>
      <c r="E224" s="113">
        <v>4896</v>
      </c>
      <c r="F224" s="113">
        <v>3988</v>
      </c>
      <c r="G224" s="113">
        <v>2405</v>
      </c>
      <c r="H224" s="113">
        <v>1583</v>
      </c>
      <c r="I224" s="113">
        <v>1302</v>
      </c>
      <c r="J224" s="113">
        <v>1135</v>
      </c>
      <c r="K224" s="113">
        <v>1014</v>
      </c>
      <c r="L224" s="113">
        <v>1094</v>
      </c>
      <c r="M224" s="113">
        <v>1750</v>
      </c>
      <c r="N224" s="113">
        <v>3246</v>
      </c>
    </row>
    <row r="225" spans="1:14" x14ac:dyDescent="0.25">
      <c r="A225" s="405">
        <v>173</v>
      </c>
      <c r="B225" s="113"/>
      <c r="C225" s="113">
        <v>4640</v>
      </c>
      <c r="D225" s="113">
        <v>4952</v>
      </c>
      <c r="E225" s="113">
        <v>4939</v>
      </c>
      <c r="F225" s="113">
        <v>4059</v>
      </c>
      <c r="G225" s="113">
        <v>2456</v>
      </c>
      <c r="H225" s="113">
        <v>1603</v>
      </c>
      <c r="I225" s="113">
        <v>1313</v>
      </c>
      <c r="J225" s="113">
        <v>1147</v>
      </c>
      <c r="K225" s="113">
        <v>1025</v>
      </c>
      <c r="L225" s="113">
        <v>1096</v>
      </c>
      <c r="M225" s="113">
        <v>1728</v>
      </c>
      <c r="N225" s="113">
        <v>3223</v>
      </c>
    </row>
    <row r="226" spans="1:14" x14ac:dyDescent="0.25">
      <c r="A226" s="405">
        <v>174</v>
      </c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1:14" x14ac:dyDescent="0.25">
      <c r="A227" s="405">
        <v>175</v>
      </c>
      <c r="B227" s="113"/>
      <c r="C227" s="113">
        <v>4640</v>
      </c>
      <c r="D227" s="113">
        <v>4952</v>
      </c>
      <c r="E227" s="113">
        <v>4939</v>
      </c>
      <c r="F227" s="113">
        <v>4059</v>
      </c>
      <c r="G227" s="113">
        <v>2456</v>
      </c>
      <c r="H227" s="113">
        <v>1603</v>
      </c>
      <c r="I227" s="113">
        <v>1313</v>
      </c>
      <c r="J227" s="113">
        <v>1147</v>
      </c>
      <c r="K227" s="113">
        <v>1025</v>
      </c>
      <c r="L227" s="113">
        <v>1096</v>
      </c>
      <c r="M227" s="113">
        <v>1728</v>
      </c>
      <c r="N227" s="113">
        <v>3223</v>
      </c>
    </row>
    <row r="228" spans="1:14" x14ac:dyDescent="0.25">
      <c r="A228" s="405">
        <v>176</v>
      </c>
      <c r="B228" s="113"/>
      <c r="C228" s="113">
        <v>4640</v>
      </c>
      <c r="D228" s="113">
        <v>4952</v>
      </c>
      <c r="E228" s="113">
        <v>4939</v>
      </c>
      <c r="F228" s="113">
        <v>4059</v>
      </c>
      <c r="G228" s="113">
        <v>2456</v>
      </c>
      <c r="H228" s="113">
        <v>1603</v>
      </c>
      <c r="I228" s="113">
        <v>1313</v>
      </c>
      <c r="J228" s="113">
        <v>1147</v>
      </c>
      <c r="K228" s="113">
        <v>1025</v>
      </c>
      <c r="L228" s="113">
        <v>1096</v>
      </c>
      <c r="M228" s="113">
        <v>1728</v>
      </c>
      <c r="N228" s="113">
        <v>3223</v>
      </c>
    </row>
    <row r="229" spans="1:14" x14ac:dyDescent="0.25">
      <c r="A229" s="405">
        <v>177</v>
      </c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1:14" x14ac:dyDescent="0.25">
      <c r="A230" s="405">
        <v>178</v>
      </c>
      <c r="B230" s="113"/>
      <c r="C230" s="113">
        <v>4638</v>
      </c>
      <c r="D230" s="113">
        <v>4953</v>
      </c>
      <c r="E230" s="113">
        <v>4939</v>
      </c>
      <c r="F230" s="113">
        <v>4058</v>
      </c>
      <c r="G230" s="113">
        <v>2457</v>
      </c>
      <c r="H230" s="113">
        <v>1603</v>
      </c>
      <c r="I230" s="113">
        <v>1313</v>
      </c>
      <c r="J230" s="113">
        <v>1147</v>
      </c>
      <c r="K230" s="113">
        <v>1025</v>
      </c>
      <c r="L230" s="113">
        <v>1095</v>
      </c>
      <c r="M230" s="113">
        <v>1727</v>
      </c>
      <c r="N230" s="113">
        <v>3222</v>
      </c>
    </row>
    <row r="231" spans="1:14" x14ac:dyDescent="0.25">
      <c r="A231" s="405">
        <v>179</v>
      </c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1:14" x14ac:dyDescent="0.25">
      <c r="A232" s="405">
        <v>180</v>
      </c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1:14" x14ac:dyDescent="0.25">
      <c r="A233" s="405">
        <v>181</v>
      </c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1:14" x14ac:dyDescent="0.25">
      <c r="A234" s="405">
        <v>182</v>
      </c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1:14" x14ac:dyDescent="0.25">
      <c r="A235" s="405">
        <v>183</v>
      </c>
      <c r="B235" s="113"/>
      <c r="C235" s="113">
        <v>164</v>
      </c>
      <c r="D235" s="113">
        <v>125</v>
      </c>
      <c r="E235" s="113">
        <v>113</v>
      </c>
      <c r="F235" s="113">
        <v>82</v>
      </c>
      <c r="G235" s="113">
        <v>61</v>
      </c>
      <c r="H235" s="113">
        <v>52</v>
      </c>
      <c r="I235" s="113">
        <v>46</v>
      </c>
      <c r="J235" s="113">
        <v>41</v>
      </c>
      <c r="K235" s="113">
        <v>41</v>
      </c>
      <c r="L235" s="113">
        <v>51</v>
      </c>
      <c r="M235" s="113">
        <v>85</v>
      </c>
      <c r="N235" s="113">
        <v>141</v>
      </c>
    </row>
    <row r="236" spans="1:14" x14ac:dyDescent="0.25">
      <c r="A236" s="405">
        <v>184</v>
      </c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1:14" x14ac:dyDescent="0.25">
      <c r="A237" s="405">
        <v>185</v>
      </c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1:14" x14ac:dyDescent="0.25">
      <c r="A238" s="405">
        <v>186</v>
      </c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1:14" x14ac:dyDescent="0.25">
      <c r="A239" s="405">
        <v>187</v>
      </c>
      <c r="B239" s="113"/>
      <c r="C239" s="113">
        <v>122</v>
      </c>
      <c r="D239" s="113">
        <v>123</v>
      </c>
      <c r="E239" s="113">
        <v>122</v>
      </c>
      <c r="F239" s="113">
        <v>101</v>
      </c>
      <c r="G239" s="113">
        <v>87</v>
      </c>
      <c r="H239" s="113">
        <v>77</v>
      </c>
      <c r="I239" s="113">
        <v>68</v>
      </c>
      <c r="J239" s="113">
        <v>62</v>
      </c>
      <c r="K239" s="113">
        <v>61</v>
      </c>
      <c r="L239" s="113">
        <v>68</v>
      </c>
      <c r="M239" s="113">
        <v>86</v>
      </c>
      <c r="N239" s="113">
        <v>112</v>
      </c>
    </row>
    <row r="240" spans="1:14" x14ac:dyDescent="0.25">
      <c r="A240" s="405">
        <v>188</v>
      </c>
      <c r="B240" s="113"/>
      <c r="C240" s="113">
        <v>810</v>
      </c>
      <c r="D240" s="113">
        <v>591</v>
      </c>
      <c r="E240" s="113">
        <v>487</v>
      </c>
      <c r="F240" s="113">
        <v>336</v>
      </c>
      <c r="G240" s="113">
        <v>204</v>
      </c>
      <c r="H240" s="113">
        <v>162</v>
      </c>
      <c r="I240" s="113">
        <v>137</v>
      </c>
      <c r="J240" s="113">
        <v>116</v>
      </c>
      <c r="K240" s="113">
        <v>105</v>
      </c>
      <c r="L240" s="113">
        <v>168</v>
      </c>
      <c r="M240" s="113">
        <v>463</v>
      </c>
      <c r="N240" s="113">
        <v>869</v>
      </c>
    </row>
    <row r="241" spans="1:14" x14ac:dyDescent="0.25">
      <c r="A241" s="405">
        <v>189</v>
      </c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1:14" x14ac:dyDescent="0.25">
      <c r="A242" s="405">
        <v>190</v>
      </c>
      <c r="B242" s="113"/>
      <c r="C242" s="113">
        <v>648</v>
      </c>
      <c r="D242" s="113">
        <v>719</v>
      </c>
      <c r="E242" s="113">
        <v>760</v>
      </c>
      <c r="F242" s="113">
        <v>671</v>
      </c>
      <c r="G242" s="113">
        <v>436</v>
      </c>
      <c r="H242" s="113">
        <v>303</v>
      </c>
      <c r="I242" s="113">
        <v>262</v>
      </c>
      <c r="J242" s="113">
        <v>239</v>
      </c>
      <c r="K242" s="113">
        <v>234</v>
      </c>
      <c r="L242" s="113">
        <v>284</v>
      </c>
      <c r="M242" s="113">
        <v>395</v>
      </c>
      <c r="N242" s="113">
        <v>525</v>
      </c>
    </row>
    <row r="243" spans="1:14" x14ac:dyDescent="0.25">
      <c r="A243" s="405">
        <v>191</v>
      </c>
      <c r="B243" s="113"/>
      <c r="C243" s="113">
        <v>1578</v>
      </c>
      <c r="D243" s="113">
        <v>1780</v>
      </c>
      <c r="E243" s="113">
        <v>1654</v>
      </c>
      <c r="F243" s="113">
        <v>1175</v>
      </c>
      <c r="G243" s="113">
        <v>627</v>
      </c>
      <c r="H243" s="113">
        <v>434</v>
      </c>
      <c r="I243" s="113">
        <v>328</v>
      </c>
      <c r="J243" s="113">
        <v>256</v>
      </c>
      <c r="K243" s="113">
        <v>241</v>
      </c>
      <c r="L243" s="113">
        <v>351</v>
      </c>
      <c r="M243" s="113">
        <v>633</v>
      </c>
      <c r="N243" s="113">
        <v>1164</v>
      </c>
    </row>
    <row r="244" spans="1:14" x14ac:dyDescent="0.25">
      <c r="A244" s="405">
        <v>192</v>
      </c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1:14" x14ac:dyDescent="0.25">
      <c r="A245" s="405">
        <v>193</v>
      </c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1:14" x14ac:dyDescent="0.25">
      <c r="A246" s="405">
        <v>194</v>
      </c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1:14" x14ac:dyDescent="0.25">
      <c r="A247" s="405">
        <v>195</v>
      </c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1:14" x14ac:dyDescent="0.25">
      <c r="A248" s="405">
        <v>196</v>
      </c>
      <c r="B248" s="113"/>
      <c r="C248" s="113">
        <v>62</v>
      </c>
      <c r="D248" s="113">
        <v>46</v>
      </c>
      <c r="E248" s="113">
        <v>45</v>
      </c>
      <c r="F248" s="113">
        <v>37</v>
      </c>
      <c r="G248" s="113">
        <v>26</v>
      </c>
      <c r="H248" s="113">
        <v>20</v>
      </c>
      <c r="I248" s="113">
        <v>17</v>
      </c>
      <c r="J248" s="113">
        <v>15</v>
      </c>
      <c r="K248" s="113">
        <v>14</v>
      </c>
      <c r="L248" s="113">
        <v>19</v>
      </c>
      <c r="M248" s="113">
        <v>37</v>
      </c>
      <c r="N248" s="113">
        <v>58</v>
      </c>
    </row>
    <row r="249" spans="1:14" x14ac:dyDescent="0.25">
      <c r="A249" s="405">
        <v>197</v>
      </c>
      <c r="B249" s="113"/>
      <c r="C249" s="113">
        <v>63</v>
      </c>
      <c r="D249" s="113">
        <v>62</v>
      </c>
      <c r="E249" s="113">
        <v>57</v>
      </c>
      <c r="F249" s="113">
        <v>42</v>
      </c>
      <c r="G249" s="113">
        <v>33</v>
      </c>
      <c r="H249" s="113">
        <v>28</v>
      </c>
      <c r="I249" s="113">
        <v>24</v>
      </c>
      <c r="J249" s="113">
        <v>22</v>
      </c>
      <c r="K249" s="113">
        <v>21</v>
      </c>
      <c r="L249" s="113">
        <v>24</v>
      </c>
      <c r="M249" s="113">
        <v>34</v>
      </c>
      <c r="N249" s="113">
        <v>49</v>
      </c>
    </row>
    <row r="250" spans="1:14" x14ac:dyDescent="0.25">
      <c r="A250" s="405">
        <v>198</v>
      </c>
      <c r="B250" s="113"/>
      <c r="C250" s="113">
        <v>127</v>
      </c>
      <c r="D250" s="113">
        <v>123</v>
      </c>
      <c r="E250" s="113">
        <v>112</v>
      </c>
      <c r="F250" s="113">
        <v>83</v>
      </c>
      <c r="G250" s="113">
        <v>64</v>
      </c>
      <c r="H250" s="113">
        <v>56</v>
      </c>
      <c r="I250" s="113">
        <v>48</v>
      </c>
      <c r="J250" s="113">
        <v>43</v>
      </c>
      <c r="K250" s="113">
        <v>44</v>
      </c>
      <c r="L250" s="113">
        <v>50</v>
      </c>
      <c r="M250" s="113">
        <v>69</v>
      </c>
      <c r="N250" s="113">
        <v>102</v>
      </c>
    </row>
    <row r="251" spans="1:14" x14ac:dyDescent="0.25">
      <c r="A251" s="405">
        <v>199</v>
      </c>
      <c r="B251" s="113"/>
      <c r="C251" s="113">
        <v>1122</v>
      </c>
      <c r="D251" s="113">
        <v>1122</v>
      </c>
      <c r="E251" s="113">
        <v>1056</v>
      </c>
      <c r="F251" s="113">
        <v>767</v>
      </c>
      <c r="G251" s="113">
        <v>542</v>
      </c>
      <c r="H251" s="113">
        <v>457</v>
      </c>
      <c r="I251" s="113">
        <v>384</v>
      </c>
      <c r="J251" s="113">
        <v>328</v>
      </c>
      <c r="K251" s="113">
        <v>333</v>
      </c>
      <c r="L251" s="113">
        <v>395</v>
      </c>
      <c r="M251" s="113">
        <v>541</v>
      </c>
      <c r="N251" s="113">
        <v>814</v>
      </c>
    </row>
    <row r="252" spans="1:14" x14ac:dyDescent="0.25">
      <c r="A252" s="405">
        <v>200</v>
      </c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1:14" x14ac:dyDescent="0.25">
      <c r="A253" s="405">
        <v>201</v>
      </c>
      <c r="B253" s="113"/>
      <c r="C253" s="113">
        <v>24</v>
      </c>
      <c r="D253" s="113">
        <v>25</v>
      </c>
      <c r="E253" s="113">
        <v>23</v>
      </c>
      <c r="F253" s="113">
        <v>18</v>
      </c>
      <c r="G253" s="113">
        <v>12</v>
      </c>
      <c r="H253" s="113">
        <v>9</v>
      </c>
      <c r="I253" s="113">
        <v>7</v>
      </c>
      <c r="J253" s="113">
        <v>6</v>
      </c>
      <c r="K253" s="113">
        <v>6</v>
      </c>
      <c r="L253" s="113">
        <v>8</v>
      </c>
      <c r="M253" s="113">
        <v>12</v>
      </c>
      <c r="N253" s="113">
        <v>18</v>
      </c>
    </row>
    <row r="254" spans="1:14" x14ac:dyDescent="0.25">
      <c r="A254" s="405">
        <v>202</v>
      </c>
      <c r="B254" s="113"/>
      <c r="C254" s="113">
        <v>10</v>
      </c>
      <c r="D254" s="113">
        <v>9</v>
      </c>
      <c r="E254" s="113">
        <v>9</v>
      </c>
      <c r="F254" s="113">
        <v>7</v>
      </c>
      <c r="G254" s="113">
        <v>5</v>
      </c>
      <c r="H254" s="113">
        <v>3</v>
      </c>
      <c r="I254" s="113">
        <v>3</v>
      </c>
      <c r="J254" s="113">
        <v>2</v>
      </c>
      <c r="K254" s="113">
        <v>3</v>
      </c>
      <c r="L254" s="113">
        <v>3</v>
      </c>
      <c r="M254" s="113">
        <v>5</v>
      </c>
      <c r="N254" s="113">
        <v>8</v>
      </c>
    </row>
    <row r="255" spans="1:14" x14ac:dyDescent="0.25">
      <c r="A255" s="405">
        <v>203</v>
      </c>
      <c r="B255" s="113"/>
      <c r="C255" s="113">
        <v>41</v>
      </c>
      <c r="D255" s="113">
        <v>41</v>
      </c>
      <c r="E255" s="113">
        <v>38</v>
      </c>
      <c r="F255" s="113">
        <v>30</v>
      </c>
      <c r="G255" s="113">
        <v>20</v>
      </c>
      <c r="H255" s="113">
        <v>15</v>
      </c>
      <c r="I255" s="113">
        <v>12</v>
      </c>
      <c r="J255" s="113">
        <v>11</v>
      </c>
      <c r="K255" s="113">
        <v>11</v>
      </c>
      <c r="L255" s="113">
        <v>13</v>
      </c>
      <c r="M255" s="113">
        <v>20</v>
      </c>
      <c r="N255" s="113">
        <v>30</v>
      </c>
    </row>
    <row r="256" spans="1:14" x14ac:dyDescent="0.25">
      <c r="A256" s="405">
        <v>204</v>
      </c>
      <c r="B256" s="113"/>
      <c r="C256" s="113">
        <v>525</v>
      </c>
      <c r="D256" s="113">
        <v>994</v>
      </c>
      <c r="E256" s="113">
        <v>1515</v>
      </c>
      <c r="F256" s="113">
        <v>1871</v>
      </c>
      <c r="G256" s="113">
        <v>2008</v>
      </c>
      <c r="H256" s="113">
        <v>1580</v>
      </c>
      <c r="I256" s="113">
        <v>1169</v>
      </c>
      <c r="J256" s="113">
        <v>784</v>
      </c>
      <c r="K256" s="113">
        <v>454</v>
      </c>
      <c r="L256" s="113">
        <v>274</v>
      </c>
      <c r="M256" s="113">
        <v>196</v>
      </c>
      <c r="N256" s="113">
        <v>228</v>
      </c>
    </row>
    <row r="257" spans="1:14" x14ac:dyDescent="0.25">
      <c r="A257" s="405">
        <v>205</v>
      </c>
      <c r="B257" s="113"/>
      <c r="C257" s="113">
        <v>215</v>
      </c>
      <c r="D257" s="113">
        <v>236</v>
      </c>
      <c r="E257" s="113">
        <v>238</v>
      </c>
      <c r="F257" s="113">
        <v>189</v>
      </c>
      <c r="G257" s="113">
        <v>118</v>
      </c>
      <c r="H257" s="113">
        <v>86</v>
      </c>
      <c r="I257" s="113">
        <v>67</v>
      </c>
      <c r="J257" s="113">
        <v>53</v>
      </c>
      <c r="K257" s="113">
        <v>46</v>
      </c>
      <c r="L257" s="113">
        <v>60</v>
      </c>
      <c r="M257" s="113">
        <v>98</v>
      </c>
      <c r="N257" s="113">
        <v>159</v>
      </c>
    </row>
    <row r="258" spans="1:14" x14ac:dyDescent="0.25">
      <c r="A258" s="405">
        <v>206</v>
      </c>
      <c r="B258" s="113"/>
      <c r="C258" s="113">
        <v>598</v>
      </c>
      <c r="D258" s="113">
        <v>602</v>
      </c>
      <c r="E258" s="113">
        <v>570</v>
      </c>
      <c r="F258" s="113">
        <v>432</v>
      </c>
      <c r="G258" s="113">
        <v>296</v>
      </c>
      <c r="H258" s="113">
        <v>232</v>
      </c>
      <c r="I258" s="113">
        <v>192</v>
      </c>
      <c r="J258" s="113">
        <v>158</v>
      </c>
      <c r="K258" s="113">
        <v>145</v>
      </c>
      <c r="L258" s="113">
        <v>176</v>
      </c>
      <c r="M258" s="113">
        <v>259</v>
      </c>
      <c r="N258" s="113">
        <v>429</v>
      </c>
    </row>
    <row r="259" spans="1:14" x14ac:dyDescent="0.25">
      <c r="A259" s="405">
        <v>207</v>
      </c>
      <c r="B259" s="113"/>
      <c r="C259" s="113">
        <v>609</v>
      </c>
      <c r="D259" s="113">
        <v>614</v>
      </c>
      <c r="E259" s="113">
        <v>580</v>
      </c>
      <c r="F259" s="113">
        <v>441</v>
      </c>
      <c r="G259" s="113">
        <v>302</v>
      </c>
      <c r="H259" s="113">
        <v>237</v>
      </c>
      <c r="I259" s="113">
        <v>196</v>
      </c>
      <c r="J259" s="113">
        <v>162</v>
      </c>
      <c r="K259" s="113">
        <v>149</v>
      </c>
      <c r="L259" s="113">
        <v>179</v>
      </c>
      <c r="M259" s="113">
        <v>264</v>
      </c>
      <c r="N259" s="113">
        <v>436</v>
      </c>
    </row>
    <row r="260" spans="1:14" x14ac:dyDescent="0.25">
      <c r="A260" s="405">
        <v>208</v>
      </c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1:14" x14ac:dyDescent="0.25">
      <c r="A261" s="405">
        <v>209</v>
      </c>
      <c r="B261" s="113"/>
      <c r="C261" s="113">
        <v>744</v>
      </c>
      <c r="D261" s="113">
        <v>816</v>
      </c>
      <c r="E261" s="113">
        <v>826</v>
      </c>
      <c r="F261" s="113">
        <v>641</v>
      </c>
      <c r="G261" s="113">
        <v>403</v>
      </c>
      <c r="H261" s="113">
        <v>299</v>
      </c>
      <c r="I261" s="113">
        <v>235</v>
      </c>
      <c r="J261" s="113">
        <v>185</v>
      </c>
      <c r="K261" s="113">
        <v>160</v>
      </c>
      <c r="L261" s="113">
        <v>200</v>
      </c>
      <c r="M261" s="113">
        <v>334</v>
      </c>
      <c r="N261" s="113">
        <v>547</v>
      </c>
    </row>
    <row r="262" spans="1:14" x14ac:dyDescent="0.25">
      <c r="A262" s="405">
        <v>210</v>
      </c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1:14" x14ac:dyDescent="0.25">
      <c r="A263" s="405">
        <v>211</v>
      </c>
      <c r="B263" s="113"/>
      <c r="C263" s="113">
        <v>584</v>
      </c>
      <c r="D263" s="113">
        <v>517</v>
      </c>
      <c r="E263" s="113">
        <v>459</v>
      </c>
      <c r="F263" s="113">
        <v>317</v>
      </c>
      <c r="G263" s="113">
        <v>233</v>
      </c>
      <c r="H263" s="113">
        <v>195</v>
      </c>
      <c r="I263" s="113">
        <v>164</v>
      </c>
      <c r="J263" s="113">
        <v>140</v>
      </c>
      <c r="K263" s="113">
        <v>143</v>
      </c>
      <c r="L263" s="113">
        <v>170</v>
      </c>
      <c r="M263" s="113">
        <v>253</v>
      </c>
      <c r="N263" s="113">
        <v>426</v>
      </c>
    </row>
    <row r="264" spans="1:14" x14ac:dyDescent="0.25">
      <c r="A264" s="405">
        <v>212</v>
      </c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1:14" x14ac:dyDescent="0.25">
      <c r="A265" s="405">
        <v>213</v>
      </c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1:14" x14ac:dyDescent="0.25">
      <c r="A266" s="405">
        <v>214</v>
      </c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1:14" x14ac:dyDescent="0.25">
      <c r="A267" s="405">
        <v>215</v>
      </c>
      <c r="B267" s="113"/>
      <c r="C267" s="113">
        <v>184</v>
      </c>
      <c r="D267" s="113">
        <v>238</v>
      </c>
      <c r="E267" s="113">
        <v>180</v>
      </c>
      <c r="F267" s="113">
        <v>188</v>
      </c>
      <c r="G267" s="113">
        <v>252</v>
      </c>
      <c r="H267" s="113">
        <v>289</v>
      </c>
      <c r="I267" s="113">
        <v>364</v>
      </c>
      <c r="J267" s="113">
        <v>377</v>
      </c>
      <c r="K267" s="113">
        <v>436</v>
      </c>
      <c r="L267" s="113">
        <v>396</v>
      </c>
      <c r="M267" s="113">
        <v>235</v>
      </c>
      <c r="N267" s="113">
        <v>189</v>
      </c>
    </row>
    <row r="268" spans="1:14" x14ac:dyDescent="0.25">
      <c r="A268" s="405">
        <v>216</v>
      </c>
      <c r="B268" s="113"/>
      <c r="C268" s="113">
        <v>233</v>
      </c>
      <c r="D268" s="113">
        <v>286</v>
      </c>
      <c r="E268" s="113">
        <v>232</v>
      </c>
      <c r="F268" s="113">
        <v>213</v>
      </c>
      <c r="G268" s="113">
        <v>282</v>
      </c>
      <c r="H268" s="113">
        <v>317</v>
      </c>
      <c r="I268" s="113">
        <v>376</v>
      </c>
      <c r="J268" s="113">
        <v>381</v>
      </c>
      <c r="K268" s="113">
        <v>460</v>
      </c>
      <c r="L268" s="113">
        <v>490</v>
      </c>
      <c r="M268" s="113">
        <v>315</v>
      </c>
      <c r="N268" s="113">
        <v>227</v>
      </c>
    </row>
    <row r="269" spans="1:14" x14ac:dyDescent="0.25">
      <c r="A269" s="405">
        <v>217</v>
      </c>
      <c r="B269" s="113"/>
      <c r="C269" s="113">
        <v>508</v>
      </c>
      <c r="D269" s="113">
        <v>639</v>
      </c>
      <c r="E269" s="113">
        <v>503</v>
      </c>
      <c r="F269" s="113">
        <v>502</v>
      </c>
      <c r="G269" s="113">
        <v>681</v>
      </c>
      <c r="H269" s="113">
        <v>773</v>
      </c>
      <c r="I269" s="113">
        <v>936</v>
      </c>
      <c r="J269" s="113">
        <v>953</v>
      </c>
      <c r="K269" s="113">
        <v>1117</v>
      </c>
      <c r="L269" s="113">
        <v>1124</v>
      </c>
      <c r="M269" s="113">
        <v>696</v>
      </c>
      <c r="N269" s="113">
        <v>519</v>
      </c>
    </row>
    <row r="270" spans="1:14" x14ac:dyDescent="0.25">
      <c r="A270" s="405">
        <v>218</v>
      </c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1:14" x14ac:dyDescent="0.25">
      <c r="A271" s="405">
        <v>219</v>
      </c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1:14" x14ac:dyDescent="0.25">
      <c r="A272" s="405">
        <v>220</v>
      </c>
      <c r="B272" s="113"/>
      <c r="C272" s="113">
        <v>62</v>
      </c>
      <c r="D272" s="113">
        <v>59</v>
      </c>
      <c r="E272" s="113">
        <v>51</v>
      </c>
      <c r="F272" s="113">
        <v>63</v>
      </c>
      <c r="G272" s="113">
        <v>96</v>
      </c>
      <c r="H272" s="113">
        <v>120</v>
      </c>
      <c r="I272" s="113">
        <v>136</v>
      </c>
      <c r="J272" s="113">
        <v>118</v>
      </c>
      <c r="K272" s="113">
        <v>131</v>
      </c>
      <c r="L272" s="113">
        <v>148</v>
      </c>
      <c r="M272" s="113">
        <v>103</v>
      </c>
      <c r="N272" s="113">
        <v>80</v>
      </c>
    </row>
    <row r="273" spans="1:14" x14ac:dyDescent="0.25">
      <c r="A273" s="405">
        <v>221</v>
      </c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1:14" x14ac:dyDescent="0.25">
      <c r="A274" s="405">
        <v>222</v>
      </c>
      <c r="B274" s="113"/>
      <c r="C274" s="113">
        <v>1181</v>
      </c>
      <c r="D274" s="113">
        <v>1272</v>
      </c>
      <c r="E274" s="113">
        <v>1131</v>
      </c>
      <c r="F274" s="113">
        <v>1027</v>
      </c>
      <c r="G274" s="113">
        <v>1329</v>
      </c>
      <c r="H274" s="113">
        <v>1646</v>
      </c>
      <c r="I274" s="113">
        <v>1563</v>
      </c>
      <c r="J274" s="113">
        <v>1266</v>
      </c>
      <c r="K274" s="113">
        <v>1466</v>
      </c>
      <c r="L274" s="113">
        <v>1952</v>
      </c>
      <c r="M274" s="113">
        <v>1468</v>
      </c>
      <c r="N274" s="113">
        <v>1190</v>
      </c>
    </row>
    <row r="275" spans="1:14" x14ac:dyDescent="0.25">
      <c r="A275" s="405">
        <v>223</v>
      </c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1:14" x14ac:dyDescent="0.25">
      <c r="A276" s="405">
        <v>224</v>
      </c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1:14" x14ac:dyDescent="0.25">
      <c r="A277" s="405">
        <v>225</v>
      </c>
      <c r="B277" s="113"/>
      <c r="C277" s="113">
        <v>379</v>
      </c>
      <c r="D277" s="113">
        <v>476</v>
      </c>
      <c r="E277" s="113">
        <v>511</v>
      </c>
      <c r="F277" s="113">
        <v>376</v>
      </c>
      <c r="G277" s="113">
        <v>187</v>
      </c>
      <c r="H277" s="113">
        <v>75</v>
      </c>
      <c r="I277" s="113">
        <v>40</v>
      </c>
      <c r="J277" s="113">
        <v>25</v>
      </c>
      <c r="K277" s="113">
        <v>20</v>
      </c>
      <c r="L277" s="113">
        <v>31</v>
      </c>
      <c r="M277" s="113">
        <v>76</v>
      </c>
      <c r="N277" s="113">
        <v>213</v>
      </c>
    </row>
    <row r="278" spans="1:14" x14ac:dyDescent="0.25">
      <c r="A278" s="405">
        <v>226</v>
      </c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1:14" x14ac:dyDescent="0.25">
      <c r="A279" s="405">
        <v>227</v>
      </c>
      <c r="B279" s="113"/>
      <c r="C279" s="113">
        <v>1442</v>
      </c>
      <c r="D279" s="113">
        <v>1610</v>
      </c>
      <c r="E279" s="113">
        <v>1624</v>
      </c>
      <c r="F279" s="113">
        <v>1291</v>
      </c>
      <c r="G279" s="113">
        <v>887</v>
      </c>
      <c r="H279" s="113">
        <v>660</v>
      </c>
      <c r="I279" s="113">
        <v>526</v>
      </c>
      <c r="J279" s="113">
        <v>445</v>
      </c>
      <c r="K279" s="113">
        <v>410</v>
      </c>
      <c r="L279" s="113">
        <v>478</v>
      </c>
      <c r="M279" s="113">
        <v>700</v>
      </c>
      <c r="N279" s="113">
        <v>1084</v>
      </c>
    </row>
    <row r="280" spans="1:14" x14ac:dyDescent="0.25">
      <c r="A280" s="405">
        <v>228</v>
      </c>
      <c r="B280" s="113"/>
      <c r="C280" s="113">
        <v>1576</v>
      </c>
      <c r="D280" s="113">
        <v>1759</v>
      </c>
      <c r="E280" s="113">
        <v>1775</v>
      </c>
      <c r="F280" s="113">
        <v>1411</v>
      </c>
      <c r="G280" s="113">
        <v>969</v>
      </c>
      <c r="H280" s="113">
        <v>721</v>
      </c>
      <c r="I280" s="113">
        <v>574</v>
      </c>
      <c r="J280" s="113">
        <v>486</v>
      </c>
      <c r="K280" s="113">
        <v>448</v>
      </c>
      <c r="L280" s="113">
        <v>522</v>
      </c>
      <c r="M280" s="113">
        <v>765</v>
      </c>
      <c r="N280" s="113">
        <v>1184</v>
      </c>
    </row>
    <row r="281" spans="1:14" x14ac:dyDescent="0.25">
      <c r="A281" s="405">
        <v>229</v>
      </c>
      <c r="B281" s="113"/>
      <c r="C281" s="113">
        <v>3679</v>
      </c>
      <c r="D281" s="113">
        <v>4294</v>
      </c>
      <c r="E281" s="113">
        <v>4489</v>
      </c>
      <c r="F281" s="113">
        <v>3597</v>
      </c>
      <c r="G281" s="113">
        <v>2303</v>
      </c>
      <c r="H281" s="113">
        <v>1478</v>
      </c>
      <c r="I281" s="113">
        <v>1049</v>
      </c>
      <c r="J281" s="113">
        <v>807</v>
      </c>
      <c r="K281" s="113">
        <v>703</v>
      </c>
      <c r="L281" s="113">
        <v>885</v>
      </c>
      <c r="M281" s="113">
        <v>1476</v>
      </c>
      <c r="N281" s="113">
        <v>2561</v>
      </c>
    </row>
    <row r="282" spans="1:14" x14ac:dyDescent="0.25">
      <c r="A282" s="405">
        <v>230</v>
      </c>
      <c r="B282" s="113"/>
      <c r="C282" s="113">
        <v>3713</v>
      </c>
      <c r="D282" s="113">
        <v>4333</v>
      </c>
      <c r="E282" s="113">
        <v>4529</v>
      </c>
      <c r="F282" s="113">
        <v>3630</v>
      </c>
      <c r="G282" s="113">
        <v>2324</v>
      </c>
      <c r="H282" s="113">
        <v>1491</v>
      </c>
      <c r="I282" s="113">
        <v>1058</v>
      </c>
      <c r="J282" s="113">
        <v>814</v>
      </c>
      <c r="K282" s="113">
        <v>710</v>
      </c>
      <c r="L282" s="113">
        <v>893</v>
      </c>
      <c r="M282" s="113">
        <v>1490</v>
      </c>
      <c r="N282" s="113">
        <v>2586</v>
      </c>
    </row>
    <row r="283" spans="1:14" x14ac:dyDescent="0.25">
      <c r="A283" s="405">
        <v>231</v>
      </c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1:14" x14ac:dyDescent="0.25">
      <c r="A284" s="405">
        <v>232</v>
      </c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1:14" x14ac:dyDescent="0.25">
      <c r="A285" s="405">
        <v>233</v>
      </c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1:14" x14ac:dyDescent="0.25">
      <c r="A286" s="405">
        <v>234</v>
      </c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1:14" x14ac:dyDescent="0.25">
      <c r="A287" s="405">
        <v>235</v>
      </c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1:14" x14ac:dyDescent="0.25">
      <c r="A288" s="405">
        <v>236</v>
      </c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1:14" x14ac:dyDescent="0.25">
      <c r="A289" s="405">
        <v>237</v>
      </c>
      <c r="B289" s="113"/>
      <c r="C289" s="113">
        <v>748</v>
      </c>
      <c r="D289" s="113">
        <v>785</v>
      </c>
      <c r="E289" s="113">
        <v>671</v>
      </c>
      <c r="F289" s="113">
        <v>439</v>
      </c>
      <c r="G289" s="113">
        <v>348</v>
      </c>
      <c r="H289" s="113">
        <v>349</v>
      </c>
      <c r="I289" s="113">
        <v>275</v>
      </c>
      <c r="J289" s="113">
        <v>232</v>
      </c>
      <c r="K289" s="113">
        <v>256</v>
      </c>
      <c r="L289" s="113">
        <v>313</v>
      </c>
      <c r="M289" s="113">
        <v>340</v>
      </c>
      <c r="N289" s="113">
        <v>511</v>
      </c>
    </row>
    <row r="290" spans="1:14" x14ac:dyDescent="0.25">
      <c r="A290" s="405">
        <v>238</v>
      </c>
      <c r="B290" s="113"/>
      <c r="C290" s="113">
        <v>831</v>
      </c>
      <c r="D290" s="113">
        <v>876</v>
      </c>
      <c r="E290" s="113">
        <v>751</v>
      </c>
      <c r="F290" s="113">
        <v>495</v>
      </c>
      <c r="G290" s="113">
        <v>393</v>
      </c>
      <c r="H290" s="113">
        <v>395</v>
      </c>
      <c r="I290" s="113">
        <v>309</v>
      </c>
      <c r="J290" s="113">
        <v>262</v>
      </c>
      <c r="K290" s="113">
        <v>288</v>
      </c>
      <c r="L290" s="113">
        <v>347</v>
      </c>
      <c r="M290" s="113">
        <v>379</v>
      </c>
      <c r="N290" s="113">
        <v>566</v>
      </c>
    </row>
    <row r="291" spans="1:14" x14ac:dyDescent="0.25">
      <c r="A291" s="405">
        <v>239</v>
      </c>
      <c r="B291" s="113"/>
      <c r="C291" s="113">
        <v>978</v>
      </c>
      <c r="D291" s="113">
        <v>1028</v>
      </c>
      <c r="E291" s="113">
        <v>887</v>
      </c>
      <c r="F291" s="113">
        <v>603</v>
      </c>
      <c r="G291" s="113">
        <v>481</v>
      </c>
      <c r="H291" s="113">
        <v>480</v>
      </c>
      <c r="I291" s="113">
        <v>383</v>
      </c>
      <c r="J291" s="113">
        <v>328</v>
      </c>
      <c r="K291" s="113">
        <v>354</v>
      </c>
      <c r="L291" s="113">
        <v>419</v>
      </c>
      <c r="M291" s="113">
        <v>456</v>
      </c>
      <c r="N291" s="113">
        <v>675</v>
      </c>
    </row>
    <row r="292" spans="1:14" x14ac:dyDescent="0.25">
      <c r="A292" s="405">
        <v>240</v>
      </c>
      <c r="B292" s="113"/>
      <c r="C292" s="113">
        <v>1169</v>
      </c>
      <c r="D292" s="113">
        <v>1233</v>
      </c>
      <c r="E292" s="113">
        <v>1074</v>
      </c>
      <c r="F292" s="113">
        <v>725</v>
      </c>
      <c r="G292" s="113">
        <v>579</v>
      </c>
      <c r="H292" s="113">
        <v>576</v>
      </c>
      <c r="I292" s="113">
        <v>465</v>
      </c>
      <c r="J292" s="113">
        <v>402</v>
      </c>
      <c r="K292" s="113">
        <v>432</v>
      </c>
      <c r="L292" s="113">
        <v>503</v>
      </c>
      <c r="M292" s="113">
        <v>543</v>
      </c>
      <c r="N292" s="113">
        <v>805</v>
      </c>
    </row>
    <row r="293" spans="1:14" x14ac:dyDescent="0.25">
      <c r="A293" s="405">
        <v>241</v>
      </c>
      <c r="B293" s="113"/>
      <c r="C293" s="113">
        <v>262</v>
      </c>
      <c r="D293" s="113">
        <v>283</v>
      </c>
      <c r="E293" s="113">
        <v>286</v>
      </c>
      <c r="F293" s="113">
        <v>231</v>
      </c>
      <c r="G293" s="113">
        <v>180</v>
      </c>
      <c r="H293" s="113">
        <v>156</v>
      </c>
      <c r="I293" s="113">
        <v>139</v>
      </c>
      <c r="J293" s="113">
        <v>129</v>
      </c>
      <c r="K293" s="113">
        <v>132</v>
      </c>
      <c r="L293" s="113">
        <v>151</v>
      </c>
      <c r="M293" s="113">
        <v>179</v>
      </c>
      <c r="N293" s="113">
        <v>224</v>
      </c>
    </row>
    <row r="294" spans="1:14" x14ac:dyDescent="0.25">
      <c r="A294" s="405">
        <v>242</v>
      </c>
      <c r="B294" s="113"/>
      <c r="C294" s="113">
        <v>1254</v>
      </c>
      <c r="D294" s="113">
        <v>1326</v>
      </c>
      <c r="E294" s="113">
        <v>1152</v>
      </c>
      <c r="F294" s="113">
        <v>775</v>
      </c>
      <c r="G294" s="113">
        <v>615</v>
      </c>
      <c r="H294" s="113">
        <v>613</v>
      </c>
      <c r="I294" s="113">
        <v>493</v>
      </c>
      <c r="J294" s="113">
        <v>425</v>
      </c>
      <c r="K294" s="113">
        <v>456</v>
      </c>
      <c r="L294" s="113">
        <v>534</v>
      </c>
      <c r="M294" s="113">
        <v>578</v>
      </c>
      <c r="N294" s="113">
        <v>858</v>
      </c>
    </row>
    <row r="295" spans="1:14" x14ac:dyDescent="0.25">
      <c r="A295" s="405">
        <v>243</v>
      </c>
      <c r="B295" s="113"/>
      <c r="C295" s="113">
        <v>1312</v>
      </c>
      <c r="D295" s="113">
        <v>1413</v>
      </c>
      <c r="E295" s="113">
        <v>1240</v>
      </c>
      <c r="F295" s="113">
        <v>847</v>
      </c>
      <c r="G295" s="113">
        <v>659</v>
      </c>
      <c r="H295" s="113">
        <v>659</v>
      </c>
      <c r="I295" s="113">
        <v>532</v>
      </c>
      <c r="J295" s="113">
        <v>460</v>
      </c>
      <c r="K295" s="113">
        <v>485</v>
      </c>
      <c r="L295" s="113">
        <v>566</v>
      </c>
      <c r="M295" s="113">
        <v>610</v>
      </c>
      <c r="N295" s="113">
        <v>896</v>
      </c>
    </row>
    <row r="296" spans="1:14" x14ac:dyDescent="0.25">
      <c r="A296" s="405">
        <v>244</v>
      </c>
      <c r="B296" s="113"/>
      <c r="C296" s="113">
        <v>10159</v>
      </c>
      <c r="D296" s="113">
        <v>10685</v>
      </c>
      <c r="E296" s="113">
        <v>10165</v>
      </c>
      <c r="F296" s="113">
        <v>7575</v>
      </c>
      <c r="G296" s="113">
        <v>5274</v>
      </c>
      <c r="H296" s="113">
        <v>4440</v>
      </c>
      <c r="I296" s="113">
        <v>3620</v>
      </c>
      <c r="J296" s="113">
        <v>3046</v>
      </c>
      <c r="K296" s="113">
        <v>2950</v>
      </c>
      <c r="L296" s="113">
        <v>3398</v>
      </c>
      <c r="M296" s="113">
        <v>4492</v>
      </c>
      <c r="N296" s="113">
        <v>7135</v>
      </c>
    </row>
    <row r="297" spans="1:14" x14ac:dyDescent="0.25">
      <c r="A297" s="405">
        <v>245</v>
      </c>
      <c r="B297" s="113"/>
      <c r="C297" s="113">
        <v>10576</v>
      </c>
      <c r="D297" s="113">
        <v>11146</v>
      </c>
      <c r="E297" s="113">
        <v>10596</v>
      </c>
      <c r="F297" s="113">
        <v>7942</v>
      </c>
      <c r="G297" s="113">
        <v>5591</v>
      </c>
      <c r="H297" s="113">
        <v>4746</v>
      </c>
      <c r="I297" s="113">
        <v>3903</v>
      </c>
      <c r="J297" s="113">
        <v>3325</v>
      </c>
      <c r="K297" s="113">
        <v>3220</v>
      </c>
      <c r="L297" s="113">
        <v>3672</v>
      </c>
      <c r="M297" s="113">
        <v>4788</v>
      </c>
      <c r="N297" s="113">
        <v>7472</v>
      </c>
    </row>
    <row r="298" spans="1:14" x14ac:dyDescent="0.25">
      <c r="A298" s="405">
        <v>246</v>
      </c>
      <c r="B298" s="113"/>
      <c r="C298" s="113">
        <v>11454</v>
      </c>
      <c r="D298" s="113">
        <v>12270</v>
      </c>
      <c r="E298" s="113">
        <v>11703</v>
      </c>
      <c r="F298" s="113">
        <v>8984</v>
      </c>
      <c r="G298" s="113">
        <v>6487</v>
      </c>
      <c r="H298" s="113">
        <v>5641</v>
      </c>
      <c r="I298" s="113">
        <v>4626</v>
      </c>
      <c r="J298" s="113">
        <v>3942</v>
      </c>
      <c r="K298" s="113">
        <v>3838</v>
      </c>
      <c r="L298" s="113">
        <v>4338</v>
      </c>
      <c r="M298" s="113">
        <v>5453</v>
      </c>
      <c r="N298" s="113">
        <v>8143</v>
      </c>
    </row>
    <row r="299" spans="1:14" x14ac:dyDescent="0.25">
      <c r="A299" s="405">
        <v>247</v>
      </c>
      <c r="B299" s="113"/>
      <c r="C299" s="113">
        <v>286</v>
      </c>
      <c r="D299" s="113">
        <v>318</v>
      </c>
      <c r="E299" s="113">
        <v>327</v>
      </c>
      <c r="F299" s="113">
        <v>252</v>
      </c>
      <c r="G299" s="113">
        <v>177</v>
      </c>
      <c r="H299" s="113">
        <v>139</v>
      </c>
      <c r="I299" s="113">
        <v>116</v>
      </c>
      <c r="J299" s="113">
        <v>101</v>
      </c>
      <c r="K299" s="113">
        <v>102</v>
      </c>
      <c r="L299" s="113">
        <v>126</v>
      </c>
      <c r="M299" s="113">
        <v>165</v>
      </c>
      <c r="N299" s="113">
        <v>231</v>
      </c>
    </row>
    <row r="300" spans="1:14" x14ac:dyDescent="0.25">
      <c r="A300" s="405">
        <v>248</v>
      </c>
      <c r="B300" s="113"/>
      <c r="C300" s="113">
        <v>297</v>
      </c>
      <c r="D300" s="113">
        <v>331</v>
      </c>
      <c r="E300" s="113">
        <v>340</v>
      </c>
      <c r="F300" s="113">
        <v>262</v>
      </c>
      <c r="G300" s="113">
        <v>184</v>
      </c>
      <c r="H300" s="113">
        <v>145</v>
      </c>
      <c r="I300" s="113">
        <v>120</v>
      </c>
      <c r="J300" s="113">
        <v>105</v>
      </c>
      <c r="K300" s="113">
        <v>107</v>
      </c>
      <c r="L300" s="113">
        <v>131</v>
      </c>
      <c r="M300" s="113">
        <v>171</v>
      </c>
      <c r="N300" s="113">
        <v>240</v>
      </c>
    </row>
    <row r="301" spans="1:14" x14ac:dyDescent="0.25">
      <c r="A301" s="405">
        <v>249</v>
      </c>
      <c r="B301" s="113"/>
      <c r="C301" s="113">
        <v>518</v>
      </c>
      <c r="D301" s="113">
        <v>551</v>
      </c>
      <c r="E301" s="113">
        <v>459</v>
      </c>
      <c r="F301" s="113">
        <v>330</v>
      </c>
      <c r="G301" s="113">
        <v>306</v>
      </c>
      <c r="H301" s="113">
        <v>322</v>
      </c>
      <c r="I301" s="113">
        <v>283</v>
      </c>
      <c r="J301" s="113">
        <v>233</v>
      </c>
      <c r="K301" s="113">
        <v>263</v>
      </c>
      <c r="L301" s="113">
        <v>312</v>
      </c>
      <c r="M301" s="113">
        <v>292</v>
      </c>
      <c r="N301" s="113">
        <v>359</v>
      </c>
    </row>
    <row r="302" spans="1:14" x14ac:dyDescent="0.25">
      <c r="A302" s="405">
        <v>250</v>
      </c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1:14" x14ac:dyDescent="0.25">
      <c r="A303" s="405">
        <v>251</v>
      </c>
      <c r="B303" s="113"/>
      <c r="C303" s="113">
        <v>316</v>
      </c>
      <c r="D303" s="113">
        <v>315</v>
      </c>
      <c r="E303" s="113">
        <v>318</v>
      </c>
      <c r="F303" s="113">
        <v>240</v>
      </c>
      <c r="G303" s="113">
        <v>151</v>
      </c>
      <c r="H303" s="113">
        <v>114</v>
      </c>
      <c r="I303" s="113">
        <v>90</v>
      </c>
      <c r="J303" s="113">
        <v>71</v>
      </c>
      <c r="K303" s="113">
        <v>60</v>
      </c>
      <c r="L303" s="113">
        <v>72</v>
      </c>
      <c r="M303" s="113">
        <v>125</v>
      </c>
      <c r="N303" s="113">
        <v>238</v>
      </c>
    </row>
    <row r="304" spans="1:14" x14ac:dyDescent="0.25">
      <c r="A304" s="405">
        <v>252</v>
      </c>
      <c r="B304" s="113"/>
      <c r="C304" s="113">
        <v>101</v>
      </c>
      <c r="D304" s="113">
        <v>114</v>
      </c>
      <c r="E304" s="113">
        <v>112</v>
      </c>
      <c r="F304" s="113">
        <v>89</v>
      </c>
      <c r="G304" s="113">
        <v>67</v>
      </c>
      <c r="H304" s="113">
        <v>57</v>
      </c>
      <c r="I304" s="113">
        <v>51</v>
      </c>
      <c r="J304" s="113">
        <v>47</v>
      </c>
      <c r="K304" s="113">
        <v>48</v>
      </c>
      <c r="L304" s="113">
        <v>52</v>
      </c>
      <c r="M304" s="113">
        <v>61</v>
      </c>
      <c r="N304" s="113">
        <v>80</v>
      </c>
    </row>
    <row r="305" spans="1:14" x14ac:dyDescent="0.25">
      <c r="A305" s="405">
        <v>253</v>
      </c>
      <c r="B305" s="113"/>
      <c r="C305" s="113">
        <v>1734</v>
      </c>
      <c r="D305" s="113">
        <v>1963</v>
      </c>
      <c r="E305" s="113">
        <v>1841</v>
      </c>
      <c r="F305" s="113">
        <v>1329</v>
      </c>
      <c r="G305" s="113">
        <v>705</v>
      </c>
      <c r="H305" s="113">
        <v>476</v>
      </c>
      <c r="I305" s="113">
        <v>360</v>
      </c>
      <c r="J305" s="113">
        <v>281</v>
      </c>
      <c r="K305" s="113">
        <v>264</v>
      </c>
      <c r="L305" s="113">
        <v>377</v>
      </c>
      <c r="M305" s="113">
        <v>686</v>
      </c>
      <c r="N305" s="113">
        <v>1281</v>
      </c>
    </row>
    <row r="306" spans="1:14" x14ac:dyDescent="0.25">
      <c r="A306" s="405">
        <v>254</v>
      </c>
      <c r="B306" s="113"/>
      <c r="C306" s="113">
        <v>161</v>
      </c>
      <c r="D306" s="113">
        <v>157</v>
      </c>
      <c r="E306" s="113">
        <v>155</v>
      </c>
      <c r="F306" s="113">
        <v>130</v>
      </c>
      <c r="G306" s="113">
        <v>79</v>
      </c>
      <c r="H306" s="113">
        <v>54</v>
      </c>
      <c r="I306" s="113">
        <v>54</v>
      </c>
      <c r="J306" s="113">
        <v>44</v>
      </c>
      <c r="K306" s="113">
        <v>30</v>
      </c>
      <c r="L306" s="113">
        <v>36</v>
      </c>
      <c r="M306" s="113">
        <v>94</v>
      </c>
      <c r="N306" s="113">
        <v>197</v>
      </c>
    </row>
    <row r="307" spans="1:14" x14ac:dyDescent="0.25">
      <c r="A307" s="405">
        <v>255</v>
      </c>
      <c r="B307" s="113"/>
      <c r="C307" s="113">
        <v>341</v>
      </c>
      <c r="D307" s="113">
        <v>229</v>
      </c>
      <c r="E307" s="113">
        <v>207</v>
      </c>
      <c r="F307" s="113">
        <v>130</v>
      </c>
      <c r="G307" s="113">
        <v>69</v>
      </c>
      <c r="H307" s="113">
        <v>52</v>
      </c>
      <c r="I307" s="113">
        <v>43</v>
      </c>
      <c r="J307" s="113">
        <v>36</v>
      </c>
      <c r="K307" s="113">
        <v>34</v>
      </c>
      <c r="L307" s="113">
        <v>66</v>
      </c>
      <c r="M307" s="113">
        <v>197</v>
      </c>
      <c r="N307" s="113">
        <v>351</v>
      </c>
    </row>
    <row r="308" spans="1:14" x14ac:dyDescent="0.25">
      <c r="A308" s="405">
        <v>256</v>
      </c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1:14" x14ac:dyDescent="0.25">
      <c r="A309" s="405">
        <v>257</v>
      </c>
      <c r="B309" s="113"/>
      <c r="C309" s="113">
        <v>3084</v>
      </c>
      <c r="D309" s="113">
        <v>3458</v>
      </c>
      <c r="E309" s="113">
        <v>3324</v>
      </c>
      <c r="F309" s="113">
        <v>2361</v>
      </c>
      <c r="G309" s="113">
        <v>1180</v>
      </c>
      <c r="H309" s="113">
        <v>774</v>
      </c>
      <c r="I309" s="113">
        <v>591</v>
      </c>
      <c r="J309" s="113">
        <v>474</v>
      </c>
      <c r="K309" s="113">
        <v>451</v>
      </c>
      <c r="L309" s="113">
        <v>621</v>
      </c>
      <c r="M309" s="113">
        <v>1174</v>
      </c>
      <c r="N309" s="113">
        <v>2284</v>
      </c>
    </row>
    <row r="310" spans="1:14" x14ac:dyDescent="0.25">
      <c r="A310" s="405">
        <v>258</v>
      </c>
      <c r="B310" s="113"/>
      <c r="C310" s="113">
        <v>407</v>
      </c>
      <c r="D310" s="113">
        <v>279</v>
      </c>
      <c r="E310" s="113">
        <v>243</v>
      </c>
      <c r="F310" s="113">
        <v>154</v>
      </c>
      <c r="G310" s="113">
        <v>82</v>
      </c>
      <c r="H310" s="113">
        <v>61</v>
      </c>
      <c r="I310" s="113">
        <v>51</v>
      </c>
      <c r="J310" s="113">
        <v>43</v>
      </c>
      <c r="K310" s="113">
        <v>42</v>
      </c>
      <c r="L310" s="113">
        <v>77</v>
      </c>
      <c r="M310" s="113">
        <v>231</v>
      </c>
      <c r="N310" s="113">
        <v>419</v>
      </c>
    </row>
    <row r="311" spans="1:14" x14ac:dyDescent="0.25">
      <c r="A311" s="405">
        <v>259</v>
      </c>
      <c r="B311" s="113"/>
      <c r="C311" s="113">
        <v>101</v>
      </c>
      <c r="D311" s="113">
        <v>114</v>
      </c>
      <c r="E311" s="113">
        <v>112</v>
      </c>
      <c r="F311" s="113">
        <v>89</v>
      </c>
      <c r="G311" s="113">
        <v>67</v>
      </c>
      <c r="H311" s="113">
        <v>57</v>
      </c>
      <c r="I311" s="113">
        <v>51</v>
      </c>
      <c r="J311" s="113">
        <v>47</v>
      </c>
      <c r="K311" s="113">
        <v>48</v>
      </c>
      <c r="L311" s="113">
        <v>52</v>
      </c>
      <c r="M311" s="113">
        <v>61</v>
      </c>
      <c r="N311" s="113">
        <v>80</v>
      </c>
    </row>
    <row r="312" spans="1:14" x14ac:dyDescent="0.25">
      <c r="A312" s="405">
        <v>260</v>
      </c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1:14" x14ac:dyDescent="0.25">
      <c r="A313" s="405">
        <v>261</v>
      </c>
      <c r="B313" s="113"/>
      <c r="C313" s="113">
        <v>318</v>
      </c>
      <c r="D313" s="113">
        <v>355</v>
      </c>
      <c r="E313" s="113">
        <v>364</v>
      </c>
      <c r="F313" s="113">
        <v>282</v>
      </c>
      <c r="G313" s="113">
        <v>198</v>
      </c>
      <c r="H313" s="113">
        <v>156</v>
      </c>
      <c r="I313" s="113">
        <v>130</v>
      </c>
      <c r="J313" s="113">
        <v>113</v>
      </c>
      <c r="K313" s="113">
        <v>115</v>
      </c>
      <c r="L313" s="113">
        <v>141</v>
      </c>
      <c r="M313" s="113">
        <v>183</v>
      </c>
      <c r="N313" s="113">
        <v>257</v>
      </c>
    </row>
    <row r="314" spans="1:14" x14ac:dyDescent="0.25">
      <c r="A314" s="405">
        <v>262</v>
      </c>
      <c r="B314" s="113"/>
      <c r="C314" s="113">
        <v>151</v>
      </c>
      <c r="D314" s="113">
        <v>114</v>
      </c>
      <c r="E314" s="113">
        <v>103</v>
      </c>
      <c r="F314" s="113">
        <v>75</v>
      </c>
      <c r="G314" s="113">
        <v>56</v>
      </c>
      <c r="H314" s="113">
        <v>48</v>
      </c>
      <c r="I314" s="113">
        <v>42</v>
      </c>
      <c r="J314" s="113">
        <v>37</v>
      </c>
      <c r="K314" s="113">
        <v>38</v>
      </c>
      <c r="L314" s="113">
        <v>47</v>
      </c>
      <c r="M314" s="113">
        <v>78</v>
      </c>
      <c r="N314" s="113">
        <v>129</v>
      </c>
    </row>
    <row r="315" spans="1:14" x14ac:dyDescent="0.25">
      <c r="A315" s="405">
        <v>263</v>
      </c>
      <c r="B315" s="113"/>
      <c r="C315" s="113">
        <v>305</v>
      </c>
      <c r="D315" s="113">
        <v>245</v>
      </c>
      <c r="E315" s="113">
        <v>220</v>
      </c>
      <c r="F315" s="113">
        <v>166</v>
      </c>
      <c r="G315" s="113">
        <v>119</v>
      </c>
      <c r="H315" s="113">
        <v>98</v>
      </c>
      <c r="I315" s="113">
        <v>83</v>
      </c>
      <c r="J315" s="113">
        <v>72</v>
      </c>
      <c r="K315" s="113">
        <v>70</v>
      </c>
      <c r="L315" s="113">
        <v>88</v>
      </c>
      <c r="M315" s="113">
        <v>166</v>
      </c>
      <c r="N315" s="113">
        <v>264</v>
      </c>
    </row>
    <row r="316" spans="1:14" x14ac:dyDescent="0.25">
      <c r="A316" s="405">
        <v>264</v>
      </c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1:14" x14ac:dyDescent="0.25">
      <c r="A317" s="405">
        <v>265</v>
      </c>
      <c r="B317" s="113"/>
      <c r="C317" s="113">
        <v>67</v>
      </c>
      <c r="D317" s="113">
        <v>53</v>
      </c>
      <c r="E317" s="113">
        <v>48</v>
      </c>
      <c r="F317" s="113">
        <v>40</v>
      </c>
      <c r="G317" s="113">
        <v>31</v>
      </c>
      <c r="H317" s="113">
        <v>27</v>
      </c>
      <c r="I317" s="113">
        <v>24</v>
      </c>
      <c r="J317" s="113">
        <v>21</v>
      </c>
      <c r="K317" s="113">
        <v>20</v>
      </c>
      <c r="L317" s="113">
        <v>24</v>
      </c>
      <c r="M317" s="113">
        <v>39</v>
      </c>
      <c r="N317" s="113">
        <v>61</v>
      </c>
    </row>
    <row r="318" spans="1:14" x14ac:dyDescent="0.25">
      <c r="A318" s="405">
        <v>266</v>
      </c>
      <c r="B318" s="113"/>
      <c r="C318" s="113">
        <v>14865</v>
      </c>
      <c r="D318" s="113">
        <v>16102</v>
      </c>
      <c r="E318" s="113">
        <v>15105</v>
      </c>
      <c r="F318" s="113">
        <v>11980</v>
      </c>
      <c r="G318" s="113">
        <v>9631</v>
      </c>
      <c r="H318" s="113">
        <v>9011</v>
      </c>
      <c r="I318" s="113">
        <v>7638</v>
      </c>
      <c r="J318" s="113">
        <v>6378</v>
      </c>
      <c r="K318" s="113">
        <v>6426</v>
      </c>
      <c r="L318" s="113">
        <v>7672</v>
      </c>
      <c r="M318" s="113">
        <v>8450</v>
      </c>
      <c r="N318" s="113">
        <v>11154</v>
      </c>
    </row>
    <row r="319" spans="1:14" x14ac:dyDescent="0.25">
      <c r="A319" s="405">
        <v>267</v>
      </c>
      <c r="B319" s="113"/>
      <c r="C319" s="113">
        <v>267</v>
      </c>
      <c r="D319" s="113">
        <v>225</v>
      </c>
      <c r="E319" s="113">
        <v>201</v>
      </c>
      <c r="F319" s="113">
        <v>156</v>
      </c>
      <c r="G319" s="113">
        <v>120</v>
      </c>
      <c r="H319" s="113">
        <v>105</v>
      </c>
      <c r="I319" s="113">
        <v>94</v>
      </c>
      <c r="J319" s="113">
        <v>84</v>
      </c>
      <c r="K319" s="113">
        <v>84</v>
      </c>
      <c r="L319" s="113">
        <v>98</v>
      </c>
      <c r="M319" s="113">
        <v>144</v>
      </c>
      <c r="N319" s="113">
        <v>227</v>
      </c>
    </row>
    <row r="320" spans="1:14" x14ac:dyDescent="0.25">
      <c r="A320" s="405">
        <v>268</v>
      </c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1:14" x14ac:dyDescent="0.25">
      <c r="A321" s="405">
        <v>269</v>
      </c>
      <c r="B321" s="113"/>
      <c r="C321" s="113">
        <v>383</v>
      </c>
      <c r="D321" s="113">
        <v>581</v>
      </c>
      <c r="E321" s="113">
        <v>749</v>
      </c>
      <c r="F321" s="113">
        <v>1017</v>
      </c>
      <c r="G321" s="113">
        <v>1184</v>
      </c>
      <c r="H321" s="113">
        <v>1044</v>
      </c>
      <c r="I321" s="113">
        <v>668</v>
      </c>
      <c r="J321" s="113">
        <v>420</v>
      </c>
      <c r="K321" s="113">
        <v>313</v>
      </c>
      <c r="L321" s="113">
        <v>268</v>
      </c>
      <c r="M321" s="113">
        <v>263</v>
      </c>
      <c r="N321" s="113">
        <v>293</v>
      </c>
    </row>
    <row r="322" spans="1:14" x14ac:dyDescent="0.25">
      <c r="A322" s="405">
        <v>270</v>
      </c>
      <c r="B322" s="113"/>
      <c r="C322" s="113">
        <v>1414</v>
      </c>
      <c r="D322" s="113">
        <v>1598</v>
      </c>
      <c r="E322" s="113">
        <v>1482</v>
      </c>
      <c r="F322" s="113">
        <v>1051</v>
      </c>
      <c r="G322" s="113">
        <v>558</v>
      </c>
      <c r="H322" s="113">
        <v>386</v>
      </c>
      <c r="I322" s="113">
        <v>290</v>
      </c>
      <c r="J322" s="113">
        <v>224</v>
      </c>
      <c r="K322" s="113">
        <v>212</v>
      </c>
      <c r="L322" s="113">
        <v>310</v>
      </c>
      <c r="M322" s="113">
        <v>561</v>
      </c>
      <c r="N322" s="113">
        <v>1045</v>
      </c>
    </row>
    <row r="323" spans="1:14" x14ac:dyDescent="0.25">
      <c r="A323" s="405">
        <v>271</v>
      </c>
      <c r="B323" s="113"/>
      <c r="C323" s="113">
        <v>6822</v>
      </c>
      <c r="D323" s="113">
        <v>8185</v>
      </c>
      <c r="E323" s="113">
        <v>8688</v>
      </c>
      <c r="F323" s="113">
        <v>7234</v>
      </c>
      <c r="G323" s="113">
        <v>4075</v>
      </c>
      <c r="H323" s="113">
        <v>2321</v>
      </c>
      <c r="I323" s="113">
        <v>1642</v>
      </c>
      <c r="J323" s="113">
        <v>1266</v>
      </c>
      <c r="K323" s="113">
        <v>1142</v>
      </c>
      <c r="L323" s="113">
        <v>1473</v>
      </c>
      <c r="M323" s="113">
        <v>2560</v>
      </c>
      <c r="N323" s="113">
        <v>4692</v>
      </c>
    </row>
    <row r="324" spans="1:14" x14ac:dyDescent="0.25">
      <c r="A324" s="405">
        <v>272</v>
      </c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1:14" x14ac:dyDescent="0.25">
      <c r="A325" s="405">
        <v>273</v>
      </c>
      <c r="B325" s="113"/>
      <c r="C325" s="113">
        <v>4399</v>
      </c>
      <c r="D325" s="113">
        <v>5036</v>
      </c>
      <c r="E325" s="113">
        <v>5070</v>
      </c>
      <c r="F325" s="113">
        <v>3785</v>
      </c>
      <c r="G325" s="113">
        <v>1875</v>
      </c>
      <c r="H325" s="113">
        <v>1113</v>
      </c>
      <c r="I325" s="113">
        <v>800</v>
      </c>
      <c r="J325" s="113">
        <v>613</v>
      </c>
      <c r="K325" s="113">
        <v>558</v>
      </c>
      <c r="L325" s="113">
        <v>779</v>
      </c>
      <c r="M325" s="113">
        <v>1544</v>
      </c>
      <c r="N325" s="113">
        <v>3115</v>
      </c>
    </row>
    <row r="326" spans="1:14" x14ac:dyDescent="0.25">
      <c r="A326" s="405">
        <v>274</v>
      </c>
      <c r="B326" s="113"/>
      <c r="C326" s="113">
        <v>7099</v>
      </c>
      <c r="D326" s="113">
        <v>8652</v>
      </c>
      <c r="E326" s="113">
        <v>9240</v>
      </c>
      <c r="F326" s="113">
        <v>7976</v>
      </c>
      <c r="G326" s="113">
        <v>4593</v>
      </c>
      <c r="H326" s="113">
        <v>2656</v>
      </c>
      <c r="I326" s="113">
        <v>1898</v>
      </c>
      <c r="J326" s="113">
        <v>1496</v>
      </c>
      <c r="K326" s="113">
        <v>1358</v>
      </c>
      <c r="L326" s="113">
        <v>1669</v>
      </c>
      <c r="M326" s="113">
        <v>2717</v>
      </c>
      <c r="N326" s="113">
        <v>4781</v>
      </c>
    </row>
    <row r="327" spans="1:14" x14ac:dyDescent="0.25">
      <c r="A327" s="405">
        <v>275</v>
      </c>
      <c r="B327" s="113"/>
      <c r="C327" s="113">
        <v>15004</v>
      </c>
      <c r="D327" s="113">
        <v>20357</v>
      </c>
      <c r="E327" s="113">
        <v>23831</v>
      </c>
      <c r="F327" s="113">
        <v>23813</v>
      </c>
      <c r="G327" s="113">
        <v>15513</v>
      </c>
      <c r="H327" s="113">
        <v>7259</v>
      </c>
      <c r="I327" s="113">
        <v>4165</v>
      </c>
      <c r="J327" s="113">
        <v>2918</v>
      </c>
      <c r="K327" s="113">
        <v>2304</v>
      </c>
      <c r="L327" s="113">
        <v>2585</v>
      </c>
      <c r="M327" s="113">
        <v>4283</v>
      </c>
      <c r="N327" s="113">
        <v>8430</v>
      </c>
    </row>
    <row r="328" spans="1:14" x14ac:dyDescent="0.25">
      <c r="A328" s="405">
        <v>276</v>
      </c>
      <c r="B328" s="113"/>
      <c r="C328" s="113">
        <v>6567</v>
      </c>
      <c r="D328" s="113">
        <v>10069</v>
      </c>
      <c r="E328" s="113">
        <v>12490</v>
      </c>
      <c r="F328" s="113">
        <v>13137</v>
      </c>
      <c r="G328" s="113">
        <v>8783</v>
      </c>
      <c r="H328" s="113">
        <v>3642</v>
      </c>
      <c r="I328" s="113">
        <v>1787</v>
      </c>
      <c r="J328" s="113">
        <v>1106</v>
      </c>
      <c r="K328" s="113">
        <v>820</v>
      </c>
      <c r="L328" s="113">
        <v>950</v>
      </c>
      <c r="M328" s="113">
        <v>1636</v>
      </c>
      <c r="N328" s="113">
        <v>3312</v>
      </c>
    </row>
    <row r="329" spans="1:14" x14ac:dyDescent="0.25">
      <c r="A329" s="405">
        <v>277</v>
      </c>
      <c r="B329" s="113"/>
      <c r="C329" s="113">
        <v>143</v>
      </c>
      <c r="D329" s="113">
        <v>209</v>
      </c>
      <c r="E329" s="113">
        <v>320</v>
      </c>
      <c r="F329" s="113">
        <v>404</v>
      </c>
      <c r="G329" s="113">
        <v>386</v>
      </c>
      <c r="H329" s="113">
        <v>266</v>
      </c>
      <c r="I329" s="113">
        <v>197</v>
      </c>
      <c r="J329" s="113">
        <v>149</v>
      </c>
      <c r="K329" s="113">
        <v>129</v>
      </c>
      <c r="L329" s="113">
        <v>115</v>
      </c>
      <c r="M329" s="113">
        <v>115</v>
      </c>
      <c r="N329" s="113">
        <v>118</v>
      </c>
    </row>
    <row r="330" spans="1:14" x14ac:dyDescent="0.25">
      <c r="A330" s="405">
        <v>278</v>
      </c>
      <c r="B330" s="113"/>
      <c r="C330" s="113">
        <v>305</v>
      </c>
      <c r="D330" s="113">
        <v>343</v>
      </c>
      <c r="E330" s="113">
        <v>323</v>
      </c>
      <c r="F330" s="113">
        <v>215</v>
      </c>
      <c r="G330" s="113">
        <v>122</v>
      </c>
      <c r="H330" s="113">
        <v>92</v>
      </c>
      <c r="I330" s="113">
        <v>77</v>
      </c>
      <c r="J330" s="113">
        <v>69</v>
      </c>
      <c r="K330" s="113">
        <v>70</v>
      </c>
      <c r="L330" s="113">
        <v>94</v>
      </c>
      <c r="M330" s="113">
        <v>131</v>
      </c>
      <c r="N330" s="113">
        <v>207</v>
      </c>
    </row>
    <row r="331" spans="1:14" x14ac:dyDescent="0.25">
      <c r="A331" s="405">
        <v>279</v>
      </c>
      <c r="B331" s="113"/>
      <c r="C331" s="113">
        <v>478</v>
      </c>
      <c r="D331" s="113">
        <v>741</v>
      </c>
      <c r="E331" s="113">
        <v>844</v>
      </c>
      <c r="F331" s="113">
        <v>758</v>
      </c>
      <c r="G331" s="113">
        <v>464</v>
      </c>
      <c r="H331" s="113">
        <v>244</v>
      </c>
      <c r="I331" s="113">
        <v>143</v>
      </c>
      <c r="J331" s="113">
        <v>88</v>
      </c>
      <c r="K331" s="113">
        <v>62</v>
      </c>
      <c r="L331" s="113">
        <v>61</v>
      </c>
      <c r="M331" s="113">
        <v>118</v>
      </c>
      <c r="N331" s="113">
        <v>243</v>
      </c>
    </row>
    <row r="332" spans="1:14" x14ac:dyDescent="0.25">
      <c r="A332" s="405">
        <v>280</v>
      </c>
      <c r="B332" s="113"/>
      <c r="C332" s="113">
        <v>527</v>
      </c>
      <c r="D332" s="113">
        <v>996</v>
      </c>
      <c r="E332" s="113">
        <v>1519</v>
      </c>
      <c r="F332" s="113">
        <v>1876</v>
      </c>
      <c r="G332" s="113">
        <v>2014</v>
      </c>
      <c r="H332" s="113">
        <v>1584</v>
      </c>
      <c r="I332" s="113">
        <v>1172</v>
      </c>
      <c r="J332" s="113">
        <v>787</v>
      </c>
      <c r="K332" s="113">
        <v>455</v>
      </c>
      <c r="L332" s="113">
        <v>275</v>
      </c>
      <c r="M332" s="113">
        <v>196</v>
      </c>
      <c r="N332" s="113">
        <v>228</v>
      </c>
    </row>
    <row r="333" spans="1:14" x14ac:dyDescent="0.25">
      <c r="A333" s="405">
        <v>281</v>
      </c>
      <c r="B333" s="113"/>
      <c r="C333" s="113">
        <v>86</v>
      </c>
      <c r="D333" s="113">
        <v>91</v>
      </c>
      <c r="E333" s="113">
        <v>92</v>
      </c>
      <c r="F333" s="113">
        <v>85</v>
      </c>
      <c r="G333" s="113">
        <v>77</v>
      </c>
      <c r="H333" s="113">
        <v>71</v>
      </c>
      <c r="I333" s="113">
        <v>67</v>
      </c>
      <c r="J333" s="113">
        <v>64</v>
      </c>
      <c r="K333" s="113">
        <v>63</v>
      </c>
      <c r="L333" s="113">
        <v>67</v>
      </c>
      <c r="M333" s="113">
        <v>72</v>
      </c>
      <c r="N333" s="113">
        <v>79</v>
      </c>
    </row>
    <row r="334" spans="1:14" x14ac:dyDescent="0.25">
      <c r="A334" s="405">
        <v>282</v>
      </c>
      <c r="B334" s="113"/>
      <c r="C334" s="113">
        <v>99</v>
      </c>
      <c r="D334" s="113">
        <v>105</v>
      </c>
      <c r="E334" s="113">
        <v>106</v>
      </c>
      <c r="F334" s="113">
        <v>90</v>
      </c>
      <c r="G334" s="113">
        <v>74</v>
      </c>
      <c r="H334" s="113">
        <v>66</v>
      </c>
      <c r="I334" s="113">
        <v>60</v>
      </c>
      <c r="J334" s="113">
        <v>56</v>
      </c>
      <c r="K334" s="113">
        <v>57</v>
      </c>
      <c r="L334" s="113">
        <v>62</v>
      </c>
      <c r="M334" s="113">
        <v>71</v>
      </c>
      <c r="N334" s="113">
        <v>86</v>
      </c>
    </row>
    <row r="335" spans="1:14" x14ac:dyDescent="0.25">
      <c r="A335" s="405">
        <v>283</v>
      </c>
      <c r="B335" s="113"/>
      <c r="C335" s="113">
        <v>174</v>
      </c>
      <c r="D335" s="113">
        <v>121</v>
      </c>
      <c r="E335" s="113">
        <v>119</v>
      </c>
      <c r="F335" s="113">
        <v>105</v>
      </c>
      <c r="G335" s="113">
        <v>72</v>
      </c>
      <c r="H335" s="113">
        <v>61</v>
      </c>
      <c r="I335" s="113">
        <v>59</v>
      </c>
      <c r="J335" s="113">
        <v>50</v>
      </c>
      <c r="K335" s="113">
        <v>44</v>
      </c>
      <c r="L335" s="113">
        <v>61</v>
      </c>
      <c r="M335" s="113">
        <v>121</v>
      </c>
      <c r="N335" s="113">
        <v>180</v>
      </c>
    </row>
    <row r="336" spans="1:14" x14ac:dyDescent="0.25">
      <c r="A336" s="405">
        <v>284</v>
      </c>
      <c r="B336" s="113"/>
      <c r="C336" s="113">
        <v>168</v>
      </c>
      <c r="D336" s="113">
        <v>212</v>
      </c>
      <c r="E336" s="113">
        <v>164</v>
      </c>
      <c r="F336" s="113">
        <v>183</v>
      </c>
      <c r="G336" s="113">
        <v>248</v>
      </c>
      <c r="H336" s="113">
        <v>332</v>
      </c>
      <c r="I336" s="113">
        <v>429</v>
      </c>
      <c r="J336" s="113">
        <v>431</v>
      </c>
      <c r="K336" s="113">
        <v>487</v>
      </c>
      <c r="L336" s="113">
        <v>417</v>
      </c>
      <c r="M336" s="113">
        <v>235</v>
      </c>
      <c r="N336" s="113">
        <v>188</v>
      </c>
    </row>
    <row r="337" spans="1:14" x14ac:dyDescent="0.25">
      <c r="A337" s="405">
        <v>285</v>
      </c>
      <c r="B337" s="113"/>
      <c r="C337" s="113">
        <v>23566</v>
      </c>
      <c r="D337" s="113">
        <v>30331</v>
      </c>
      <c r="E337" s="113">
        <v>35035</v>
      </c>
      <c r="F337" s="113">
        <v>33860</v>
      </c>
      <c r="G337" s="113">
        <v>26118</v>
      </c>
      <c r="H337" s="113">
        <v>18210</v>
      </c>
      <c r="I337" s="113">
        <v>11661</v>
      </c>
      <c r="J337" s="113">
        <v>7164</v>
      </c>
      <c r="K337" s="113">
        <v>5309</v>
      </c>
      <c r="L337" s="113">
        <v>6371</v>
      </c>
      <c r="M337" s="113">
        <v>10049</v>
      </c>
      <c r="N337" s="113">
        <v>16043</v>
      </c>
    </row>
    <row r="338" spans="1:14" x14ac:dyDescent="0.25">
      <c r="A338" s="405">
        <v>286</v>
      </c>
      <c r="B338" s="113"/>
      <c r="C338" s="113">
        <v>57</v>
      </c>
      <c r="D338" s="113">
        <v>67</v>
      </c>
      <c r="E338" s="113">
        <v>57</v>
      </c>
      <c r="F338" s="113">
        <v>58</v>
      </c>
      <c r="G338" s="113">
        <v>83</v>
      </c>
      <c r="H338" s="113">
        <v>96</v>
      </c>
      <c r="I338" s="113">
        <v>93</v>
      </c>
      <c r="J338" s="113">
        <v>88</v>
      </c>
      <c r="K338" s="113">
        <v>99</v>
      </c>
      <c r="L338" s="113">
        <v>122</v>
      </c>
      <c r="M338" s="113">
        <v>83</v>
      </c>
      <c r="N338" s="113">
        <v>63</v>
      </c>
    </row>
    <row r="339" spans="1:14" x14ac:dyDescent="0.25">
      <c r="A339" s="405">
        <v>287</v>
      </c>
      <c r="B339" s="113"/>
      <c r="C339" s="113">
        <v>23915</v>
      </c>
      <c r="D339" s="113">
        <v>30771</v>
      </c>
      <c r="E339" s="113">
        <v>35564</v>
      </c>
      <c r="F339" s="113">
        <v>34385</v>
      </c>
      <c r="G339" s="113">
        <v>26524</v>
      </c>
      <c r="H339" s="113">
        <v>18499</v>
      </c>
      <c r="I339" s="113">
        <v>11847</v>
      </c>
      <c r="J339" s="113">
        <v>7278</v>
      </c>
      <c r="K339" s="113">
        <v>5392</v>
      </c>
      <c r="L339" s="113">
        <v>6465</v>
      </c>
      <c r="M339" s="113">
        <v>10195</v>
      </c>
      <c r="N339" s="113">
        <v>16276</v>
      </c>
    </row>
    <row r="340" spans="1:14" x14ac:dyDescent="0.25">
      <c r="A340" s="405">
        <v>288</v>
      </c>
      <c r="B340" s="113"/>
      <c r="C340" s="113">
        <v>8054</v>
      </c>
      <c r="D340" s="113">
        <v>13288</v>
      </c>
      <c r="E340" s="113">
        <v>18094</v>
      </c>
      <c r="F340" s="113">
        <v>21288</v>
      </c>
      <c r="G340" s="113">
        <v>15415</v>
      </c>
      <c r="H340" s="113">
        <v>7339</v>
      </c>
      <c r="I340" s="113">
        <v>2941</v>
      </c>
      <c r="J340" s="113">
        <v>1588</v>
      </c>
      <c r="K340" s="113">
        <v>1086</v>
      </c>
      <c r="L340" s="113">
        <v>1112</v>
      </c>
      <c r="M340" s="113">
        <v>1891</v>
      </c>
      <c r="N340" s="113">
        <v>3852</v>
      </c>
    </row>
    <row r="341" spans="1:14" x14ac:dyDescent="0.25">
      <c r="A341" s="405">
        <v>289</v>
      </c>
      <c r="B341" s="113"/>
      <c r="C341" s="113">
        <v>64</v>
      </c>
      <c r="D341" s="113">
        <v>68</v>
      </c>
      <c r="E341" s="113">
        <v>69</v>
      </c>
      <c r="F341" s="113">
        <v>59</v>
      </c>
      <c r="G341" s="113">
        <v>49</v>
      </c>
      <c r="H341" s="113">
        <v>44</v>
      </c>
      <c r="I341" s="113">
        <v>40</v>
      </c>
      <c r="J341" s="113">
        <v>38</v>
      </c>
      <c r="K341" s="113">
        <v>38</v>
      </c>
      <c r="L341" s="113">
        <v>42</v>
      </c>
      <c r="M341" s="113">
        <v>47</v>
      </c>
      <c r="N341" s="113">
        <v>57</v>
      </c>
    </row>
    <row r="342" spans="1:14" x14ac:dyDescent="0.25">
      <c r="A342" s="405">
        <v>290</v>
      </c>
      <c r="B342" s="113"/>
      <c r="C342" s="113">
        <v>681</v>
      </c>
      <c r="D342" s="113">
        <v>1070</v>
      </c>
      <c r="E342" s="113">
        <v>1372</v>
      </c>
      <c r="F342" s="113">
        <v>1819</v>
      </c>
      <c r="G342" s="113">
        <v>2128</v>
      </c>
      <c r="H342" s="113">
        <v>2069</v>
      </c>
      <c r="I342" s="113">
        <v>1449</v>
      </c>
      <c r="J342" s="113">
        <v>960</v>
      </c>
      <c r="K342" s="113">
        <v>594</v>
      </c>
      <c r="L342" s="113">
        <v>339</v>
      </c>
      <c r="M342" s="113">
        <v>247</v>
      </c>
      <c r="N342" s="113">
        <v>344</v>
      </c>
    </row>
    <row r="343" spans="1:14" x14ac:dyDescent="0.25">
      <c r="A343" s="405">
        <v>291</v>
      </c>
      <c r="B343" s="113"/>
      <c r="C343" s="113">
        <v>498</v>
      </c>
      <c r="D343" s="113">
        <v>739</v>
      </c>
      <c r="E343" s="113">
        <v>830</v>
      </c>
      <c r="F343" s="113">
        <v>724</v>
      </c>
      <c r="G343" s="113">
        <v>460</v>
      </c>
      <c r="H343" s="113">
        <v>215</v>
      </c>
      <c r="I343" s="113">
        <v>99</v>
      </c>
      <c r="J343" s="113">
        <v>57</v>
      </c>
      <c r="K343" s="113">
        <v>47</v>
      </c>
      <c r="L343" s="113">
        <v>53</v>
      </c>
      <c r="M343" s="113">
        <v>93</v>
      </c>
      <c r="N343" s="113">
        <v>228</v>
      </c>
    </row>
    <row r="344" spans="1:14" x14ac:dyDescent="0.25">
      <c r="A344" s="405">
        <v>292</v>
      </c>
      <c r="B344" s="113"/>
      <c r="C344" s="113">
        <v>6866</v>
      </c>
      <c r="D344" s="113">
        <v>10872</v>
      </c>
      <c r="E344" s="113">
        <v>11888</v>
      </c>
      <c r="F344" s="113">
        <v>11079</v>
      </c>
      <c r="G344" s="113">
        <v>10274</v>
      </c>
      <c r="H344" s="113">
        <v>5339</v>
      </c>
      <c r="I344" s="113">
        <v>1741</v>
      </c>
      <c r="J344" s="113">
        <v>689</v>
      </c>
      <c r="K344" s="113">
        <v>344</v>
      </c>
      <c r="L344" s="113">
        <v>425</v>
      </c>
      <c r="M344" s="113">
        <v>1094</v>
      </c>
      <c r="N344" s="113">
        <v>2952</v>
      </c>
    </row>
    <row r="345" spans="1:14" x14ac:dyDescent="0.25">
      <c r="A345" s="405">
        <v>293</v>
      </c>
      <c r="B345" s="113"/>
      <c r="C345" s="113">
        <v>1752</v>
      </c>
      <c r="D345" s="113">
        <v>3346</v>
      </c>
      <c r="E345" s="113">
        <v>7473</v>
      </c>
      <c r="F345" s="113">
        <v>11699</v>
      </c>
      <c r="G345" s="113">
        <v>6219</v>
      </c>
      <c r="H345" s="113">
        <v>2514</v>
      </c>
      <c r="I345" s="113">
        <v>1406</v>
      </c>
      <c r="J345" s="113">
        <v>1010</v>
      </c>
      <c r="K345" s="113">
        <v>819</v>
      </c>
      <c r="L345" s="113">
        <v>765</v>
      </c>
      <c r="M345" s="113">
        <v>930</v>
      </c>
      <c r="N345" s="113">
        <v>1170</v>
      </c>
    </row>
    <row r="346" spans="1:14" x14ac:dyDescent="0.25">
      <c r="A346" s="405">
        <v>294</v>
      </c>
      <c r="B346" s="113"/>
      <c r="C346" s="113">
        <v>241</v>
      </c>
      <c r="D346" s="113">
        <v>260</v>
      </c>
      <c r="E346" s="113">
        <v>263</v>
      </c>
      <c r="F346" s="113">
        <v>211</v>
      </c>
      <c r="G346" s="113">
        <v>165</v>
      </c>
      <c r="H346" s="113">
        <v>143</v>
      </c>
      <c r="I346" s="113">
        <v>128</v>
      </c>
      <c r="J346" s="113">
        <v>119</v>
      </c>
      <c r="K346" s="113">
        <v>122</v>
      </c>
      <c r="L346" s="113">
        <v>139</v>
      </c>
      <c r="M346" s="113">
        <v>164</v>
      </c>
      <c r="N346" s="113">
        <v>206</v>
      </c>
    </row>
    <row r="347" spans="1:14" x14ac:dyDescent="0.25">
      <c r="A347" s="405">
        <v>295</v>
      </c>
      <c r="B347" s="113"/>
      <c r="C347" s="113">
        <v>97</v>
      </c>
      <c r="D347" s="113">
        <v>102</v>
      </c>
      <c r="E347" s="113">
        <v>110</v>
      </c>
      <c r="F347" s="113">
        <v>96</v>
      </c>
      <c r="G347" s="113">
        <v>84</v>
      </c>
      <c r="H347" s="113">
        <v>79</v>
      </c>
      <c r="I347" s="113">
        <v>75</v>
      </c>
      <c r="J347" s="113">
        <v>72</v>
      </c>
      <c r="K347" s="113">
        <v>71</v>
      </c>
      <c r="L347" s="113">
        <v>75</v>
      </c>
      <c r="M347" s="113">
        <v>79</v>
      </c>
      <c r="N347" s="113">
        <v>87</v>
      </c>
    </row>
    <row r="348" spans="1:14" x14ac:dyDescent="0.25">
      <c r="A348" s="405">
        <v>296</v>
      </c>
      <c r="B348" s="113"/>
      <c r="C348" s="113">
        <v>35</v>
      </c>
      <c r="D348" s="113">
        <v>37</v>
      </c>
      <c r="E348" s="113">
        <v>39</v>
      </c>
      <c r="F348" s="113">
        <v>37</v>
      </c>
      <c r="G348" s="113">
        <v>34</v>
      </c>
      <c r="H348" s="113">
        <v>32</v>
      </c>
      <c r="I348" s="113">
        <v>30</v>
      </c>
      <c r="J348" s="113">
        <v>30</v>
      </c>
      <c r="K348" s="113">
        <v>29</v>
      </c>
      <c r="L348" s="113">
        <v>30</v>
      </c>
      <c r="M348" s="113">
        <v>31</v>
      </c>
      <c r="N348" s="113">
        <v>33</v>
      </c>
    </row>
    <row r="349" spans="1:14" x14ac:dyDescent="0.25">
      <c r="A349" s="405">
        <v>297</v>
      </c>
      <c r="B349" s="113"/>
      <c r="C349" s="113">
        <v>531</v>
      </c>
      <c r="D349" s="113">
        <v>1005</v>
      </c>
      <c r="E349" s="113">
        <v>1533</v>
      </c>
      <c r="F349" s="113">
        <v>1893</v>
      </c>
      <c r="G349" s="113">
        <v>2032</v>
      </c>
      <c r="H349" s="113">
        <v>1599</v>
      </c>
      <c r="I349" s="113">
        <v>1182</v>
      </c>
      <c r="J349" s="113">
        <v>794</v>
      </c>
      <c r="K349" s="113">
        <v>459</v>
      </c>
      <c r="L349" s="113">
        <v>277</v>
      </c>
      <c r="M349" s="113">
        <v>198</v>
      </c>
      <c r="N349" s="113">
        <v>231</v>
      </c>
    </row>
    <row r="350" spans="1:14" x14ac:dyDescent="0.25">
      <c r="A350" s="405">
        <v>298</v>
      </c>
      <c r="B350" s="113"/>
      <c r="C350" s="113">
        <v>157</v>
      </c>
      <c r="D350" s="113">
        <v>157</v>
      </c>
      <c r="E350" s="113">
        <v>159</v>
      </c>
      <c r="F350" s="113">
        <v>155</v>
      </c>
      <c r="G350" s="113">
        <v>138</v>
      </c>
      <c r="H350" s="113">
        <v>121</v>
      </c>
      <c r="I350" s="113">
        <v>105</v>
      </c>
      <c r="J350" s="113">
        <v>91</v>
      </c>
      <c r="K350" s="113">
        <v>92</v>
      </c>
      <c r="L350" s="113">
        <v>109</v>
      </c>
      <c r="M350" s="113">
        <v>134</v>
      </c>
      <c r="N350" s="113">
        <v>154</v>
      </c>
    </row>
    <row r="351" spans="1:14" x14ac:dyDescent="0.25">
      <c r="A351" s="405">
        <v>299</v>
      </c>
      <c r="B351" s="113"/>
      <c r="C351" s="113">
        <v>875</v>
      </c>
      <c r="D351" s="113">
        <v>874</v>
      </c>
      <c r="E351" s="113">
        <v>808</v>
      </c>
      <c r="F351" s="113">
        <v>541</v>
      </c>
      <c r="G351" s="113">
        <v>355</v>
      </c>
      <c r="H351" s="113">
        <v>298</v>
      </c>
      <c r="I351" s="113">
        <v>247</v>
      </c>
      <c r="J351" s="113">
        <v>209</v>
      </c>
      <c r="K351" s="113">
        <v>214</v>
      </c>
      <c r="L351" s="113">
        <v>255</v>
      </c>
      <c r="M351" s="113">
        <v>364</v>
      </c>
      <c r="N351" s="113">
        <v>596</v>
      </c>
    </row>
    <row r="352" spans="1:14" x14ac:dyDescent="0.25">
      <c r="A352" s="405">
        <v>300</v>
      </c>
      <c r="B352" s="113"/>
      <c r="C352" s="113"/>
      <c r="D352" s="113"/>
      <c r="E352" s="113"/>
      <c r="F352" s="113"/>
      <c r="G352" s="113"/>
      <c r="H352" s="113"/>
      <c r="I352" s="113"/>
      <c r="J352" s="113"/>
      <c r="K352" s="113"/>
      <c r="L352" s="113"/>
      <c r="M352" s="113"/>
      <c r="N352" s="113"/>
    </row>
    <row r="353" spans="1:14" x14ac:dyDescent="0.25">
      <c r="A353" s="405">
        <v>301</v>
      </c>
      <c r="B353" s="113"/>
      <c r="C353" s="113">
        <v>30</v>
      </c>
      <c r="D353" s="113">
        <v>30</v>
      </c>
      <c r="E353" s="113">
        <v>27</v>
      </c>
      <c r="F353" s="113">
        <v>18</v>
      </c>
      <c r="G353" s="113">
        <v>13</v>
      </c>
      <c r="H353" s="113">
        <v>11</v>
      </c>
      <c r="I353" s="113">
        <v>10</v>
      </c>
      <c r="J353" s="113">
        <v>9</v>
      </c>
      <c r="K353" s="113">
        <v>14</v>
      </c>
      <c r="L353" s="113">
        <v>18</v>
      </c>
      <c r="M353" s="113">
        <v>18</v>
      </c>
      <c r="N353" s="113">
        <v>24</v>
      </c>
    </row>
    <row r="354" spans="1:14" x14ac:dyDescent="0.25">
      <c r="A354" s="405">
        <v>302</v>
      </c>
      <c r="B354" s="113"/>
      <c r="C354" s="113">
        <v>1188</v>
      </c>
      <c r="D354" s="113">
        <v>2416</v>
      </c>
      <c r="E354" s="113">
        <v>6206</v>
      </c>
      <c r="F354" s="113">
        <v>10209</v>
      </c>
      <c r="G354" s="113">
        <v>5140</v>
      </c>
      <c r="H354" s="113">
        <v>2000</v>
      </c>
      <c r="I354" s="113">
        <v>1200</v>
      </c>
      <c r="J354" s="113">
        <v>899</v>
      </c>
      <c r="K354" s="113">
        <v>742</v>
      </c>
      <c r="L354" s="113">
        <v>687</v>
      </c>
      <c r="M354" s="113">
        <v>797</v>
      </c>
      <c r="N354" s="113">
        <v>900</v>
      </c>
    </row>
    <row r="355" spans="1:14" x14ac:dyDescent="0.25">
      <c r="A355" s="405">
        <v>303</v>
      </c>
      <c r="B355" s="113"/>
      <c r="C355" s="113">
        <v>45</v>
      </c>
      <c r="D355" s="113">
        <v>45</v>
      </c>
      <c r="E355" s="113">
        <v>46</v>
      </c>
      <c r="F355" s="113">
        <v>40</v>
      </c>
      <c r="G355" s="113">
        <v>27</v>
      </c>
      <c r="H355" s="113">
        <v>18</v>
      </c>
      <c r="I355" s="113">
        <v>12</v>
      </c>
      <c r="J355" s="113">
        <v>9</v>
      </c>
      <c r="K355" s="113">
        <v>10</v>
      </c>
      <c r="L355" s="113">
        <v>14</v>
      </c>
      <c r="M355" s="113">
        <v>25</v>
      </c>
      <c r="N355" s="113">
        <v>41</v>
      </c>
    </row>
    <row r="356" spans="1:14" x14ac:dyDescent="0.25">
      <c r="A356" s="405">
        <v>304</v>
      </c>
      <c r="B356" s="113"/>
      <c r="C356" s="113">
        <v>3</v>
      </c>
      <c r="D356" s="113">
        <v>4</v>
      </c>
      <c r="E356" s="113">
        <v>2</v>
      </c>
      <c r="F356" s="113">
        <v>0</v>
      </c>
      <c r="G356" s="113">
        <v>0</v>
      </c>
      <c r="H356" s="113">
        <v>0</v>
      </c>
      <c r="I356" s="113">
        <v>0</v>
      </c>
      <c r="J356" s="113">
        <v>0</v>
      </c>
      <c r="K356" s="113">
        <v>0</v>
      </c>
      <c r="L356" s="113">
        <v>0</v>
      </c>
      <c r="M356" s="113">
        <v>0</v>
      </c>
      <c r="N356" s="113">
        <v>1</v>
      </c>
    </row>
    <row r="357" spans="1:14" x14ac:dyDescent="0.25">
      <c r="A357" s="405">
        <v>305</v>
      </c>
      <c r="B357" s="113"/>
      <c r="C357" s="113"/>
      <c r="D357" s="113"/>
      <c r="E357" s="113"/>
      <c r="F357" s="113"/>
      <c r="G357" s="113"/>
      <c r="H357" s="113"/>
      <c r="I357" s="113"/>
      <c r="J357" s="113"/>
      <c r="K357" s="113"/>
      <c r="L357" s="113"/>
      <c r="M357" s="113"/>
      <c r="N357" s="113"/>
    </row>
    <row r="358" spans="1:14" x14ac:dyDescent="0.25">
      <c r="A358" s="405">
        <v>306</v>
      </c>
      <c r="B358" s="113"/>
      <c r="C358" s="113">
        <v>188</v>
      </c>
      <c r="D358" s="113">
        <v>188</v>
      </c>
      <c r="E358" s="113">
        <v>189</v>
      </c>
      <c r="F358" s="113">
        <v>183</v>
      </c>
      <c r="G358" s="113">
        <v>161</v>
      </c>
      <c r="H358" s="113">
        <v>139</v>
      </c>
      <c r="I358" s="113">
        <v>120</v>
      </c>
      <c r="J358" s="113">
        <v>104</v>
      </c>
      <c r="K358" s="113">
        <v>106</v>
      </c>
      <c r="L358" s="113">
        <v>125</v>
      </c>
      <c r="M358" s="113">
        <v>156</v>
      </c>
      <c r="N358" s="113">
        <v>182</v>
      </c>
    </row>
    <row r="359" spans="1:14" x14ac:dyDescent="0.25">
      <c r="A359" s="405">
        <v>307</v>
      </c>
      <c r="B359" s="113"/>
      <c r="C359" s="113"/>
      <c r="D359" s="113"/>
      <c r="E359" s="113"/>
      <c r="F359" s="113"/>
      <c r="G359" s="113"/>
      <c r="H359" s="113"/>
      <c r="I359" s="113"/>
      <c r="J359" s="113"/>
      <c r="K359" s="113"/>
      <c r="L359" s="113"/>
      <c r="M359" s="113"/>
      <c r="N359" s="113"/>
    </row>
    <row r="360" spans="1:14" x14ac:dyDescent="0.25">
      <c r="A360" s="405">
        <v>308</v>
      </c>
      <c r="B360" s="113"/>
      <c r="C360" s="113"/>
      <c r="D360" s="113"/>
      <c r="E360" s="113"/>
      <c r="F360" s="113"/>
      <c r="G360" s="113"/>
      <c r="H360" s="113"/>
      <c r="I360" s="113"/>
      <c r="J360" s="113"/>
      <c r="K360" s="113"/>
      <c r="L360" s="113"/>
      <c r="M360" s="113"/>
      <c r="N360" s="113"/>
    </row>
    <row r="361" spans="1:14" x14ac:dyDescent="0.25">
      <c r="A361" s="405">
        <v>309</v>
      </c>
      <c r="B361" s="113"/>
      <c r="C361" s="113"/>
      <c r="D361" s="113"/>
      <c r="E361" s="113"/>
      <c r="F361" s="113"/>
      <c r="G361" s="113"/>
      <c r="H361" s="113"/>
      <c r="I361" s="113"/>
      <c r="J361" s="113"/>
      <c r="K361" s="113"/>
      <c r="L361" s="113"/>
      <c r="M361" s="113"/>
      <c r="N361" s="113"/>
    </row>
    <row r="362" spans="1:14" x14ac:dyDescent="0.25">
      <c r="A362" s="405">
        <v>310</v>
      </c>
      <c r="B362" s="113"/>
      <c r="C362" s="113"/>
      <c r="D362" s="113"/>
      <c r="E362" s="113"/>
      <c r="F362" s="113"/>
      <c r="G362" s="113"/>
      <c r="H362" s="113"/>
      <c r="I362" s="113"/>
      <c r="J362" s="113"/>
      <c r="K362" s="113"/>
      <c r="L362" s="113"/>
      <c r="M362" s="113"/>
      <c r="N362" s="113"/>
    </row>
    <row r="363" spans="1:14" x14ac:dyDescent="0.25">
      <c r="A363" s="405">
        <v>311</v>
      </c>
      <c r="B363" s="113"/>
      <c r="C363" s="113"/>
      <c r="D363" s="113"/>
      <c r="E363" s="113"/>
      <c r="F363" s="113"/>
      <c r="G363" s="113"/>
      <c r="H363" s="113"/>
      <c r="I363" s="113"/>
      <c r="J363" s="113"/>
      <c r="K363" s="113"/>
      <c r="L363" s="113"/>
      <c r="M363" s="113"/>
      <c r="N363" s="113"/>
    </row>
    <row r="364" spans="1:14" x14ac:dyDescent="0.25">
      <c r="A364" s="405">
        <v>312</v>
      </c>
      <c r="B364" s="113"/>
      <c r="C364" s="113"/>
      <c r="D364" s="113"/>
      <c r="E364" s="113"/>
      <c r="F364" s="113"/>
      <c r="G364" s="113"/>
      <c r="H364" s="113"/>
      <c r="I364" s="113"/>
      <c r="J364" s="113"/>
      <c r="K364" s="113"/>
      <c r="L364" s="113"/>
      <c r="M364" s="113"/>
      <c r="N364" s="113"/>
    </row>
    <row r="365" spans="1:14" x14ac:dyDescent="0.25">
      <c r="A365" s="405">
        <v>313</v>
      </c>
      <c r="B365" s="113"/>
      <c r="C365" s="113">
        <v>320</v>
      </c>
      <c r="D365" s="113">
        <v>358</v>
      </c>
      <c r="E365" s="113">
        <v>362</v>
      </c>
      <c r="F365" s="113">
        <v>280</v>
      </c>
      <c r="G365" s="113">
        <v>196</v>
      </c>
      <c r="H365" s="113">
        <v>154</v>
      </c>
      <c r="I365" s="113">
        <v>129</v>
      </c>
      <c r="J365" s="113">
        <v>112</v>
      </c>
      <c r="K365" s="113">
        <v>115</v>
      </c>
      <c r="L365" s="113">
        <v>142</v>
      </c>
      <c r="M365" s="113">
        <v>184</v>
      </c>
      <c r="N365" s="113">
        <v>258</v>
      </c>
    </row>
    <row r="366" spans="1:14" x14ac:dyDescent="0.25">
      <c r="A366" s="405">
        <v>314</v>
      </c>
      <c r="B366" s="113"/>
      <c r="C366" s="113">
        <v>927</v>
      </c>
      <c r="D366" s="113">
        <v>928</v>
      </c>
      <c r="E366" s="113">
        <v>862</v>
      </c>
      <c r="F366" s="113">
        <v>583</v>
      </c>
      <c r="G366" s="113">
        <v>383</v>
      </c>
      <c r="H366" s="113">
        <v>321</v>
      </c>
      <c r="I366" s="113">
        <v>266</v>
      </c>
      <c r="J366" s="113">
        <v>226</v>
      </c>
      <c r="K366" s="113">
        <v>230</v>
      </c>
      <c r="L366" s="113">
        <v>272</v>
      </c>
      <c r="M366" s="113">
        <v>388</v>
      </c>
      <c r="N366" s="113">
        <v>630</v>
      </c>
    </row>
    <row r="367" spans="1:14" x14ac:dyDescent="0.25">
      <c r="A367" s="405">
        <v>315</v>
      </c>
      <c r="B367" s="113"/>
      <c r="C367" s="113">
        <v>178</v>
      </c>
      <c r="D367" s="113">
        <v>179</v>
      </c>
      <c r="E367" s="113">
        <v>177</v>
      </c>
      <c r="F367" s="113">
        <v>167</v>
      </c>
      <c r="G367" s="113">
        <v>146</v>
      </c>
      <c r="H367" s="113">
        <v>127</v>
      </c>
      <c r="I367" s="113">
        <v>110</v>
      </c>
      <c r="J367" s="113">
        <v>96</v>
      </c>
      <c r="K367" s="113">
        <v>97</v>
      </c>
      <c r="L367" s="113">
        <v>115</v>
      </c>
      <c r="M367" s="113">
        <v>142</v>
      </c>
      <c r="N367" s="113">
        <v>168</v>
      </c>
    </row>
    <row r="368" spans="1:14" x14ac:dyDescent="0.25">
      <c r="A368" s="405">
        <v>316</v>
      </c>
      <c r="B368" s="113"/>
      <c r="C368" s="113">
        <v>175</v>
      </c>
      <c r="D368" s="113">
        <v>174</v>
      </c>
      <c r="E368" s="113">
        <v>175</v>
      </c>
      <c r="F368" s="113">
        <v>167</v>
      </c>
      <c r="G368" s="113">
        <v>146</v>
      </c>
      <c r="H368" s="113">
        <v>127</v>
      </c>
      <c r="I368" s="113">
        <v>110</v>
      </c>
      <c r="J368" s="113">
        <v>96</v>
      </c>
      <c r="K368" s="113">
        <v>97</v>
      </c>
      <c r="L368" s="113">
        <v>115</v>
      </c>
      <c r="M368" s="113">
        <v>142</v>
      </c>
      <c r="N368" s="113">
        <v>167</v>
      </c>
    </row>
    <row r="369" spans="1:14" x14ac:dyDescent="0.25">
      <c r="A369" s="405">
        <v>317</v>
      </c>
      <c r="B369" s="113"/>
      <c r="C369" s="113">
        <v>4</v>
      </c>
      <c r="D369" s="113">
        <v>5</v>
      </c>
      <c r="E369" s="113">
        <v>3</v>
      </c>
      <c r="F369" s="113">
        <v>1</v>
      </c>
      <c r="G369" s="113">
        <v>0</v>
      </c>
      <c r="H369" s="113">
        <v>0</v>
      </c>
      <c r="I369" s="113">
        <v>0</v>
      </c>
      <c r="J369" s="113">
        <v>0</v>
      </c>
      <c r="K369" s="113">
        <v>0</v>
      </c>
      <c r="L369" s="113">
        <v>0</v>
      </c>
      <c r="M369" s="113">
        <v>0</v>
      </c>
      <c r="N369" s="113">
        <v>1</v>
      </c>
    </row>
    <row r="370" spans="1:14" x14ac:dyDescent="0.25">
      <c r="A370" s="405">
        <v>318</v>
      </c>
      <c r="B370" s="113"/>
      <c r="C370" s="113">
        <v>64</v>
      </c>
      <c r="D370" s="113">
        <v>66</v>
      </c>
      <c r="E370" s="113">
        <v>59</v>
      </c>
      <c r="F370" s="113">
        <v>41</v>
      </c>
      <c r="G370" s="113">
        <v>31</v>
      </c>
      <c r="H370" s="113">
        <v>29</v>
      </c>
      <c r="I370" s="113">
        <v>25</v>
      </c>
      <c r="J370" s="113">
        <v>22</v>
      </c>
      <c r="K370" s="113">
        <v>29</v>
      </c>
      <c r="L370" s="113">
        <v>36</v>
      </c>
      <c r="M370" s="113">
        <v>38</v>
      </c>
      <c r="N370" s="113">
        <v>50</v>
      </c>
    </row>
    <row r="371" spans="1:14" x14ac:dyDescent="0.25">
      <c r="A371" s="405">
        <v>319</v>
      </c>
      <c r="B371" s="113"/>
      <c r="C371" s="113">
        <v>59</v>
      </c>
      <c r="D371" s="113">
        <v>60</v>
      </c>
      <c r="E371" s="113">
        <v>54</v>
      </c>
      <c r="F371" s="113">
        <v>37</v>
      </c>
      <c r="G371" s="113">
        <v>29</v>
      </c>
      <c r="H371" s="113">
        <v>27</v>
      </c>
      <c r="I371" s="113">
        <v>23</v>
      </c>
      <c r="J371" s="113">
        <v>20</v>
      </c>
      <c r="K371" s="113">
        <v>27</v>
      </c>
      <c r="L371" s="113">
        <v>33</v>
      </c>
      <c r="M371" s="113">
        <v>34</v>
      </c>
      <c r="N371" s="113">
        <v>45</v>
      </c>
    </row>
    <row r="372" spans="1:14" x14ac:dyDescent="0.25">
      <c r="A372" s="405">
        <v>320</v>
      </c>
      <c r="B372" s="113"/>
      <c r="C372" s="113">
        <v>31</v>
      </c>
      <c r="D372" s="113">
        <v>31</v>
      </c>
      <c r="E372" s="113">
        <v>27</v>
      </c>
      <c r="F372" s="113">
        <v>19</v>
      </c>
      <c r="G372" s="113">
        <v>13</v>
      </c>
      <c r="H372" s="113">
        <v>12</v>
      </c>
      <c r="I372" s="113">
        <v>10</v>
      </c>
      <c r="J372" s="113">
        <v>9</v>
      </c>
      <c r="K372" s="113">
        <v>14</v>
      </c>
      <c r="L372" s="113">
        <v>18</v>
      </c>
      <c r="M372" s="113">
        <v>19</v>
      </c>
      <c r="N372" s="113">
        <v>25</v>
      </c>
    </row>
  </sheetData>
  <mergeCells count="4">
    <mergeCell ref="B1:C1"/>
    <mergeCell ref="A15:A18"/>
    <mergeCell ref="A19:A47"/>
    <mergeCell ref="C51:N51"/>
  </mergeCells>
  <dataValidations count="1">
    <dataValidation type="list" allowBlank="1" showInputMessage="1" showErrorMessage="1" sqref="B3">
      <formula1>"Mensal,Semanal"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arregarVazpast">
                <anchor moveWithCells="1">
                  <from>
                    <xdr:col>1</xdr:col>
                    <xdr:colOff>47625</xdr:colOff>
                    <xdr:row>9</xdr:row>
                    <xdr:rowOff>161925</xdr:rowOff>
                  </from>
                  <to>
                    <xdr:col>1</xdr:col>
                    <xdr:colOff>771525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arregarPrevs">
                <anchor moveWithCells="1" sizeWithCells="1">
                  <from>
                    <xdr:col>2</xdr:col>
                    <xdr:colOff>38100</xdr:colOff>
                    <xdr:row>9</xdr:row>
                    <xdr:rowOff>161925</xdr:rowOff>
                  </from>
                  <to>
                    <xdr:col>3</xdr:col>
                    <xdr:colOff>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CopiarReferencia">
                <anchor moveWithCells="1" sizeWithCells="1">
                  <from>
                    <xdr:col>3</xdr:col>
                    <xdr:colOff>371475</xdr:colOff>
                    <xdr:row>9</xdr:row>
                    <xdr:rowOff>152400</xdr:rowOff>
                  </from>
                  <to>
                    <xdr:col>5</xdr:col>
                    <xdr:colOff>371475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-0.499984740745262"/>
  </sheetPr>
  <dimension ref="A1:BN387"/>
  <sheetViews>
    <sheetView showGridLines="0" zoomScale="70" zoomScaleNormal="70" workbookViewId="0">
      <pane xSplit="2" topLeftCell="C1" activePane="topRight" state="frozen"/>
      <selection pane="topRight" activeCell="S20" sqref="S20"/>
    </sheetView>
  </sheetViews>
  <sheetFormatPr defaultRowHeight="15" zeroHeight="1" x14ac:dyDescent="0.25"/>
  <cols>
    <col min="1" max="1" width="6" style="46" bestFit="1" customWidth="1"/>
    <col min="2" max="2" width="23.7109375" style="26" customWidth="1"/>
    <col min="3" max="3" width="17.140625" style="46" bestFit="1" customWidth="1"/>
    <col min="4" max="4" width="11.7109375" style="46" customWidth="1"/>
    <col min="5" max="5" width="12.42578125" style="46" bestFit="1" customWidth="1"/>
    <col min="6" max="6" width="10.7109375" style="46" customWidth="1"/>
    <col min="7" max="7" width="14.140625" style="46" customWidth="1"/>
    <col min="8" max="14" width="10.7109375" style="46" customWidth="1"/>
    <col min="15" max="15" width="10.85546875" style="46" bestFit="1" customWidth="1"/>
    <col min="16" max="16" width="10.42578125" style="46" customWidth="1"/>
    <col min="17" max="17" width="30.5703125" style="46" bestFit="1" customWidth="1"/>
    <col min="18" max="28" width="10.42578125" style="46" customWidth="1"/>
    <col min="29" max="54" width="9.140625" style="46"/>
    <col min="55" max="66" width="12.7109375" style="46" bestFit="1" customWidth="1"/>
    <col min="67" max="16384" width="9.140625" style="46"/>
  </cols>
  <sheetData>
    <row r="1" spans="1:28" customFormat="1" ht="29.25" customHeight="1" x14ac:dyDescent="0.25">
      <c r="C1" s="259"/>
    </row>
    <row r="2" spans="1:28" customFormat="1" x14ac:dyDescent="0.25">
      <c r="P2" s="259"/>
    </row>
    <row r="3" spans="1:28" customFormat="1" x14ac:dyDescent="0.25"/>
    <row r="4" spans="1:28" customFormat="1" ht="18.75" customHeight="1" x14ac:dyDescent="0.25"/>
    <row r="5" spans="1:28" s="60" customFormat="1" ht="18" customHeight="1" thickBot="1" x14ac:dyDescent="0.3">
      <c r="B5" s="297" t="s">
        <v>718</v>
      </c>
      <c r="C5" s="135" t="s">
        <v>516</v>
      </c>
      <c r="D5" s="135" t="s">
        <v>517</v>
      </c>
      <c r="E5" s="135" t="s">
        <v>518</v>
      </c>
      <c r="F5" s="135" t="s">
        <v>519</v>
      </c>
      <c r="G5" s="135" t="s">
        <v>520</v>
      </c>
      <c r="H5" s="135" t="s">
        <v>521</v>
      </c>
      <c r="I5" s="135" t="s">
        <v>522</v>
      </c>
      <c r="J5" s="135" t="s">
        <v>523</v>
      </c>
      <c r="K5" s="135" t="s">
        <v>524</v>
      </c>
      <c r="L5" s="135" t="s">
        <v>525</v>
      </c>
      <c r="M5" s="135" t="s">
        <v>526</v>
      </c>
      <c r="N5" s="135" t="s">
        <v>527</v>
      </c>
      <c r="P5" s="60" t="s">
        <v>696</v>
      </c>
    </row>
    <row r="6" spans="1:28" s="60" customFormat="1" x14ac:dyDescent="0.25">
      <c r="B6" s="293" t="s">
        <v>502</v>
      </c>
      <c r="C6" s="231">
        <f ca="1">MemMlt!D171</f>
        <v>64354.22619999999</v>
      </c>
      <c r="D6" s="231">
        <f ca="1">MemMlt!E171</f>
        <v>68962.735599999985</v>
      </c>
      <c r="E6" s="231">
        <f ca="1">MemMlt!F171</f>
        <v>66984.2022</v>
      </c>
      <c r="F6" s="231">
        <f ca="1">MemMlt!G171</f>
        <v>53021.05309999999</v>
      </c>
      <c r="G6" s="231">
        <f ca="1">MemMlt!H171</f>
        <v>38705.756800000003</v>
      </c>
      <c r="H6" s="231">
        <f ca="1">MemMlt!I171</f>
        <v>31764.860800000006</v>
      </c>
      <c r="I6" s="231">
        <f ca="1">MemMlt!J171</f>
        <v>25227.524899999997</v>
      </c>
      <c r="J6" s="231">
        <f ca="1">MemMlt!K171</f>
        <v>20215.383299999994</v>
      </c>
      <c r="K6" s="231">
        <f ca="1">MemMlt!L171</f>
        <v>19494.721799999992</v>
      </c>
      <c r="L6" s="231">
        <f ca="1">MemMlt!M171</f>
        <v>23330.913400000001</v>
      </c>
      <c r="M6" s="231">
        <f ca="1">MemMlt!N171</f>
        <v>30664.800500000001</v>
      </c>
      <c r="N6" s="231">
        <f ca="1">MemMlt!O171</f>
        <v>46844.825800000006</v>
      </c>
      <c r="P6" s="254">
        <f ca="1">IF(_tipo="Semanal",C15/INDEX($C6:$N6,1,Prevs!$B$1),C15/C6)</f>
        <v>1</v>
      </c>
      <c r="Q6" s="254">
        <f ca="1">IF(_tipo="Semanal",D15/INDEX($C6:$N6,1,Prevs!$B$1),D15/D6)</f>
        <v>1</v>
      </c>
      <c r="R6" s="254">
        <f ca="1">IF(_tipo="Semanal",E15/INDEX($C6:$N6,1,Prevs!$B$1),E15/E6)</f>
        <v>1</v>
      </c>
      <c r="S6" s="254">
        <f ca="1">IF(_tipo="Semanal",F15/INDEX($C6:$N6,1,Prevs!$B$1),F15/F6)</f>
        <v>1</v>
      </c>
      <c r="T6" s="254">
        <f ca="1">IF(_tipo="Semanal",G15/INDEX($C6:$N6,1,Prevs!$B$1),G15/G6)</f>
        <v>1</v>
      </c>
      <c r="U6" s="254">
        <f ca="1">IF(_tipo="Semanal",H15/INDEX($C6:$N6,1,Prevs!$B$1),H15/H6)</f>
        <v>1</v>
      </c>
      <c r="V6" s="254">
        <f t="shared" ref="V6:AA9" ca="1" si="0">IF(_tipo="Semanal","",I15/I6)</f>
        <v>1</v>
      </c>
      <c r="W6" s="254">
        <f t="shared" ca="1" si="0"/>
        <v>1</v>
      </c>
      <c r="X6" s="254">
        <f t="shared" ca="1" si="0"/>
        <v>1</v>
      </c>
      <c r="Y6" s="254">
        <f t="shared" ca="1" si="0"/>
        <v>1</v>
      </c>
      <c r="Z6" s="254">
        <f t="shared" ca="1" si="0"/>
        <v>1</v>
      </c>
      <c r="AA6" s="254">
        <f t="shared" ca="1" si="0"/>
        <v>1</v>
      </c>
      <c r="AB6" s="263" t="e">
        <f ca="1">O15/INDEX(C6:N6,1,Prevs!$B$1)</f>
        <v>#VALUE!</v>
      </c>
    </row>
    <row r="7" spans="1:28" s="60" customFormat="1" x14ac:dyDescent="0.25">
      <c r="B7" s="294" t="s">
        <v>499</v>
      </c>
      <c r="C7" s="232">
        <f ca="1">MemMlt!D228</f>
        <v>7528.8626000000004</v>
      </c>
      <c r="D7" s="232">
        <f ca="1">MemMlt!E228</f>
        <v>8451.6868000000013</v>
      </c>
      <c r="E7" s="232">
        <f ca="1">MemMlt!F228</f>
        <v>7188.4386999999997</v>
      </c>
      <c r="F7" s="232">
        <f ca="1">MemMlt!G228</f>
        <v>6674.9298999999992</v>
      </c>
      <c r="G7" s="232">
        <f ca="1">MemMlt!H228</f>
        <v>8642.8087999999989</v>
      </c>
      <c r="H7" s="232">
        <f ca="1">MemMlt!I228</f>
        <v>10382.984499999999</v>
      </c>
      <c r="I7" s="232">
        <f ca="1">MemMlt!J228</f>
        <v>11227.668299999999</v>
      </c>
      <c r="J7" s="232">
        <f ca="1">MemMlt!K228</f>
        <v>10316.852799999999</v>
      </c>
      <c r="K7" s="232">
        <f ca="1">MemMlt!L228</f>
        <v>12038.2327</v>
      </c>
      <c r="L7" s="232">
        <f ca="1">MemMlt!M228</f>
        <v>13572.929300000002</v>
      </c>
      <c r="M7" s="232">
        <f ca="1">MemMlt!N228</f>
        <v>9477.2402000000002</v>
      </c>
      <c r="N7" s="232">
        <f ca="1">MemMlt!O228</f>
        <v>7596.4528</v>
      </c>
      <c r="P7" s="254">
        <f ca="1">IF(_tipo="Semanal",C16/INDEX($C7:$N7,1,Prevs!$B$1),C16/C7)</f>
        <v>1</v>
      </c>
      <c r="Q7" s="254">
        <f ca="1">IF(_tipo="Semanal",D16/INDEX($C7:$N7,1,Prevs!$B$1),D16/D7)</f>
        <v>1</v>
      </c>
      <c r="R7" s="254">
        <f ca="1">IF(_tipo="Semanal",E16/INDEX($C7:$N7,1,Prevs!$B$1),E16/E7)</f>
        <v>1</v>
      </c>
      <c r="S7" s="254">
        <f ca="1">IF(_tipo="Semanal",F16/INDEX($C7:$N7,1,Prevs!$B$1),F16/F7)</f>
        <v>1</v>
      </c>
      <c r="T7" s="254">
        <f ca="1">IF(_tipo="Semanal",G16/INDEX($C7:$N7,1,Prevs!$B$1),G16/G7)</f>
        <v>1</v>
      </c>
      <c r="U7" s="254">
        <f ca="1">IF(_tipo="Semanal",H16/INDEX($C7:$N7,1,Prevs!$B$1),H16/H7)</f>
        <v>1</v>
      </c>
      <c r="V7" s="254">
        <f t="shared" ca="1" si="0"/>
        <v>1</v>
      </c>
      <c r="W7" s="254">
        <f t="shared" ca="1" si="0"/>
        <v>1</v>
      </c>
      <c r="X7" s="254">
        <f t="shared" ca="1" si="0"/>
        <v>1</v>
      </c>
      <c r="Y7" s="254">
        <f t="shared" ca="1" si="0"/>
        <v>1</v>
      </c>
      <c r="Z7" s="254">
        <f t="shared" ca="1" si="0"/>
        <v>1</v>
      </c>
      <c r="AA7" s="254">
        <f t="shared" ca="1" si="0"/>
        <v>1</v>
      </c>
      <c r="AB7" s="263" t="e">
        <f ca="1">O16/INDEX(C7:N7,1,Prevs!$B$1)</f>
        <v>#VALUE!</v>
      </c>
    </row>
    <row r="8" spans="1:28" s="60" customFormat="1" x14ac:dyDescent="0.25">
      <c r="B8" s="294" t="s">
        <v>500</v>
      </c>
      <c r="C8" s="232">
        <f ca="1">MemMlt!D255</f>
        <v>13924.003999999999</v>
      </c>
      <c r="D8" s="232">
        <f ca="1">MemMlt!E255</f>
        <v>14630.661100000001</v>
      </c>
      <c r="E8" s="232">
        <f ca="1">MemMlt!F255</f>
        <v>14479.651600000001</v>
      </c>
      <c r="F8" s="232">
        <f ca="1">MemMlt!G255</f>
        <v>11825.824000000001</v>
      </c>
      <c r="G8" s="232">
        <f ca="1">MemMlt!H255</f>
        <v>7165.646099999999</v>
      </c>
      <c r="H8" s="232">
        <f ca="1">MemMlt!I255</f>
        <v>4728.7984999999999</v>
      </c>
      <c r="I8" s="232">
        <f ca="1">MemMlt!J255</f>
        <v>3898.8942000000002</v>
      </c>
      <c r="J8" s="232">
        <f ca="1">MemMlt!K255</f>
        <v>3400.6743000000001</v>
      </c>
      <c r="K8" s="232">
        <f ca="1">MemMlt!L255</f>
        <v>3039.1091999999999</v>
      </c>
      <c r="L8" s="232">
        <f ca="1">MemMlt!M255</f>
        <v>3320.3377999999998</v>
      </c>
      <c r="M8" s="232">
        <f ca="1">MemMlt!N255</f>
        <v>5424.2362000000003</v>
      </c>
      <c r="N8" s="232">
        <f ca="1">MemMlt!O255</f>
        <v>10032.517500000002</v>
      </c>
      <c r="P8" s="254">
        <f ca="1">IF(_tipo="Semanal",C17/INDEX($C8:$N8,1,Prevs!$B$1),C17/C8)</f>
        <v>1</v>
      </c>
      <c r="Q8" s="254">
        <f ca="1">IF(_tipo="Semanal",D17/INDEX($C8:$N8,1,Prevs!$B$1),D17/D8)</f>
        <v>1</v>
      </c>
      <c r="R8" s="254">
        <f ca="1">IF(_tipo="Semanal",E17/INDEX($C8:$N8,1,Prevs!$B$1),E17/E8)</f>
        <v>1</v>
      </c>
      <c r="S8" s="254">
        <f ca="1">IF(_tipo="Semanal",F17/INDEX($C8:$N8,1,Prevs!$B$1),F17/F8)</f>
        <v>1</v>
      </c>
      <c r="T8" s="254">
        <f ca="1">IF(_tipo="Semanal",G17/INDEX($C8:$N8,1,Prevs!$B$1),G17/G8)</f>
        <v>1</v>
      </c>
      <c r="U8" s="254">
        <f ca="1">IF(_tipo="Semanal",H17/INDEX($C8:$N8,1,Prevs!$B$1),H17/H8)</f>
        <v>1</v>
      </c>
      <c r="V8" s="254">
        <f t="shared" ca="1" si="0"/>
        <v>1</v>
      </c>
      <c r="W8" s="254">
        <f t="shared" ca="1" si="0"/>
        <v>1</v>
      </c>
      <c r="X8" s="254">
        <f t="shared" ca="1" si="0"/>
        <v>1</v>
      </c>
      <c r="Y8" s="254">
        <f t="shared" ca="1" si="0"/>
        <v>1</v>
      </c>
      <c r="Z8" s="254">
        <f t="shared" ca="1" si="0"/>
        <v>1</v>
      </c>
      <c r="AA8" s="254">
        <f t="shared" ca="1" si="0"/>
        <v>1</v>
      </c>
      <c r="AB8" s="263" t="e">
        <f ca="1">O17/INDEX(C8:N8,1,Prevs!$B$1)</f>
        <v>#VALUE!</v>
      </c>
    </row>
    <row r="9" spans="1:28" s="60" customFormat="1" ht="15.75" thickBot="1" x14ac:dyDescent="0.3">
      <c r="B9" s="295" t="s">
        <v>501</v>
      </c>
      <c r="C9" s="233">
        <f ca="1">MemMlt!D285</f>
        <v>15759.282900000002</v>
      </c>
      <c r="D9" s="233">
        <f ca="1">MemMlt!E285</f>
        <v>22695.672299999998</v>
      </c>
      <c r="E9" s="233">
        <f ca="1">MemMlt!F285</f>
        <v>26332.307199999999</v>
      </c>
      <c r="F9" s="233">
        <f ca="1">MemMlt!G285</f>
        <v>26191.505600000004</v>
      </c>
      <c r="G9" s="233">
        <f ca="1">MemMlt!H285</f>
        <v>19942.330600000001</v>
      </c>
      <c r="H9" s="233">
        <f ca="1">MemMlt!I285</f>
        <v>10468.667800000001</v>
      </c>
      <c r="I9" s="233">
        <f ca="1">MemMlt!J285</f>
        <v>5221.8189999999995</v>
      </c>
      <c r="J9" s="233">
        <f ca="1">MemMlt!K285</f>
        <v>3224.5187000000001</v>
      </c>
      <c r="K9" s="233">
        <f ca="1">MemMlt!L285</f>
        <v>2297.1558999999997</v>
      </c>
      <c r="L9" s="233">
        <f ca="1">MemMlt!M285</f>
        <v>2418.2345</v>
      </c>
      <c r="M9" s="233">
        <f ca="1">MemMlt!N285</f>
        <v>4056.6453999999999</v>
      </c>
      <c r="N9" s="233">
        <f ca="1">MemMlt!O285</f>
        <v>8306.4645</v>
      </c>
      <c r="P9" s="254">
        <f ca="1">IF(_tipo="Semanal",C18/INDEX($C9:$N9,1,Prevs!$B$1),C18/C9)</f>
        <v>1</v>
      </c>
      <c r="Q9" s="254">
        <f ca="1">IF(_tipo="Semanal",D18/INDEX($C9:$N9,1,Prevs!$B$1),D18/D9)</f>
        <v>1</v>
      </c>
      <c r="R9" s="254">
        <f ca="1">IF(_tipo="Semanal",E18/INDEX($C9:$N9,1,Prevs!$B$1),E18/E9)</f>
        <v>1</v>
      </c>
      <c r="S9" s="254">
        <f ca="1">IF(_tipo="Semanal",F18/INDEX($C9:$N9,1,Prevs!$B$1),F18/F9)</f>
        <v>1</v>
      </c>
      <c r="T9" s="254">
        <f ca="1">IF(_tipo="Semanal",G18/INDEX($C9:$N9,1,Prevs!$B$1),G18/G9)</f>
        <v>1</v>
      </c>
      <c r="U9" s="254">
        <f ca="1">IF(_tipo="Semanal",H18/INDEX($C9:$N9,1,Prevs!$B$1),H18/H9)</f>
        <v>1</v>
      </c>
      <c r="V9" s="254">
        <f t="shared" ca="1" si="0"/>
        <v>1</v>
      </c>
      <c r="W9" s="254">
        <f t="shared" ca="1" si="0"/>
        <v>1</v>
      </c>
      <c r="X9" s="254">
        <f t="shared" ca="1" si="0"/>
        <v>1</v>
      </c>
      <c r="Y9" s="254">
        <f t="shared" ca="1" si="0"/>
        <v>1</v>
      </c>
      <c r="Z9" s="254">
        <f t="shared" ca="1" si="0"/>
        <v>1</v>
      </c>
      <c r="AA9" s="254">
        <f t="shared" ca="1" si="0"/>
        <v>1</v>
      </c>
      <c r="AB9" s="263" t="e">
        <f ca="1">O18/INDEX(C9:N9,1,Prevs!$B$1)</f>
        <v>#VALUE!</v>
      </c>
    </row>
    <row r="10" spans="1:28" s="60" customFormat="1" ht="15.75" thickBot="1" x14ac:dyDescent="0.3">
      <c r="B10" s="27"/>
    </row>
    <row r="11" spans="1:28" ht="51.75" thickBot="1" x14ac:dyDescent="0.3">
      <c r="B11" s="329" t="s">
        <v>731</v>
      </c>
      <c r="C11" s="328" t="b">
        <v>0</v>
      </c>
      <c r="D11" s="329" t="s">
        <v>743</v>
      </c>
      <c r="E11" s="328" t="b">
        <v>0</v>
      </c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</row>
    <row r="12" spans="1:28" ht="15.75" thickBot="1" x14ac:dyDescent="0.3">
      <c r="B12" s="237" t="s">
        <v>273</v>
      </c>
      <c r="C12" s="526" t="s">
        <v>703</v>
      </c>
      <c r="D12" s="527"/>
      <c r="E12" s="527"/>
      <c r="F12" s="527"/>
      <c r="G12" s="527"/>
      <c r="H12" s="527"/>
      <c r="I12" s="527"/>
      <c r="J12" s="527"/>
      <c r="K12" s="527"/>
      <c r="L12" s="527"/>
      <c r="M12" s="527"/>
      <c r="N12" s="528"/>
      <c r="O12" s="60"/>
      <c r="P12"/>
      <c r="Q12"/>
      <c r="R12" s="60"/>
      <c r="S12" s="60"/>
      <c r="T12" s="60"/>
      <c r="U12" s="60"/>
    </row>
    <row r="13" spans="1:28" ht="16.5" thickBot="1" x14ac:dyDescent="0.3">
      <c r="B13" s="238" t="s">
        <v>700</v>
      </c>
      <c r="C13" s="239" t="s">
        <v>700</v>
      </c>
      <c r="D13" s="240" t="s">
        <v>700</v>
      </c>
      <c r="E13" s="240" t="s">
        <v>700</v>
      </c>
      <c r="F13" s="240" t="s">
        <v>700</v>
      </c>
      <c r="G13" s="240" t="s">
        <v>700</v>
      </c>
      <c r="H13" s="240" t="s">
        <v>700</v>
      </c>
      <c r="I13" s="240" t="s">
        <v>700</v>
      </c>
      <c r="J13" s="241" t="s">
        <v>700</v>
      </c>
      <c r="K13" s="241" t="s">
        <v>700</v>
      </c>
      <c r="L13" s="240" t="s">
        <v>700</v>
      </c>
      <c r="M13" s="240" t="s">
        <v>700</v>
      </c>
      <c r="N13" s="242" t="s">
        <v>700</v>
      </c>
      <c r="O13" s="60"/>
      <c r="P13" s="523" t="s">
        <v>721</v>
      </c>
      <c r="Q13" s="524"/>
      <c r="R13" s="524"/>
      <c r="S13" s="524"/>
      <c r="T13" s="524"/>
      <c r="U13" s="524"/>
      <c r="V13" s="524"/>
      <c r="W13" s="524"/>
      <c r="X13" s="524"/>
      <c r="Y13" s="524"/>
      <c r="Z13" s="524"/>
      <c r="AA13" s="525"/>
    </row>
    <row r="14" spans="1:28" ht="15.75" thickBot="1" x14ac:dyDescent="0.3">
      <c r="B14" s="302" t="s">
        <v>720</v>
      </c>
      <c r="C14" s="245" t="str">
        <f>Entrada!C14</f>
        <v>Jan</v>
      </c>
      <c r="D14" s="246" t="str">
        <f>Entrada!D14</f>
        <v>Fev</v>
      </c>
      <c r="E14" s="246" t="str">
        <f>Entrada!E14</f>
        <v>Mar</v>
      </c>
      <c r="F14" s="246" t="str">
        <f>Entrada!F14</f>
        <v>Abr</v>
      </c>
      <c r="G14" s="246" t="str">
        <f>Entrada!G14</f>
        <v>Mai</v>
      </c>
      <c r="H14" s="246" t="str">
        <f>Entrada!H14</f>
        <v>Jun</v>
      </c>
      <c r="I14" s="246" t="str">
        <f>Entrada!I14</f>
        <v>Jul</v>
      </c>
      <c r="J14" s="246" t="str">
        <f>Entrada!J14</f>
        <v>Ago</v>
      </c>
      <c r="K14" s="246" t="str">
        <f>Entrada!K14</f>
        <v>Set</v>
      </c>
      <c r="L14" s="246" t="str">
        <f>Entrada!L14</f>
        <v>Out</v>
      </c>
      <c r="M14" s="246" t="str">
        <f>Entrada!M14</f>
        <v>Nov</v>
      </c>
      <c r="N14" s="247" t="str">
        <f>Entrada!N14</f>
        <v>Dez</v>
      </c>
      <c r="O14" s="253" t="str">
        <f>IF(_tipo="Semanal","Média","")</f>
        <v/>
      </c>
      <c r="P14" s="243" t="str">
        <f>Entrada!C14</f>
        <v>Jan</v>
      </c>
      <c r="Q14" s="248" t="str">
        <f>Entrada!D14</f>
        <v>Fev</v>
      </c>
      <c r="R14" s="248" t="str">
        <f>Entrada!E14</f>
        <v>Mar</v>
      </c>
      <c r="S14" s="248" t="str">
        <f>Entrada!F14</f>
        <v>Abr</v>
      </c>
      <c r="T14" s="248" t="str">
        <f>Entrada!G14</f>
        <v>Mai</v>
      </c>
      <c r="U14" s="248" t="str">
        <f>Entrada!H14</f>
        <v>Jun</v>
      </c>
      <c r="V14" s="248" t="str">
        <f>Entrada!I14</f>
        <v>Jul</v>
      </c>
      <c r="W14" s="248" t="str">
        <f>Entrada!J14</f>
        <v>Ago</v>
      </c>
      <c r="X14" s="248" t="str">
        <f>Entrada!K14</f>
        <v>Set</v>
      </c>
      <c r="Y14" s="248" t="str">
        <f>Entrada!L14</f>
        <v>Out</v>
      </c>
      <c r="Z14" s="248" t="str">
        <f>Entrada!M14</f>
        <v>Nov</v>
      </c>
      <c r="AA14" s="249" t="str">
        <f>Entrada!N14</f>
        <v>Dez</v>
      </c>
      <c r="AB14" s="253" t="str">
        <f>IF(_tipo="Semanal","Média","")</f>
        <v/>
      </c>
    </row>
    <row r="15" spans="1:28" x14ac:dyDescent="0.25">
      <c r="A15" s="517" t="s">
        <v>715</v>
      </c>
      <c r="B15" s="425" t="s">
        <v>502</v>
      </c>
      <c r="C15" s="473">
        <f ca="1">MemCen1!D171</f>
        <v>64354.22619999999</v>
      </c>
      <c r="D15" s="474">
        <f ca="1">MemCen1!E171</f>
        <v>68962.735599999985</v>
      </c>
      <c r="E15" s="474">
        <f ca="1">MemCen1!F171</f>
        <v>66984.2022</v>
      </c>
      <c r="F15" s="474">
        <f ca="1">MemCen1!G171</f>
        <v>53021.05309999999</v>
      </c>
      <c r="G15" s="474">
        <f ca="1">MemCen1!H171</f>
        <v>38705.756800000003</v>
      </c>
      <c r="H15" s="474">
        <f ca="1">MemCen1!I171</f>
        <v>31764.860800000006</v>
      </c>
      <c r="I15" s="474">
        <f ca="1">MemCen1!J171</f>
        <v>25227.524899999997</v>
      </c>
      <c r="J15" s="474">
        <f ca="1">MemCen1!K171</f>
        <v>20215.383299999994</v>
      </c>
      <c r="K15" s="474">
        <f ca="1">MemCen1!L171</f>
        <v>19494.721799999992</v>
      </c>
      <c r="L15" s="474">
        <f ca="1">MemCen1!M171</f>
        <v>23330.913400000001</v>
      </c>
      <c r="M15" s="474">
        <f ca="1">MemCen1!N171</f>
        <v>30664.800500000001</v>
      </c>
      <c r="N15" s="475">
        <f ca="1">MemCen1!O171</f>
        <v>46844.825800000006</v>
      </c>
      <c r="O15" s="250" t="str">
        <f>IF(_tipo="Semanal",SUMPRODUCT(C15:H15,Prevs!$D$5:$I$5)/SUM(Prevs!$D$5:$I$5),"")</f>
        <v/>
      </c>
      <c r="P15" s="489"/>
      <c r="Q15" s="202"/>
      <c r="R15" s="202"/>
      <c r="S15" s="202"/>
      <c r="T15" s="202"/>
      <c r="U15" s="202"/>
      <c r="V15" s="202"/>
      <c r="W15" s="202"/>
      <c r="X15" s="202"/>
      <c r="Y15" s="202"/>
      <c r="Z15" s="202"/>
      <c r="AA15" s="203"/>
      <c r="AB15" s="203"/>
    </row>
    <row r="16" spans="1:28" x14ac:dyDescent="0.25">
      <c r="A16" s="518"/>
      <c r="B16" s="426" t="s">
        <v>499</v>
      </c>
      <c r="C16" s="476">
        <f ca="1">MemCen1!D228</f>
        <v>7528.8626000000004</v>
      </c>
      <c r="D16" s="477">
        <f ca="1">MemCen1!E228</f>
        <v>8451.6868000000013</v>
      </c>
      <c r="E16" s="477">
        <f ca="1">MemCen1!F228</f>
        <v>7188.4386999999997</v>
      </c>
      <c r="F16" s="477">
        <f ca="1">MemCen1!G228</f>
        <v>6674.9298999999992</v>
      </c>
      <c r="G16" s="477">
        <f ca="1">MemCen1!H228</f>
        <v>8642.8087999999989</v>
      </c>
      <c r="H16" s="477">
        <f ca="1">MemCen1!I228</f>
        <v>10382.984499999999</v>
      </c>
      <c r="I16" s="477">
        <f ca="1">MemCen1!J228</f>
        <v>11227.668299999999</v>
      </c>
      <c r="J16" s="477">
        <f ca="1">MemCen1!K228</f>
        <v>10316.852799999999</v>
      </c>
      <c r="K16" s="477">
        <f ca="1">MemCen1!L228</f>
        <v>12038.2327</v>
      </c>
      <c r="L16" s="477">
        <f ca="1">MemCen1!M228</f>
        <v>13572.929300000002</v>
      </c>
      <c r="M16" s="477">
        <f ca="1">MemCen1!N228</f>
        <v>9477.2402000000002</v>
      </c>
      <c r="N16" s="478">
        <f ca="1">MemCen1!O228</f>
        <v>7596.4528</v>
      </c>
      <c r="O16" s="251" t="str">
        <f>IF(_tipo="Semanal",SUMPRODUCT(C16:H16,Prevs!$D$5:$I$5)/SUM(Prevs!$D$5:$I$5),"")</f>
        <v/>
      </c>
      <c r="P16" s="490"/>
      <c r="Q16" s="204"/>
      <c r="R16" s="204"/>
      <c r="S16" s="204"/>
      <c r="T16" s="204"/>
      <c r="U16" s="204"/>
      <c r="V16" s="204"/>
      <c r="W16" s="204"/>
      <c r="X16" s="204"/>
      <c r="Y16" s="204"/>
      <c r="Z16" s="204"/>
      <c r="AA16" s="205"/>
      <c r="AB16" s="205"/>
    </row>
    <row r="17" spans="1:28" x14ac:dyDescent="0.25">
      <c r="A17" s="518"/>
      <c r="B17" s="427" t="s">
        <v>500</v>
      </c>
      <c r="C17" s="476">
        <f ca="1">MemCen1!D255</f>
        <v>13924.003999999999</v>
      </c>
      <c r="D17" s="477">
        <f ca="1">MemCen1!E255</f>
        <v>14630.661100000001</v>
      </c>
      <c r="E17" s="477">
        <f ca="1">MemCen1!F255</f>
        <v>14479.651600000001</v>
      </c>
      <c r="F17" s="477">
        <f ca="1">MemCen1!G255</f>
        <v>11825.824000000001</v>
      </c>
      <c r="G17" s="477">
        <f ca="1">MemCen1!H255</f>
        <v>7165.646099999999</v>
      </c>
      <c r="H17" s="477">
        <f ca="1">MemCen1!I255</f>
        <v>4728.7984999999999</v>
      </c>
      <c r="I17" s="477">
        <f ca="1">MemCen1!J255</f>
        <v>3898.8942000000002</v>
      </c>
      <c r="J17" s="477">
        <f ca="1">MemCen1!K255</f>
        <v>3400.6743000000001</v>
      </c>
      <c r="K17" s="477">
        <f ca="1">MemCen1!L255</f>
        <v>3039.1091999999999</v>
      </c>
      <c r="L17" s="477">
        <f ca="1">MemCen1!M255</f>
        <v>3320.3377999999998</v>
      </c>
      <c r="M17" s="477">
        <f ca="1">MemCen1!N255</f>
        <v>5424.2362000000003</v>
      </c>
      <c r="N17" s="478">
        <f ca="1">MemCen1!O255</f>
        <v>10032.517500000002</v>
      </c>
      <c r="O17" s="251" t="str">
        <f>IF(_tipo="Semanal",SUMPRODUCT(C17:H17,Prevs!$D$5:$I$5)/SUM(Prevs!$D$5:$I$5),"")</f>
        <v/>
      </c>
      <c r="P17" s="490"/>
      <c r="Q17" s="204"/>
      <c r="R17" s="204"/>
      <c r="S17" s="204"/>
      <c r="T17" s="204"/>
      <c r="U17" s="204"/>
      <c r="V17" s="204"/>
      <c r="W17" s="204"/>
      <c r="X17" s="204"/>
      <c r="Y17" s="204"/>
      <c r="Z17" s="204"/>
      <c r="AA17" s="205"/>
      <c r="AB17" s="205"/>
    </row>
    <row r="18" spans="1:28" ht="15.75" thickBot="1" x14ac:dyDescent="0.3">
      <c r="A18" s="519"/>
      <c r="B18" s="428" t="s">
        <v>501</v>
      </c>
      <c r="C18" s="479">
        <f ca="1">MemCen1!D285</f>
        <v>15759.282900000002</v>
      </c>
      <c r="D18" s="480">
        <f ca="1">MemCen1!E285</f>
        <v>22695.672299999998</v>
      </c>
      <c r="E18" s="480">
        <f ca="1">MemCen1!F285</f>
        <v>26332.307199999999</v>
      </c>
      <c r="F18" s="480">
        <f ca="1">MemCen1!G285</f>
        <v>26191.505600000004</v>
      </c>
      <c r="G18" s="480">
        <f ca="1">MemCen1!H285</f>
        <v>19942.330600000001</v>
      </c>
      <c r="H18" s="480">
        <f ca="1">MemCen1!I285</f>
        <v>10468.667800000001</v>
      </c>
      <c r="I18" s="480">
        <f ca="1">MemCen1!J285</f>
        <v>5221.8189999999995</v>
      </c>
      <c r="J18" s="480">
        <f ca="1">MemCen1!K285</f>
        <v>3224.5187000000001</v>
      </c>
      <c r="K18" s="480">
        <f ca="1">MemCen1!L285</f>
        <v>2297.1558999999997</v>
      </c>
      <c r="L18" s="480">
        <f ca="1">MemCen1!M285</f>
        <v>2418.2345</v>
      </c>
      <c r="M18" s="480">
        <f ca="1">MemCen1!N285</f>
        <v>4056.6453999999999</v>
      </c>
      <c r="N18" s="481">
        <f ca="1">MemCen1!O285</f>
        <v>8306.4645</v>
      </c>
      <c r="O18" s="252" t="str">
        <f>IF(_tipo="Semanal",SUMPRODUCT(C18:H18,Prevs!$D$5:$I$5)/SUM(Prevs!$D$5:$I$5),"")</f>
        <v/>
      </c>
      <c r="P18" s="491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7"/>
      <c r="AB18" s="207"/>
    </row>
    <row r="19" spans="1:28" ht="15" customHeight="1" x14ac:dyDescent="0.25">
      <c r="A19" s="530" t="s">
        <v>716</v>
      </c>
      <c r="B19" s="266" t="s">
        <v>2</v>
      </c>
      <c r="C19" s="466">
        <f ca="1">MemCen1!D22</f>
        <v>9148.476999999999</v>
      </c>
      <c r="D19" s="466">
        <f ca="1">MemCen1!E22</f>
        <v>8905.5240999999987</v>
      </c>
      <c r="E19" s="466">
        <f ca="1">MemCen1!F22</f>
        <v>7995.9447999999993</v>
      </c>
      <c r="F19" s="466">
        <f ca="1">MemCen1!G22</f>
        <v>5630.7731999999996</v>
      </c>
      <c r="G19" s="466">
        <f ca="1">MemCen1!H22</f>
        <v>4062.2301999999995</v>
      </c>
      <c r="H19" s="466">
        <f ca="1">MemCen1!I22</f>
        <v>3397.7145999999998</v>
      </c>
      <c r="I19" s="466">
        <f ca="1">MemCen1!J22</f>
        <v>2772.3798999999999</v>
      </c>
      <c r="J19" s="466">
        <f ca="1">MemCen1!K22</f>
        <v>2289.7217000000001</v>
      </c>
      <c r="K19" s="466">
        <f ca="1">MemCen1!L22</f>
        <v>2323.2365999999997</v>
      </c>
      <c r="L19" s="466">
        <f ca="1">MemCen1!M22</f>
        <v>2698.1807000000003</v>
      </c>
      <c r="M19" s="466">
        <f ca="1">MemCen1!N22</f>
        <v>3726.8085000000001</v>
      </c>
      <c r="N19" s="467">
        <f ca="1">MemCen1!O22</f>
        <v>6273.1659</v>
      </c>
      <c r="O19" s="407" t="str">
        <f>IF(_tipo="Semanal",SUMPRODUCT(C19:H19,Prevs!$D$5:$I$5)/SUM(Prevs!$D$5:$I$5),"")</f>
        <v/>
      </c>
      <c r="P19" s="500"/>
      <c r="Q19" s="501"/>
      <c r="R19" s="493"/>
      <c r="S19" s="208"/>
      <c r="T19" s="208"/>
      <c r="U19" s="208"/>
      <c r="V19" s="208"/>
      <c r="W19" s="208"/>
      <c r="X19" s="208"/>
      <c r="Y19" s="208"/>
      <c r="Z19" s="208"/>
      <c r="AA19" s="209"/>
      <c r="AB19" s="209"/>
    </row>
    <row r="20" spans="1:28" x14ac:dyDescent="0.25">
      <c r="A20" s="531"/>
      <c r="B20" s="415" t="s">
        <v>3</v>
      </c>
      <c r="C20" s="413">
        <f ca="1">MemCen1!D45</f>
        <v>9029.4305999999997</v>
      </c>
      <c r="D20" s="413">
        <f ca="1">MemCen1!E45</f>
        <v>9328.7873</v>
      </c>
      <c r="E20" s="413">
        <f ca="1">MemCen1!F45</f>
        <v>9172.336000000003</v>
      </c>
      <c r="F20" s="413">
        <f ca="1">MemCen1!G45</f>
        <v>6956.8710999999994</v>
      </c>
      <c r="G20" s="413">
        <f ca="1">MemCen1!H45</f>
        <v>4568.521200000001</v>
      </c>
      <c r="H20" s="413">
        <f ca="1">MemCen1!I45</f>
        <v>3549.5828000000001</v>
      </c>
      <c r="I20" s="413">
        <f ca="1">MemCen1!J45</f>
        <v>2867.7798000000003</v>
      </c>
      <c r="J20" s="413">
        <f ca="1">MemCen1!K45</f>
        <v>2337.9774999999995</v>
      </c>
      <c r="K20" s="413">
        <f ca="1">MemCen1!L45</f>
        <v>2117.1621999999993</v>
      </c>
      <c r="L20" s="413">
        <f ca="1">MemCen1!M45</f>
        <v>2534.3491999999992</v>
      </c>
      <c r="M20" s="413">
        <f ca="1">MemCen1!N45</f>
        <v>3920.5341999999996</v>
      </c>
      <c r="N20" s="468">
        <f ca="1">MemCen1!O45</f>
        <v>6610.8995000000014</v>
      </c>
      <c r="O20" s="408" t="str">
        <f>IF(_tipo="Semanal",SUMPRODUCT(C20:H20,Prevs!$D$5:$I$5)/SUM(Prevs!$D$5:$I$5),"")</f>
        <v/>
      </c>
      <c r="P20" s="494"/>
      <c r="Q20" s="495"/>
      <c r="R20" s="496"/>
      <c r="S20" s="210"/>
      <c r="T20" s="210"/>
      <c r="U20" s="210"/>
      <c r="V20" s="210"/>
      <c r="W20" s="210"/>
      <c r="X20" s="210"/>
      <c r="Y20" s="210"/>
      <c r="Z20" s="210"/>
      <c r="AA20" s="211"/>
      <c r="AB20" s="211"/>
    </row>
    <row r="21" spans="1:28" x14ac:dyDescent="0.25">
      <c r="A21" s="531"/>
      <c r="B21" s="267" t="s">
        <v>9</v>
      </c>
      <c r="C21" s="410">
        <f ca="1">MemCen1!D50</f>
        <v>361.83679999999998</v>
      </c>
      <c r="D21" s="410">
        <f ca="1">MemCen1!E50</f>
        <v>373.14419999999996</v>
      </c>
      <c r="E21" s="410">
        <f ca="1">MemCen1!F50</f>
        <v>333.56829999999997</v>
      </c>
      <c r="F21" s="410">
        <f ca="1">MemCen1!G50</f>
        <v>231.80169999999998</v>
      </c>
      <c r="G21" s="410">
        <f ca="1">MemCen1!H50</f>
        <v>175.2647</v>
      </c>
      <c r="H21" s="410">
        <f ca="1">MemCen1!I50</f>
        <v>163.9573</v>
      </c>
      <c r="I21" s="410">
        <f ca="1">MemCen1!J50</f>
        <v>141.3425</v>
      </c>
      <c r="J21" s="410">
        <f ca="1">MemCen1!K50</f>
        <v>124.3814</v>
      </c>
      <c r="K21" s="410">
        <f ca="1">MemCen1!L50</f>
        <v>163.9573</v>
      </c>
      <c r="L21" s="410">
        <f ca="1">MemCen1!M50</f>
        <v>203.53319999999999</v>
      </c>
      <c r="M21" s="410">
        <f ca="1">MemCen1!N50</f>
        <v>214.84059999999999</v>
      </c>
      <c r="N21" s="469">
        <f ca="1">MemCen1!O50</f>
        <v>282.685</v>
      </c>
      <c r="O21" s="408" t="str">
        <f>IF(_tipo="Semanal",SUMPRODUCT(C21:H21,Prevs!$D$5:$I$5)/SUM(Prevs!$D$5:$I$5),"")</f>
        <v/>
      </c>
      <c r="P21" s="494"/>
      <c r="Q21" s="495"/>
      <c r="R21" s="496"/>
      <c r="S21" s="210"/>
      <c r="T21" s="210"/>
      <c r="U21" s="210"/>
      <c r="V21" s="210"/>
      <c r="W21" s="210"/>
      <c r="X21" s="210"/>
      <c r="Y21" s="210"/>
      <c r="Z21" s="210"/>
      <c r="AA21" s="211"/>
      <c r="AB21" s="211"/>
    </row>
    <row r="22" spans="1:28" x14ac:dyDescent="0.25">
      <c r="A22" s="531"/>
      <c r="B22" s="415" t="s">
        <v>4</v>
      </c>
      <c r="C22" s="413">
        <f ca="1">MemCen1!D60</f>
        <v>1464.5944999999999</v>
      </c>
      <c r="D22" s="413">
        <f ca="1">MemCen1!E60</f>
        <v>1558.4893999999999</v>
      </c>
      <c r="E22" s="413">
        <f ca="1">MemCen1!F60</f>
        <v>1351.9783</v>
      </c>
      <c r="F22" s="413">
        <f ca="1">MemCen1!G60</f>
        <v>910.38629999999989</v>
      </c>
      <c r="G22" s="413">
        <f ca="1">MemCen1!H60</f>
        <v>719.93910000000005</v>
      </c>
      <c r="H22" s="413">
        <f ca="1">MemCen1!I60</f>
        <v>721.89400000000001</v>
      </c>
      <c r="I22" s="413">
        <f ca="1">MemCen1!J60</f>
        <v>577.26520000000005</v>
      </c>
      <c r="J22" s="413">
        <f ca="1">MemCen1!K60</f>
        <v>495.7919</v>
      </c>
      <c r="K22" s="413">
        <f ca="1">MemCen1!L60</f>
        <v>524.02300000000002</v>
      </c>
      <c r="L22" s="413">
        <f ca="1">MemCen1!M60</f>
        <v>614.57300000000009</v>
      </c>
      <c r="M22" s="413">
        <f ca="1">MemCen1!N60</f>
        <v>667.61180000000002</v>
      </c>
      <c r="N22" s="468">
        <f ca="1">MemCen1!O60</f>
        <v>996.14829999999995</v>
      </c>
      <c r="O22" s="408" t="str">
        <f>IF(_tipo="Semanal",SUMPRODUCT(C22:H22,Prevs!$D$5:$I$5)/SUM(Prevs!$D$5:$I$5),"")</f>
        <v/>
      </c>
      <c r="P22" s="494"/>
      <c r="Q22" s="495"/>
      <c r="R22" s="496"/>
      <c r="S22" s="210"/>
      <c r="T22" s="210"/>
      <c r="U22" s="210"/>
      <c r="V22" s="210"/>
      <c r="W22" s="210"/>
      <c r="X22" s="210"/>
      <c r="Y22" s="210"/>
      <c r="Z22" s="210"/>
      <c r="AA22" s="211"/>
      <c r="AB22" s="211"/>
    </row>
    <row r="23" spans="1:28" x14ac:dyDescent="0.25">
      <c r="A23" s="531"/>
      <c r="B23" s="267" t="s">
        <v>5</v>
      </c>
      <c r="C23" s="410">
        <f ca="1">MemCen1!D74</f>
        <v>2129.0522000000001</v>
      </c>
      <c r="D23" s="410">
        <f ca="1">MemCen1!E74</f>
        <v>2242.3876999999998</v>
      </c>
      <c r="E23" s="410">
        <f ca="1">MemCen1!F74</f>
        <v>1870.7494999999999</v>
      </c>
      <c r="F23" s="410">
        <f ca="1">MemCen1!G74</f>
        <v>1392.7057</v>
      </c>
      <c r="G23" s="410">
        <f ca="1">MemCen1!H74</f>
        <v>1349.4150000000002</v>
      </c>
      <c r="H23" s="410">
        <f ca="1">MemCen1!I74</f>
        <v>1463.9540999999999</v>
      </c>
      <c r="I23" s="410">
        <f ca="1">MemCen1!J74</f>
        <v>1308.7346</v>
      </c>
      <c r="J23" s="410">
        <f ca="1">MemCen1!K74</f>
        <v>1074.0041999999999</v>
      </c>
      <c r="K23" s="410">
        <f ca="1">MemCen1!L74</f>
        <v>1190.6653000000001</v>
      </c>
      <c r="L23" s="410">
        <f ca="1">MemCen1!M74</f>
        <v>1449.6901</v>
      </c>
      <c r="M23" s="410">
        <f ca="1">MemCen1!N74</f>
        <v>1342.827</v>
      </c>
      <c r="N23" s="469">
        <f ca="1">MemCen1!O74</f>
        <v>1536.2423000000001</v>
      </c>
      <c r="O23" s="408" t="str">
        <f>IF(_tipo="Semanal",SUMPRODUCT(C23:H23,Prevs!$D$5:$I$5)/SUM(Prevs!$D$5:$I$5),"")</f>
        <v/>
      </c>
      <c r="P23" s="494"/>
      <c r="Q23" s="495"/>
      <c r="R23" s="496"/>
      <c r="S23" s="210"/>
      <c r="T23" s="210"/>
      <c r="U23" s="210"/>
      <c r="V23" s="210"/>
      <c r="W23" s="210"/>
      <c r="X23" s="210"/>
      <c r="Y23" s="210"/>
      <c r="Z23" s="210"/>
      <c r="AA23" s="211"/>
      <c r="AB23" s="211"/>
    </row>
    <row r="24" spans="1:28" x14ac:dyDescent="0.25">
      <c r="A24" s="531"/>
      <c r="B24" s="415" t="s">
        <v>7</v>
      </c>
      <c r="C24" s="413">
        <f ca="1">MemCen1!D80</f>
        <v>5449.4447</v>
      </c>
      <c r="D24" s="413">
        <f ca="1">MemCen1!E80</f>
        <v>5723.3472000000002</v>
      </c>
      <c r="E24" s="413">
        <f ca="1">MemCen1!F80</f>
        <v>5484.8125</v>
      </c>
      <c r="F24" s="413">
        <f ca="1">MemCen1!G80</f>
        <v>4126.9328999999998</v>
      </c>
      <c r="G24" s="413">
        <f ca="1">MemCen1!H80</f>
        <v>2857.0915</v>
      </c>
      <c r="H24" s="413">
        <f ca="1">MemCen1!I80</f>
        <v>2371.1880000000001</v>
      </c>
      <c r="I24" s="413">
        <f ca="1">MemCen1!J80</f>
        <v>1941.8288</v>
      </c>
      <c r="J24" s="413">
        <f ca="1">MemCen1!K80</f>
        <v>1636.9386</v>
      </c>
      <c r="K24" s="413">
        <f ca="1">MemCen1!L80</f>
        <v>1568.4565</v>
      </c>
      <c r="L24" s="413">
        <f ca="1">MemCen1!M80</f>
        <v>1795.7831000000001</v>
      </c>
      <c r="M24" s="413">
        <f ca="1">MemCen1!N80</f>
        <v>2417.6282000000001</v>
      </c>
      <c r="N24" s="468">
        <f ca="1">MemCen1!O80</f>
        <v>3844.9639000000002</v>
      </c>
      <c r="O24" s="408" t="str">
        <f>IF(_tipo="Semanal",SUMPRODUCT(C24:H24,Prevs!$D$5:$I$5)/SUM(Prevs!$D$5:$I$5),"")</f>
        <v/>
      </c>
      <c r="P24" s="494"/>
      <c r="Q24" s="495"/>
      <c r="R24" s="496"/>
      <c r="S24" s="210"/>
      <c r="T24" s="210"/>
      <c r="U24" s="210"/>
      <c r="V24" s="210"/>
      <c r="W24" s="210"/>
      <c r="X24" s="210"/>
      <c r="Y24" s="210"/>
      <c r="Z24" s="210"/>
      <c r="AA24" s="211"/>
      <c r="AB24" s="211"/>
    </row>
    <row r="25" spans="1:28" x14ac:dyDescent="0.25">
      <c r="A25" s="531"/>
      <c r="B25" s="267" t="s">
        <v>8</v>
      </c>
      <c r="C25" s="410">
        <f ca="1">MemCen1!D88</f>
        <v>17247.405999999999</v>
      </c>
      <c r="D25" s="410">
        <f ca="1">MemCen1!E88</f>
        <v>18663.894400000001</v>
      </c>
      <c r="E25" s="410">
        <f ca="1">MemCen1!F88</f>
        <v>17543.7444</v>
      </c>
      <c r="F25" s="410">
        <f ca="1">MemCen1!G88</f>
        <v>13870.6512</v>
      </c>
      <c r="G25" s="410">
        <f ca="1">MemCen1!H88</f>
        <v>11026.956800000002</v>
      </c>
      <c r="H25" s="410">
        <f ca="1">MemCen1!I88</f>
        <v>10244.510000000002</v>
      </c>
      <c r="I25" s="410">
        <f ca="1">MemCen1!J88</f>
        <v>8657.0223999999998</v>
      </c>
      <c r="J25" s="410">
        <f ca="1">MemCen1!K88</f>
        <v>7241.3991999999998</v>
      </c>
      <c r="K25" s="410">
        <f ca="1">MemCen1!L88</f>
        <v>7265.9877999999999</v>
      </c>
      <c r="L25" s="410">
        <f ca="1">MemCen1!M88</f>
        <v>8631.2428</v>
      </c>
      <c r="M25" s="410">
        <f ca="1">MemCen1!N88</f>
        <v>9622.9392000000007</v>
      </c>
      <c r="N25" s="469">
        <f ca="1">MemCen1!O88</f>
        <v>12863.968200000001</v>
      </c>
      <c r="O25" s="408" t="str">
        <f>IF(_tipo="Semanal",SUMPRODUCT(C25:H25,Prevs!$D$5:$I$5)/SUM(Prevs!$D$5:$I$5),"")</f>
        <v/>
      </c>
      <c r="P25" s="494"/>
      <c r="Q25" s="495"/>
      <c r="R25" s="496"/>
      <c r="S25" s="210"/>
      <c r="T25" s="210"/>
      <c r="U25" s="210"/>
      <c r="V25" s="210"/>
      <c r="W25" s="210"/>
      <c r="X25" s="210"/>
      <c r="Y25" s="210"/>
      <c r="Z25" s="210"/>
      <c r="AA25" s="211"/>
      <c r="AB25" s="211"/>
    </row>
    <row r="26" spans="1:28" x14ac:dyDescent="0.25">
      <c r="A26" s="531"/>
      <c r="B26" s="415" t="s">
        <v>10</v>
      </c>
      <c r="C26" s="413">
        <f ca="1">MemCen1!D103</f>
        <v>1564.2008000000001</v>
      </c>
      <c r="D26" s="413">
        <f ca="1">MemCen1!E103</f>
        <v>1576.4967999999999</v>
      </c>
      <c r="E26" s="413">
        <f ca="1">MemCen1!F103</f>
        <v>1540.3655000000001</v>
      </c>
      <c r="F26" s="413">
        <f ca="1">MemCen1!G103</f>
        <v>1290.2730999999999</v>
      </c>
      <c r="G26" s="413">
        <f ca="1">MemCen1!H103</f>
        <v>1016.6809</v>
      </c>
      <c r="H26" s="413">
        <f ca="1">MemCen1!I103</f>
        <v>860.91859999999997</v>
      </c>
      <c r="I26" s="413">
        <f ca="1">MemCen1!J103</f>
        <v>726.18999999999983</v>
      </c>
      <c r="J26" s="413">
        <f ca="1">MemCen1!K103</f>
        <v>615.0080999999999</v>
      </c>
      <c r="K26" s="413">
        <f ca="1">MemCen1!L103</f>
        <v>627.40589999999997</v>
      </c>
      <c r="L26" s="413">
        <f ca="1">MemCen1!M103</f>
        <v>752.30830000000003</v>
      </c>
      <c r="M26" s="413">
        <f ca="1">MemCen1!N103</f>
        <v>1001.8037</v>
      </c>
      <c r="N26" s="468">
        <f ca="1">MemCen1!O103</f>
        <v>1331.4254999999998</v>
      </c>
      <c r="O26" s="408" t="str">
        <f>IF(_tipo="Semanal",SUMPRODUCT(C26:H26,Prevs!$D$5:$I$5)/SUM(Prevs!$D$5:$I$5),"")</f>
        <v/>
      </c>
      <c r="P26" s="494"/>
      <c r="Q26" s="495"/>
      <c r="R26" s="496"/>
      <c r="S26" s="210"/>
      <c r="T26" s="210"/>
      <c r="U26" s="210"/>
      <c r="V26" s="210"/>
      <c r="W26" s="210"/>
      <c r="X26" s="210"/>
      <c r="Y26" s="210"/>
      <c r="Z26" s="210"/>
      <c r="AA26" s="211"/>
      <c r="AB26" s="211"/>
    </row>
    <row r="27" spans="1:28" x14ac:dyDescent="0.25">
      <c r="A27" s="531"/>
      <c r="B27" s="267" t="s">
        <v>11</v>
      </c>
      <c r="C27" s="410">
        <f ca="1">MemCen1!D108</f>
        <v>105.09</v>
      </c>
      <c r="D27" s="410">
        <f ca="1">MemCen1!E108</f>
        <v>77.97</v>
      </c>
      <c r="E27" s="410">
        <f ca="1">MemCen1!F108</f>
        <v>76.275000000000006</v>
      </c>
      <c r="F27" s="410">
        <f ca="1">MemCen1!G108</f>
        <v>62.715000000000003</v>
      </c>
      <c r="G27" s="410">
        <f ca="1">MemCen1!H108</f>
        <v>44.07</v>
      </c>
      <c r="H27" s="410">
        <f ca="1">MemCen1!I108</f>
        <v>33.9</v>
      </c>
      <c r="I27" s="410">
        <f ca="1">MemCen1!J108</f>
        <v>28.815000000000001</v>
      </c>
      <c r="J27" s="410">
        <f ca="1">MemCen1!K108</f>
        <v>25.425000000000001</v>
      </c>
      <c r="K27" s="410">
        <f ca="1">MemCen1!L108</f>
        <v>23.73</v>
      </c>
      <c r="L27" s="410">
        <f ca="1">MemCen1!M108</f>
        <v>32.204999999999998</v>
      </c>
      <c r="M27" s="410">
        <f ca="1">MemCen1!N108</f>
        <v>62.715000000000003</v>
      </c>
      <c r="N27" s="469">
        <f ca="1">MemCen1!O108</f>
        <v>98.31</v>
      </c>
      <c r="O27" s="408" t="str">
        <f>IF(_tipo="Semanal",SUMPRODUCT(C27:H27,Prevs!$D$5:$I$5)/SUM(Prevs!$D$5:$I$5),"")</f>
        <v/>
      </c>
      <c r="P27" s="494"/>
      <c r="Q27" s="495"/>
      <c r="R27" s="496"/>
      <c r="S27" s="210"/>
      <c r="T27" s="210"/>
      <c r="U27" s="210"/>
      <c r="V27" s="210"/>
      <c r="W27" s="210"/>
      <c r="X27" s="210"/>
      <c r="Y27" s="210"/>
      <c r="Z27" s="210"/>
      <c r="AA27" s="211"/>
      <c r="AB27" s="211"/>
    </row>
    <row r="28" spans="1:28" x14ac:dyDescent="0.25">
      <c r="A28" s="531"/>
      <c r="B28" s="415" t="s">
        <v>12</v>
      </c>
      <c r="C28" s="413">
        <f ca="1">MemCen1!D113</f>
        <v>79.761600000000001</v>
      </c>
      <c r="D28" s="413">
        <f ca="1">MemCen1!E113</f>
        <v>55.4664</v>
      </c>
      <c r="E28" s="413">
        <f ca="1">MemCen1!F113</f>
        <v>54.549599999999998</v>
      </c>
      <c r="F28" s="413">
        <f ca="1">MemCen1!G113</f>
        <v>48.131999999999998</v>
      </c>
      <c r="G28" s="413">
        <f ca="1">MemCen1!H113</f>
        <v>33.004799999999996</v>
      </c>
      <c r="H28" s="413">
        <f ca="1">MemCen1!I113</f>
        <v>27.962399999999999</v>
      </c>
      <c r="I28" s="413">
        <f ca="1">MemCen1!J113</f>
        <v>27.045599999999997</v>
      </c>
      <c r="J28" s="413">
        <f ca="1">MemCen1!K113</f>
        <v>22.919999999999998</v>
      </c>
      <c r="K28" s="413">
        <f ca="1">MemCen1!L113</f>
        <v>20.169599999999999</v>
      </c>
      <c r="L28" s="413">
        <f ca="1">MemCen1!M113</f>
        <v>27.962399999999999</v>
      </c>
      <c r="M28" s="413">
        <f ca="1">MemCen1!N113</f>
        <v>55.4664</v>
      </c>
      <c r="N28" s="468">
        <f ca="1">MemCen1!O113</f>
        <v>82.512</v>
      </c>
      <c r="O28" s="408" t="str">
        <f>IF(_tipo="Semanal",SUMPRODUCT(C28:H28,Prevs!$D$5:$I$5)/SUM(Prevs!$D$5:$I$5),"")</f>
        <v/>
      </c>
      <c r="P28" s="494"/>
      <c r="Q28" s="495"/>
      <c r="R28" s="496"/>
      <c r="S28" s="210"/>
      <c r="T28" s="210"/>
      <c r="U28" s="210"/>
      <c r="V28" s="210"/>
      <c r="W28" s="210"/>
      <c r="X28" s="210"/>
      <c r="Y28" s="210"/>
      <c r="Z28" s="210"/>
      <c r="AA28" s="211"/>
      <c r="AB28" s="211"/>
    </row>
    <row r="29" spans="1:28" x14ac:dyDescent="0.25">
      <c r="A29" s="531"/>
      <c r="B29" s="267" t="s">
        <v>13</v>
      </c>
      <c r="C29" s="410">
        <f ca="1">MemCen1!D125</f>
        <v>1686.0920999999998</v>
      </c>
      <c r="D29" s="410">
        <f ca="1">MemCen1!E125</f>
        <v>1325.5277999999998</v>
      </c>
      <c r="E29" s="410">
        <f ca="1">MemCen1!F125</f>
        <v>1178.9933999999998</v>
      </c>
      <c r="F29" s="410">
        <f ca="1">MemCen1!G125</f>
        <v>898.32659999999998</v>
      </c>
      <c r="G29" s="410">
        <f ca="1">MemCen1!H125</f>
        <v>659.25589999999988</v>
      </c>
      <c r="H29" s="410">
        <f ca="1">MemCen1!I125</f>
        <v>555.50530000000003</v>
      </c>
      <c r="I29" s="410">
        <f ca="1">MemCen1!J125</f>
        <v>486.94400000000002</v>
      </c>
      <c r="J29" s="410">
        <f ca="1">MemCen1!K125</f>
        <v>430.06279999999992</v>
      </c>
      <c r="K29" s="410">
        <f ca="1">MemCen1!L125</f>
        <v>421.00369999999998</v>
      </c>
      <c r="L29" s="410">
        <f ca="1">MemCen1!M125</f>
        <v>521.78970000000004</v>
      </c>
      <c r="M29" s="410">
        <f ca="1">MemCen1!N125</f>
        <v>887.63350000000014</v>
      </c>
      <c r="N29" s="469">
        <f ca="1">MemCen1!O125</f>
        <v>1462.3854000000001</v>
      </c>
      <c r="O29" s="408" t="str">
        <f>IF(_tipo="Semanal",SUMPRODUCT(C29:H29,Prevs!$D$5:$I$5)/SUM(Prevs!$D$5:$I$5),"")</f>
        <v/>
      </c>
      <c r="P29" s="494"/>
      <c r="Q29" s="495"/>
      <c r="R29" s="496"/>
      <c r="S29" s="210"/>
      <c r="T29" s="210"/>
      <c r="U29" s="210"/>
      <c r="V29" s="210"/>
      <c r="W29" s="210"/>
      <c r="X29" s="210"/>
      <c r="Y29" s="210"/>
      <c r="Z29" s="210"/>
      <c r="AA29" s="211"/>
      <c r="AB29" s="211"/>
    </row>
    <row r="30" spans="1:28" x14ac:dyDescent="0.25">
      <c r="A30" s="531"/>
      <c r="B30" s="415" t="s">
        <v>14</v>
      </c>
      <c r="C30" s="413">
        <f ca="1">MemCen1!D134</f>
        <v>641.07920000000001</v>
      </c>
      <c r="D30" s="413">
        <f ca="1">MemCen1!E134</f>
        <v>702.50660000000005</v>
      </c>
      <c r="E30" s="413">
        <f ca="1">MemCen1!F134</f>
        <v>697.78110000000004</v>
      </c>
      <c r="F30" s="413">
        <f ca="1">MemCen1!G134</f>
        <v>567.52089999999998</v>
      </c>
      <c r="G30" s="413">
        <f ca="1">MemCen1!H134</f>
        <v>446.58739999999995</v>
      </c>
      <c r="H30" s="413">
        <f ca="1">MemCen1!I134</f>
        <v>393.06540000000001</v>
      </c>
      <c r="I30" s="413">
        <f ca="1">MemCen1!J134</f>
        <v>360.68329999999997</v>
      </c>
      <c r="J30" s="413">
        <f ca="1">MemCen1!K134</f>
        <v>339.07299999999998</v>
      </c>
      <c r="K30" s="413">
        <f ca="1">MemCen1!L134</f>
        <v>338.44209999999998</v>
      </c>
      <c r="L30" s="413">
        <f ca="1">MemCen1!M134</f>
        <v>371.43810000000002</v>
      </c>
      <c r="M30" s="413">
        <f ca="1">MemCen1!N134</f>
        <v>423.39960000000002</v>
      </c>
      <c r="N30" s="468">
        <f ca="1">MemCen1!O134</f>
        <v>523.65340000000003</v>
      </c>
      <c r="O30" s="408" t="str">
        <f>IF(_tipo="Semanal",SUMPRODUCT(C30:H30,Prevs!$D$5:$I$5)/SUM(Prevs!$D$5:$I$5),"")</f>
        <v/>
      </c>
      <c r="P30" s="494"/>
      <c r="Q30" s="495"/>
      <c r="R30" s="496"/>
      <c r="S30" s="210"/>
      <c r="T30" s="210"/>
      <c r="U30" s="210"/>
      <c r="V30" s="210"/>
      <c r="W30" s="210"/>
      <c r="X30" s="210"/>
      <c r="Y30" s="210"/>
      <c r="Z30" s="210"/>
      <c r="AA30" s="211"/>
      <c r="AB30" s="211"/>
    </row>
    <row r="31" spans="1:28" x14ac:dyDescent="0.25">
      <c r="A31" s="531"/>
      <c r="B31" s="267" t="s">
        <v>24</v>
      </c>
      <c r="C31" s="410">
        <f ca="1">MemCen1!D139</f>
        <v>508.97659999999996</v>
      </c>
      <c r="D31" s="410">
        <f ca="1">MemCen1!E139</f>
        <v>341.80539999999996</v>
      </c>
      <c r="E31" s="410">
        <f ca="1">MemCen1!F139</f>
        <v>308.96819999999997</v>
      </c>
      <c r="F31" s="410">
        <f ca="1">MemCen1!G139</f>
        <v>194.03799999999998</v>
      </c>
      <c r="G31" s="410">
        <f ca="1">MemCen1!H139</f>
        <v>102.98939999999999</v>
      </c>
      <c r="H31" s="410">
        <f ca="1">MemCen1!I139</f>
        <v>77.615200000000002</v>
      </c>
      <c r="I31" s="410">
        <f ca="1">MemCen1!J139</f>
        <v>64.181799999999996</v>
      </c>
      <c r="J31" s="410">
        <f ca="1">MemCen1!K139</f>
        <v>53.733599999999996</v>
      </c>
      <c r="K31" s="410">
        <f ca="1">MemCen1!L139</f>
        <v>50.748399999999997</v>
      </c>
      <c r="L31" s="410">
        <f ca="1">MemCen1!M139</f>
        <v>98.511600000000001</v>
      </c>
      <c r="M31" s="410">
        <f ca="1">MemCen1!N139</f>
        <v>294.04219999999998</v>
      </c>
      <c r="N31" s="469">
        <f ca="1">MemCen1!O139</f>
        <v>523.90260000000001</v>
      </c>
      <c r="O31" s="408" t="str">
        <f>IF(_tipo="Semanal",SUMPRODUCT(C31:H31,Prevs!$D$5:$I$5)/SUM(Prevs!$D$5:$I$5),"")</f>
        <v/>
      </c>
      <c r="P31" s="494"/>
      <c r="Q31" s="495"/>
      <c r="R31" s="496"/>
      <c r="S31" s="210"/>
      <c r="T31" s="210"/>
      <c r="U31" s="210"/>
      <c r="V31" s="210"/>
      <c r="W31" s="210"/>
      <c r="X31" s="210"/>
      <c r="Y31" s="210"/>
      <c r="Z31" s="210"/>
      <c r="AA31" s="211"/>
      <c r="AB31" s="211"/>
    </row>
    <row r="32" spans="1:28" x14ac:dyDescent="0.25">
      <c r="A32" s="531"/>
      <c r="B32" s="415" t="s">
        <v>28</v>
      </c>
      <c r="C32" s="413">
        <f ca="1">MemCen1!D151</f>
        <v>9454.1579000000002</v>
      </c>
      <c r="D32" s="413">
        <f ca="1">MemCen1!E151</f>
        <v>12045.916999999998</v>
      </c>
      <c r="E32" s="413">
        <f ca="1">MemCen1!F151</f>
        <v>13651.834699999998</v>
      </c>
      <c r="F32" s="413">
        <f ca="1">MemCen1!G151</f>
        <v>12728.550499999999</v>
      </c>
      <c r="G32" s="413">
        <f ca="1">MemCen1!H151</f>
        <v>9473.762999999999</v>
      </c>
      <c r="H32" s="413">
        <f ca="1">MemCen1!I151</f>
        <v>6447.7505999999994</v>
      </c>
      <c r="I32" s="413">
        <f ca="1">MemCen1!J151</f>
        <v>4165.3069999999998</v>
      </c>
      <c r="J32" s="413">
        <f ca="1">MemCen1!K151</f>
        <v>2662.1355000000003</v>
      </c>
      <c r="K32" s="413">
        <f ca="1">MemCen1!L151</f>
        <v>2044.3111999999996</v>
      </c>
      <c r="L32" s="413">
        <f ca="1">MemCen1!M151</f>
        <v>2456.2813999999998</v>
      </c>
      <c r="M32" s="413">
        <f ca="1">MemCen1!N151</f>
        <v>3891.3206999999998</v>
      </c>
      <c r="N32" s="468">
        <f ca="1">MemCen1!O151</f>
        <v>6364.1967999999997</v>
      </c>
      <c r="O32" s="408" t="str">
        <f>IF(_tipo="Semanal",SUMPRODUCT(C32:H32,Prevs!$D$5:$I$5)/SUM(Prevs!$D$5:$I$5),"")</f>
        <v/>
      </c>
      <c r="P32" s="494"/>
      <c r="Q32" s="495"/>
      <c r="R32" s="496"/>
      <c r="S32" s="210"/>
      <c r="T32" s="210"/>
      <c r="U32" s="210"/>
      <c r="V32" s="210"/>
      <c r="W32" s="210"/>
      <c r="X32" s="210"/>
      <c r="Y32" s="210"/>
      <c r="Z32" s="210"/>
      <c r="AA32" s="211"/>
      <c r="AB32" s="211"/>
    </row>
    <row r="33" spans="1:28" x14ac:dyDescent="0.25">
      <c r="A33" s="531"/>
      <c r="B33" s="267" t="s">
        <v>20</v>
      </c>
      <c r="C33" s="410">
        <f ca="1">MemCen1!D158</f>
        <v>856.10259999999994</v>
      </c>
      <c r="D33" s="410">
        <f ca="1">MemCen1!E158</f>
        <v>796.89319999999998</v>
      </c>
      <c r="E33" s="410">
        <f ca="1">MemCen1!F158</f>
        <v>694.7826</v>
      </c>
      <c r="F33" s="410">
        <f ca="1">MemCen1!G158</f>
        <v>477.78069999999997</v>
      </c>
      <c r="G33" s="410">
        <f ca="1">MemCen1!H158</f>
        <v>301.13640000000004</v>
      </c>
      <c r="H33" s="410">
        <f ca="1">MemCen1!I158</f>
        <v>234.9023</v>
      </c>
      <c r="I33" s="410">
        <f ca="1">MemCen1!J158</f>
        <v>193.27859999999998</v>
      </c>
      <c r="J33" s="410">
        <f ca="1">MemCen1!K158</f>
        <v>160.59709999999998</v>
      </c>
      <c r="K33" s="410">
        <f ca="1">MemCen1!L158</f>
        <v>154.58659999999998</v>
      </c>
      <c r="L33" s="410">
        <f ca="1">MemCen1!M158</f>
        <v>200.51130000000001</v>
      </c>
      <c r="M33" s="410">
        <f ca="1">MemCen1!N158</f>
        <v>373.87039999999996</v>
      </c>
      <c r="N33" s="469">
        <f ca="1">MemCen1!O158</f>
        <v>673.71620000000007</v>
      </c>
      <c r="O33" s="408" t="str">
        <f>IF(_tipo="Semanal",SUMPRODUCT(C33:H33,Prevs!$D$5:$I$5)/SUM(Prevs!$D$5:$I$5),"")</f>
        <v/>
      </c>
      <c r="P33" s="494"/>
      <c r="Q33" s="495"/>
      <c r="R33" s="496"/>
      <c r="S33" s="210"/>
      <c r="T33" s="210"/>
      <c r="U33" s="210"/>
      <c r="V33" s="210"/>
      <c r="W33" s="210"/>
      <c r="X33" s="210"/>
      <c r="Y33" s="210"/>
      <c r="Z33" s="210"/>
      <c r="AA33" s="211"/>
      <c r="AB33" s="211"/>
    </row>
    <row r="34" spans="1:28" x14ac:dyDescent="0.25">
      <c r="A34" s="531"/>
      <c r="B34" s="416" t="s">
        <v>26</v>
      </c>
      <c r="C34" s="413">
        <f ca="1">MemCen1!D167</f>
        <v>4628.5236000000004</v>
      </c>
      <c r="D34" s="413">
        <f ca="1">MemCen1!E167</f>
        <v>5244.5780999999997</v>
      </c>
      <c r="E34" s="413">
        <f ca="1">MemCen1!F167</f>
        <v>5027.5182999999997</v>
      </c>
      <c r="F34" s="413">
        <f ca="1">MemCen1!G167</f>
        <v>3633.5942</v>
      </c>
      <c r="G34" s="413">
        <f ca="1">MemCen1!H167</f>
        <v>1868.8505</v>
      </c>
      <c r="H34" s="413">
        <f ca="1">MemCen1!I167</f>
        <v>1220.4402</v>
      </c>
      <c r="I34" s="413">
        <f ca="1">MemCen1!J167</f>
        <v>908.72640000000001</v>
      </c>
      <c r="J34" s="413">
        <f ca="1">MemCen1!K167</f>
        <v>706.21370000000002</v>
      </c>
      <c r="K34" s="413">
        <f ca="1">MemCen1!L167</f>
        <v>660.8356</v>
      </c>
      <c r="L34" s="413">
        <f ca="1">MemCen1!M167</f>
        <v>942.55349999999999</v>
      </c>
      <c r="M34" s="413">
        <f ca="1">MemCen1!N167</f>
        <v>1761.3595</v>
      </c>
      <c r="N34" s="468">
        <f ca="1">MemCen1!O167</f>
        <v>3376.6507999999999</v>
      </c>
      <c r="O34" s="463" t="str">
        <f>IF(_tipo="Semanal",SUMPRODUCT(C34:H34,Prevs!$D$5:$I$5)/SUM(Prevs!$D$5:$I$5),"")</f>
        <v/>
      </c>
      <c r="P34" s="497"/>
      <c r="Q34" s="498"/>
      <c r="R34" s="499"/>
      <c r="S34" s="212"/>
      <c r="T34" s="212"/>
      <c r="U34" s="212"/>
      <c r="V34" s="212"/>
      <c r="W34" s="212"/>
      <c r="X34" s="212"/>
      <c r="Y34" s="212"/>
      <c r="Z34" s="212"/>
      <c r="AA34" s="213"/>
      <c r="AB34" s="213"/>
    </row>
    <row r="35" spans="1:28" x14ac:dyDescent="0.25">
      <c r="A35" s="531"/>
      <c r="B35" s="269" t="s">
        <v>15</v>
      </c>
      <c r="C35" s="410">
        <f ca="1">MemCen1!D182</f>
        <v>3824.7698000000005</v>
      </c>
      <c r="D35" s="410">
        <f ca="1">MemCen1!E182</f>
        <v>4135.3537000000006</v>
      </c>
      <c r="E35" s="410">
        <f ca="1">MemCen1!F182</f>
        <v>3703.8609000000001</v>
      </c>
      <c r="F35" s="410">
        <f ca="1">MemCen1!G182</f>
        <v>3163.6276000000003</v>
      </c>
      <c r="G35" s="410">
        <f ca="1">MemCen1!H182</f>
        <v>3948.7020000000002</v>
      </c>
      <c r="H35" s="410">
        <f ca="1">MemCen1!I182</f>
        <v>4883.6980999999996</v>
      </c>
      <c r="I35" s="410">
        <f ca="1">MemCen1!J182</f>
        <v>4803.4377999999997</v>
      </c>
      <c r="J35" s="410">
        <f ca="1">MemCen1!K182</f>
        <v>3925.3809999999999</v>
      </c>
      <c r="K35" s="410">
        <f ca="1">MemCen1!L182</f>
        <v>4611.0974999999999</v>
      </c>
      <c r="L35" s="410">
        <f ca="1">MemCen1!M182</f>
        <v>5979.1877999999997</v>
      </c>
      <c r="M35" s="410">
        <f ca="1">MemCen1!N182</f>
        <v>4502.0115000000005</v>
      </c>
      <c r="N35" s="469">
        <f ca="1">MemCen1!O182</f>
        <v>3728.6349999999998</v>
      </c>
      <c r="O35" s="464" t="str">
        <f>IF(_tipo="Semanal",SUMPRODUCT(C35:H35,Prevs!$D$5:$I$5)/SUM(Prevs!$D$5:$I$5),"")</f>
        <v/>
      </c>
      <c r="P35" s="500"/>
      <c r="Q35" s="501"/>
      <c r="R35" s="501"/>
      <c r="S35" s="214"/>
      <c r="T35" s="214"/>
      <c r="U35" s="214"/>
      <c r="V35" s="214"/>
      <c r="W35" s="214"/>
      <c r="X35" s="214"/>
      <c r="Y35" s="214"/>
      <c r="Z35" s="214"/>
      <c r="AA35" s="215"/>
      <c r="AB35" s="215"/>
    </row>
    <row r="36" spans="1:28" x14ac:dyDescent="0.25">
      <c r="A36" s="531"/>
      <c r="B36" s="417" t="s">
        <v>16</v>
      </c>
      <c r="C36" s="413">
        <f ca="1">MemCen1!D194</f>
        <v>563.10089999999991</v>
      </c>
      <c r="D36" s="413">
        <f ca="1">MemCen1!E194</f>
        <v>577.27969999999993</v>
      </c>
      <c r="E36" s="413">
        <f ca="1">MemCen1!F194</f>
        <v>474.4873</v>
      </c>
      <c r="F36" s="413">
        <f ca="1">MemCen1!G194</f>
        <v>596.27170000000001</v>
      </c>
      <c r="G36" s="413">
        <f ca="1">MemCen1!H194</f>
        <v>802.26019999999983</v>
      </c>
      <c r="H36" s="413">
        <f ca="1">MemCen1!I194</f>
        <v>1031.5205000000001</v>
      </c>
      <c r="I36" s="413">
        <f ca="1">MemCen1!J194</f>
        <v>1226.721</v>
      </c>
      <c r="J36" s="413">
        <f ca="1">MemCen1!K194</f>
        <v>1215.0551</v>
      </c>
      <c r="K36" s="413">
        <f ca="1">MemCen1!L194</f>
        <v>1383.1238999999998</v>
      </c>
      <c r="L36" s="413">
        <f ca="1">MemCen1!M194</f>
        <v>1316.018</v>
      </c>
      <c r="M36" s="413">
        <f ca="1">MemCen1!N194</f>
        <v>869.13659999999993</v>
      </c>
      <c r="N36" s="468">
        <f ca="1">MemCen1!O194</f>
        <v>686.99219999999991</v>
      </c>
      <c r="O36" s="408" t="str">
        <f>IF(_tipo="Semanal",SUMPRODUCT(C36:H36,Prevs!$D$5:$I$5)/SUM(Prevs!$D$5:$I$5),"")</f>
        <v/>
      </c>
      <c r="P36" s="494"/>
      <c r="Q36" s="495"/>
      <c r="R36" s="495"/>
      <c r="S36" s="210"/>
      <c r="T36" s="210"/>
      <c r="U36" s="210"/>
      <c r="V36" s="210"/>
      <c r="W36" s="210"/>
      <c r="X36" s="210"/>
      <c r="Y36" s="210"/>
      <c r="Z36" s="210"/>
      <c r="AA36" s="211"/>
      <c r="AB36" s="211"/>
    </row>
    <row r="37" spans="1:28" x14ac:dyDescent="0.25">
      <c r="A37" s="531"/>
      <c r="B37" s="268" t="s">
        <v>17</v>
      </c>
      <c r="C37" s="410">
        <f ca="1">MemCen1!D209</f>
        <v>2453.3306000000002</v>
      </c>
      <c r="D37" s="410">
        <f ca="1">MemCen1!E209</f>
        <v>2994.6074999999996</v>
      </c>
      <c r="E37" s="410">
        <f ca="1">MemCen1!F209</f>
        <v>2393.4414999999995</v>
      </c>
      <c r="F37" s="410">
        <f ca="1">MemCen1!G209</f>
        <v>2458.3105999999998</v>
      </c>
      <c r="G37" s="410">
        <f ca="1">MemCen1!H209</f>
        <v>3367.0821000000005</v>
      </c>
      <c r="H37" s="410">
        <f ca="1">MemCen1!I209</f>
        <v>3886.0779999999995</v>
      </c>
      <c r="I37" s="410">
        <f ca="1">MemCen1!J209</f>
        <v>4567.7842000000001</v>
      </c>
      <c r="J37" s="410">
        <f ca="1">MemCen1!K209</f>
        <v>4602.1581999999999</v>
      </c>
      <c r="K37" s="410">
        <f ca="1">MemCen1!L209</f>
        <v>5363.1886999999997</v>
      </c>
      <c r="L37" s="410">
        <f ca="1">MemCen1!M209</f>
        <v>5479.0587000000005</v>
      </c>
      <c r="M37" s="410">
        <f ca="1">MemCen1!N209</f>
        <v>3475.4317000000005</v>
      </c>
      <c r="N37" s="469">
        <f ca="1">MemCen1!O209</f>
        <v>2600.8528999999999</v>
      </c>
      <c r="O37" s="408" t="str">
        <f>IF(_tipo="Semanal",SUMPRODUCT(C37:H37,Prevs!$D$5:$I$5)/SUM(Prevs!$D$5:$I$5),"")</f>
        <v/>
      </c>
      <c r="P37" s="494"/>
      <c r="Q37" s="495"/>
      <c r="R37" s="495"/>
      <c r="S37" s="210"/>
      <c r="T37" s="210"/>
      <c r="U37" s="210"/>
      <c r="V37" s="210"/>
      <c r="W37" s="210"/>
      <c r="X37" s="210"/>
      <c r="Y37" s="210"/>
      <c r="Z37" s="210"/>
      <c r="AA37" s="211"/>
      <c r="AB37" s="211"/>
    </row>
    <row r="38" spans="1:28" x14ac:dyDescent="0.25">
      <c r="A38" s="531"/>
      <c r="B38" s="417" t="s">
        <v>18</v>
      </c>
      <c r="C38" s="413">
        <f ca="1">MemCen1!D214</f>
        <v>163.14750000000001</v>
      </c>
      <c r="D38" s="413">
        <f ca="1">MemCen1!E214</f>
        <v>176.19929999999999</v>
      </c>
      <c r="E38" s="413">
        <f ca="1">MemCen1!F214</f>
        <v>156.6216</v>
      </c>
      <c r="F38" s="413">
        <f ca="1">MemCen1!G214</f>
        <v>117.4662</v>
      </c>
      <c r="G38" s="413">
        <f ca="1">MemCen1!H214</f>
        <v>110.94030000000001</v>
      </c>
      <c r="H38" s="413">
        <f ca="1">MemCen1!I214</f>
        <v>110.94030000000001</v>
      </c>
      <c r="I38" s="413">
        <f ca="1">MemCen1!J214</f>
        <v>110.94030000000001</v>
      </c>
      <c r="J38" s="413">
        <f ca="1">MemCen1!K214</f>
        <v>97.888499999999993</v>
      </c>
      <c r="K38" s="413">
        <f ca="1">MemCen1!L214</f>
        <v>117.4662</v>
      </c>
      <c r="L38" s="413">
        <f ca="1">MemCen1!M214</f>
        <v>130.518</v>
      </c>
      <c r="M38" s="413">
        <f ca="1">MemCen1!N214</f>
        <v>130.518</v>
      </c>
      <c r="N38" s="468">
        <f ca="1">MemCen1!O214</f>
        <v>137.04390000000001</v>
      </c>
      <c r="O38" s="408" t="str">
        <f>IF(_tipo="Semanal",SUMPRODUCT(C38:H38,Prevs!$D$5:$I$5)/SUM(Prevs!$D$5:$I$5),"")</f>
        <v/>
      </c>
      <c r="P38" s="494"/>
      <c r="Q38" s="495"/>
      <c r="R38" s="495"/>
      <c r="S38" s="210"/>
      <c r="T38" s="210"/>
      <c r="U38" s="210"/>
      <c r="V38" s="210"/>
      <c r="W38" s="210"/>
      <c r="X38" s="210"/>
      <c r="Y38" s="210"/>
      <c r="Z38" s="210"/>
      <c r="AA38" s="211"/>
      <c r="AB38" s="211"/>
    </row>
    <row r="39" spans="1:28" x14ac:dyDescent="0.25">
      <c r="A39" s="531"/>
      <c r="B39" s="268" t="s">
        <v>19</v>
      </c>
      <c r="C39" s="410">
        <f ca="1">MemCen1!D219</f>
        <v>203.3304</v>
      </c>
      <c r="D39" s="410">
        <f ca="1">MemCen1!E219</f>
        <v>240.786</v>
      </c>
      <c r="E39" s="410">
        <f ca="1">MemCen1!F219</f>
        <v>189.0616</v>
      </c>
      <c r="F39" s="410">
        <f ca="1">MemCen1!G219</f>
        <v>137.3372</v>
      </c>
      <c r="G39" s="410">
        <f ca="1">MemCen1!H219</f>
        <v>165.87479999999999</v>
      </c>
      <c r="H39" s="410">
        <f ca="1">MemCen1!I219</f>
        <v>169.44200000000001</v>
      </c>
      <c r="I39" s="410">
        <f ca="1">MemCen1!J219</f>
        <v>212.2484</v>
      </c>
      <c r="J39" s="410">
        <f ca="1">MemCen1!K219</f>
        <v>233.6516</v>
      </c>
      <c r="K39" s="410">
        <f ca="1">MemCen1!L219</f>
        <v>287.15960000000001</v>
      </c>
      <c r="L39" s="410">
        <f ca="1">MemCen1!M219</f>
        <v>310.34640000000002</v>
      </c>
      <c r="M39" s="410">
        <f ca="1">MemCen1!N219</f>
        <v>205.114</v>
      </c>
      <c r="N39" s="469">
        <f ca="1">MemCen1!O219</f>
        <v>173.00920000000002</v>
      </c>
      <c r="O39" s="408" t="str">
        <f>IF(_tipo="Semanal",SUMPRODUCT(C39:H39,Prevs!$D$5:$I$5)/SUM(Prevs!$D$5:$I$5),"")</f>
        <v/>
      </c>
      <c r="P39" s="494"/>
      <c r="Q39" s="495"/>
      <c r="R39" s="495"/>
      <c r="S39" s="210"/>
      <c r="T39" s="210"/>
      <c r="U39" s="210"/>
      <c r="V39" s="210"/>
      <c r="W39" s="210"/>
      <c r="X39" s="210"/>
      <c r="Y39" s="210"/>
      <c r="Z39" s="210"/>
      <c r="AA39" s="211"/>
      <c r="AB39" s="211"/>
    </row>
    <row r="40" spans="1:28" x14ac:dyDescent="0.25">
      <c r="A40" s="531"/>
      <c r="B40" s="418" t="s">
        <v>6</v>
      </c>
      <c r="C40" s="413">
        <f ca="1">MemCen1!D224</f>
        <v>321.18340000000001</v>
      </c>
      <c r="D40" s="413">
        <f ca="1">MemCen1!E224</f>
        <v>327.4606</v>
      </c>
      <c r="E40" s="413">
        <f ca="1">MemCen1!F224</f>
        <v>270.9658</v>
      </c>
      <c r="F40" s="413">
        <f ca="1">MemCen1!G224</f>
        <v>201.91660000000002</v>
      </c>
      <c r="G40" s="413">
        <f ca="1">MemCen1!H224</f>
        <v>247.9494</v>
      </c>
      <c r="H40" s="413">
        <f ca="1">MemCen1!I224</f>
        <v>301.30560000000003</v>
      </c>
      <c r="I40" s="413">
        <f ca="1">MemCen1!J224</f>
        <v>306.53660000000002</v>
      </c>
      <c r="J40" s="413">
        <f ca="1">MemCen1!K224</f>
        <v>242.7184</v>
      </c>
      <c r="K40" s="413">
        <f ca="1">MemCen1!L224</f>
        <v>276.1968</v>
      </c>
      <c r="L40" s="413">
        <f ca="1">MemCen1!M224</f>
        <v>357.80040000000002</v>
      </c>
      <c r="M40" s="413">
        <f ca="1">MemCen1!N224</f>
        <v>295.02840000000003</v>
      </c>
      <c r="N40" s="468">
        <f ca="1">MemCen1!O224</f>
        <v>269.9196</v>
      </c>
      <c r="O40" s="463" t="str">
        <f>IF(_tipo="Semanal",SUMPRODUCT(C40:H40,Prevs!$D$5:$I$5)/SUM(Prevs!$D$5:$I$5),"")</f>
        <v/>
      </c>
      <c r="P40" s="497"/>
      <c r="Q40" s="498"/>
      <c r="R40" s="498"/>
      <c r="S40" s="212"/>
      <c r="T40" s="212"/>
      <c r="U40" s="212"/>
      <c r="V40" s="212"/>
      <c r="W40" s="212"/>
      <c r="X40" s="212"/>
      <c r="Y40" s="212"/>
      <c r="Z40" s="212"/>
      <c r="AA40" s="213"/>
      <c r="AB40" s="213"/>
    </row>
    <row r="41" spans="1:28" x14ac:dyDescent="0.25">
      <c r="A41" s="531"/>
      <c r="B41" s="271" t="s">
        <v>21</v>
      </c>
      <c r="C41" s="410">
        <f ca="1">MemCen1!D236</f>
        <v>12953.491399999999</v>
      </c>
      <c r="D41" s="410">
        <f ca="1">MemCen1!E236</f>
        <v>13794.601500000001</v>
      </c>
      <c r="E41" s="410">
        <f ca="1">MemCen1!F236</f>
        <v>13704.825700000001</v>
      </c>
      <c r="F41" s="410">
        <f ca="1">MemCen1!G236</f>
        <v>11215.4799</v>
      </c>
      <c r="G41" s="410">
        <f ca="1">MemCen1!H236</f>
        <v>6784.3752999999997</v>
      </c>
      <c r="H41" s="410">
        <f ca="1">MemCen1!I236</f>
        <v>4450.1437999999998</v>
      </c>
      <c r="I41" s="410">
        <f ca="1">MemCen1!J236</f>
        <v>3653.4299000000001</v>
      </c>
      <c r="J41" s="410">
        <f ca="1">MemCen1!K236</f>
        <v>3188.0393999999997</v>
      </c>
      <c r="K41" s="410">
        <f ca="1">MemCen1!L236</f>
        <v>2849.1140999999998</v>
      </c>
      <c r="L41" s="410">
        <f ca="1">MemCen1!M236</f>
        <v>3061.0101999999997</v>
      </c>
      <c r="M41" s="410">
        <f ca="1">MemCen1!N236</f>
        <v>4858.5230000000001</v>
      </c>
      <c r="N41" s="469">
        <f ca="1">MemCen1!O236</f>
        <v>9032.2699000000011</v>
      </c>
      <c r="O41" s="464" t="str">
        <f>IF(_tipo="Semanal",SUMPRODUCT(C41:H41,Prevs!$D$5:$I$5)/SUM(Prevs!$D$5:$I$5),"")</f>
        <v/>
      </c>
      <c r="P41" s="500"/>
      <c r="Q41" s="501"/>
      <c r="R41" s="501"/>
      <c r="S41" s="214"/>
      <c r="T41" s="214"/>
      <c r="U41" s="214"/>
      <c r="V41" s="214"/>
      <c r="W41" s="214"/>
      <c r="X41" s="214"/>
      <c r="Y41" s="214"/>
      <c r="Z41" s="214"/>
      <c r="AA41" s="215"/>
      <c r="AB41" s="215"/>
    </row>
    <row r="42" spans="1:28" x14ac:dyDescent="0.25">
      <c r="A42" s="531"/>
      <c r="B42" s="419" t="s">
        <v>25</v>
      </c>
      <c r="C42" s="413">
        <f ca="1">MemCen1!D241</f>
        <v>581.33699999999999</v>
      </c>
      <c r="D42" s="413">
        <f ca="1">MemCen1!E241</f>
        <v>424.16070000000002</v>
      </c>
      <c r="E42" s="413">
        <f ca="1">MemCen1!F241</f>
        <v>349.51990000000001</v>
      </c>
      <c r="F42" s="413">
        <f ca="1">MemCen1!G241</f>
        <v>241.1472</v>
      </c>
      <c r="G42" s="413">
        <f ca="1">MemCen1!H241</f>
        <v>146.41079999999999</v>
      </c>
      <c r="H42" s="413">
        <f ca="1">MemCen1!I241</f>
        <v>116.26739999999999</v>
      </c>
      <c r="I42" s="413">
        <f ca="1">MemCen1!J241</f>
        <v>98.3249</v>
      </c>
      <c r="J42" s="413">
        <f ca="1">MemCen1!K241</f>
        <v>83.253200000000007</v>
      </c>
      <c r="K42" s="413">
        <f ca="1">MemCen1!L241</f>
        <v>75.358500000000006</v>
      </c>
      <c r="L42" s="413">
        <f ca="1">MemCen1!M241</f>
        <v>120.5736</v>
      </c>
      <c r="M42" s="413">
        <f ca="1">MemCen1!N241</f>
        <v>332.29509999999999</v>
      </c>
      <c r="N42" s="468">
        <f ca="1">MemCen1!O241</f>
        <v>623.68129999999996</v>
      </c>
      <c r="O42" s="408" t="str">
        <f>IF(_tipo="Semanal",SUMPRODUCT(C42:H42,Prevs!$D$5:$I$5)/SUM(Prevs!$D$5:$I$5),"")</f>
        <v/>
      </c>
      <c r="P42" s="494"/>
      <c r="Q42" s="495"/>
      <c r="R42" s="495"/>
      <c r="S42" s="210"/>
      <c r="T42" s="210"/>
      <c r="U42" s="210"/>
      <c r="V42" s="210"/>
      <c r="W42" s="210"/>
      <c r="X42" s="210"/>
      <c r="Y42" s="210"/>
      <c r="Z42" s="210"/>
      <c r="AA42" s="211"/>
      <c r="AB42" s="211"/>
    </row>
    <row r="43" spans="1:28" x14ac:dyDescent="0.25">
      <c r="A43" s="531"/>
      <c r="B43" s="270" t="s">
        <v>22</v>
      </c>
      <c r="C43" s="410">
        <f ca="1">MemCen1!D246</f>
        <v>240.99119999999999</v>
      </c>
      <c r="D43" s="410">
        <f ca="1">MemCen1!E246</f>
        <v>267.39609999999999</v>
      </c>
      <c r="E43" s="410">
        <f ca="1">MemCen1!F246</f>
        <v>282.64400000000001</v>
      </c>
      <c r="F43" s="410">
        <f ca="1">MemCen1!G246</f>
        <v>249.54490000000001</v>
      </c>
      <c r="G43" s="410">
        <f ca="1">MemCen1!H246</f>
        <v>162.14840000000001</v>
      </c>
      <c r="H43" s="410">
        <f ca="1">MemCen1!I246</f>
        <v>112.6857</v>
      </c>
      <c r="I43" s="410">
        <f ca="1">MemCen1!J246</f>
        <v>97.437799999999996</v>
      </c>
      <c r="J43" s="410">
        <f ca="1">MemCen1!K246</f>
        <v>88.884100000000004</v>
      </c>
      <c r="K43" s="410">
        <f ca="1">MemCen1!L246</f>
        <v>87.024600000000007</v>
      </c>
      <c r="L43" s="410">
        <f ca="1">MemCen1!M246</f>
        <v>105.61960000000001</v>
      </c>
      <c r="M43" s="410">
        <f ca="1">MemCen1!N246</f>
        <v>146.90049999999999</v>
      </c>
      <c r="N43" s="469">
        <f ca="1">MemCen1!O246</f>
        <v>195.2475</v>
      </c>
      <c r="O43" s="408" t="str">
        <f>IF(_tipo="Semanal",SUMPRODUCT(C43:H43,Prevs!$D$5:$I$5)/SUM(Prevs!$D$5:$I$5),"")</f>
        <v/>
      </c>
      <c r="P43" s="494"/>
      <c r="Q43" s="495"/>
      <c r="R43" s="495"/>
      <c r="S43" s="210"/>
      <c r="T43" s="210"/>
      <c r="U43" s="210"/>
      <c r="V43" s="210"/>
      <c r="W43" s="210"/>
      <c r="X43" s="210"/>
      <c r="Y43" s="210"/>
      <c r="Z43" s="210"/>
      <c r="AA43" s="211"/>
      <c r="AB43" s="211"/>
    </row>
    <row r="44" spans="1:28" x14ac:dyDescent="0.25">
      <c r="A44" s="531"/>
      <c r="B44" s="420" t="s">
        <v>23</v>
      </c>
      <c r="C44" s="413">
        <f ca="1">MemCen1!D251</f>
        <v>148.18440000000001</v>
      </c>
      <c r="D44" s="413">
        <f ca="1">MemCen1!E251</f>
        <v>144.50280000000001</v>
      </c>
      <c r="E44" s="413">
        <f ca="1">MemCen1!F251</f>
        <v>142.66200000000001</v>
      </c>
      <c r="F44" s="413">
        <f ca="1">MemCen1!G251</f>
        <v>119.652</v>
      </c>
      <c r="G44" s="413">
        <f ca="1">MemCen1!H251</f>
        <v>72.711600000000004</v>
      </c>
      <c r="H44" s="413">
        <f ca="1">MemCen1!I251</f>
        <v>49.701599999999999</v>
      </c>
      <c r="I44" s="413">
        <f ca="1">MemCen1!J251</f>
        <v>49.701599999999999</v>
      </c>
      <c r="J44" s="413">
        <f ca="1">MemCen1!K251</f>
        <v>40.497599999999998</v>
      </c>
      <c r="K44" s="413">
        <f ca="1">MemCen1!L251</f>
        <v>27.611999999999998</v>
      </c>
      <c r="L44" s="413">
        <f ca="1">MemCen1!M251</f>
        <v>33.134399999999999</v>
      </c>
      <c r="M44" s="413">
        <f ca="1">MemCen1!N251</f>
        <v>86.517600000000002</v>
      </c>
      <c r="N44" s="468">
        <f ca="1">MemCen1!O251</f>
        <v>181.31880000000001</v>
      </c>
      <c r="O44" s="463" t="str">
        <f>IF(_tipo="Semanal",SUMPRODUCT(C44:H44,Prevs!$D$5:$I$5)/SUM(Prevs!$D$5:$I$5),"")</f>
        <v/>
      </c>
      <c r="P44" s="497"/>
      <c r="Q44" s="498"/>
      <c r="R44" s="498"/>
      <c r="S44" s="212"/>
      <c r="T44" s="212"/>
      <c r="U44" s="212"/>
      <c r="V44" s="212"/>
      <c r="W44" s="212"/>
      <c r="X44" s="212"/>
      <c r="Y44" s="212"/>
      <c r="Z44" s="212"/>
      <c r="AA44" s="213"/>
      <c r="AB44" s="213"/>
    </row>
    <row r="45" spans="1:28" x14ac:dyDescent="0.25">
      <c r="A45" s="531"/>
      <c r="B45" s="272" t="s">
        <v>27</v>
      </c>
      <c r="C45" s="410">
        <f ca="1">MemCen1!D261</f>
        <v>9592.3216000000011</v>
      </c>
      <c r="D45" s="410">
        <f ca="1">MemCen1!E261</f>
        <v>12799.981400000001</v>
      </c>
      <c r="E45" s="410">
        <f ca="1">MemCen1!F261</f>
        <v>14805.2294</v>
      </c>
      <c r="F45" s="410">
        <f ca="1">MemCen1!G261</f>
        <v>14503.980200000002</v>
      </c>
      <c r="G45" s="410">
        <f ca="1">MemCen1!H261</f>
        <v>9320.8565999999992</v>
      </c>
      <c r="H45" s="410">
        <f ca="1">MemCen1!I261</f>
        <v>4444.5122000000001</v>
      </c>
      <c r="I45" s="410">
        <f ca="1">MemCen1!J261</f>
        <v>2612.3098</v>
      </c>
      <c r="J45" s="410">
        <f ca="1">MemCen1!K261</f>
        <v>1853.354</v>
      </c>
      <c r="K45" s="410">
        <f ca="1">MemCen1!L261</f>
        <v>1491.9096</v>
      </c>
      <c r="L45" s="410">
        <f ca="1">MemCen1!M261</f>
        <v>1712.2862</v>
      </c>
      <c r="M45" s="410">
        <f ca="1">MemCen1!N261</f>
        <v>2860.9645999999998</v>
      </c>
      <c r="N45" s="469">
        <f ca="1">MemCen1!O261</f>
        <v>5561.6027999999997</v>
      </c>
      <c r="O45" s="465" t="str">
        <f>IF(_tipo="Semanal",SUMPRODUCT(C45:H45,Prevs!$D$5:$I$5)/SUM(Prevs!$D$5:$I$5),"")</f>
        <v/>
      </c>
      <c r="P45" s="502"/>
      <c r="Q45" s="503"/>
      <c r="R45" s="503"/>
      <c r="S45" s="216"/>
      <c r="T45" s="216"/>
      <c r="U45" s="216"/>
      <c r="V45" s="216"/>
      <c r="W45" s="216"/>
      <c r="X45" s="216"/>
      <c r="Y45" s="216"/>
      <c r="Z45" s="216"/>
      <c r="AA45" s="217"/>
      <c r="AB45" s="217"/>
    </row>
    <row r="46" spans="1:28" x14ac:dyDescent="0.25">
      <c r="A46" s="531"/>
      <c r="B46" s="421" t="s">
        <v>29</v>
      </c>
      <c r="C46" s="413">
        <f ca="1">MemCen1!D268</f>
        <v>260.17529999999999</v>
      </c>
      <c r="D46" s="413">
        <f ca="1">MemCen1!E268</f>
        <v>402.07480000000004</v>
      </c>
      <c r="E46" s="413">
        <f ca="1">MemCen1!F268</f>
        <v>524.54600000000005</v>
      </c>
      <c r="F46" s="413">
        <f ca="1">MemCen1!G268</f>
        <v>697.17369999999994</v>
      </c>
      <c r="G46" s="413">
        <f ca="1">MemCen1!H268</f>
        <v>800.82439999999997</v>
      </c>
      <c r="H46" s="413">
        <f ca="1">MemCen1!I268</f>
        <v>739.51229999999998</v>
      </c>
      <c r="I46" s="413">
        <f ca="1">MemCen1!J268</f>
        <v>506.65649999999994</v>
      </c>
      <c r="J46" s="413">
        <f ca="1">MemCen1!K268</f>
        <v>333.95299999999997</v>
      </c>
      <c r="K46" s="413">
        <f ca="1">MemCen1!L268</f>
        <v>223.29199999999997</v>
      </c>
      <c r="L46" s="413">
        <f ca="1">MemCen1!M268</f>
        <v>152.23350000000002</v>
      </c>
      <c r="M46" s="413">
        <f ca="1">MemCen1!N268</f>
        <v>129.69069999999999</v>
      </c>
      <c r="N46" s="468">
        <f ca="1">MemCen1!O268</f>
        <v>158.994</v>
      </c>
      <c r="O46" s="408" t="str">
        <f>IF(_tipo="Semanal",SUMPRODUCT(C46:H46,Prevs!$D$5:$I$5)/SUM(Prevs!$D$5:$I$5),"")</f>
        <v/>
      </c>
      <c r="P46" s="494"/>
      <c r="Q46" s="495"/>
      <c r="R46" s="495"/>
      <c r="S46" s="210"/>
      <c r="T46" s="210"/>
      <c r="U46" s="210"/>
      <c r="V46" s="210"/>
      <c r="W46" s="210"/>
      <c r="X46" s="210"/>
      <c r="Y46" s="210"/>
      <c r="Z46" s="210"/>
      <c r="AA46" s="211"/>
      <c r="AB46" s="211"/>
    </row>
    <row r="47" spans="1:28" x14ac:dyDescent="0.25">
      <c r="A47" s="531"/>
      <c r="B47" s="272" t="s">
        <v>289</v>
      </c>
      <c r="C47" s="410">
        <f ca="1">MemCen1!D275</f>
        <v>253.85040000000001</v>
      </c>
      <c r="D47" s="410">
        <f ca="1">MemCen1!E275</f>
        <v>480.24490000000003</v>
      </c>
      <c r="E47" s="410">
        <f ca="1">MemCen1!F275</f>
        <v>732.33240000000001</v>
      </c>
      <c r="F47" s="410">
        <f ca="1">MemCen1!G275</f>
        <v>904.3922</v>
      </c>
      <c r="G47" s="410">
        <f ca="1">MemCen1!H275</f>
        <v>970.79079999999999</v>
      </c>
      <c r="H47" s="410">
        <f ca="1">MemCen1!I275</f>
        <v>763.75850000000003</v>
      </c>
      <c r="I47" s="410">
        <f ca="1">MemCen1!J275</f>
        <v>564.92150000000004</v>
      </c>
      <c r="J47" s="410">
        <f ca="1">MemCen1!K275</f>
        <v>379.25319999999999</v>
      </c>
      <c r="K47" s="410">
        <f ca="1">MemCen1!L275</f>
        <v>219.35890000000001</v>
      </c>
      <c r="L47" s="410">
        <f ca="1">MemCen1!M275</f>
        <v>132.45670000000001</v>
      </c>
      <c r="M47" s="410">
        <f ca="1">MemCen1!N275</f>
        <v>94.598199999999991</v>
      </c>
      <c r="N47" s="469">
        <f ca="1">MemCen1!O275</f>
        <v>110.15130000000001</v>
      </c>
      <c r="O47" s="408" t="str">
        <f>IF(_tipo="Semanal",SUMPRODUCT(C47:H47,Prevs!$D$5:$I$5)/SUM(Prevs!$D$5:$I$5),"")</f>
        <v/>
      </c>
      <c r="P47" s="494"/>
      <c r="Q47" s="495"/>
      <c r="R47" s="495"/>
      <c r="S47" s="210"/>
      <c r="T47" s="210"/>
      <c r="U47" s="210"/>
      <c r="V47" s="210"/>
      <c r="W47" s="210"/>
      <c r="X47" s="210"/>
      <c r="Y47" s="210"/>
      <c r="Z47" s="210"/>
      <c r="AA47" s="211"/>
      <c r="AB47" s="211"/>
    </row>
    <row r="48" spans="1:28" ht="15.75" thickBot="1" x14ac:dyDescent="0.3">
      <c r="A48" s="532"/>
      <c r="B48" s="470" t="s">
        <v>712</v>
      </c>
      <c r="C48" s="471">
        <f ca="1">MemCen1!D281</f>
        <v>5652.9355999999998</v>
      </c>
      <c r="D48" s="471">
        <f ca="1">MemCen1!E281</f>
        <v>9013.3711999999996</v>
      </c>
      <c r="E48" s="471">
        <f ca="1">MemCen1!F281</f>
        <v>10270.1994</v>
      </c>
      <c r="F48" s="471">
        <f ca="1">MemCen1!G281</f>
        <v>10085.959500000001</v>
      </c>
      <c r="G48" s="471">
        <f ca="1">MemCen1!H281</f>
        <v>8849.8588</v>
      </c>
      <c r="H48" s="471">
        <f ca="1">MemCen1!I281</f>
        <v>4520.8848000000007</v>
      </c>
      <c r="I48" s="471">
        <f ca="1">MemCen1!J281</f>
        <v>1537.9312</v>
      </c>
      <c r="J48" s="471">
        <f ca="1">MemCen1!K281</f>
        <v>657.95850000000007</v>
      </c>
      <c r="K48" s="471">
        <f ca="1">MemCen1!L281</f>
        <v>362.59539999999998</v>
      </c>
      <c r="L48" s="471">
        <f ca="1">MemCen1!M281</f>
        <v>421.25810000000001</v>
      </c>
      <c r="M48" s="471">
        <f ca="1">MemCen1!N281</f>
        <v>971.39190000000008</v>
      </c>
      <c r="N48" s="472">
        <f ca="1">MemCen1!O281</f>
        <v>2475.7164000000002</v>
      </c>
      <c r="O48" s="409" t="str">
        <f>IF(_tipo="Semanal",SUMPRODUCT(C48:H48,Prevs!$D$5:$I$5)/SUM(Prevs!$D$5:$I$5),"")</f>
        <v/>
      </c>
      <c r="P48" s="504"/>
      <c r="Q48" s="505"/>
      <c r="R48" s="505"/>
      <c r="S48" s="218"/>
      <c r="T48" s="218"/>
      <c r="U48" s="218"/>
      <c r="V48" s="218"/>
      <c r="W48" s="218"/>
      <c r="X48" s="218"/>
      <c r="Y48" s="218"/>
      <c r="Z48" s="218"/>
      <c r="AA48" s="219"/>
      <c r="AB48" s="219"/>
    </row>
    <row r="49" spans="1:42" ht="15.75" thickBot="1" x14ac:dyDescent="0.3">
      <c r="A49" s="136"/>
      <c r="B49" s="414" t="s">
        <v>720</v>
      </c>
      <c r="C49" s="264"/>
      <c r="D49" s="264"/>
      <c r="E49" s="264"/>
      <c r="F49" s="264"/>
      <c r="G49" s="264"/>
      <c r="H49" s="264"/>
      <c r="I49" s="264"/>
      <c r="J49" s="264"/>
      <c r="K49" s="264"/>
      <c r="L49" s="264"/>
      <c r="M49" s="264"/>
      <c r="N49" s="265"/>
      <c r="O49" s="273"/>
      <c r="P49" s="506"/>
      <c r="Q49" s="507"/>
      <c r="R49" s="507"/>
      <c r="S49" s="274"/>
      <c r="T49" s="274"/>
      <c r="U49" s="274"/>
      <c r="V49" s="274"/>
      <c r="W49" s="274"/>
      <c r="X49" s="274"/>
      <c r="Y49" s="274"/>
      <c r="Z49" s="274"/>
      <c r="AA49" s="275"/>
      <c r="AB49" s="276"/>
      <c r="AP49" s="46" t="s">
        <v>763</v>
      </c>
    </row>
    <row r="50" spans="1:42" ht="15" customHeight="1" x14ac:dyDescent="0.25">
      <c r="A50" s="529" t="s">
        <v>719</v>
      </c>
      <c r="B50" s="444" t="s">
        <v>704</v>
      </c>
      <c r="C50" s="466">
        <f ca="1">MemCen1!D167+MemCen1!D158+MemCen1!D139+MemCen1!D134+MemCen1!D125+MemCen1!D113+MemCen1!D108+MemCen1!D103+MemCen1!D50</f>
        <v>10431.6633</v>
      </c>
      <c r="D50" s="466">
        <f ca="1">MemCen1!E167+MemCen1!E158+MemCen1!E139+MemCen1!E134+MemCen1!E125+MemCen1!E113+MemCen1!E108+MemCen1!E103+MemCen1!E50</f>
        <v>10494.388499999999</v>
      </c>
      <c r="E50" s="466">
        <f ca="1">MemCen1!F167+MemCen1!F158+MemCen1!F139+MemCen1!F134+MemCen1!F125+MemCen1!F113+MemCen1!F108+MemCen1!F103+MemCen1!F50</f>
        <v>9912.8020000000015</v>
      </c>
      <c r="F50" s="466">
        <f ca="1">MemCen1!G167+MemCen1!G158+MemCen1!G139+MemCen1!G134+MemCen1!G125+MemCen1!G113+MemCen1!G108+MemCen1!G103+MemCen1!G50</f>
        <v>7404.1821999999993</v>
      </c>
      <c r="G50" s="515">
        <f ca="1">MemCen1!H167+MemCen1!H158+MemCen1!H139+MemCen1!H134+MemCen1!H125+MemCen1!H113+MemCen1!H108+MemCen1!H103+MemCen1!H50</f>
        <v>4647.84</v>
      </c>
      <c r="H50" s="466">
        <f ca="1">MemCen1!I167+MemCen1!I158+MemCen1!I139+MemCen1!I134+MemCen1!I125+MemCen1!I113+MemCen1!I108+MemCen1!I103+MemCen1!I50</f>
        <v>3568.2667000000001</v>
      </c>
      <c r="I50" s="466">
        <f ca="1">MemCen1!J167+MemCen1!J158+MemCen1!J139+MemCen1!J134+MemCen1!J125+MemCen1!J113+MemCen1!J108+MemCen1!J103+MemCen1!J50</f>
        <v>2937.2072000000003</v>
      </c>
      <c r="J50" s="466">
        <f ca="1">MemCen1!K167+MemCen1!K158+MemCen1!K139+MemCen1!K134+MemCen1!K125+MemCen1!K113+MemCen1!K108+MemCen1!K103+MemCen1!K50</f>
        <v>2477.4147000000003</v>
      </c>
      <c r="K50" s="466">
        <f ca="1">MemCen1!L167+MemCen1!L158+MemCen1!L139+MemCen1!L134+MemCen1!L125+MemCen1!L113+MemCen1!L108+MemCen1!L103+MemCen1!L50</f>
        <v>2460.8791999999999</v>
      </c>
      <c r="L50" s="466">
        <f ca="1">MemCen1!M167+MemCen1!M158+MemCen1!M139+MemCen1!M134+MemCen1!M125+MemCen1!M113+MemCen1!M108+MemCen1!M103+MemCen1!M50</f>
        <v>3150.8131000000003</v>
      </c>
      <c r="M50" s="466">
        <f ca="1">MemCen1!N167+MemCen1!N158+MemCen1!N139+MemCen1!N134+MemCen1!N125+MemCen1!N113+MemCen1!N108+MemCen1!N103+MemCen1!N50</f>
        <v>5075.1309000000001</v>
      </c>
      <c r="N50" s="466">
        <f ca="1">MemCen1!O167+MemCen1!O158+MemCen1!O139+MemCen1!O134+MemCen1!O125+MemCen1!O113+MemCen1!O108+MemCen1!O103+MemCen1!O50</f>
        <v>8355.2409000000007</v>
      </c>
      <c r="O50" s="483" t="str">
        <f>IF(_tipo="Semanal",SUMPRODUCT(C50:H50,Prevs!$D$5:$I$5)/SUM(Prevs!$D$5:$I$5),"")</f>
        <v/>
      </c>
      <c r="P50" s="508"/>
      <c r="Q50" s="492"/>
      <c r="R50" s="492"/>
      <c r="S50" s="208"/>
      <c r="T50" s="208"/>
      <c r="U50" s="208"/>
      <c r="V50" s="208"/>
      <c r="W50" s="208"/>
      <c r="X50" s="208"/>
      <c r="Y50" s="208"/>
      <c r="Z50" s="208"/>
      <c r="AA50" s="209"/>
      <c r="AB50" s="277"/>
      <c r="AD50" s="289">
        <f ca="1">IF(_tipo="Semanal",C50/INDEX(Referencia!$C50:$N50,1,Prevs!$B$1),C50/Referencia!C50)</f>
        <v>1</v>
      </c>
      <c r="AE50" s="289">
        <f ca="1">IF(_tipo="Semanal",D50/INDEX(Referencia!$C50:$N50,1,Prevs!$B$1),D50/Referencia!D50)</f>
        <v>1</v>
      </c>
      <c r="AF50" s="289">
        <f ca="1">IF(_tipo="Semanal",E50/INDEX(Referencia!$C50:$N50,1,Prevs!$B$1),E50/Referencia!E50)</f>
        <v>1</v>
      </c>
      <c r="AG50" s="289">
        <f ca="1">IF(_tipo="Semanal",F50/INDEX(Referencia!$C50:$N50,1,Prevs!$B$1),F50/Referencia!F50)</f>
        <v>1</v>
      </c>
      <c r="AH50" s="289">
        <f ca="1">IF(_tipo="Semanal",G50/INDEX(Referencia!$C50:$N50,1,Prevs!$B$1),G50/Referencia!G50)</f>
        <v>1</v>
      </c>
      <c r="AI50" s="289">
        <f ca="1">IF(_tipo="Semanal",H50/INDEX(Referencia!$C50:$N50,1,Prevs!$B$1),H50/Referencia!H50)</f>
        <v>1</v>
      </c>
      <c r="AJ50" s="289">
        <f ca="1">IF(_tipo="Semanal",I50/INDEX(Referencia!$C50:$N50,1,Prevs!$B$1),I50/Referencia!I50)</f>
        <v>1</v>
      </c>
      <c r="AK50" s="289">
        <f ca="1">IF(_tipo="Semanal",J50/INDEX(Referencia!$C50:$N50,1,Prevs!$B$1),J50/Referencia!J50)</f>
        <v>1</v>
      </c>
      <c r="AL50" s="289">
        <f ca="1">IF(_tipo="Semanal",K50/INDEX(Referencia!$C50:$N50,1,Prevs!$B$1),K50/Referencia!K50)</f>
        <v>1</v>
      </c>
      <c r="AM50" s="289">
        <f ca="1">IF(_tipo="Semanal",L50/INDEX(Referencia!$C50:$N50,1,Prevs!$B$1),L50/Referencia!L50)</f>
        <v>1</v>
      </c>
      <c r="AN50" s="289">
        <f ca="1">IF(_tipo="Semanal",M50/INDEX(Referencia!$C50:$N50,1,Prevs!$B$1),M50/Referencia!M50)</f>
        <v>1</v>
      </c>
      <c r="AO50" s="289">
        <f ca="1">IF(_tipo="Semanal",N50/INDEX(Referencia!$C50:$N50,1,Prevs!$B$1),N50/Referencia!N50)</f>
        <v>1</v>
      </c>
      <c r="AP50" s="485" t="e">
        <f>IF(_tipo="Semanal",O50/INDEX(Referencia!$C50:$N50,1,Prevs!$B$1),O50/Referencia!O50)</f>
        <v>#VALUE!</v>
      </c>
    </row>
    <row r="51" spans="1:42" x14ac:dyDescent="0.25">
      <c r="A51" s="529"/>
      <c r="B51" s="445" t="s">
        <v>705</v>
      </c>
      <c r="C51" s="413">
        <f ca="1">MemCen1!D151-MemCen1!D145-MemCen1!D146</f>
        <v>7636.7319000000007</v>
      </c>
      <c r="D51" s="413">
        <f ca="1">MemCen1!E151-MemCen1!E145-MemCen1!E146</f>
        <v>9924.6809999999969</v>
      </c>
      <c r="E51" s="413">
        <f ca="1">MemCen1!F151-MemCen1!F145-MemCen1!F146</f>
        <v>11434.268699999997</v>
      </c>
      <c r="F51" s="413">
        <f ca="1">MemCen1!G151-MemCen1!G145-MemCen1!G146</f>
        <v>10951.6325</v>
      </c>
      <c r="G51" s="514">
        <f ca="1">MemCen1!H151-MemCen1!H145-MemCen1!H146</f>
        <v>8336.0809999999983</v>
      </c>
      <c r="H51" s="413">
        <f ca="1">MemCen1!I151-MemCen1!I145-MemCen1!I146</f>
        <v>5717.6185999999998</v>
      </c>
      <c r="I51" s="413">
        <f ca="1">MemCen1!J151-MemCen1!J145-MemCen1!J146</f>
        <v>3647.1009999999997</v>
      </c>
      <c r="J51" s="413">
        <f ca="1">MemCen1!K151-MemCen1!K145-MemCen1!K146</f>
        <v>2263.4775000000004</v>
      </c>
      <c r="K51" s="413">
        <f ca="1">MemCen1!L151-MemCen1!L145-MemCen1!L146</f>
        <v>1697.0291999999997</v>
      </c>
      <c r="L51" s="413">
        <f ca="1">MemCen1!M151-MemCen1!M145-MemCen1!M146</f>
        <v>2019.0913999999998</v>
      </c>
      <c r="M51" s="413">
        <f ca="1">MemCen1!N151-MemCen1!N145-MemCen1!N146</f>
        <v>3162.1767</v>
      </c>
      <c r="N51" s="413">
        <f ca="1">MemCen1!O151-MemCen1!O145-MemCen1!O146</f>
        <v>5099.0627999999997</v>
      </c>
      <c r="O51" s="484" t="str">
        <f>IF(_tipo="Semanal",SUMPRODUCT(C51:H51,Prevs!$D$5:$I$5)/SUM(Prevs!$D$5:$I$5),"")</f>
        <v/>
      </c>
      <c r="P51" s="509"/>
      <c r="Q51" s="495"/>
      <c r="R51" s="495"/>
      <c r="S51" s="210"/>
      <c r="T51" s="210"/>
      <c r="U51" s="210"/>
      <c r="V51" s="210"/>
      <c r="W51" s="210"/>
      <c r="X51" s="210"/>
      <c r="Y51" s="210"/>
      <c r="Z51" s="210"/>
      <c r="AA51" s="211"/>
      <c r="AB51" s="278"/>
      <c r="AD51" s="289">
        <f ca="1">IF(_tipo="Semanal",C51/INDEX(Referencia!$C51:$N51,1,Prevs!$B$1),C51/Referencia!C51)</f>
        <v>1</v>
      </c>
      <c r="AE51" s="289">
        <f ca="1">IF(_tipo="Semanal",D51/INDEX(Referencia!$C51:$N51,1,Prevs!$B$1),D51/Referencia!D51)</f>
        <v>1</v>
      </c>
      <c r="AF51" s="289">
        <f ca="1">IF(_tipo="Semanal",E51/INDEX(Referencia!$C51:$N51,1,Prevs!$B$1),E51/Referencia!E51)</f>
        <v>1</v>
      </c>
      <c r="AG51" s="289">
        <f ca="1">IF(_tipo="Semanal",F51/INDEX(Referencia!$C51:$N51,1,Prevs!$B$1),F51/Referencia!F51)</f>
        <v>1</v>
      </c>
      <c r="AH51" s="289">
        <f ca="1">IF(_tipo="Semanal",G51/INDEX(Referencia!$C51:$N51,1,Prevs!$B$1),G51/Referencia!G51)</f>
        <v>1</v>
      </c>
      <c r="AI51" s="289">
        <f ca="1">IF(_tipo="Semanal",H51/INDEX(Referencia!$C51:$N51,1,Prevs!$B$1),H51/Referencia!H51)</f>
        <v>1</v>
      </c>
      <c r="AJ51" s="289">
        <f ca="1">IF(_tipo="Semanal",I51/INDEX(Referencia!$C51:$N51,1,Prevs!$B$1),I51/Referencia!I51)</f>
        <v>1</v>
      </c>
      <c r="AK51" s="289">
        <f ca="1">IF(_tipo="Semanal",J51/INDEX(Referencia!$C51:$N51,1,Prevs!$B$1),J51/Referencia!J51)</f>
        <v>1</v>
      </c>
      <c r="AL51" s="289">
        <f ca="1">IF(_tipo="Semanal",K51/INDEX(Referencia!$C51:$N51,1,Prevs!$B$1),K51/Referencia!K51)</f>
        <v>1</v>
      </c>
      <c r="AM51" s="289">
        <f ca="1">IF(_tipo="Semanal",L51/INDEX(Referencia!$C51:$N51,1,Prevs!$B$1),L51/Referencia!L51)</f>
        <v>1</v>
      </c>
      <c r="AN51" s="289">
        <f ca="1">IF(_tipo="Semanal",M51/INDEX(Referencia!$C51:$N51,1,Prevs!$B$1),M51/Referencia!M51)</f>
        <v>1</v>
      </c>
      <c r="AO51" s="289">
        <f ca="1">IF(_tipo="Semanal",N51/INDEX(Referencia!$C51:$N51,1,Prevs!$B$1),N51/Referencia!N51)</f>
        <v>1</v>
      </c>
      <c r="AP51" s="485" t="e">
        <f>IF(_tipo="Semanal",O51/INDEX(Referencia!$C51:$N51,1,Prevs!$B$1),O51/Referencia!O51)</f>
        <v>#VALUE!</v>
      </c>
    </row>
    <row r="52" spans="1:42" x14ac:dyDescent="0.25">
      <c r="A52" s="529"/>
      <c r="B52" s="446" t="s">
        <v>402</v>
      </c>
      <c r="C52" s="410">
        <f ca="1">MemCen1!D145+MemCen1!D146</f>
        <v>1817.4259999999999</v>
      </c>
      <c r="D52" s="410">
        <f ca="1">MemCen1!E145+MemCen1!E146</f>
        <v>2121.2359999999999</v>
      </c>
      <c r="E52" s="410">
        <f ca="1">MemCen1!F145+MemCen1!F146</f>
        <v>2217.5659999999998</v>
      </c>
      <c r="F52" s="410">
        <f ca="1">MemCen1!G145+MemCen1!G146</f>
        <v>1776.9179999999999</v>
      </c>
      <c r="G52" s="513">
        <f ca="1">MemCen1!H145+MemCen1!H146</f>
        <v>1137.682</v>
      </c>
      <c r="H52" s="410">
        <f ca="1">MemCen1!I145+MemCen1!I146</f>
        <v>730.13199999999995</v>
      </c>
      <c r="I52" s="410">
        <f ca="1">MemCen1!J145+MemCen1!J146</f>
        <v>518.20600000000002</v>
      </c>
      <c r="J52" s="410">
        <f ca="1">MemCen1!K145+MemCen1!K146</f>
        <v>398.65800000000002</v>
      </c>
      <c r="K52" s="410">
        <f ca="1">MemCen1!L145+MemCen1!L146</f>
        <v>347.28199999999998</v>
      </c>
      <c r="L52" s="410">
        <f ca="1">MemCen1!M145+MemCen1!M146</f>
        <v>437.19</v>
      </c>
      <c r="M52" s="410">
        <f ca="1">MemCen1!N145+MemCen1!N146</f>
        <v>729.14400000000001</v>
      </c>
      <c r="N52" s="410">
        <f ca="1">MemCen1!O145+MemCen1!O146</f>
        <v>1265.134</v>
      </c>
      <c r="O52" s="484" t="str">
        <f>IF(_tipo="Semanal",SUMPRODUCT(C52:H52,Prevs!$D$5:$I$5)/SUM(Prevs!$D$5:$I$5),"")</f>
        <v/>
      </c>
      <c r="P52" s="509"/>
      <c r="Q52" s="495"/>
      <c r="R52" s="495"/>
      <c r="S52" s="210"/>
      <c r="T52" s="210"/>
      <c r="U52" s="210"/>
      <c r="V52" s="210"/>
      <c r="W52" s="210"/>
      <c r="X52" s="210"/>
      <c r="Y52" s="210"/>
      <c r="Z52" s="210"/>
      <c r="AA52" s="211"/>
      <c r="AB52" s="278"/>
      <c r="AD52" s="289">
        <f ca="1">IF(_tipo="Semanal",C52/INDEX(Referencia!$C52:$N52,1,Prevs!$B$1),C52/Referencia!C52)</f>
        <v>1</v>
      </c>
      <c r="AE52" s="289">
        <f ca="1">IF(_tipo="Semanal",D52/INDEX(Referencia!$C52:$N52,1,Prevs!$B$1),D52/Referencia!D52)</f>
        <v>1</v>
      </c>
      <c r="AF52" s="289">
        <f ca="1">IF(_tipo="Semanal",E52/INDEX(Referencia!$C52:$N52,1,Prevs!$B$1),E52/Referencia!E52)</f>
        <v>1</v>
      </c>
      <c r="AG52" s="289">
        <f ca="1">IF(_tipo="Semanal",F52/INDEX(Referencia!$C52:$N52,1,Prevs!$B$1),F52/Referencia!F52)</f>
        <v>1</v>
      </c>
      <c r="AH52" s="289">
        <f ca="1">IF(_tipo="Semanal",G52/INDEX(Referencia!$C52:$N52,1,Prevs!$B$1),G52/Referencia!G52)</f>
        <v>1</v>
      </c>
      <c r="AI52" s="289">
        <f ca="1">IF(_tipo="Semanal",H52/INDEX(Referencia!$C52:$N52,1,Prevs!$B$1),H52/Referencia!H52)</f>
        <v>1</v>
      </c>
      <c r="AJ52" s="289">
        <f ca="1">IF(_tipo="Semanal",I52/INDEX(Referencia!$C52:$N52,1,Prevs!$B$1),I52/Referencia!I52)</f>
        <v>1</v>
      </c>
      <c r="AK52" s="289">
        <f ca="1">IF(_tipo="Semanal",J52/INDEX(Referencia!$C52:$N52,1,Prevs!$B$1),J52/Referencia!J52)</f>
        <v>1</v>
      </c>
      <c r="AL52" s="289">
        <f ca="1">IF(_tipo="Semanal",K52/INDEX(Referencia!$C52:$N52,1,Prevs!$B$1),K52/Referencia!K52)</f>
        <v>1</v>
      </c>
      <c r="AM52" s="289">
        <f ca="1">IF(_tipo="Semanal",L52/INDEX(Referencia!$C52:$N52,1,Prevs!$B$1),L52/Referencia!L52)</f>
        <v>1</v>
      </c>
      <c r="AN52" s="289">
        <f ca="1">IF(_tipo="Semanal",M52/INDEX(Referencia!$C52:$N52,1,Prevs!$B$1),M52/Referencia!M52)</f>
        <v>1</v>
      </c>
      <c r="AO52" s="289">
        <f ca="1">IF(_tipo="Semanal",N52/INDEX(Referencia!$C52:$N52,1,Prevs!$B$1),N52/Referencia!N52)</f>
        <v>1</v>
      </c>
      <c r="AP52" s="485" t="e">
        <f>IF(_tipo="Semanal",O52/INDEX(Referencia!$C52:$N52,1,Prevs!$B$1),O52/Referencia!O52)</f>
        <v>#VALUE!</v>
      </c>
    </row>
    <row r="53" spans="1:42" x14ac:dyDescent="0.25">
      <c r="A53" s="529"/>
      <c r="B53" s="445" t="s">
        <v>107</v>
      </c>
      <c r="C53" s="413">
        <f ca="1">+MemCen1!D85</f>
        <v>3291.8586</v>
      </c>
      <c r="D53" s="413">
        <f ca="1">+MemCen1!E85</f>
        <v>3972.3622</v>
      </c>
      <c r="E53" s="413">
        <f ca="1">+MemCen1!F85</f>
        <v>3766.5563999999999</v>
      </c>
      <c r="F53" s="413">
        <f ca="1">+MemCen1!G85</f>
        <v>3535.9297999999999</v>
      </c>
      <c r="G53" s="514">
        <f ca="1">+MemCen1!H85</f>
        <v>3479.0488</v>
      </c>
      <c r="H53" s="413">
        <f ca="1">+MemCen1!I85</f>
        <v>3592.8108000000002</v>
      </c>
      <c r="I53" s="413">
        <f ca="1">+MemCen1!J85</f>
        <v>3129.4892</v>
      </c>
      <c r="J53" s="413">
        <f ca="1">+MemCen1!K85</f>
        <v>2612.3892000000001</v>
      </c>
      <c r="K53" s="413">
        <f ca="1">+MemCen1!L85</f>
        <v>2667.2017999999998</v>
      </c>
      <c r="L53" s="413">
        <f ca="1">+MemCen1!M85</f>
        <v>3272.2087999999999</v>
      </c>
      <c r="M53" s="413">
        <f ca="1">+MemCen1!N85</f>
        <v>3044.6848</v>
      </c>
      <c r="N53" s="413">
        <f ca="1">+MemCen1!O85</f>
        <v>3005.3852000000002</v>
      </c>
      <c r="O53" s="484" t="str">
        <f>IF(_tipo="Semanal",SUMPRODUCT(C53:H53,Prevs!$D$5:$I$5)/SUM(Prevs!$D$5:$I$5),"")</f>
        <v/>
      </c>
      <c r="P53" s="510"/>
      <c r="Q53" s="511"/>
      <c r="R53" s="511"/>
      <c r="S53" s="286"/>
      <c r="T53" s="286"/>
      <c r="U53" s="286"/>
      <c r="V53" s="286"/>
      <c r="W53" s="286"/>
      <c r="X53" s="286"/>
      <c r="Y53" s="286"/>
      <c r="Z53" s="286"/>
      <c r="AA53" s="287"/>
      <c r="AB53" s="288"/>
      <c r="AD53" s="289">
        <f ca="1">IF(_tipo="Semanal",C53/INDEX(Referencia!$C53:$N53,1,Prevs!$B$1),C53/Referencia!C53)</f>
        <v>1</v>
      </c>
      <c r="AE53" s="289">
        <f ca="1">IF(_tipo="Semanal",D53/INDEX(Referencia!$C53:$N53,1,Prevs!$B$1),D53/Referencia!D53)</f>
        <v>1</v>
      </c>
      <c r="AF53" s="289">
        <f ca="1">IF(_tipo="Semanal",E53/INDEX(Referencia!$C53:$N53,1,Prevs!$B$1),E53/Referencia!E53)</f>
        <v>1</v>
      </c>
      <c r="AG53" s="289">
        <f ca="1">IF(_tipo="Semanal",F53/INDEX(Referencia!$C53:$N53,1,Prevs!$B$1),F53/Referencia!F53)</f>
        <v>1</v>
      </c>
      <c r="AH53" s="289">
        <f ca="1">IF(_tipo="Semanal",G53/INDEX(Referencia!$C53:$N53,1,Prevs!$B$1),G53/Referencia!G53)</f>
        <v>1</v>
      </c>
      <c r="AI53" s="289">
        <f ca="1">IF(_tipo="Semanal",H53/INDEX(Referencia!$C53:$N53,1,Prevs!$B$1),H53/Referencia!H53)</f>
        <v>1</v>
      </c>
      <c r="AJ53" s="289">
        <f ca="1">IF(_tipo="Semanal",I53/INDEX(Referencia!$C53:$N53,1,Prevs!$B$1),I53/Referencia!I53)</f>
        <v>1</v>
      </c>
      <c r="AK53" s="289">
        <f ca="1">IF(_tipo="Semanal",J53/INDEX(Referencia!$C53:$N53,1,Prevs!$B$1),J53/Referencia!J53)</f>
        <v>1</v>
      </c>
      <c r="AL53" s="289">
        <f ca="1">IF(_tipo="Semanal",K53/INDEX(Referencia!$C53:$N53,1,Prevs!$B$1),K53/Referencia!K53)</f>
        <v>1</v>
      </c>
      <c r="AM53" s="289">
        <f ca="1">IF(_tipo="Semanal",L53/INDEX(Referencia!$C53:$N53,1,Prevs!$B$1),L53/Referencia!L53)</f>
        <v>1</v>
      </c>
      <c r="AN53" s="289">
        <f ca="1">IF(_tipo="Semanal",M53/INDEX(Referencia!$C53:$N53,1,Prevs!$B$1),M53/Referencia!M53)</f>
        <v>1</v>
      </c>
      <c r="AO53" s="289">
        <f ca="1">IF(_tipo="Semanal",N53/INDEX(Referencia!$C53:$N53,1,Prevs!$B$1),N53/Referencia!N53)</f>
        <v>1</v>
      </c>
      <c r="AP53" s="485" t="e">
        <f>IF(_tipo="Semanal",O53/INDEX(Referencia!$C53:$N53,1,Prevs!$B$1),O53/Referencia!O53)</f>
        <v>#VALUE!</v>
      </c>
    </row>
    <row r="54" spans="1:42" x14ac:dyDescent="0.25">
      <c r="A54" s="529"/>
      <c r="B54" s="446" t="s">
        <v>706</v>
      </c>
      <c r="C54" s="410">
        <f ca="1">MemCen1!D22+MemCen1!D45+MemCen1!D60+MemCen1!D80+MemCen1!D84+MemCen1!D86</f>
        <v>37472.407599999999</v>
      </c>
      <c r="D54" s="410">
        <f ca="1">MemCen1!E22+MemCen1!E45+MemCen1!E60+MemCen1!E80+MemCen1!E84+MemCen1!E86</f>
        <v>38577.781000000003</v>
      </c>
      <c r="E54" s="410">
        <f ca="1">MemCen1!F22+MemCen1!F45+MemCen1!F60+MemCen1!F80+MemCen1!F84+MemCen1!F86</f>
        <v>36439.868000000002</v>
      </c>
      <c r="F54" s="410">
        <f ca="1">MemCen1!G22+MemCen1!G45+MemCen1!G60+MemCen1!G80+MemCen1!G84+MemCen1!G86</f>
        <v>26939.9637</v>
      </c>
      <c r="G54" s="513">
        <f ca="1">MemCen1!H22+MemCen1!H45+MemCen1!H60+MemCen1!H80+MemCen1!H84+MemCen1!H86</f>
        <v>18728.7294</v>
      </c>
      <c r="H54" s="410">
        <f ca="1">MemCen1!I22+MemCen1!I45+MemCen1!I60+MemCen1!I80+MemCen1!I84+MemCen1!I86</f>
        <v>15557.5612</v>
      </c>
      <c r="I54" s="410">
        <f ca="1">MemCen1!J22+MemCen1!J45+MemCen1!J60+MemCen1!J80+MemCen1!J84+MemCen1!J86</f>
        <v>12660.860500000001</v>
      </c>
      <c r="J54" s="410">
        <f ca="1">MemCen1!K22+MemCen1!K45+MemCen1!K60+MemCen1!K80+MemCen1!K84+MemCen1!K86</f>
        <v>10555.874499999998</v>
      </c>
      <c r="K54" s="410">
        <f ca="1">MemCen1!L22+MemCen1!L45+MemCen1!L60+MemCen1!L80+MemCen1!L84+MemCen1!L86</f>
        <v>10202.9527</v>
      </c>
      <c r="L54" s="410">
        <f ca="1">MemCen1!M22+MemCen1!M45+MemCen1!M60+MemCen1!M80+MemCen1!M84+MemCen1!M86</f>
        <v>11853.958000000001</v>
      </c>
      <c r="M54" s="410">
        <f ca="1">MemCen1!N22+MemCen1!N45+MemCen1!N60+MemCen1!N80+MemCen1!N84+MemCen1!N86</f>
        <v>16263.192499999997</v>
      </c>
      <c r="N54" s="410">
        <f ca="1">MemCen1!O22+MemCen1!O45+MemCen1!O60+MemCen1!O80+MemCen1!O84+MemCen1!O86</f>
        <v>26432.696000000004</v>
      </c>
      <c r="O54" s="484" t="str">
        <f>IF(_tipo="Semanal",SUMPRODUCT(C54:H54,Prevs!$D$5:$I$5)/SUM(Prevs!$D$5:$I$5),"")</f>
        <v/>
      </c>
      <c r="P54" s="509"/>
      <c r="Q54" s="495"/>
      <c r="R54" s="495"/>
      <c r="S54" s="210"/>
      <c r="T54" s="210"/>
      <c r="U54" s="210"/>
      <c r="V54" s="210"/>
      <c r="W54" s="210"/>
      <c r="X54" s="210"/>
      <c r="Y54" s="210"/>
      <c r="Z54" s="210"/>
      <c r="AA54" s="211"/>
      <c r="AB54" s="278"/>
      <c r="AD54" s="289">
        <f ca="1">IF(_tipo="Semanal",C54/INDEX(Referencia!$C54:$N54,1,Prevs!$B$1),C54/Referencia!C54)</f>
        <v>1</v>
      </c>
      <c r="AE54" s="289">
        <f ca="1">IF(_tipo="Semanal",D54/INDEX(Referencia!$C54:$N54,1,Prevs!$B$1),D54/Referencia!D54)</f>
        <v>1</v>
      </c>
      <c r="AF54" s="289">
        <f ca="1">IF(_tipo="Semanal",E54/INDEX(Referencia!$C54:$N54,1,Prevs!$B$1),E54/Referencia!E54)</f>
        <v>1</v>
      </c>
      <c r="AG54" s="289">
        <f ca="1">IF(_tipo="Semanal",F54/INDEX(Referencia!$C54:$N54,1,Prevs!$B$1),F54/Referencia!F54)</f>
        <v>1</v>
      </c>
      <c r="AH54" s="289">
        <f ca="1">IF(_tipo="Semanal",G54/INDEX(Referencia!$C54:$N54,1,Prevs!$B$1),G54/Referencia!G54)</f>
        <v>1</v>
      </c>
      <c r="AI54" s="289">
        <f ca="1">IF(_tipo="Semanal",H54/INDEX(Referencia!$C54:$N54,1,Prevs!$B$1),H54/Referencia!H54)</f>
        <v>1</v>
      </c>
      <c r="AJ54" s="289">
        <f ca="1">IF(_tipo="Semanal",I54/INDEX(Referencia!$C54:$N54,1,Prevs!$B$1),I54/Referencia!I54)</f>
        <v>1</v>
      </c>
      <c r="AK54" s="289">
        <f ca="1">IF(_tipo="Semanal",J54/INDEX(Referencia!$C54:$N54,1,Prevs!$B$1),J54/Referencia!J54)</f>
        <v>1</v>
      </c>
      <c r="AL54" s="289">
        <f ca="1">IF(_tipo="Semanal",K54/INDEX(Referencia!$C54:$N54,1,Prevs!$B$1),K54/Referencia!K54)</f>
        <v>1</v>
      </c>
      <c r="AM54" s="289">
        <f ca="1">IF(_tipo="Semanal",L54/INDEX(Referencia!$C54:$N54,1,Prevs!$B$1),L54/Referencia!L54)</f>
        <v>1</v>
      </c>
      <c r="AN54" s="289">
        <f ca="1">IF(_tipo="Semanal",M54/INDEX(Referencia!$C54:$N54,1,Prevs!$B$1),M54/Referencia!M54)</f>
        <v>1</v>
      </c>
      <c r="AO54" s="289">
        <f ca="1">IF(_tipo="Semanal",N54/INDEX(Referencia!$C54:$N54,1,Prevs!$B$1),N54/Referencia!N54)</f>
        <v>1</v>
      </c>
      <c r="AP54" s="485" t="e">
        <f>IF(_tipo="Semanal",O54/INDEX(Referencia!$C54:$N54,1,Prevs!$B$1),O54/Referencia!O54)</f>
        <v>#VALUE!</v>
      </c>
    </row>
    <row r="55" spans="1:42" x14ac:dyDescent="0.25">
      <c r="A55" s="529"/>
      <c r="B55" s="445" t="s">
        <v>759</v>
      </c>
      <c r="C55" s="413">
        <f ca="1">+MemCen1!D74+MemCen1!D87</f>
        <v>3704.1388000000002</v>
      </c>
      <c r="D55" s="413">
        <f ca="1">+MemCen1!E74+MemCen1!E87</f>
        <v>3872.2869000000001</v>
      </c>
      <c r="E55" s="413">
        <f ca="1">+MemCen1!F74+MemCen1!F87</f>
        <v>3213.1410999999998</v>
      </c>
      <c r="F55" s="413">
        <f ca="1">+MemCen1!G74+MemCen1!G87</f>
        <v>2412.4268999999999</v>
      </c>
      <c r="G55" s="514">
        <f ca="1">+MemCen1!H74+MemCen1!H87</f>
        <v>2376.3756000000003</v>
      </c>
      <c r="H55" s="413">
        <f ca="1">+MemCen1!I74+MemCen1!I87</f>
        <v>2598.4714999999997</v>
      </c>
      <c r="I55" s="413">
        <f ca="1">+MemCen1!J74+MemCen1!J87</f>
        <v>2334.6610000000001</v>
      </c>
      <c r="J55" s="413">
        <f ca="1">+MemCen1!K74+MemCen1!K87</f>
        <v>1907.5693999999999</v>
      </c>
      <c r="K55" s="413">
        <f ca="1">+MemCen1!L74+MemCen1!L87</f>
        <v>2119.3769000000002</v>
      </c>
      <c r="L55" s="413">
        <f ca="1">+MemCen1!M74+MemCen1!M87</f>
        <v>2597.6521000000002</v>
      </c>
      <c r="M55" s="413">
        <f ca="1">+MemCen1!N74+MemCen1!N87</f>
        <v>2390.4715999999999</v>
      </c>
      <c r="N55" s="413">
        <f ca="1">+MemCen1!O74+MemCen1!O87</f>
        <v>2687.3069</v>
      </c>
      <c r="O55" s="484" t="str">
        <f>IF(_tipo="Semanal",SUMPRODUCT(C55:H55,Prevs!$D$5:$I$5)/SUM(Prevs!$D$5:$I$5),"")</f>
        <v/>
      </c>
      <c r="P55" s="509"/>
      <c r="Q55" s="495"/>
      <c r="R55" s="495"/>
      <c r="S55" s="210"/>
      <c r="T55" s="210"/>
      <c r="U55" s="210"/>
      <c r="V55" s="210"/>
      <c r="W55" s="210"/>
      <c r="X55" s="210"/>
      <c r="Y55" s="210"/>
      <c r="Z55" s="210"/>
      <c r="AA55" s="211"/>
      <c r="AB55" s="278"/>
      <c r="AD55" s="289">
        <f ca="1">IF(_tipo="Semanal",C55/INDEX(Referencia!$C55:$N55,1,Prevs!$B$1),C55/Referencia!C55)</f>
        <v>1</v>
      </c>
      <c r="AE55" s="289">
        <f ca="1">IF(_tipo="Semanal",D55/INDEX(Referencia!$C55:$N55,1,Prevs!$B$1),D55/Referencia!D55)</f>
        <v>1</v>
      </c>
      <c r="AF55" s="289">
        <f ca="1">IF(_tipo="Semanal",E55/INDEX(Referencia!$C55:$N55,1,Prevs!$B$1),E55/Referencia!E55)</f>
        <v>1</v>
      </c>
      <c r="AG55" s="289">
        <f ca="1">IF(_tipo="Semanal",F55/INDEX(Referencia!$C55:$N55,1,Prevs!$B$1),F55/Referencia!F55)</f>
        <v>1</v>
      </c>
      <c r="AH55" s="289">
        <f ca="1">IF(_tipo="Semanal",G55/INDEX(Referencia!$C55:$N55,1,Prevs!$B$1),G55/Referencia!G55)</f>
        <v>1</v>
      </c>
      <c r="AI55" s="289">
        <f ca="1">IF(_tipo="Semanal",H55/INDEX(Referencia!$C55:$N55,1,Prevs!$B$1),H55/Referencia!H55)</f>
        <v>1</v>
      </c>
      <c r="AJ55" s="289">
        <f ca="1">IF(_tipo="Semanal",I55/INDEX(Referencia!$C55:$N55,1,Prevs!$B$1),I55/Referencia!I55)</f>
        <v>1</v>
      </c>
      <c r="AK55" s="289">
        <f ca="1">IF(_tipo="Semanal",J55/INDEX(Referencia!$C55:$N55,1,Prevs!$B$1),J55/Referencia!J55)</f>
        <v>1</v>
      </c>
      <c r="AL55" s="289">
        <f ca="1">IF(_tipo="Semanal",K55/INDEX(Referencia!$C55:$N55,1,Prevs!$B$1),K55/Referencia!K55)</f>
        <v>1</v>
      </c>
      <c r="AM55" s="289">
        <f ca="1">IF(_tipo="Semanal",L55/INDEX(Referencia!$C55:$N55,1,Prevs!$B$1),L55/Referencia!L55)</f>
        <v>1</v>
      </c>
      <c r="AN55" s="289">
        <f ca="1">IF(_tipo="Semanal",M55/INDEX(Referencia!$C55:$N55,1,Prevs!$B$1),M55/Referencia!M55)</f>
        <v>1</v>
      </c>
      <c r="AO55" s="289">
        <f ca="1">IF(_tipo="Semanal",N55/INDEX(Referencia!$C55:$N55,1,Prevs!$B$1),N55/Referencia!N55)</f>
        <v>1</v>
      </c>
      <c r="AP55" s="485" t="e">
        <f>IF(_tipo="Semanal",O55/INDEX(Referencia!$C55:$N55,1,Prevs!$B$1),O55/Referencia!O55)</f>
        <v>#VALUE!</v>
      </c>
    </row>
    <row r="56" spans="1:42" x14ac:dyDescent="0.25">
      <c r="A56" s="529"/>
      <c r="B56" s="447" t="s">
        <v>707</v>
      </c>
      <c r="C56" s="410">
        <f ca="1">MemCen1!D228-MemCen1!D224-MemCen1!D182</f>
        <v>3382.9094</v>
      </c>
      <c r="D56" s="410">
        <f ca="1">MemCen1!E228-MemCen1!E224-MemCen1!E182</f>
        <v>3988.8725000000004</v>
      </c>
      <c r="E56" s="410">
        <f ca="1">MemCen1!F228-MemCen1!F224-MemCen1!F182</f>
        <v>3213.6119999999996</v>
      </c>
      <c r="F56" s="410">
        <f ca="1">MemCen1!G228-MemCen1!G224-MemCen1!G182</f>
        <v>3309.3856999999985</v>
      </c>
      <c r="G56" s="513">
        <f ca="1">MemCen1!H228-MemCen1!H224-MemCen1!H182</f>
        <v>4446.1573999999991</v>
      </c>
      <c r="H56" s="410">
        <f ca="1">MemCen1!I228-MemCen1!I224-MemCen1!I182</f>
        <v>5197.9807999999994</v>
      </c>
      <c r="I56" s="410">
        <f ca="1">MemCen1!J228-MemCen1!J224-MemCen1!J182</f>
        <v>6117.6939000000002</v>
      </c>
      <c r="J56" s="410">
        <f ca="1">MemCen1!K228-MemCen1!K224-MemCen1!K182</f>
        <v>6148.7533999999996</v>
      </c>
      <c r="K56" s="410">
        <f ca="1">MemCen1!L228-MemCen1!L224-MemCen1!L182</f>
        <v>7150.9384000000009</v>
      </c>
      <c r="L56" s="410">
        <f ca="1">MemCen1!M228-MemCen1!M224-MemCen1!M182</f>
        <v>7235.9411000000018</v>
      </c>
      <c r="M56" s="410">
        <f ca="1">MemCen1!N228-MemCen1!N224-MemCen1!N182</f>
        <v>4680.2003000000004</v>
      </c>
      <c r="N56" s="410">
        <f ca="1">MemCen1!O228-MemCen1!O224-MemCen1!O182</f>
        <v>3597.8982000000001</v>
      </c>
      <c r="O56" s="484" t="str">
        <f>IF(_tipo="Semanal",SUMPRODUCT(C56:H56,Prevs!$D$5:$I$5)/SUM(Prevs!$D$5:$I$5),"")</f>
        <v/>
      </c>
      <c r="P56" s="509"/>
      <c r="Q56" s="495"/>
      <c r="R56" s="495"/>
      <c r="S56" s="210"/>
      <c r="T56" s="210"/>
      <c r="U56" s="210"/>
      <c r="V56" s="210"/>
      <c r="W56" s="210"/>
      <c r="X56" s="210"/>
      <c r="Y56" s="210"/>
      <c r="Z56" s="210"/>
      <c r="AA56" s="211"/>
      <c r="AB56" s="278"/>
      <c r="AD56" s="290">
        <f ca="1">IF(_tipo="Semanal",C56/INDEX(Referencia!$C56:$N56,1,Prevs!$B$1),C56/Referencia!C56)</f>
        <v>1.0000000000000002</v>
      </c>
      <c r="AE56" s="290">
        <f ca="1">IF(_tipo="Semanal",D56/INDEX(Referencia!$C56:$N56,1,Prevs!$B$1),D56/Referencia!D56)</f>
        <v>1</v>
      </c>
      <c r="AF56" s="290">
        <f ca="1">IF(_tipo="Semanal",E56/INDEX(Referencia!$C56:$N56,1,Prevs!$B$1),E56/Referencia!E56)</f>
        <v>1</v>
      </c>
      <c r="AG56" s="290">
        <f ca="1">IF(_tipo="Semanal",F56/INDEX(Referencia!$C56:$N56,1,Prevs!$B$1),F56/Referencia!F56)</f>
        <v>0.99999999999999989</v>
      </c>
      <c r="AH56" s="290">
        <f ca="1">IF(_tipo="Semanal",G56/INDEX(Referencia!$C56:$N56,1,Prevs!$B$1),G56/Referencia!G56)</f>
        <v>1.0000000000000002</v>
      </c>
      <c r="AI56" s="290">
        <f ca="1">IF(_tipo="Semanal",H56/INDEX(Referencia!$C56:$N56,1,Prevs!$B$1),H56/Referencia!H56)</f>
        <v>1</v>
      </c>
      <c r="AJ56" s="290">
        <f ca="1">IF(_tipo="Semanal",I56/INDEX(Referencia!$C56:$N56,1,Prevs!$B$1),I56/Referencia!I56)</f>
        <v>1.0000000000000002</v>
      </c>
      <c r="AK56" s="290">
        <f ca="1">IF(_tipo="Semanal",J56/INDEX(Referencia!$C56:$N56,1,Prevs!$B$1),J56/Referencia!J56)</f>
        <v>1.0000000000000002</v>
      </c>
      <c r="AL56" s="290">
        <f ca="1">IF(_tipo="Semanal",K56/INDEX(Referencia!$C56:$N56,1,Prevs!$B$1),K56/Referencia!K56)</f>
        <v>1</v>
      </c>
      <c r="AM56" s="290">
        <f ca="1">IF(_tipo="Semanal",L56/INDEX(Referencia!$C56:$N56,1,Prevs!$B$1),L56/Referencia!L56)</f>
        <v>1</v>
      </c>
      <c r="AN56" s="290">
        <f ca="1">IF(_tipo="Semanal",M56/INDEX(Referencia!$C56:$N56,1,Prevs!$B$1),M56/Referencia!M56)</f>
        <v>1.0000000000000002</v>
      </c>
      <c r="AO56" s="290">
        <f ca="1">IF(_tipo="Semanal",N56/INDEX(Referencia!$C56:$N56,1,Prevs!$B$1),N56/Referencia!N56)</f>
        <v>1</v>
      </c>
      <c r="AP56" s="486" t="e">
        <f>IF(_tipo="Semanal",O56/INDEX(Referencia!$C56:$N56,1,Prevs!$B$1),O56/Referencia!O56)</f>
        <v>#VALUE!</v>
      </c>
    </row>
    <row r="57" spans="1:42" x14ac:dyDescent="0.25">
      <c r="A57" s="529"/>
      <c r="B57" s="448" t="s">
        <v>169</v>
      </c>
      <c r="C57" s="413">
        <f ca="1">MemCen1!D224+MemCen1!D182</f>
        <v>4145.9532000000008</v>
      </c>
      <c r="D57" s="413">
        <f ca="1">MemCen1!E224+MemCen1!E182</f>
        <v>4462.8143000000009</v>
      </c>
      <c r="E57" s="413">
        <f ca="1">MemCen1!F224+MemCen1!F182</f>
        <v>3974.8267000000001</v>
      </c>
      <c r="F57" s="413">
        <f ca="1">MemCen1!G224+MemCen1!G182</f>
        <v>3365.5442000000003</v>
      </c>
      <c r="G57" s="514">
        <f ca="1">MemCen1!H224+MemCen1!H182</f>
        <v>4196.6514000000006</v>
      </c>
      <c r="H57" s="413">
        <f ca="1">MemCen1!I224+MemCen1!I182</f>
        <v>5185.0036999999993</v>
      </c>
      <c r="I57" s="413">
        <f ca="1">MemCen1!J224+MemCen1!J182</f>
        <v>5109.9744000000001</v>
      </c>
      <c r="J57" s="413">
        <f ca="1">MemCen1!K224+MemCen1!K182</f>
        <v>4168.0994000000001</v>
      </c>
      <c r="K57" s="413">
        <f ca="1">MemCen1!L224+MemCen1!L182</f>
        <v>4887.2942999999996</v>
      </c>
      <c r="L57" s="413">
        <f ca="1">MemCen1!M224+MemCen1!M182</f>
        <v>6336.9881999999998</v>
      </c>
      <c r="M57" s="413">
        <f ca="1">MemCen1!N224+MemCen1!N182</f>
        <v>4797.0399000000007</v>
      </c>
      <c r="N57" s="413">
        <f ca="1">MemCen1!O224+MemCen1!O182</f>
        <v>3998.5545999999999</v>
      </c>
      <c r="O57" s="484" t="str">
        <f>IF(_tipo="Semanal",SUMPRODUCT(C57:H57,Prevs!$D$5:$I$5)/SUM(Prevs!$D$5:$I$5),"")</f>
        <v/>
      </c>
      <c r="P57" s="509"/>
      <c r="Q57" s="495"/>
      <c r="R57" s="495"/>
      <c r="S57" s="210"/>
      <c r="T57" s="210"/>
      <c r="U57" s="210"/>
      <c r="V57" s="210"/>
      <c r="W57" s="210"/>
      <c r="X57" s="210"/>
      <c r="Y57" s="210"/>
      <c r="Z57" s="210"/>
      <c r="AA57" s="211"/>
      <c r="AB57" s="278"/>
      <c r="AD57" s="290">
        <f ca="1">IF(_tipo="Semanal",C57/INDEX(Referencia!$C57:$N57,1,Prevs!$B$1),C57/Referencia!C57)</f>
        <v>1</v>
      </c>
      <c r="AE57" s="290">
        <f ca="1">IF(_tipo="Semanal",D57/INDEX(Referencia!$C57:$N57,1,Prevs!$B$1),D57/Referencia!D57)</f>
        <v>1</v>
      </c>
      <c r="AF57" s="290">
        <f ca="1">IF(_tipo="Semanal",E57/INDEX(Referencia!$C57:$N57,1,Prevs!$B$1),E57/Referencia!E57)</f>
        <v>1</v>
      </c>
      <c r="AG57" s="290">
        <f ca="1">IF(_tipo="Semanal",F57/INDEX(Referencia!$C57:$N57,1,Prevs!$B$1),F57/Referencia!F57)</f>
        <v>1</v>
      </c>
      <c r="AH57" s="290">
        <f ca="1">IF(_tipo="Semanal",G57/INDEX(Referencia!$C57:$N57,1,Prevs!$B$1),G57/Referencia!G57)</f>
        <v>1</v>
      </c>
      <c r="AI57" s="290">
        <f ca="1">IF(_tipo="Semanal",H57/INDEX(Referencia!$C57:$N57,1,Prevs!$B$1),H57/Referencia!H57)</f>
        <v>1</v>
      </c>
      <c r="AJ57" s="290">
        <f ca="1">IF(_tipo="Semanal",I57/INDEX(Referencia!$C57:$N57,1,Prevs!$B$1),I57/Referencia!I57)</f>
        <v>1</v>
      </c>
      <c r="AK57" s="290">
        <f ca="1">IF(_tipo="Semanal",J57/INDEX(Referencia!$C57:$N57,1,Prevs!$B$1),J57/Referencia!J57)</f>
        <v>1</v>
      </c>
      <c r="AL57" s="290">
        <f ca="1">IF(_tipo="Semanal",K57/INDEX(Referencia!$C57:$N57,1,Prevs!$B$1),K57/Referencia!K57)</f>
        <v>1</v>
      </c>
      <c r="AM57" s="290">
        <f ca="1">IF(_tipo="Semanal",L57/INDEX(Referencia!$C57:$N57,1,Prevs!$B$1),L57/Referencia!L57)</f>
        <v>1</v>
      </c>
      <c r="AN57" s="290">
        <f ca="1">IF(_tipo="Semanal",M57/INDEX(Referencia!$C57:$N57,1,Prevs!$B$1),M57/Referencia!M57)</f>
        <v>1</v>
      </c>
      <c r="AO57" s="290">
        <f ca="1">IF(_tipo="Semanal",N57/INDEX(Referencia!$C57:$N57,1,Prevs!$B$1),N57/Referencia!N57)</f>
        <v>1</v>
      </c>
      <c r="AP57" s="486" t="e">
        <f>IF(_tipo="Semanal",O57/INDEX(Referencia!$C57:$N57,1,Prevs!$B$1),O57/Referencia!O57)</f>
        <v>#VALUE!</v>
      </c>
    </row>
    <row r="58" spans="1:42" x14ac:dyDescent="0.25">
      <c r="A58" s="529"/>
      <c r="B58" s="449" t="s">
        <v>708</v>
      </c>
      <c r="C58" s="410">
        <f ca="1">MemCen1!D255</f>
        <v>13924.003999999999</v>
      </c>
      <c r="D58" s="410">
        <f ca="1">MemCen1!E255</f>
        <v>14630.661100000001</v>
      </c>
      <c r="E58" s="410">
        <f ca="1">MemCen1!F255</f>
        <v>14479.651600000001</v>
      </c>
      <c r="F58" s="410">
        <f ca="1">MemCen1!G255</f>
        <v>11825.824000000001</v>
      </c>
      <c r="G58" s="513">
        <f ca="1">MemCen1!H255</f>
        <v>7165.646099999999</v>
      </c>
      <c r="H58" s="410">
        <f ca="1">MemCen1!I255</f>
        <v>4728.7984999999999</v>
      </c>
      <c r="I58" s="410">
        <f ca="1">MemCen1!J255</f>
        <v>3898.8942000000002</v>
      </c>
      <c r="J58" s="410">
        <f ca="1">MemCen1!K255</f>
        <v>3400.6743000000001</v>
      </c>
      <c r="K58" s="410">
        <f ca="1">MemCen1!L255</f>
        <v>3039.1091999999999</v>
      </c>
      <c r="L58" s="410">
        <f ca="1">MemCen1!M255</f>
        <v>3320.3377999999998</v>
      </c>
      <c r="M58" s="410">
        <f ca="1">MemCen1!N255</f>
        <v>5424.2362000000003</v>
      </c>
      <c r="N58" s="410">
        <f ca="1">MemCen1!O255</f>
        <v>10032.517500000002</v>
      </c>
      <c r="O58" s="484" t="str">
        <f>IF(_tipo="Semanal",SUMPRODUCT(C58:H58,Prevs!$D$5:$I$5)/SUM(Prevs!$D$5:$I$5),"")</f>
        <v/>
      </c>
      <c r="P58" s="509"/>
      <c r="Q58" s="495"/>
      <c r="R58" s="495"/>
      <c r="S58" s="210"/>
      <c r="T58" s="210"/>
      <c r="U58" s="210"/>
      <c r="V58" s="210"/>
      <c r="W58" s="210"/>
      <c r="X58" s="210"/>
      <c r="Y58" s="210"/>
      <c r="Z58" s="210"/>
      <c r="AA58" s="211"/>
      <c r="AB58" s="278"/>
      <c r="AD58" s="291">
        <f ca="1">IF(_tipo="Semanal",C58/INDEX(Referencia!$C58:$N58,1,Prevs!$B$1),C58/Referencia!C58)</f>
        <v>1</v>
      </c>
      <c r="AE58" s="291">
        <f ca="1">IF(_tipo="Semanal",D58/INDEX(Referencia!$C58:$N58,1,Prevs!$B$1),D58/Referencia!D58)</f>
        <v>1</v>
      </c>
      <c r="AF58" s="291">
        <f ca="1">IF(_tipo="Semanal",E58/INDEX(Referencia!$C58:$N58,1,Prevs!$B$1),E58/Referencia!E58)</f>
        <v>1</v>
      </c>
      <c r="AG58" s="291">
        <f ca="1">IF(_tipo="Semanal",F58/INDEX(Referencia!$C58:$N58,1,Prevs!$B$1),F58/Referencia!F58)</f>
        <v>1</v>
      </c>
      <c r="AH58" s="291">
        <f ca="1">IF(_tipo="Semanal",G58/INDEX(Referencia!$C58:$N58,1,Prevs!$B$1),G58/Referencia!G58)</f>
        <v>1</v>
      </c>
      <c r="AI58" s="291">
        <f ca="1">IF(_tipo="Semanal",H58/INDEX(Referencia!$C58:$N58,1,Prevs!$B$1),H58/Referencia!H58)</f>
        <v>1</v>
      </c>
      <c r="AJ58" s="291">
        <f ca="1">IF(_tipo="Semanal",I58/INDEX(Referencia!$C58:$N58,1,Prevs!$B$1),I58/Referencia!I58)</f>
        <v>1</v>
      </c>
      <c r="AK58" s="291">
        <f ca="1">IF(_tipo="Semanal",J58/INDEX(Referencia!$C58:$N58,1,Prevs!$B$1),J58/Referencia!J58)</f>
        <v>1</v>
      </c>
      <c r="AL58" s="291">
        <f ca="1">IF(_tipo="Semanal",K58/INDEX(Referencia!$C58:$N58,1,Prevs!$B$1),K58/Referencia!K58)</f>
        <v>1</v>
      </c>
      <c r="AM58" s="291">
        <f ca="1">IF(_tipo="Semanal",L58/INDEX(Referencia!$C58:$N58,1,Prevs!$B$1),L58/Referencia!L58)</f>
        <v>1</v>
      </c>
      <c r="AN58" s="291">
        <f ca="1">IF(_tipo="Semanal",M58/INDEX(Referencia!$C58:$N58,1,Prevs!$B$1),M58/Referencia!M58)</f>
        <v>1</v>
      </c>
      <c r="AO58" s="291">
        <f ca="1">IF(_tipo="Semanal",N58/INDEX(Referencia!$C58:$N58,1,Prevs!$B$1),N58/Referencia!N58)</f>
        <v>1</v>
      </c>
      <c r="AP58" s="487" t="e">
        <f>IF(_tipo="Semanal",O58/INDEX(Referencia!$C58:$N58,1,Prevs!$B$1),O58/Referencia!O58)</f>
        <v>#VALUE!</v>
      </c>
    </row>
    <row r="59" spans="1:42" x14ac:dyDescent="0.25">
      <c r="A59" s="529"/>
      <c r="B59" s="450" t="s">
        <v>1</v>
      </c>
      <c r="C59" s="413">
        <f ca="1">MemCen1!D261</f>
        <v>9592.3216000000011</v>
      </c>
      <c r="D59" s="413">
        <f ca="1">MemCen1!E261</f>
        <v>12799.981400000001</v>
      </c>
      <c r="E59" s="413">
        <f ca="1">MemCen1!F261</f>
        <v>14805.2294</v>
      </c>
      <c r="F59" s="413">
        <f ca="1">MemCen1!G261</f>
        <v>14503.980200000002</v>
      </c>
      <c r="G59" s="514">
        <f ca="1">MemCen1!H261</f>
        <v>9320.8565999999992</v>
      </c>
      <c r="H59" s="413">
        <f ca="1">MemCen1!I261</f>
        <v>4444.5122000000001</v>
      </c>
      <c r="I59" s="413">
        <f ca="1">MemCen1!J261</f>
        <v>2612.3098</v>
      </c>
      <c r="J59" s="413">
        <f ca="1">MemCen1!K261</f>
        <v>1853.354</v>
      </c>
      <c r="K59" s="413">
        <f ca="1">MemCen1!L261</f>
        <v>1491.9096</v>
      </c>
      <c r="L59" s="413">
        <f ca="1">MemCen1!M261</f>
        <v>1712.2862</v>
      </c>
      <c r="M59" s="413">
        <f ca="1">MemCen1!N261</f>
        <v>2860.9645999999998</v>
      </c>
      <c r="N59" s="413">
        <f ca="1">MemCen1!O261</f>
        <v>5561.6027999999997</v>
      </c>
      <c r="O59" s="484" t="str">
        <f>IF(_tipo="Semanal",SUMPRODUCT(C59:H59,Prevs!$D$5:$I$5)/SUM(Prevs!$D$5:$I$5),"")</f>
        <v/>
      </c>
      <c r="P59" s="509"/>
      <c r="Q59" s="495"/>
      <c r="R59" s="495"/>
      <c r="S59" s="210"/>
      <c r="T59" s="210"/>
      <c r="U59" s="210"/>
      <c r="V59" s="210"/>
      <c r="W59" s="210"/>
      <c r="X59" s="210"/>
      <c r="Y59" s="210"/>
      <c r="Z59" s="210"/>
      <c r="AA59" s="211"/>
      <c r="AB59" s="278"/>
      <c r="AD59" s="292">
        <f ca="1">IF(_tipo="Semanal",C59/INDEX(Referencia!$C59:$N59,1,Prevs!$B$1),C59/Referencia!C59)</f>
        <v>1</v>
      </c>
      <c r="AE59" s="292">
        <f ca="1">IF(_tipo="Semanal",D59/INDEX(Referencia!$C59:$N59,1,Prevs!$B$1),D59/Referencia!D59)</f>
        <v>1</v>
      </c>
      <c r="AF59" s="292">
        <f ca="1">IF(_tipo="Semanal",E59/INDEX(Referencia!$C59:$N59,1,Prevs!$B$1),E59/Referencia!E59)</f>
        <v>1</v>
      </c>
      <c r="AG59" s="292">
        <f ca="1">IF(_tipo="Semanal",F59/INDEX(Referencia!$C59:$N59,1,Prevs!$B$1),F59/Referencia!F59)</f>
        <v>1</v>
      </c>
      <c r="AH59" s="292">
        <f ca="1">IF(_tipo="Semanal",G59/INDEX(Referencia!$C59:$N59,1,Prevs!$B$1),G59/Referencia!G59)</f>
        <v>1</v>
      </c>
      <c r="AI59" s="292">
        <f ca="1">IF(_tipo="Semanal",H59/INDEX(Referencia!$C59:$N59,1,Prevs!$B$1),H59/Referencia!H59)</f>
        <v>1</v>
      </c>
      <c r="AJ59" s="292">
        <f ca="1">IF(_tipo="Semanal",I59/INDEX(Referencia!$C59:$N59,1,Prevs!$B$1),I59/Referencia!I59)</f>
        <v>1</v>
      </c>
      <c r="AK59" s="292">
        <f ca="1">IF(_tipo="Semanal",J59/INDEX(Referencia!$C59:$N59,1,Prevs!$B$1),J59/Referencia!J59)</f>
        <v>1</v>
      </c>
      <c r="AL59" s="292">
        <f ca="1">IF(_tipo="Semanal",K59/INDEX(Referencia!$C59:$N59,1,Prevs!$B$1),K59/Referencia!K59)</f>
        <v>1</v>
      </c>
      <c r="AM59" s="292">
        <f ca="1">IF(_tipo="Semanal",L59/INDEX(Referencia!$C59:$N59,1,Prevs!$B$1),L59/Referencia!L59)</f>
        <v>1</v>
      </c>
      <c r="AN59" s="292">
        <f ca="1">IF(_tipo="Semanal",M59/INDEX(Referencia!$C59:$N59,1,Prevs!$B$1),M59/Referencia!M59)</f>
        <v>1</v>
      </c>
      <c r="AO59" s="292">
        <f ca="1">IF(_tipo="Semanal",N59/INDEX(Referencia!$C59:$N59,1,Prevs!$B$1),N59/Referencia!N59)</f>
        <v>1</v>
      </c>
      <c r="AP59" s="488" t="e">
        <f>IF(_tipo="Semanal",O59/INDEX(Referencia!$C59:$N59,1,Prevs!$B$1),O59/Referencia!O59)</f>
        <v>#VALUE!</v>
      </c>
    </row>
    <row r="60" spans="1:42" x14ac:dyDescent="0.25">
      <c r="A60" s="529"/>
      <c r="B60" s="451" t="s">
        <v>430</v>
      </c>
      <c r="C60" s="410">
        <f ca="1">MemCen1!D265+MemCen1!D281</f>
        <v>5675.3865999999998</v>
      </c>
      <c r="D60" s="410">
        <f ca="1">MemCen1!E265+MemCen1!E281</f>
        <v>9046.1841999999997</v>
      </c>
      <c r="E60" s="410">
        <f ca="1">MemCen1!F265+MemCen1!F281</f>
        <v>10320.439399999999</v>
      </c>
      <c r="F60" s="410">
        <f ca="1">MemCen1!G265+MemCen1!G281</f>
        <v>10149.387500000001</v>
      </c>
      <c r="G60" s="513">
        <f ca="1">MemCen1!H265+MemCen1!H281</f>
        <v>8910.4608000000007</v>
      </c>
      <c r="H60" s="410">
        <f ca="1">MemCen1!I265+MemCen1!I281</f>
        <v>4562.6468000000004</v>
      </c>
      <c r="I60" s="410">
        <f ca="1">MemCen1!J265+MemCen1!J281</f>
        <v>1568.8602000000001</v>
      </c>
      <c r="J60" s="410">
        <f ca="1">MemCen1!K265+MemCen1!K281</f>
        <v>681.3515000000001</v>
      </c>
      <c r="K60" s="410">
        <f ca="1">MemCen1!L265+MemCen1!L281</f>
        <v>382.84839999999997</v>
      </c>
      <c r="L60" s="410">
        <f ca="1">MemCen1!M265+MemCen1!M281</f>
        <v>439.31310000000002</v>
      </c>
      <c r="M60" s="410">
        <f ca="1">MemCen1!N265+MemCen1!N281</f>
        <v>989.44690000000003</v>
      </c>
      <c r="N60" s="410">
        <f ca="1">MemCen1!O265+MemCen1!O281</f>
        <v>2494.2424000000001</v>
      </c>
      <c r="O60" s="484" t="str">
        <f>IF(_tipo="Semanal",SUMPRODUCT(C60:H60,Prevs!$D$5:$I$5)/SUM(Prevs!$D$5:$I$5),"")</f>
        <v/>
      </c>
      <c r="P60" s="509"/>
      <c r="Q60" s="495"/>
      <c r="R60" s="495"/>
      <c r="S60" s="210"/>
      <c r="T60" s="210"/>
      <c r="U60" s="210"/>
      <c r="V60" s="210"/>
      <c r="W60" s="210"/>
      <c r="X60" s="210"/>
      <c r="Y60" s="210"/>
      <c r="Z60" s="210"/>
      <c r="AA60" s="211"/>
      <c r="AB60" s="278"/>
      <c r="AD60" s="292">
        <f ca="1">IF(_tipo="Semanal",C60/INDEX(Referencia!$C60:$N60,1,Prevs!$B$1),C60/Referencia!C60)</f>
        <v>1</v>
      </c>
      <c r="AE60" s="292">
        <f ca="1">IF(_tipo="Semanal",D60/INDEX(Referencia!$C60:$N60,1,Prevs!$B$1),D60/Referencia!D60)</f>
        <v>1</v>
      </c>
      <c r="AF60" s="292">
        <f ca="1">IF(_tipo="Semanal",E60/INDEX(Referencia!$C60:$N60,1,Prevs!$B$1),E60/Referencia!E60)</f>
        <v>1</v>
      </c>
      <c r="AG60" s="292">
        <f ca="1">IF(_tipo="Semanal",F60/INDEX(Referencia!$C60:$N60,1,Prevs!$B$1),F60/Referencia!F60)</f>
        <v>1</v>
      </c>
      <c r="AH60" s="292">
        <f ca="1">IF(_tipo="Semanal",G60/INDEX(Referencia!$C60:$N60,1,Prevs!$B$1),G60/Referencia!G60)</f>
        <v>1</v>
      </c>
      <c r="AI60" s="292">
        <f ca="1">IF(_tipo="Semanal",H60/INDEX(Referencia!$C60:$N60,1,Prevs!$B$1),H60/Referencia!H60)</f>
        <v>1</v>
      </c>
      <c r="AJ60" s="292">
        <f ca="1">IF(_tipo="Semanal",I60/INDEX(Referencia!$C60:$N60,1,Prevs!$B$1),I60/Referencia!I60)</f>
        <v>1</v>
      </c>
      <c r="AK60" s="292">
        <f ca="1">IF(_tipo="Semanal",J60/INDEX(Referencia!$C60:$N60,1,Prevs!$B$1),J60/Referencia!J60)</f>
        <v>1</v>
      </c>
      <c r="AL60" s="292">
        <f ca="1">IF(_tipo="Semanal",K60/INDEX(Referencia!$C60:$N60,1,Prevs!$B$1),K60/Referencia!K60)</f>
        <v>1</v>
      </c>
      <c r="AM60" s="292">
        <f ca="1">IF(_tipo="Semanal",L60/INDEX(Referencia!$C60:$N60,1,Prevs!$B$1),L60/Referencia!L60)</f>
        <v>1</v>
      </c>
      <c r="AN60" s="292">
        <f ca="1">IF(_tipo="Semanal",M60/INDEX(Referencia!$C60:$N60,1,Prevs!$B$1),M60/Referencia!M60)</f>
        <v>1</v>
      </c>
      <c r="AO60" s="292">
        <f ca="1">IF(_tipo="Semanal",N60/INDEX(Referencia!$C60:$N60,1,Prevs!$B$1),N60/Referencia!N60)</f>
        <v>1</v>
      </c>
      <c r="AP60" s="488" t="e">
        <f>IF(_tipo="Semanal",O60/INDEX(Referencia!$C60:$N60,1,Prevs!$B$1),O60/Referencia!O60)</f>
        <v>#VALUE!</v>
      </c>
    </row>
    <row r="61" spans="1:42" ht="15.75" thickBot="1" x14ac:dyDescent="0.3">
      <c r="A61" s="529"/>
      <c r="B61" s="452" t="s">
        <v>760</v>
      </c>
      <c r="C61" s="471">
        <f ca="1">MemCen1!D275+MemCen1!D268-MemCen1!D265</f>
        <v>491.57470000000001</v>
      </c>
      <c r="D61" s="471">
        <f ca="1">MemCen1!E275+MemCen1!E268-MemCen1!E265</f>
        <v>849.50670000000002</v>
      </c>
      <c r="E61" s="471">
        <f ca="1">MemCen1!F275+MemCen1!F268-MemCen1!F265</f>
        <v>1206.6384</v>
      </c>
      <c r="F61" s="471">
        <f ca="1">MemCen1!G275+MemCen1!G268-MemCen1!G265</f>
        <v>1538.1379000000002</v>
      </c>
      <c r="G61" s="471">
        <f ca="1">MemCen1!H275+MemCen1!H268-MemCen1!H265</f>
        <v>1711.0131999999999</v>
      </c>
      <c r="H61" s="471">
        <f ca="1">MemCen1!I275+MemCen1!I268-MemCen1!I265</f>
        <v>1461.5088000000001</v>
      </c>
      <c r="I61" s="471">
        <f ca="1">MemCen1!J275+MemCen1!J268-MemCen1!J265</f>
        <v>1040.6489999999999</v>
      </c>
      <c r="J61" s="471">
        <f ca="1">MemCen1!K275+MemCen1!K268-MemCen1!K265</f>
        <v>689.81319999999994</v>
      </c>
      <c r="K61" s="471">
        <f ca="1">MemCen1!L275+MemCen1!L268-MemCen1!L265</f>
        <v>422.39789999999999</v>
      </c>
      <c r="L61" s="471">
        <f ca="1">MemCen1!M275+MemCen1!M268-MemCen1!M265</f>
        <v>266.6352</v>
      </c>
      <c r="M61" s="471">
        <f ca="1">MemCen1!N275+MemCen1!N268-MemCen1!N265</f>
        <v>206.23389999999998</v>
      </c>
      <c r="N61" s="471">
        <f ca="1">MemCen1!O275+MemCen1!O268-MemCen1!O265</f>
        <v>250.61930000000001</v>
      </c>
      <c r="O61" s="482" t="str">
        <f>IF(_tipo="Semanal",SUMPRODUCT(C61:H61,Prevs!$D$5:$I$5)/SUM(Prevs!$D$5:$I$5),"")</f>
        <v/>
      </c>
      <c r="P61" s="512"/>
      <c r="Q61" s="505"/>
      <c r="R61" s="505"/>
      <c r="S61" s="218"/>
      <c r="T61" s="218"/>
      <c r="U61" s="218"/>
      <c r="V61" s="218"/>
      <c r="W61" s="218"/>
      <c r="X61" s="218"/>
      <c r="Y61" s="218"/>
      <c r="Z61" s="218"/>
      <c r="AA61" s="219"/>
      <c r="AB61" s="279"/>
      <c r="AD61" s="292">
        <f ca="1">IF(_tipo="Semanal",C61/INDEX(Referencia!$C61:$N61,1,Prevs!$B$1),C61/Referencia!C61)</f>
        <v>1</v>
      </c>
      <c r="AE61" s="292">
        <f ca="1">IF(_tipo="Semanal",D61/INDEX(Referencia!$C61:$N61,1,Prevs!$B$1),D61/Referencia!D61)</f>
        <v>1</v>
      </c>
      <c r="AF61" s="292">
        <f ca="1">IF(_tipo="Semanal",E61/INDEX(Referencia!$C61:$N61,1,Prevs!$B$1),E61/Referencia!E61)</f>
        <v>1</v>
      </c>
      <c r="AG61" s="292">
        <f ca="1">IF(_tipo="Semanal",F61/INDEX(Referencia!$C61:$N61,1,Prevs!$B$1),F61/Referencia!F61)</f>
        <v>1</v>
      </c>
      <c r="AH61" s="292">
        <f ca="1">IF(_tipo="Semanal",G61/INDEX(Referencia!$C61:$N61,1,Prevs!$B$1),G61/Referencia!G61)</f>
        <v>1</v>
      </c>
      <c r="AI61" s="292">
        <f ca="1">IF(_tipo="Semanal",H61/INDEX(Referencia!$C61:$N61,1,Prevs!$B$1),H61/Referencia!H61)</f>
        <v>1</v>
      </c>
      <c r="AJ61" s="292">
        <f ca="1">IF(_tipo="Semanal",I61/INDEX(Referencia!$C61:$N61,1,Prevs!$B$1),I61/Referencia!I61)</f>
        <v>1</v>
      </c>
      <c r="AK61" s="292">
        <f ca="1">IF(_tipo="Semanal",J61/INDEX(Referencia!$C61:$N61,1,Prevs!$B$1),J61/Referencia!J61)</f>
        <v>1</v>
      </c>
      <c r="AL61" s="292">
        <f ca="1">IF(_tipo="Semanal",K61/INDEX(Referencia!$C61:$N61,1,Prevs!$B$1),K61/Referencia!K61)</f>
        <v>1</v>
      </c>
      <c r="AM61" s="292">
        <f ca="1">IF(_tipo="Semanal",L61/INDEX(Referencia!$C61:$N61,1,Prevs!$B$1),L61/Referencia!L61)</f>
        <v>1</v>
      </c>
      <c r="AN61" s="292">
        <f ca="1">IF(_tipo="Semanal",M61/INDEX(Referencia!$C61:$N61,1,Prevs!$B$1),M61/Referencia!M61)</f>
        <v>1</v>
      </c>
      <c r="AO61" s="292">
        <f ca="1">IF(_tipo="Semanal",N61/INDEX(Referencia!$C61:$N61,1,Prevs!$B$1),N61/Referencia!N61)</f>
        <v>1</v>
      </c>
      <c r="AP61" s="488" t="e">
        <f>IF(_tipo="Semanal",O61/INDEX(Referencia!$C61:$N61,1,Prevs!$B$1),O61/Referencia!O61)</f>
        <v>#VALUE!</v>
      </c>
    </row>
    <row r="62" spans="1:42" x14ac:dyDescent="0.25">
      <c r="B62" s="411"/>
      <c r="C62" s="412"/>
      <c r="D62" s="412"/>
      <c r="E62" s="412"/>
      <c r="F62" s="412"/>
      <c r="G62" s="412"/>
      <c r="H62" s="412"/>
      <c r="I62" s="412"/>
      <c r="J62" s="412"/>
      <c r="K62" s="412"/>
      <c r="L62" s="412"/>
      <c r="M62" s="41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42" x14ac:dyDescent="0.25">
      <c r="B63" s="46"/>
      <c r="F63" s="60"/>
      <c r="G63" s="60"/>
      <c r="H63" s="60"/>
      <c r="I63" s="60"/>
      <c r="J63" s="60"/>
      <c r="K63" s="60"/>
      <c r="L63" s="60"/>
      <c r="M63" s="60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42" x14ac:dyDescent="0.25">
      <c r="B64" s="46"/>
      <c r="F64" s="60"/>
      <c r="G64" s="60"/>
      <c r="H64" s="60"/>
      <c r="I64" s="60"/>
      <c r="J64" s="60"/>
      <c r="K64" s="60"/>
      <c r="L64" s="60"/>
      <c r="M64" s="60"/>
      <c r="N64" s="60"/>
    </row>
    <row r="65" spans="1:66" ht="15.75" thickBot="1" x14ac:dyDescent="0.3">
      <c r="F65" s="60"/>
      <c r="G65" s="60"/>
      <c r="H65" s="60"/>
      <c r="I65" s="60"/>
      <c r="J65" s="60"/>
      <c r="K65" s="60"/>
      <c r="L65" s="60"/>
      <c r="M65" s="60"/>
      <c r="N65" s="60"/>
    </row>
    <row r="66" spans="1:66" ht="15.75" thickBot="1" x14ac:dyDescent="0.3">
      <c r="A66" s="299"/>
      <c r="B66" s="300"/>
      <c r="C66" s="520" t="s">
        <v>717</v>
      </c>
      <c r="D66" s="521"/>
      <c r="E66" s="521"/>
      <c r="F66" s="521"/>
      <c r="G66" s="521"/>
      <c r="H66" s="521"/>
      <c r="I66" s="521"/>
      <c r="J66" s="521"/>
      <c r="K66" s="521"/>
      <c r="L66" s="521"/>
      <c r="M66" s="521"/>
      <c r="N66" s="522"/>
    </row>
    <row r="67" spans="1:66" x14ac:dyDescent="0.25">
      <c r="A67" s="298" t="s">
        <v>38</v>
      </c>
      <c r="B67" s="298" t="s">
        <v>528</v>
      </c>
      <c r="C67" s="135">
        <v>1</v>
      </c>
      <c r="D67" s="135">
        <v>2</v>
      </c>
      <c r="E67" s="135">
        <v>3</v>
      </c>
      <c r="F67" s="135">
        <v>4</v>
      </c>
      <c r="G67" s="135">
        <v>5</v>
      </c>
      <c r="H67" s="135">
        <v>6</v>
      </c>
      <c r="I67" s="135">
        <v>7</v>
      </c>
      <c r="J67" s="135">
        <v>8</v>
      </c>
      <c r="K67" s="135">
        <v>9</v>
      </c>
      <c r="L67" s="135">
        <v>10</v>
      </c>
      <c r="M67" s="135">
        <v>11</v>
      </c>
      <c r="N67" s="135">
        <v>12</v>
      </c>
      <c r="Q67" s="46" t="s">
        <v>530</v>
      </c>
      <c r="R67" s="46" t="s">
        <v>693</v>
      </c>
      <c r="S67" s="46" t="s">
        <v>694</v>
      </c>
    </row>
    <row r="68" spans="1:66" x14ac:dyDescent="0.25">
      <c r="A68" s="138">
        <v>1</v>
      </c>
      <c r="B68" s="139"/>
      <c r="C68" s="139">
        <f t="shared" ref="C68:C131" ca="1" si="1">IF(BC68&lt;=0,0,MAX(1,ROUND(BC68,0)))</f>
        <v>248</v>
      </c>
      <c r="D68" s="139">
        <f t="shared" ref="D68:D131" ca="1" si="2">IF(BD68&lt;=0,0,MAX(1,ROUND(BD68,0)))</f>
        <v>225</v>
      </c>
      <c r="E68" s="139">
        <f t="shared" ref="E68:E131" ca="1" si="3">IF(BE68&lt;=0,0,MAX(1,ROUND(BE68,0)))</f>
        <v>200</v>
      </c>
      <c r="F68" s="139">
        <f t="shared" ref="F68:F131" ca="1" si="4">IF(BF68&lt;=0,0,MAX(1,ROUND(BF68,0)))</f>
        <v>137</v>
      </c>
      <c r="G68" s="139">
        <f t="shared" ref="G68:G131" ca="1" si="5">IF(BG68&lt;=0,0,MAX(1,ROUND(BG68,0)))</f>
        <v>103</v>
      </c>
      <c r="H68" s="139">
        <f t="shared" ref="H68:H131" ca="1" si="6">IF(BH68&lt;=0,0,MAX(1,ROUND(BH68,0)))</f>
        <v>87</v>
      </c>
      <c r="I68" s="139">
        <f t="shared" ref="I68:I131" ca="1" si="7">IF(BI68&lt;=0,0,MAX(1,ROUND(BI68,0)))</f>
        <v>73</v>
      </c>
      <c r="J68" s="139">
        <f t="shared" ref="J68:J131" ca="1" si="8">IF(BJ68&lt;=0,0,MAX(1,ROUND(BJ68,0)))</f>
        <v>63</v>
      </c>
      <c r="K68" s="139">
        <f t="shared" ref="K68:K131" ca="1" si="9">IF(BK68&lt;=0,0,MAX(1,ROUND(BK68,0)))</f>
        <v>66</v>
      </c>
      <c r="L68" s="139">
        <f t="shared" ref="L68:L131" ca="1" si="10">IF(BL68&lt;=0,0,MAX(1,ROUND(BL68,0)))</f>
        <v>77</v>
      </c>
      <c r="M68" s="139">
        <f t="shared" ref="M68:M131" ca="1" si="11">IF(BM68&lt;=0,0,MAX(1,ROUND(BM68,0)))</f>
        <v>110</v>
      </c>
      <c r="N68" s="139">
        <f t="shared" ref="N68:N131" ca="1" si="12">IF(BN68&lt;=0,0,MAX(1,ROUND(BN68,0)))</f>
        <v>180</v>
      </c>
      <c r="P68" s="46" t="s">
        <v>700</v>
      </c>
      <c r="Q68" s="46" t="s">
        <v>701</v>
      </c>
      <c r="BC6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),$A68,C$67)</f>
        <v>248</v>
      </c>
      <c r="BD6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),$A68,D$67)</f>
        <v>225</v>
      </c>
      <c r="BE6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),$A68,E$67)</f>
        <v>200</v>
      </c>
      <c r="BF6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),$A68,F$67)</f>
        <v>137</v>
      </c>
      <c r="BG6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),$A68,G$67)</f>
        <v>103</v>
      </c>
      <c r="BH6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),$A68,H$67)</f>
        <v>87</v>
      </c>
      <c r="BI6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),$A68,I$67)</f>
        <v>73</v>
      </c>
      <c r="BJ6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),$A68,J$67)</f>
        <v>63</v>
      </c>
      <c r="BK6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),$A68,K$67)</f>
        <v>66</v>
      </c>
      <c r="BL6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),$A68,L$67)</f>
        <v>77</v>
      </c>
      <c r="BM6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),$A68,M$67)</f>
        <v>110</v>
      </c>
      <c r="BN6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),$A68,N$67)</f>
        <v>180</v>
      </c>
    </row>
    <row r="69" spans="1:66" x14ac:dyDescent="0.25">
      <c r="A69" s="140">
        <v>2</v>
      </c>
      <c r="B69" s="136"/>
      <c r="C69" s="136">
        <f t="shared" ca="1" si="1"/>
        <v>248</v>
      </c>
      <c r="D69" s="136">
        <f t="shared" ca="1" si="2"/>
        <v>225</v>
      </c>
      <c r="E69" s="136">
        <f t="shared" ca="1" si="3"/>
        <v>200</v>
      </c>
      <c r="F69" s="136">
        <f t="shared" ca="1" si="4"/>
        <v>137</v>
      </c>
      <c r="G69" s="136">
        <f t="shared" ca="1" si="5"/>
        <v>103</v>
      </c>
      <c r="H69" s="136">
        <f t="shared" ca="1" si="6"/>
        <v>87</v>
      </c>
      <c r="I69" s="136">
        <f t="shared" ca="1" si="7"/>
        <v>73</v>
      </c>
      <c r="J69" s="136">
        <f t="shared" ca="1" si="8"/>
        <v>63</v>
      </c>
      <c r="K69" s="136">
        <f t="shared" ca="1" si="9"/>
        <v>66</v>
      </c>
      <c r="L69" s="136">
        <f t="shared" ca="1" si="10"/>
        <v>77</v>
      </c>
      <c r="M69" s="136">
        <f t="shared" ca="1" si="11"/>
        <v>110</v>
      </c>
      <c r="N69" s="136">
        <f t="shared" ca="1" si="12"/>
        <v>180</v>
      </c>
      <c r="P69" s="46" t="s">
        <v>699</v>
      </c>
      <c r="Q69" s="46" t="s">
        <v>702</v>
      </c>
      <c r="BC6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),$A69,C$67)</f>
        <v>248</v>
      </c>
      <c r="BD6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),$A69,D$67)</f>
        <v>225</v>
      </c>
      <c r="BE6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),$A69,E$67)</f>
        <v>200</v>
      </c>
      <c r="BF6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),$A69,F$67)</f>
        <v>137</v>
      </c>
      <c r="BG6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),$A69,G$67)</f>
        <v>103</v>
      </c>
      <c r="BH6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),$A69,H$67)</f>
        <v>87</v>
      </c>
      <c r="BI6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),$A69,I$67)</f>
        <v>73</v>
      </c>
      <c r="BJ6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),$A69,J$67)</f>
        <v>63</v>
      </c>
      <c r="BK6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),$A69,K$67)</f>
        <v>66</v>
      </c>
      <c r="BL6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),$A69,L$67)</f>
        <v>77</v>
      </c>
      <c r="BM6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),$A69,M$67)</f>
        <v>110</v>
      </c>
      <c r="BN6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),$A69,N$67)</f>
        <v>180</v>
      </c>
    </row>
    <row r="70" spans="1:66" x14ac:dyDescent="0.25">
      <c r="A70" s="140">
        <v>3</v>
      </c>
      <c r="B70" s="136"/>
      <c r="C70" s="136">
        <f t="shared" ca="1" si="1"/>
        <v>0</v>
      </c>
      <c r="D70" s="136">
        <f t="shared" ca="1" si="2"/>
        <v>0</v>
      </c>
      <c r="E70" s="136">
        <f t="shared" ca="1" si="3"/>
        <v>0</v>
      </c>
      <c r="F70" s="136">
        <f t="shared" ca="1" si="4"/>
        <v>0</v>
      </c>
      <c r="G70" s="136">
        <f t="shared" ca="1" si="5"/>
        <v>0</v>
      </c>
      <c r="H70" s="136">
        <f t="shared" ca="1" si="6"/>
        <v>0</v>
      </c>
      <c r="I70" s="136">
        <f t="shared" ca="1" si="7"/>
        <v>0</v>
      </c>
      <c r="J70" s="136">
        <f t="shared" ca="1" si="8"/>
        <v>0</v>
      </c>
      <c r="K70" s="136">
        <f t="shared" ca="1" si="9"/>
        <v>0</v>
      </c>
      <c r="L70" s="136">
        <f t="shared" ca="1" si="10"/>
        <v>0</v>
      </c>
      <c r="M70" s="136">
        <f t="shared" ca="1" si="11"/>
        <v>0</v>
      </c>
      <c r="N70" s="136">
        <f t="shared" ca="1" si="12"/>
        <v>0</v>
      </c>
      <c r="P70" s="46" t="s">
        <v>740</v>
      </c>
      <c r="Q70" s="46" t="s">
        <v>741</v>
      </c>
      <c r="BC7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),$A70,C$67)</f>
        <v>0</v>
      </c>
      <c r="BD7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),$A70,D$67)</f>
        <v>0</v>
      </c>
      <c r="BE7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),$A70,E$67)</f>
        <v>0</v>
      </c>
      <c r="BF7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),$A70,F$67)</f>
        <v>0</v>
      </c>
      <c r="BG7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),$A70,G$67)</f>
        <v>0</v>
      </c>
      <c r="BH7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),$A70,H$67)</f>
        <v>0</v>
      </c>
      <c r="BI7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),$A70,I$67)</f>
        <v>0</v>
      </c>
      <c r="BJ7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),$A70,J$67)</f>
        <v>0</v>
      </c>
      <c r="BK7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),$A70,K$67)</f>
        <v>0</v>
      </c>
      <c r="BL7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),$A70,L$67)</f>
        <v>0</v>
      </c>
      <c r="BM7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),$A70,M$67)</f>
        <v>0</v>
      </c>
      <c r="BN7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),$A70,N$67)</f>
        <v>0</v>
      </c>
    </row>
    <row r="71" spans="1:66" x14ac:dyDescent="0.25">
      <c r="A71" s="140">
        <v>4</v>
      </c>
      <c r="B71" s="136"/>
      <c r="C71" s="136">
        <f t="shared" ca="1" si="1"/>
        <v>0</v>
      </c>
      <c r="D71" s="136">
        <f t="shared" ca="1" si="2"/>
        <v>0</v>
      </c>
      <c r="E71" s="136">
        <f t="shared" ca="1" si="3"/>
        <v>0</v>
      </c>
      <c r="F71" s="136">
        <f t="shared" ca="1" si="4"/>
        <v>0</v>
      </c>
      <c r="G71" s="136">
        <f t="shared" ca="1" si="5"/>
        <v>0</v>
      </c>
      <c r="H71" s="136">
        <f t="shared" ca="1" si="6"/>
        <v>0</v>
      </c>
      <c r="I71" s="136">
        <f t="shared" ca="1" si="7"/>
        <v>0</v>
      </c>
      <c r="J71" s="136">
        <f t="shared" ca="1" si="8"/>
        <v>0</v>
      </c>
      <c r="K71" s="136">
        <f t="shared" ca="1" si="9"/>
        <v>0</v>
      </c>
      <c r="L71" s="136">
        <f t="shared" ca="1" si="10"/>
        <v>0</v>
      </c>
      <c r="M71" s="136">
        <f t="shared" ca="1" si="11"/>
        <v>0</v>
      </c>
      <c r="N71" s="136">
        <f t="shared" ca="1" si="12"/>
        <v>0</v>
      </c>
      <c r="BC7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),$A71,C$67)</f>
        <v>0</v>
      </c>
      <c r="BD7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),$A71,D$67)</f>
        <v>0</v>
      </c>
      <c r="BE7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),$A71,E$67)</f>
        <v>0</v>
      </c>
      <c r="BF7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),$A71,F$67)</f>
        <v>0</v>
      </c>
      <c r="BG7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),$A71,G$67)</f>
        <v>0</v>
      </c>
      <c r="BH7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),$A71,H$67)</f>
        <v>0</v>
      </c>
      <c r="BI7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),$A71,I$67)</f>
        <v>0</v>
      </c>
      <c r="BJ7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),$A71,J$67)</f>
        <v>0</v>
      </c>
      <c r="BK7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),$A71,K$67)</f>
        <v>0</v>
      </c>
      <c r="BL7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),$A71,L$67)</f>
        <v>0</v>
      </c>
      <c r="BM7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),$A71,M$67)</f>
        <v>0</v>
      </c>
      <c r="BN7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),$A71,N$67)</f>
        <v>0</v>
      </c>
    </row>
    <row r="72" spans="1:66" x14ac:dyDescent="0.25">
      <c r="A72" s="140">
        <v>5</v>
      </c>
      <c r="B72" s="136"/>
      <c r="C72" s="136">
        <f t="shared" ca="1" si="1"/>
        <v>0</v>
      </c>
      <c r="D72" s="136">
        <f t="shared" ca="1" si="2"/>
        <v>0</v>
      </c>
      <c r="E72" s="136">
        <f t="shared" ca="1" si="3"/>
        <v>0</v>
      </c>
      <c r="F72" s="136">
        <f t="shared" ca="1" si="4"/>
        <v>0</v>
      </c>
      <c r="G72" s="136">
        <f t="shared" ca="1" si="5"/>
        <v>0</v>
      </c>
      <c r="H72" s="136">
        <f t="shared" ca="1" si="6"/>
        <v>0</v>
      </c>
      <c r="I72" s="136">
        <f t="shared" ca="1" si="7"/>
        <v>0</v>
      </c>
      <c r="J72" s="136">
        <f t="shared" ca="1" si="8"/>
        <v>0</v>
      </c>
      <c r="K72" s="136">
        <f t="shared" ca="1" si="9"/>
        <v>0</v>
      </c>
      <c r="L72" s="136">
        <f t="shared" ca="1" si="10"/>
        <v>0</v>
      </c>
      <c r="M72" s="136">
        <f t="shared" ca="1" si="11"/>
        <v>0</v>
      </c>
      <c r="N72" s="136">
        <f t="shared" ca="1" si="12"/>
        <v>0</v>
      </c>
      <c r="BC7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),$A72,C$67)</f>
        <v>0</v>
      </c>
      <c r="BD7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),$A72,D$67)</f>
        <v>0</v>
      </c>
      <c r="BE7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),$A72,E$67)</f>
        <v>0</v>
      </c>
      <c r="BF7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),$A72,F$67)</f>
        <v>0</v>
      </c>
      <c r="BG7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),$A72,G$67)</f>
        <v>0</v>
      </c>
      <c r="BH7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),$A72,H$67)</f>
        <v>0</v>
      </c>
      <c r="BI7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),$A72,I$67)</f>
        <v>0</v>
      </c>
      <c r="BJ7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),$A72,J$67)</f>
        <v>0</v>
      </c>
      <c r="BK7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),$A72,K$67)</f>
        <v>0</v>
      </c>
      <c r="BL7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),$A72,L$67)</f>
        <v>0</v>
      </c>
      <c r="BM7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),$A72,M$67)</f>
        <v>0</v>
      </c>
      <c r="BN7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),$A72,N$67)</f>
        <v>0</v>
      </c>
    </row>
    <row r="73" spans="1:66" x14ac:dyDescent="0.25">
      <c r="A73" s="140">
        <v>6</v>
      </c>
      <c r="B73" s="136"/>
      <c r="C73" s="136">
        <f t="shared" ca="1" si="1"/>
        <v>1748</v>
      </c>
      <c r="D73" s="136">
        <f t="shared" ca="1" si="2"/>
        <v>1619</v>
      </c>
      <c r="E73" s="136">
        <f t="shared" ca="1" si="3"/>
        <v>1446</v>
      </c>
      <c r="F73" s="136">
        <f t="shared" ca="1" si="4"/>
        <v>992</v>
      </c>
      <c r="G73" s="136">
        <f t="shared" ca="1" si="5"/>
        <v>725</v>
      </c>
      <c r="H73" s="136">
        <f t="shared" ca="1" si="6"/>
        <v>609</v>
      </c>
      <c r="I73" s="136">
        <f t="shared" ca="1" si="7"/>
        <v>498</v>
      </c>
      <c r="J73" s="136">
        <f t="shared" ca="1" si="8"/>
        <v>409</v>
      </c>
      <c r="K73" s="136">
        <f t="shared" ca="1" si="9"/>
        <v>427</v>
      </c>
      <c r="L73" s="136">
        <f t="shared" ca="1" si="10"/>
        <v>501</v>
      </c>
      <c r="M73" s="136">
        <f t="shared" ca="1" si="11"/>
        <v>714</v>
      </c>
      <c r="N73" s="136">
        <f t="shared" ca="1" si="12"/>
        <v>1225</v>
      </c>
      <c r="BC7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),$A73,C$67)</f>
        <v>1748</v>
      </c>
      <c r="BD7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),$A73,D$67)</f>
        <v>1619</v>
      </c>
      <c r="BE7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),$A73,E$67)</f>
        <v>1446</v>
      </c>
      <c r="BF7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),$A73,F$67)</f>
        <v>992</v>
      </c>
      <c r="BG7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),$A73,G$67)</f>
        <v>725</v>
      </c>
      <c r="BH7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),$A73,H$67)</f>
        <v>609</v>
      </c>
      <c r="BI7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),$A73,I$67)</f>
        <v>498</v>
      </c>
      <c r="BJ7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),$A73,J$67)</f>
        <v>409</v>
      </c>
      <c r="BK7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),$A73,K$67)</f>
        <v>427</v>
      </c>
      <c r="BL7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),$A73,L$67)</f>
        <v>501</v>
      </c>
      <c r="BM7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),$A73,M$67)</f>
        <v>714</v>
      </c>
      <c r="BN7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),$A73,N$67)</f>
        <v>1225</v>
      </c>
    </row>
    <row r="74" spans="1:66" x14ac:dyDescent="0.25">
      <c r="A74" s="140">
        <v>7</v>
      </c>
      <c r="B74" s="136"/>
      <c r="C74" s="136">
        <f t="shared" ca="1" si="1"/>
        <v>1949</v>
      </c>
      <c r="D74" s="136">
        <f t="shared" ca="1" si="2"/>
        <v>1822</v>
      </c>
      <c r="E74" s="136">
        <f t="shared" ca="1" si="3"/>
        <v>1630</v>
      </c>
      <c r="F74" s="136">
        <f t="shared" ca="1" si="4"/>
        <v>1120</v>
      </c>
      <c r="G74" s="136">
        <f t="shared" ca="1" si="5"/>
        <v>816</v>
      </c>
      <c r="H74" s="136">
        <f t="shared" ca="1" si="6"/>
        <v>680</v>
      </c>
      <c r="I74" s="136">
        <f t="shared" ca="1" si="7"/>
        <v>556</v>
      </c>
      <c r="J74" s="136">
        <f t="shared" ca="1" si="8"/>
        <v>456</v>
      </c>
      <c r="K74" s="136">
        <f t="shared" ca="1" si="9"/>
        <v>473</v>
      </c>
      <c r="L74" s="136">
        <f t="shared" ca="1" si="10"/>
        <v>555</v>
      </c>
      <c r="M74" s="136">
        <f t="shared" ca="1" si="11"/>
        <v>787</v>
      </c>
      <c r="N74" s="136">
        <f t="shared" ca="1" si="12"/>
        <v>1351</v>
      </c>
      <c r="BC7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),$A74,C$67)</f>
        <v>1949</v>
      </c>
      <c r="BD7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),$A74,D$67)</f>
        <v>1822</v>
      </c>
      <c r="BE7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),$A74,E$67)</f>
        <v>1630</v>
      </c>
      <c r="BF7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),$A74,F$67)</f>
        <v>1120</v>
      </c>
      <c r="BG7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),$A74,G$67)</f>
        <v>816</v>
      </c>
      <c r="BH7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),$A74,H$67)</f>
        <v>680</v>
      </c>
      <c r="BI7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),$A74,I$67)</f>
        <v>556</v>
      </c>
      <c r="BJ7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),$A74,J$67)</f>
        <v>456</v>
      </c>
      <c r="BK7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),$A74,K$67)</f>
        <v>473</v>
      </c>
      <c r="BL7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),$A74,L$67)</f>
        <v>555</v>
      </c>
      <c r="BM7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),$A74,M$67)</f>
        <v>787</v>
      </c>
      <c r="BN7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),$A74,N$67)</f>
        <v>1351</v>
      </c>
    </row>
    <row r="75" spans="1:66" x14ac:dyDescent="0.25">
      <c r="A75" s="140">
        <v>8</v>
      </c>
      <c r="B75" s="136"/>
      <c r="C75" s="136">
        <f t="shared" ca="1" si="1"/>
        <v>1992</v>
      </c>
      <c r="D75" s="136">
        <f t="shared" ca="1" si="2"/>
        <v>1872</v>
      </c>
      <c r="E75" s="136">
        <f t="shared" ca="1" si="3"/>
        <v>1675</v>
      </c>
      <c r="F75" s="136">
        <f t="shared" ca="1" si="4"/>
        <v>1156</v>
      </c>
      <c r="G75" s="136">
        <f t="shared" ca="1" si="5"/>
        <v>839</v>
      </c>
      <c r="H75" s="136">
        <f t="shared" ca="1" si="6"/>
        <v>698</v>
      </c>
      <c r="I75" s="136">
        <f t="shared" ca="1" si="7"/>
        <v>570</v>
      </c>
      <c r="J75" s="136">
        <f t="shared" ca="1" si="8"/>
        <v>467</v>
      </c>
      <c r="K75" s="136">
        <f t="shared" ca="1" si="9"/>
        <v>483</v>
      </c>
      <c r="L75" s="136">
        <f t="shared" ca="1" si="10"/>
        <v>566</v>
      </c>
      <c r="M75" s="136">
        <f t="shared" ca="1" si="11"/>
        <v>801</v>
      </c>
      <c r="N75" s="136">
        <f t="shared" ca="1" si="12"/>
        <v>1373</v>
      </c>
      <c r="BC7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),$A75,C$67)</f>
        <v>1992</v>
      </c>
      <c r="BD7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),$A75,D$67)</f>
        <v>1872</v>
      </c>
      <c r="BE7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),$A75,E$67)</f>
        <v>1675</v>
      </c>
      <c r="BF7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),$A75,F$67)</f>
        <v>1156</v>
      </c>
      <c r="BG7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),$A75,G$67)</f>
        <v>839</v>
      </c>
      <c r="BH7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),$A75,H$67)</f>
        <v>698</v>
      </c>
      <c r="BI7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),$A75,I$67)</f>
        <v>570</v>
      </c>
      <c r="BJ7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),$A75,J$67)</f>
        <v>467</v>
      </c>
      <c r="BK7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),$A75,K$67)</f>
        <v>483</v>
      </c>
      <c r="BL7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),$A75,L$67)</f>
        <v>566</v>
      </c>
      <c r="BM7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),$A75,M$67)</f>
        <v>801</v>
      </c>
      <c r="BN7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),$A75,N$67)</f>
        <v>1373</v>
      </c>
    </row>
    <row r="76" spans="1:66" x14ac:dyDescent="0.25">
      <c r="A76" s="140">
        <v>9</v>
      </c>
      <c r="B76" s="136"/>
      <c r="C76" s="136">
        <f t="shared" ca="1" si="1"/>
        <v>2008</v>
      </c>
      <c r="D76" s="136">
        <f t="shared" ca="1" si="2"/>
        <v>1893</v>
      </c>
      <c r="E76" s="136">
        <f t="shared" ca="1" si="3"/>
        <v>1695</v>
      </c>
      <c r="F76" s="136">
        <f t="shared" ca="1" si="4"/>
        <v>1172</v>
      </c>
      <c r="G76" s="136">
        <f t="shared" ca="1" si="5"/>
        <v>849</v>
      </c>
      <c r="H76" s="136">
        <f t="shared" ca="1" si="6"/>
        <v>706</v>
      </c>
      <c r="I76" s="136">
        <f t="shared" ca="1" si="7"/>
        <v>576</v>
      </c>
      <c r="J76" s="136">
        <f t="shared" ca="1" si="8"/>
        <v>472</v>
      </c>
      <c r="K76" s="136">
        <f t="shared" ca="1" si="9"/>
        <v>487</v>
      </c>
      <c r="L76" s="136">
        <f t="shared" ca="1" si="10"/>
        <v>570</v>
      </c>
      <c r="M76" s="136">
        <f t="shared" ca="1" si="11"/>
        <v>806</v>
      </c>
      <c r="N76" s="136">
        <f t="shared" ca="1" si="12"/>
        <v>1379</v>
      </c>
      <c r="BC7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),$A76,C$67)</f>
        <v>2008</v>
      </c>
      <c r="BD7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),$A76,D$67)</f>
        <v>1893</v>
      </c>
      <c r="BE7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),$A76,E$67)</f>
        <v>1695</v>
      </c>
      <c r="BF7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),$A76,F$67)</f>
        <v>1172</v>
      </c>
      <c r="BG7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),$A76,G$67)</f>
        <v>849</v>
      </c>
      <c r="BH7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),$A76,H$67)</f>
        <v>706</v>
      </c>
      <c r="BI7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),$A76,I$67)</f>
        <v>576</v>
      </c>
      <c r="BJ7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),$A76,J$67)</f>
        <v>472</v>
      </c>
      <c r="BK7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),$A76,K$67)</f>
        <v>487</v>
      </c>
      <c r="BL7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),$A76,L$67)</f>
        <v>570</v>
      </c>
      <c r="BM7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),$A76,M$67)</f>
        <v>806</v>
      </c>
      <c r="BN7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),$A76,N$67)</f>
        <v>1379</v>
      </c>
    </row>
    <row r="77" spans="1:66" x14ac:dyDescent="0.25">
      <c r="A77" s="140">
        <v>10</v>
      </c>
      <c r="B77" s="136"/>
      <c r="C77" s="136">
        <f t="shared" ca="1" si="1"/>
        <v>2057</v>
      </c>
      <c r="D77" s="136">
        <f t="shared" ca="1" si="2"/>
        <v>1953</v>
      </c>
      <c r="E77" s="136">
        <f t="shared" ca="1" si="3"/>
        <v>1750</v>
      </c>
      <c r="F77" s="136">
        <f t="shared" ca="1" si="4"/>
        <v>1216</v>
      </c>
      <c r="G77" s="136">
        <f t="shared" ca="1" si="5"/>
        <v>877</v>
      </c>
      <c r="H77" s="136">
        <f t="shared" ca="1" si="6"/>
        <v>727</v>
      </c>
      <c r="I77" s="136">
        <f t="shared" ca="1" si="7"/>
        <v>593</v>
      </c>
      <c r="J77" s="136">
        <f t="shared" ca="1" si="8"/>
        <v>486</v>
      </c>
      <c r="K77" s="136">
        <f t="shared" ca="1" si="9"/>
        <v>498</v>
      </c>
      <c r="L77" s="136">
        <f t="shared" ca="1" si="10"/>
        <v>583</v>
      </c>
      <c r="M77" s="136">
        <f t="shared" ca="1" si="11"/>
        <v>822</v>
      </c>
      <c r="N77" s="136">
        <f t="shared" ca="1" si="12"/>
        <v>1403</v>
      </c>
      <c r="BC7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),$A77,C$67)</f>
        <v>2057</v>
      </c>
      <c r="BD7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),$A77,D$67)</f>
        <v>1953</v>
      </c>
      <c r="BE7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),$A77,E$67)</f>
        <v>1750</v>
      </c>
      <c r="BF7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),$A77,F$67)</f>
        <v>1216</v>
      </c>
      <c r="BG7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),$A77,G$67)</f>
        <v>877</v>
      </c>
      <c r="BH7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),$A77,H$67)</f>
        <v>727</v>
      </c>
      <c r="BI7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),$A77,I$67)</f>
        <v>593</v>
      </c>
      <c r="BJ7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),$A77,J$67)</f>
        <v>486</v>
      </c>
      <c r="BK7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),$A77,K$67)</f>
        <v>498</v>
      </c>
      <c r="BL7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),$A77,L$67)</f>
        <v>583</v>
      </c>
      <c r="BM7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),$A77,M$67)</f>
        <v>822</v>
      </c>
      <c r="BN7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),$A77,N$67)</f>
        <v>1403</v>
      </c>
    </row>
    <row r="78" spans="1:66" x14ac:dyDescent="0.25">
      <c r="A78" s="140">
        <v>11</v>
      </c>
      <c r="B78" s="136"/>
      <c r="C78" s="136">
        <f t="shared" ca="1" si="1"/>
        <v>2170</v>
      </c>
      <c r="D78" s="136">
        <f t="shared" ca="1" si="2"/>
        <v>2081</v>
      </c>
      <c r="E78" s="136">
        <f t="shared" ca="1" si="3"/>
        <v>1866</v>
      </c>
      <c r="F78" s="136">
        <f t="shared" ca="1" si="4"/>
        <v>1307</v>
      </c>
      <c r="G78" s="136">
        <f t="shared" ca="1" si="5"/>
        <v>937</v>
      </c>
      <c r="H78" s="136">
        <f t="shared" ca="1" si="6"/>
        <v>775</v>
      </c>
      <c r="I78" s="136">
        <f t="shared" ca="1" si="7"/>
        <v>630</v>
      </c>
      <c r="J78" s="136">
        <f t="shared" ca="1" si="8"/>
        <v>515</v>
      </c>
      <c r="K78" s="136">
        <f t="shared" ca="1" si="9"/>
        <v>525</v>
      </c>
      <c r="L78" s="136">
        <f t="shared" ca="1" si="10"/>
        <v>614</v>
      </c>
      <c r="M78" s="136">
        <f t="shared" ca="1" si="11"/>
        <v>862</v>
      </c>
      <c r="N78" s="136">
        <f t="shared" ca="1" si="12"/>
        <v>1468</v>
      </c>
      <c r="BC7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),$A78,C$67)</f>
        <v>2170</v>
      </c>
      <c r="BD7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),$A78,D$67)</f>
        <v>2081</v>
      </c>
      <c r="BE7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),$A78,E$67)</f>
        <v>1866</v>
      </c>
      <c r="BF7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),$A78,F$67)</f>
        <v>1307</v>
      </c>
      <c r="BG7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),$A78,G$67)</f>
        <v>937</v>
      </c>
      <c r="BH7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),$A78,H$67)</f>
        <v>775</v>
      </c>
      <c r="BI7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),$A78,I$67)</f>
        <v>630</v>
      </c>
      <c r="BJ7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),$A78,J$67)</f>
        <v>515</v>
      </c>
      <c r="BK7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),$A78,K$67)</f>
        <v>525</v>
      </c>
      <c r="BL7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),$A78,L$67)</f>
        <v>614</v>
      </c>
      <c r="BM7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),$A78,M$67)</f>
        <v>862</v>
      </c>
      <c r="BN7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),$A78,N$67)</f>
        <v>1468</v>
      </c>
    </row>
    <row r="79" spans="1:66" x14ac:dyDescent="0.25">
      <c r="A79" s="140">
        <v>12</v>
      </c>
      <c r="B79" s="136"/>
      <c r="C79" s="136">
        <f t="shared" ca="1" si="1"/>
        <v>2449</v>
      </c>
      <c r="D79" s="136">
        <f t="shared" ca="1" si="2"/>
        <v>2377</v>
      </c>
      <c r="E79" s="136">
        <f t="shared" ca="1" si="3"/>
        <v>2140</v>
      </c>
      <c r="F79" s="136">
        <f t="shared" ca="1" si="4"/>
        <v>1510</v>
      </c>
      <c r="G79" s="136">
        <f t="shared" ca="1" si="5"/>
        <v>1077</v>
      </c>
      <c r="H79" s="136">
        <f t="shared" ca="1" si="6"/>
        <v>885</v>
      </c>
      <c r="I79" s="136">
        <f t="shared" ca="1" si="7"/>
        <v>717</v>
      </c>
      <c r="J79" s="136">
        <f t="shared" ca="1" si="8"/>
        <v>584</v>
      </c>
      <c r="K79" s="136">
        <f t="shared" ca="1" si="9"/>
        <v>590</v>
      </c>
      <c r="L79" s="136">
        <f t="shared" ca="1" si="10"/>
        <v>690</v>
      </c>
      <c r="M79" s="136">
        <f t="shared" ca="1" si="11"/>
        <v>967</v>
      </c>
      <c r="N79" s="136">
        <f t="shared" ca="1" si="12"/>
        <v>1641</v>
      </c>
      <c r="BC7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),$A79,C$67)</f>
        <v>2449</v>
      </c>
      <c r="BD7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),$A79,D$67)</f>
        <v>2377</v>
      </c>
      <c r="BE7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),$A79,E$67)</f>
        <v>2140</v>
      </c>
      <c r="BF7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),$A79,F$67)</f>
        <v>1510</v>
      </c>
      <c r="BG7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),$A79,G$67)</f>
        <v>1077</v>
      </c>
      <c r="BH7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),$A79,H$67)</f>
        <v>885</v>
      </c>
      <c r="BI7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),$A79,I$67)</f>
        <v>717</v>
      </c>
      <c r="BJ7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),$A79,J$67)</f>
        <v>584</v>
      </c>
      <c r="BK7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),$A79,K$67)</f>
        <v>590</v>
      </c>
      <c r="BL7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),$A79,L$67)</f>
        <v>690</v>
      </c>
      <c r="BM7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),$A79,M$67)</f>
        <v>967</v>
      </c>
      <c r="BN7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),$A79,N$67)</f>
        <v>1641</v>
      </c>
    </row>
    <row r="80" spans="1:66" x14ac:dyDescent="0.25">
      <c r="A80" s="140">
        <v>13</v>
      </c>
      <c r="B80" s="136"/>
      <c r="C80" s="136">
        <f t="shared" ca="1" si="1"/>
        <v>0</v>
      </c>
      <c r="D80" s="136">
        <f t="shared" ca="1" si="2"/>
        <v>0</v>
      </c>
      <c r="E80" s="136">
        <f t="shared" ca="1" si="3"/>
        <v>0</v>
      </c>
      <c r="F80" s="136">
        <f t="shared" ca="1" si="4"/>
        <v>0</v>
      </c>
      <c r="G80" s="136">
        <f t="shared" ca="1" si="5"/>
        <v>0</v>
      </c>
      <c r="H80" s="136">
        <f t="shared" ca="1" si="6"/>
        <v>0</v>
      </c>
      <c r="I80" s="136">
        <f t="shared" ca="1" si="7"/>
        <v>0</v>
      </c>
      <c r="J80" s="136">
        <f t="shared" ca="1" si="8"/>
        <v>0</v>
      </c>
      <c r="K80" s="136">
        <f t="shared" ca="1" si="9"/>
        <v>0</v>
      </c>
      <c r="L80" s="136">
        <f t="shared" ca="1" si="10"/>
        <v>0</v>
      </c>
      <c r="M80" s="136">
        <f t="shared" ca="1" si="11"/>
        <v>0</v>
      </c>
      <c r="N80" s="136">
        <f t="shared" ca="1" si="12"/>
        <v>0</v>
      </c>
      <c r="BC8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),$A80,C$67)</f>
        <v>0</v>
      </c>
      <c r="BD8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),$A80,D$67)</f>
        <v>0</v>
      </c>
      <c r="BE8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),$A80,E$67)</f>
        <v>0</v>
      </c>
      <c r="BF8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),$A80,F$67)</f>
        <v>0</v>
      </c>
      <c r="BG8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),$A80,G$67)</f>
        <v>0</v>
      </c>
      <c r="BH8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),$A80,H$67)</f>
        <v>0</v>
      </c>
      <c r="BI8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),$A80,I$67)</f>
        <v>0</v>
      </c>
      <c r="BJ8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),$A80,J$67)</f>
        <v>0</v>
      </c>
      <c r="BK8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),$A80,K$67)</f>
        <v>0</v>
      </c>
      <c r="BL8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),$A80,L$67)</f>
        <v>0</v>
      </c>
      <c r="BM8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),$A80,M$67)</f>
        <v>0</v>
      </c>
      <c r="BN8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),$A80,N$67)</f>
        <v>0</v>
      </c>
    </row>
    <row r="81" spans="1:66" x14ac:dyDescent="0.25">
      <c r="A81" s="140">
        <v>14</v>
      </c>
      <c r="B81" s="136"/>
      <c r="C81" s="136">
        <f t="shared" ca="1" si="1"/>
        <v>96</v>
      </c>
      <c r="D81" s="136">
        <f t="shared" ca="1" si="2"/>
        <v>98</v>
      </c>
      <c r="E81" s="136">
        <f t="shared" ca="1" si="3"/>
        <v>87</v>
      </c>
      <c r="F81" s="136">
        <f t="shared" ca="1" si="4"/>
        <v>59</v>
      </c>
      <c r="G81" s="136">
        <f t="shared" ca="1" si="5"/>
        <v>43</v>
      </c>
      <c r="H81" s="136">
        <f t="shared" ca="1" si="6"/>
        <v>36</v>
      </c>
      <c r="I81" s="136">
        <f t="shared" ca="1" si="7"/>
        <v>29</v>
      </c>
      <c r="J81" s="136">
        <f t="shared" ca="1" si="8"/>
        <v>24</v>
      </c>
      <c r="K81" s="136">
        <f t="shared" ca="1" si="9"/>
        <v>25</v>
      </c>
      <c r="L81" s="136">
        <f t="shared" ca="1" si="10"/>
        <v>31</v>
      </c>
      <c r="M81" s="136">
        <f t="shared" ca="1" si="11"/>
        <v>40</v>
      </c>
      <c r="N81" s="136">
        <f t="shared" ca="1" si="12"/>
        <v>70</v>
      </c>
      <c r="BC8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),$A81,C$67)</f>
        <v>96</v>
      </c>
      <c r="BD8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),$A81,D$67)</f>
        <v>98</v>
      </c>
      <c r="BE8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),$A81,E$67)</f>
        <v>87</v>
      </c>
      <c r="BF8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),$A81,F$67)</f>
        <v>59</v>
      </c>
      <c r="BG8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),$A81,G$67)</f>
        <v>43</v>
      </c>
      <c r="BH8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),$A81,H$67)</f>
        <v>36</v>
      </c>
      <c r="BI8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),$A81,I$67)</f>
        <v>29</v>
      </c>
      <c r="BJ8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),$A81,J$67)</f>
        <v>24</v>
      </c>
      <c r="BK8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),$A81,K$67)</f>
        <v>25</v>
      </c>
      <c r="BL8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),$A81,L$67)</f>
        <v>31</v>
      </c>
      <c r="BM8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),$A81,M$67)</f>
        <v>40</v>
      </c>
      <c r="BN8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),$A81,N$67)</f>
        <v>70</v>
      </c>
    </row>
    <row r="82" spans="1:66" x14ac:dyDescent="0.25">
      <c r="A82" s="140">
        <v>15</v>
      </c>
      <c r="B82" s="136"/>
      <c r="C82" s="136">
        <f t="shared" ca="1" si="1"/>
        <v>158</v>
      </c>
      <c r="D82" s="136">
        <f t="shared" ca="1" si="2"/>
        <v>161</v>
      </c>
      <c r="E82" s="136">
        <f t="shared" ca="1" si="3"/>
        <v>141</v>
      </c>
      <c r="F82" s="136">
        <f t="shared" ca="1" si="4"/>
        <v>96</v>
      </c>
      <c r="G82" s="136">
        <f t="shared" ca="1" si="5"/>
        <v>70</v>
      </c>
      <c r="H82" s="136">
        <f t="shared" ca="1" si="6"/>
        <v>59</v>
      </c>
      <c r="I82" s="136">
        <f t="shared" ca="1" si="7"/>
        <v>48</v>
      </c>
      <c r="J82" s="136">
        <f t="shared" ca="1" si="8"/>
        <v>41</v>
      </c>
      <c r="K82" s="136">
        <f t="shared" ca="1" si="9"/>
        <v>42</v>
      </c>
      <c r="L82" s="136">
        <f t="shared" ca="1" si="10"/>
        <v>50</v>
      </c>
      <c r="M82" s="136">
        <f t="shared" ca="1" si="11"/>
        <v>64</v>
      </c>
      <c r="N82" s="136">
        <f t="shared" ca="1" si="12"/>
        <v>113</v>
      </c>
      <c r="BC8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),$A82,C$67)</f>
        <v>158</v>
      </c>
      <c r="BD8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),$A82,D$67)</f>
        <v>161</v>
      </c>
      <c r="BE8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),$A82,E$67)</f>
        <v>141</v>
      </c>
      <c r="BF8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),$A82,F$67)</f>
        <v>96</v>
      </c>
      <c r="BG8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),$A82,G$67)</f>
        <v>70</v>
      </c>
      <c r="BH8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),$A82,H$67)</f>
        <v>59</v>
      </c>
      <c r="BI8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),$A82,I$67)</f>
        <v>48</v>
      </c>
      <c r="BJ8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),$A82,J$67)</f>
        <v>41</v>
      </c>
      <c r="BK8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),$A82,K$67)</f>
        <v>42</v>
      </c>
      <c r="BL8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),$A82,L$67)</f>
        <v>50</v>
      </c>
      <c r="BM8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),$A82,M$67)</f>
        <v>64</v>
      </c>
      <c r="BN8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),$A82,N$67)</f>
        <v>113</v>
      </c>
    </row>
    <row r="83" spans="1:66" x14ac:dyDescent="0.25">
      <c r="A83" s="140">
        <v>16</v>
      </c>
      <c r="B83" s="136"/>
      <c r="C83" s="136">
        <f t="shared" ca="1" si="1"/>
        <v>160</v>
      </c>
      <c r="D83" s="136">
        <f t="shared" ca="1" si="2"/>
        <v>164</v>
      </c>
      <c r="E83" s="136">
        <f t="shared" ca="1" si="3"/>
        <v>143</v>
      </c>
      <c r="F83" s="136">
        <f t="shared" ca="1" si="4"/>
        <v>97</v>
      </c>
      <c r="G83" s="136">
        <f t="shared" ca="1" si="5"/>
        <v>71</v>
      </c>
      <c r="H83" s="136">
        <f t="shared" ca="1" si="6"/>
        <v>60</v>
      </c>
      <c r="I83" s="136">
        <f t="shared" ca="1" si="7"/>
        <v>49</v>
      </c>
      <c r="J83" s="136">
        <f t="shared" ca="1" si="8"/>
        <v>41</v>
      </c>
      <c r="K83" s="136">
        <f t="shared" ca="1" si="9"/>
        <v>43</v>
      </c>
      <c r="L83" s="136">
        <f t="shared" ca="1" si="10"/>
        <v>51</v>
      </c>
      <c r="M83" s="136">
        <f t="shared" ca="1" si="11"/>
        <v>65</v>
      </c>
      <c r="N83" s="136">
        <f t="shared" ca="1" si="12"/>
        <v>115</v>
      </c>
      <c r="BC8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),$A83,C$67)</f>
        <v>160</v>
      </c>
      <c r="BD8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),$A83,D$67)</f>
        <v>164</v>
      </c>
      <c r="BE8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),$A83,E$67)</f>
        <v>143</v>
      </c>
      <c r="BF8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),$A83,F$67)</f>
        <v>97</v>
      </c>
      <c r="BG8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),$A83,G$67)</f>
        <v>71</v>
      </c>
      <c r="BH8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),$A83,H$67)</f>
        <v>60</v>
      </c>
      <c r="BI8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),$A83,I$67)</f>
        <v>49</v>
      </c>
      <c r="BJ8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),$A83,J$67)</f>
        <v>41</v>
      </c>
      <c r="BK8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),$A83,K$67)</f>
        <v>43</v>
      </c>
      <c r="BL8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),$A83,L$67)</f>
        <v>51</v>
      </c>
      <c r="BM8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),$A83,M$67)</f>
        <v>65</v>
      </c>
      <c r="BN8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),$A83,N$67)</f>
        <v>115</v>
      </c>
    </row>
    <row r="84" spans="1:66" x14ac:dyDescent="0.25">
      <c r="A84" s="140">
        <v>17</v>
      </c>
      <c r="B84" s="136"/>
      <c r="C84" s="136">
        <f t="shared" ca="1" si="1"/>
        <v>3262</v>
      </c>
      <c r="D84" s="136">
        <f t="shared" ca="1" si="2"/>
        <v>3327</v>
      </c>
      <c r="E84" s="136">
        <f t="shared" ca="1" si="3"/>
        <v>2998</v>
      </c>
      <c r="F84" s="136">
        <f t="shared" ca="1" si="4"/>
        <v>2165</v>
      </c>
      <c r="G84" s="136">
        <f t="shared" ca="1" si="5"/>
        <v>1552</v>
      </c>
      <c r="H84" s="136">
        <f t="shared" ca="1" si="6"/>
        <v>1303</v>
      </c>
      <c r="I84" s="136">
        <f t="shared" ca="1" si="7"/>
        <v>1060</v>
      </c>
      <c r="J84" s="136">
        <f t="shared" ca="1" si="8"/>
        <v>879</v>
      </c>
      <c r="K84" s="136">
        <f t="shared" ca="1" si="9"/>
        <v>872</v>
      </c>
      <c r="L84" s="136">
        <f t="shared" ca="1" si="10"/>
        <v>995</v>
      </c>
      <c r="M84" s="136">
        <f t="shared" ca="1" si="11"/>
        <v>1338</v>
      </c>
      <c r="N84" s="136">
        <f t="shared" ca="1" si="12"/>
        <v>2210</v>
      </c>
      <c r="BC8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),$A84,C$67)</f>
        <v>3262</v>
      </c>
      <c r="BD8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),$A84,D$67)</f>
        <v>3327</v>
      </c>
      <c r="BE8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),$A84,E$67)</f>
        <v>2998</v>
      </c>
      <c r="BF8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),$A84,F$67)</f>
        <v>2165</v>
      </c>
      <c r="BG8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),$A84,G$67)</f>
        <v>1552</v>
      </c>
      <c r="BH8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),$A84,H$67)</f>
        <v>1303</v>
      </c>
      <c r="BI8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),$A84,I$67)</f>
        <v>1060</v>
      </c>
      <c r="BJ8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),$A84,J$67)</f>
        <v>879</v>
      </c>
      <c r="BK8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),$A84,K$67)</f>
        <v>872</v>
      </c>
      <c r="BL8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),$A84,L$67)</f>
        <v>995</v>
      </c>
      <c r="BM8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),$A84,M$67)</f>
        <v>1338</v>
      </c>
      <c r="BN8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),$A84,N$67)</f>
        <v>2210</v>
      </c>
    </row>
    <row r="85" spans="1:66" x14ac:dyDescent="0.25">
      <c r="A85" s="140">
        <v>18</v>
      </c>
      <c r="B85" s="136"/>
      <c r="C85" s="136">
        <f t="shared" ca="1" si="1"/>
        <v>3639</v>
      </c>
      <c r="D85" s="136">
        <f t="shared" ca="1" si="2"/>
        <v>3771</v>
      </c>
      <c r="E85" s="136">
        <f t="shared" ca="1" si="3"/>
        <v>3417</v>
      </c>
      <c r="F85" s="136">
        <f t="shared" ca="1" si="4"/>
        <v>2486</v>
      </c>
      <c r="G85" s="136">
        <f t="shared" ca="1" si="5"/>
        <v>1773</v>
      </c>
      <c r="H85" s="136">
        <f t="shared" ca="1" si="6"/>
        <v>1495</v>
      </c>
      <c r="I85" s="136">
        <f t="shared" ca="1" si="7"/>
        <v>1219</v>
      </c>
      <c r="J85" s="136">
        <f t="shared" ca="1" si="8"/>
        <v>1016</v>
      </c>
      <c r="K85" s="136">
        <f t="shared" ca="1" si="9"/>
        <v>1000</v>
      </c>
      <c r="L85" s="136">
        <f t="shared" ca="1" si="10"/>
        <v>1143</v>
      </c>
      <c r="M85" s="136">
        <f t="shared" ca="1" si="11"/>
        <v>1507</v>
      </c>
      <c r="N85" s="136">
        <f t="shared" ca="1" si="12"/>
        <v>2444</v>
      </c>
      <c r="BC8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),$A85,C$67)</f>
        <v>3639</v>
      </c>
      <c r="BD8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),$A85,D$67)</f>
        <v>3771</v>
      </c>
      <c r="BE8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),$A85,E$67)</f>
        <v>3417</v>
      </c>
      <c r="BF8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),$A85,F$67)</f>
        <v>2486</v>
      </c>
      <c r="BG8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),$A85,G$67)</f>
        <v>1773</v>
      </c>
      <c r="BH8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),$A85,H$67)</f>
        <v>1495</v>
      </c>
      <c r="BI8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),$A85,I$67)</f>
        <v>1219</v>
      </c>
      <c r="BJ8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),$A85,J$67)</f>
        <v>1016</v>
      </c>
      <c r="BK8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),$A85,K$67)</f>
        <v>1000</v>
      </c>
      <c r="BL8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),$A85,L$67)</f>
        <v>1143</v>
      </c>
      <c r="BM8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),$A85,M$67)</f>
        <v>1507</v>
      </c>
      <c r="BN8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),$A85,N$67)</f>
        <v>2444</v>
      </c>
    </row>
    <row r="86" spans="1:66" x14ac:dyDescent="0.25">
      <c r="A86" s="140">
        <v>19</v>
      </c>
      <c r="B86" s="136"/>
      <c r="C86" s="136">
        <f t="shared" ca="1" si="1"/>
        <v>0</v>
      </c>
      <c r="D86" s="136">
        <f t="shared" ca="1" si="2"/>
        <v>0</v>
      </c>
      <c r="E86" s="136">
        <f t="shared" ca="1" si="3"/>
        <v>0</v>
      </c>
      <c r="F86" s="136">
        <f t="shared" ca="1" si="4"/>
        <v>0</v>
      </c>
      <c r="G86" s="136">
        <f t="shared" ca="1" si="5"/>
        <v>0</v>
      </c>
      <c r="H86" s="136">
        <f t="shared" ca="1" si="6"/>
        <v>0</v>
      </c>
      <c r="I86" s="136">
        <f t="shared" ca="1" si="7"/>
        <v>0</v>
      </c>
      <c r="J86" s="136">
        <f t="shared" ca="1" si="8"/>
        <v>0</v>
      </c>
      <c r="K86" s="136">
        <f t="shared" ca="1" si="9"/>
        <v>0</v>
      </c>
      <c r="L86" s="136">
        <f t="shared" ca="1" si="10"/>
        <v>0</v>
      </c>
      <c r="M86" s="136">
        <f t="shared" ca="1" si="11"/>
        <v>0</v>
      </c>
      <c r="N86" s="136">
        <f t="shared" ca="1" si="12"/>
        <v>0</v>
      </c>
      <c r="BC8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),$A86,C$67)</f>
        <v>0</v>
      </c>
      <c r="BD8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),$A86,D$67)</f>
        <v>0</v>
      </c>
      <c r="BE8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),$A86,E$67)</f>
        <v>0</v>
      </c>
      <c r="BF8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),$A86,F$67)</f>
        <v>0</v>
      </c>
      <c r="BG8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),$A86,G$67)</f>
        <v>0</v>
      </c>
      <c r="BH8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),$A86,H$67)</f>
        <v>0</v>
      </c>
      <c r="BI8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),$A86,I$67)</f>
        <v>0</v>
      </c>
      <c r="BJ8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),$A86,J$67)</f>
        <v>0</v>
      </c>
      <c r="BK8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),$A86,K$67)</f>
        <v>0</v>
      </c>
      <c r="BL8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),$A86,L$67)</f>
        <v>0</v>
      </c>
      <c r="BM8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),$A86,M$67)</f>
        <v>0</v>
      </c>
      <c r="BN8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),$A86,N$67)</f>
        <v>0</v>
      </c>
    </row>
    <row r="87" spans="1:66" x14ac:dyDescent="0.25">
      <c r="A87" s="140">
        <v>20</v>
      </c>
      <c r="B87" s="136"/>
      <c r="C87" s="136">
        <f t="shared" ca="1" si="1"/>
        <v>326</v>
      </c>
      <c r="D87" s="136">
        <f t="shared" ca="1" si="2"/>
        <v>326</v>
      </c>
      <c r="E87" s="136">
        <f t="shared" ca="1" si="3"/>
        <v>296</v>
      </c>
      <c r="F87" s="136">
        <f t="shared" ca="1" si="4"/>
        <v>213</v>
      </c>
      <c r="G87" s="136">
        <f t="shared" ca="1" si="5"/>
        <v>135</v>
      </c>
      <c r="H87" s="136">
        <f t="shared" ca="1" si="6"/>
        <v>103</v>
      </c>
      <c r="I87" s="136">
        <f t="shared" ca="1" si="7"/>
        <v>81</v>
      </c>
      <c r="J87" s="136">
        <f t="shared" ca="1" si="8"/>
        <v>64</v>
      </c>
      <c r="K87" s="136">
        <f t="shared" ca="1" si="9"/>
        <v>56</v>
      </c>
      <c r="L87" s="136">
        <f t="shared" ca="1" si="10"/>
        <v>68</v>
      </c>
      <c r="M87" s="136">
        <f t="shared" ca="1" si="11"/>
        <v>120</v>
      </c>
      <c r="N87" s="136">
        <f t="shared" ca="1" si="12"/>
        <v>233</v>
      </c>
      <c r="BC8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),$A87,C$67)</f>
        <v>326</v>
      </c>
      <c r="BD8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),$A87,D$67)</f>
        <v>326</v>
      </c>
      <c r="BE8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),$A87,E$67)</f>
        <v>296</v>
      </c>
      <c r="BF8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),$A87,F$67)</f>
        <v>213</v>
      </c>
      <c r="BG8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),$A87,G$67)</f>
        <v>135</v>
      </c>
      <c r="BH8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),$A87,H$67)</f>
        <v>103</v>
      </c>
      <c r="BI8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),$A87,I$67)</f>
        <v>81</v>
      </c>
      <c r="BJ8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),$A87,J$67)</f>
        <v>64</v>
      </c>
      <c r="BK8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),$A87,K$67)</f>
        <v>56</v>
      </c>
      <c r="BL8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),$A87,L$67)</f>
        <v>68</v>
      </c>
      <c r="BM8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),$A87,M$67)</f>
        <v>120</v>
      </c>
      <c r="BN8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),$A87,N$67)</f>
        <v>233</v>
      </c>
    </row>
    <row r="88" spans="1:66" x14ac:dyDescent="0.25">
      <c r="A88" s="140">
        <v>21</v>
      </c>
      <c r="B88" s="136"/>
      <c r="C88" s="136">
        <f t="shared" ca="1" si="1"/>
        <v>0</v>
      </c>
      <c r="D88" s="136">
        <f t="shared" ca="1" si="2"/>
        <v>0</v>
      </c>
      <c r="E88" s="136">
        <f t="shared" ca="1" si="3"/>
        <v>0</v>
      </c>
      <c r="F88" s="136">
        <f t="shared" ca="1" si="4"/>
        <v>0</v>
      </c>
      <c r="G88" s="136">
        <f t="shared" ca="1" si="5"/>
        <v>0</v>
      </c>
      <c r="H88" s="136">
        <f t="shared" ca="1" si="6"/>
        <v>0</v>
      </c>
      <c r="I88" s="136">
        <f t="shared" ca="1" si="7"/>
        <v>0</v>
      </c>
      <c r="J88" s="136">
        <f t="shared" ca="1" si="8"/>
        <v>0</v>
      </c>
      <c r="K88" s="136">
        <f t="shared" ca="1" si="9"/>
        <v>0</v>
      </c>
      <c r="L88" s="136">
        <f t="shared" ca="1" si="10"/>
        <v>0</v>
      </c>
      <c r="M88" s="136">
        <f t="shared" ca="1" si="11"/>
        <v>0</v>
      </c>
      <c r="N88" s="136">
        <f t="shared" ca="1" si="12"/>
        <v>0</v>
      </c>
      <c r="BC8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),$A88,C$67)</f>
        <v>0</v>
      </c>
      <c r="BD8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),$A88,D$67)</f>
        <v>0</v>
      </c>
      <c r="BE8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),$A88,E$67)</f>
        <v>0</v>
      </c>
      <c r="BF8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),$A88,F$67)</f>
        <v>0</v>
      </c>
      <c r="BG8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),$A88,G$67)</f>
        <v>0</v>
      </c>
      <c r="BH8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),$A88,H$67)</f>
        <v>0</v>
      </c>
      <c r="BI8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),$A88,I$67)</f>
        <v>0</v>
      </c>
      <c r="BJ8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),$A88,J$67)</f>
        <v>0</v>
      </c>
      <c r="BK8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),$A88,K$67)</f>
        <v>0</v>
      </c>
      <c r="BL8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),$A88,L$67)</f>
        <v>0</v>
      </c>
      <c r="BM8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),$A88,M$67)</f>
        <v>0</v>
      </c>
      <c r="BN8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),$A88,N$67)</f>
        <v>0</v>
      </c>
    </row>
    <row r="89" spans="1:66" x14ac:dyDescent="0.25">
      <c r="A89" s="140">
        <v>22</v>
      </c>
      <c r="B89" s="136"/>
      <c r="C89" s="136">
        <f t="shared" ca="1" si="1"/>
        <v>190</v>
      </c>
      <c r="D89" s="136">
        <f t="shared" ca="1" si="2"/>
        <v>192</v>
      </c>
      <c r="E89" s="136">
        <f t="shared" ca="1" si="3"/>
        <v>196</v>
      </c>
      <c r="F89" s="136">
        <f t="shared" ca="1" si="4"/>
        <v>149</v>
      </c>
      <c r="G89" s="136">
        <f t="shared" ca="1" si="5"/>
        <v>95</v>
      </c>
      <c r="H89" s="136">
        <f t="shared" ca="1" si="6"/>
        <v>72</v>
      </c>
      <c r="I89" s="136">
        <f t="shared" ca="1" si="7"/>
        <v>57</v>
      </c>
      <c r="J89" s="136">
        <f t="shared" ca="1" si="8"/>
        <v>45</v>
      </c>
      <c r="K89" s="136">
        <f t="shared" ca="1" si="9"/>
        <v>38</v>
      </c>
      <c r="L89" s="136">
        <f t="shared" ca="1" si="10"/>
        <v>45</v>
      </c>
      <c r="M89" s="136">
        <f t="shared" ca="1" si="11"/>
        <v>77</v>
      </c>
      <c r="N89" s="136">
        <f t="shared" ca="1" si="12"/>
        <v>143</v>
      </c>
      <c r="BC8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),$A89,C$67)</f>
        <v>190</v>
      </c>
      <c r="BD8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),$A89,D$67)</f>
        <v>192</v>
      </c>
      <c r="BE8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),$A89,E$67)</f>
        <v>196</v>
      </c>
      <c r="BF8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),$A89,F$67)</f>
        <v>149</v>
      </c>
      <c r="BG8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),$A89,G$67)</f>
        <v>95</v>
      </c>
      <c r="BH8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),$A89,H$67)</f>
        <v>72</v>
      </c>
      <c r="BI8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),$A89,I$67)</f>
        <v>57</v>
      </c>
      <c r="BJ8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),$A89,J$67)</f>
        <v>45</v>
      </c>
      <c r="BK8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),$A89,K$67)</f>
        <v>38</v>
      </c>
      <c r="BL8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),$A89,L$67)</f>
        <v>45</v>
      </c>
      <c r="BM8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),$A89,M$67)</f>
        <v>77</v>
      </c>
      <c r="BN8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),$A89,N$67)</f>
        <v>143</v>
      </c>
    </row>
    <row r="90" spans="1:66" x14ac:dyDescent="0.25">
      <c r="A90" s="140">
        <v>23</v>
      </c>
      <c r="B90" s="136"/>
      <c r="C90" s="141">
        <f t="shared" ca="1" si="1"/>
        <v>268</v>
      </c>
      <c r="D90" s="141">
        <f t="shared" ca="1" si="2"/>
        <v>293</v>
      </c>
      <c r="E90" s="141">
        <f t="shared" ca="1" si="3"/>
        <v>297</v>
      </c>
      <c r="F90" s="141">
        <f t="shared" ca="1" si="4"/>
        <v>234</v>
      </c>
      <c r="G90" s="141">
        <f t="shared" ca="1" si="5"/>
        <v>146</v>
      </c>
      <c r="H90" s="141">
        <f t="shared" ca="1" si="6"/>
        <v>108</v>
      </c>
      <c r="I90" s="141">
        <f t="shared" ca="1" si="7"/>
        <v>84</v>
      </c>
      <c r="J90" s="141">
        <f t="shared" ca="1" si="8"/>
        <v>66</v>
      </c>
      <c r="K90" s="141">
        <f t="shared" ca="1" si="9"/>
        <v>57</v>
      </c>
      <c r="L90" s="141">
        <f t="shared" ca="1" si="10"/>
        <v>75</v>
      </c>
      <c r="M90" s="141">
        <f t="shared" ca="1" si="11"/>
        <v>123</v>
      </c>
      <c r="N90" s="141">
        <f t="shared" ca="1" si="12"/>
        <v>198</v>
      </c>
      <c r="BC9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),$A90,C$67)</f>
        <v>268</v>
      </c>
      <c r="BD9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),$A90,D$67)</f>
        <v>293</v>
      </c>
      <c r="BE9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),$A90,E$67)</f>
        <v>297</v>
      </c>
      <c r="BF9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),$A90,F$67)</f>
        <v>234</v>
      </c>
      <c r="BG9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),$A90,G$67)</f>
        <v>146</v>
      </c>
      <c r="BH9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),$A90,H$67)</f>
        <v>108</v>
      </c>
      <c r="BI9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),$A90,I$67)</f>
        <v>84</v>
      </c>
      <c r="BJ9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),$A90,J$67)</f>
        <v>66</v>
      </c>
      <c r="BK9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),$A90,K$67)</f>
        <v>57</v>
      </c>
      <c r="BL9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),$A90,L$67)</f>
        <v>75</v>
      </c>
      <c r="BM9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),$A90,M$67)</f>
        <v>123</v>
      </c>
      <c r="BN9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),$A90,N$67)</f>
        <v>198</v>
      </c>
    </row>
    <row r="91" spans="1:66" x14ac:dyDescent="0.25">
      <c r="A91" s="140">
        <v>24</v>
      </c>
      <c r="B91" s="136"/>
      <c r="C91" s="136">
        <f t="shared" ca="1" si="1"/>
        <v>888</v>
      </c>
      <c r="D91" s="136">
        <f t="shared" ca="1" si="2"/>
        <v>881</v>
      </c>
      <c r="E91" s="136">
        <f t="shared" ca="1" si="3"/>
        <v>847</v>
      </c>
      <c r="F91" s="136">
        <f t="shared" ca="1" si="4"/>
        <v>619</v>
      </c>
      <c r="G91" s="136">
        <f t="shared" ca="1" si="5"/>
        <v>393</v>
      </c>
      <c r="H91" s="136">
        <f t="shared" ca="1" si="6"/>
        <v>302</v>
      </c>
      <c r="I91" s="136">
        <f t="shared" ca="1" si="7"/>
        <v>242</v>
      </c>
      <c r="J91" s="136">
        <f t="shared" ca="1" si="8"/>
        <v>194</v>
      </c>
      <c r="K91" s="136">
        <f t="shared" ca="1" si="9"/>
        <v>171</v>
      </c>
      <c r="L91" s="136">
        <f t="shared" ca="1" si="10"/>
        <v>202</v>
      </c>
      <c r="M91" s="136">
        <f t="shared" ca="1" si="11"/>
        <v>348</v>
      </c>
      <c r="N91" s="136">
        <f t="shared" ca="1" si="12"/>
        <v>649</v>
      </c>
      <c r="BC9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),$A91,C$67)</f>
        <v>888</v>
      </c>
      <c r="BD9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),$A91,D$67)</f>
        <v>881</v>
      </c>
      <c r="BE9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),$A91,E$67)</f>
        <v>847</v>
      </c>
      <c r="BF9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),$A91,F$67)</f>
        <v>619</v>
      </c>
      <c r="BG9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),$A91,G$67)</f>
        <v>393</v>
      </c>
      <c r="BH9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),$A91,H$67)</f>
        <v>302</v>
      </c>
      <c r="BI9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),$A91,I$67)</f>
        <v>242</v>
      </c>
      <c r="BJ9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),$A91,J$67)</f>
        <v>194</v>
      </c>
      <c r="BK9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),$A91,K$67)</f>
        <v>171</v>
      </c>
      <c r="BL9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),$A91,L$67)</f>
        <v>202</v>
      </c>
      <c r="BM9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),$A91,M$67)</f>
        <v>348</v>
      </c>
      <c r="BN9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),$A91,N$67)</f>
        <v>649</v>
      </c>
    </row>
    <row r="92" spans="1:66" x14ac:dyDescent="0.25">
      <c r="A92" s="140">
        <v>25</v>
      </c>
      <c r="B92" s="136"/>
      <c r="C92" s="136">
        <f t="shared" ca="1" si="1"/>
        <v>521</v>
      </c>
      <c r="D92" s="136">
        <f t="shared" ca="1" si="2"/>
        <v>522</v>
      </c>
      <c r="E92" s="136">
        <f t="shared" ca="1" si="3"/>
        <v>493</v>
      </c>
      <c r="F92" s="136">
        <f t="shared" ca="1" si="4"/>
        <v>370</v>
      </c>
      <c r="G92" s="136">
        <f t="shared" ca="1" si="5"/>
        <v>254</v>
      </c>
      <c r="H92" s="136">
        <f t="shared" ca="1" si="6"/>
        <v>198</v>
      </c>
      <c r="I92" s="136">
        <f t="shared" ca="1" si="7"/>
        <v>164</v>
      </c>
      <c r="J92" s="136">
        <f t="shared" ca="1" si="8"/>
        <v>133</v>
      </c>
      <c r="K92" s="136">
        <f t="shared" ca="1" si="9"/>
        <v>122</v>
      </c>
      <c r="L92" s="136">
        <f t="shared" ca="1" si="10"/>
        <v>149</v>
      </c>
      <c r="M92" s="136">
        <f t="shared" ca="1" si="11"/>
        <v>222</v>
      </c>
      <c r="N92" s="136">
        <f t="shared" ca="1" si="12"/>
        <v>372</v>
      </c>
      <c r="BC9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),$A92,C$67)</f>
        <v>521</v>
      </c>
      <c r="BD9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),$A92,D$67)</f>
        <v>522</v>
      </c>
      <c r="BE9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),$A92,E$67)</f>
        <v>493</v>
      </c>
      <c r="BF9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),$A92,F$67)</f>
        <v>370</v>
      </c>
      <c r="BG9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),$A92,G$67)</f>
        <v>254</v>
      </c>
      <c r="BH9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),$A92,H$67)</f>
        <v>198</v>
      </c>
      <c r="BI9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),$A92,I$67)</f>
        <v>164</v>
      </c>
      <c r="BJ9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),$A92,J$67)</f>
        <v>133</v>
      </c>
      <c r="BK9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),$A92,K$67)</f>
        <v>122</v>
      </c>
      <c r="BL9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),$A92,L$67)</f>
        <v>149</v>
      </c>
      <c r="BM9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),$A92,M$67)</f>
        <v>222</v>
      </c>
      <c r="BN9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),$A92,N$67)</f>
        <v>372</v>
      </c>
    </row>
    <row r="93" spans="1:66" x14ac:dyDescent="0.25">
      <c r="A93" s="140">
        <v>26</v>
      </c>
      <c r="B93" s="136"/>
      <c r="C93" s="136">
        <f t="shared" ca="1" si="1"/>
        <v>0</v>
      </c>
      <c r="D93" s="136">
        <f t="shared" ca="1" si="2"/>
        <v>0</v>
      </c>
      <c r="E93" s="136">
        <f t="shared" ca="1" si="3"/>
        <v>0</v>
      </c>
      <c r="F93" s="136">
        <f t="shared" ca="1" si="4"/>
        <v>0</v>
      </c>
      <c r="G93" s="136">
        <f t="shared" ca="1" si="5"/>
        <v>0</v>
      </c>
      <c r="H93" s="136">
        <f t="shared" ca="1" si="6"/>
        <v>0</v>
      </c>
      <c r="I93" s="136">
        <f t="shared" ca="1" si="7"/>
        <v>0</v>
      </c>
      <c r="J93" s="136">
        <f t="shared" ca="1" si="8"/>
        <v>0</v>
      </c>
      <c r="K93" s="136">
        <f t="shared" ca="1" si="9"/>
        <v>0</v>
      </c>
      <c r="L93" s="136">
        <f t="shared" ca="1" si="10"/>
        <v>0</v>
      </c>
      <c r="M93" s="136">
        <f t="shared" ca="1" si="11"/>
        <v>0</v>
      </c>
      <c r="N93" s="136">
        <f t="shared" ca="1" si="12"/>
        <v>0</v>
      </c>
      <c r="BC9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),$A93,C$67)</f>
        <v>0</v>
      </c>
      <c r="BD9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),$A93,D$67)</f>
        <v>0</v>
      </c>
      <c r="BE9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),$A93,E$67)</f>
        <v>0</v>
      </c>
      <c r="BF9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),$A93,F$67)</f>
        <v>0</v>
      </c>
      <c r="BG9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),$A93,G$67)</f>
        <v>0</v>
      </c>
      <c r="BH9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),$A93,H$67)</f>
        <v>0</v>
      </c>
      <c r="BI9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),$A93,I$67)</f>
        <v>0</v>
      </c>
      <c r="BJ9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),$A93,J$67)</f>
        <v>0</v>
      </c>
      <c r="BK9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),$A93,K$67)</f>
        <v>0</v>
      </c>
      <c r="BL9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),$A93,L$67)</f>
        <v>0</v>
      </c>
      <c r="BM9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),$A93,M$67)</f>
        <v>0</v>
      </c>
      <c r="BN9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),$A93,N$67)</f>
        <v>0</v>
      </c>
    </row>
    <row r="94" spans="1:66" x14ac:dyDescent="0.25">
      <c r="A94" s="140">
        <v>27</v>
      </c>
      <c r="B94" s="136"/>
      <c r="C94" s="136">
        <f t="shared" ca="1" si="1"/>
        <v>0</v>
      </c>
      <c r="D94" s="136">
        <f t="shared" ca="1" si="2"/>
        <v>0</v>
      </c>
      <c r="E94" s="136">
        <f t="shared" ca="1" si="3"/>
        <v>0</v>
      </c>
      <c r="F94" s="136">
        <f t="shared" ca="1" si="4"/>
        <v>0</v>
      </c>
      <c r="G94" s="136">
        <f t="shared" ca="1" si="5"/>
        <v>0</v>
      </c>
      <c r="H94" s="136">
        <f t="shared" ca="1" si="6"/>
        <v>0</v>
      </c>
      <c r="I94" s="136">
        <f t="shared" ca="1" si="7"/>
        <v>0</v>
      </c>
      <c r="J94" s="136">
        <f t="shared" ca="1" si="8"/>
        <v>0</v>
      </c>
      <c r="K94" s="136">
        <f t="shared" ca="1" si="9"/>
        <v>0</v>
      </c>
      <c r="L94" s="136">
        <f t="shared" ca="1" si="10"/>
        <v>0</v>
      </c>
      <c r="M94" s="136">
        <f t="shared" ca="1" si="11"/>
        <v>0</v>
      </c>
      <c r="N94" s="136">
        <f t="shared" ca="1" si="12"/>
        <v>0</v>
      </c>
      <c r="BC9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),$A94,C$67)</f>
        <v>0</v>
      </c>
      <c r="BD9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),$A94,D$67)</f>
        <v>0</v>
      </c>
      <c r="BE9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),$A94,E$67)</f>
        <v>0</v>
      </c>
      <c r="BF9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),$A94,F$67)</f>
        <v>0</v>
      </c>
      <c r="BG9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),$A94,G$67)</f>
        <v>0</v>
      </c>
      <c r="BH9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),$A94,H$67)</f>
        <v>0</v>
      </c>
      <c r="BI9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),$A94,I$67)</f>
        <v>0</v>
      </c>
      <c r="BJ9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),$A94,J$67)</f>
        <v>0</v>
      </c>
      <c r="BK9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),$A94,K$67)</f>
        <v>0</v>
      </c>
      <c r="BL9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),$A94,L$67)</f>
        <v>0</v>
      </c>
      <c r="BM9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),$A94,M$67)</f>
        <v>0</v>
      </c>
      <c r="BN9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),$A94,N$67)</f>
        <v>0</v>
      </c>
    </row>
    <row r="95" spans="1:66" x14ac:dyDescent="0.25">
      <c r="A95" s="140">
        <v>28</v>
      </c>
      <c r="B95" s="136"/>
      <c r="C95" s="136">
        <f t="shared" ca="1" si="1"/>
        <v>632</v>
      </c>
      <c r="D95" s="136">
        <f t="shared" ca="1" si="2"/>
        <v>640</v>
      </c>
      <c r="E95" s="136">
        <f t="shared" ca="1" si="3"/>
        <v>605</v>
      </c>
      <c r="F95" s="136">
        <f t="shared" ca="1" si="4"/>
        <v>462</v>
      </c>
      <c r="G95" s="136">
        <f t="shared" ca="1" si="5"/>
        <v>316</v>
      </c>
      <c r="H95" s="136">
        <f t="shared" ca="1" si="6"/>
        <v>248</v>
      </c>
      <c r="I95" s="136">
        <f t="shared" ca="1" si="7"/>
        <v>205</v>
      </c>
      <c r="J95" s="136">
        <f t="shared" ca="1" si="8"/>
        <v>170</v>
      </c>
      <c r="K95" s="136">
        <f t="shared" ca="1" si="9"/>
        <v>156</v>
      </c>
      <c r="L95" s="136">
        <f t="shared" ca="1" si="10"/>
        <v>187</v>
      </c>
      <c r="M95" s="136">
        <f t="shared" ca="1" si="11"/>
        <v>274</v>
      </c>
      <c r="N95" s="136">
        <f t="shared" ca="1" si="12"/>
        <v>452</v>
      </c>
      <c r="BC9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),$A95,C$67)</f>
        <v>632</v>
      </c>
      <c r="BD9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),$A95,D$67)</f>
        <v>640</v>
      </c>
      <c r="BE9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),$A95,E$67)</f>
        <v>605</v>
      </c>
      <c r="BF9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),$A95,F$67)</f>
        <v>462</v>
      </c>
      <c r="BG9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),$A95,G$67)</f>
        <v>316</v>
      </c>
      <c r="BH9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),$A95,H$67)</f>
        <v>248</v>
      </c>
      <c r="BI9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),$A95,I$67)</f>
        <v>205</v>
      </c>
      <c r="BJ9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),$A95,J$67)</f>
        <v>170</v>
      </c>
      <c r="BK9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),$A95,K$67)</f>
        <v>156</v>
      </c>
      <c r="BL9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),$A95,L$67)</f>
        <v>187</v>
      </c>
      <c r="BM9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),$A95,M$67)</f>
        <v>274</v>
      </c>
      <c r="BN9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),$A95,N$67)</f>
        <v>452</v>
      </c>
    </row>
    <row r="96" spans="1:66" x14ac:dyDescent="0.25">
      <c r="A96" s="140">
        <v>29</v>
      </c>
      <c r="B96" s="136"/>
      <c r="C96" s="136">
        <f t="shared" ca="1" si="1"/>
        <v>0</v>
      </c>
      <c r="D96" s="136">
        <f t="shared" ca="1" si="2"/>
        <v>0</v>
      </c>
      <c r="E96" s="136">
        <f t="shared" ca="1" si="3"/>
        <v>0</v>
      </c>
      <c r="F96" s="136">
        <f t="shared" ca="1" si="4"/>
        <v>0</v>
      </c>
      <c r="G96" s="136">
        <f t="shared" ca="1" si="5"/>
        <v>0</v>
      </c>
      <c r="H96" s="136">
        <f t="shared" ca="1" si="6"/>
        <v>0</v>
      </c>
      <c r="I96" s="136">
        <f t="shared" ca="1" si="7"/>
        <v>0</v>
      </c>
      <c r="J96" s="136">
        <f t="shared" ca="1" si="8"/>
        <v>0</v>
      </c>
      <c r="K96" s="136">
        <f t="shared" ca="1" si="9"/>
        <v>0</v>
      </c>
      <c r="L96" s="136">
        <f t="shared" ca="1" si="10"/>
        <v>0</v>
      </c>
      <c r="M96" s="136">
        <f t="shared" ca="1" si="11"/>
        <v>0</v>
      </c>
      <c r="N96" s="136">
        <f t="shared" ca="1" si="12"/>
        <v>0</v>
      </c>
      <c r="BC9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),$A96,C$67)</f>
        <v>0</v>
      </c>
      <c r="BD9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),$A96,D$67)</f>
        <v>0</v>
      </c>
      <c r="BE9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),$A96,E$67)</f>
        <v>0</v>
      </c>
      <c r="BF9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),$A96,F$67)</f>
        <v>0</v>
      </c>
      <c r="BG9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),$A96,G$67)</f>
        <v>0</v>
      </c>
      <c r="BH9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),$A96,H$67)</f>
        <v>0</v>
      </c>
      <c r="BI9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),$A96,I$67)</f>
        <v>0</v>
      </c>
      <c r="BJ9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),$A96,J$67)</f>
        <v>0</v>
      </c>
      <c r="BK9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),$A96,K$67)</f>
        <v>0</v>
      </c>
      <c r="BL9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),$A96,L$67)</f>
        <v>0</v>
      </c>
      <c r="BM9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),$A96,M$67)</f>
        <v>0</v>
      </c>
      <c r="BN9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),$A96,N$67)</f>
        <v>0</v>
      </c>
    </row>
    <row r="97" spans="1:66" x14ac:dyDescent="0.25">
      <c r="A97" s="140">
        <v>30</v>
      </c>
      <c r="B97" s="136"/>
      <c r="C97" s="136">
        <f t="shared" ca="1" si="1"/>
        <v>0</v>
      </c>
      <c r="D97" s="136">
        <f t="shared" ca="1" si="2"/>
        <v>0</v>
      </c>
      <c r="E97" s="136">
        <f t="shared" ca="1" si="3"/>
        <v>0</v>
      </c>
      <c r="F97" s="136">
        <f t="shared" ca="1" si="4"/>
        <v>0</v>
      </c>
      <c r="G97" s="136">
        <f t="shared" ca="1" si="5"/>
        <v>0</v>
      </c>
      <c r="H97" s="136">
        <f t="shared" ca="1" si="6"/>
        <v>0</v>
      </c>
      <c r="I97" s="136">
        <f t="shared" ca="1" si="7"/>
        <v>0</v>
      </c>
      <c r="J97" s="136">
        <f t="shared" ca="1" si="8"/>
        <v>0</v>
      </c>
      <c r="K97" s="136">
        <f t="shared" ca="1" si="9"/>
        <v>0</v>
      </c>
      <c r="L97" s="136">
        <f t="shared" ca="1" si="10"/>
        <v>0</v>
      </c>
      <c r="M97" s="136">
        <f t="shared" ca="1" si="11"/>
        <v>0</v>
      </c>
      <c r="N97" s="136">
        <f t="shared" ca="1" si="12"/>
        <v>0</v>
      </c>
      <c r="BC9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),$A97,C$67)</f>
        <v>0</v>
      </c>
      <c r="BD9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),$A97,D$67)</f>
        <v>0</v>
      </c>
      <c r="BE9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),$A97,E$67)</f>
        <v>0</v>
      </c>
      <c r="BF9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),$A97,F$67)</f>
        <v>0</v>
      </c>
      <c r="BG9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),$A97,G$67)</f>
        <v>0</v>
      </c>
      <c r="BH9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),$A97,H$67)</f>
        <v>0</v>
      </c>
      <c r="BI9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),$A97,I$67)</f>
        <v>0</v>
      </c>
      <c r="BJ9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),$A97,J$67)</f>
        <v>0</v>
      </c>
      <c r="BK9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),$A97,K$67)</f>
        <v>0</v>
      </c>
      <c r="BL9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),$A97,L$67)</f>
        <v>0</v>
      </c>
      <c r="BM9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),$A97,M$67)</f>
        <v>0</v>
      </c>
      <c r="BN9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),$A97,N$67)</f>
        <v>0</v>
      </c>
    </row>
    <row r="98" spans="1:66" x14ac:dyDescent="0.25">
      <c r="A98" s="140">
        <v>31</v>
      </c>
      <c r="B98" s="136"/>
      <c r="C98" s="136">
        <f t="shared" ca="1" si="1"/>
        <v>2696</v>
      </c>
      <c r="D98" s="136">
        <f t="shared" ca="1" si="2"/>
        <v>2780</v>
      </c>
      <c r="E98" s="136">
        <f t="shared" ca="1" si="3"/>
        <v>2725</v>
      </c>
      <c r="F98" s="136">
        <f t="shared" ca="1" si="4"/>
        <v>2042</v>
      </c>
      <c r="G98" s="136">
        <f t="shared" ca="1" si="5"/>
        <v>1318</v>
      </c>
      <c r="H98" s="136">
        <f t="shared" ca="1" si="6"/>
        <v>1017</v>
      </c>
      <c r="I98" s="136">
        <f t="shared" ca="1" si="7"/>
        <v>809</v>
      </c>
      <c r="J98" s="136">
        <f t="shared" ca="1" si="8"/>
        <v>648</v>
      </c>
      <c r="K98" s="136">
        <f t="shared" ca="1" si="9"/>
        <v>574</v>
      </c>
      <c r="L98" s="136">
        <f t="shared" ca="1" si="10"/>
        <v>693</v>
      </c>
      <c r="M98" s="136">
        <f t="shared" ca="1" si="11"/>
        <v>1123</v>
      </c>
      <c r="N98" s="136">
        <f t="shared" ca="1" si="12"/>
        <v>1949</v>
      </c>
      <c r="BC9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),$A98,C$67)</f>
        <v>2696</v>
      </c>
      <c r="BD9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),$A98,D$67)</f>
        <v>2780</v>
      </c>
      <c r="BE9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),$A98,E$67)</f>
        <v>2725</v>
      </c>
      <c r="BF9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),$A98,F$67)</f>
        <v>2042</v>
      </c>
      <c r="BG9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),$A98,G$67)</f>
        <v>1318</v>
      </c>
      <c r="BH9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),$A98,H$67)</f>
        <v>1017</v>
      </c>
      <c r="BI9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),$A98,I$67)</f>
        <v>809</v>
      </c>
      <c r="BJ9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),$A98,J$67)</f>
        <v>648</v>
      </c>
      <c r="BK9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),$A98,K$67)</f>
        <v>574</v>
      </c>
      <c r="BL9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),$A98,L$67)</f>
        <v>693</v>
      </c>
      <c r="BM9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),$A98,M$67)</f>
        <v>1123</v>
      </c>
      <c r="BN9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),$A98,N$67)</f>
        <v>1949</v>
      </c>
    </row>
    <row r="99" spans="1:66" x14ac:dyDescent="0.25">
      <c r="A99" s="140">
        <v>32</v>
      </c>
      <c r="B99" s="136"/>
      <c r="C99" s="136">
        <f t="shared" ca="1" si="1"/>
        <v>2822</v>
      </c>
      <c r="D99" s="136">
        <f t="shared" ca="1" si="2"/>
        <v>2919</v>
      </c>
      <c r="E99" s="136">
        <f t="shared" ca="1" si="3"/>
        <v>2862</v>
      </c>
      <c r="F99" s="136">
        <f t="shared" ca="1" si="4"/>
        <v>2150</v>
      </c>
      <c r="G99" s="136">
        <f t="shared" ca="1" si="5"/>
        <v>1390</v>
      </c>
      <c r="H99" s="136">
        <f t="shared" ca="1" si="6"/>
        <v>1074</v>
      </c>
      <c r="I99" s="136">
        <f t="shared" ca="1" si="7"/>
        <v>857</v>
      </c>
      <c r="J99" s="136">
        <f t="shared" ca="1" si="8"/>
        <v>688</v>
      </c>
      <c r="K99" s="136">
        <f t="shared" ca="1" si="9"/>
        <v>610</v>
      </c>
      <c r="L99" s="136">
        <f t="shared" ca="1" si="10"/>
        <v>730</v>
      </c>
      <c r="M99" s="136">
        <f t="shared" ca="1" si="11"/>
        <v>1177</v>
      </c>
      <c r="N99" s="136">
        <f t="shared" ca="1" si="12"/>
        <v>2040</v>
      </c>
      <c r="BC9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),$A99,C$67)</f>
        <v>2822</v>
      </c>
      <c r="BD9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),$A99,D$67)</f>
        <v>2919</v>
      </c>
      <c r="BE9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),$A99,E$67)</f>
        <v>2862</v>
      </c>
      <c r="BF9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),$A99,F$67)</f>
        <v>2150</v>
      </c>
      <c r="BG9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),$A99,G$67)</f>
        <v>1390</v>
      </c>
      <c r="BH9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),$A99,H$67)</f>
        <v>1074</v>
      </c>
      <c r="BI9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),$A99,I$67)</f>
        <v>857</v>
      </c>
      <c r="BJ9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),$A99,J$67)</f>
        <v>688</v>
      </c>
      <c r="BK9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),$A99,K$67)</f>
        <v>610</v>
      </c>
      <c r="BL9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),$A99,L$67)</f>
        <v>730</v>
      </c>
      <c r="BM9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),$A99,M$67)</f>
        <v>1177</v>
      </c>
      <c r="BN9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),$A99,N$67)</f>
        <v>2040</v>
      </c>
    </row>
    <row r="100" spans="1:66" x14ac:dyDescent="0.25">
      <c r="A100" s="140">
        <v>33</v>
      </c>
      <c r="B100" s="136"/>
      <c r="C100" s="136">
        <f t="shared" ca="1" si="1"/>
        <v>4048</v>
      </c>
      <c r="D100" s="136">
        <f t="shared" ca="1" si="2"/>
        <v>4209</v>
      </c>
      <c r="E100" s="136">
        <f t="shared" ca="1" si="3"/>
        <v>4197</v>
      </c>
      <c r="F100" s="136">
        <f t="shared" ca="1" si="4"/>
        <v>3210</v>
      </c>
      <c r="G100" s="136">
        <f t="shared" ca="1" si="5"/>
        <v>2096</v>
      </c>
      <c r="H100" s="136">
        <f t="shared" ca="1" si="6"/>
        <v>1638</v>
      </c>
      <c r="I100" s="136">
        <f t="shared" ca="1" si="7"/>
        <v>1317</v>
      </c>
      <c r="J100" s="136">
        <f t="shared" ca="1" si="8"/>
        <v>1073</v>
      </c>
      <c r="K100" s="136">
        <f t="shared" ca="1" si="9"/>
        <v>971</v>
      </c>
      <c r="L100" s="136">
        <f t="shared" ca="1" si="10"/>
        <v>1144</v>
      </c>
      <c r="M100" s="136">
        <f t="shared" ca="1" si="11"/>
        <v>1750</v>
      </c>
      <c r="N100" s="136">
        <f t="shared" ca="1" si="12"/>
        <v>2952</v>
      </c>
      <c r="BC10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),$A100,C$67)</f>
        <v>4048</v>
      </c>
      <c r="BD10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),$A100,D$67)</f>
        <v>4209</v>
      </c>
      <c r="BE10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),$A100,E$67)</f>
        <v>4197</v>
      </c>
      <c r="BF10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),$A100,F$67)</f>
        <v>3210</v>
      </c>
      <c r="BG10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),$A100,G$67)</f>
        <v>2096</v>
      </c>
      <c r="BH10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),$A100,H$67)</f>
        <v>1638</v>
      </c>
      <c r="BI10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),$A100,I$67)</f>
        <v>1317</v>
      </c>
      <c r="BJ10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),$A100,J$67)</f>
        <v>1073</v>
      </c>
      <c r="BK10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),$A100,K$67)</f>
        <v>971</v>
      </c>
      <c r="BL10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),$A100,L$67)</f>
        <v>1144</v>
      </c>
      <c r="BM10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),$A100,M$67)</f>
        <v>1750</v>
      </c>
      <c r="BN10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),$A100,N$67)</f>
        <v>2952</v>
      </c>
    </row>
    <row r="101" spans="1:66" x14ac:dyDescent="0.25">
      <c r="A101" s="140">
        <v>34</v>
      </c>
      <c r="B101" s="136"/>
      <c r="C101" s="136">
        <f t="shared" ca="1" si="1"/>
        <v>8847</v>
      </c>
      <c r="D101" s="136">
        <f t="shared" ca="1" si="2"/>
        <v>9272</v>
      </c>
      <c r="E101" s="136">
        <f t="shared" ca="1" si="3"/>
        <v>8925</v>
      </c>
      <c r="F101" s="136">
        <f t="shared" ca="1" si="4"/>
        <v>6729</v>
      </c>
      <c r="G101" s="136">
        <f t="shared" ca="1" si="5"/>
        <v>4615</v>
      </c>
      <c r="H101" s="136">
        <f t="shared" ca="1" si="6"/>
        <v>3780</v>
      </c>
      <c r="I101" s="136">
        <f t="shared" ca="1" si="7"/>
        <v>3088</v>
      </c>
      <c r="J101" s="136">
        <f t="shared" ca="1" si="8"/>
        <v>2586</v>
      </c>
      <c r="K101" s="136">
        <f t="shared" ca="1" si="9"/>
        <v>2465</v>
      </c>
      <c r="L101" s="136">
        <f t="shared" ca="1" si="10"/>
        <v>2831</v>
      </c>
      <c r="M101" s="136">
        <f t="shared" ca="1" si="11"/>
        <v>3882</v>
      </c>
      <c r="N101" s="136">
        <f t="shared" ca="1" si="12"/>
        <v>6239</v>
      </c>
      <c r="BC10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),$A101,C$67)</f>
        <v>8847</v>
      </c>
      <c r="BD10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),$A101,D$67)</f>
        <v>9272</v>
      </c>
      <c r="BE10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),$A101,E$67)</f>
        <v>8925</v>
      </c>
      <c r="BF10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),$A101,F$67)</f>
        <v>6729</v>
      </c>
      <c r="BG10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),$A101,G$67)</f>
        <v>4615</v>
      </c>
      <c r="BH10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),$A101,H$67)</f>
        <v>3780</v>
      </c>
      <c r="BI10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),$A101,I$67)</f>
        <v>3088</v>
      </c>
      <c r="BJ10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),$A101,J$67)</f>
        <v>2586</v>
      </c>
      <c r="BK10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),$A101,K$67)</f>
        <v>2465</v>
      </c>
      <c r="BL10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),$A101,L$67)</f>
        <v>2831</v>
      </c>
      <c r="BM10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),$A101,M$67)</f>
        <v>3882</v>
      </c>
      <c r="BN10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),$A101,N$67)</f>
        <v>6239</v>
      </c>
    </row>
    <row r="102" spans="1:66" x14ac:dyDescent="0.25">
      <c r="A102" s="140">
        <v>35</v>
      </c>
      <c r="B102" s="136"/>
      <c r="C102" s="136">
        <f t="shared" ca="1" si="1"/>
        <v>0</v>
      </c>
      <c r="D102" s="136">
        <f t="shared" ca="1" si="2"/>
        <v>0</v>
      </c>
      <c r="E102" s="136">
        <f t="shared" ca="1" si="3"/>
        <v>0</v>
      </c>
      <c r="F102" s="136">
        <f t="shared" ca="1" si="4"/>
        <v>0</v>
      </c>
      <c r="G102" s="136">
        <f t="shared" ca="1" si="5"/>
        <v>0</v>
      </c>
      <c r="H102" s="136">
        <f t="shared" ca="1" si="6"/>
        <v>0</v>
      </c>
      <c r="I102" s="136">
        <f t="shared" ca="1" si="7"/>
        <v>0</v>
      </c>
      <c r="J102" s="136">
        <f t="shared" ca="1" si="8"/>
        <v>0</v>
      </c>
      <c r="K102" s="136">
        <f t="shared" ca="1" si="9"/>
        <v>0</v>
      </c>
      <c r="L102" s="136">
        <f t="shared" ca="1" si="10"/>
        <v>0</v>
      </c>
      <c r="M102" s="136">
        <f t="shared" ca="1" si="11"/>
        <v>0</v>
      </c>
      <c r="N102" s="136">
        <f t="shared" ca="1" si="12"/>
        <v>0</v>
      </c>
      <c r="BC10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),$A102,C$67)</f>
        <v>0</v>
      </c>
      <c r="BD10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),$A102,D$67)</f>
        <v>0</v>
      </c>
      <c r="BE10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),$A102,E$67)</f>
        <v>0</v>
      </c>
      <c r="BF10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),$A102,F$67)</f>
        <v>0</v>
      </c>
      <c r="BG10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),$A102,G$67)</f>
        <v>0</v>
      </c>
      <c r="BH10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),$A102,H$67)</f>
        <v>0</v>
      </c>
      <c r="BI10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),$A102,I$67)</f>
        <v>0</v>
      </c>
      <c r="BJ10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),$A102,J$67)</f>
        <v>0</v>
      </c>
      <c r="BK10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),$A102,K$67)</f>
        <v>0</v>
      </c>
      <c r="BL10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),$A102,L$67)</f>
        <v>0</v>
      </c>
      <c r="BM10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),$A102,M$67)</f>
        <v>0</v>
      </c>
      <c r="BN10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),$A102,N$67)</f>
        <v>0</v>
      </c>
    </row>
    <row r="103" spans="1:66" x14ac:dyDescent="0.25">
      <c r="A103" s="140">
        <v>36</v>
      </c>
      <c r="B103" s="136"/>
      <c r="C103" s="136">
        <f t="shared" ca="1" si="1"/>
        <v>0</v>
      </c>
      <c r="D103" s="136">
        <f t="shared" ca="1" si="2"/>
        <v>0</v>
      </c>
      <c r="E103" s="136">
        <f t="shared" ca="1" si="3"/>
        <v>0</v>
      </c>
      <c r="F103" s="136">
        <f t="shared" ca="1" si="4"/>
        <v>0</v>
      </c>
      <c r="G103" s="136">
        <f t="shared" ca="1" si="5"/>
        <v>0</v>
      </c>
      <c r="H103" s="136">
        <f t="shared" ca="1" si="6"/>
        <v>0</v>
      </c>
      <c r="I103" s="136">
        <f t="shared" ca="1" si="7"/>
        <v>0</v>
      </c>
      <c r="J103" s="136">
        <f t="shared" ca="1" si="8"/>
        <v>0</v>
      </c>
      <c r="K103" s="136">
        <f t="shared" ca="1" si="9"/>
        <v>0</v>
      </c>
      <c r="L103" s="136">
        <f t="shared" ca="1" si="10"/>
        <v>0</v>
      </c>
      <c r="M103" s="136">
        <f t="shared" ca="1" si="11"/>
        <v>0</v>
      </c>
      <c r="N103" s="136">
        <f t="shared" ca="1" si="12"/>
        <v>0</v>
      </c>
      <c r="BC10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),$A103,C$67)</f>
        <v>0</v>
      </c>
      <c r="BD10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),$A103,D$67)</f>
        <v>0</v>
      </c>
      <c r="BE10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),$A103,E$67)</f>
        <v>0</v>
      </c>
      <c r="BF10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),$A103,F$67)</f>
        <v>0</v>
      </c>
      <c r="BG10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),$A103,G$67)</f>
        <v>0</v>
      </c>
      <c r="BH10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),$A103,H$67)</f>
        <v>0</v>
      </c>
      <c r="BI10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),$A103,I$67)</f>
        <v>0</v>
      </c>
      <c r="BJ10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),$A103,J$67)</f>
        <v>0</v>
      </c>
      <c r="BK10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),$A103,K$67)</f>
        <v>0</v>
      </c>
      <c r="BL10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),$A103,L$67)</f>
        <v>0</v>
      </c>
      <c r="BM10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),$A103,M$67)</f>
        <v>0</v>
      </c>
      <c r="BN10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),$A103,N$67)</f>
        <v>0</v>
      </c>
    </row>
    <row r="104" spans="1:66" x14ac:dyDescent="0.25">
      <c r="A104" s="140">
        <v>37</v>
      </c>
      <c r="B104" s="136"/>
      <c r="C104" s="136">
        <f t="shared" ca="1" si="1"/>
        <v>689</v>
      </c>
      <c r="D104" s="136">
        <f t="shared" ca="1" si="2"/>
        <v>725</v>
      </c>
      <c r="E104" s="136">
        <f t="shared" ca="1" si="3"/>
        <v>618</v>
      </c>
      <c r="F104" s="136">
        <f t="shared" ca="1" si="4"/>
        <v>402</v>
      </c>
      <c r="G104" s="136">
        <f t="shared" ca="1" si="5"/>
        <v>319</v>
      </c>
      <c r="H104" s="136">
        <f t="shared" ca="1" si="6"/>
        <v>322</v>
      </c>
      <c r="I104" s="136">
        <f t="shared" ca="1" si="7"/>
        <v>252</v>
      </c>
      <c r="J104" s="136">
        <f t="shared" ca="1" si="8"/>
        <v>212</v>
      </c>
      <c r="K104" s="136">
        <f t="shared" ca="1" si="9"/>
        <v>230</v>
      </c>
      <c r="L104" s="136">
        <f t="shared" ca="1" si="10"/>
        <v>280</v>
      </c>
      <c r="M104" s="136">
        <f t="shared" ca="1" si="11"/>
        <v>306</v>
      </c>
      <c r="N104" s="136">
        <f t="shared" ca="1" si="12"/>
        <v>466</v>
      </c>
      <c r="BC10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),$A104,C$67)</f>
        <v>689</v>
      </c>
      <c r="BD10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),$A104,D$67)</f>
        <v>725</v>
      </c>
      <c r="BE10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),$A104,E$67)</f>
        <v>618</v>
      </c>
      <c r="BF10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),$A104,F$67)</f>
        <v>402</v>
      </c>
      <c r="BG10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),$A104,G$67)</f>
        <v>319</v>
      </c>
      <c r="BH10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),$A104,H$67)</f>
        <v>322</v>
      </c>
      <c r="BI10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),$A104,I$67)</f>
        <v>252</v>
      </c>
      <c r="BJ10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),$A104,J$67)</f>
        <v>212</v>
      </c>
      <c r="BK10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),$A104,K$67)</f>
        <v>230</v>
      </c>
      <c r="BL10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),$A104,L$67)</f>
        <v>280</v>
      </c>
      <c r="BM10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),$A104,M$67)</f>
        <v>306</v>
      </c>
      <c r="BN10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),$A104,N$67)</f>
        <v>466</v>
      </c>
    </row>
    <row r="105" spans="1:66" x14ac:dyDescent="0.25">
      <c r="A105" s="140">
        <v>38</v>
      </c>
      <c r="B105" s="136"/>
      <c r="C105" s="136">
        <f t="shared" ca="1" si="1"/>
        <v>772</v>
      </c>
      <c r="D105" s="136">
        <f t="shared" ca="1" si="2"/>
        <v>816</v>
      </c>
      <c r="E105" s="136">
        <f t="shared" ca="1" si="3"/>
        <v>697</v>
      </c>
      <c r="F105" s="136">
        <f t="shared" ca="1" si="4"/>
        <v>458</v>
      </c>
      <c r="G105" s="136">
        <f t="shared" ca="1" si="5"/>
        <v>364</v>
      </c>
      <c r="H105" s="136">
        <f t="shared" ca="1" si="6"/>
        <v>368</v>
      </c>
      <c r="I105" s="136">
        <f t="shared" ca="1" si="7"/>
        <v>287</v>
      </c>
      <c r="J105" s="136">
        <f t="shared" ca="1" si="8"/>
        <v>243</v>
      </c>
      <c r="K105" s="136">
        <f t="shared" ca="1" si="9"/>
        <v>261</v>
      </c>
      <c r="L105" s="136">
        <f t="shared" ca="1" si="10"/>
        <v>314</v>
      </c>
      <c r="M105" s="136">
        <f t="shared" ca="1" si="11"/>
        <v>345</v>
      </c>
      <c r="N105" s="136">
        <f t="shared" ca="1" si="12"/>
        <v>521</v>
      </c>
      <c r="BC10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),$A105,C$67)</f>
        <v>772</v>
      </c>
      <c r="BD10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),$A105,D$67)</f>
        <v>816</v>
      </c>
      <c r="BE10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),$A105,E$67)</f>
        <v>697</v>
      </c>
      <c r="BF10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),$A105,F$67)</f>
        <v>458</v>
      </c>
      <c r="BG10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),$A105,G$67)</f>
        <v>364</v>
      </c>
      <c r="BH10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),$A105,H$67)</f>
        <v>368</v>
      </c>
      <c r="BI10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),$A105,I$67)</f>
        <v>287</v>
      </c>
      <c r="BJ10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),$A105,J$67)</f>
        <v>243</v>
      </c>
      <c r="BK10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),$A105,K$67)</f>
        <v>261</v>
      </c>
      <c r="BL10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),$A105,L$67)</f>
        <v>314</v>
      </c>
      <c r="BM10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),$A105,M$67)</f>
        <v>345</v>
      </c>
      <c r="BN10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),$A105,N$67)</f>
        <v>521</v>
      </c>
    </row>
    <row r="106" spans="1:66" x14ac:dyDescent="0.25">
      <c r="A106" s="140">
        <v>39</v>
      </c>
      <c r="B106" s="136"/>
      <c r="C106" s="136">
        <f t="shared" ca="1" si="1"/>
        <v>919</v>
      </c>
      <c r="D106" s="136">
        <f t="shared" ca="1" si="2"/>
        <v>968</v>
      </c>
      <c r="E106" s="136">
        <f t="shared" ca="1" si="3"/>
        <v>834</v>
      </c>
      <c r="F106" s="136">
        <f t="shared" ca="1" si="4"/>
        <v>565</v>
      </c>
      <c r="G106" s="136">
        <f t="shared" ca="1" si="5"/>
        <v>452</v>
      </c>
      <c r="H106" s="136">
        <f t="shared" ca="1" si="6"/>
        <v>453</v>
      </c>
      <c r="I106" s="136">
        <f t="shared" ca="1" si="7"/>
        <v>361</v>
      </c>
      <c r="J106" s="136">
        <f t="shared" ca="1" si="8"/>
        <v>308</v>
      </c>
      <c r="K106" s="136">
        <f t="shared" ca="1" si="9"/>
        <v>328</v>
      </c>
      <c r="L106" s="136">
        <f t="shared" ca="1" si="10"/>
        <v>386</v>
      </c>
      <c r="M106" s="136">
        <f t="shared" ca="1" si="11"/>
        <v>422</v>
      </c>
      <c r="N106" s="136">
        <f t="shared" ca="1" si="12"/>
        <v>630</v>
      </c>
      <c r="BC10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),$A106,C$67)</f>
        <v>919</v>
      </c>
      <c r="BD10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),$A106,D$67)</f>
        <v>968</v>
      </c>
      <c r="BE10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),$A106,E$67)</f>
        <v>834</v>
      </c>
      <c r="BF10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),$A106,F$67)</f>
        <v>565</v>
      </c>
      <c r="BG10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),$A106,G$67)</f>
        <v>452</v>
      </c>
      <c r="BH10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),$A106,H$67)</f>
        <v>453</v>
      </c>
      <c r="BI10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),$A106,I$67)</f>
        <v>361</v>
      </c>
      <c r="BJ10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),$A106,J$67)</f>
        <v>308</v>
      </c>
      <c r="BK10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),$A106,K$67)</f>
        <v>328</v>
      </c>
      <c r="BL10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),$A106,L$67)</f>
        <v>386</v>
      </c>
      <c r="BM10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),$A106,M$67)</f>
        <v>422</v>
      </c>
      <c r="BN10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),$A106,N$67)</f>
        <v>630</v>
      </c>
    </row>
    <row r="107" spans="1:66" x14ac:dyDescent="0.25">
      <c r="A107" s="140">
        <v>40</v>
      </c>
      <c r="B107" s="136"/>
      <c r="C107" s="136">
        <f t="shared" ca="1" si="1"/>
        <v>1111</v>
      </c>
      <c r="D107" s="136">
        <f t="shared" ca="1" si="2"/>
        <v>1173</v>
      </c>
      <c r="E107" s="136">
        <f t="shared" ca="1" si="3"/>
        <v>1020</v>
      </c>
      <c r="F107" s="136">
        <f t="shared" ca="1" si="4"/>
        <v>688</v>
      </c>
      <c r="G107" s="136">
        <f t="shared" ca="1" si="5"/>
        <v>551</v>
      </c>
      <c r="H107" s="136">
        <f t="shared" ca="1" si="6"/>
        <v>549</v>
      </c>
      <c r="I107" s="136">
        <f t="shared" ca="1" si="7"/>
        <v>443</v>
      </c>
      <c r="J107" s="136">
        <f t="shared" ca="1" si="8"/>
        <v>382</v>
      </c>
      <c r="K107" s="136">
        <f t="shared" ca="1" si="9"/>
        <v>405</v>
      </c>
      <c r="L107" s="136">
        <f t="shared" ca="1" si="10"/>
        <v>470</v>
      </c>
      <c r="M107" s="136">
        <f t="shared" ca="1" si="11"/>
        <v>509</v>
      </c>
      <c r="N107" s="136">
        <f t="shared" ca="1" si="12"/>
        <v>760</v>
      </c>
      <c r="BC10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),$A107,C$67)</f>
        <v>1111</v>
      </c>
      <c r="BD10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),$A107,D$67)</f>
        <v>1173</v>
      </c>
      <c r="BE10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),$A107,E$67)</f>
        <v>1020</v>
      </c>
      <c r="BF10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),$A107,F$67)</f>
        <v>688</v>
      </c>
      <c r="BG10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),$A107,G$67)</f>
        <v>551</v>
      </c>
      <c r="BH10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),$A107,H$67)</f>
        <v>549</v>
      </c>
      <c r="BI10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),$A107,I$67)</f>
        <v>443</v>
      </c>
      <c r="BJ10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),$A107,J$67)</f>
        <v>382</v>
      </c>
      <c r="BK10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),$A107,K$67)</f>
        <v>405</v>
      </c>
      <c r="BL10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),$A107,L$67)</f>
        <v>470</v>
      </c>
      <c r="BM10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),$A107,M$67)</f>
        <v>509</v>
      </c>
      <c r="BN10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),$A107,N$67)</f>
        <v>760</v>
      </c>
    </row>
    <row r="108" spans="1:66" x14ac:dyDescent="0.25">
      <c r="A108" s="140">
        <v>41</v>
      </c>
      <c r="B108" s="136"/>
      <c r="C108" s="136">
        <f t="shared" ca="1" si="1"/>
        <v>0</v>
      </c>
      <c r="D108" s="136">
        <f t="shared" ca="1" si="2"/>
        <v>0</v>
      </c>
      <c r="E108" s="136">
        <f t="shared" ca="1" si="3"/>
        <v>0</v>
      </c>
      <c r="F108" s="136">
        <f t="shared" ca="1" si="4"/>
        <v>0</v>
      </c>
      <c r="G108" s="136">
        <f t="shared" ca="1" si="5"/>
        <v>0</v>
      </c>
      <c r="H108" s="136">
        <f t="shared" ca="1" si="6"/>
        <v>0</v>
      </c>
      <c r="I108" s="136">
        <f t="shared" ca="1" si="7"/>
        <v>0</v>
      </c>
      <c r="J108" s="136">
        <f t="shared" ca="1" si="8"/>
        <v>0</v>
      </c>
      <c r="K108" s="136">
        <f t="shared" ca="1" si="9"/>
        <v>0</v>
      </c>
      <c r="L108" s="136">
        <f t="shared" ca="1" si="10"/>
        <v>0</v>
      </c>
      <c r="M108" s="136">
        <f t="shared" ca="1" si="11"/>
        <v>0</v>
      </c>
      <c r="N108" s="136">
        <f t="shared" ca="1" si="12"/>
        <v>0</v>
      </c>
      <c r="BC10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),$A108,C$67)</f>
        <v>0</v>
      </c>
      <c r="BD10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),$A108,D$67)</f>
        <v>0</v>
      </c>
      <c r="BE10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),$A108,E$67)</f>
        <v>0</v>
      </c>
      <c r="BF10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),$A108,F$67)</f>
        <v>0</v>
      </c>
      <c r="BG10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),$A108,G$67)</f>
        <v>0</v>
      </c>
      <c r="BH10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),$A108,H$67)</f>
        <v>0</v>
      </c>
      <c r="BI10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),$A108,I$67)</f>
        <v>0</v>
      </c>
      <c r="BJ10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),$A108,J$67)</f>
        <v>0</v>
      </c>
      <c r="BK10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),$A108,K$67)</f>
        <v>0</v>
      </c>
      <c r="BL10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),$A108,L$67)</f>
        <v>0</v>
      </c>
      <c r="BM10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),$A108,M$67)</f>
        <v>0</v>
      </c>
      <c r="BN10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),$A108,N$67)</f>
        <v>0</v>
      </c>
    </row>
    <row r="109" spans="1:66" x14ac:dyDescent="0.25">
      <c r="A109" s="140">
        <v>42</v>
      </c>
      <c r="B109" s="136"/>
      <c r="C109" s="136">
        <f t="shared" ca="1" si="1"/>
        <v>1196</v>
      </c>
      <c r="D109" s="136">
        <f t="shared" ca="1" si="2"/>
        <v>1267</v>
      </c>
      <c r="E109" s="136">
        <f t="shared" ca="1" si="3"/>
        <v>1098</v>
      </c>
      <c r="F109" s="136">
        <f t="shared" ca="1" si="4"/>
        <v>738</v>
      </c>
      <c r="G109" s="136">
        <f t="shared" ca="1" si="5"/>
        <v>587</v>
      </c>
      <c r="H109" s="136">
        <f t="shared" ca="1" si="6"/>
        <v>586</v>
      </c>
      <c r="I109" s="136">
        <f t="shared" ca="1" si="7"/>
        <v>471</v>
      </c>
      <c r="J109" s="136">
        <f t="shared" ca="1" si="8"/>
        <v>406</v>
      </c>
      <c r="K109" s="136">
        <f t="shared" ca="1" si="9"/>
        <v>430</v>
      </c>
      <c r="L109" s="136">
        <f t="shared" ca="1" si="10"/>
        <v>501</v>
      </c>
      <c r="M109" s="136">
        <f t="shared" ca="1" si="11"/>
        <v>544</v>
      </c>
      <c r="N109" s="136">
        <f t="shared" ca="1" si="12"/>
        <v>813</v>
      </c>
      <c r="BC10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),$A109,C$67)</f>
        <v>1196</v>
      </c>
      <c r="BD10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),$A109,D$67)</f>
        <v>1267</v>
      </c>
      <c r="BE10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),$A109,E$67)</f>
        <v>1098</v>
      </c>
      <c r="BF10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),$A109,F$67)</f>
        <v>738</v>
      </c>
      <c r="BG10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),$A109,G$67)</f>
        <v>587</v>
      </c>
      <c r="BH10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),$A109,H$67)</f>
        <v>586</v>
      </c>
      <c r="BI10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),$A109,I$67)</f>
        <v>471</v>
      </c>
      <c r="BJ10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),$A109,J$67)</f>
        <v>406</v>
      </c>
      <c r="BK10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),$A109,K$67)</f>
        <v>430</v>
      </c>
      <c r="BL10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),$A109,L$67)</f>
        <v>501</v>
      </c>
      <c r="BM10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),$A109,M$67)</f>
        <v>544</v>
      </c>
      <c r="BN10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),$A109,N$67)</f>
        <v>813</v>
      </c>
    </row>
    <row r="110" spans="1:66" x14ac:dyDescent="0.25">
      <c r="A110" s="284">
        <v>43</v>
      </c>
      <c r="B110" s="189"/>
      <c r="C110" s="189">
        <f t="shared" ca="1" si="1"/>
        <v>1253</v>
      </c>
      <c r="D110" s="189">
        <f t="shared" ca="1" si="2"/>
        <v>1353</v>
      </c>
      <c r="E110" s="189">
        <f t="shared" ca="1" si="3"/>
        <v>1186</v>
      </c>
      <c r="F110" s="189">
        <f t="shared" ca="1" si="4"/>
        <v>809</v>
      </c>
      <c r="G110" s="189">
        <f t="shared" ca="1" si="5"/>
        <v>630</v>
      </c>
      <c r="H110" s="189">
        <f t="shared" ca="1" si="6"/>
        <v>633</v>
      </c>
      <c r="I110" s="189">
        <f t="shared" ca="1" si="7"/>
        <v>509</v>
      </c>
      <c r="J110" s="189">
        <f t="shared" ca="1" si="8"/>
        <v>440</v>
      </c>
      <c r="K110" s="189">
        <f t="shared" ca="1" si="9"/>
        <v>458</v>
      </c>
      <c r="L110" s="189">
        <f t="shared" ca="1" si="10"/>
        <v>533</v>
      </c>
      <c r="M110" s="189">
        <f t="shared" ca="1" si="11"/>
        <v>576</v>
      </c>
      <c r="N110" s="189">
        <f t="shared" ca="1" si="12"/>
        <v>851</v>
      </c>
      <c r="BC11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),$A110,C$67)</f>
        <v>1253</v>
      </c>
      <c r="BD11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),$A110,D$67)</f>
        <v>1353</v>
      </c>
      <c r="BE11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),$A110,E$67)</f>
        <v>1186</v>
      </c>
      <c r="BF11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),$A110,F$67)</f>
        <v>809</v>
      </c>
      <c r="BG11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),$A110,G$67)</f>
        <v>630</v>
      </c>
      <c r="BH11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),$A110,H$67)</f>
        <v>633</v>
      </c>
      <c r="BI11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),$A110,I$67)</f>
        <v>509</v>
      </c>
      <c r="BJ11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),$A110,J$67)</f>
        <v>440</v>
      </c>
      <c r="BK11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),$A110,K$67)</f>
        <v>458</v>
      </c>
      <c r="BL11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),$A110,L$67)</f>
        <v>533</v>
      </c>
      <c r="BM11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),$A110,M$67)</f>
        <v>576</v>
      </c>
      <c r="BN11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),$A110,N$67)</f>
        <v>851</v>
      </c>
    </row>
    <row r="111" spans="1:66" x14ac:dyDescent="0.25">
      <c r="A111" s="140">
        <v>44</v>
      </c>
      <c r="B111" s="136"/>
      <c r="C111" s="136">
        <f t="shared" ca="1" si="1"/>
        <v>10100</v>
      </c>
      <c r="D111" s="136">
        <f t="shared" ca="1" si="2"/>
        <v>10625</v>
      </c>
      <c r="E111" s="136">
        <f t="shared" ca="1" si="3"/>
        <v>10111</v>
      </c>
      <c r="F111" s="136">
        <f t="shared" ca="1" si="4"/>
        <v>7538</v>
      </c>
      <c r="G111" s="136">
        <f t="shared" ca="1" si="5"/>
        <v>5245</v>
      </c>
      <c r="H111" s="136">
        <f t="shared" ca="1" si="6"/>
        <v>4413</v>
      </c>
      <c r="I111" s="136">
        <f t="shared" ca="1" si="7"/>
        <v>3597</v>
      </c>
      <c r="J111" s="136">
        <f t="shared" ca="1" si="8"/>
        <v>3026</v>
      </c>
      <c r="K111" s="136">
        <f t="shared" ca="1" si="9"/>
        <v>2923</v>
      </c>
      <c r="L111" s="136">
        <f t="shared" ca="1" si="10"/>
        <v>3365</v>
      </c>
      <c r="M111" s="136">
        <f t="shared" ca="1" si="11"/>
        <v>4458</v>
      </c>
      <c r="N111" s="136">
        <f t="shared" ca="1" si="12"/>
        <v>7090</v>
      </c>
      <c r="BC11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),$A111,C$67)</f>
        <v>10100</v>
      </c>
      <c r="BD11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),$A111,D$67)</f>
        <v>10625</v>
      </c>
      <c r="BE11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),$A111,E$67)</f>
        <v>10111</v>
      </c>
      <c r="BF11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),$A111,F$67)</f>
        <v>7538</v>
      </c>
      <c r="BG11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),$A111,G$67)</f>
        <v>5245</v>
      </c>
      <c r="BH11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),$A111,H$67)</f>
        <v>4413</v>
      </c>
      <c r="BI11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),$A111,I$67)</f>
        <v>3597</v>
      </c>
      <c r="BJ11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),$A111,J$67)</f>
        <v>3026</v>
      </c>
      <c r="BK11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),$A111,K$67)</f>
        <v>2923</v>
      </c>
      <c r="BL11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),$A111,L$67)</f>
        <v>3365</v>
      </c>
      <c r="BM11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),$A111,M$67)</f>
        <v>4458</v>
      </c>
      <c r="BN11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),$A111,N$67)</f>
        <v>7090</v>
      </c>
    </row>
    <row r="112" spans="1:66" x14ac:dyDescent="0.25">
      <c r="A112" s="140">
        <v>45</v>
      </c>
      <c r="B112" s="136"/>
      <c r="C112" s="136">
        <f t="shared" ca="1" si="1"/>
        <v>10517</v>
      </c>
      <c r="D112" s="136">
        <f t="shared" ca="1" si="2"/>
        <v>11086</v>
      </c>
      <c r="E112" s="136">
        <f t="shared" ca="1" si="3"/>
        <v>10543</v>
      </c>
      <c r="F112" s="136">
        <f t="shared" ca="1" si="4"/>
        <v>7905</v>
      </c>
      <c r="G112" s="136">
        <f t="shared" ca="1" si="5"/>
        <v>5562</v>
      </c>
      <c r="H112" s="136">
        <f t="shared" ca="1" si="6"/>
        <v>4719</v>
      </c>
      <c r="I112" s="136">
        <f t="shared" ca="1" si="7"/>
        <v>3880</v>
      </c>
      <c r="J112" s="136">
        <f t="shared" ca="1" si="8"/>
        <v>3306</v>
      </c>
      <c r="K112" s="136">
        <f t="shared" ca="1" si="9"/>
        <v>3194</v>
      </c>
      <c r="L112" s="136">
        <f t="shared" ca="1" si="10"/>
        <v>3639</v>
      </c>
      <c r="M112" s="136">
        <f t="shared" ca="1" si="11"/>
        <v>4754</v>
      </c>
      <c r="N112" s="136">
        <f t="shared" ca="1" si="12"/>
        <v>7427</v>
      </c>
      <c r="BC11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),$A112,C$67)</f>
        <v>10517</v>
      </c>
      <c r="BD11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),$A112,D$67)</f>
        <v>11086</v>
      </c>
      <c r="BE11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),$A112,E$67)</f>
        <v>10543</v>
      </c>
      <c r="BF11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),$A112,F$67)</f>
        <v>7905</v>
      </c>
      <c r="BG11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),$A112,G$67)</f>
        <v>5562</v>
      </c>
      <c r="BH11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),$A112,H$67)</f>
        <v>4719</v>
      </c>
      <c r="BI11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),$A112,I$67)</f>
        <v>3880</v>
      </c>
      <c r="BJ11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),$A112,J$67)</f>
        <v>3306</v>
      </c>
      <c r="BK11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),$A112,K$67)</f>
        <v>3194</v>
      </c>
      <c r="BL11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),$A112,L$67)</f>
        <v>3639</v>
      </c>
      <c r="BM11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),$A112,M$67)</f>
        <v>4754</v>
      </c>
      <c r="BN11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),$A112,N$67)</f>
        <v>7427</v>
      </c>
    </row>
    <row r="113" spans="1:66" x14ac:dyDescent="0.25">
      <c r="A113" s="280">
        <v>46</v>
      </c>
      <c r="B113" s="281"/>
      <c r="C113" s="281">
        <f t="shared" ca="1" si="1"/>
        <v>11396</v>
      </c>
      <c r="D113" s="281">
        <f t="shared" ca="1" si="2"/>
        <v>12210</v>
      </c>
      <c r="E113" s="281">
        <f t="shared" ca="1" si="3"/>
        <v>11649</v>
      </c>
      <c r="F113" s="281">
        <f t="shared" ca="1" si="4"/>
        <v>8947</v>
      </c>
      <c r="G113" s="281">
        <f t="shared" ca="1" si="5"/>
        <v>6458</v>
      </c>
      <c r="H113" s="281">
        <f t="shared" ca="1" si="6"/>
        <v>5614</v>
      </c>
      <c r="I113" s="281">
        <f t="shared" ca="1" si="7"/>
        <v>4603</v>
      </c>
      <c r="J113" s="281">
        <f t="shared" ca="1" si="8"/>
        <v>3922</v>
      </c>
      <c r="K113" s="281">
        <f t="shared" ca="1" si="9"/>
        <v>3811</v>
      </c>
      <c r="L113" s="281">
        <f t="shared" ca="1" si="10"/>
        <v>4305</v>
      </c>
      <c r="M113" s="281">
        <f t="shared" ca="1" si="11"/>
        <v>5419</v>
      </c>
      <c r="N113" s="281">
        <f t="shared" ca="1" si="12"/>
        <v>8098</v>
      </c>
      <c r="BC11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),$A113,C$67)</f>
        <v>11396</v>
      </c>
      <c r="BD11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),$A113,D$67)</f>
        <v>12210</v>
      </c>
      <c r="BE11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),$A113,E$67)</f>
        <v>11649</v>
      </c>
      <c r="BF11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),$A113,F$67)</f>
        <v>8947</v>
      </c>
      <c r="BG11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),$A113,G$67)</f>
        <v>6458</v>
      </c>
      <c r="BH11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),$A113,H$67)</f>
        <v>5614</v>
      </c>
      <c r="BI11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),$A113,I$67)</f>
        <v>4603</v>
      </c>
      <c r="BJ11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),$A113,J$67)</f>
        <v>3922</v>
      </c>
      <c r="BK11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),$A113,K$67)</f>
        <v>3811</v>
      </c>
      <c r="BL11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),$A113,L$67)</f>
        <v>4305</v>
      </c>
      <c r="BM11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),$A113,M$67)</f>
        <v>5419</v>
      </c>
      <c r="BN11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),$A113,N$67)</f>
        <v>8098</v>
      </c>
    </row>
    <row r="114" spans="1:66" x14ac:dyDescent="0.25">
      <c r="A114" s="140">
        <v>47</v>
      </c>
      <c r="B114" s="136"/>
      <c r="C114" s="136">
        <f t="shared" ca="1" si="1"/>
        <v>331</v>
      </c>
      <c r="D114" s="136">
        <f t="shared" ca="1" si="2"/>
        <v>367</v>
      </c>
      <c r="E114" s="136">
        <f t="shared" ca="1" si="3"/>
        <v>312</v>
      </c>
      <c r="F114" s="136">
        <f t="shared" ca="1" si="4"/>
        <v>219</v>
      </c>
      <c r="G114" s="136">
        <f t="shared" ca="1" si="5"/>
        <v>193</v>
      </c>
      <c r="H114" s="136">
        <f t="shared" ca="1" si="6"/>
        <v>203</v>
      </c>
      <c r="I114" s="136">
        <f t="shared" ca="1" si="7"/>
        <v>177</v>
      </c>
      <c r="J114" s="136">
        <f t="shared" ca="1" si="8"/>
        <v>148</v>
      </c>
      <c r="K114" s="136">
        <f t="shared" ca="1" si="9"/>
        <v>161</v>
      </c>
      <c r="L114" s="136">
        <f t="shared" ca="1" si="10"/>
        <v>192</v>
      </c>
      <c r="M114" s="136">
        <f t="shared" ca="1" si="11"/>
        <v>185</v>
      </c>
      <c r="N114" s="136">
        <f t="shared" ca="1" si="12"/>
        <v>234</v>
      </c>
      <c r="BC11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),$A114,C$67)</f>
        <v>331</v>
      </c>
      <c r="BD11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),$A114,D$67)</f>
        <v>367</v>
      </c>
      <c r="BE11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),$A114,E$67)</f>
        <v>312</v>
      </c>
      <c r="BF11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),$A114,F$67)</f>
        <v>219</v>
      </c>
      <c r="BG11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),$A114,G$67)</f>
        <v>193</v>
      </c>
      <c r="BH11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),$A114,H$67)</f>
        <v>203</v>
      </c>
      <c r="BI11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),$A114,I$67)</f>
        <v>177</v>
      </c>
      <c r="BJ11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),$A114,J$67)</f>
        <v>148</v>
      </c>
      <c r="BK11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),$A114,K$67)</f>
        <v>161</v>
      </c>
      <c r="BL11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),$A114,L$67)</f>
        <v>192</v>
      </c>
      <c r="BM11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),$A114,M$67)</f>
        <v>185</v>
      </c>
      <c r="BN11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),$A114,N$67)</f>
        <v>234</v>
      </c>
    </row>
    <row r="115" spans="1:66" x14ac:dyDescent="0.25">
      <c r="A115" s="140">
        <v>48</v>
      </c>
      <c r="B115" s="136"/>
      <c r="C115" s="136">
        <f t="shared" ca="1" si="1"/>
        <v>338</v>
      </c>
      <c r="D115" s="136">
        <f t="shared" ca="1" si="2"/>
        <v>375</v>
      </c>
      <c r="E115" s="136">
        <f t="shared" ca="1" si="3"/>
        <v>320</v>
      </c>
      <c r="F115" s="136">
        <f t="shared" ca="1" si="4"/>
        <v>225</v>
      </c>
      <c r="G115" s="136">
        <f t="shared" ca="1" si="5"/>
        <v>198</v>
      </c>
      <c r="H115" s="136">
        <f t="shared" ca="1" si="6"/>
        <v>208</v>
      </c>
      <c r="I115" s="136">
        <f t="shared" ca="1" si="7"/>
        <v>182</v>
      </c>
      <c r="J115" s="136">
        <f t="shared" ca="1" si="8"/>
        <v>152</v>
      </c>
      <c r="K115" s="136">
        <f t="shared" ca="1" si="9"/>
        <v>165</v>
      </c>
      <c r="L115" s="136">
        <f t="shared" ca="1" si="10"/>
        <v>196</v>
      </c>
      <c r="M115" s="136">
        <f t="shared" ca="1" si="11"/>
        <v>189</v>
      </c>
      <c r="N115" s="136">
        <f t="shared" ca="1" si="12"/>
        <v>240</v>
      </c>
      <c r="BC11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),$A115,C$67)</f>
        <v>338</v>
      </c>
      <c r="BD11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),$A115,D$67)</f>
        <v>375</v>
      </c>
      <c r="BE11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),$A115,E$67)</f>
        <v>320</v>
      </c>
      <c r="BF11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),$A115,F$67)</f>
        <v>225</v>
      </c>
      <c r="BG11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),$A115,G$67)</f>
        <v>198</v>
      </c>
      <c r="BH11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),$A115,H$67)</f>
        <v>208</v>
      </c>
      <c r="BI11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),$A115,I$67)</f>
        <v>182</v>
      </c>
      <c r="BJ11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),$A115,J$67)</f>
        <v>152</v>
      </c>
      <c r="BK11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),$A115,K$67)</f>
        <v>165</v>
      </c>
      <c r="BL11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),$A115,L$67)</f>
        <v>196</v>
      </c>
      <c r="BM11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),$A115,M$67)</f>
        <v>189</v>
      </c>
      <c r="BN11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),$A115,N$67)</f>
        <v>240</v>
      </c>
    </row>
    <row r="116" spans="1:66" x14ac:dyDescent="0.25">
      <c r="A116" s="140">
        <v>49</v>
      </c>
      <c r="B116" s="136"/>
      <c r="C116" s="136">
        <f t="shared" ca="1" si="1"/>
        <v>512</v>
      </c>
      <c r="D116" s="136">
        <f t="shared" ca="1" si="2"/>
        <v>545</v>
      </c>
      <c r="E116" s="136">
        <f t="shared" ca="1" si="3"/>
        <v>454</v>
      </c>
      <c r="F116" s="136">
        <f t="shared" ca="1" si="4"/>
        <v>326</v>
      </c>
      <c r="G116" s="136">
        <f t="shared" ca="1" si="5"/>
        <v>303</v>
      </c>
      <c r="H116" s="136">
        <f t="shared" ca="1" si="6"/>
        <v>318</v>
      </c>
      <c r="I116" s="136">
        <f t="shared" ca="1" si="7"/>
        <v>279</v>
      </c>
      <c r="J116" s="136">
        <f t="shared" ca="1" si="8"/>
        <v>230</v>
      </c>
      <c r="K116" s="136">
        <f t="shared" ca="1" si="9"/>
        <v>260</v>
      </c>
      <c r="L116" s="136">
        <f t="shared" ca="1" si="10"/>
        <v>308</v>
      </c>
      <c r="M116" s="136">
        <f t="shared" ca="1" si="11"/>
        <v>288</v>
      </c>
      <c r="N116" s="136">
        <f t="shared" ca="1" si="12"/>
        <v>355</v>
      </c>
      <c r="BC11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),$A116,C$67)</f>
        <v>512</v>
      </c>
      <c r="BD11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),$A116,D$67)</f>
        <v>545</v>
      </c>
      <c r="BE11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),$A116,E$67)</f>
        <v>454</v>
      </c>
      <c r="BF11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),$A116,F$67)</f>
        <v>326</v>
      </c>
      <c r="BG11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),$A116,G$67)</f>
        <v>303</v>
      </c>
      <c r="BH11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),$A116,H$67)</f>
        <v>318</v>
      </c>
      <c r="BI11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),$A116,I$67)</f>
        <v>279</v>
      </c>
      <c r="BJ11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),$A116,J$67)</f>
        <v>230</v>
      </c>
      <c r="BK11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),$A116,K$67)</f>
        <v>260</v>
      </c>
      <c r="BL11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),$A116,L$67)</f>
        <v>308</v>
      </c>
      <c r="BM11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),$A116,M$67)</f>
        <v>288</v>
      </c>
      <c r="BN11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),$A116,N$67)</f>
        <v>355</v>
      </c>
    </row>
    <row r="117" spans="1:66" x14ac:dyDescent="0.25">
      <c r="A117" s="140">
        <v>50</v>
      </c>
      <c r="B117" s="136"/>
      <c r="C117" s="136">
        <f t="shared" ca="1" si="1"/>
        <v>665</v>
      </c>
      <c r="D117" s="136">
        <f t="shared" ca="1" si="2"/>
        <v>715</v>
      </c>
      <c r="E117" s="136">
        <f t="shared" ca="1" si="3"/>
        <v>608</v>
      </c>
      <c r="F117" s="136">
        <f t="shared" ca="1" si="4"/>
        <v>447</v>
      </c>
      <c r="G117" s="136">
        <f t="shared" ca="1" si="5"/>
        <v>411</v>
      </c>
      <c r="H117" s="136">
        <f t="shared" ca="1" si="6"/>
        <v>430</v>
      </c>
      <c r="I117" s="136">
        <f t="shared" ca="1" si="7"/>
        <v>373</v>
      </c>
      <c r="J117" s="136">
        <f t="shared" ca="1" si="8"/>
        <v>311</v>
      </c>
      <c r="K117" s="136">
        <f t="shared" ca="1" si="9"/>
        <v>344</v>
      </c>
      <c r="L117" s="136">
        <f t="shared" ca="1" si="10"/>
        <v>402</v>
      </c>
      <c r="M117" s="136">
        <f t="shared" ca="1" si="11"/>
        <v>383</v>
      </c>
      <c r="N117" s="136">
        <f t="shared" ca="1" si="12"/>
        <v>470</v>
      </c>
      <c r="BC11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),$A117,C$67)</f>
        <v>665</v>
      </c>
      <c r="BD11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),$A117,D$67)</f>
        <v>715</v>
      </c>
      <c r="BE11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),$A117,E$67)</f>
        <v>608</v>
      </c>
      <c r="BF11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),$A117,F$67)</f>
        <v>447</v>
      </c>
      <c r="BG11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),$A117,G$67)</f>
        <v>411</v>
      </c>
      <c r="BH11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),$A117,H$67)</f>
        <v>430</v>
      </c>
      <c r="BI11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),$A117,I$67)</f>
        <v>373</v>
      </c>
      <c r="BJ11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),$A117,J$67)</f>
        <v>311</v>
      </c>
      <c r="BK11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),$A117,K$67)</f>
        <v>344</v>
      </c>
      <c r="BL11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),$A117,L$67)</f>
        <v>402</v>
      </c>
      <c r="BM11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),$A117,M$67)</f>
        <v>383</v>
      </c>
      <c r="BN11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),$A117,N$67)</f>
        <v>470</v>
      </c>
    </row>
    <row r="118" spans="1:66" x14ac:dyDescent="0.25">
      <c r="A118" s="140">
        <v>51</v>
      </c>
      <c r="B118" s="136"/>
      <c r="C118" s="136">
        <f t="shared" ca="1" si="1"/>
        <v>675</v>
      </c>
      <c r="D118" s="136">
        <f t="shared" ca="1" si="2"/>
        <v>728</v>
      </c>
      <c r="E118" s="136">
        <f t="shared" ca="1" si="3"/>
        <v>620</v>
      </c>
      <c r="F118" s="136">
        <f t="shared" ca="1" si="4"/>
        <v>457</v>
      </c>
      <c r="G118" s="136">
        <f t="shared" ca="1" si="5"/>
        <v>419</v>
      </c>
      <c r="H118" s="136">
        <f t="shared" ca="1" si="6"/>
        <v>439</v>
      </c>
      <c r="I118" s="136">
        <f t="shared" ca="1" si="7"/>
        <v>380</v>
      </c>
      <c r="J118" s="136">
        <f t="shared" ca="1" si="8"/>
        <v>318</v>
      </c>
      <c r="K118" s="136">
        <f t="shared" ca="1" si="9"/>
        <v>350</v>
      </c>
      <c r="L118" s="136">
        <f t="shared" ca="1" si="10"/>
        <v>409</v>
      </c>
      <c r="M118" s="136">
        <f t="shared" ca="1" si="11"/>
        <v>391</v>
      </c>
      <c r="N118" s="136">
        <f t="shared" ca="1" si="12"/>
        <v>478</v>
      </c>
      <c r="BC11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),$A118,C$67)</f>
        <v>675</v>
      </c>
      <c r="BD11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),$A118,D$67)</f>
        <v>728</v>
      </c>
      <c r="BE11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),$A118,E$67)</f>
        <v>620</v>
      </c>
      <c r="BF11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),$A118,F$67)</f>
        <v>457</v>
      </c>
      <c r="BG11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),$A118,G$67)</f>
        <v>419</v>
      </c>
      <c r="BH11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),$A118,H$67)</f>
        <v>439</v>
      </c>
      <c r="BI11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),$A118,I$67)</f>
        <v>380</v>
      </c>
      <c r="BJ11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),$A118,J$67)</f>
        <v>318</v>
      </c>
      <c r="BK11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),$A118,K$67)</f>
        <v>350</v>
      </c>
      <c r="BL11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),$A118,L$67)</f>
        <v>409</v>
      </c>
      <c r="BM11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),$A118,M$67)</f>
        <v>391</v>
      </c>
      <c r="BN11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),$A118,N$67)</f>
        <v>478</v>
      </c>
    </row>
    <row r="119" spans="1:66" x14ac:dyDescent="0.25">
      <c r="A119" s="140">
        <v>52</v>
      </c>
      <c r="B119" s="136"/>
      <c r="C119" s="136">
        <f t="shared" ca="1" si="1"/>
        <v>699</v>
      </c>
      <c r="D119" s="136">
        <f t="shared" ca="1" si="2"/>
        <v>755</v>
      </c>
      <c r="E119" s="136">
        <f t="shared" ca="1" si="3"/>
        <v>644</v>
      </c>
      <c r="F119" s="136">
        <f t="shared" ca="1" si="4"/>
        <v>476</v>
      </c>
      <c r="G119" s="136">
        <f t="shared" ca="1" si="5"/>
        <v>436</v>
      </c>
      <c r="H119" s="136">
        <f t="shared" ca="1" si="6"/>
        <v>457</v>
      </c>
      <c r="I119" s="136">
        <f t="shared" ca="1" si="7"/>
        <v>395</v>
      </c>
      <c r="J119" s="136">
        <f t="shared" ca="1" si="8"/>
        <v>331</v>
      </c>
      <c r="K119" s="136">
        <f t="shared" ca="1" si="9"/>
        <v>364</v>
      </c>
      <c r="L119" s="136">
        <f t="shared" ca="1" si="10"/>
        <v>425</v>
      </c>
      <c r="M119" s="136">
        <f t="shared" ca="1" si="11"/>
        <v>406</v>
      </c>
      <c r="N119" s="136">
        <f t="shared" ca="1" si="12"/>
        <v>497</v>
      </c>
      <c r="BC11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),$A119,C$67)</f>
        <v>699</v>
      </c>
      <c r="BD11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),$A119,D$67)</f>
        <v>755</v>
      </c>
      <c r="BE11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),$A119,E$67)</f>
        <v>644</v>
      </c>
      <c r="BF11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),$A119,F$67)</f>
        <v>476</v>
      </c>
      <c r="BG11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),$A119,G$67)</f>
        <v>436</v>
      </c>
      <c r="BH11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),$A119,H$67)</f>
        <v>457</v>
      </c>
      <c r="BI11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),$A119,I$67)</f>
        <v>395</v>
      </c>
      <c r="BJ11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),$A119,J$67)</f>
        <v>331</v>
      </c>
      <c r="BK11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),$A119,K$67)</f>
        <v>364</v>
      </c>
      <c r="BL11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),$A119,L$67)</f>
        <v>425</v>
      </c>
      <c r="BM11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),$A119,M$67)</f>
        <v>406</v>
      </c>
      <c r="BN11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),$A119,N$67)</f>
        <v>497</v>
      </c>
    </row>
    <row r="120" spans="1:66" x14ac:dyDescent="0.25">
      <c r="A120" s="140">
        <v>53</v>
      </c>
      <c r="B120" s="136"/>
      <c r="C120" s="136">
        <f t="shared" ca="1" si="1"/>
        <v>0</v>
      </c>
      <c r="D120" s="136">
        <f t="shared" ca="1" si="2"/>
        <v>0</v>
      </c>
      <c r="E120" s="136">
        <f t="shared" ca="1" si="3"/>
        <v>0</v>
      </c>
      <c r="F120" s="136">
        <f t="shared" ca="1" si="4"/>
        <v>0</v>
      </c>
      <c r="G120" s="136">
        <f t="shared" ca="1" si="5"/>
        <v>0</v>
      </c>
      <c r="H120" s="136">
        <f t="shared" ca="1" si="6"/>
        <v>0</v>
      </c>
      <c r="I120" s="136">
        <f t="shared" ca="1" si="7"/>
        <v>0</v>
      </c>
      <c r="J120" s="136">
        <f t="shared" ca="1" si="8"/>
        <v>0</v>
      </c>
      <c r="K120" s="136">
        <f t="shared" ca="1" si="9"/>
        <v>0</v>
      </c>
      <c r="L120" s="136">
        <f t="shared" ca="1" si="10"/>
        <v>0</v>
      </c>
      <c r="M120" s="136">
        <f t="shared" ca="1" si="11"/>
        <v>0</v>
      </c>
      <c r="N120" s="136">
        <f t="shared" ca="1" si="12"/>
        <v>0</v>
      </c>
      <c r="BC12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),$A120,C$67)</f>
        <v>0</v>
      </c>
      <c r="BD12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),$A120,D$67)</f>
        <v>0</v>
      </c>
      <c r="BE12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),$A120,E$67)</f>
        <v>0</v>
      </c>
      <c r="BF12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),$A120,F$67)</f>
        <v>0</v>
      </c>
      <c r="BG12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),$A120,G$67)</f>
        <v>0</v>
      </c>
      <c r="BH12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),$A120,H$67)</f>
        <v>0</v>
      </c>
      <c r="BI12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),$A120,I$67)</f>
        <v>0</v>
      </c>
      <c r="BJ12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),$A120,J$67)</f>
        <v>0</v>
      </c>
      <c r="BK12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),$A120,K$67)</f>
        <v>0</v>
      </c>
      <c r="BL12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),$A120,L$67)</f>
        <v>0</v>
      </c>
      <c r="BM12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),$A120,M$67)</f>
        <v>0</v>
      </c>
      <c r="BN12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),$A120,N$67)</f>
        <v>0</v>
      </c>
    </row>
    <row r="121" spans="1:66" x14ac:dyDescent="0.25">
      <c r="A121" s="140">
        <v>54</v>
      </c>
      <c r="B121" s="136"/>
      <c r="C121" s="136">
        <f t="shared" ca="1" si="1"/>
        <v>159</v>
      </c>
      <c r="D121" s="136">
        <f t="shared" ca="1" si="2"/>
        <v>163</v>
      </c>
      <c r="E121" s="136">
        <f t="shared" ca="1" si="3"/>
        <v>139</v>
      </c>
      <c r="F121" s="136">
        <f t="shared" ca="1" si="4"/>
        <v>104</v>
      </c>
      <c r="G121" s="136">
        <f t="shared" ca="1" si="5"/>
        <v>130</v>
      </c>
      <c r="H121" s="136">
        <f t="shared" ca="1" si="6"/>
        <v>160</v>
      </c>
      <c r="I121" s="136">
        <f t="shared" ca="1" si="7"/>
        <v>171</v>
      </c>
      <c r="J121" s="136">
        <f t="shared" ca="1" si="8"/>
        <v>138</v>
      </c>
      <c r="K121" s="136">
        <f t="shared" ca="1" si="9"/>
        <v>152</v>
      </c>
      <c r="L121" s="136">
        <f t="shared" ca="1" si="10"/>
        <v>197</v>
      </c>
      <c r="M121" s="136">
        <f t="shared" ca="1" si="11"/>
        <v>158</v>
      </c>
      <c r="N121" s="136">
        <f t="shared" ca="1" si="12"/>
        <v>142</v>
      </c>
      <c r="BC12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),$A121,C$67)</f>
        <v>159</v>
      </c>
      <c r="BD12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),$A121,D$67)</f>
        <v>163</v>
      </c>
      <c r="BE12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),$A121,E$67)</f>
        <v>139</v>
      </c>
      <c r="BF12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),$A121,F$67)</f>
        <v>104</v>
      </c>
      <c r="BG12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),$A121,G$67)</f>
        <v>130</v>
      </c>
      <c r="BH12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),$A121,H$67)</f>
        <v>160</v>
      </c>
      <c r="BI12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),$A121,I$67)</f>
        <v>171</v>
      </c>
      <c r="BJ12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),$A121,J$67)</f>
        <v>138</v>
      </c>
      <c r="BK12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),$A121,K$67)</f>
        <v>152</v>
      </c>
      <c r="BL12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),$A121,L$67)</f>
        <v>197</v>
      </c>
      <c r="BM12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),$A121,M$67)</f>
        <v>158</v>
      </c>
      <c r="BN12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),$A121,N$67)</f>
        <v>142</v>
      </c>
    </row>
    <row r="122" spans="1:66" x14ac:dyDescent="0.25">
      <c r="A122" s="140">
        <v>55</v>
      </c>
      <c r="B122" s="136"/>
      <c r="C122" s="136">
        <f t="shared" ca="1" si="1"/>
        <v>0</v>
      </c>
      <c r="D122" s="136">
        <f t="shared" ca="1" si="2"/>
        <v>0</v>
      </c>
      <c r="E122" s="136">
        <f t="shared" ca="1" si="3"/>
        <v>0</v>
      </c>
      <c r="F122" s="136">
        <f t="shared" ca="1" si="4"/>
        <v>0</v>
      </c>
      <c r="G122" s="136">
        <f t="shared" ca="1" si="5"/>
        <v>0</v>
      </c>
      <c r="H122" s="136">
        <f t="shared" ca="1" si="6"/>
        <v>0</v>
      </c>
      <c r="I122" s="136">
        <f t="shared" ca="1" si="7"/>
        <v>0</v>
      </c>
      <c r="J122" s="136">
        <f t="shared" ca="1" si="8"/>
        <v>0</v>
      </c>
      <c r="K122" s="136">
        <f t="shared" ca="1" si="9"/>
        <v>0</v>
      </c>
      <c r="L122" s="136">
        <f t="shared" ca="1" si="10"/>
        <v>0</v>
      </c>
      <c r="M122" s="136">
        <f t="shared" ca="1" si="11"/>
        <v>0</v>
      </c>
      <c r="N122" s="136">
        <f t="shared" ca="1" si="12"/>
        <v>0</v>
      </c>
      <c r="BC12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),$A122,C$67)</f>
        <v>0</v>
      </c>
      <c r="BD12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),$A122,D$67)</f>
        <v>0</v>
      </c>
      <c r="BE12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),$A122,E$67)</f>
        <v>0</v>
      </c>
      <c r="BF12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),$A122,F$67)</f>
        <v>0</v>
      </c>
      <c r="BG12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),$A122,G$67)</f>
        <v>0</v>
      </c>
      <c r="BH12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),$A122,H$67)</f>
        <v>0</v>
      </c>
      <c r="BI12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),$A122,I$67)</f>
        <v>0</v>
      </c>
      <c r="BJ12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),$A122,J$67)</f>
        <v>0</v>
      </c>
      <c r="BK12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),$A122,K$67)</f>
        <v>0</v>
      </c>
      <c r="BL12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),$A122,L$67)</f>
        <v>0</v>
      </c>
      <c r="BM12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),$A122,M$67)</f>
        <v>0</v>
      </c>
      <c r="BN12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),$A122,N$67)</f>
        <v>0</v>
      </c>
    </row>
    <row r="123" spans="1:66" x14ac:dyDescent="0.25">
      <c r="A123" s="140">
        <v>56</v>
      </c>
      <c r="B123" s="136"/>
      <c r="C123" s="136">
        <f t="shared" ca="1" si="1"/>
        <v>0</v>
      </c>
      <c r="D123" s="136">
        <f t="shared" ca="1" si="2"/>
        <v>0</v>
      </c>
      <c r="E123" s="136">
        <f t="shared" ca="1" si="3"/>
        <v>0</v>
      </c>
      <c r="F123" s="136">
        <f t="shared" ca="1" si="4"/>
        <v>0</v>
      </c>
      <c r="G123" s="136">
        <f t="shared" ca="1" si="5"/>
        <v>0</v>
      </c>
      <c r="H123" s="136">
        <f t="shared" ca="1" si="6"/>
        <v>0</v>
      </c>
      <c r="I123" s="136">
        <f t="shared" ca="1" si="7"/>
        <v>0</v>
      </c>
      <c r="J123" s="136">
        <f t="shared" ca="1" si="8"/>
        <v>0</v>
      </c>
      <c r="K123" s="136">
        <f t="shared" ca="1" si="9"/>
        <v>0</v>
      </c>
      <c r="L123" s="136">
        <f t="shared" ca="1" si="10"/>
        <v>0</v>
      </c>
      <c r="M123" s="136">
        <f t="shared" ca="1" si="11"/>
        <v>0</v>
      </c>
      <c r="N123" s="136">
        <f t="shared" ca="1" si="12"/>
        <v>0</v>
      </c>
      <c r="BC12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),$A123,C$67)</f>
        <v>0</v>
      </c>
      <c r="BD12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),$A123,D$67)</f>
        <v>0</v>
      </c>
      <c r="BE12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),$A123,E$67)</f>
        <v>0</v>
      </c>
      <c r="BF12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),$A123,F$67)</f>
        <v>0</v>
      </c>
      <c r="BG12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),$A123,G$67)</f>
        <v>0</v>
      </c>
      <c r="BH12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),$A123,H$67)</f>
        <v>0</v>
      </c>
      <c r="BI12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),$A123,I$67)</f>
        <v>0</v>
      </c>
      <c r="BJ12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),$A123,J$67)</f>
        <v>0</v>
      </c>
      <c r="BK12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),$A123,K$67)</f>
        <v>0</v>
      </c>
      <c r="BL12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),$A123,L$67)</f>
        <v>0</v>
      </c>
      <c r="BM12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),$A123,M$67)</f>
        <v>0</v>
      </c>
      <c r="BN12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),$A123,N$67)</f>
        <v>0</v>
      </c>
    </row>
    <row r="124" spans="1:66" x14ac:dyDescent="0.25">
      <c r="A124" s="140">
        <v>57</v>
      </c>
      <c r="B124" s="136"/>
      <c r="C124" s="136">
        <f t="shared" ca="1" si="1"/>
        <v>307</v>
      </c>
      <c r="D124" s="136">
        <f t="shared" ca="1" si="2"/>
        <v>313</v>
      </c>
      <c r="E124" s="136">
        <f t="shared" ca="1" si="3"/>
        <v>259</v>
      </c>
      <c r="F124" s="136">
        <f t="shared" ca="1" si="4"/>
        <v>193</v>
      </c>
      <c r="G124" s="136">
        <f t="shared" ca="1" si="5"/>
        <v>237</v>
      </c>
      <c r="H124" s="136">
        <f t="shared" ca="1" si="6"/>
        <v>288</v>
      </c>
      <c r="I124" s="136">
        <f t="shared" ca="1" si="7"/>
        <v>293</v>
      </c>
      <c r="J124" s="136">
        <f t="shared" ca="1" si="8"/>
        <v>232</v>
      </c>
      <c r="K124" s="136">
        <f t="shared" ca="1" si="9"/>
        <v>264</v>
      </c>
      <c r="L124" s="136">
        <f t="shared" ca="1" si="10"/>
        <v>342</v>
      </c>
      <c r="M124" s="136">
        <f t="shared" ca="1" si="11"/>
        <v>282</v>
      </c>
      <c r="N124" s="136">
        <f t="shared" ca="1" si="12"/>
        <v>258</v>
      </c>
      <c r="BC12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),$A124,C$67)</f>
        <v>307</v>
      </c>
      <c r="BD12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),$A124,D$67)</f>
        <v>313</v>
      </c>
      <c r="BE12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),$A124,E$67)</f>
        <v>259</v>
      </c>
      <c r="BF12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),$A124,F$67)</f>
        <v>193</v>
      </c>
      <c r="BG12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),$A124,G$67)</f>
        <v>237</v>
      </c>
      <c r="BH12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),$A124,H$67)</f>
        <v>288</v>
      </c>
      <c r="BI12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),$A124,I$67)</f>
        <v>293</v>
      </c>
      <c r="BJ12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),$A124,J$67)</f>
        <v>232</v>
      </c>
      <c r="BK12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),$A124,K$67)</f>
        <v>264</v>
      </c>
      <c r="BL12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),$A124,L$67)</f>
        <v>342</v>
      </c>
      <c r="BM12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),$A124,M$67)</f>
        <v>282</v>
      </c>
      <c r="BN12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),$A124,N$67)</f>
        <v>258</v>
      </c>
    </row>
    <row r="125" spans="1:66" x14ac:dyDescent="0.25">
      <c r="A125" s="140">
        <v>58</v>
      </c>
      <c r="B125" s="136"/>
      <c r="C125" s="136">
        <f t="shared" ca="1" si="1"/>
        <v>377</v>
      </c>
      <c r="D125" s="136">
        <f t="shared" ca="1" si="2"/>
        <v>382</v>
      </c>
      <c r="E125" s="136">
        <f t="shared" ca="1" si="3"/>
        <v>312</v>
      </c>
      <c r="F125" s="136">
        <f t="shared" ca="1" si="4"/>
        <v>236</v>
      </c>
      <c r="G125" s="136">
        <f t="shared" ca="1" si="5"/>
        <v>280</v>
      </c>
      <c r="H125" s="136">
        <f t="shared" ca="1" si="6"/>
        <v>330</v>
      </c>
      <c r="I125" s="136">
        <f t="shared" ca="1" si="7"/>
        <v>330</v>
      </c>
      <c r="J125" s="136">
        <f t="shared" ca="1" si="8"/>
        <v>264</v>
      </c>
      <c r="K125" s="136">
        <f t="shared" ca="1" si="9"/>
        <v>306</v>
      </c>
      <c r="L125" s="136">
        <f t="shared" ca="1" si="10"/>
        <v>397</v>
      </c>
      <c r="M125" s="136">
        <f t="shared" ca="1" si="11"/>
        <v>333</v>
      </c>
      <c r="N125" s="136">
        <f t="shared" ca="1" si="12"/>
        <v>311</v>
      </c>
      <c r="BC12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),$A125,C$67)</f>
        <v>377</v>
      </c>
      <c r="BD12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),$A125,D$67)</f>
        <v>382</v>
      </c>
      <c r="BE12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),$A125,E$67)</f>
        <v>312</v>
      </c>
      <c r="BF12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),$A125,F$67)</f>
        <v>236</v>
      </c>
      <c r="BG12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),$A125,G$67)</f>
        <v>280</v>
      </c>
      <c r="BH12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),$A125,H$67)</f>
        <v>330</v>
      </c>
      <c r="BI12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),$A125,I$67)</f>
        <v>330</v>
      </c>
      <c r="BJ12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),$A125,J$67)</f>
        <v>264</v>
      </c>
      <c r="BK12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),$A125,K$67)</f>
        <v>306</v>
      </c>
      <c r="BL12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),$A125,L$67)</f>
        <v>397</v>
      </c>
      <c r="BM12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),$A125,M$67)</f>
        <v>333</v>
      </c>
      <c r="BN12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),$A125,N$67)</f>
        <v>311</v>
      </c>
    </row>
    <row r="126" spans="1:66" x14ac:dyDescent="0.25">
      <c r="A126" s="140">
        <v>59</v>
      </c>
      <c r="B126" s="136"/>
      <c r="C126" s="136">
        <f t="shared" ca="1" si="1"/>
        <v>0</v>
      </c>
      <c r="D126" s="136">
        <f t="shared" ca="1" si="2"/>
        <v>0</v>
      </c>
      <c r="E126" s="136">
        <f t="shared" ca="1" si="3"/>
        <v>0</v>
      </c>
      <c r="F126" s="136">
        <f t="shared" ca="1" si="4"/>
        <v>0</v>
      </c>
      <c r="G126" s="136">
        <f t="shared" ca="1" si="5"/>
        <v>0</v>
      </c>
      <c r="H126" s="136">
        <f t="shared" ca="1" si="6"/>
        <v>0</v>
      </c>
      <c r="I126" s="136">
        <f t="shared" ca="1" si="7"/>
        <v>0</v>
      </c>
      <c r="J126" s="136">
        <f t="shared" ca="1" si="8"/>
        <v>0</v>
      </c>
      <c r="K126" s="136">
        <f t="shared" ca="1" si="9"/>
        <v>0</v>
      </c>
      <c r="L126" s="136">
        <f t="shared" ca="1" si="10"/>
        <v>0</v>
      </c>
      <c r="M126" s="136">
        <f t="shared" ca="1" si="11"/>
        <v>0</v>
      </c>
      <c r="N126" s="136">
        <f t="shared" ca="1" si="12"/>
        <v>0</v>
      </c>
      <c r="BC12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),$A126,C$67)</f>
        <v>0</v>
      </c>
      <c r="BD12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),$A126,D$67)</f>
        <v>0</v>
      </c>
      <c r="BE12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),$A126,E$67)</f>
        <v>0</v>
      </c>
      <c r="BF12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),$A126,F$67)</f>
        <v>0</v>
      </c>
      <c r="BG12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),$A126,G$67)</f>
        <v>0</v>
      </c>
      <c r="BH12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),$A126,H$67)</f>
        <v>0</v>
      </c>
      <c r="BI12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),$A126,I$67)</f>
        <v>0</v>
      </c>
      <c r="BJ12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),$A126,J$67)</f>
        <v>0</v>
      </c>
      <c r="BK12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),$A126,K$67)</f>
        <v>0</v>
      </c>
      <c r="BL12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),$A126,L$67)</f>
        <v>0</v>
      </c>
      <c r="BM12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),$A126,M$67)</f>
        <v>0</v>
      </c>
      <c r="BN12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),$A126,N$67)</f>
        <v>0</v>
      </c>
    </row>
    <row r="127" spans="1:66" x14ac:dyDescent="0.25">
      <c r="A127" s="140">
        <v>60</v>
      </c>
      <c r="B127" s="136"/>
      <c r="C127" s="136">
        <f t="shared" ca="1" si="1"/>
        <v>0</v>
      </c>
      <c r="D127" s="136">
        <f t="shared" ca="1" si="2"/>
        <v>0</v>
      </c>
      <c r="E127" s="136">
        <f t="shared" ca="1" si="3"/>
        <v>0</v>
      </c>
      <c r="F127" s="136">
        <f t="shared" ca="1" si="4"/>
        <v>0</v>
      </c>
      <c r="G127" s="136">
        <f t="shared" ca="1" si="5"/>
        <v>0</v>
      </c>
      <c r="H127" s="136">
        <f t="shared" ca="1" si="6"/>
        <v>0</v>
      </c>
      <c r="I127" s="136">
        <f t="shared" ca="1" si="7"/>
        <v>0</v>
      </c>
      <c r="J127" s="136">
        <f t="shared" ca="1" si="8"/>
        <v>0</v>
      </c>
      <c r="K127" s="136">
        <f t="shared" ca="1" si="9"/>
        <v>0</v>
      </c>
      <c r="L127" s="136">
        <f t="shared" ca="1" si="10"/>
        <v>0</v>
      </c>
      <c r="M127" s="136">
        <f t="shared" ca="1" si="11"/>
        <v>0</v>
      </c>
      <c r="N127" s="136">
        <f t="shared" ca="1" si="12"/>
        <v>0</v>
      </c>
      <c r="BC12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),$A127,C$67)</f>
        <v>0</v>
      </c>
      <c r="BD12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),$A127,D$67)</f>
        <v>0</v>
      </c>
      <c r="BE12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),$A127,E$67)</f>
        <v>0</v>
      </c>
      <c r="BF12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),$A127,F$67)</f>
        <v>0</v>
      </c>
      <c r="BG12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),$A127,G$67)</f>
        <v>0</v>
      </c>
      <c r="BH12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),$A127,H$67)</f>
        <v>0</v>
      </c>
      <c r="BI12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),$A127,I$67)</f>
        <v>0</v>
      </c>
      <c r="BJ12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),$A127,J$67)</f>
        <v>0</v>
      </c>
      <c r="BK12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),$A127,K$67)</f>
        <v>0</v>
      </c>
      <c r="BL12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),$A127,L$67)</f>
        <v>0</v>
      </c>
      <c r="BM12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),$A127,M$67)</f>
        <v>0</v>
      </c>
      <c r="BN12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),$A127,N$67)</f>
        <v>0</v>
      </c>
    </row>
    <row r="128" spans="1:66" x14ac:dyDescent="0.25">
      <c r="A128" s="140">
        <v>61</v>
      </c>
      <c r="B128" s="136"/>
      <c r="C128" s="136">
        <f t="shared" ca="1" si="1"/>
        <v>1523</v>
      </c>
      <c r="D128" s="136">
        <f t="shared" ca="1" si="2"/>
        <v>1576</v>
      </c>
      <c r="E128" s="136">
        <f t="shared" ca="1" si="3"/>
        <v>1298</v>
      </c>
      <c r="F128" s="136">
        <f t="shared" ca="1" si="4"/>
        <v>986</v>
      </c>
      <c r="G128" s="136">
        <f t="shared" ca="1" si="5"/>
        <v>993</v>
      </c>
      <c r="H128" s="136">
        <f t="shared" ca="1" si="6"/>
        <v>1097</v>
      </c>
      <c r="I128" s="136">
        <f t="shared" ca="1" si="7"/>
        <v>992</v>
      </c>
      <c r="J128" s="136">
        <f t="shared" ca="1" si="8"/>
        <v>806</v>
      </c>
      <c r="K128" s="136">
        <f t="shared" ca="1" si="9"/>
        <v>898</v>
      </c>
      <c r="L128" s="136">
        <f t="shared" ca="1" si="10"/>
        <v>1110</v>
      </c>
      <c r="M128" s="136">
        <f t="shared" ca="1" si="11"/>
        <v>1013</v>
      </c>
      <c r="N128" s="136">
        <f t="shared" ca="1" si="12"/>
        <v>1113</v>
      </c>
      <c r="BC12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),$A128,C$67)</f>
        <v>1523</v>
      </c>
      <c r="BD12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),$A128,D$67)</f>
        <v>1576</v>
      </c>
      <c r="BE12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),$A128,E$67)</f>
        <v>1298</v>
      </c>
      <c r="BF12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),$A128,F$67)</f>
        <v>986</v>
      </c>
      <c r="BG12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),$A128,G$67)</f>
        <v>993</v>
      </c>
      <c r="BH12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),$A128,H$67)</f>
        <v>1097</v>
      </c>
      <c r="BI12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),$A128,I$67)</f>
        <v>992</v>
      </c>
      <c r="BJ12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),$A128,J$67)</f>
        <v>806</v>
      </c>
      <c r="BK12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),$A128,K$67)</f>
        <v>898</v>
      </c>
      <c r="BL12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),$A128,L$67)</f>
        <v>1110</v>
      </c>
      <c r="BM12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),$A128,M$67)</f>
        <v>1013</v>
      </c>
      <c r="BN12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),$A128,N$67)</f>
        <v>1113</v>
      </c>
    </row>
    <row r="129" spans="1:66" x14ac:dyDescent="0.25">
      <c r="A129" s="140">
        <v>62</v>
      </c>
      <c r="B129" s="136"/>
      <c r="C129" s="136">
        <f t="shared" ca="1" si="1"/>
        <v>1596</v>
      </c>
      <c r="D129" s="136">
        <f t="shared" ca="1" si="2"/>
        <v>1655</v>
      </c>
      <c r="E129" s="136">
        <f t="shared" ca="1" si="3"/>
        <v>1368</v>
      </c>
      <c r="F129" s="136">
        <f t="shared" ca="1" si="4"/>
        <v>1040</v>
      </c>
      <c r="G129" s="136">
        <f t="shared" ca="1" si="5"/>
        <v>1046</v>
      </c>
      <c r="H129" s="136">
        <f t="shared" ca="1" si="6"/>
        <v>1156</v>
      </c>
      <c r="I129" s="136">
        <f t="shared" ca="1" si="7"/>
        <v>1050</v>
      </c>
      <c r="J129" s="136">
        <f t="shared" ca="1" si="8"/>
        <v>854</v>
      </c>
      <c r="K129" s="136">
        <f t="shared" ca="1" si="9"/>
        <v>946</v>
      </c>
      <c r="L129" s="136">
        <f t="shared" ca="1" si="10"/>
        <v>1173</v>
      </c>
      <c r="M129" s="136">
        <f t="shared" ca="1" si="11"/>
        <v>1071</v>
      </c>
      <c r="N129" s="136">
        <f t="shared" ca="1" si="12"/>
        <v>1170</v>
      </c>
      <c r="BC12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),$A129,C$67)</f>
        <v>1596</v>
      </c>
      <c r="BD12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),$A129,D$67)</f>
        <v>1655</v>
      </c>
      <c r="BE12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),$A129,E$67)</f>
        <v>1368</v>
      </c>
      <c r="BF12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),$A129,F$67)</f>
        <v>1040</v>
      </c>
      <c r="BG12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),$A129,G$67)</f>
        <v>1046</v>
      </c>
      <c r="BH12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),$A129,H$67)</f>
        <v>1156</v>
      </c>
      <c r="BI12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),$A129,I$67)</f>
        <v>1050</v>
      </c>
      <c r="BJ12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),$A129,J$67)</f>
        <v>854</v>
      </c>
      <c r="BK12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),$A129,K$67)</f>
        <v>946</v>
      </c>
      <c r="BL12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),$A129,L$67)</f>
        <v>1173</v>
      </c>
      <c r="BM12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),$A129,M$67)</f>
        <v>1071</v>
      </c>
      <c r="BN12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),$A129,N$67)</f>
        <v>1170</v>
      </c>
    </row>
    <row r="130" spans="1:66" x14ac:dyDescent="0.25">
      <c r="A130" s="280">
        <v>63</v>
      </c>
      <c r="B130" s="281"/>
      <c r="C130" s="281">
        <f t="shared" ca="1" si="1"/>
        <v>1763</v>
      </c>
      <c r="D130" s="281">
        <f t="shared" ca="1" si="2"/>
        <v>1833</v>
      </c>
      <c r="E130" s="281">
        <f t="shared" ca="1" si="3"/>
        <v>1535</v>
      </c>
      <c r="F130" s="281">
        <f t="shared" ca="1" si="4"/>
        <v>1171</v>
      </c>
      <c r="G130" s="281">
        <f t="shared" ca="1" si="5"/>
        <v>1171</v>
      </c>
      <c r="H130" s="281">
        <f t="shared" ca="1" si="6"/>
        <v>1301</v>
      </c>
      <c r="I130" s="281">
        <f t="shared" ca="1" si="7"/>
        <v>1181</v>
      </c>
      <c r="J130" s="281">
        <f t="shared" ca="1" si="8"/>
        <v>970</v>
      </c>
      <c r="K130" s="281">
        <f t="shared" ca="1" si="9"/>
        <v>1061</v>
      </c>
      <c r="L130" s="281">
        <f t="shared" ca="1" si="10"/>
        <v>1318</v>
      </c>
      <c r="M130" s="281">
        <f t="shared" ca="1" si="11"/>
        <v>1213</v>
      </c>
      <c r="N130" s="281">
        <f t="shared" ca="1" si="12"/>
        <v>1311</v>
      </c>
      <c r="BC13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),$A130,C$67)</f>
        <v>1763</v>
      </c>
      <c r="BD13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),$A130,D$67)</f>
        <v>1833</v>
      </c>
      <c r="BE13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),$A130,E$67)</f>
        <v>1535</v>
      </c>
      <c r="BF13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),$A130,F$67)</f>
        <v>1171</v>
      </c>
      <c r="BG13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),$A130,G$67)</f>
        <v>1171</v>
      </c>
      <c r="BH13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),$A130,H$67)</f>
        <v>1301</v>
      </c>
      <c r="BI13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),$A130,I$67)</f>
        <v>1181</v>
      </c>
      <c r="BJ13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),$A130,J$67)</f>
        <v>970</v>
      </c>
      <c r="BK13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),$A130,K$67)</f>
        <v>1061</v>
      </c>
      <c r="BL13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),$A130,L$67)</f>
        <v>1318</v>
      </c>
      <c r="BM13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),$A130,M$67)</f>
        <v>1213</v>
      </c>
      <c r="BN13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),$A130,N$67)</f>
        <v>1311</v>
      </c>
    </row>
    <row r="131" spans="1:66" x14ac:dyDescent="0.25">
      <c r="A131" s="140">
        <v>64</v>
      </c>
      <c r="B131" s="136"/>
      <c r="C131" s="136">
        <f t="shared" ca="1" si="1"/>
        <v>0</v>
      </c>
      <c r="D131" s="136">
        <f t="shared" ca="1" si="2"/>
        <v>0</v>
      </c>
      <c r="E131" s="136">
        <f t="shared" ca="1" si="3"/>
        <v>0</v>
      </c>
      <c r="F131" s="136">
        <f t="shared" ca="1" si="4"/>
        <v>0</v>
      </c>
      <c r="G131" s="136">
        <f t="shared" ca="1" si="5"/>
        <v>0</v>
      </c>
      <c r="H131" s="136">
        <f t="shared" ca="1" si="6"/>
        <v>0</v>
      </c>
      <c r="I131" s="136">
        <f t="shared" ca="1" si="7"/>
        <v>0</v>
      </c>
      <c r="J131" s="136">
        <f t="shared" ca="1" si="8"/>
        <v>0</v>
      </c>
      <c r="K131" s="136">
        <f t="shared" ca="1" si="9"/>
        <v>0</v>
      </c>
      <c r="L131" s="136">
        <f t="shared" ca="1" si="10"/>
        <v>0</v>
      </c>
      <c r="M131" s="136">
        <f t="shared" ca="1" si="11"/>
        <v>0</v>
      </c>
      <c r="N131" s="136">
        <f t="shared" ca="1" si="12"/>
        <v>0</v>
      </c>
      <c r="BC13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),$A131,C$67)</f>
        <v>0</v>
      </c>
      <c r="BD13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),$A131,D$67)</f>
        <v>0</v>
      </c>
      <c r="BE13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),$A131,E$67)</f>
        <v>0</v>
      </c>
      <c r="BF13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),$A131,F$67)</f>
        <v>0</v>
      </c>
      <c r="BG13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),$A131,G$67)</f>
        <v>0</v>
      </c>
      <c r="BH13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),$A131,H$67)</f>
        <v>0</v>
      </c>
      <c r="BI13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),$A131,I$67)</f>
        <v>0</v>
      </c>
      <c r="BJ13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),$A131,J$67)</f>
        <v>0</v>
      </c>
      <c r="BK13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),$A131,K$67)</f>
        <v>0</v>
      </c>
      <c r="BL13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),$A131,L$67)</f>
        <v>0</v>
      </c>
      <c r="BM13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),$A131,M$67)</f>
        <v>0</v>
      </c>
      <c r="BN13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),$A131,N$67)</f>
        <v>0</v>
      </c>
    </row>
    <row r="132" spans="1:66" x14ac:dyDescent="0.25">
      <c r="A132" s="140">
        <v>65</v>
      </c>
      <c r="B132" s="136"/>
      <c r="C132" s="136">
        <f t="shared" ref="C132:C195" ca="1" si="13">IF(BC132&lt;=0,0,MAX(1,ROUND(BC132,0)))</f>
        <v>85</v>
      </c>
      <c r="D132" s="136">
        <f t="shared" ref="D132:D195" ca="1" si="14">IF(BD132&lt;=0,0,MAX(1,ROUND(BD132,0)))</f>
        <v>89</v>
      </c>
      <c r="E132" s="136">
        <f t="shared" ref="E132:E195" ca="1" si="15">IF(BE132&lt;=0,0,MAX(1,ROUND(BE132,0)))</f>
        <v>79</v>
      </c>
      <c r="F132" s="136">
        <f t="shared" ref="F132:F195" ca="1" si="16">IF(BF132&lt;=0,0,MAX(1,ROUND(BF132,0)))</f>
        <v>82</v>
      </c>
      <c r="G132" s="136">
        <f t="shared" ref="G132:G195" ca="1" si="17">IF(BG132&lt;=0,0,MAX(1,ROUND(BG132,0)))</f>
        <v>117</v>
      </c>
      <c r="H132" s="136">
        <f t="shared" ref="H132:H195" ca="1" si="18">IF(BH132&lt;=0,0,MAX(1,ROUND(BH132,0)))</f>
        <v>142</v>
      </c>
      <c r="I132" s="136">
        <f t="shared" ref="I132:I195" ca="1" si="19">IF(BI132&lt;=0,0,MAX(1,ROUND(BI132,0)))</f>
        <v>125</v>
      </c>
      <c r="J132" s="136">
        <f t="shared" ref="J132:J195" ca="1" si="20">IF(BJ132&lt;=0,0,MAX(1,ROUND(BJ132,0)))</f>
        <v>103</v>
      </c>
      <c r="K132" s="136">
        <f t="shared" ref="K132:K195" ca="1" si="21">IF(BK132&lt;=0,0,MAX(1,ROUND(BK132,0)))</f>
        <v>117</v>
      </c>
      <c r="L132" s="136">
        <f t="shared" ref="L132:L195" ca="1" si="22">IF(BL132&lt;=0,0,MAX(1,ROUND(BL132,0)))</f>
        <v>157</v>
      </c>
      <c r="M132" s="136">
        <f t="shared" ref="M132:M195" ca="1" si="23">IF(BM132&lt;=0,0,MAX(1,ROUND(BM132,0)))</f>
        <v>118</v>
      </c>
      <c r="N132" s="136">
        <f t="shared" ref="N132:N195" ca="1" si="24">IF(BN132&lt;=0,0,MAX(1,ROUND(BN132,0)))</f>
        <v>91</v>
      </c>
      <c r="BC13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),$A132,C$67)</f>
        <v>85</v>
      </c>
      <c r="BD13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),$A132,D$67)</f>
        <v>89</v>
      </c>
      <c r="BE13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),$A132,E$67)</f>
        <v>79</v>
      </c>
      <c r="BF13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),$A132,F$67)</f>
        <v>82</v>
      </c>
      <c r="BG13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),$A132,G$67)</f>
        <v>117</v>
      </c>
      <c r="BH13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),$A132,H$67)</f>
        <v>142</v>
      </c>
      <c r="BI13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),$A132,I$67)</f>
        <v>125</v>
      </c>
      <c r="BJ13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),$A132,J$67)</f>
        <v>103</v>
      </c>
      <c r="BK13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),$A132,K$67)</f>
        <v>117</v>
      </c>
      <c r="BL13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),$A132,L$67)</f>
        <v>157</v>
      </c>
      <c r="BM13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),$A132,M$67)</f>
        <v>118</v>
      </c>
      <c r="BN13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),$A132,N$67)</f>
        <v>91</v>
      </c>
    </row>
    <row r="133" spans="1:66" x14ac:dyDescent="0.25">
      <c r="A133" s="282">
        <v>66</v>
      </c>
      <c r="B133" s="283"/>
      <c r="C133" s="283">
        <f t="shared" ca="1" si="13"/>
        <v>14806</v>
      </c>
      <c r="D133" s="283">
        <f t="shared" ca="1" si="14"/>
        <v>16042</v>
      </c>
      <c r="E133" s="283">
        <f t="shared" ca="1" si="15"/>
        <v>15051</v>
      </c>
      <c r="F133" s="283">
        <f t="shared" ca="1" si="16"/>
        <v>11943</v>
      </c>
      <c r="G133" s="283">
        <f t="shared" ca="1" si="17"/>
        <v>9602</v>
      </c>
      <c r="H133" s="283">
        <f t="shared" ca="1" si="18"/>
        <v>8984</v>
      </c>
      <c r="I133" s="283">
        <f t="shared" ca="1" si="19"/>
        <v>7615</v>
      </c>
      <c r="J133" s="283">
        <f t="shared" ca="1" si="20"/>
        <v>6358</v>
      </c>
      <c r="K133" s="283">
        <f t="shared" ca="1" si="21"/>
        <v>6400</v>
      </c>
      <c r="L133" s="283">
        <f t="shared" ca="1" si="22"/>
        <v>7639</v>
      </c>
      <c r="M133" s="283">
        <f t="shared" ca="1" si="23"/>
        <v>8415</v>
      </c>
      <c r="N133" s="283">
        <f t="shared" ca="1" si="24"/>
        <v>11109</v>
      </c>
      <c r="BC13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),$A133,C$67)</f>
        <v>14806</v>
      </c>
      <c r="BD13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),$A133,D$67)</f>
        <v>16042</v>
      </c>
      <c r="BE13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),$A133,E$67)</f>
        <v>15051</v>
      </c>
      <c r="BF13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),$A133,F$67)</f>
        <v>11943</v>
      </c>
      <c r="BG13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),$A133,G$67)</f>
        <v>9602</v>
      </c>
      <c r="BH13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),$A133,H$67)</f>
        <v>8984</v>
      </c>
      <c r="BI13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),$A133,I$67)</f>
        <v>7615</v>
      </c>
      <c r="BJ13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),$A133,J$67)</f>
        <v>6358</v>
      </c>
      <c r="BK13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),$A133,K$67)</f>
        <v>6400</v>
      </c>
      <c r="BL13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),$A133,L$67)</f>
        <v>7639</v>
      </c>
      <c r="BM13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),$A133,M$67)</f>
        <v>8415</v>
      </c>
      <c r="BN13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),$A133,N$67)</f>
        <v>11109</v>
      </c>
    </row>
    <row r="134" spans="1:66" x14ac:dyDescent="0.25">
      <c r="A134" s="140">
        <v>67</v>
      </c>
      <c r="B134" s="136"/>
      <c r="C134" s="136">
        <f t="shared" ca="1" si="13"/>
        <v>0</v>
      </c>
      <c r="D134" s="136">
        <f t="shared" ca="1" si="14"/>
        <v>0</v>
      </c>
      <c r="E134" s="136">
        <f t="shared" ca="1" si="15"/>
        <v>0</v>
      </c>
      <c r="F134" s="136">
        <f t="shared" ca="1" si="16"/>
        <v>0</v>
      </c>
      <c r="G134" s="136">
        <f t="shared" ca="1" si="17"/>
        <v>0</v>
      </c>
      <c r="H134" s="136">
        <f t="shared" ca="1" si="18"/>
        <v>0</v>
      </c>
      <c r="I134" s="136">
        <f t="shared" ca="1" si="19"/>
        <v>0</v>
      </c>
      <c r="J134" s="136">
        <f t="shared" ca="1" si="20"/>
        <v>0</v>
      </c>
      <c r="K134" s="136">
        <f t="shared" ca="1" si="21"/>
        <v>0</v>
      </c>
      <c r="L134" s="136">
        <f t="shared" ca="1" si="22"/>
        <v>0</v>
      </c>
      <c r="M134" s="136">
        <f t="shared" ca="1" si="23"/>
        <v>0</v>
      </c>
      <c r="N134" s="136">
        <f t="shared" ca="1" si="24"/>
        <v>0</v>
      </c>
      <c r="BC13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),$A134,C$67)</f>
        <v>0</v>
      </c>
      <c r="BD13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),$A134,D$67)</f>
        <v>0</v>
      </c>
      <c r="BE13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),$A134,E$67)</f>
        <v>0</v>
      </c>
      <c r="BF13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),$A134,F$67)</f>
        <v>0</v>
      </c>
      <c r="BG13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),$A134,G$67)</f>
        <v>0</v>
      </c>
      <c r="BH13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),$A134,H$67)</f>
        <v>0</v>
      </c>
      <c r="BI13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),$A134,I$67)</f>
        <v>0</v>
      </c>
      <c r="BJ13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),$A134,J$67)</f>
        <v>0</v>
      </c>
      <c r="BK13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),$A134,K$67)</f>
        <v>0</v>
      </c>
      <c r="BL13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),$A134,L$67)</f>
        <v>0</v>
      </c>
      <c r="BM13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),$A134,M$67)</f>
        <v>0</v>
      </c>
      <c r="BN13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),$A134,N$67)</f>
        <v>0</v>
      </c>
    </row>
    <row r="135" spans="1:66" x14ac:dyDescent="0.25">
      <c r="A135" s="140">
        <v>68</v>
      </c>
      <c r="B135" s="136"/>
      <c r="C135" s="136">
        <f t="shared" ca="1" si="13"/>
        <v>0</v>
      </c>
      <c r="D135" s="136">
        <f t="shared" ca="1" si="14"/>
        <v>0</v>
      </c>
      <c r="E135" s="136">
        <f t="shared" ca="1" si="15"/>
        <v>0</v>
      </c>
      <c r="F135" s="136">
        <f t="shared" ca="1" si="16"/>
        <v>0</v>
      </c>
      <c r="G135" s="136">
        <f t="shared" ca="1" si="17"/>
        <v>0</v>
      </c>
      <c r="H135" s="136">
        <f t="shared" ca="1" si="18"/>
        <v>0</v>
      </c>
      <c r="I135" s="136">
        <f t="shared" ca="1" si="19"/>
        <v>0</v>
      </c>
      <c r="J135" s="136">
        <f t="shared" ca="1" si="20"/>
        <v>0</v>
      </c>
      <c r="K135" s="136">
        <f t="shared" ca="1" si="21"/>
        <v>0</v>
      </c>
      <c r="L135" s="136">
        <f t="shared" ca="1" si="22"/>
        <v>0</v>
      </c>
      <c r="M135" s="136">
        <f t="shared" ca="1" si="23"/>
        <v>0</v>
      </c>
      <c r="N135" s="136">
        <f t="shared" ca="1" si="24"/>
        <v>0</v>
      </c>
      <c r="BC13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),$A135,C$67)</f>
        <v>0</v>
      </c>
      <c r="BD13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),$A135,D$67)</f>
        <v>0</v>
      </c>
      <c r="BE13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),$A135,E$67)</f>
        <v>0</v>
      </c>
      <c r="BF13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),$A135,F$67)</f>
        <v>0</v>
      </c>
      <c r="BG13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),$A135,G$67)</f>
        <v>0</v>
      </c>
      <c r="BH13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),$A135,H$67)</f>
        <v>0</v>
      </c>
      <c r="BI13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),$A135,I$67)</f>
        <v>0</v>
      </c>
      <c r="BJ13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),$A135,J$67)</f>
        <v>0</v>
      </c>
      <c r="BK13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),$A135,K$67)</f>
        <v>0</v>
      </c>
      <c r="BL13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),$A135,L$67)</f>
        <v>0</v>
      </c>
      <c r="BM13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),$A135,M$67)</f>
        <v>0</v>
      </c>
      <c r="BN13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),$A135,N$67)</f>
        <v>0</v>
      </c>
    </row>
    <row r="136" spans="1:66" x14ac:dyDescent="0.25">
      <c r="A136" s="140">
        <v>69</v>
      </c>
      <c r="B136" s="136"/>
      <c r="C136" s="136">
        <f t="shared" ca="1" si="13"/>
        <v>0</v>
      </c>
      <c r="D136" s="136">
        <f t="shared" ca="1" si="14"/>
        <v>0</v>
      </c>
      <c r="E136" s="136">
        <f t="shared" ca="1" si="15"/>
        <v>0</v>
      </c>
      <c r="F136" s="136">
        <f t="shared" ca="1" si="16"/>
        <v>0</v>
      </c>
      <c r="G136" s="136">
        <f t="shared" ca="1" si="17"/>
        <v>0</v>
      </c>
      <c r="H136" s="136">
        <f t="shared" ca="1" si="18"/>
        <v>0</v>
      </c>
      <c r="I136" s="136">
        <f t="shared" ca="1" si="19"/>
        <v>0</v>
      </c>
      <c r="J136" s="136">
        <f t="shared" ca="1" si="20"/>
        <v>0</v>
      </c>
      <c r="K136" s="136">
        <f t="shared" ca="1" si="21"/>
        <v>0</v>
      </c>
      <c r="L136" s="136">
        <f t="shared" ca="1" si="22"/>
        <v>0</v>
      </c>
      <c r="M136" s="136">
        <f t="shared" ca="1" si="23"/>
        <v>0</v>
      </c>
      <c r="N136" s="136">
        <f t="shared" ca="1" si="24"/>
        <v>0</v>
      </c>
      <c r="BC13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),$A136,C$67)</f>
        <v>0</v>
      </c>
      <c r="BD13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),$A136,D$67)</f>
        <v>0</v>
      </c>
      <c r="BE13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),$A136,E$67)</f>
        <v>0</v>
      </c>
      <c r="BF13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),$A136,F$67)</f>
        <v>0</v>
      </c>
      <c r="BG13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),$A136,G$67)</f>
        <v>0</v>
      </c>
      <c r="BH13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),$A136,H$67)</f>
        <v>0</v>
      </c>
      <c r="BI13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),$A136,I$67)</f>
        <v>0</v>
      </c>
      <c r="BJ13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),$A136,J$67)</f>
        <v>0</v>
      </c>
      <c r="BK13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),$A136,K$67)</f>
        <v>0</v>
      </c>
      <c r="BL13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),$A136,L$67)</f>
        <v>0</v>
      </c>
      <c r="BM13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),$A136,M$67)</f>
        <v>0</v>
      </c>
      <c r="BN13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),$A136,N$67)</f>
        <v>0</v>
      </c>
    </row>
    <row r="137" spans="1:66" x14ac:dyDescent="0.25">
      <c r="A137" s="140">
        <v>70</v>
      </c>
      <c r="B137" s="136"/>
      <c r="C137" s="136">
        <f t="shared" ca="1" si="13"/>
        <v>21</v>
      </c>
      <c r="D137" s="136">
        <f t="shared" ca="1" si="14"/>
        <v>21</v>
      </c>
      <c r="E137" s="136">
        <f t="shared" ca="1" si="15"/>
        <v>14</v>
      </c>
      <c r="F137" s="136">
        <f t="shared" ca="1" si="16"/>
        <v>21</v>
      </c>
      <c r="G137" s="136">
        <f t="shared" ca="1" si="17"/>
        <v>41</v>
      </c>
      <c r="H137" s="136">
        <f t="shared" ca="1" si="18"/>
        <v>50</v>
      </c>
      <c r="I137" s="136">
        <f t="shared" ca="1" si="19"/>
        <v>43</v>
      </c>
      <c r="J137" s="136">
        <f t="shared" ca="1" si="20"/>
        <v>22</v>
      </c>
      <c r="K137" s="136">
        <f t="shared" ca="1" si="21"/>
        <v>38</v>
      </c>
      <c r="L137" s="136">
        <f t="shared" ca="1" si="22"/>
        <v>50</v>
      </c>
      <c r="M137" s="136">
        <f t="shared" ca="1" si="23"/>
        <v>26</v>
      </c>
      <c r="N137" s="136">
        <f t="shared" ca="1" si="24"/>
        <v>19</v>
      </c>
      <c r="BC13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),$A137,C$67)</f>
        <v>21</v>
      </c>
      <c r="BD13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),$A137,D$67)</f>
        <v>21</v>
      </c>
      <c r="BE13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),$A137,E$67)</f>
        <v>14</v>
      </c>
      <c r="BF13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),$A137,F$67)</f>
        <v>21</v>
      </c>
      <c r="BG13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),$A137,G$67)</f>
        <v>41</v>
      </c>
      <c r="BH13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),$A137,H$67)</f>
        <v>50</v>
      </c>
      <c r="BI13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),$A137,I$67)</f>
        <v>43</v>
      </c>
      <c r="BJ13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),$A137,J$67)</f>
        <v>22</v>
      </c>
      <c r="BK13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),$A137,K$67)</f>
        <v>38</v>
      </c>
      <c r="BL13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),$A137,L$67)</f>
        <v>50</v>
      </c>
      <c r="BM13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),$A137,M$67)</f>
        <v>26</v>
      </c>
      <c r="BN13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),$A137,N$67)</f>
        <v>19</v>
      </c>
    </row>
    <row r="138" spans="1:66" x14ac:dyDescent="0.25">
      <c r="A138" s="140">
        <v>71</v>
      </c>
      <c r="B138" s="136"/>
      <c r="C138" s="136">
        <f t="shared" ca="1" si="13"/>
        <v>93</v>
      </c>
      <c r="D138" s="136">
        <f t="shared" ca="1" si="14"/>
        <v>95</v>
      </c>
      <c r="E138" s="136">
        <f t="shared" ca="1" si="15"/>
        <v>82</v>
      </c>
      <c r="F138" s="136">
        <f t="shared" ca="1" si="16"/>
        <v>80</v>
      </c>
      <c r="G138" s="136">
        <f t="shared" ca="1" si="17"/>
        <v>107</v>
      </c>
      <c r="H138" s="136">
        <f t="shared" ca="1" si="18"/>
        <v>131</v>
      </c>
      <c r="I138" s="136">
        <f t="shared" ca="1" si="19"/>
        <v>121</v>
      </c>
      <c r="J138" s="136">
        <f t="shared" ca="1" si="20"/>
        <v>90</v>
      </c>
      <c r="K138" s="136">
        <f t="shared" ca="1" si="21"/>
        <v>111</v>
      </c>
      <c r="L138" s="136">
        <f t="shared" ca="1" si="22"/>
        <v>140</v>
      </c>
      <c r="M138" s="136">
        <f t="shared" ca="1" si="23"/>
        <v>109</v>
      </c>
      <c r="N138" s="136">
        <f t="shared" ca="1" si="24"/>
        <v>93</v>
      </c>
      <c r="BC13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),$A138,C$67)</f>
        <v>93</v>
      </c>
      <c r="BD13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),$A138,D$67)</f>
        <v>95</v>
      </c>
      <c r="BE13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),$A138,E$67)</f>
        <v>82</v>
      </c>
      <c r="BF13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),$A138,F$67)</f>
        <v>80</v>
      </c>
      <c r="BG13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),$A138,G$67)</f>
        <v>107</v>
      </c>
      <c r="BH13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),$A138,H$67)</f>
        <v>131</v>
      </c>
      <c r="BI13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),$A138,I$67)</f>
        <v>121</v>
      </c>
      <c r="BJ13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),$A138,J$67)</f>
        <v>90</v>
      </c>
      <c r="BK13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),$A138,K$67)</f>
        <v>111</v>
      </c>
      <c r="BL13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),$A138,L$67)</f>
        <v>140</v>
      </c>
      <c r="BM13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),$A138,M$67)</f>
        <v>109</v>
      </c>
      <c r="BN13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),$A138,N$67)</f>
        <v>93</v>
      </c>
    </row>
    <row r="139" spans="1:66" x14ac:dyDescent="0.25">
      <c r="A139" s="140">
        <v>72</v>
      </c>
      <c r="B139" s="136"/>
      <c r="C139" s="136">
        <f t="shared" ca="1" si="13"/>
        <v>98</v>
      </c>
      <c r="D139" s="136">
        <f t="shared" ca="1" si="14"/>
        <v>100</v>
      </c>
      <c r="E139" s="136">
        <f t="shared" ca="1" si="15"/>
        <v>86</v>
      </c>
      <c r="F139" s="136">
        <f t="shared" ca="1" si="16"/>
        <v>84</v>
      </c>
      <c r="G139" s="136">
        <f t="shared" ca="1" si="17"/>
        <v>113</v>
      </c>
      <c r="H139" s="136">
        <f t="shared" ca="1" si="18"/>
        <v>138</v>
      </c>
      <c r="I139" s="136">
        <f t="shared" ca="1" si="19"/>
        <v>127</v>
      </c>
      <c r="J139" s="136">
        <f t="shared" ca="1" si="20"/>
        <v>95</v>
      </c>
      <c r="K139" s="136">
        <f t="shared" ca="1" si="21"/>
        <v>117</v>
      </c>
      <c r="L139" s="136">
        <f t="shared" ca="1" si="22"/>
        <v>147</v>
      </c>
      <c r="M139" s="136">
        <f t="shared" ca="1" si="23"/>
        <v>114</v>
      </c>
      <c r="N139" s="136">
        <f t="shared" ca="1" si="24"/>
        <v>97</v>
      </c>
      <c r="BC13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),$A139,C$67)</f>
        <v>98</v>
      </c>
      <c r="BD13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),$A139,D$67)</f>
        <v>100</v>
      </c>
      <c r="BE13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),$A139,E$67)</f>
        <v>86</v>
      </c>
      <c r="BF13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),$A139,F$67)</f>
        <v>84</v>
      </c>
      <c r="BG13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),$A139,G$67)</f>
        <v>113</v>
      </c>
      <c r="BH13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),$A139,H$67)</f>
        <v>138</v>
      </c>
      <c r="BI13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),$A139,I$67)</f>
        <v>127</v>
      </c>
      <c r="BJ13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),$A139,J$67)</f>
        <v>95</v>
      </c>
      <c r="BK13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),$A139,K$67)</f>
        <v>117</v>
      </c>
      <c r="BL13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),$A139,L$67)</f>
        <v>147</v>
      </c>
      <c r="BM13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),$A139,M$67)</f>
        <v>114</v>
      </c>
      <c r="BN13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),$A139,N$67)</f>
        <v>97</v>
      </c>
    </row>
    <row r="140" spans="1:66" x14ac:dyDescent="0.25">
      <c r="A140" s="140">
        <v>73</v>
      </c>
      <c r="B140" s="136"/>
      <c r="C140" s="136">
        <f t="shared" ca="1" si="13"/>
        <v>115</v>
      </c>
      <c r="D140" s="136">
        <f t="shared" ca="1" si="14"/>
        <v>117</v>
      </c>
      <c r="E140" s="136">
        <f t="shared" ca="1" si="15"/>
        <v>102</v>
      </c>
      <c r="F140" s="136">
        <f t="shared" ca="1" si="16"/>
        <v>100</v>
      </c>
      <c r="G140" s="136">
        <f t="shared" ca="1" si="17"/>
        <v>135</v>
      </c>
      <c r="H140" s="136">
        <f t="shared" ca="1" si="18"/>
        <v>164</v>
      </c>
      <c r="I140" s="136">
        <f t="shared" ca="1" si="19"/>
        <v>151</v>
      </c>
      <c r="J140" s="136">
        <f t="shared" ca="1" si="20"/>
        <v>113</v>
      </c>
      <c r="K140" s="136">
        <f t="shared" ca="1" si="21"/>
        <v>139</v>
      </c>
      <c r="L140" s="136">
        <f t="shared" ca="1" si="22"/>
        <v>172</v>
      </c>
      <c r="M140" s="136">
        <f t="shared" ca="1" si="23"/>
        <v>135</v>
      </c>
      <c r="N140" s="136">
        <f t="shared" ca="1" si="24"/>
        <v>115</v>
      </c>
      <c r="BC14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),$A140,C$67)</f>
        <v>115</v>
      </c>
      <c r="BD14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),$A140,D$67)</f>
        <v>117</v>
      </c>
      <c r="BE14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),$A140,E$67)</f>
        <v>102</v>
      </c>
      <c r="BF14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),$A140,F$67)</f>
        <v>100</v>
      </c>
      <c r="BG14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),$A140,G$67)</f>
        <v>135</v>
      </c>
      <c r="BH14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),$A140,H$67)</f>
        <v>164</v>
      </c>
      <c r="BI14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),$A140,I$67)</f>
        <v>151</v>
      </c>
      <c r="BJ14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),$A140,J$67)</f>
        <v>113</v>
      </c>
      <c r="BK14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),$A140,K$67)</f>
        <v>139</v>
      </c>
      <c r="BL14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),$A140,L$67)</f>
        <v>172</v>
      </c>
      <c r="BM14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),$A140,M$67)</f>
        <v>135</v>
      </c>
      <c r="BN14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),$A140,N$67)</f>
        <v>115</v>
      </c>
    </row>
    <row r="141" spans="1:66" x14ac:dyDescent="0.25">
      <c r="A141" s="140">
        <v>74</v>
      </c>
      <c r="B141" s="136"/>
      <c r="C141" s="136">
        <f t="shared" ca="1" si="13"/>
        <v>615</v>
      </c>
      <c r="D141" s="136">
        <f t="shared" ca="1" si="14"/>
        <v>676</v>
      </c>
      <c r="E141" s="136">
        <f t="shared" ca="1" si="15"/>
        <v>614</v>
      </c>
      <c r="F141" s="136">
        <f t="shared" ca="1" si="16"/>
        <v>484</v>
      </c>
      <c r="G141" s="136">
        <f t="shared" ca="1" si="17"/>
        <v>584</v>
      </c>
      <c r="H141" s="136">
        <f t="shared" ca="1" si="18"/>
        <v>720</v>
      </c>
      <c r="I141" s="136">
        <f t="shared" ca="1" si="19"/>
        <v>739</v>
      </c>
      <c r="J141" s="136">
        <f t="shared" ca="1" si="20"/>
        <v>621</v>
      </c>
      <c r="K141" s="136">
        <f t="shared" ca="1" si="21"/>
        <v>730</v>
      </c>
      <c r="L141" s="136">
        <f t="shared" ca="1" si="22"/>
        <v>933</v>
      </c>
      <c r="M141" s="136">
        <f t="shared" ca="1" si="23"/>
        <v>696</v>
      </c>
      <c r="N141" s="136">
        <f t="shared" ca="1" si="24"/>
        <v>587</v>
      </c>
      <c r="BC14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),$A141,C$67)</f>
        <v>615</v>
      </c>
      <c r="BD14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),$A141,D$67)</f>
        <v>676</v>
      </c>
      <c r="BE14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),$A141,E$67)</f>
        <v>614</v>
      </c>
      <c r="BF14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),$A141,F$67)</f>
        <v>484</v>
      </c>
      <c r="BG14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),$A141,G$67)</f>
        <v>584</v>
      </c>
      <c r="BH14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),$A141,H$67)</f>
        <v>720</v>
      </c>
      <c r="BI14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),$A141,I$67)</f>
        <v>739</v>
      </c>
      <c r="BJ14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),$A141,J$67)</f>
        <v>621</v>
      </c>
      <c r="BK14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),$A141,K$67)</f>
        <v>730</v>
      </c>
      <c r="BL14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),$A141,L$67)</f>
        <v>933</v>
      </c>
      <c r="BM14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),$A141,M$67)</f>
        <v>696</v>
      </c>
      <c r="BN14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),$A141,N$67)</f>
        <v>587</v>
      </c>
    </row>
    <row r="142" spans="1:66" x14ac:dyDescent="0.25">
      <c r="A142" s="140">
        <v>75</v>
      </c>
      <c r="B142" s="136"/>
      <c r="C142" s="136">
        <f t="shared" ca="1" si="13"/>
        <v>798</v>
      </c>
      <c r="D142" s="136">
        <f t="shared" ca="1" si="14"/>
        <v>865</v>
      </c>
      <c r="E142" s="136">
        <f t="shared" ca="1" si="15"/>
        <v>784</v>
      </c>
      <c r="F142" s="136">
        <f t="shared" ca="1" si="16"/>
        <v>645</v>
      </c>
      <c r="G142" s="136">
        <f t="shared" ca="1" si="17"/>
        <v>784</v>
      </c>
      <c r="H142" s="136">
        <f t="shared" ca="1" si="18"/>
        <v>965</v>
      </c>
      <c r="I142" s="136">
        <f t="shared" ca="1" si="19"/>
        <v>967</v>
      </c>
      <c r="J142" s="136">
        <f t="shared" ca="1" si="20"/>
        <v>805</v>
      </c>
      <c r="K142" s="136">
        <f t="shared" ca="1" si="21"/>
        <v>942</v>
      </c>
      <c r="L142" s="136">
        <f t="shared" ca="1" si="22"/>
        <v>1203</v>
      </c>
      <c r="M142" s="136">
        <f t="shared" ca="1" si="23"/>
        <v>917</v>
      </c>
      <c r="N142" s="136">
        <f t="shared" ca="1" si="24"/>
        <v>769</v>
      </c>
      <c r="BC14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),$A142,C$67)</f>
        <v>798</v>
      </c>
      <c r="BD14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),$A142,D$67)</f>
        <v>865</v>
      </c>
      <c r="BE14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),$A142,E$67)</f>
        <v>784</v>
      </c>
      <c r="BF14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),$A142,F$67)</f>
        <v>645</v>
      </c>
      <c r="BG14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),$A142,G$67)</f>
        <v>784</v>
      </c>
      <c r="BH14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),$A142,H$67)</f>
        <v>965</v>
      </c>
      <c r="BI14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),$A142,I$67)</f>
        <v>967</v>
      </c>
      <c r="BJ14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),$A142,J$67)</f>
        <v>805</v>
      </c>
      <c r="BK14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),$A142,K$67)</f>
        <v>942</v>
      </c>
      <c r="BL14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),$A142,L$67)</f>
        <v>1203</v>
      </c>
      <c r="BM14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),$A142,M$67)</f>
        <v>917</v>
      </c>
      <c r="BN14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),$A142,N$67)</f>
        <v>769</v>
      </c>
    </row>
    <row r="143" spans="1:66" x14ac:dyDescent="0.25">
      <c r="A143" s="140">
        <v>76</v>
      </c>
      <c r="B143" s="136"/>
      <c r="C143" s="136">
        <f t="shared" ca="1" si="13"/>
        <v>703</v>
      </c>
      <c r="D143" s="136">
        <f t="shared" ca="1" si="14"/>
        <v>768</v>
      </c>
      <c r="E143" s="136">
        <f t="shared" ca="1" si="15"/>
        <v>696</v>
      </c>
      <c r="F143" s="136">
        <f t="shared" ca="1" si="16"/>
        <v>565</v>
      </c>
      <c r="G143" s="136">
        <f t="shared" ca="1" si="17"/>
        <v>690</v>
      </c>
      <c r="H143" s="136">
        <f t="shared" ca="1" si="18"/>
        <v>852</v>
      </c>
      <c r="I143" s="136">
        <f t="shared" ca="1" si="19"/>
        <v>859</v>
      </c>
      <c r="J143" s="136">
        <f t="shared" ca="1" si="20"/>
        <v>714</v>
      </c>
      <c r="K143" s="136">
        <f t="shared" ca="1" si="21"/>
        <v>842</v>
      </c>
      <c r="L143" s="136">
        <f t="shared" ca="1" si="22"/>
        <v>1081</v>
      </c>
      <c r="M143" s="136">
        <f t="shared" ca="1" si="23"/>
        <v>808</v>
      </c>
      <c r="N143" s="136">
        <f t="shared" ca="1" si="24"/>
        <v>673</v>
      </c>
      <c r="BC14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),$A143,C$67)</f>
        <v>703</v>
      </c>
      <c r="BD14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),$A143,D$67)</f>
        <v>768</v>
      </c>
      <c r="BE14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),$A143,E$67)</f>
        <v>696</v>
      </c>
      <c r="BF14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),$A143,F$67)</f>
        <v>565</v>
      </c>
      <c r="BG14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),$A143,G$67)</f>
        <v>690</v>
      </c>
      <c r="BH14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),$A143,H$67)</f>
        <v>852</v>
      </c>
      <c r="BI14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),$A143,I$67)</f>
        <v>859</v>
      </c>
      <c r="BJ14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),$A143,J$67)</f>
        <v>714</v>
      </c>
      <c r="BK14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),$A143,K$67)</f>
        <v>842</v>
      </c>
      <c r="BL14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),$A143,L$67)</f>
        <v>1081</v>
      </c>
      <c r="BM14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),$A143,M$67)</f>
        <v>808</v>
      </c>
      <c r="BN14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),$A143,N$67)</f>
        <v>673</v>
      </c>
    </row>
    <row r="144" spans="1:66" x14ac:dyDescent="0.25">
      <c r="A144" s="140">
        <v>77</v>
      </c>
      <c r="B144" s="136"/>
      <c r="C144" s="136">
        <f t="shared" ca="1" si="13"/>
        <v>914</v>
      </c>
      <c r="D144" s="136">
        <f t="shared" ca="1" si="14"/>
        <v>987</v>
      </c>
      <c r="E144" s="136">
        <f t="shared" ca="1" si="15"/>
        <v>877</v>
      </c>
      <c r="F144" s="136">
        <f t="shared" ca="1" si="16"/>
        <v>760</v>
      </c>
      <c r="G144" s="136">
        <f t="shared" ca="1" si="17"/>
        <v>950</v>
      </c>
      <c r="H144" s="136">
        <f t="shared" ca="1" si="18"/>
        <v>1181</v>
      </c>
      <c r="I144" s="136">
        <f t="shared" ca="1" si="19"/>
        <v>1158</v>
      </c>
      <c r="J144" s="136">
        <f t="shared" ca="1" si="20"/>
        <v>938</v>
      </c>
      <c r="K144" s="136">
        <f t="shared" ca="1" si="21"/>
        <v>1109</v>
      </c>
      <c r="L144" s="136">
        <f t="shared" ca="1" si="22"/>
        <v>1439</v>
      </c>
      <c r="M144" s="136">
        <f t="shared" ca="1" si="23"/>
        <v>1077</v>
      </c>
      <c r="N144" s="136">
        <f t="shared" ca="1" si="24"/>
        <v>887</v>
      </c>
      <c r="BC14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),$A144,C$67)</f>
        <v>914</v>
      </c>
      <c r="BD14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),$A144,D$67)</f>
        <v>987</v>
      </c>
      <c r="BE14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),$A144,E$67)</f>
        <v>877</v>
      </c>
      <c r="BF14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),$A144,F$67)</f>
        <v>760</v>
      </c>
      <c r="BG14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),$A144,G$67)</f>
        <v>950</v>
      </c>
      <c r="BH14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),$A144,H$67)</f>
        <v>1181</v>
      </c>
      <c r="BI14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),$A144,I$67)</f>
        <v>1158</v>
      </c>
      <c r="BJ14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),$A144,J$67)</f>
        <v>938</v>
      </c>
      <c r="BK14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),$A144,K$67)</f>
        <v>1109</v>
      </c>
      <c r="BL14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),$A144,L$67)</f>
        <v>1439</v>
      </c>
      <c r="BM14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),$A144,M$67)</f>
        <v>1077</v>
      </c>
      <c r="BN14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),$A144,N$67)</f>
        <v>887</v>
      </c>
    </row>
    <row r="145" spans="1:66" x14ac:dyDescent="0.25">
      <c r="A145" s="140">
        <v>78</v>
      </c>
      <c r="B145" s="136"/>
      <c r="C145" s="136">
        <f t="shared" ca="1" si="13"/>
        <v>952</v>
      </c>
      <c r="D145" s="136">
        <f t="shared" ca="1" si="14"/>
        <v>1027</v>
      </c>
      <c r="E145" s="136">
        <f t="shared" ca="1" si="15"/>
        <v>916</v>
      </c>
      <c r="F145" s="136">
        <f t="shared" ca="1" si="16"/>
        <v>796</v>
      </c>
      <c r="G145" s="136">
        <f t="shared" ca="1" si="17"/>
        <v>998</v>
      </c>
      <c r="H145" s="136">
        <f t="shared" ca="1" si="18"/>
        <v>1239</v>
      </c>
      <c r="I145" s="136">
        <f t="shared" ca="1" si="19"/>
        <v>1213</v>
      </c>
      <c r="J145" s="136">
        <f t="shared" ca="1" si="20"/>
        <v>982</v>
      </c>
      <c r="K145" s="136">
        <f t="shared" ca="1" si="21"/>
        <v>1154</v>
      </c>
      <c r="L145" s="136">
        <f t="shared" ca="1" si="22"/>
        <v>1513</v>
      </c>
      <c r="M145" s="136">
        <f t="shared" ca="1" si="23"/>
        <v>1135</v>
      </c>
      <c r="N145" s="136">
        <f t="shared" ca="1" si="24"/>
        <v>930</v>
      </c>
      <c r="BC14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),$A145,C$67)</f>
        <v>952</v>
      </c>
      <c r="BD14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),$A145,D$67)</f>
        <v>1027</v>
      </c>
      <c r="BE14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),$A145,E$67)</f>
        <v>916</v>
      </c>
      <c r="BF14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),$A145,F$67)</f>
        <v>796</v>
      </c>
      <c r="BG14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),$A145,G$67)</f>
        <v>998</v>
      </c>
      <c r="BH14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),$A145,H$67)</f>
        <v>1239</v>
      </c>
      <c r="BI14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),$A145,I$67)</f>
        <v>1213</v>
      </c>
      <c r="BJ14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),$A145,J$67)</f>
        <v>982</v>
      </c>
      <c r="BK14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),$A145,K$67)</f>
        <v>1154</v>
      </c>
      <c r="BL14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),$A145,L$67)</f>
        <v>1513</v>
      </c>
      <c r="BM14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),$A145,M$67)</f>
        <v>1135</v>
      </c>
      <c r="BN14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),$A145,N$67)</f>
        <v>930</v>
      </c>
    </row>
    <row r="146" spans="1:66" x14ac:dyDescent="0.25">
      <c r="A146" s="140">
        <v>79</v>
      </c>
      <c r="B146" s="136"/>
      <c r="C146" s="136">
        <f t="shared" ca="1" si="13"/>
        <v>0</v>
      </c>
      <c r="D146" s="136">
        <f t="shared" ca="1" si="14"/>
        <v>0</v>
      </c>
      <c r="E146" s="136">
        <f t="shared" ca="1" si="15"/>
        <v>0</v>
      </c>
      <c r="F146" s="136">
        <f t="shared" ca="1" si="16"/>
        <v>0</v>
      </c>
      <c r="G146" s="136">
        <f t="shared" ca="1" si="17"/>
        <v>0</v>
      </c>
      <c r="H146" s="136">
        <f t="shared" ca="1" si="18"/>
        <v>0</v>
      </c>
      <c r="I146" s="136">
        <f t="shared" ca="1" si="19"/>
        <v>0</v>
      </c>
      <c r="J146" s="136">
        <f t="shared" ca="1" si="20"/>
        <v>0</v>
      </c>
      <c r="K146" s="136">
        <f t="shared" ca="1" si="21"/>
        <v>0</v>
      </c>
      <c r="L146" s="136">
        <f t="shared" ca="1" si="22"/>
        <v>0</v>
      </c>
      <c r="M146" s="136">
        <f t="shared" ca="1" si="23"/>
        <v>0</v>
      </c>
      <c r="N146" s="136">
        <f t="shared" ca="1" si="24"/>
        <v>0</v>
      </c>
      <c r="BC14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),$A146,C$67)</f>
        <v>0</v>
      </c>
      <c r="BD14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),$A146,D$67)</f>
        <v>0</v>
      </c>
      <c r="BE14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),$A146,E$67)</f>
        <v>0</v>
      </c>
      <c r="BF14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),$A146,F$67)</f>
        <v>0</v>
      </c>
      <c r="BG14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),$A146,G$67)</f>
        <v>0</v>
      </c>
      <c r="BH14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),$A146,H$67)</f>
        <v>0</v>
      </c>
      <c r="BI14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),$A146,I$67)</f>
        <v>0</v>
      </c>
      <c r="BJ14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),$A146,J$67)</f>
        <v>0</v>
      </c>
      <c r="BK14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),$A146,K$67)</f>
        <v>0</v>
      </c>
      <c r="BL14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),$A146,L$67)</f>
        <v>0</v>
      </c>
      <c r="BM14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),$A146,M$67)</f>
        <v>0</v>
      </c>
      <c r="BN14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),$A146,N$67)</f>
        <v>0</v>
      </c>
    </row>
    <row r="147" spans="1:66" x14ac:dyDescent="0.25">
      <c r="A147" s="140">
        <v>80</v>
      </c>
      <c r="B147" s="136"/>
      <c r="C147" s="136">
        <f t="shared" ca="1" si="13"/>
        <v>54</v>
      </c>
      <c r="D147" s="136">
        <f t="shared" ca="1" si="14"/>
        <v>59</v>
      </c>
      <c r="E147" s="136">
        <f t="shared" ca="1" si="15"/>
        <v>51</v>
      </c>
      <c r="F147" s="136">
        <f t="shared" ca="1" si="16"/>
        <v>53</v>
      </c>
      <c r="G147" s="136">
        <f t="shared" ca="1" si="17"/>
        <v>74</v>
      </c>
      <c r="H147" s="136">
        <f t="shared" ca="1" si="18"/>
        <v>91</v>
      </c>
      <c r="I147" s="136">
        <f t="shared" ca="1" si="19"/>
        <v>82</v>
      </c>
      <c r="J147" s="136">
        <f t="shared" ca="1" si="20"/>
        <v>66</v>
      </c>
      <c r="K147" s="136">
        <f t="shared" ca="1" si="21"/>
        <v>77</v>
      </c>
      <c r="L147" s="136">
        <f t="shared" ca="1" si="22"/>
        <v>101</v>
      </c>
      <c r="M147" s="136">
        <f t="shared" ca="1" si="23"/>
        <v>73</v>
      </c>
      <c r="N147" s="136">
        <f t="shared" ca="1" si="24"/>
        <v>56</v>
      </c>
      <c r="BC14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),$A147,C$67)</f>
        <v>54</v>
      </c>
      <c r="BD14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),$A147,D$67)</f>
        <v>59</v>
      </c>
      <c r="BE14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),$A147,E$67)</f>
        <v>51</v>
      </c>
      <c r="BF14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),$A147,F$67)</f>
        <v>53</v>
      </c>
      <c r="BG14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),$A147,G$67)</f>
        <v>74</v>
      </c>
      <c r="BH14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),$A147,H$67)</f>
        <v>91</v>
      </c>
      <c r="BI14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),$A147,I$67)</f>
        <v>82</v>
      </c>
      <c r="BJ14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),$A147,J$67)</f>
        <v>66</v>
      </c>
      <c r="BK14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),$A147,K$67)</f>
        <v>77</v>
      </c>
      <c r="BL14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),$A147,L$67)</f>
        <v>101</v>
      </c>
      <c r="BM14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),$A147,M$67)</f>
        <v>73</v>
      </c>
      <c r="BN14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),$A147,N$67)</f>
        <v>56</v>
      </c>
    </row>
    <row r="148" spans="1:66" x14ac:dyDescent="0.25">
      <c r="A148" s="140">
        <v>81</v>
      </c>
      <c r="B148" s="136"/>
      <c r="C148" s="136">
        <f t="shared" ca="1" si="13"/>
        <v>1277</v>
      </c>
      <c r="D148" s="136">
        <f t="shared" ca="1" si="14"/>
        <v>1375</v>
      </c>
      <c r="E148" s="136">
        <f t="shared" ca="1" si="15"/>
        <v>1223</v>
      </c>
      <c r="F148" s="136">
        <f t="shared" ca="1" si="16"/>
        <v>1109</v>
      </c>
      <c r="G148" s="136">
        <f t="shared" ca="1" si="17"/>
        <v>1436</v>
      </c>
      <c r="H148" s="136">
        <f t="shared" ca="1" si="18"/>
        <v>1779</v>
      </c>
      <c r="I148" s="136">
        <f t="shared" ca="1" si="19"/>
        <v>1689</v>
      </c>
      <c r="J148" s="136">
        <f t="shared" ca="1" si="20"/>
        <v>1368</v>
      </c>
      <c r="K148" s="136">
        <f t="shared" ca="1" si="21"/>
        <v>1584</v>
      </c>
      <c r="L148" s="136">
        <f t="shared" ca="1" si="22"/>
        <v>2110</v>
      </c>
      <c r="M148" s="136">
        <f t="shared" ca="1" si="23"/>
        <v>1587</v>
      </c>
      <c r="N148" s="136">
        <f t="shared" ca="1" si="24"/>
        <v>1286</v>
      </c>
      <c r="BC14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),$A148,C$67)</f>
        <v>1277</v>
      </c>
      <c r="BD14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),$A148,D$67)</f>
        <v>1375</v>
      </c>
      <c r="BE14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),$A148,E$67)</f>
        <v>1223</v>
      </c>
      <c r="BF14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),$A148,F$67)</f>
        <v>1109</v>
      </c>
      <c r="BG14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),$A148,G$67)</f>
        <v>1436</v>
      </c>
      <c r="BH14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),$A148,H$67)</f>
        <v>1779</v>
      </c>
      <c r="BI14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),$A148,I$67)</f>
        <v>1689</v>
      </c>
      <c r="BJ14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),$A148,J$67)</f>
        <v>1368</v>
      </c>
      <c r="BK14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),$A148,K$67)</f>
        <v>1584</v>
      </c>
      <c r="BL14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),$A148,L$67)</f>
        <v>2110</v>
      </c>
      <c r="BM14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),$A148,M$67)</f>
        <v>1587</v>
      </c>
      <c r="BN14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),$A148,N$67)</f>
        <v>1286</v>
      </c>
    </row>
    <row r="149" spans="1:66" x14ac:dyDescent="0.25">
      <c r="A149" s="140">
        <v>82</v>
      </c>
      <c r="B149" s="136"/>
      <c r="C149" s="136">
        <f t="shared" ca="1" si="13"/>
        <v>0</v>
      </c>
      <c r="D149" s="136">
        <f t="shared" ca="1" si="14"/>
        <v>0</v>
      </c>
      <c r="E149" s="136">
        <f t="shared" ca="1" si="15"/>
        <v>0</v>
      </c>
      <c r="F149" s="136">
        <f t="shared" ca="1" si="16"/>
        <v>0</v>
      </c>
      <c r="G149" s="136">
        <f t="shared" ca="1" si="17"/>
        <v>0</v>
      </c>
      <c r="H149" s="136">
        <f t="shared" ca="1" si="18"/>
        <v>0</v>
      </c>
      <c r="I149" s="136">
        <f t="shared" ca="1" si="19"/>
        <v>0</v>
      </c>
      <c r="J149" s="136">
        <f t="shared" ca="1" si="20"/>
        <v>0</v>
      </c>
      <c r="K149" s="136">
        <f t="shared" ca="1" si="21"/>
        <v>0</v>
      </c>
      <c r="L149" s="136">
        <f t="shared" ca="1" si="22"/>
        <v>0</v>
      </c>
      <c r="M149" s="136">
        <f t="shared" ca="1" si="23"/>
        <v>0</v>
      </c>
      <c r="N149" s="136">
        <f t="shared" ca="1" si="24"/>
        <v>0</v>
      </c>
      <c r="BC14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),$A149,C$67)</f>
        <v>0</v>
      </c>
      <c r="BD14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),$A149,D$67)</f>
        <v>0</v>
      </c>
      <c r="BE14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),$A149,E$67)</f>
        <v>0</v>
      </c>
      <c r="BF14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),$A149,F$67)</f>
        <v>0</v>
      </c>
      <c r="BG14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),$A149,G$67)</f>
        <v>0</v>
      </c>
      <c r="BH14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),$A149,H$67)</f>
        <v>0</v>
      </c>
      <c r="BI14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),$A149,I$67)</f>
        <v>0</v>
      </c>
      <c r="BJ14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),$A149,J$67)</f>
        <v>0</v>
      </c>
      <c r="BK14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),$A149,K$67)</f>
        <v>0</v>
      </c>
      <c r="BL14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),$A149,L$67)</f>
        <v>0</v>
      </c>
      <c r="BM14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),$A149,M$67)</f>
        <v>0</v>
      </c>
      <c r="BN14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),$A149,N$67)</f>
        <v>0</v>
      </c>
    </row>
    <row r="150" spans="1:66" x14ac:dyDescent="0.25">
      <c r="A150" s="140">
        <v>83</v>
      </c>
      <c r="B150" s="136"/>
      <c r="C150" s="136">
        <f t="shared" ca="1" si="13"/>
        <v>58</v>
      </c>
      <c r="D150" s="136">
        <f t="shared" ca="1" si="14"/>
        <v>64</v>
      </c>
      <c r="E150" s="136">
        <f t="shared" ca="1" si="15"/>
        <v>54</v>
      </c>
      <c r="F150" s="136">
        <f t="shared" ca="1" si="16"/>
        <v>57</v>
      </c>
      <c r="G150" s="136">
        <f t="shared" ca="1" si="17"/>
        <v>79</v>
      </c>
      <c r="H150" s="136">
        <f t="shared" ca="1" si="18"/>
        <v>97</v>
      </c>
      <c r="I150" s="136">
        <f t="shared" ca="1" si="19"/>
        <v>88</v>
      </c>
      <c r="J150" s="136">
        <f t="shared" ca="1" si="20"/>
        <v>71</v>
      </c>
      <c r="K150" s="136">
        <f t="shared" ca="1" si="21"/>
        <v>83</v>
      </c>
      <c r="L150" s="136">
        <f t="shared" ca="1" si="22"/>
        <v>108</v>
      </c>
      <c r="M150" s="136">
        <f t="shared" ca="1" si="23"/>
        <v>78</v>
      </c>
      <c r="N150" s="136">
        <f t="shared" ca="1" si="24"/>
        <v>60</v>
      </c>
      <c r="BC15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),$A150,C$67)</f>
        <v>58</v>
      </c>
      <c r="BD15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),$A150,D$67)</f>
        <v>64</v>
      </c>
      <c r="BE15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),$A150,E$67)</f>
        <v>54</v>
      </c>
      <c r="BF15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),$A150,F$67)</f>
        <v>57</v>
      </c>
      <c r="BG15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),$A150,G$67)</f>
        <v>79</v>
      </c>
      <c r="BH15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),$A150,H$67)</f>
        <v>97</v>
      </c>
      <c r="BI15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),$A150,I$67)</f>
        <v>88</v>
      </c>
      <c r="BJ15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),$A150,J$67)</f>
        <v>71</v>
      </c>
      <c r="BK15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),$A150,K$67)</f>
        <v>83</v>
      </c>
      <c r="BL15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),$A150,L$67)</f>
        <v>108</v>
      </c>
      <c r="BM15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),$A150,M$67)</f>
        <v>78</v>
      </c>
      <c r="BN15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),$A150,N$67)</f>
        <v>60</v>
      </c>
    </row>
    <row r="151" spans="1:66" x14ac:dyDescent="0.25">
      <c r="A151" s="140">
        <v>84</v>
      </c>
      <c r="B151" s="136"/>
      <c r="C151" s="136">
        <f t="shared" ca="1" si="13"/>
        <v>0</v>
      </c>
      <c r="D151" s="136">
        <f t="shared" ca="1" si="14"/>
        <v>0</v>
      </c>
      <c r="E151" s="136">
        <f t="shared" ca="1" si="15"/>
        <v>0</v>
      </c>
      <c r="F151" s="136">
        <f t="shared" ca="1" si="16"/>
        <v>0</v>
      </c>
      <c r="G151" s="136">
        <f t="shared" ca="1" si="17"/>
        <v>0</v>
      </c>
      <c r="H151" s="136">
        <f t="shared" ca="1" si="18"/>
        <v>0</v>
      </c>
      <c r="I151" s="136">
        <f t="shared" ca="1" si="19"/>
        <v>0</v>
      </c>
      <c r="J151" s="136">
        <f t="shared" ca="1" si="20"/>
        <v>0</v>
      </c>
      <c r="K151" s="136">
        <f t="shared" ca="1" si="21"/>
        <v>0</v>
      </c>
      <c r="L151" s="136">
        <f t="shared" ca="1" si="22"/>
        <v>0</v>
      </c>
      <c r="M151" s="136">
        <f t="shared" ca="1" si="23"/>
        <v>0</v>
      </c>
      <c r="N151" s="136">
        <f t="shared" ca="1" si="24"/>
        <v>0</v>
      </c>
      <c r="BC15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),$A151,C$67)</f>
        <v>0</v>
      </c>
      <c r="BD15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),$A151,D$67)</f>
        <v>0</v>
      </c>
      <c r="BE15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),$A151,E$67)</f>
        <v>0</v>
      </c>
      <c r="BF15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),$A151,F$67)</f>
        <v>0</v>
      </c>
      <c r="BG15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),$A151,G$67)</f>
        <v>0</v>
      </c>
      <c r="BH15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),$A151,H$67)</f>
        <v>0</v>
      </c>
      <c r="BI15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),$A151,I$67)</f>
        <v>0</v>
      </c>
      <c r="BJ15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),$A151,J$67)</f>
        <v>0</v>
      </c>
      <c r="BK15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),$A151,K$67)</f>
        <v>0</v>
      </c>
      <c r="BL15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),$A151,L$67)</f>
        <v>0</v>
      </c>
      <c r="BM15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),$A151,M$67)</f>
        <v>0</v>
      </c>
      <c r="BN15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),$A151,N$67)</f>
        <v>0</v>
      </c>
    </row>
    <row r="152" spans="1:66" x14ac:dyDescent="0.25">
      <c r="A152" s="140">
        <v>85</v>
      </c>
      <c r="B152" s="136"/>
      <c r="C152" s="136">
        <f t="shared" ca="1" si="13"/>
        <v>109</v>
      </c>
      <c r="D152" s="136">
        <f t="shared" ca="1" si="14"/>
        <v>142</v>
      </c>
      <c r="E152" s="136">
        <f t="shared" ca="1" si="15"/>
        <v>107</v>
      </c>
      <c r="F152" s="136">
        <f t="shared" ca="1" si="16"/>
        <v>109</v>
      </c>
      <c r="G152" s="136">
        <f t="shared" ca="1" si="17"/>
        <v>139</v>
      </c>
      <c r="H152" s="136">
        <f t="shared" ca="1" si="18"/>
        <v>159</v>
      </c>
      <c r="I152" s="136">
        <f t="shared" ca="1" si="19"/>
        <v>206</v>
      </c>
      <c r="J152" s="136">
        <f t="shared" ca="1" si="20"/>
        <v>212</v>
      </c>
      <c r="K152" s="136">
        <f t="shared" ca="1" si="21"/>
        <v>245</v>
      </c>
      <c r="L152" s="136">
        <f t="shared" ca="1" si="22"/>
        <v>214</v>
      </c>
      <c r="M152" s="136">
        <f t="shared" ca="1" si="23"/>
        <v>127</v>
      </c>
      <c r="N152" s="136">
        <f t="shared" ca="1" si="24"/>
        <v>108</v>
      </c>
      <c r="BC15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),$A152,C$67)</f>
        <v>109</v>
      </c>
      <c r="BD15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),$A152,D$67)</f>
        <v>142</v>
      </c>
      <c r="BE15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),$A152,E$67)</f>
        <v>107</v>
      </c>
      <c r="BF15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),$A152,F$67)</f>
        <v>109</v>
      </c>
      <c r="BG15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),$A152,G$67)</f>
        <v>139</v>
      </c>
      <c r="BH15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),$A152,H$67)</f>
        <v>159</v>
      </c>
      <c r="BI15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),$A152,I$67)</f>
        <v>206</v>
      </c>
      <c r="BJ15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),$A152,J$67)</f>
        <v>212</v>
      </c>
      <c r="BK15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),$A152,K$67)</f>
        <v>245</v>
      </c>
      <c r="BL15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),$A152,L$67)</f>
        <v>214</v>
      </c>
      <c r="BM15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),$A152,M$67)</f>
        <v>127</v>
      </c>
      <c r="BN15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),$A152,N$67)</f>
        <v>108</v>
      </c>
    </row>
    <row r="153" spans="1:66" x14ac:dyDescent="0.25">
      <c r="A153" s="140">
        <v>86</v>
      </c>
      <c r="B153" s="136"/>
      <c r="C153" s="136">
        <f t="shared" ca="1" si="13"/>
        <v>0</v>
      </c>
      <c r="D153" s="136">
        <f t="shared" ca="1" si="14"/>
        <v>0</v>
      </c>
      <c r="E153" s="136">
        <f t="shared" ca="1" si="15"/>
        <v>0</v>
      </c>
      <c r="F153" s="136">
        <f t="shared" ca="1" si="16"/>
        <v>0</v>
      </c>
      <c r="G153" s="136">
        <f t="shared" ca="1" si="17"/>
        <v>0</v>
      </c>
      <c r="H153" s="136">
        <f t="shared" ca="1" si="18"/>
        <v>0</v>
      </c>
      <c r="I153" s="136">
        <f t="shared" ca="1" si="19"/>
        <v>0</v>
      </c>
      <c r="J153" s="136">
        <f t="shared" ca="1" si="20"/>
        <v>0</v>
      </c>
      <c r="K153" s="136">
        <f t="shared" ca="1" si="21"/>
        <v>0</v>
      </c>
      <c r="L153" s="136">
        <f t="shared" ca="1" si="22"/>
        <v>0</v>
      </c>
      <c r="M153" s="136">
        <f t="shared" ca="1" si="23"/>
        <v>0</v>
      </c>
      <c r="N153" s="136">
        <f t="shared" ca="1" si="24"/>
        <v>0</v>
      </c>
      <c r="BC15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),$A153,C$67)</f>
        <v>0</v>
      </c>
      <c r="BD15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),$A153,D$67)</f>
        <v>0</v>
      </c>
      <c r="BE15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),$A153,E$67)</f>
        <v>0</v>
      </c>
      <c r="BF15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),$A153,F$67)</f>
        <v>0</v>
      </c>
      <c r="BG15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),$A153,G$67)</f>
        <v>0</v>
      </c>
      <c r="BH15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),$A153,H$67)</f>
        <v>0</v>
      </c>
      <c r="BI15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),$A153,I$67)</f>
        <v>0</v>
      </c>
      <c r="BJ15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),$A153,J$67)</f>
        <v>0</v>
      </c>
      <c r="BK15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),$A153,K$67)</f>
        <v>0</v>
      </c>
      <c r="BL15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),$A153,L$67)</f>
        <v>0</v>
      </c>
      <c r="BM15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),$A153,M$67)</f>
        <v>0</v>
      </c>
      <c r="BN15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),$A153,N$67)</f>
        <v>0</v>
      </c>
    </row>
    <row r="154" spans="1:66" x14ac:dyDescent="0.25">
      <c r="A154" s="140">
        <v>87</v>
      </c>
      <c r="B154" s="136"/>
      <c r="C154" s="136">
        <f t="shared" ca="1" si="13"/>
        <v>0</v>
      </c>
      <c r="D154" s="136">
        <f t="shared" ca="1" si="14"/>
        <v>0</v>
      </c>
      <c r="E154" s="136">
        <f t="shared" ca="1" si="15"/>
        <v>0</v>
      </c>
      <c r="F154" s="136">
        <f t="shared" ca="1" si="16"/>
        <v>0</v>
      </c>
      <c r="G154" s="136">
        <f t="shared" ca="1" si="17"/>
        <v>0</v>
      </c>
      <c r="H154" s="136">
        <f t="shared" ca="1" si="18"/>
        <v>0</v>
      </c>
      <c r="I154" s="136">
        <f t="shared" ca="1" si="19"/>
        <v>0</v>
      </c>
      <c r="J154" s="136">
        <f t="shared" ca="1" si="20"/>
        <v>0</v>
      </c>
      <c r="K154" s="136">
        <f t="shared" ca="1" si="21"/>
        <v>0</v>
      </c>
      <c r="L154" s="136">
        <f t="shared" ca="1" si="22"/>
        <v>0</v>
      </c>
      <c r="M154" s="136">
        <f t="shared" ca="1" si="23"/>
        <v>0</v>
      </c>
      <c r="N154" s="136">
        <f t="shared" ca="1" si="24"/>
        <v>0</v>
      </c>
      <c r="BC15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),$A154,C$67)</f>
        <v>0</v>
      </c>
      <c r="BD15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),$A154,D$67)</f>
        <v>0</v>
      </c>
      <c r="BE15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),$A154,E$67)</f>
        <v>0</v>
      </c>
      <c r="BF15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),$A154,F$67)</f>
        <v>0</v>
      </c>
      <c r="BG15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),$A154,G$67)</f>
        <v>0</v>
      </c>
      <c r="BH15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),$A154,H$67)</f>
        <v>0</v>
      </c>
      <c r="BI15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),$A154,I$67)</f>
        <v>0</v>
      </c>
      <c r="BJ15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),$A154,J$67)</f>
        <v>0</v>
      </c>
      <c r="BK15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),$A154,K$67)</f>
        <v>0</v>
      </c>
      <c r="BL15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),$A154,L$67)</f>
        <v>0</v>
      </c>
      <c r="BM15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),$A154,M$67)</f>
        <v>0</v>
      </c>
      <c r="BN15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),$A154,N$67)</f>
        <v>0</v>
      </c>
    </row>
    <row r="155" spans="1:66" x14ac:dyDescent="0.25">
      <c r="A155" s="140">
        <v>88</v>
      </c>
      <c r="B155" s="136"/>
      <c r="C155" s="136">
        <f t="shared" ca="1" si="13"/>
        <v>183</v>
      </c>
      <c r="D155" s="136">
        <f t="shared" ca="1" si="14"/>
        <v>225</v>
      </c>
      <c r="E155" s="136">
        <f t="shared" ca="1" si="15"/>
        <v>182</v>
      </c>
      <c r="F155" s="136">
        <f t="shared" ca="1" si="16"/>
        <v>158</v>
      </c>
      <c r="G155" s="136">
        <f t="shared" ca="1" si="17"/>
        <v>205</v>
      </c>
      <c r="H155" s="136">
        <f t="shared" ca="1" si="18"/>
        <v>229</v>
      </c>
      <c r="I155" s="136">
        <f t="shared" ca="1" si="19"/>
        <v>269</v>
      </c>
      <c r="J155" s="136">
        <f t="shared" ca="1" si="20"/>
        <v>281</v>
      </c>
      <c r="K155" s="136">
        <f t="shared" ca="1" si="21"/>
        <v>333</v>
      </c>
      <c r="L155" s="136">
        <f t="shared" ca="1" si="22"/>
        <v>357</v>
      </c>
      <c r="M155" s="136">
        <f t="shared" ca="1" si="23"/>
        <v>232</v>
      </c>
      <c r="N155" s="136">
        <f t="shared" ca="1" si="24"/>
        <v>171</v>
      </c>
      <c r="BC15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),$A155,C$67)</f>
        <v>183</v>
      </c>
      <c r="BD15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),$A155,D$67)</f>
        <v>225</v>
      </c>
      <c r="BE15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),$A155,E$67)</f>
        <v>182</v>
      </c>
      <c r="BF15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),$A155,F$67)</f>
        <v>158</v>
      </c>
      <c r="BG15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),$A155,G$67)</f>
        <v>205</v>
      </c>
      <c r="BH15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),$A155,H$67)</f>
        <v>229</v>
      </c>
      <c r="BI15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),$A155,I$67)</f>
        <v>269</v>
      </c>
      <c r="BJ15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),$A155,J$67)</f>
        <v>281</v>
      </c>
      <c r="BK15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),$A155,K$67)</f>
        <v>333</v>
      </c>
      <c r="BL15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),$A155,L$67)</f>
        <v>357</v>
      </c>
      <c r="BM15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),$A155,M$67)</f>
        <v>232</v>
      </c>
      <c r="BN15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),$A155,N$67)</f>
        <v>171</v>
      </c>
    </row>
    <row r="156" spans="1:66" x14ac:dyDescent="0.25">
      <c r="A156" s="140">
        <v>89</v>
      </c>
      <c r="B156" s="136"/>
      <c r="C156" s="136">
        <f t="shared" ca="1" si="13"/>
        <v>215</v>
      </c>
      <c r="D156" s="136">
        <f t="shared" ca="1" si="14"/>
        <v>264</v>
      </c>
      <c r="E156" s="136">
        <f t="shared" ca="1" si="15"/>
        <v>214</v>
      </c>
      <c r="F156" s="136">
        <f t="shared" ca="1" si="16"/>
        <v>193</v>
      </c>
      <c r="G156" s="136">
        <f t="shared" ca="1" si="17"/>
        <v>253</v>
      </c>
      <c r="H156" s="136">
        <f t="shared" ca="1" si="18"/>
        <v>284</v>
      </c>
      <c r="I156" s="136">
        <f t="shared" ca="1" si="19"/>
        <v>337</v>
      </c>
      <c r="J156" s="136">
        <f t="shared" ca="1" si="20"/>
        <v>342</v>
      </c>
      <c r="K156" s="136">
        <f t="shared" ca="1" si="21"/>
        <v>414</v>
      </c>
      <c r="L156" s="136">
        <f t="shared" ca="1" si="22"/>
        <v>442</v>
      </c>
      <c r="M156" s="136">
        <f t="shared" ca="1" si="23"/>
        <v>285</v>
      </c>
      <c r="N156" s="136">
        <f t="shared" ca="1" si="24"/>
        <v>207</v>
      </c>
      <c r="BC15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),$A156,C$67)</f>
        <v>215</v>
      </c>
      <c r="BD15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),$A156,D$67)</f>
        <v>264</v>
      </c>
      <c r="BE15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),$A156,E$67)</f>
        <v>214</v>
      </c>
      <c r="BF15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),$A156,F$67)</f>
        <v>193</v>
      </c>
      <c r="BG15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),$A156,G$67)</f>
        <v>253</v>
      </c>
      <c r="BH15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),$A156,H$67)</f>
        <v>284</v>
      </c>
      <c r="BI15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),$A156,I$67)</f>
        <v>337</v>
      </c>
      <c r="BJ15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),$A156,J$67)</f>
        <v>342</v>
      </c>
      <c r="BK15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),$A156,K$67)</f>
        <v>414</v>
      </c>
      <c r="BL15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),$A156,L$67)</f>
        <v>442</v>
      </c>
      <c r="BM15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),$A156,M$67)</f>
        <v>285</v>
      </c>
      <c r="BN15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),$A156,N$67)</f>
        <v>207</v>
      </c>
    </row>
    <row r="157" spans="1:66" x14ac:dyDescent="0.25">
      <c r="A157" s="140">
        <v>90</v>
      </c>
      <c r="B157" s="136"/>
      <c r="C157" s="136">
        <f t="shared" ca="1" si="13"/>
        <v>0</v>
      </c>
      <c r="D157" s="136">
        <f t="shared" ca="1" si="14"/>
        <v>0</v>
      </c>
      <c r="E157" s="136">
        <f t="shared" ca="1" si="15"/>
        <v>0</v>
      </c>
      <c r="F157" s="136">
        <f t="shared" ca="1" si="16"/>
        <v>0</v>
      </c>
      <c r="G157" s="136">
        <f t="shared" ca="1" si="17"/>
        <v>0</v>
      </c>
      <c r="H157" s="136">
        <f t="shared" ca="1" si="18"/>
        <v>0</v>
      </c>
      <c r="I157" s="136">
        <f t="shared" ca="1" si="19"/>
        <v>0</v>
      </c>
      <c r="J157" s="136">
        <f t="shared" ca="1" si="20"/>
        <v>0</v>
      </c>
      <c r="K157" s="136">
        <f t="shared" ca="1" si="21"/>
        <v>0</v>
      </c>
      <c r="L157" s="136">
        <f t="shared" ca="1" si="22"/>
        <v>0</v>
      </c>
      <c r="M157" s="136">
        <f t="shared" ca="1" si="23"/>
        <v>0</v>
      </c>
      <c r="N157" s="136">
        <f t="shared" ca="1" si="24"/>
        <v>0</v>
      </c>
      <c r="BC15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),$A157,C$67)</f>
        <v>0</v>
      </c>
      <c r="BD15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),$A157,D$67)</f>
        <v>0</v>
      </c>
      <c r="BE15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),$A157,E$67)</f>
        <v>0</v>
      </c>
      <c r="BF15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),$A157,F$67)</f>
        <v>0</v>
      </c>
      <c r="BG15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),$A157,G$67)</f>
        <v>0</v>
      </c>
      <c r="BH15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),$A157,H$67)</f>
        <v>0</v>
      </c>
      <c r="BI15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),$A157,I$67)</f>
        <v>0</v>
      </c>
      <c r="BJ15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),$A157,J$67)</f>
        <v>0</v>
      </c>
      <c r="BK15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),$A157,K$67)</f>
        <v>0</v>
      </c>
      <c r="BL15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),$A157,L$67)</f>
        <v>0</v>
      </c>
      <c r="BM15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),$A157,M$67)</f>
        <v>0</v>
      </c>
      <c r="BN15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),$A157,N$67)</f>
        <v>0</v>
      </c>
    </row>
    <row r="158" spans="1:66" x14ac:dyDescent="0.25">
      <c r="A158" s="140">
        <v>91</v>
      </c>
      <c r="B158" s="136"/>
      <c r="C158" s="136">
        <f t="shared" ca="1" si="13"/>
        <v>0</v>
      </c>
      <c r="D158" s="136">
        <f t="shared" ca="1" si="14"/>
        <v>0</v>
      </c>
      <c r="E158" s="136">
        <f t="shared" ca="1" si="15"/>
        <v>0</v>
      </c>
      <c r="F158" s="136">
        <f t="shared" ca="1" si="16"/>
        <v>0</v>
      </c>
      <c r="G158" s="136">
        <f t="shared" ca="1" si="17"/>
        <v>0</v>
      </c>
      <c r="H158" s="136">
        <f t="shared" ca="1" si="18"/>
        <v>0</v>
      </c>
      <c r="I158" s="136">
        <f t="shared" ca="1" si="19"/>
        <v>0</v>
      </c>
      <c r="J158" s="136">
        <f t="shared" ca="1" si="20"/>
        <v>0</v>
      </c>
      <c r="K158" s="136">
        <f t="shared" ca="1" si="21"/>
        <v>0</v>
      </c>
      <c r="L158" s="136">
        <f t="shared" ca="1" si="22"/>
        <v>0</v>
      </c>
      <c r="M158" s="136">
        <f t="shared" ca="1" si="23"/>
        <v>0</v>
      </c>
      <c r="N158" s="136">
        <f t="shared" ca="1" si="24"/>
        <v>0</v>
      </c>
      <c r="BC15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),$A158,C$67)</f>
        <v>0</v>
      </c>
      <c r="BD15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),$A158,D$67)</f>
        <v>0</v>
      </c>
      <c r="BE15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),$A158,E$67)</f>
        <v>0</v>
      </c>
      <c r="BF15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),$A158,F$67)</f>
        <v>0</v>
      </c>
      <c r="BG15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),$A158,G$67)</f>
        <v>0</v>
      </c>
      <c r="BH15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),$A158,H$67)</f>
        <v>0</v>
      </c>
      <c r="BI15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),$A158,I$67)</f>
        <v>0</v>
      </c>
      <c r="BJ15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),$A158,J$67)</f>
        <v>0</v>
      </c>
      <c r="BK15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),$A158,K$67)</f>
        <v>0</v>
      </c>
      <c r="BL15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),$A158,L$67)</f>
        <v>0</v>
      </c>
      <c r="BM15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),$A158,M$67)</f>
        <v>0</v>
      </c>
      <c r="BN15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),$A158,N$67)</f>
        <v>0</v>
      </c>
    </row>
    <row r="159" spans="1:66" x14ac:dyDescent="0.25">
      <c r="A159" s="140">
        <v>92</v>
      </c>
      <c r="B159" s="136"/>
      <c r="C159" s="136">
        <f t="shared" ca="1" si="13"/>
        <v>692</v>
      </c>
      <c r="D159" s="136">
        <f t="shared" ca="1" si="14"/>
        <v>864</v>
      </c>
      <c r="E159" s="136">
        <f t="shared" ca="1" si="15"/>
        <v>687</v>
      </c>
      <c r="F159" s="136">
        <f t="shared" ca="1" si="16"/>
        <v>709</v>
      </c>
      <c r="G159" s="136">
        <f t="shared" ca="1" si="17"/>
        <v>980</v>
      </c>
      <c r="H159" s="136">
        <f t="shared" ca="1" si="18"/>
        <v>1129</v>
      </c>
      <c r="I159" s="136">
        <f t="shared" ca="1" si="19"/>
        <v>1326</v>
      </c>
      <c r="J159" s="136">
        <f t="shared" ca="1" si="20"/>
        <v>1353</v>
      </c>
      <c r="K159" s="136">
        <f t="shared" ca="1" si="21"/>
        <v>1575</v>
      </c>
      <c r="L159" s="136">
        <f t="shared" ca="1" si="22"/>
        <v>1595</v>
      </c>
      <c r="M159" s="136">
        <f t="shared" ca="1" si="23"/>
        <v>993</v>
      </c>
      <c r="N159" s="136">
        <f t="shared" ca="1" si="24"/>
        <v>733</v>
      </c>
      <c r="BC15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),$A159,C$67)</f>
        <v>692</v>
      </c>
      <c r="BD15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),$A159,D$67)</f>
        <v>864</v>
      </c>
      <c r="BE15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),$A159,E$67)</f>
        <v>687</v>
      </c>
      <c r="BF15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),$A159,F$67)</f>
        <v>709</v>
      </c>
      <c r="BG15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),$A159,G$67)</f>
        <v>980</v>
      </c>
      <c r="BH15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),$A159,H$67)</f>
        <v>1129</v>
      </c>
      <c r="BI15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),$A159,I$67)</f>
        <v>1326</v>
      </c>
      <c r="BJ15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),$A159,J$67)</f>
        <v>1353</v>
      </c>
      <c r="BK15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),$A159,K$67)</f>
        <v>1575</v>
      </c>
      <c r="BL15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),$A159,L$67)</f>
        <v>1595</v>
      </c>
      <c r="BM15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),$A159,M$67)</f>
        <v>993</v>
      </c>
      <c r="BN15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),$A159,N$67)</f>
        <v>733</v>
      </c>
    </row>
    <row r="160" spans="1:66" x14ac:dyDescent="0.25">
      <c r="A160" s="140">
        <v>93</v>
      </c>
      <c r="B160" s="136"/>
      <c r="C160" s="136">
        <f t="shared" ca="1" si="13"/>
        <v>35</v>
      </c>
      <c r="D160" s="136">
        <f t="shared" ca="1" si="14"/>
        <v>34</v>
      </c>
      <c r="E160" s="136">
        <f t="shared" ca="1" si="15"/>
        <v>29</v>
      </c>
      <c r="F160" s="136">
        <f t="shared" ca="1" si="16"/>
        <v>36</v>
      </c>
      <c r="G160" s="136">
        <f t="shared" ca="1" si="17"/>
        <v>55</v>
      </c>
      <c r="H160" s="136">
        <f t="shared" ca="1" si="18"/>
        <v>70</v>
      </c>
      <c r="I160" s="136">
        <f t="shared" ca="1" si="19"/>
        <v>79</v>
      </c>
      <c r="J160" s="136">
        <f t="shared" ca="1" si="20"/>
        <v>71</v>
      </c>
      <c r="K160" s="136">
        <f t="shared" ca="1" si="21"/>
        <v>78</v>
      </c>
      <c r="L160" s="136">
        <f t="shared" ca="1" si="22"/>
        <v>85</v>
      </c>
      <c r="M160" s="136">
        <f t="shared" ca="1" si="23"/>
        <v>59</v>
      </c>
      <c r="N160" s="136">
        <f t="shared" ca="1" si="24"/>
        <v>46</v>
      </c>
      <c r="BC16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),$A160,C$67)</f>
        <v>35</v>
      </c>
      <c r="BD16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),$A160,D$67)</f>
        <v>34</v>
      </c>
      <c r="BE16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),$A160,E$67)</f>
        <v>29</v>
      </c>
      <c r="BF16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),$A160,F$67)</f>
        <v>36</v>
      </c>
      <c r="BG16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),$A160,G$67)</f>
        <v>55</v>
      </c>
      <c r="BH16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),$A160,H$67)</f>
        <v>70</v>
      </c>
      <c r="BI16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),$A160,I$67)</f>
        <v>79</v>
      </c>
      <c r="BJ16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),$A160,J$67)</f>
        <v>71</v>
      </c>
      <c r="BK16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),$A160,K$67)</f>
        <v>78</v>
      </c>
      <c r="BL16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),$A160,L$67)</f>
        <v>85</v>
      </c>
      <c r="BM16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),$A160,M$67)</f>
        <v>59</v>
      </c>
      <c r="BN16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),$A160,N$67)</f>
        <v>46</v>
      </c>
    </row>
    <row r="161" spans="1:66" x14ac:dyDescent="0.25">
      <c r="A161" s="140">
        <v>94</v>
      </c>
      <c r="B161" s="136"/>
      <c r="C161" s="136">
        <f t="shared" ca="1" si="13"/>
        <v>838</v>
      </c>
      <c r="D161" s="136">
        <f t="shared" ca="1" si="14"/>
        <v>1023</v>
      </c>
      <c r="E161" s="136">
        <f t="shared" ca="1" si="15"/>
        <v>827</v>
      </c>
      <c r="F161" s="136">
        <f t="shared" ca="1" si="16"/>
        <v>869</v>
      </c>
      <c r="G161" s="136">
        <f t="shared" ca="1" si="17"/>
        <v>1212</v>
      </c>
      <c r="H161" s="136">
        <f t="shared" ca="1" si="18"/>
        <v>1414</v>
      </c>
      <c r="I161" s="136">
        <f t="shared" ca="1" si="19"/>
        <v>1644</v>
      </c>
      <c r="J161" s="136">
        <f t="shared" ca="1" si="20"/>
        <v>1657</v>
      </c>
      <c r="K161" s="136">
        <f t="shared" ca="1" si="21"/>
        <v>1901</v>
      </c>
      <c r="L161" s="136">
        <f t="shared" ca="1" si="22"/>
        <v>1940</v>
      </c>
      <c r="M161" s="136">
        <f t="shared" ca="1" si="23"/>
        <v>1243</v>
      </c>
      <c r="N161" s="136">
        <f t="shared" ca="1" si="24"/>
        <v>922</v>
      </c>
      <c r="BC16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),$A161,C$67)</f>
        <v>838</v>
      </c>
      <c r="BD16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),$A161,D$67)</f>
        <v>1023</v>
      </c>
      <c r="BE16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),$A161,E$67)</f>
        <v>827</v>
      </c>
      <c r="BF16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),$A161,F$67)</f>
        <v>869</v>
      </c>
      <c r="BG16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),$A161,G$67)</f>
        <v>1212</v>
      </c>
      <c r="BH16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),$A161,H$67)</f>
        <v>1414</v>
      </c>
      <c r="BI16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),$A161,I$67)</f>
        <v>1644</v>
      </c>
      <c r="BJ16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),$A161,J$67)</f>
        <v>1657</v>
      </c>
      <c r="BK16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),$A161,K$67)</f>
        <v>1901</v>
      </c>
      <c r="BL16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),$A161,L$67)</f>
        <v>1940</v>
      </c>
      <c r="BM16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),$A161,M$67)</f>
        <v>1243</v>
      </c>
      <c r="BN16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),$A161,N$67)</f>
        <v>922</v>
      </c>
    </row>
    <row r="162" spans="1:66" x14ac:dyDescent="0.25">
      <c r="A162" s="140">
        <v>95</v>
      </c>
      <c r="B162" s="136"/>
      <c r="C162" s="136">
        <f t="shared" ca="1" si="13"/>
        <v>0</v>
      </c>
      <c r="D162" s="136">
        <f t="shared" ca="1" si="14"/>
        <v>0</v>
      </c>
      <c r="E162" s="136">
        <f t="shared" ca="1" si="15"/>
        <v>0</v>
      </c>
      <c r="F162" s="136">
        <f t="shared" ca="1" si="16"/>
        <v>0</v>
      </c>
      <c r="G162" s="136">
        <f t="shared" ca="1" si="17"/>
        <v>0</v>
      </c>
      <c r="H162" s="136">
        <f t="shared" ca="1" si="18"/>
        <v>0</v>
      </c>
      <c r="I162" s="136">
        <f t="shared" ca="1" si="19"/>
        <v>0</v>
      </c>
      <c r="J162" s="136">
        <f t="shared" ca="1" si="20"/>
        <v>0</v>
      </c>
      <c r="K162" s="136">
        <f t="shared" ca="1" si="21"/>
        <v>0</v>
      </c>
      <c r="L162" s="136">
        <f t="shared" ca="1" si="22"/>
        <v>0</v>
      </c>
      <c r="M162" s="136">
        <f t="shared" ca="1" si="23"/>
        <v>0</v>
      </c>
      <c r="N162" s="136">
        <f t="shared" ca="1" si="24"/>
        <v>0</v>
      </c>
      <c r="BC16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),$A162,C$67)</f>
        <v>0</v>
      </c>
      <c r="BD16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),$A162,D$67)</f>
        <v>0</v>
      </c>
      <c r="BE16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),$A162,E$67)</f>
        <v>0</v>
      </c>
      <c r="BF16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),$A162,F$67)</f>
        <v>0</v>
      </c>
      <c r="BG16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),$A162,G$67)</f>
        <v>0</v>
      </c>
      <c r="BH16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),$A162,H$67)</f>
        <v>0</v>
      </c>
      <c r="BI16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),$A162,I$67)</f>
        <v>0</v>
      </c>
      <c r="BJ16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),$A162,J$67)</f>
        <v>0</v>
      </c>
      <c r="BK16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),$A162,K$67)</f>
        <v>0</v>
      </c>
      <c r="BL16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),$A162,L$67)</f>
        <v>0</v>
      </c>
      <c r="BM16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),$A162,M$67)</f>
        <v>0</v>
      </c>
      <c r="BN16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),$A162,N$67)</f>
        <v>0</v>
      </c>
    </row>
    <row r="163" spans="1:66" x14ac:dyDescent="0.25">
      <c r="A163" s="140">
        <v>96</v>
      </c>
      <c r="B163" s="136"/>
      <c r="C163" s="136">
        <f t="shared" ca="1" si="13"/>
        <v>0</v>
      </c>
      <c r="D163" s="136">
        <f t="shared" ca="1" si="14"/>
        <v>0</v>
      </c>
      <c r="E163" s="136">
        <f t="shared" ca="1" si="15"/>
        <v>0</v>
      </c>
      <c r="F163" s="136">
        <f t="shared" ca="1" si="16"/>
        <v>0</v>
      </c>
      <c r="G163" s="136">
        <f t="shared" ca="1" si="17"/>
        <v>0</v>
      </c>
      <c r="H163" s="136">
        <f t="shared" ca="1" si="18"/>
        <v>0</v>
      </c>
      <c r="I163" s="136">
        <f t="shared" ca="1" si="19"/>
        <v>0</v>
      </c>
      <c r="J163" s="136">
        <f t="shared" ca="1" si="20"/>
        <v>0</v>
      </c>
      <c r="K163" s="136">
        <f t="shared" ca="1" si="21"/>
        <v>0</v>
      </c>
      <c r="L163" s="136">
        <f t="shared" ca="1" si="22"/>
        <v>0</v>
      </c>
      <c r="M163" s="136">
        <f t="shared" ca="1" si="23"/>
        <v>0</v>
      </c>
      <c r="N163" s="136">
        <f t="shared" ca="1" si="24"/>
        <v>0</v>
      </c>
      <c r="BC16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),$A163,C$67)</f>
        <v>0</v>
      </c>
      <c r="BD16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),$A163,D$67)</f>
        <v>0</v>
      </c>
      <c r="BE16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),$A163,E$67)</f>
        <v>0</v>
      </c>
      <c r="BF16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),$A163,F$67)</f>
        <v>0</v>
      </c>
      <c r="BG16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),$A163,G$67)</f>
        <v>0</v>
      </c>
      <c r="BH16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),$A163,H$67)</f>
        <v>0</v>
      </c>
      <c r="BI16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),$A163,I$67)</f>
        <v>0</v>
      </c>
      <c r="BJ16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),$A163,J$67)</f>
        <v>0</v>
      </c>
      <c r="BK16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),$A163,K$67)</f>
        <v>0</v>
      </c>
      <c r="BL16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),$A163,L$67)</f>
        <v>0</v>
      </c>
      <c r="BM16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),$A163,M$67)</f>
        <v>0</v>
      </c>
      <c r="BN16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),$A163,N$67)</f>
        <v>0</v>
      </c>
    </row>
    <row r="164" spans="1:66" x14ac:dyDescent="0.25">
      <c r="A164" s="140">
        <v>97</v>
      </c>
      <c r="B164" s="136"/>
      <c r="C164" s="136">
        <f t="shared" ca="1" si="13"/>
        <v>163</v>
      </c>
      <c r="D164" s="136">
        <f t="shared" ca="1" si="14"/>
        <v>205</v>
      </c>
      <c r="E164" s="136">
        <f t="shared" ca="1" si="15"/>
        <v>158</v>
      </c>
      <c r="F164" s="136">
        <f t="shared" ca="1" si="16"/>
        <v>177</v>
      </c>
      <c r="G164" s="136">
        <f t="shared" ca="1" si="17"/>
        <v>240</v>
      </c>
      <c r="H164" s="136">
        <f t="shared" ca="1" si="18"/>
        <v>321</v>
      </c>
      <c r="I164" s="136">
        <f t="shared" ca="1" si="19"/>
        <v>415</v>
      </c>
      <c r="J164" s="136">
        <f t="shared" ca="1" si="20"/>
        <v>416</v>
      </c>
      <c r="K164" s="136">
        <f t="shared" ca="1" si="21"/>
        <v>471</v>
      </c>
      <c r="L164" s="136">
        <f t="shared" ca="1" si="22"/>
        <v>402</v>
      </c>
      <c r="M164" s="136">
        <f t="shared" ca="1" si="23"/>
        <v>226</v>
      </c>
      <c r="N164" s="136">
        <f t="shared" ca="1" si="24"/>
        <v>182</v>
      </c>
      <c r="BC16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),$A164,C$67)</f>
        <v>163</v>
      </c>
      <c r="BD16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),$A164,D$67)</f>
        <v>205</v>
      </c>
      <c r="BE16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),$A164,E$67)</f>
        <v>158</v>
      </c>
      <c r="BF16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),$A164,F$67)</f>
        <v>177</v>
      </c>
      <c r="BG16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),$A164,G$67)</f>
        <v>240</v>
      </c>
      <c r="BH16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),$A164,H$67)</f>
        <v>321</v>
      </c>
      <c r="BI16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),$A164,I$67)</f>
        <v>415</v>
      </c>
      <c r="BJ16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),$A164,J$67)</f>
        <v>416</v>
      </c>
      <c r="BK16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),$A164,K$67)</f>
        <v>471</v>
      </c>
      <c r="BL16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),$A164,L$67)</f>
        <v>402</v>
      </c>
      <c r="BM16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),$A164,M$67)</f>
        <v>226</v>
      </c>
      <c r="BN16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),$A164,N$67)</f>
        <v>182</v>
      </c>
    </row>
    <row r="165" spans="1:66" x14ac:dyDescent="0.25">
      <c r="A165" s="140">
        <v>98</v>
      </c>
      <c r="B165" s="136"/>
      <c r="C165" s="136">
        <f t="shared" ca="1" si="13"/>
        <v>95</v>
      </c>
      <c r="D165" s="136">
        <f t="shared" ca="1" si="14"/>
        <v>122</v>
      </c>
      <c r="E165" s="136">
        <f t="shared" ca="1" si="15"/>
        <v>93</v>
      </c>
      <c r="F165" s="136">
        <f t="shared" ca="1" si="16"/>
        <v>101</v>
      </c>
      <c r="G165" s="136">
        <f t="shared" ca="1" si="17"/>
        <v>127</v>
      </c>
      <c r="H165" s="136">
        <f t="shared" ca="1" si="18"/>
        <v>176</v>
      </c>
      <c r="I165" s="136">
        <f t="shared" ca="1" si="19"/>
        <v>225</v>
      </c>
      <c r="J165" s="136">
        <f t="shared" ca="1" si="20"/>
        <v>229</v>
      </c>
      <c r="K165" s="136">
        <f t="shared" ca="1" si="21"/>
        <v>254</v>
      </c>
      <c r="L165" s="136">
        <f t="shared" ca="1" si="22"/>
        <v>214</v>
      </c>
      <c r="M165" s="136">
        <f t="shared" ca="1" si="23"/>
        <v>123</v>
      </c>
      <c r="N165" s="136">
        <f t="shared" ca="1" si="24"/>
        <v>98</v>
      </c>
      <c r="BC16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),$A165,C$67)</f>
        <v>95</v>
      </c>
      <c r="BD16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),$A165,D$67)</f>
        <v>122</v>
      </c>
      <c r="BE16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),$A165,E$67)</f>
        <v>93</v>
      </c>
      <c r="BF16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),$A165,F$67)</f>
        <v>101</v>
      </c>
      <c r="BG16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),$A165,G$67)</f>
        <v>127</v>
      </c>
      <c r="BH16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),$A165,H$67)</f>
        <v>176</v>
      </c>
      <c r="BI16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),$A165,I$67)</f>
        <v>225</v>
      </c>
      <c r="BJ16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),$A165,J$67)</f>
        <v>229</v>
      </c>
      <c r="BK16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),$A165,K$67)</f>
        <v>254</v>
      </c>
      <c r="BL16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),$A165,L$67)</f>
        <v>214</v>
      </c>
      <c r="BM16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),$A165,M$67)</f>
        <v>123</v>
      </c>
      <c r="BN16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),$A165,N$67)</f>
        <v>98</v>
      </c>
    </row>
    <row r="166" spans="1:66" x14ac:dyDescent="0.25">
      <c r="A166" s="140">
        <v>99</v>
      </c>
      <c r="B166" s="136"/>
      <c r="C166" s="136">
        <f t="shared" ca="1" si="13"/>
        <v>80</v>
      </c>
      <c r="D166" s="136">
        <f t="shared" ca="1" si="14"/>
        <v>85</v>
      </c>
      <c r="E166" s="136">
        <f t="shared" ca="1" si="15"/>
        <v>85</v>
      </c>
      <c r="F166" s="136">
        <f t="shared" ca="1" si="16"/>
        <v>73</v>
      </c>
      <c r="G166" s="136">
        <f t="shared" ca="1" si="17"/>
        <v>60</v>
      </c>
      <c r="H166" s="136">
        <f t="shared" ca="1" si="18"/>
        <v>54</v>
      </c>
      <c r="I166" s="136">
        <f t="shared" ca="1" si="19"/>
        <v>49</v>
      </c>
      <c r="J166" s="136">
        <f t="shared" ca="1" si="20"/>
        <v>46</v>
      </c>
      <c r="K166" s="136">
        <f t="shared" ca="1" si="21"/>
        <v>47</v>
      </c>
      <c r="L166" s="136">
        <f t="shared" ca="1" si="22"/>
        <v>51</v>
      </c>
      <c r="M166" s="136">
        <f t="shared" ca="1" si="23"/>
        <v>58</v>
      </c>
      <c r="N166" s="136">
        <f t="shared" ca="1" si="24"/>
        <v>70</v>
      </c>
      <c r="BC16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),$A166,C$67)</f>
        <v>80</v>
      </c>
      <c r="BD16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),$A166,D$67)</f>
        <v>85</v>
      </c>
      <c r="BE16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),$A166,E$67)</f>
        <v>85</v>
      </c>
      <c r="BF16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),$A166,F$67)</f>
        <v>73</v>
      </c>
      <c r="BG16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),$A166,G$67)</f>
        <v>60</v>
      </c>
      <c r="BH16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),$A166,H$67)</f>
        <v>54</v>
      </c>
      <c r="BI16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),$A166,I$67)</f>
        <v>49</v>
      </c>
      <c r="BJ16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),$A166,J$67)</f>
        <v>46</v>
      </c>
      <c r="BK16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),$A166,K$67)</f>
        <v>47</v>
      </c>
      <c r="BL16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),$A166,L$67)</f>
        <v>51</v>
      </c>
      <c r="BM16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),$A166,M$67)</f>
        <v>58</v>
      </c>
      <c r="BN16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),$A166,N$67)</f>
        <v>70</v>
      </c>
    </row>
    <row r="167" spans="1:66" x14ac:dyDescent="0.25">
      <c r="A167" s="140">
        <v>100</v>
      </c>
      <c r="B167" s="136"/>
      <c r="C167" s="136">
        <f t="shared" ca="1" si="13"/>
        <v>5</v>
      </c>
      <c r="D167" s="136">
        <f t="shared" ca="1" si="14"/>
        <v>6</v>
      </c>
      <c r="E167" s="136">
        <f t="shared" ca="1" si="15"/>
        <v>6</v>
      </c>
      <c r="F167" s="136">
        <f t="shared" ca="1" si="16"/>
        <v>5</v>
      </c>
      <c r="G167" s="136">
        <f t="shared" ca="1" si="17"/>
        <v>4</v>
      </c>
      <c r="H167" s="136">
        <f t="shared" ca="1" si="18"/>
        <v>4</v>
      </c>
      <c r="I167" s="136">
        <f t="shared" ca="1" si="19"/>
        <v>4</v>
      </c>
      <c r="J167" s="136">
        <f t="shared" ca="1" si="20"/>
        <v>3</v>
      </c>
      <c r="K167" s="136">
        <f t="shared" ca="1" si="21"/>
        <v>4</v>
      </c>
      <c r="L167" s="136">
        <f t="shared" ca="1" si="22"/>
        <v>5</v>
      </c>
      <c r="M167" s="136">
        <f t="shared" ca="1" si="23"/>
        <v>5</v>
      </c>
      <c r="N167" s="136">
        <f t="shared" ca="1" si="24"/>
        <v>5</v>
      </c>
      <c r="BC16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),$A167,C$67)</f>
        <v>5</v>
      </c>
      <c r="BD16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),$A167,D$67)</f>
        <v>6</v>
      </c>
      <c r="BE16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),$A167,E$67)</f>
        <v>6</v>
      </c>
      <c r="BF16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),$A167,F$67)</f>
        <v>5</v>
      </c>
      <c r="BG16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),$A167,G$67)</f>
        <v>4</v>
      </c>
      <c r="BH16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),$A167,H$67)</f>
        <v>4</v>
      </c>
      <c r="BI16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),$A167,I$67)</f>
        <v>4</v>
      </c>
      <c r="BJ16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),$A167,J$67)</f>
        <v>3</v>
      </c>
      <c r="BK16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),$A167,K$67)</f>
        <v>4</v>
      </c>
      <c r="BL16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),$A167,L$67)</f>
        <v>5</v>
      </c>
      <c r="BM16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),$A167,M$67)</f>
        <v>5</v>
      </c>
      <c r="BN16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),$A167,N$67)</f>
        <v>5</v>
      </c>
    </row>
    <row r="168" spans="1:66" x14ac:dyDescent="0.25">
      <c r="A168" s="140">
        <v>101</v>
      </c>
      <c r="B168" s="136"/>
      <c r="C168" s="136">
        <f t="shared" ca="1" si="13"/>
        <v>114</v>
      </c>
      <c r="D168" s="136">
        <f t="shared" ca="1" si="14"/>
        <v>135</v>
      </c>
      <c r="E168" s="136">
        <f t="shared" ca="1" si="15"/>
        <v>106</v>
      </c>
      <c r="F168" s="136">
        <f t="shared" ca="1" si="16"/>
        <v>77</v>
      </c>
      <c r="G168" s="136">
        <f t="shared" ca="1" si="17"/>
        <v>93</v>
      </c>
      <c r="H168" s="136">
        <f t="shared" ca="1" si="18"/>
        <v>95</v>
      </c>
      <c r="I168" s="136">
        <f t="shared" ca="1" si="19"/>
        <v>119</v>
      </c>
      <c r="J168" s="136">
        <f t="shared" ca="1" si="20"/>
        <v>131</v>
      </c>
      <c r="K168" s="136">
        <f t="shared" ca="1" si="21"/>
        <v>161</v>
      </c>
      <c r="L168" s="136">
        <f t="shared" ca="1" si="22"/>
        <v>174</v>
      </c>
      <c r="M168" s="136">
        <f t="shared" ca="1" si="23"/>
        <v>115</v>
      </c>
      <c r="N168" s="136">
        <f t="shared" ca="1" si="24"/>
        <v>97</v>
      </c>
      <c r="BC16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),$A168,C$67)</f>
        <v>114</v>
      </c>
      <c r="BD16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),$A168,D$67)</f>
        <v>135</v>
      </c>
      <c r="BE16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),$A168,E$67)</f>
        <v>106</v>
      </c>
      <c r="BF16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),$A168,F$67)</f>
        <v>77</v>
      </c>
      <c r="BG16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),$A168,G$67)</f>
        <v>93</v>
      </c>
      <c r="BH16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),$A168,H$67)</f>
        <v>95</v>
      </c>
      <c r="BI16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),$A168,I$67)</f>
        <v>119</v>
      </c>
      <c r="BJ16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),$A168,J$67)</f>
        <v>131</v>
      </c>
      <c r="BK16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),$A168,K$67)</f>
        <v>161</v>
      </c>
      <c r="BL16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),$A168,L$67)</f>
        <v>174</v>
      </c>
      <c r="BM16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),$A168,M$67)</f>
        <v>115</v>
      </c>
      <c r="BN16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),$A168,N$67)</f>
        <v>97</v>
      </c>
    </row>
    <row r="169" spans="1:66" x14ac:dyDescent="0.25">
      <c r="A169" s="140">
        <v>102</v>
      </c>
      <c r="B169" s="136"/>
      <c r="C169" s="136">
        <f t="shared" ca="1" si="13"/>
        <v>162</v>
      </c>
      <c r="D169" s="136">
        <f t="shared" ca="1" si="14"/>
        <v>144</v>
      </c>
      <c r="E169" s="136">
        <f t="shared" ca="1" si="15"/>
        <v>123</v>
      </c>
      <c r="F169" s="136">
        <f t="shared" ca="1" si="16"/>
        <v>189</v>
      </c>
      <c r="G169" s="136">
        <f t="shared" ca="1" si="17"/>
        <v>245</v>
      </c>
      <c r="H169" s="136">
        <f t="shared" ca="1" si="18"/>
        <v>296</v>
      </c>
      <c r="I169" s="136">
        <f t="shared" ca="1" si="19"/>
        <v>294</v>
      </c>
      <c r="J169" s="136">
        <f t="shared" ca="1" si="20"/>
        <v>279</v>
      </c>
      <c r="K169" s="136">
        <f t="shared" ca="1" si="21"/>
        <v>326</v>
      </c>
      <c r="L169" s="136">
        <f t="shared" ca="1" si="22"/>
        <v>368</v>
      </c>
      <c r="M169" s="136">
        <f t="shared" ca="1" si="23"/>
        <v>272</v>
      </c>
      <c r="N169" s="136">
        <f t="shared" ca="1" si="24"/>
        <v>218</v>
      </c>
      <c r="BC16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),$A169,C$67)</f>
        <v>162</v>
      </c>
      <c r="BD16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),$A169,D$67)</f>
        <v>144</v>
      </c>
      <c r="BE16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),$A169,E$67)</f>
        <v>123</v>
      </c>
      <c r="BF16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),$A169,F$67)</f>
        <v>189</v>
      </c>
      <c r="BG16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),$A169,G$67)</f>
        <v>245</v>
      </c>
      <c r="BH16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),$A169,H$67)</f>
        <v>296</v>
      </c>
      <c r="BI16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),$A169,I$67)</f>
        <v>294</v>
      </c>
      <c r="BJ16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),$A169,J$67)</f>
        <v>279</v>
      </c>
      <c r="BK16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),$A169,K$67)</f>
        <v>326</v>
      </c>
      <c r="BL16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),$A169,L$67)</f>
        <v>368</v>
      </c>
      <c r="BM16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),$A169,M$67)</f>
        <v>272</v>
      </c>
      <c r="BN16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),$A169,N$67)</f>
        <v>218</v>
      </c>
    </row>
    <row r="170" spans="1:66" x14ac:dyDescent="0.25">
      <c r="A170" s="140">
        <v>103</v>
      </c>
      <c r="B170" s="136"/>
      <c r="C170" s="136">
        <f t="shared" ca="1" si="13"/>
        <v>169</v>
      </c>
      <c r="D170" s="136">
        <f t="shared" ca="1" si="14"/>
        <v>150</v>
      </c>
      <c r="E170" s="136">
        <f t="shared" ca="1" si="15"/>
        <v>128</v>
      </c>
      <c r="F170" s="136">
        <f t="shared" ca="1" si="16"/>
        <v>195</v>
      </c>
      <c r="G170" s="136">
        <f t="shared" ca="1" si="17"/>
        <v>254</v>
      </c>
      <c r="H170" s="136">
        <f t="shared" ca="1" si="18"/>
        <v>307</v>
      </c>
      <c r="I170" s="136">
        <f t="shared" ca="1" si="19"/>
        <v>305</v>
      </c>
      <c r="J170" s="136">
        <f t="shared" ca="1" si="20"/>
        <v>290</v>
      </c>
      <c r="K170" s="136">
        <f t="shared" ca="1" si="21"/>
        <v>338</v>
      </c>
      <c r="L170" s="136">
        <f t="shared" ca="1" si="22"/>
        <v>382</v>
      </c>
      <c r="M170" s="136">
        <f t="shared" ca="1" si="23"/>
        <v>284</v>
      </c>
      <c r="N170" s="136">
        <f t="shared" ca="1" si="24"/>
        <v>226</v>
      </c>
      <c r="BC17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),$A170,C$67)</f>
        <v>169</v>
      </c>
      <c r="BD17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),$A170,D$67)</f>
        <v>150</v>
      </c>
      <c r="BE17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),$A170,E$67)</f>
        <v>128</v>
      </c>
      <c r="BF17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),$A170,F$67)</f>
        <v>195</v>
      </c>
      <c r="BG17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),$A170,G$67)</f>
        <v>254</v>
      </c>
      <c r="BH17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),$A170,H$67)</f>
        <v>307</v>
      </c>
      <c r="BI17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),$A170,I$67)</f>
        <v>305</v>
      </c>
      <c r="BJ17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),$A170,J$67)</f>
        <v>290</v>
      </c>
      <c r="BK17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),$A170,K$67)</f>
        <v>338</v>
      </c>
      <c r="BL17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),$A170,L$67)</f>
        <v>382</v>
      </c>
      <c r="BM17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),$A170,M$67)</f>
        <v>284</v>
      </c>
      <c r="BN17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),$A170,N$67)</f>
        <v>226</v>
      </c>
    </row>
    <row r="171" spans="1:66" x14ac:dyDescent="0.25">
      <c r="A171" s="140">
        <v>104</v>
      </c>
      <c r="B171" s="136"/>
      <c r="C171" s="136">
        <f t="shared" ca="1" si="13"/>
        <v>45</v>
      </c>
      <c r="D171" s="136">
        <f t="shared" ca="1" si="14"/>
        <v>46</v>
      </c>
      <c r="E171" s="136">
        <f t="shared" ca="1" si="15"/>
        <v>42</v>
      </c>
      <c r="F171" s="136">
        <f t="shared" ca="1" si="16"/>
        <v>29</v>
      </c>
      <c r="G171" s="136">
        <f t="shared" ca="1" si="17"/>
        <v>23</v>
      </c>
      <c r="H171" s="136">
        <f t="shared" ca="1" si="18"/>
        <v>21</v>
      </c>
      <c r="I171" s="136">
        <f t="shared" ca="1" si="19"/>
        <v>18</v>
      </c>
      <c r="J171" s="136">
        <f t="shared" ca="1" si="20"/>
        <v>16</v>
      </c>
      <c r="K171" s="136">
        <f t="shared" ca="1" si="21"/>
        <v>22</v>
      </c>
      <c r="L171" s="136">
        <f t="shared" ca="1" si="22"/>
        <v>27</v>
      </c>
      <c r="M171" s="136">
        <f t="shared" ca="1" si="23"/>
        <v>27</v>
      </c>
      <c r="N171" s="136">
        <f t="shared" ca="1" si="24"/>
        <v>36</v>
      </c>
      <c r="BC17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),$A171,C$67)</f>
        <v>45</v>
      </c>
      <c r="BD17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),$A171,D$67)</f>
        <v>46</v>
      </c>
      <c r="BE17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),$A171,E$67)</f>
        <v>42</v>
      </c>
      <c r="BF17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),$A171,F$67)</f>
        <v>29</v>
      </c>
      <c r="BG17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),$A171,G$67)</f>
        <v>23</v>
      </c>
      <c r="BH17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),$A171,H$67)</f>
        <v>21</v>
      </c>
      <c r="BI17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),$A171,I$67)</f>
        <v>18</v>
      </c>
      <c r="BJ17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),$A171,J$67)</f>
        <v>16</v>
      </c>
      <c r="BK17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),$A171,K$67)</f>
        <v>22</v>
      </c>
      <c r="BL17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),$A171,L$67)</f>
        <v>27</v>
      </c>
      <c r="BM17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),$A171,M$67)</f>
        <v>27</v>
      </c>
      <c r="BN17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),$A171,N$67)</f>
        <v>36</v>
      </c>
    </row>
    <row r="172" spans="1:66" x14ac:dyDescent="0.25">
      <c r="A172" s="140">
        <v>105</v>
      </c>
      <c r="B172" s="136"/>
      <c r="C172" s="136">
        <f t="shared" ca="1" si="13"/>
        <v>0</v>
      </c>
      <c r="D172" s="136">
        <f t="shared" ca="1" si="14"/>
        <v>0</v>
      </c>
      <c r="E172" s="136">
        <f t="shared" ca="1" si="15"/>
        <v>0</v>
      </c>
      <c r="F172" s="136">
        <f t="shared" ca="1" si="16"/>
        <v>0</v>
      </c>
      <c r="G172" s="136">
        <f t="shared" ca="1" si="17"/>
        <v>0</v>
      </c>
      <c r="H172" s="136">
        <f t="shared" ca="1" si="18"/>
        <v>0</v>
      </c>
      <c r="I172" s="136">
        <f t="shared" ca="1" si="19"/>
        <v>0</v>
      </c>
      <c r="J172" s="136">
        <f t="shared" ca="1" si="20"/>
        <v>0</v>
      </c>
      <c r="K172" s="136">
        <f t="shared" ca="1" si="21"/>
        <v>0</v>
      </c>
      <c r="L172" s="136">
        <f t="shared" ca="1" si="22"/>
        <v>0</v>
      </c>
      <c r="M172" s="136">
        <f t="shared" ca="1" si="23"/>
        <v>0</v>
      </c>
      <c r="N172" s="136">
        <f t="shared" ca="1" si="24"/>
        <v>0</v>
      </c>
      <c r="BC17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),$A172,C$67)</f>
        <v>0</v>
      </c>
      <c r="BD17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),$A172,D$67)</f>
        <v>0</v>
      </c>
      <c r="BE17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),$A172,E$67)</f>
        <v>0</v>
      </c>
      <c r="BF17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),$A172,F$67)</f>
        <v>0</v>
      </c>
      <c r="BG17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),$A172,G$67)</f>
        <v>0</v>
      </c>
      <c r="BH17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),$A172,H$67)</f>
        <v>0</v>
      </c>
      <c r="BI17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),$A172,I$67)</f>
        <v>0</v>
      </c>
      <c r="BJ17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),$A172,J$67)</f>
        <v>0</v>
      </c>
      <c r="BK17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),$A172,K$67)</f>
        <v>0</v>
      </c>
      <c r="BL17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),$A172,L$67)</f>
        <v>0</v>
      </c>
      <c r="BM17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),$A172,M$67)</f>
        <v>0</v>
      </c>
      <c r="BN17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),$A172,N$67)</f>
        <v>0</v>
      </c>
    </row>
    <row r="173" spans="1:66" x14ac:dyDescent="0.25">
      <c r="A173" s="140">
        <v>106</v>
      </c>
      <c r="B173" s="136"/>
      <c r="C173" s="136">
        <f t="shared" ca="1" si="13"/>
        <v>0</v>
      </c>
      <c r="D173" s="136">
        <f t="shared" ca="1" si="14"/>
        <v>0</v>
      </c>
      <c r="E173" s="136">
        <f t="shared" ca="1" si="15"/>
        <v>0</v>
      </c>
      <c r="F173" s="136">
        <f t="shared" ca="1" si="16"/>
        <v>0</v>
      </c>
      <c r="G173" s="136">
        <f t="shared" ca="1" si="17"/>
        <v>0</v>
      </c>
      <c r="H173" s="136">
        <f t="shared" ca="1" si="18"/>
        <v>0</v>
      </c>
      <c r="I173" s="136">
        <f t="shared" ca="1" si="19"/>
        <v>0</v>
      </c>
      <c r="J173" s="136">
        <f t="shared" ca="1" si="20"/>
        <v>0</v>
      </c>
      <c r="K173" s="136">
        <f t="shared" ca="1" si="21"/>
        <v>0</v>
      </c>
      <c r="L173" s="136">
        <f t="shared" ca="1" si="22"/>
        <v>0</v>
      </c>
      <c r="M173" s="136">
        <f t="shared" ca="1" si="23"/>
        <v>0</v>
      </c>
      <c r="N173" s="136">
        <f t="shared" ca="1" si="24"/>
        <v>0</v>
      </c>
      <c r="BC17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),$A173,C$67)</f>
        <v>0</v>
      </c>
      <c r="BD17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),$A173,D$67)</f>
        <v>0</v>
      </c>
      <c r="BE17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),$A173,E$67)</f>
        <v>0</v>
      </c>
      <c r="BF17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),$A173,F$67)</f>
        <v>0</v>
      </c>
      <c r="BG17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),$A173,G$67)</f>
        <v>0</v>
      </c>
      <c r="BH17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),$A173,H$67)</f>
        <v>0</v>
      </c>
      <c r="BI17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),$A173,I$67)</f>
        <v>0</v>
      </c>
      <c r="BJ17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),$A173,J$67)</f>
        <v>0</v>
      </c>
      <c r="BK17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),$A173,K$67)</f>
        <v>0</v>
      </c>
      <c r="BL17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),$A173,L$67)</f>
        <v>0</v>
      </c>
      <c r="BM17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),$A173,M$67)</f>
        <v>0</v>
      </c>
      <c r="BN17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),$A173,N$67)</f>
        <v>0</v>
      </c>
    </row>
    <row r="174" spans="1:66" x14ac:dyDescent="0.25">
      <c r="A174" s="140">
        <v>107</v>
      </c>
      <c r="B174" s="136"/>
      <c r="C174" s="136">
        <f t="shared" ca="1" si="13"/>
        <v>0</v>
      </c>
      <c r="D174" s="136">
        <f t="shared" ca="1" si="14"/>
        <v>0</v>
      </c>
      <c r="E174" s="136">
        <f t="shared" ca="1" si="15"/>
        <v>0</v>
      </c>
      <c r="F174" s="136">
        <f t="shared" ca="1" si="16"/>
        <v>0</v>
      </c>
      <c r="G174" s="136">
        <f t="shared" ca="1" si="17"/>
        <v>0</v>
      </c>
      <c r="H174" s="136">
        <f t="shared" ca="1" si="18"/>
        <v>0</v>
      </c>
      <c r="I174" s="136">
        <f t="shared" ca="1" si="19"/>
        <v>0</v>
      </c>
      <c r="J174" s="136">
        <f t="shared" ca="1" si="20"/>
        <v>0</v>
      </c>
      <c r="K174" s="136">
        <f t="shared" ca="1" si="21"/>
        <v>0</v>
      </c>
      <c r="L174" s="136">
        <f t="shared" ca="1" si="22"/>
        <v>0</v>
      </c>
      <c r="M174" s="136">
        <f t="shared" ca="1" si="23"/>
        <v>0</v>
      </c>
      <c r="N174" s="136">
        <f t="shared" ca="1" si="24"/>
        <v>0</v>
      </c>
      <c r="BC17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),$A174,C$67)</f>
        <v>0</v>
      </c>
      <c r="BD17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),$A174,D$67)</f>
        <v>0</v>
      </c>
      <c r="BE17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),$A174,E$67)</f>
        <v>0</v>
      </c>
      <c r="BF17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),$A174,F$67)</f>
        <v>0</v>
      </c>
      <c r="BG17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),$A174,G$67)</f>
        <v>0</v>
      </c>
      <c r="BH17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),$A174,H$67)</f>
        <v>0</v>
      </c>
      <c r="BI17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),$A174,I$67)</f>
        <v>0</v>
      </c>
      <c r="BJ17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),$A174,J$67)</f>
        <v>0</v>
      </c>
      <c r="BK17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),$A174,K$67)</f>
        <v>0</v>
      </c>
      <c r="BL17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),$A174,L$67)</f>
        <v>0</v>
      </c>
      <c r="BM17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),$A174,M$67)</f>
        <v>0</v>
      </c>
      <c r="BN17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),$A174,N$67)</f>
        <v>0</v>
      </c>
    </row>
    <row r="175" spans="1:66" x14ac:dyDescent="0.25">
      <c r="A175" s="140">
        <v>108</v>
      </c>
      <c r="B175" s="136"/>
      <c r="C175" s="136">
        <f t="shared" ca="1" si="13"/>
        <v>0</v>
      </c>
      <c r="D175" s="136">
        <f t="shared" ca="1" si="14"/>
        <v>0</v>
      </c>
      <c r="E175" s="136">
        <f t="shared" ca="1" si="15"/>
        <v>0</v>
      </c>
      <c r="F175" s="136">
        <f t="shared" ca="1" si="16"/>
        <v>0</v>
      </c>
      <c r="G175" s="136">
        <f t="shared" ca="1" si="17"/>
        <v>0</v>
      </c>
      <c r="H175" s="136">
        <f t="shared" ca="1" si="18"/>
        <v>0</v>
      </c>
      <c r="I175" s="136">
        <f t="shared" ca="1" si="19"/>
        <v>0</v>
      </c>
      <c r="J175" s="136">
        <f t="shared" ca="1" si="20"/>
        <v>0</v>
      </c>
      <c r="K175" s="136">
        <f t="shared" ca="1" si="21"/>
        <v>0</v>
      </c>
      <c r="L175" s="136">
        <f t="shared" ca="1" si="22"/>
        <v>0</v>
      </c>
      <c r="M175" s="136">
        <f t="shared" ca="1" si="23"/>
        <v>0</v>
      </c>
      <c r="N175" s="136">
        <f t="shared" ca="1" si="24"/>
        <v>0</v>
      </c>
      <c r="BC17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),$A175,C$67)</f>
        <v>0</v>
      </c>
      <c r="BD17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),$A175,D$67)</f>
        <v>0</v>
      </c>
      <c r="BE17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),$A175,E$67)</f>
        <v>0</v>
      </c>
      <c r="BF17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),$A175,F$67)</f>
        <v>0</v>
      </c>
      <c r="BG17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),$A175,G$67)</f>
        <v>0</v>
      </c>
      <c r="BH17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),$A175,H$67)</f>
        <v>0</v>
      </c>
      <c r="BI17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),$A175,I$67)</f>
        <v>0</v>
      </c>
      <c r="BJ17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),$A175,J$67)</f>
        <v>0</v>
      </c>
      <c r="BK17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),$A175,K$67)</f>
        <v>0</v>
      </c>
      <c r="BL17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),$A175,L$67)</f>
        <v>0</v>
      </c>
      <c r="BM17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),$A175,M$67)</f>
        <v>0</v>
      </c>
      <c r="BN17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),$A175,N$67)</f>
        <v>0</v>
      </c>
    </row>
    <row r="176" spans="1:66" x14ac:dyDescent="0.25">
      <c r="A176" s="140">
        <v>109</v>
      </c>
      <c r="B176" s="136"/>
      <c r="C176" s="136">
        <f t="shared" ca="1" si="13"/>
        <v>26</v>
      </c>
      <c r="D176" s="136">
        <f t="shared" ca="1" si="14"/>
        <v>26</v>
      </c>
      <c r="E176" s="136">
        <f t="shared" ca="1" si="15"/>
        <v>23</v>
      </c>
      <c r="F176" s="136">
        <f t="shared" ca="1" si="16"/>
        <v>17</v>
      </c>
      <c r="G176" s="136">
        <f t="shared" ca="1" si="17"/>
        <v>12</v>
      </c>
      <c r="H176" s="136">
        <f t="shared" ca="1" si="18"/>
        <v>11</v>
      </c>
      <c r="I176" s="136">
        <f t="shared" ca="1" si="19"/>
        <v>9</v>
      </c>
      <c r="J176" s="136">
        <f t="shared" ca="1" si="20"/>
        <v>8</v>
      </c>
      <c r="K176" s="136">
        <f t="shared" ca="1" si="21"/>
        <v>12</v>
      </c>
      <c r="L176" s="136">
        <f t="shared" ca="1" si="22"/>
        <v>15</v>
      </c>
      <c r="M176" s="136">
        <f t="shared" ca="1" si="23"/>
        <v>16</v>
      </c>
      <c r="N176" s="136">
        <f t="shared" ca="1" si="24"/>
        <v>21</v>
      </c>
      <c r="BC17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),$A176,C$67)</f>
        <v>26</v>
      </c>
      <c r="BD17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),$A176,D$67)</f>
        <v>26</v>
      </c>
      <c r="BE17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),$A176,E$67)</f>
        <v>23</v>
      </c>
      <c r="BF17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),$A176,F$67)</f>
        <v>17</v>
      </c>
      <c r="BG17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),$A176,G$67)</f>
        <v>12</v>
      </c>
      <c r="BH17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),$A176,H$67)</f>
        <v>11</v>
      </c>
      <c r="BI17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),$A176,I$67)</f>
        <v>9</v>
      </c>
      <c r="BJ17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),$A176,J$67)</f>
        <v>8</v>
      </c>
      <c r="BK17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),$A176,K$67)</f>
        <v>12</v>
      </c>
      <c r="BL17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),$A176,L$67)</f>
        <v>15</v>
      </c>
      <c r="BM17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),$A176,M$67)</f>
        <v>16</v>
      </c>
      <c r="BN17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),$A176,N$67)</f>
        <v>21</v>
      </c>
    </row>
    <row r="177" spans="1:66" x14ac:dyDescent="0.25">
      <c r="A177" s="140">
        <v>110</v>
      </c>
      <c r="B177" s="136"/>
      <c r="C177" s="136">
        <f t="shared" ca="1" si="13"/>
        <v>21</v>
      </c>
      <c r="D177" s="136">
        <f t="shared" ca="1" si="14"/>
        <v>20</v>
      </c>
      <c r="E177" s="136">
        <f t="shared" ca="1" si="15"/>
        <v>16</v>
      </c>
      <c r="F177" s="136">
        <f t="shared" ca="1" si="16"/>
        <v>21</v>
      </c>
      <c r="G177" s="136">
        <f t="shared" ca="1" si="17"/>
        <v>28</v>
      </c>
      <c r="H177" s="136">
        <f t="shared" ca="1" si="18"/>
        <v>34</v>
      </c>
      <c r="I177" s="136">
        <f t="shared" ca="1" si="19"/>
        <v>40</v>
      </c>
      <c r="J177" s="136">
        <f t="shared" ca="1" si="20"/>
        <v>40</v>
      </c>
      <c r="K177" s="136">
        <f t="shared" ca="1" si="21"/>
        <v>43</v>
      </c>
      <c r="L177" s="136">
        <f t="shared" ca="1" si="22"/>
        <v>46</v>
      </c>
      <c r="M177" s="136">
        <f t="shared" ca="1" si="23"/>
        <v>32</v>
      </c>
      <c r="N177" s="136">
        <f t="shared" ca="1" si="24"/>
        <v>25</v>
      </c>
      <c r="BC17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),$A177,C$67)</f>
        <v>21</v>
      </c>
      <c r="BD17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),$A177,D$67)</f>
        <v>20</v>
      </c>
      <c r="BE17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),$A177,E$67)</f>
        <v>16</v>
      </c>
      <c r="BF17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),$A177,F$67)</f>
        <v>21</v>
      </c>
      <c r="BG17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),$A177,G$67)</f>
        <v>28</v>
      </c>
      <c r="BH17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),$A177,H$67)</f>
        <v>34</v>
      </c>
      <c r="BI17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),$A177,I$67)</f>
        <v>40</v>
      </c>
      <c r="BJ17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),$A177,J$67)</f>
        <v>40</v>
      </c>
      <c r="BK17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),$A177,K$67)</f>
        <v>43</v>
      </c>
      <c r="BL17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),$A177,L$67)</f>
        <v>46</v>
      </c>
      <c r="BM17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),$A177,M$67)</f>
        <v>32</v>
      </c>
      <c r="BN17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),$A177,N$67)</f>
        <v>25</v>
      </c>
    </row>
    <row r="178" spans="1:66" x14ac:dyDescent="0.25">
      <c r="A178" s="140">
        <v>111</v>
      </c>
      <c r="B178" s="136"/>
      <c r="C178" s="136">
        <f t="shared" ca="1" si="13"/>
        <v>137</v>
      </c>
      <c r="D178" s="136">
        <f t="shared" ca="1" si="14"/>
        <v>124</v>
      </c>
      <c r="E178" s="136">
        <f t="shared" ca="1" si="15"/>
        <v>106</v>
      </c>
      <c r="F178" s="136">
        <f t="shared" ca="1" si="16"/>
        <v>141</v>
      </c>
      <c r="G178" s="136">
        <f t="shared" ca="1" si="17"/>
        <v>193</v>
      </c>
      <c r="H178" s="136">
        <f t="shared" ca="1" si="18"/>
        <v>240</v>
      </c>
      <c r="I178" s="136">
        <f t="shared" ca="1" si="19"/>
        <v>272</v>
      </c>
      <c r="J178" s="136">
        <f t="shared" ca="1" si="20"/>
        <v>272</v>
      </c>
      <c r="K178" s="136">
        <f t="shared" ca="1" si="21"/>
        <v>311</v>
      </c>
      <c r="L178" s="136">
        <f t="shared" ca="1" si="22"/>
        <v>315</v>
      </c>
      <c r="M178" s="136">
        <f t="shared" ca="1" si="23"/>
        <v>221</v>
      </c>
      <c r="N178" s="136">
        <f t="shared" ca="1" si="24"/>
        <v>176</v>
      </c>
      <c r="BC17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),$A178,C$67)</f>
        <v>137</v>
      </c>
      <c r="BD17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),$A178,D$67)</f>
        <v>124</v>
      </c>
      <c r="BE17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),$A178,E$67)</f>
        <v>106</v>
      </c>
      <c r="BF17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),$A178,F$67)</f>
        <v>141</v>
      </c>
      <c r="BG17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),$A178,G$67)</f>
        <v>193</v>
      </c>
      <c r="BH17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),$A178,H$67)</f>
        <v>240</v>
      </c>
      <c r="BI17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),$A178,I$67)</f>
        <v>272</v>
      </c>
      <c r="BJ17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),$A178,J$67)</f>
        <v>272</v>
      </c>
      <c r="BK17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),$A178,K$67)</f>
        <v>311</v>
      </c>
      <c r="BL17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),$A178,L$67)</f>
        <v>315</v>
      </c>
      <c r="BM17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),$A178,M$67)</f>
        <v>221</v>
      </c>
      <c r="BN17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),$A178,N$67)</f>
        <v>176</v>
      </c>
    </row>
    <row r="179" spans="1:66" x14ac:dyDescent="0.25">
      <c r="A179" s="140">
        <v>112</v>
      </c>
      <c r="B179" s="136"/>
      <c r="C179" s="136">
        <f t="shared" ca="1" si="13"/>
        <v>139</v>
      </c>
      <c r="D179" s="136">
        <f t="shared" ca="1" si="14"/>
        <v>125</v>
      </c>
      <c r="E179" s="136">
        <f t="shared" ca="1" si="15"/>
        <v>107</v>
      </c>
      <c r="F179" s="136">
        <f t="shared" ca="1" si="16"/>
        <v>142</v>
      </c>
      <c r="G179" s="136">
        <f t="shared" ca="1" si="17"/>
        <v>195</v>
      </c>
      <c r="H179" s="136">
        <f t="shared" ca="1" si="18"/>
        <v>242</v>
      </c>
      <c r="I179" s="136">
        <f t="shared" ca="1" si="19"/>
        <v>275</v>
      </c>
      <c r="J179" s="136">
        <f t="shared" ca="1" si="20"/>
        <v>274</v>
      </c>
      <c r="K179" s="136">
        <f t="shared" ca="1" si="21"/>
        <v>313</v>
      </c>
      <c r="L179" s="136">
        <f t="shared" ca="1" si="22"/>
        <v>317</v>
      </c>
      <c r="M179" s="136">
        <f t="shared" ca="1" si="23"/>
        <v>222</v>
      </c>
      <c r="N179" s="136">
        <f t="shared" ca="1" si="24"/>
        <v>178</v>
      </c>
      <c r="BC17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),$A179,C$67)</f>
        <v>139</v>
      </c>
      <c r="BD17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),$A179,D$67)</f>
        <v>125</v>
      </c>
      <c r="BE17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),$A179,E$67)</f>
        <v>107</v>
      </c>
      <c r="BF17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),$A179,F$67)</f>
        <v>142</v>
      </c>
      <c r="BG17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),$A179,G$67)</f>
        <v>195</v>
      </c>
      <c r="BH17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),$A179,H$67)</f>
        <v>242</v>
      </c>
      <c r="BI17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),$A179,I$67)</f>
        <v>275</v>
      </c>
      <c r="BJ17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),$A179,J$67)</f>
        <v>274</v>
      </c>
      <c r="BK17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),$A179,K$67)</f>
        <v>313</v>
      </c>
      <c r="BL17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),$A179,L$67)</f>
        <v>317</v>
      </c>
      <c r="BM17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),$A179,M$67)</f>
        <v>222</v>
      </c>
      <c r="BN17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),$A179,N$67)</f>
        <v>178</v>
      </c>
    </row>
    <row r="180" spans="1:66" x14ac:dyDescent="0.25">
      <c r="A180" s="140">
        <v>113</v>
      </c>
      <c r="B180" s="136"/>
      <c r="C180" s="136">
        <f t="shared" ca="1" si="13"/>
        <v>172</v>
      </c>
      <c r="D180" s="136">
        <f t="shared" ca="1" si="14"/>
        <v>156</v>
      </c>
      <c r="E180" s="136">
        <f t="shared" ca="1" si="15"/>
        <v>134</v>
      </c>
      <c r="F180" s="136">
        <f t="shared" ca="1" si="16"/>
        <v>181</v>
      </c>
      <c r="G180" s="136">
        <f t="shared" ca="1" si="17"/>
        <v>248</v>
      </c>
      <c r="H180" s="136">
        <f t="shared" ca="1" si="18"/>
        <v>308</v>
      </c>
      <c r="I180" s="136">
        <f t="shared" ca="1" si="19"/>
        <v>353</v>
      </c>
      <c r="J180" s="136">
        <f t="shared" ca="1" si="20"/>
        <v>345</v>
      </c>
      <c r="K180" s="136">
        <f t="shared" ca="1" si="21"/>
        <v>398</v>
      </c>
      <c r="L180" s="136">
        <f t="shared" ca="1" si="22"/>
        <v>402</v>
      </c>
      <c r="M180" s="136">
        <f t="shared" ca="1" si="23"/>
        <v>287</v>
      </c>
      <c r="N180" s="136">
        <f t="shared" ca="1" si="24"/>
        <v>222</v>
      </c>
      <c r="BC18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),$A180,C$67)</f>
        <v>172</v>
      </c>
      <c r="BD18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),$A180,D$67)</f>
        <v>156</v>
      </c>
      <c r="BE18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),$A180,E$67)</f>
        <v>134</v>
      </c>
      <c r="BF18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),$A180,F$67)</f>
        <v>181</v>
      </c>
      <c r="BG18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),$A180,G$67)</f>
        <v>248</v>
      </c>
      <c r="BH18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),$A180,H$67)</f>
        <v>308</v>
      </c>
      <c r="BI18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),$A180,I$67)</f>
        <v>353</v>
      </c>
      <c r="BJ18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),$A180,J$67)</f>
        <v>345</v>
      </c>
      <c r="BK18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),$A180,K$67)</f>
        <v>398</v>
      </c>
      <c r="BL18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),$A180,L$67)</f>
        <v>402</v>
      </c>
      <c r="BM18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),$A180,M$67)</f>
        <v>287</v>
      </c>
      <c r="BN18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),$A180,N$67)</f>
        <v>222</v>
      </c>
    </row>
    <row r="181" spans="1:66" x14ac:dyDescent="0.25">
      <c r="A181" s="140">
        <v>114</v>
      </c>
      <c r="B181" s="136"/>
      <c r="C181" s="136">
        <f t="shared" ca="1" si="13"/>
        <v>209</v>
      </c>
      <c r="D181" s="136">
        <f t="shared" ca="1" si="14"/>
        <v>194</v>
      </c>
      <c r="E181" s="136">
        <f t="shared" ca="1" si="15"/>
        <v>167</v>
      </c>
      <c r="F181" s="136">
        <f t="shared" ca="1" si="16"/>
        <v>231</v>
      </c>
      <c r="G181" s="136">
        <f t="shared" ca="1" si="17"/>
        <v>303</v>
      </c>
      <c r="H181" s="136">
        <f t="shared" ca="1" si="18"/>
        <v>393</v>
      </c>
      <c r="I181" s="136">
        <f t="shared" ca="1" si="19"/>
        <v>445</v>
      </c>
      <c r="J181" s="136">
        <f t="shared" ca="1" si="20"/>
        <v>421</v>
      </c>
      <c r="K181" s="136">
        <f t="shared" ca="1" si="21"/>
        <v>483</v>
      </c>
      <c r="L181" s="136">
        <f t="shared" ca="1" si="22"/>
        <v>487</v>
      </c>
      <c r="M181" s="136">
        <f t="shared" ca="1" si="23"/>
        <v>343</v>
      </c>
      <c r="N181" s="136">
        <f t="shared" ca="1" si="24"/>
        <v>268</v>
      </c>
      <c r="BC18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),$A181,C$67)</f>
        <v>209</v>
      </c>
      <c r="BD18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),$A181,D$67)</f>
        <v>194</v>
      </c>
      <c r="BE18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),$A181,E$67)</f>
        <v>167</v>
      </c>
      <c r="BF18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),$A181,F$67)</f>
        <v>231</v>
      </c>
      <c r="BG18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),$A181,G$67)</f>
        <v>303</v>
      </c>
      <c r="BH18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),$A181,H$67)</f>
        <v>393</v>
      </c>
      <c r="BI18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),$A181,I$67)</f>
        <v>445</v>
      </c>
      <c r="BJ18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),$A181,J$67)</f>
        <v>421</v>
      </c>
      <c r="BK18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),$A181,K$67)</f>
        <v>483</v>
      </c>
      <c r="BL18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),$A181,L$67)</f>
        <v>487</v>
      </c>
      <c r="BM18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),$A181,M$67)</f>
        <v>343</v>
      </c>
      <c r="BN18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),$A181,N$67)</f>
        <v>268</v>
      </c>
    </row>
    <row r="182" spans="1:66" x14ac:dyDescent="0.25">
      <c r="A182" s="140">
        <v>115</v>
      </c>
      <c r="B182" s="136"/>
      <c r="C182" s="136">
        <f t="shared" ca="1" si="13"/>
        <v>25</v>
      </c>
      <c r="D182" s="136">
        <f t="shared" ca="1" si="14"/>
        <v>27</v>
      </c>
      <c r="E182" s="136">
        <f t="shared" ca="1" si="15"/>
        <v>24</v>
      </c>
      <c r="F182" s="136">
        <f t="shared" ca="1" si="16"/>
        <v>18</v>
      </c>
      <c r="G182" s="136">
        <f t="shared" ca="1" si="17"/>
        <v>17</v>
      </c>
      <c r="H182" s="136">
        <f t="shared" ca="1" si="18"/>
        <v>17</v>
      </c>
      <c r="I182" s="136">
        <f t="shared" ca="1" si="19"/>
        <v>17</v>
      </c>
      <c r="J182" s="136">
        <f t="shared" ca="1" si="20"/>
        <v>15</v>
      </c>
      <c r="K182" s="136">
        <f t="shared" ca="1" si="21"/>
        <v>18</v>
      </c>
      <c r="L182" s="136">
        <f t="shared" ca="1" si="22"/>
        <v>20</v>
      </c>
      <c r="M182" s="136">
        <f t="shared" ca="1" si="23"/>
        <v>20</v>
      </c>
      <c r="N182" s="136">
        <f t="shared" ca="1" si="24"/>
        <v>21</v>
      </c>
      <c r="BC18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),$A182,C$67)</f>
        <v>25</v>
      </c>
      <c r="BD18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),$A182,D$67)</f>
        <v>27</v>
      </c>
      <c r="BE18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),$A182,E$67)</f>
        <v>24</v>
      </c>
      <c r="BF18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),$A182,F$67)</f>
        <v>18</v>
      </c>
      <c r="BG18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),$A182,G$67)</f>
        <v>17</v>
      </c>
      <c r="BH18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),$A182,H$67)</f>
        <v>17</v>
      </c>
      <c r="BI18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),$A182,I$67)</f>
        <v>17</v>
      </c>
      <c r="BJ18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),$A182,J$67)</f>
        <v>15</v>
      </c>
      <c r="BK18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),$A182,K$67)</f>
        <v>18</v>
      </c>
      <c r="BL18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),$A182,L$67)</f>
        <v>20</v>
      </c>
      <c r="BM18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),$A182,M$67)</f>
        <v>20</v>
      </c>
      <c r="BN18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),$A182,N$67)</f>
        <v>21</v>
      </c>
    </row>
    <row r="183" spans="1:66" x14ac:dyDescent="0.25">
      <c r="A183" s="140">
        <v>116</v>
      </c>
      <c r="B183" s="136"/>
      <c r="C183" s="136">
        <f t="shared" ca="1" si="13"/>
        <v>6</v>
      </c>
      <c r="D183" s="136">
        <f t="shared" ca="1" si="14"/>
        <v>6</v>
      </c>
      <c r="E183" s="136">
        <f t="shared" ca="1" si="15"/>
        <v>5</v>
      </c>
      <c r="F183" s="136">
        <f t="shared" ca="1" si="16"/>
        <v>4</v>
      </c>
      <c r="G183" s="136">
        <f t="shared" ca="1" si="17"/>
        <v>3</v>
      </c>
      <c r="H183" s="136">
        <f t="shared" ca="1" si="18"/>
        <v>2</v>
      </c>
      <c r="I183" s="136">
        <f t="shared" ca="1" si="19"/>
        <v>2</v>
      </c>
      <c r="J183" s="136">
        <f t="shared" ca="1" si="20"/>
        <v>2</v>
      </c>
      <c r="K183" s="136">
        <f t="shared" ca="1" si="21"/>
        <v>3</v>
      </c>
      <c r="L183" s="136">
        <f t="shared" ca="1" si="22"/>
        <v>3</v>
      </c>
      <c r="M183" s="136">
        <f t="shared" ca="1" si="23"/>
        <v>3</v>
      </c>
      <c r="N183" s="136">
        <f t="shared" ca="1" si="24"/>
        <v>5</v>
      </c>
      <c r="BC18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),$A183,C$67)</f>
        <v>6</v>
      </c>
      <c r="BD18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),$A183,D$67)</f>
        <v>6</v>
      </c>
      <c r="BE18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),$A183,E$67)</f>
        <v>5</v>
      </c>
      <c r="BF18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),$A183,F$67)</f>
        <v>4</v>
      </c>
      <c r="BG18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),$A183,G$67)</f>
        <v>3</v>
      </c>
      <c r="BH18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),$A183,H$67)</f>
        <v>2</v>
      </c>
      <c r="BI18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),$A183,I$67)</f>
        <v>2</v>
      </c>
      <c r="BJ18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),$A183,J$67)</f>
        <v>2</v>
      </c>
      <c r="BK18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),$A183,K$67)</f>
        <v>3</v>
      </c>
      <c r="BL18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),$A183,L$67)</f>
        <v>3</v>
      </c>
      <c r="BM18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),$A183,M$67)</f>
        <v>3</v>
      </c>
      <c r="BN18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),$A183,N$67)</f>
        <v>5</v>
      </c>
    </row>
    <row r="184" spans="1:66" x14ac:dyDescent="0.25">
      <c r="A184" s="140">
        <v>117</v>
      </c>
      <c r="B184" s="136"/>
      <c r="C184" s="136">
        <f t="shared" ca="1" si="13"/>
        <v>20</v>
      </c>
      <c r="D184" s="136">
        <f t="shared" ca="1" si="14"/>
        <v>20</v>
      </c>
      <c r="E184" s="136">
        <f t="shared" ca="1" si="15"/>
        <v>18</v>
      </c>
      <c r="F184" s="136">
        <f t="shared" ca="1" si="16"/>
        <v>13</v>
      </c>
      <c r="G184" s="136">
        <f t="shared" ca="1" si="17"/>
        <v>10</v>
      </c>
      <c r="H184" s="136">
        <f t="shared" ca="1" si="18"/>
        <v>10</v>
      </c>
      <c r="I184" s="136">
        <f t="shared" ca="1" si="19"/>
        <v>9</v>
      </c>
      <c r="J184" s="136">
        <f t="shared" ca="1" si="20"/>
        <v>8</v>
      </c>
      <c r="K184" s="136">
        <f t="shared" ca="1" si="21"/>
        <v>9</v>
      </c>
      <c r="L184" s="136">
        <f t="shared" ca="1" si="22"/>
        <v>11</v>
      </c>
      <c r="M184" s="136">
        <f t="shared" ca="1" si="23"/>
        <v>11</v>
      </c>
      <c r="N184" s="136">
        <f t="shared" ca="1" si="24"/>
        <v>15</v>
      </c>
      <c r="BC18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),$A184,C$67)</f>
        <v>20</v>
      </c>
      <c r="BD18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),$A184,D$67)</f>
        <v>20</v>
      </c>
      <c r="BE18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),$A184,E$67)</f>
        <v>18</v>
      </c>
      <c r="BF18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),$A184,F$67)</f>
        <v>13</v>
      </c>
      <c r="BG18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),$A184,G$67)</f>
        <v>10</v>
      </c>
      <c r="BH18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),$A184,H$67)</f>
        <v>10</v>
      </c>
      <c r="BI18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),$A184,I$67)</f>
        <v>9</v>
      </c>
      <c r="BJ18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),$A184,J$67)</f>
        <v>8</v>
      </c>
      <c r="BK18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),$A184,K$67)</f>
        <v>9</v>
      </c>
      <c r="BL18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),$A184,L$67)</f>
        <v>11</v>
      </c>
      <c r="BM18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),$A184,M$67)</f>
        <v>11</v>
      </c>
      <c r="BN18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),$A184,N$67)</f>
        <v>15</v>
      </c>
    </row>
    <row r="185" spans="1:66" x14ac:dyDescent="0.25">
      <c r="A185" s="140">
        <v>118</v>
      </c>
      <c r="B185" s="136"/>
      <c r="C185" s="136">
        <f t="shared" ca="1" si="13"/>
        <v>26</v>
      </c>
      <c r="D185" s="136">
        <f t="shared" ca="1" si="14"/>
        <v>26</v>
      </c>
      <c r="E185" s="136">
        <f t="shared" ca="1" si="15"/>
        <v>23</v>
      </c>
      <c r="F185" s="136">
        <f t="shared" ca="1" si="16"/>
        <v>17</v>
      </c>
      <c r="G185" s="136">
        <f t="shared" ca="1" si="17"/>
        <v>12</v>
      </c>
      <c r="H185" s="136">
        <f t="shared" ca="1" si="18"/>
        <v>11</v>
      </c>
      <c r="I185" s="136">
        <f t="shared" ca="1" si="19"/>
        <v>9</v>
      </c>
      <c r="J185" s="136">
        <f t="shared" ca="1" si="20"/>
        <v>8</v>
      </c>
      <c r="K185" s="136">
        <f t="shared" ca="1" si="21"/>
        <v>12</v>
      </c>
      <c r="L185" s="136">
        <f t="shared" ca="1" si="22"/>
        <v>15</v>
      </c>
      <c r="M185" s="136">
        <f t="shared" ca="1" si="23"/>
        <v>16</v>
      </c>
      <c r="N185" s="136">
        <f t="shared" ca="1" si="24"/>
        <v>21</v>
      </c>
      <c r="BC18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),$A185,C$67)</f>
        <v>26</v>
      </c>
      <c r="BD18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),$A185,D$67)</f>
        <v>26</v>
      </c>
      <c r="BE18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),$A185,E$67)</f>
        <v>23</v>
      </c>
      <c r="BF18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),$A185,F$67)</f>
        <v>17</v>
      </c>
      <c r="BG18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),$A185,G$67)</f>
        <v>12</v>
      </c>
      <c r="BH18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),$A185,H$67)</f>
        <v>11</v>
      </c>
      <c r="BI18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),$A185,I$67)</f>
        <v>9</v>
      </c>
      <c r="BJ18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),$A185,J$67)</f>
        <v>8</v>
      </c>
      <c r="BK18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),$A185,K$67)</f>
        <v>12</v>
      </c>
      <c r="BL18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),$A185,L$67)</f>
        <v>15</v>
      </c>
      <c r="BM18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),$A185,M$67)</f>
        <v>16</v>
      </c>
      <c r="BN18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),$A185,N$67)</f>
        <v>21</v>
      </c>
    </row>
    <row r="186" spans="1:66" x14ac:dyDescent="0.25">
      <c r="A186" s="140">
        <v>119</v>
      </c>
      <c r="B186" s="136"/>
      <c r="C186" s="136">
        <f t="shared" ca="1" si="13"/>
        <v>32</v>
      </c>
      <c r="D186" s="136">
        <f t="shared" ca="1" si="14"/>
        <v>31</v>
      </c>
      <c r="E186" s="136">
        <f t="shared" ca="1" si="15"/>
        <v>29</v>
      </c>
      <c r="F186" s="136">
        <f t="shared" ca="1" si="16"/>
        <v>20</v>
      </c>
      <c r="G186" s="136">
        <f t="shared" ca="1" si="17"/>
        <v>15</v>
      </c>
      <c r="H186" s="136">
        <f t="shared" ca="1" si="18"/>
        <v>13</v>
      </c>
      <c r="I186" s="136">
        <f t="shared" ca="1" si="19"/>
        <v>11</v>
      </c>
      <c r="J186" s="136">
        <f t="shared" ca="1" si="20"/>
        <v>10</v>
      </c>
      <c r="K186" s="136">
        <f t="shared" ca="1" si="21"/>
        <v>15</v>
      </c>
      <c r="L186" s="136">
        <f t="shared" ca="1" si="22"/>
        <v>19</v>
      </c>
      <c r="M186" s="136">
        <f t="shared" ca="1" si="23"/>
        <v>19</v>
      </c>
      <c r="N186" s="136">
        <f t="shared" ca="1" si="24"/>
        <v>25</v>
      </c>
      <c r="BC18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),$A186,C$67)</f>
        <v>32</v>
      </c>
      <c r="BD18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),$A186,D$67)</f>
        <v>31</v>
      </c>
      <c r="BE18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),$A186,E$67)</f>
        <v>29</v>
      </c>
      <c r="BF18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),$A186,F$67)</f>
        <v>20</v>
      </c>
      <c r="BG18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),$A186,G$67)</f>
        <v>15</v>
      </c>
      <c r="BH18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),$A186,H$67)</f>
        <v>13</v>
      </c>
      <c r="BI18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),$A186,I$67)</f>
        <v>11</v>
      </c>
      <c r="BJ18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),$A186,J$67)</f>
        <v>10</v>
      </c>
      <c r="BK18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),$A186,K$67)</f>
        <v>15</v>
      </c>
      <c r="BL18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),$A186,L$67)</f>
        <v>19</v>
      </c>
      <c r="BM18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),$A186,M$67)</f>
        <v>19</v>
      </c>
      <c r="BN18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),$A186,N$67)</f>
        <v>25</v>
      </c>
    </row>
    <row r="187" spans="1:66" x14ac:dyDescent="0.25">
      <c r="A187" s="140">
        <v>120</v>
      </c>
      <c r="B187" s="136"/>
      <c r="C187" s="136">
        <f t="shared" ca="1" si="13"/>
        <v>45</v>
      </c>
      <c r="D187" s="136">
        <f t="shared" ca="1" si="14"/>
        <v>48</v>
      </c>
      <c r="E187" s="136">
        <f t="shared" ca="1" si="15"/>
        <v>46</v>
      </c>
      <c r="F187" s="136">
        <f t="shared" ca="1" si="16"/>
        <v>33</v>
      </c>
      <c r="G187" s="136">
        <f t="shared" ca="1" si="17"/>
        <v>26</v>
      </c>
      <c r="H187" s="136">
        <f t="shared" ca="1" si="18"/>
        <v>24</v>
      </c>
      <c r="I187" s="136">
        <f t="shared" ca="1" si="19"/>
        <v>20</v>
      </c>
      <c r="J187" s="136">
        <f t="shared" ca="1" si="20"/>
        <v>17</v>
      </c>
      <c r="K187" s="136">
        <f t="shared" ca="1" si="21"/>
        <v>18</v>
      </c>
      <c r="L187" s="136">
        <f t="shared" ca="1" si="22"/>
        <v>20</v>
      </c>
      <c r="M187" s="136">
        <f t="shared" ca="1" si="23"/>
        <v>23</v>
      </c>
      <c r="N187" s="136">
        <f t="shared" ca="1" si="24"/>
        <v>33</v>
      </c>
      <c r="BC18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),$A187,C$67)</f>
        <v>45</v>
      </c>
      <c r="BD18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),$A187,D$67)</f>
        <v>48</v>
      </c>
      <c r="BE18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),$A187,E$67)</f>
        <v>46</v>
      </c>
      <c r="BF18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),$A187,F$67)</f>
        <v>33</v>
      </c>
      <c r="BG18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),$A187,G$67)</f>
        <v>26</v>
      </c>
      <c r="BH18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),$A187,H$67)</f>
        <v>24</v>
      </c>
      <c r="BI18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),$A187,I$67)</f>
        <v>20</v>
      </c>
      <c r="BJ18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),$A187,J$67)</f>
        <v>17</v>
      </c>
      <c r="BK18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),$A187,K$67)</f>
        <v>18</v>
      </c>
      <c r="BL18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),$A187,L$67)</f>
        <v>20</v>
      </c>
      <c r="BM18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),$A187,M$67)</f>
        <v>23</v>
      </c>
      <c r="BN18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),$A187,N$67)</f>
        <v>33</v>
      </c>
    </row>
    <row r="188" spans="1:66" x14ac:dyDescent="0.25">
      <c r="A188" s="140">
        <v>121</v>
      </c>
      <c r="B188" s="136"/>
      <c r="C188" s="136">
        <f t="shared" ca="1" si="13"/>
        <v>105</v>
      </c>
      <c r="D188" s="136">
        <f t="shared" ca="1" si="14"/>
        <v>111</v>
      </c>
      <c r="E188" s="136">
        <f t="shared" ca="1" si="15"/>
        <v>102</v>
      </c>
      <c r="F188" s="136">
        <f t="shared" ca="1" si="16"/>
        <v>79</v>
      </c>
      <c r="G188" s="136">
        <f t="shared" ca="1" si="17"/>
        <v>61</v>
      </c>
      <c r="H188" s="136">
        <f t="shared" ca="1" si="18"/>
        <v>54</v>
      </c>
      <c r="I188" s="136">
        <f t="shared" ca="1" si="19"/>
        <v>47</v>
      </c>
      <c r="J188" s="136">
        <f t="shared" ca="1" si="20"/>
        <v>42</v>
      </c>
      <c r="K188" s="136">
        <f t="shared" ca="1" si="21"/>
        <v>45</v>
      </c>
      <c r="L188" s="136">
        <f t="shared" ca="1" si="22"/>
        <v>51</v>
      </c>
      <c r="M188" s="136">
        <f t="shared" ca="1" si="23"/>
        <v>58</v>
      </c>
      <c r="N188" s="136">
        <f t="shared" ca="1" si="24"/>
        <v>79</v>
      </c>
      <c r="BC18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),$A188,C$67)</f>
        <v>105</v>
      </c>
      <c r="BD18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),$A188,D$67)</f>
        <v>111</v>
      </c>
      <c r="BE18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),$A188,E$67)</f>
        <v>102</v>
      </c>
      <c r="BF18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),$A188,F$67)</f>
        <v>79</v>
      </c>
      <c r="BG18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),$A188,G$67)</f>
        <v>61</v>
      </c>
      <c r="BH18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),$A188,H$67)</f>
        <v>54</v>
      </c>
      <c r="BI18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),$A188,I$67)</f>
        <v>47</v>
      </c>
      <c r="BJ18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),$A188,J$67)</f>
        <v>42</v>
      </c>
      <c r="BK18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),$A188,K$67)</f>
        <v>45</v>
      </c>
      <c r="BL18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),$A188,L$67)</f>
        <v>51</v>
      </c>
      <c r="BM18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),$A188,M$67)</f>
        <v>58</v>
      </c>
      <c r="BN18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),$A188,N$67)</f>
        <v>79</v>
      </c>
    </row>
    <row r="189" spans="1:66" x14ac:dyDescent="0.25">
      <c r="A189" s="140">
        <v>122</v>
      </c>
      <c r="B189" s="136"/>
      <c r="C189" s="136">
        <f t="shared" ca="1" si="13"/>
        <v>120</v>
      </c>
      <c r="D189" s="136">
        <f t="shared" ca="1" si="14"/>
        <v>128</v>
      </c>
      <c r="E189" s="136">
        <f t="shared" ca="1" si="15"/>
        <v>116</v>
      </c>
      <c r="F189" s="136">
        <f t="shared" ca="1" si="16"/>
        <v>90</v>
      </c>
      <c r="G189" s="136">
        <f t="shared" ca="1" si="17"/>
        <v>70</v>
      </c>
      <c r="H189" s="136">
        <f t="shared" ca="1" si="18"/>
        <v>62</v>
      </c>
      <c r="I189" s="136">
        <f t="shared" ca="1" si="19"/>
        <v>54</v>
      </c>
      <c r="J189" s="136">
        <f t="shared" ca="1" si="20"/>
        <v>48</v>
      </c>
      <c r="K189" s="136">
        <f t="shared" ca="1" si="21"/>
        <v>51</v>
      </c>
      <c r="L189" s="136">
        <f t="shared" ca="1" si="22"/>
        <v>57</v>
      </c>
      <c r="M189" s="136">
        <f t="shared" ca="1" si="23"/>
        <v>66</v>
      </c>
      <c r="N189" s="136">
        <f t="shared" ca="1" si="24"/>
        <v>89</v>
      </c>
      <c r="BC18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),$A189,C$67)</f>
        <v>120</v>
      </c>
      <c r="BD18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),$A189,D$67)</f>
        <v>128</v>
      </c>
      <c r="BE18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),$A189,E$67)</f>
        <v>116</v>
      </c>
      <c r="BF18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),$A189,F$67)</f>
        <v>90</v>
      </c>
      <c r="BG18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),$A189,G$67)</f>
        <v>70</v>
      </c>
      <c r="BH18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),$A189,H$67)</f>
        <v>62</v>
      </c>
      <c r="BI18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),$A189,I$67)</f>
        <v>54</v>
      </c>
      <c r="BJ18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),$A189,J$67)</f>
        <v>48</v>
      </c>
      <c r="BK18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),$A189,K$67)</f>
        <v>51</v>
      </c>
      <c r="BL18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),$A189,L$67)</f>
        <v>57</v>
      </c>
      <c r="BM18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),$A189,M$67)</f>
        <v>66</v>
      </c>
      <c r="BN18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),$A189,N$67)</f>
        <v>89</v>
      </c>
    </row>
    <row r="190" spans="1:66" x14ac:dyDescent="0.25">
      <c r="A190" s="140">
        <v>123</v>
      </c>
      <c r="B190" s="136"/>
      <c r="C190" s="136">
        <f t="shared" ca="1" si="13"/>
        <v>376</v>
      </c>
      <c r="D190" s="136">
        <f t="shared" ca="1" si="14"/>
        <v>397</v>
      </c>
      <c r="E190" s="136">
        <f t="shared" ca="1" si="15"/>
        <v>384</v>
      </c>
      <c r="F190" s="136">
        <f t="shared" ca="1" si="16"/>
        <v>272</v>
      </c>
      <c r="G190" s="136">
        <f t="shared" ca="1" si="17"/>
        <v>190</v>
      </c>
      <c r="H190" s="136">
        <f t="shared" ca="1" si="18"/>
        <v>167</v>
      </c>
      <c r="I190" s="136">
        <f t="shared" ca="1" si="19"/>
        <v>140</v>
      </c>
      <c r="J190" s="136">
        <f t="shared" ca="1" si="20"/>
        <v>120</v>
      </c>
      <c r="K190" s="136">
        <f t="shared" ca="1" si="21"/>
        <v>124</v>
      </c>
      <c r="L190" s="136">
        <f t="shared" ca="1" si="22"/>
        <v>148</v>
      </c>
      <c r="M190" s="136">
        <f t="shared" ca="1" si="23"/>
        <v>185</v>
      </c>
      <c r="N190" s="136">
        <f t="shared" ca="1" si="24"/>
        <v>268</v>
      </c>
      <c r="BC19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),$A190,C$67)</f>
        <v>376</v>
      </c>
      <c r="BD19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),$A190,D$67)</f>
        <v>397</v>
      </c>
      <c r="BE19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),$A190,E$67)</f>
        <v>384</v>
      </c>
      <c r="BF19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),$A190,F$67)</f>
        <v>272</v>
      </c>
      <c r="BG19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),$A190,G$67)</f>
        <v>190</v>
      </c>
      <c r="BH19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),$A190,H$67)</f>
        <v>167</v>
      </c>
      <c r="BI19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),$A190,I$67)</f>
        <v>140</v>
      </c>
      <c r="BJ19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),$A190,J$67)</f>
        <v>120</v>
      </c>
      <c r="BK19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),$A190,K$67)</f>
        <v>124</v>
      </c>
      <c r="BL19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),$A190,L$67)</f>
        <v>148</v>
      </c>
      <c r="BM19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),$A190,M$67)</f>
        <v>185</v>
      </c>
      <c r="BN19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),$A190,N$67)</f>
        <v>268</v>
      </c>
    </row>
    <row r="191" spans="1:66" x14ac:dyDescent="0.25">
      <c r="A191" s="140">
        <v>124</v>
      </c>
      <c r="B191" s="136"/>
      <c r="C191" s="136">
        <f t="shared" ca="1" si="13"/>
        <v>0</v>
      </c>
      <c r="D191" s="136">
        <f t="shared" ca="1" si="14"/>
        <v>0</v>
      </c>
      <c r="E191" s="136">
        <f t="shared" ca="1" si="15"/>
        <v>0</v>
      </c>
      <c r="F191" s="136">
        <f t="shared" ca="1" si="16"/>
        <v>0</v>
      </c>
      <c r="G191" s="136">
        <f t="shared" ca="1" si="17"/>
        <v>0</v>
      </c>
      <c r="H191" s="136">
        <f t="shared" ca="1" si="18"/>
        <v>0</v>
      </c>
      <c r="I191" s="136">
        <f t="shared" ca="1" si="19"/>
        <v>0</v>
      </c>
      <c r="J191" s="136">
        <f t="shared" ca="1" si="20"/>
        <v>0</v>
      </c>
      <c r="K191" s="136">
        <f t="shared" ca="1" si="21"/>
        <v>0</v>
      </c>
      <c r="L191" s="136">
        <f t="shared" ca="1" si="22"/>
        <v>0</v>
      </c>
      <c r="M191" s="136">
        <f t="shared" ca="1" si="23"/>
        <v>0</v>
      </c>
      <c r="N191" s="136">
        <f t="shared" ca="1" si="24"/>
        <v>0</v>
      </c>
      <c r="BC19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),$A191,C$67)</f>
        <v>0</v>
      </c>
      <c r="BD19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),$A191,D$67)</f>
        <v>0</v>
      </c>
      <c r="BE19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),$A191,E$67)</f>
        <v>0</v>
      </c>
      <c r="BF19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),$A191,F$67)</f>
        <v>0</v>
      </c>
      <c r="BG19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),$A191,G$67)</f>
        <v>0</v>
      </c>
      <c r="BH19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),$A191,H$67)</f>
        <v>0</v>
      </c>
      <c r="BI19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),$A191,I$67)</f>
        <v>0</v>
      </c>
      <c r="BJ19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),$A191,J$67)</f>
        <v>0</v>
      </c>
      <c r="BK19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),$A191,K$67)</f>
        <v>0</v>
      </c>
      <c r="BL19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),$A191,L$67)</f>
        <v>0</v>
      </c>
      <c r="BM19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),$A191,M$67)</f>
        <v>0</v>
      </c>
      <c r="BN19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),$A191,N$67)</f>
        <v>0</v>
      </c>
    </row>
    <row r="192" spans="1:66" x14ac:dyDescent="0.25">
      <c r="A192" s="140">
        <v>125</v>
      </c>
      <c r="B192" s="136"/>
      <c r="C192" s="136">
        <f t="shared" ca="1" si="13"/>
        <v>494</v>
      </c>
      <c r="D192" s="136">
        <f t="shared" ca="1" si="14"/>
        <v>514</v>
      </c>
      <c r="E192" s="136">
        <f t="shared" ca="1" si="15"/>
        <v>490</v>
      </c>
      <c r="F192" s="136">
        <f t="shared" ca="1" si="16"/>
        <v>344</v>
      </c>
      <c r="G192" s="136">
        <f t="shared" ca="1" si="17"/>
        <v>241</v>
      </c>
      <c r="H192" s="136">
        <f t="shared" ca="1" si="18"/>
        <v>209</v>
      </c>
      <c r="I192" s="136">
        <f t="shared" ca="1" si="19"/>
        <v>174</v>
      </c>
      <c r="J192" s="136">
        <f t="shared" ca="1" si="20"/>
        <v>147</v>
      </c>
      <c r="K192" s="136">
        <f t="shared" ca="1" si="21"/>
        <v>153</v>
      </c>
      <c r="L192" s="136">
        <f t="shared" ca="1" si="22"/>
        <v>183</v>
      </c>
      <c r="M192" s="136">
        <f t="shared" ca="1" si="23"/>
        <v>240</v>
      </c>
      <c r="N192" s="136">
        <f t="shared" ca="1" si="24"/>
        <v>350</v>
      </c>
      <c r="BC19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),$A192,C$67)</f>
        <v>494</v>
      </c>
      <c r="BD19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),$A192,D$67)</f>
        <v>514</v>
      </c>
      <c r="BE19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),$A192,E$67)</f>
        <v>490</v>
      </c>
      <c r="BF19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),$A192,F$67)</f>
        <v>344</v>
      </c>
      <c r="BG19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),$A192,G$67)</f>
        <v>241</v>
      </c>
      <c r="BH19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),$A192,H$67)</f>
        <v>209</v>
      </c>
      <c r="BI19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),$A192,I$67)</f>
        <v>174</v>
      </c>
      <c r="BJ19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),$A192,J$67)</f>
        <v>147</v>
      </c>
      <c r="BK19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),$A192,K$67)</f>
        <v>153</v>
      </c>
      <c r="BL19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),$A192,L$67)</f>
        <v>183</v>
      </c>
      <c r="BM19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),$A192,M$67)</f>
        <v>240</v>
      </c>
      <c r="BN19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),$A192,N$67)</f>
        <v>350</v>
      </c>
    </row>
    <row r="193" spans="1:66" x14ac:dyDescent="0.25">
      <c r="A193" s="140">
        <v>126</v>
      </c>
      <c r="B193" s="136"/>
      <c r="C193" s="136">
        <f t="shared" ca="1" si="13"/>
        <v>324</v>
      </c>
      <c r="D193" s="136">
        <f t="shared" ca="1" si="14"/>
        <v>323</v>
      </c>
      <c r="E193" s="136">
        <f t="shared" ca="1" si="15"/>
        <v>327</v>
      </c>
      <c r="F193" s="136">
        <f t="shared" ca="1" si="16"/>
        <v>292</v>
      </c>
      <c r="G193" s="136">
        <f t="shared" ca="1" si="17"/>
        <v>213</v>
      </c>
      <c r="H193" s="136">
        <f t="shared" ca="1" si="18"/>
        <v>161</v>
      </c>
      <c r="I193" s="136">
        <f t="shared" ca="1" si="19"/>
        <v>123</v>
      </c>
      <c r="J193" s="136">
        <f t="shared" ca="1" si="20"/>
        <v>92</v>
      </c>
      <c r="K193" s="136">
        <f t="shared" ca="1" si="21"/>
        <v>92</v>
      </c>
      <c r="L193" s="136">
        <f t="shared" ca="1" si="22"/>
        <v>126</v>
      </c>
      <c r="M193" s="136">
        <f t="shared" ca="1" si="23"/>
        <v>211</v>
      </c>
      <c r="N193" s="136">
        <f t="shared" ca="1" si="24"/>
        <v>303</v>
      </c>
      <c r="BC19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),$A193,C$67)</f>
        <v>324</v>
      </c>
      <c r="BD19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),$A193,D$67)</f>
        <v>323</v>
      </c>
      <c r="BE19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),$A193,E$67)</f>
        <v>327</v>
      </c>
      <c r="BF19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),$A193,F$67)</f>
        <v>292</v>
      </c>
      <c r="BG19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),$A193,G$67)</f>
        <v>213</v>
      </c>
      <c r="BH19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),$A193,H$67)</f>
        <v>161</v>
      </c>
      <c r="BI19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),$A193,I$67)</f>
        <v>123</v>
      </c>
      <c r="BJ19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),$A193,J$67)</f>
        <v>92</v>
      </c>
      <c r="BK19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),$A193,K$67)</f>
        <v>92</v>
      </c>
      <c r="BL19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),$A193,L$67)</f>
        <v>126</v>
      </c>
      <c r="BM19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),$A193,M$67)</f>
        <v>211</v>
      </c>
      <c r="BN19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),$A193,N$67)</f>
        <v>303</v>
      </c>
    </row>
    <row r="194" spans="1:66" x14ac:dyDescent="0.25">
      <c r="A194" s="140">
        <v>127</v>
      </c>
      <c r="B194" s="136"/>
      <c r="C194" s="136">
        <f t="shared" ca="1" si="13"/>
        <v>763</v>
      </c>
      <c r="D194" s="136">
        <f t="shared" ca="1" si="14"/>
        <v>759</v>
      </c>
      <c r="E194" s="136">
        <f t="shared" ca="1" si="15"/>
        <v>700</v>
      </c>
      <c r="F194" s="136">
        <f t="shared" ca="1" si="16"/>
        <v>468</v>
      </c>
      <c r="G194" s="136">
        <f t="shared" ca="1" si="17"/>
        <v>307</v>
      </c>
      <c r="H194" s="136">
        <f t="shared" ca="1" si="18"/>
        <v>258</v>
      </c>
      <c r="I194" s="136">
        <f t="shared" ca="1" si="19"/>
        <v>214</v>
      </c>
      <c r="J194" s="136">
        <f t="shared" ca="1" si="20"/>
        <v>182</v>
      </c>
      <c r="K194" s="136">
        <f t="shared" ca="1" si="21"/>
        <v>185</v>
      </c>
      <c r="L194" s="136">
        <f t="shared" ca="1" si="22"/>
        <v>218</v>
      </c>
      <c r="M194" s="136">
        <f t="shared" ca="1" si="23"/>
        <v>314</v>
      </c>
      <c r="N194" s="136">
        <f t="shared" ca="1" si="24"/>
        <v>514</v>
      </c>
      <c r="BC19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),$A194,C$67)</f>
        <v>763</v>
      </c>
      <c r="BD19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),$A194,D$67)</f>
        <v>759</v>
      </c>
      <c r="BE19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),$A194,E$67)</f>
        <v>700</v>
      </c>
      <c r="BF19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),$A194,F$67)</f>
        <v>468</v>
      </c>
      <c r="BG19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),$A194,G$67)</f>
        <v>307</v>
      </c>
      <c r="BH19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),$A194,H$67)</f>
        <v>258</v>
      </c>
      <c r="BI19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),$A194,I$67)</f>
        <v>214</v>
      </c>
      <c r="BJ19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),$A194,J$67)</f>
        <v>182</v>
      </c>
      <c r="BK19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),$A194,K$67)</f>
        <v>185</v>
      </c>
      <c r="BL19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),$A194,L$67)</f>
        <v>218</v>
      </c>
      <c r="BM19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),$A194,M$67)</f>
        <v>314</v>
      </c>
      <c r="BN19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),$A194,N$67)</f>
        <v>514</v>
      </c>
    </row>
    <row r="195" spans="1:66" x14ac:dyDescent="0.25">
      <c r="A195" s="140">
        <v>128</v>
      </c>
      <c r="B195" s="136"/>
      <c r="C195" s="136">
        <f t="shared" ca="1" si="13"/>
        <v>0</v>
      </c>
      <c r="D195" s="136">
        <f t="shared" ca="1" si="14"/>
        <v>0</v>
      </c>
      <c r="E195" s="136">
        <f t="shared" ca="1" si="15"/>
        <v>0</v>
      </c>
      <c r="F195" s="136">
        <f t="shared" ca="1" si="16"/>
        <v>0</v>
      </c>
      <c r="G195" s="136">
        <f t="shared" ca="1" si="17"/>
        <v>0</v>
      </c>
      <c r="H195" s="136">
        <f t="shared" ca="1" si="18"/>
        <v>0</v>
      </c>
      <c r="I195" s="136">
        <f t="shared" ca="1" si="19"/>
        <v>0</v>
      </c>
      <c r="J195" s="136">
        <f t="shared" ca="1" si="20"/>
        <v>0</v>
      </c>
      <c r="K195" s="136">
        <f t="shared" ca="1" si="21"/>
        <v>0</v>
      </c>
      <c r="L195" s="136">
        <f t="shared" ca="1" si="22"/>
        <v>0</v>
      </c>
      <c r="M195" s="136">
        <f t="shared" ca="1" si="23"/>
        <v>0</v>
      </c>
      <c r="N195" s="136">
        <f t="shared" ca="1" si="24"/>
        <v>0</v>
      </c>
      <c r="BC19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),$A195,C$67)</f>
        <v>0</v>
      </c>
      <c r="BD19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),$A195,D$67)</f>
        <v>0</v>
      </c>
      <c r="BE19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),$A195,E$67)</f>
        <v>0</v>
      </c>
      <c r="BF19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),$A195,F$67)</f>
        <v>0</v>
      </c>
      <c r="BG19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),$A195,G$67)</f>
        <v>0</v>
      </c>
      <c r="BH19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),$A195,H$67)</f>
        <v>0</v>
      </c>
      <c r="BI19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),$A195,I$67)</f>
        <v>0</v>
      </c>
      <c r="BJ19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),$A195,J$67)</f>
        <v>0</v>
      </c>
      <c r="BK19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),$A195,K$67)</f>
        <v>0</v>
      </c>
      <c r="BL19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),$A195,L$67)</f>
        <v>0</v>
      </c>
      <c r="BM19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),$A195,M$67)</f>
        <v>0</v>
      </c>
      <c r="BN19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),$A195,N$67)</f>
        <v>0</v>
      </c>
    </row>
    <row r="196" spans="1:66" x14ac:dyDescent="0.25">
      <c r="A196" s="140">
        <v>129</v>
      </c>
      <c r="B196" s="136"/>
      <c r="C196" s="136">
        <f t="shared" ref="C196:C259" ca="1" si="25">IF(BC196&lt;=0,0,MAX(1,ROUND(BC196,0)))</f>
        <v>958</v>
      </c>
      <c r="D196" s="136">
        <f t="shared" ref="D196:D259" ca="1" si="26">IF(BD196&lt;=0,0,MAX(1,ROUND(BD196,0)))</f>
        <v>953</v>
      </c>
      <c r="E196" s="136">
        <f t="shared" ref="E196:E259" ca="1" si="27">IF(BE196&lt;=0,0,MAX(1,ROUND(BE196,0)))</f>
        <v>895</v>
      </c>
      <c r="F196" s="136">
        <f t="shared" ref="F196:F259" ca="1" si="28">IF(BF196&lt;=0,0,MAX(1,ROUND(BF196,0)))</f>
        <v>652</v>
      </c>
      <c r="G196" s="136">
        <f t="shared" ref="G196:G259" ca="1" si="29">IF(BG196&lt;=0,0,MAX(1,ROUND(BG196,0)))</f>
        <v>465</v>
      </c>
      <c r="H196" s="136">
        <f t="shared" ref="H196:H259" ca="1" si="30">IF(BH196&lt;=0,0,MAX(1,ROUND(BH196,0)))</f>
        <v>393</v>
      </c>
      <c r="I196" s="136">
        <f t="shared" ref="I196:I259" ca="1" si="31">IF(BI196&lt;=0,0,MAX(1,ROUND(BI196,0)))</f>
        <v>331</v>
      </c>
      <c r="J196" s="136">
        <f t="shared" ref="J196:J259" ca="1" si="32">IF(BJ196&lt;=0,0,MAX(1,ROUND(BJ196,0)))</f>
        <v>283</v>
      </c>
      <c r="K196" s="136">
        <f t="shared" ref="K196:K259" ca="1" si="33">IF(BK196&lt;=0,0,MAX(1,ROUND(BK196,0)))</f>
        <v>289</v>
      </c>
      <c r="L196" s="136">
        <f t="shared" ref="L196:L259" ca="1" si="34">IF(BL196&lt;=0,0,MAX(1,ROUND(BL196,0)))</f>
        <v>341</v>
      </c>
      <c r="M196" s="136">
        <f t="shared" ref="M196:M259" ca="1" si="35">IF(BM196&lt;=0,0,MAX(1,ROUND(BM196,0)))</f>
        <v>467</v>
      </c>
      <c r="N196" s="136">
        <f t="shared" ref="N196:N259" ca="1" si="36">IF(BN196&lt;=0,0,MAX(1,ROUND(BN196,0)))</f>
        <v>698</v>
      </c>
      <c r="BC19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),$A196,C$67)</f>
        <v>958</v>
      </c>
      <c r="BD19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),$A196,D$67)</f>
        <v>953</v>
      </c>
      <c r="BE19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),$A196,E$67)</f>
        <v>895</v>
      </c>
      <c r="BF19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),$A196,F$67)</f>
        <v>652</v>
      </c>
      <c r="BG19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),$A196,G$67)</f>
        <v>465</v>
      </c>
      <c r="BH19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),$A196,H$67)</f>
        <v>393</v>
      </c>
      <c r="BI19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),$A196,I$67)</f>
        <v>331</v>
      </c>
      <c r="BJ19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),$A196,J$67)</f>
        <v>283</v>
      </c>
      <c r="BK19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),$A196,K$67)</f>
        <v>289</v>
      </c>
      <c r="BL19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),$A196,L$67)</f>
        <v>341</v>
      </c>
      <c r="BM19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),$A196,M$67)</f>
        <v>467</v>
      </c>
      <c r="BN19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),$A196,N$67)</f>
        <v>698</v>
      </c>
    </row>
    <row r="197" spans="1:66" x14ac:dyDescent="0.25">
      <c r="A197" s="140">
        <v>130</v>
      </c>
      <c r="B197" s="136"/>
      <c r="C197" s="136">
        <f t="shared" ca="1" si="25"/>
        <v>1070</v>
      </c>
      <c r="D197" s="136">
        <f t="shared" ca="1" si="26"/>
        <v>1068</v>
      </c>
      <c r="E197" s="136">
        <f t="shared" ca="1" si="27"/>
        <v>1002</v>
      </c>
      <c r="F197" s="136">
        <f t="shared" ca="1" si="28"/>
        <v>725</v>
      </c>
      <c r="G197" s="136">
        <f t="shared" ca="1" si="29"/>
        <v>514</v>
      </c>
      <c r="H197" s="136">
        <f t="shared" ca="1" si="30"/>
        <v>433</v>
      </c>
      <c r="I197" s="136">
        <f t="shared" ca="1" si="31"/>
        <v>364</v>
      </c>
      <c r="J197" s="136">
        <f t="shared" ca="1" si="32"/>
        <v>311</v>
      </c>
      <c r="K197" s="136">
        <f t="shared" ca="1" si="33"/>
        <v>317</v>
      </c>
      <c r="L197" s="136">
        <f t="shared" ca="1" si="34"/>
        <v>377</v>
      </c>
      <c r="M197" s="136">
        <f t="shared" ca="1" si="35"/>
        <v>518</v>
      </c>
      <c r="N197" s="136">
        <f t="shared" ca="1" si="36"/>
        <v>780</v>
      </c>
      <c r="BC19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),$A197,C$67)</f>
        <v>1070</v>
      </c>
      <c r="BD19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),$A197,D$67)</f>
        <v>1068</v>
      </c>
      <c r="BE19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),$A197,E$67)</f>
        <v>1002</v>
      </c>
      <c r="BF19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),$A197,F$67)</f>
        <v>725</v>
      </c>
      <c r="BG19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),$A197,G$67)</f>
        <v>514</v>
      </c>
      <c r="BH19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),$A197,H$67)</f>
        <v>433</v>
      </c>
      <c r="BI19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),$A197,I$67)</f>
        <v>364</v>
      </c>
      <c r="BJ19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),$A197,J$67)</f>
        <v>311</v>
      </c>
      <c r="BK19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),$A197,K$67)</f>
        <v>317</v>
      </c>
      <c r="BL19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),$A197,L$67)</f>
        <v>377</v>
      </c>
      <c r="BM19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),$A197,M$67)</f>
        <v>518</v>
      </c>
      <c r="BN19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),$A197,N$67)</f>
        <v>780</v>
      </c>
    </row>
    <row r="198" spans="1:66" x14ac:dyDescent="0.25">
      <c r="A198" s="140">
        <v>131</v>
      </c>
      <c r="B198" s="136"/>
      <c r="C198" s="136">
        <f t="shared" ca="1" si="25"/>
        <v>143</v>
      </c>
      <c r="D198" s="136">
        <f t="shared" ca="1" si="26"/>
        <v>142</v>
      </c>
      <c r="E198" s="136">
        <f t="shared" ca="1" si="27"/>
        <v>144</v>
      </c>
      <c r="F198" s="136">
        <f t="shared" ca="1" si="28"/>
        <v>142</v>
      </c>
      <c r="G198" s="136">
        <f t="shared" ca="1" si="29"/>
        <v>133</v>
      </c>
      <c r="H198" s="136">
        <f t="shared" ca="1" si="30"/>
        <v>121</v>
      </c>
      <c r="I198" s="136">
        <f t="shared" ca="1" si="31"/>
        <v>109</v>
      </c>
      <c r="J198" s="136">
        <f t="shared" ca="1" si="32"/>
        <v>95</v>
      </c>
      <c r="K198" s="136">
        <f t="shared" ca="1" si="33"/>
        <v>96</v>
      </c>
      <c r="L198" s="136">
        <f t="shared" ca="1" si="34"/>
        <v>111</v>
      </c>
      <c r="M198" s="136">
        <f t="shared" ca="1" si="35"/>
        <v>131</v>
      </c>
      <c r="N198" s="136">
        <f t="shared" ca="1" si="36"/>
        <v>141</v>
      </c>
      <c r="BC19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),$A198,C$67)</f>
        <v>143</v>
      </c>
      <c r="BD19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),$A198,D$67)</f>
        <v>142</v>
      </c>
      <c r="BE19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),$A198,E$67)</f>
        <v>144</v>
      </c>
      <c r="BF19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),$A198,F$67)</f>
        <v>142</v>
      </c>
      <c r="BG19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),$A198,G$67)</f>
        <v>133</v>
      </c>
      <c r="BH19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),$A198,H$67)</f>
        <v>121</v>
      </c>
      <c r="BI19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),$A198,I$67)</f>
        <v>109</v>
      </c>
      <c r="BJ19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),$A198,J$67)</f>
        <v>95</v>
      </c>
      <c r="BK19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),$A198,K$67)</f>
        <v>96</v>
      </c>
      <c r="BL19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),$A198,L$67)</f>
        <v>111</v>
      </c>
      <c r="BM19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),$A198,M$67)</f>
        <v>131</v>
      </c>
      <c r="BN19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),$A198,N$67)</f>
        <v>141</v>
      </c>
    </row>
    <row r="199" spans="1:66" x14ac:dyDescent="0.25">
      <c r="A199" s="140">
        <v>132</v>
      </c>
      <c r="B199" s="136"/>
      <c r="C199" s="136">
        <f t="shared" ca="1" si="25"/>
        <v>30</v>
      </c>
      <c r="D199" s="136">
        <f t="shared" ca="1" si="26"/>
        <v>29</v>
      </c>
      <c r="E199" s="136">
        <f t="shared" ca="1" si="27"/>
        <v>29</v>
      </c>
      <c r="F199" s="136">
        <f t="shared" ca="1" si="28"/>
        <v>24</v>
      </c>
      <c r="G199" s="136">
        <f t="shared" ca="1" si="29"/>
        <v>17</v>
      </c>
      <c r="H199" s="136">
        <f t="shared" ca="1" si="30"/>
        <v>12</v>
      </c>
      <c r="I199" s="136">
        <f t="shared" ca="1" si="31"/>
        <v>10</v>
      </c>
      <c r="J199" s="136">
        <f t="shared" ca="1" si="32"/>
        <v>9</v>
      </c>
      <c r="K199" s="136">
        <f t="shared" ca="1" si="33"/>
        <v>9</v>
      </c>
      <c r="L199" s="136">
        <f t="shared" ca="1" si="34"/>
        <v>11</v>
      </c>
      <c r="M199" s="136">
        <f t="shared" ca="1" si="35"/>
        <v>17</v>
      </c>
      <c r="N199" s="136">
        <f t="shared" ca="1" si="36"/>
        <v>25</v>
      </c>
      <c r="BC19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),$A199,C$67)</f>
        <v>30</v>
      </c>
      <c r="BD19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),$A199,D$67)</f>
        <v>29</v>
      </c>
      <c r="BE19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),$A199,E$67)</f>
        <v>29</v>
      </c>
      <c r="BF19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),$A199,F$67)</f>
        <v>24</v>
      </c>
      <c r="BG19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),$A199,G$67)</f>
        <v>17</v>
      </c>
      <c r="BH19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),$A199,H$67)</f>
        <v>12</v>
      </c>
      <c r="BI19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),$A199,I$67)</f>
        <v>10</v>
      </c>
      <c r="BJ19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),$A199,J$67)</f>
        <v>9</v>
      </c>
      <c r="BK19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),$A199,K$67)</f>
        <v>9</v>
      </c>
      <c r="BL19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),$A199,L$67)</f>
        <v>11</v>
      </c>
      <c r="BM19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),$A199,M$67)</f>
        <v>17</v>
      </c>
      <c r="BN19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),$A199,N$67)</f>
        <v>25</v>
      </c>
    </row>
    <row r="200" spans="1:66" x14ac:dyDescent="0.25">
      <c r="A200" s="140">
        <v>133</v>
      </c>
      <c r="B200" s="136"/>
      <c r="C200" s="136">
        <f t="shared" ca="1" si="25"/>
        <v>0</v>
      </c>
      <c r="D200" s="136">
        <f t="shared" ca="1" si="26"/>
        <v>0</v>
      </c>
      <c r="E200" s="136">
        <f t="shared" ca="1" si="27"/>
        <v>0</v>
      </c>
      <c r="F200" s="136">
        <f t="shared" ca="1" si="28"/>
        <v>0</v>
      </c>
      <c r="G200" s="136">
        <f t="shared" ca="1" si="29"/>
        <v>0</v>
      </c>
      <c r="H200" s="136">
        <f t="shared" ca="1" si="30"/>
        <v>0</v>
      </c>
      <c r="I200" s="136">
        <f t="shared" ca="1" si="31"/>
        <v>0</v>
      </c>
      <c r="J200" s="136">
        <f t="shared" ca="1" si="32"/>
        <v>0</v>
      </c>
      <c r="K200" s="136">
        <f t="shared" ca="1" si="33"/>
        <v>0</v>
      </c>
      <c r="L200" s="136">
        <f t="shared" ca="1" si="34"/>
        <v>0</v>
      </c>
      <c r="M200" s="136">
        <f t="shared" ca="1" si="35"/>
        <v>0</v>
      </c>
      <c r="N200" s="136">
        <f t="shared" ca="1" si="36"/>
        <v>0</v>
      </c>
      <c r="BC20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),$A200,C$67)</f>
        <v>0</v>
      </c>
      <c r="BD20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),$A200,D$67)</f>
        <v>0</v>
      </c>
      <c r="BE20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),$A200,E$67)</f>
        <v>0</v>
      </c>
      <c r="BF20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),$A200,F$67)</f>
        <v>0</v>
      </c>
      <c r="BG20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),$A200,G$67)</f>
        <v>0</v>
      </c>
      <c r="BH20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),$A200,H$67)</f>
        <v>0</v>
      </c>
      <c r="BI20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),$A200,I$67)</f>
        <v>0</v>
      </c>
      <c r="BJ20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),$A200,J$67)</f>
        <v>0</v>
      </c>
      <c r="BK20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),$A200,K$67)</f>
        <v>0</v>
      </c>
      <c r="BL20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),$A200,L$67)</f>
        <v>0</v>
      </c>
      <c r="BM20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),$A200,M$67)</f>
        <v>0</v>
      </c>
      <c r="BN20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),$A200,N$67)</f>
        <v>0</v>
      </c>
    </row>
    <row r="201" spans="1:66" x14ac:dyDescent="0.25">
      <c r="A201" s="140">
        <v>134</v>
      </c>
      <c r="B201" s="136"/>
      <c r="C201" s="136">
        <f t="shared" ca="1" si="25"/>
        <v>293</v>
      </c>
      <c r="D201" s="136">
        <f t="shared" ca="1" si="26"/>
        <v>235</v>
      </c>
      <c r="E201" s="136">
        <f t="shared" ca="1" si="27"/>
        <v>211</v>
      </c>
      <c r="F201" s="136">
        <f t="shared" ca="1" si="28"/>
        <v>159</v>
      </c>
      <c r="G201" s="136">
        <f t="shared" ca="1" si="29"/>
        <v>114</v>
      </c>
      <c r="H201" s="136">
        <f t="shared" ca="1" si="30"/>
        <v>94</v>
      </c>
      <c r="I201" s="136">
        <f t="shared" ca="1" si="31"/>
        <v>80</v>
      </c>
      <c r="J201" s="136">
        <f t="shared" ca="1" si="32"/>
        <v>69</v>
      </c>
      <c r="K201" s="136">
        <f t="shared" ca="1" si="33"/>
        <v>67</v>
      </c>
      <c r="L201" s="136">
        <f t="shared" ca="1" si="34"/>
        <v>85</v>
      </c>
      <c r="M201" s="136">
        <f t="shared" ca="1" si="35"/>
        <v>159</v>
      </c>
      <c r="N201" s="136">
        <f t="shared" ca="1" si="36"/>
        <v>254</v>
      </c>
      <c r="BC20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),$A201,C$67)</f>
        <v>293</v>
      </c>
      <c r="BD20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),$A201,D$67)</f>
        <v>235</v>
      </c>
      <c r="BE20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),$A201,E$67)</f>
        <v>211</v>
      </c>
      <c r="BF20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),$A201,F$67)</f>
        <v>159</v>
      </c>
      <c r="BG20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),$A201,G$67)</f>
        <v>114</v>
      </c>
      <c r="BH20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),$A201,H$67)</f>
        <v>94</v>
      </c>
      <c r="BI20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),$A201,I$67)</f>
        <v>80</v>
      </c>
      <c r="BJ20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),$A201,J$67)</f>
        <v>69</v>
      </c>
      <c r="BK20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),$A201,K$67)</f>
        <v>67</v>
      </c>
      <c r="BL20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),$A201,L$67)</f>
        <v>85</v>
      </c>
      <c r="BM20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),$A201,M$67)</f>
        <v>159</v>
      </c>
      <c r="BN20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),$A201,N$67)</f>
        <v>254</v>
      </c>
    </row>
    <row r="202" spans="1:66" x14ac:dyDescent="0.25">
      <c r="A202" s="140">
        <v>135</v>
      </c>
      <c r="B202" s="136"/>
      <c r="C202" s="136">
        <f t="shared" ca="1" si="25"/>
        <v>0</v>
      </c>
      <c r="D202" s="136">
        <f t="shared" ca="1" si="26"/>
        <v>0</v>
      </c>
      <c r="E202" s="136">
        <f t="shared" ca="1" si="27"/>
        <v>0</v>
      </c>
      <c r="F202" s="136">
        <f t="shared" ca="1" si="28"/>
        <v>0</v>
      </c>
      <c r="G202" s="136">
        <f t="shared" ca="1" si="29"/>
        <v>0</v>
      </c>
      <c r="H202" s="136">
        <f t="shared" ca="1" si="30"/>
        <v>0</v>
      </c>
      <c r="I202" s="136">
        <f t="shared" ca="1" si="31"/>
        <v>0</v>
      </c>
      <c r="J202" s="136">
        <f t="shared" ca="1" si="32"/>
        <v>0</v>
      </c>
      <c r="K202" s="136">
        <f t="shared" ca="1" si="33"/>
        <v>0</v>
      </c>
      <c r="L202" s="136">
        <f t="shared" ca="1" si="34"/>
        <v>0</v>
      </c>
      <c r="M202" s="136">
        <f t="shared" ca="1" si="35"/>
        <v>0</v>
      </c>
      <c r="N202" s="136">
        <f t="shared" ca="1" si="36"/>
        <v>0</v>
      </c>
      <c r="BC20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),$A202,C$67)</f>
        <v>0</v>
      </c>
      <c r="BD20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),$A202,D$67)</f>
        <v>0</v>
      </c>
      <c r="BE20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),$A202,E$67)</f>
        <v>0</v>
      </c>
      <c r="BF20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),$A202,F$67)</f>
        <v>0</v>
      </c>
      <c r="BG20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),$A202,G$67)</f>
        <v>0</v>
      </c>
      <c r="BH20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),$A202,H$67)</f>
        <v>0</v>
      </c>
      <c r="BI20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),$A202,I$67)</f>
        <v>0</v>
      </c>
      <c r="BJ20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),$A202,J$67)</f>
        <v>0</v>
      </c>
      <c r="BK20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),$A202,K$67)</f>
        <v>0</v>
      </c>
      <c r="BL20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),$A202,L$67)</f>
        <v>0</v>
      </c>
      <c r="BM20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),$A202,M$67)</f>
        <v>0</v>
      </c>
      <c r="BN20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),$A202,N$67)</f>
        <v>0</v>
      </c>
    </row>
    <row r="203" spans="1:66" x14ac:dyDescent="0.25">
      <c r="A203" s="140">
        <v>136</v>
      </c>
      <c r="B203" s="136"/>
      <c r="C203" s="136">
        <f t="shared" ca="1" si="25"/>
        <v>0</v>
      </c>
      <c r="D203" s="136">
        <f t="shared" ca="1" si="26"/>
        <v>0</v>
      </c>
      <c r="E203" s="136">
        <f t="shared" ca="1" si="27"/>
        <v>0</v>
      </c>
      <c r="F203" s="136">
        <f t="shared" ca="1" si="28"/>
        <v>0</v>
      </c>
      <c r="G203" s="136">
        <f t="shared" ca="1" si="29"/>
        <v>0</v>
      </c>
      <c r="H203" s="136">
        <f t="shared" ca="1" si="30"/>
        <v>0</v>
      </c>
      <c r="I203" s="136">
        <f t="shared" ca="1" si="31"/>
        <v>0</v>
      </c>
      <c r="J203" s="136">
        <f t="shared" ca="1" si="32"/>
        <v>0</v>
      </c>
      <c r="K203" s="136">
        <f t="shared" ca="1" si="33"/>
        <v>0</v>
      </c>
      <c r="L203" s="136">
        <f t="shared" ca="1" si="34"/>
        <v>0</v>
      </c>
      <c r="M203" s="136">
        <f t="shared" ca="1" si="35"/>
        <v>0</v>
      </c>
      <c r="N203" s="136">
        <f t="shared" ca="1" si="36"/>
        <v>0</v>
      </c>
      <c r="BC20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),$A203,C$67)</f>
        <v>0</v>
      </c>
      <c r="BD20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),$A203,D$67)</f>
        <v>0</v>
      </c>
      <c r="BE20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),$A203,E$67)</f>
        <v>0</v>
      </c>
      <c r="BF20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),$A203,F$67)</f>
        <v>0</v>
      </c>
      <c r="BG20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),$A203,G$67)</f>
        <v>0</v>
      </c>
      <c r="BH20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),$A203,H$67)</f>
        <v>0</v>
      </c>
      <c r="BI20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),$A203,I$67)</f>
        <v>0</v>
      </c>
      <c r="BJ20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),$A203,J$67)</f>
        <v>0</v>
      </c>
      <c r="BK20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),$A203,K$67)</f>
        <v>0</v>
      </c>
      <c r="BL20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),$A203,L$67)</f>
        <v>0</v>
      </c>
      <c r="BM20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),$A203,M$67)</f>
        <v>0</v>
      </c>
      <c r="BN20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),$A203,N$67)</f>
        <v>0</v>
      </c>
    </row>
    <row r="204" spans="1:66" x14ac:dyDescent="0.25">
      <c r="A204" s="140">
        <v>137</v>
      </c>
      <c r="B204" s="136"/>
      <c r="C204" s="136">
        <f t="shared" ca="1" si="25"/>
        <v>0</v>
      </c>
      <c r="D204" s="136">
        <f t="shared" ca="1" si="26"/>
        <v>0</v>
      </c>
      <c r="E204" s="136">
        <f t="shared" ca="1" si="27"/>
        <v>0</v>
      </c>
      <c r="F204" s="136">
        <f t="shared" ca="1" si="28"/>
        <v>0</v>
      </c>
      <c r="G204" s="136">
        <f t="shared" ca="1" si="29"/>
        <v>0</v>
      </c>
      <c r="H204" s="136">
        <f t="shared" ca="1" si="30"/>
        <v>0</v>
      </c>
      <c r="I204" s="136">
        <f t="shared" ca="1" si="31"/>
        <v>0</v>
      </c>
      <c r="J204" s="136">
        <f t="shared" ca="1" si="32"/>
        <v>0</v>
      </c>
      <c r="K204" s="136">
        <f t="shared" ca="1" si="33"/>
        <v>0</v>
      </c>
      <c r="L204" s="136">
        <f t="shared" ca="1" si="34"/>
        <v>0</v>
      </c>
      <c r="M204" s="136">
        <f t="shared" ca="1" si="35"/>
        <v>0</v>
      </c>
      <c r="N204" s="136">
        <f t="shared" ca="1" si="36"/>
        <v>0</v>
      </c>
      <c r="BC20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),$A204,C$67)</f>
        <v>0</v>
      </c>
      <c r="BD20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),$A204,D$67)</f>
        <v>0</v>
      </c>
      <c r="BE20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),$A204,E$67)</f>
        <v>0</v>
      </c>
      <c r="BF20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),$A204,F$67)</f>
        <v>0</v>
      </c>
      <c r="BG20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),$A204,G$67)</f>
        <v>0</v>
      </c>
      <c r="BH20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),$A204,H$67)</f>
        <v>0</v>
      </c>
      <c r="BI20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),$A204,I$67)</f>
        <v>0</v>
      </c>
      <c r="BJ20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),$A204,J$67)</f>
        <v>0</v>
      </c>
      <c r="BK20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),$A204,K$67)</f>
        <v>0</v>
      </c>
      <c r="BL20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),$A204,L$67)</f>
        <v>0</v>
      </c>
      <c r="BM20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),$A204,M$67)</f>
        <v>0</v>
      </c>
      <c r="BN20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),$A204,N$67)</f>
        <v>0</v>
      </c>
    </row>
    <row r="205" spans="1:66" x14ac:dyDescent="0.25">
      <c r="A205" s="140">
        <v>138</v>
      </c>
      <c r="B205" s="136"/>
      <c r="C205" s="136">
        <f t="shared" ca="1" si="25"/>
        <v>0</v>
      </c>
      <c r="D205" s="136">
        <f t="shared" ca="1" si="26"/>
        <v>0</v>
      </c>
      <c r="E205" s="136">
        <f t="shared" ca="1" si="27"/>
        <v>0</v>
      </c>
      <c r="F205" s="136">
        <f t="shared" ca="1" si="28"/>
        <v>0</v>
      </c>
      <c r="G205" s="136">
        <f t="shared" ca="1" si="29"/>
        <v>0</v>
      </c>
      <c r="H205" s="136">
        <f t="shared" ca="1" si="30"/>
        <v>0</v>
      </c>
      <c r="I205" s="136">
        <f t="shared" ca="1" si="31"/>
        <v>0</v>
      </c>
      <c r="J205" s="136">
        <f t="shared" ca="1" si="32"/>
        <v>0</v>
      </c>
      <c r="K205" s="136">
        <f t="shared" ca="1" si="33"/>
        <v>0</v>
      </c>
      <c r="L205" s="136">
        <f t="shared" ca="1" si="34"/>
        <v>0</v>
      </c>
      <c r="M205" s="136">
        <f t="shared" ca="1" si="35"/>
        <v>0</v>
      </c>
      <c r="N205" s="136">
        <f t="shared" ca="1" si="36"/>
        <v>0</v>
      </c>
      <c r="BC20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),$A205,C$67)</f>
        <v>0</v>
      </c>
      <c r="BD20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),$A205,D$67)</f>
        <v>0</v>
      </c>
      <c r="BE20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),$A205,E$67)</f>
        <v>0</v>
      </c>
      <c r="BF20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),$A205,F$67)</f>
        <v>0</v>
      </c>
      <c r="BG20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),$A205,G$67)</f>
        <v>0</v>
      </c>
      <c r="BH20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),$A205,H$67)</f>
        <v>0</v>
      </c>
      <c r="BI20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),$A205,I$67)</f>
        <v>0</v>
      </c>
      <c r="BJ20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),$A205,J$67)</f>
        <v>0</v>
      </c>
      <c r="BK20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),$A205,K$67)</f>
        <v>0</v>
      </c>
      <c r="BL20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),$A205,L$67)</f>
        <v>0</v>
      </c>
      <c r="BM20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),$A205,M$67)</f>
        <v>0</v>
      </c>
      <c r="BN20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),$A205,N$67)</f>
        <v>0</v>
      </c>
    </row>
    <row r="206" spans="1:66" x14ac:dyDescent="0.25">
      <c r="A206" s="140">
        <v>139</v>
      </c>
      <c r="B206" s="136"/>
      <c r="C206" s="136">
        <f t="shared" ca="1" si="25"/>
        <v>0</v>
      </c>
      <c r="D206" s="136">
        <f t="shared" ca="1" si="26"/>
        <v>0</v>
      </c>
      <c r="E206" s="136">
        <f t="shared" ca="1" si="27"/>
        <v>0</v>
      </c>
      <c r="F206" s="136">
        <f t="shared" ca="1" si="28"/>
        <v>0</v>
      </c>
      <c r="G206" s="136">
        <f t="shared" ca="1" si="29"/>
        <v>0</v>
      </c>
      <c r="H206" s="136">
        <f t="shared" ca="1" si="30"/>
        <v>0</v>
      </c>
      <c r="I206" s="136">
        <f t="shared" ca="1" si="31"/>
        <v>0</v>
      </c>
      <c r="J206" s="136">
        <f t="shared" ca="1" si="32"/>
        <v>0</v>
      </c>
      <c r="K206" s="136">
        <f t="shared" ca="1" si="33"/>
        <v>0</v>
      </c>
      <c r="L206" s="136">
        <f t="shared" ca="1" si="34"/>
        <v>0</v>
      </c>
      <c r="M206" s="136">
        <f t="shared" ca="1" si="35"/>
        <v>0</v>
      </c>
      <c r="N206" s="136">
        <f t="shared" ca="1" si="36"/>
        <v>0</v>
      </c>
      <c r="BC20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),$A206,C$67)</f>
        <v>0</v>
      </c>
      <c r="BD20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),$A206,D$67)</f>
        <v>0</v>
      </c>
      <c r="BE20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),$A206,E$67)</f>
        <v>0</v>
      </c>
      <c r="BF20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),$A206,F$67)</f>
        <v>0</v>
      </c>
      <c r="BG20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),$A206,G$67)</f>
        <v>0</v>
      </c>
      <c r="BH20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),$A206,H$67)</f>
        <v>0</v>
      </c>
      <c r="BI20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),$A206,I$67)</f>
        <v>0</v>
      </c>
      <c r="BJ20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),$A206,J$67)</f>
        <v>0</v>
      </c>
      <c r="BK20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),$A206,K$67)</f>
        <v>0</v>
      </c>
      <c r="BL20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),$A206,L$67)</f>
        <v>0</v>
      </c>
      <c r="BM20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),$A206,M$67)</f>
        <v>0</v>
      </c>
      <c r="BN20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),$A206,N$67)</f>
        <v>0</v>
      </c>
    </row>
    <row r="207" spans="1:66" x14ac:dyDescent="0.25">
      <c r="A207" s="140">
        <v>140</v>
      </c>
      <c r="B207" s="136"/>
      <c r="C207" s="136">
        <f t="shared" ca="1" si="25"/>
        <v>0</v>
      </c>
      <c r="D207" s="136">
        <f t="shared" ca="1" si="26"/>
        <v>0</v>
      </c>
      <c r="E207" s="136">
        <f t="shared" ca="1" si="27"/>
        <v>0</v>
      </c>
      <c r="F207" s="136">
        <f t="shared" ca="1" si="28"/>
        <v>0</v>
      </c>
      <c r="G207" s="136">
        <f t="shared" ca="1" si="29"/>
        <v>0</v>
      </c>
      <c r="H207" s="136">
        <f t="shared" ca="1" si="30"/>
        <v>0</v>
      </c>
      <c r="I207" s="136">
        <f t="shared" ca="1" si="31"/>
        <v>0</v>
      </c>
      <c r="J207" s="136">
        <f t="shared" ca="1" si="32"/>
        <v>0</v>
      </c>
      <c r="K207" s="136">
        <f t="shared" ca="1" si="33"/>
        <v>0</v>
      </c>
      <c r="L207" s="136">
        <f t="shared" ca="1" si="34"/>
        <v>0</v>
      </c>
      <c r="M207" s="136">
        <f t="shared" ca="1" si="35"/>
        <v>0</v>
      </c>
      <c r="N207" s="136">
        <f t="shared" ca="1" si="36"/>
        <v>0</v>
      </c>
      <c r="BC20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),$A207,C$67)</f>
        <v>0</v>
      </c>
      <c r="BD20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),$A207,D$67)</f>
        <v>0</v>
      </c>
      <c r="BE20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),$A207,E$67)</f>
        <v>0</v>
      </c>
      <c r="BF20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),$A207,F$67)</f>
        <v>0</v>
      </c>
      <c r="BG20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),$A207,G$67)</f>
        <v>0</v>
      </c>
      <c r="BH20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),$A207,H$67)</f>
        <v>0</v>
      </c>
      <c r="BI20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),$A207,I$67)</f>
        <v>0</v>
      </c>
      <c r="BJ20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),$A207,J$67)</f>
        <v>0</v>
      </c>
      <c r="BK20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),$A207,K$67)</f>
        <v>0</v>
      </c>
      <c r="BL20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),$A207,L$67)</f>
        <v>0</v>
      </c>
      <c r="BM20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),$A207,M$67)</f>
        <v>0</v>
      </c>
      <c r="BN20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),$A207,N$67)</f>
        <v>0</v>
      </c>
    </row>
    <row r="208" spans="1:66" x14ac:dyDescent="0.25">
      <c r="A208" s="140">
        <v>141</v>
      </c>
      <c r="B208" s="136"/>
      <c r="C208" s="136">
        <f t="shared" ca="1" si="25"/>
        <v>1033</v>
      </c>
      <c r="D208" s="136">
        <f t="shared" ca="1" si="26"/>
        <v>836</v>
      </c>
      <c r="E208" s="136">
        <f t="shared" ca="1" si="27"/>
        <v>740</v>
      </c>
      <c r="F208" s="136">
        <f t="shared" ca="1" si="28"/>
        <v>580</v>
      </c>
      <c r="G208" s="136">
        <f t="shared" ca="1" si="29"/>
        <v>435</v>
      </c>
      <c r="H208" s="136">
        <f t="shared" ca="1" si="30"/>
        <v>370</v>
      </c>
      <c r="I208" s="136">
        <f t="shared" ca="1" si="31"/>
        <v>328</v>
      </c>
      <c r="J208" s="136">
        <f t="shared" ca="1" si="32"/>
        <v>293</v>
      </c>
      <c r="K208" s="136">
        <f t="shared" ca="1" si="33"/>
        <v>286</v>
      </c>
      <c r="L208" s="136">
        <f t="shared" ca="1" si="34"/>
        <v>343</v>
      </c>
      <c r="M208" s="136">
        <f t="shared" ca="1" si="35"/>
        <v>553</v>
      </c>
      <c r="N208" s="136">
        <f t="shared" ca="1" si="36"/>
        <v>896</v>
      </c>
      <c r="BC20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),$A208,C$67)</f>
        <v>1033</v>
      </c>
      <c r="BD20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),$A208,D$67)</f>
        <v>836</v>
      </c>
      <c r="BE20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),$A208,E$67)</f>
        <v>740</v>
      </c>
      <c r="BF20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),$A208,F$67)</f>
        <v>580</v>
      </c>
      <c r="BG20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),$A208,G$67)</f>
        <v>435</v>
      </c>
      <c r="BH20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),$A208,H$67)</f>
        <v>370</v>
      </c>
      <c r="BI20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),$A208,I$67)</f>
        <v>328</v>
      </c>
      <c r="BJ20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),$A208,J$67)</f>
        <v>293</v>
      </c>
      <c r="BK20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),$A208,K$67)</f>
        <v>286</v>
      </c>
      <c r="BL20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),$A208,L$67)</f>
        <v>343</v>
      </c>
      <c r="BM20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),$A208,M$67)</f>
        <v>553</v>
      </c>
      <c r="BN20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),$A208,N$67)</f>
        <v>896</v>
      </c>
    </row>
    <row r="209" spans="1:66" x14ac:dyDescent="0.25">
      <c r="A209" s="140">
        <v>142</v>
      </c>
      <c r="B209" s="136"/>
      <c r="C209" s="136">
        <f t="shared" ca="1" si="25"/>
        <v>0</v>
      </c>
      <c r="D209" s="136">
        <f t="shared" ca="1" si="26"/>
        <v>0</v>
      </c>
      <c r="E209" s="136">
        <f t="shared" ca="1" si="27"/>
        <v>0</v>
      </c>
      <c r="F209" s="136">
        <f t="shared" ca="1" si="28"/>
        <v>0</v>
      </c>
      <c r="G209" s="136">
        <f t="shared" ca="1" si="29"/>
        <v>0</v>
      </c>
      <c r="H209" s="136">
        <f t="shared" ca="1" si="30"/>
        <v>0</v>
      </c>
      <c r="I209" s="136">
        <f t="shared" ca="1" si="31"/>
        <v>0</v>
      </c>
      <c r="J209" s="136">
        <f t="shared" ca="1" si="32"/>
        <v>0</v>
      </c>
      <c r="K209" s="136">
        <f t="shared" ca="1" si="33"/>
        <v>0</v>
      </c>
      <c r="L209" s="136">
        <f t="shared" ca="1" si="34"/>
        <v>0</v>
      </c>
      <c r="M209" s="136">
        <f t="shared" ca="1" si="35"/>
        <v>0</v>
      </c>
      <c r="N209" s="136">
        <f t="shared" ca="1" si="36"/>
        <v>0</v>
      </c>
      <c r="BC20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),$A209,C$67)</f>
        <v>0</v>
      </c>
      <c r="BD20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),$A209,D$67)</f>
        <v>0</v>
      </c>
      <c r="BE20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),$A209,E$67)</f>
        <v>0</v>
      </c>
      <c r="BF20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),$A209,F$67)</f>
        <v>0</v>
      </c>
      <c r="BG20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),$A209,G$67)</f>
        <v>0</v>
      </c>
      <c r="BH20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),$A209,H$67)</f>
        <v>0</v>
      </c>
      <c r="BI20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),$A209,I$67)</f>
        <v>0</v>
      </c>
      <c r="BJ20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),$A209,J$67)</f>
        <v>0</v>
      </c>
      <c r="BK20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),$A209,K$67)</f>
        <v>0</v>
      </c>
      <c r="BL20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),$A209,L$67)</f>
        <v>0</v>
      </c>
      <c r="BM20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),$A209,M$67)</f>
        <v>0</v>
      </c>
      <c r="BN20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),$A209,N$67)</f>
        <v>0</v>
      </c>
    </row>
    <row r="210" spans="1:66" x14ac:dyDescent="0.25">
      <c r="A210" s="140">
        <v>143</v>
      </c>
      <c r="B210" s="136"/>
      <c r="C210" s="136">
        <f t="shared" ca="1" si="25"/>
        <v>0</v>
      </c>
      <c r="D210" s="136">
        <f t="shared" ca="1" si="26"/>
        <v>0</v>
      </c>
      <c r="E210" s="136">
        <f t="shared" ca="1" si="27"/>
        <v>0</v>
      </c>
      <c r="F210" s="136">
        <f t="shared" ca="1" si="28"/>
        <v>0</v>
      </c>
      <c r="G210" s="136">
        <f t="shared" ca="1" si="29"/>
        <v>0</v>
      </c>
      <c r="H210" s="136">
        <f t="shared" ca="1" si="30"/>
        <v>0</v>
      </c>
      <c r="I210" s="136">
        <f t="shared" ca="1" si="31"/>
        <v>0</v>
      </c>
      <c r="J210" s="136">
        <f t="shared" ca="1" si="32"/>
        <v>0</v>
      </c>
      <c r="K210" s="136">
        <f t="shared" ca="1" si="33"/>
        <v>0</v>
      </c>
      <c r="L210" s="136">
        <f t="shared" ca="1" si="34"/>
        <v>0</v>
      </c>
      <c r="M210" s="136">
        <f t="shared" ca="1" si="35"/>
        <v>0</v>
      </c>
      <c r="N210" s="136">
        <f t="shared" ca="1" si="36"/>
        <v>0</v>
      </c>
      <c r="BC21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),$A210,C$67)</f>
        <v>0</v>
      </c>
      <c r="BD21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),$A210,D$67)</f>
        <v>0</v>
      </c>
      <c r="BE21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),$A210,E$67)</f>
        <v>0</v>
      </c>
      <c r="BF21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),$A210,F$67)</f>
        <v>0</v>
      </c>
      <c r="BG21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),$A210,G$67)</f>
        <v>0</v>
      </c>
      <c r="BH21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),$A210,H$67)</f>
        <v>0</v>
      </c>
      <c r="BI21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),$A210,I$67)</f>
        <v>0</v>
      </c>
      <c r="BJ21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),$A210,J$67)</f>
        <v>0</v>
      </c>
      <c r="BK21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),$A210,K$67)</f>
        <v>0</v>
      </c>
      <c r="BL21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),$A210,L$67)</f>
        <v>0</v>
      </c>
      <c r="BM21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),$A210,M$67)</f>
        <v>0</v>
      </c>
      <c r="BN21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),$A210,N$67)</f>
        <v>0</v>
      </c>
    </row>
    <row r="211" spans="1:66" x14ac:dyDescent="0.25">
      <c r="A211" s="140">
        <v>144</v>
      </c>
      <c r="B211" s="136"/>
      <c r="C211" s="136">
        <f t="shared" ca="1" si="25"/>
        <v>1848</v>
      </c>
      <c r="D211" s="136">
        <f t="shared" ca="1" si="26"/>
        <v>1428</v>
      </c>
      <c r="E211" s="136">
        <f t="shared" ca="1" si="27"/>
        <v>1255</v>
      </c>
      <c r="F211" s="136">
        <f t="shared" ca="1" si="28"/>
        <v>971</v>
      </c>
      <c r="G211" s="136">
        <f t="shared" ca="1" si="29"/>
        <v>705</v>
      </c>
      <c r="H211" s="136">
        <f t="shared" ca="1" si="30"/>
        <v>590</v>
      </c>
      <c r="I211" s="136">
        <f t="shared" ca="1" si="31"/>
        <v>521</v>
      </c>
      <c r="J211" s="136">
        <f t="shared" ca="1" si="32"/>
        <v>461</v>
      </c>
      <c r="K211" s="136">
        <f t="shared" ca="1" si="33"/>
        <v>444</v>
      </c>
      <c r="L211" s="136">
        <f t="shared" ca="1" si="34"/>
        <v>556</v>
      </c>
      <c r="M211" s="136">
        <f t="shared" ca="1" si="35"/>
        <v>955</v>
      </c>
      <c r="N211" s="136">
        <f t="shared" ca="1" si="36"/>
        <v>1619</v>
      </c>
      <c r="BC21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),$A211,C$67)</f>
        <v>1848</v>
      </c>
      <c r="BD21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),$A211,D$67)</f>
        <v>1428</v>
      </c>
      <c r="BE21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),$A211,E$67)</f>
        <v>1255</v>
      </c>
      <c r="BF21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),$A211,F$67)</f>
        <v>971</v>
      </c>
      <c r="BG21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),$A211,G$67)</f>
        <v>705</v>
      </c>
      <c r="BH21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),$A211,H$67)</f>
        <v>590</v>
      </c>
      <c r="BI21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),$A211,I$67)</f>
        <v>521</v>
      </c>
      <c r="BJ21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),$A211,J$67)</f>
        <v>461</v>
      </c>
      <c r="BK21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),$A211,K$67)</f>
        <v>444</v>
      </c>
      <c r="BL21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),$A211,L$67)</f>
        <v>556</v>
      </c>
      <c r="BM21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),$A211,M$67)</f>
        <v>955</v>
      </c>
      <c r="BN21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),$A211,N$67)</f>
        <v>1619</v>
      </c>
    </row>
    <row r="212" spans="1:66" x14ac:dyDescent="0.25">
      <c r="A212" s="140">
        <v>145</v>
      </c>
      <c r="B212" s="136"/>
      <c r="C212" s="136">
        <f t="shared" ca="1" si="25"/>
        <v>117</v>
      </c>
      <c r="D212" s="136">
        <f t="shared" ca="1" si="26"/>
        <v>135</v>
      </c>
      <c r="E212" s="136">
        <f t="shared" ca="1" si="27"/>
        <v>149</v>
      </c>
      <c r="F212" s="136">
        <f t="shared" ca="1" si="28"/>
        <v>111</v>
      </c>
      <c r="G212" s="136">
        <f t="shared" ca="1" si="29"/>
        <v>79</v>
      </c>
      <c r="H212" s="136">
        <f t="shared" ca="1" si="30"/>
        <v>64</v>
      </c>
      <c r="I212" s="136">
        <f t="shared" ca="1" si="31"/>
        <v>58</v>
      </c>
      <c r="J212" s="136">
        <f t="shared" ca="1" si="32"/>
        <v>54</v>
      </c>
      <c r="K212" s="136">
        <f t="shared" ca="1" si="33"/>
        <v>53</v>
      </c>
      <c r="L212" s="136">
        <f t="shared" ca="1" si="34"/>
        <v>57</v>
      </c>
      <c r="M212" s="136">
        <f t="shared" ca="1" si="35"/>
        <v>66</v>
      </c>
      <c r="N212" s="136">
        <f t="shared" ca="1" si="36"/>
        <v>89</v>
      </c>
      <c r="BC21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),$A212,C$67)</f>
        <v>117</v>
      </c>
      <c r="BD21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),$A212,D$67)</f>
        <v>135</v>
      </c>
      <c r="BE21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),$A212,E$67)</f>
        <v>149</v>
      </c>
      <c r="BF21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),$A212,F$67)</f>
        <v>111</v>
      </c>
      <c r="BG21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),$A212,G$67)</f>
        <v>79</v>
      </c>
      <c r="BH21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),$A212,H$67)</f>
        <v>64</v>
      </c>
      <c r="BI21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),$A212,I$67)</f>
        <v>58</v>
      </c>
      <c r="BJ21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),$A212,J$67)</f>
        <v>54</v>
      </c>
      <c r="BK21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),$A212,K$67)</f>
        <v>53</v>
      </c>
      <c r="BL21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),$A212,L$67)</f>
        <v>57</v>
      </c>
      <c r="BM21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),$A212,M$67)</f>
        <v>66</v>
      </c>
      <c r="BN21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),$A212,N$67)</f>
        <v>89</v>
      </c>
    </row>
    <row r="213" spans="1:66" x14ac:dyDescent="0.25">
      <c r="A213" s="140">
        <v>146</v>
      </c>
      <c r="B213" s="136"/>
      <c r="C213" s="136">
        <f t="shared" ca="1" si="25"/>
        <v>0</v>
      </c>
      <c r="D213" s="136">
        <f t="shared" ca="1" si="26"/>
        <v>0</v>
      </c>
      <c r="E213" s="136">
        <f t="shared" ca="1" si="27"/>
        <v>0</v>
      </c>
      <c r="F213" s="136">
        <f t="shared" ca="1" si="28"/>
        <v>0</v>
      </c>
      <c r="G213" s="136">
        <f t="shared" ca="1" si="29"/>
        <v>0</v>
      </c>
      <c r="H213" s="136">
        <f t="shared" ca="1" si="30"/>
        <v>0</v>
      </c>
      <c r="I213" s="136">
        <f t="shared" ca="1" si="31"/>
        <v>0</v>
      </c>
      <c r="J213" s="136">
        <f t="shared" ca="1" si="32"/>
        <v>0</v>
      </c>
      <c r="K213" s="136">
        <f t="shared" ca="1" si="33"/>
        <v>0</v>
      </c>
      <c r="L213" s="136">
        <f t="shared" ca="1" si="34"/>
        <v>0</v>
      </c>
      <c r="M213" s="136">
        <f t="shared" ca="1" si="35"/>
        <v>0</v>
      </c>
      <c r="N213" s="136">
        <f t="shared" ca="1" si="36"/>
        <v>0</v>
      </c>
      <c r="BC21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),$A213,C$67)</f>
        <v>0</v>
      </c>
      <c r="BD21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),$A213,D$67)</f>
        <v>0</v>
      </c>
      <c r="BE21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),$A213,E$67)</f>
        <v>0</v>
      </c>
      <c r="BF21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),$A213,F$67)</f>
        <v>0</v>
      </c>
      <c r="BG21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),$A213,G$67)</f>
        <v>0</v>
      </c>
      <c r="BH21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),$A213,H$67)</f>
        <v>0</v>
      </c>
      <c r="BI21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),$A213,I$67)</f>
        <v>0</v>
      </c>
      <c r="BJ21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),$A213,J$67)</f>
        <v>0</v>
      </c>
      <c r="BK21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),$A213,K$67)</f>
        <v>0</v>
      </c>
      <c r="BL21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),$A213,L$67)</f>
        <v>0</v>
      </c>
      <c r="BM21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),$A213,M$67)</f>
        <v>0</v>
      </c>
      <c r="BN21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),$A213,N$67)</f>
        <v>0</v>
      </c>
    </row>
    <row r="214" spans="1:66" x14ac:dyDescent="0.25">
      <c r="A214" s="140">
        <v>147</v>
      </c>
      <c r="B214" s="136"/>
      <c r="C214" s="136">
        <f t="shared" ca="1" si="25"/>
        <v>0</v>
      </c>
      <c r="D214" s="136">
        <f t="shared" ca="1" si="26"/>
        <v>0</v>
      </c>
      <c r="E214" s="136">
        <f t="shared" ca="1" si="27"/>
        <v>0</v>
      </c>
      <c r="F214" s="136">
        <f t="shared" ca="1" si="28"/>
        <v>0</v>
      </c>
      <c r="G214" s="136">
        <f t="shared" ca="1" si="29"/>
        <v>0</v>
      </c>
      <c r="H214" s="136">
        <f t="shared" ca="1" si="30"/>
        <v>0</v>
      </c>
      <c r="I214" s="136">
        <f t="shared" ca="1" si="31"/>
        <v>0</v>
      </c>
      <c r="J214" s="136">
        <f t="shared" ca="1" si="32"/>
        <v>0</v>
      </c>
      <c r="K214" s="136">
        <f t="shared" ca="1" si="33"/>
        <v>0</v>
      </c>
      <c r="L214" s="136">
        <f t="shared" ca="1" si="34"/>
        <v>0</v>
      </c>
      <c r="M214" s="136">
        <f t="shared" ca="1" si="35"/>
        <v>0</v>
      </c>
      <c r="N214" s="136">
        <f t="shared" ca="1" si="36"/>
        <v>0</v>
      </c>
      <c r="BC21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),$A214,C$67)</f>
        <v>0</v>
      </c>
      <c r="BD21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),$A214,D$67)</f>
        <v>0</v>
      </c>
      <c r="BE21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),$A214,E$67)</f>
        <v>0</v>
      </c>
      <c r="BF21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),$A214,F$67)</f>
        <v>0</v>
      </c>
      <c r="BG21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),$A214,G$67)</f>
        <v>0</v>
      </c>
      <c r="BH21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),$A214,H$67)</f>
        <v>0</v>
      </c>
      <c r="BI21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),$A214,I$67)</f>
        <v>0</v>
      </c>
      <c r="BJ21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),$A214,J$67)</f>
        <v>0</v>
      </c>
      <c r="BK21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),$A214,K$67)</f>
        <v>0</v>
      </c>
      <c r="BL21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),$A214,L$67)</f>
        <v>0</v>
      </c>
      <c r="BM21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),$A214,M$67)</f>
        <v>0</v>
      </c>
      <c r="BN21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),$A214,N$67)</f>
        <v>0</v>
      </c>
    </row>
    <row r="215" spans="1:66" x14ac:dyDescent="0.25">
      <c r="A215" s="140">
        <v>148</v>
      </c>
      <c r="B215" s="136"/>
      <c r="C215" s="136">
        <f t="shared" ca="1" si="25"/>
        <v>1587</v>
      </c>
      <c r="D215" s="136">
        <f t="shared" ca="1" si="26"/>
        <v>1230</v>
      </c>
      <c r="E215" s="136">
        <f t="shared" ca="1" si="27"/>
        <v>1082</v>
      </c>
      <c r="F215" s="136">
        <f t="shared" ca="1" si="28"/>
        <v>837</v>
      </c>
      <c r="G215" s="136">
        <f t="shared" ca="1" si="29"/>
        <v>609</v>
      </c>
      <c r="H215" s="136">
        <f t="shared" ca="1" si="30"/>
        <v>511</v>
      </c>
      <c r="I215" s="136">
        <f t="shared" ca="1" si="31"/>
        <v>452</v>
      </c>
      <c r="J215" s="136">
        <f t="shared" ca="1" si="32"/>
        <v>401</v>
      </c>
      <c r="K215" s="136">
        <f t="shared" ca="1" si="33"/>
        <v>387</v>
      </c>
      <c r="L215" s="136">
        <f t="shared" ca="1" si="34"/>
        <v>484</v>
      </c>
      <c r="M215" s="136">
        <f t="shared" ca="1" si="35"/>
        <v>822</v>
      </c>
      <c r="N215" s="136">
        <f t="shared" ca="1" si="36"/>
        <v>1389</v>
      </c>
      <c r="BC21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),$A215,C$67)</f>
        <v>1587</v>
      </c>
      <c r="BD21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),$A215,D$67)</f>
        <v>1230</v>
      </c>
      <c r="BE21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),$A215,E$67)</f>
        <v>1082</v>
      </c>
      <c r="BF21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),$A215,F$67)</f>
        <v>837</v>
      </c>
      <c r="BG21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),$A215,G$67)</f>
        <v>609</v>
      </c>
      <c r="BH21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),$A215,H$67)</f>
        <v>511</v>
      </c>
      <c r="BI21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),$A215,I$67)</f>
        <v>452</v>
      </c>
      <c r="BJ21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),$A215,J$67)</f>
        <v>401</v>
      </c>
      <c r="BK21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),$A215,K$67)</f>
        <v>387</v>
      </c>
      <c r="BL21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),$A215,L$67)</f>
        <v>484</v>
      </c>
      <c r="BM21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),$A215,M$67)</f>
        <v>822</v>
      </c>
      <c r="BN21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),$A215,N$67)</f>
        <v>1389</v>
      </c>
    </row>
    <row r="216" spans="1:66" x14ac:dyDescent="0.25">
      <c r="A216" s="140">
        <v>149</v>
      </c>
      <c r="B216" s="136"/>
      <c r="C216" s="136">
        <f t="shared" ca="1" si="25"/>
        <v>268</v>
      </c>
      <c r="D216" s="136">
        <f t="shared" ca="1" si="26"/>
        <v>227</v>
      </c>
      <c r="E216" s="136">
        <f t="shared" ca="1" si="27"/>
        <v>203</v>
      </c>
      <c r="F216" s="136">
        <f t="shared" ca="1" si="28"/>
        <v>157</v>
      </c>
      <c r="G216" s="136">
        <f t="shared" ca="1" si="29"/>
        <v>121</v>
      </c>
      <c r="H216" s="136">
        <f t="shared" ca="1" si="30"/>
        <v>106</v>
      </c>
      <c r="I216" s="136">
        <f t="shared" ca="1" si="31"/>
        <v>94</v>
      </c>
      <c r="J216" s="136">
        <f t="shared" ca="1" si="32"/>
        <v>84</v>
      </c>
      <c r="K216" s="136">
        <f t="shared" ca="1" si="33"/>
        <v>84</v>
      </c>
      <c r="L216" s="136">
        <f t="shared" ca="1" si="34"/>
        <v>99</v>
      </c>
      <c r="M216" s="136">
        <f t="shared" ca="1" si="35"/>
        <v>145</v>
      </c>
      <c r="N216" s="136">
        <f t="shared" ca="1" si="36"/>
        <v>227</v>
      </c>
      <c r="BC21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),$A216,C$67)</f>
        <v>268</v>
      </c>
      <c r="BD21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),$A216,D$67)</f>
        <v>227</v>
      </c>
      <c r="BE21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),$A216,E$67)</f>
        <v>203</v>
      </c>
      <c r="BF21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),$A216,F$67)</f>
        <v>157</v>
      </c>
      <c r="BG21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),$A216,G$67)</f>
        <v>121</v>
      </c>
      <c r="BH21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),$A216,H$67)</f>
        <v>106</v>
      </c>
      <c r="BI21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),$A216,I$67)</f>
        <v>94</v>
      </c>
      <c r="BJ21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),$A216,J$67)</f>
        <v>84</v>
      </c>
      <c r="BK21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),$A216,K$67)</f>
        <v>84</v>
      </c>
      <c r="BL21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),$A216,L$67)</f>
        <v>99</v>
      </c>
      <c r="BM21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),$A216,M$67)</f>
        <v>145</v>
      </c>
      <c r="BN21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),$A216,N$67)</f>
        <v>227</v>
      </c>
    </row>
    <row r="217" spans="1:66" x14ac:dyDescent="0.25">
      <c r="A217" s="140">
        <v>150</v>
      </c>
      <c r="B217" s="136"/>
      <c r="C217" s="136">
        <f t="shared" ca="1" si="25"/>
        <v>0</v>
      </c>
      <c r="D217" s="136">
        <f t="shared" ca="1" si="26"/>
        <v>0</v>
      </c>
      <c r="E217" s="136">
        <f t="shared" ca="1" si="27"/>
        <v>0</v>
      </c>
      <c r="F217" s="136">
        <f t="shared" ca="1" si="28"/>
        <v>0</v>
      </c>
      <c r="G217" s="136">
        <f t="shared" ca="1" si="29"/>
        <v>0</v>
      </c>
      <c r="H217" s="136">
        <f t="shared" ca="1" si="30"/>
        <v>0</v>
      </c>
      <c r="I217" s="136">
        <f t="shared" ca="1" si="31"/>
        <v>0</v>
      </c>
      <c r="J217" s="136">
        <f t="shared" ca="1" si="32"/>
        <v>0</v>
      </c>
      <c r="K217" s="136">
        <f t="shared" ca="1" si="33"/>
        <v>0</v>
      </c>
      <c r="L217" s="136">
        <f t="shared" ca="1" si="34"/>
        <v>0</v>
      </c>
      <c r="M217" s="136">
        <f t="shared" ca="1" si="35"/>
        <v>0</v>
      </c>
      <c r="N217" s="136">
        <f t="shared" ca="1" si="36"/>
        <v>0</v>
      </c>
      <c r="BC21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),$A217,C$67)</f>
        <v>0</v>
      </c>
      <c r="BD21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),$A217,D$67)</f>
        <v>0</v>
      </c>
      <c r="BE21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),$A217,E$67)</f>
        <v>0</v>
      </c>
      <c r="BF21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),$A217,F$67)</f>
        <v>0</v>
      </c>
      <c r="BG21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),$A217,G$67)</f>
        <v>0</v>
      </c>
      <c r="BH21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),$A217,H$67)</f>
        <v>0</v>
      </c>
      <c r="BI21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),$A217,I$67)</f>
        <v>0</v>
      </c>
      <c r="BJ21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),$A217,J$67)</f>
        <v>0</v>
      </c>
      <c r="BK21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),$A217,K$67)</f>
        <v>0</v>
      </c>
      <c r="BL21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),$A217,L$67)</f>
        <v>0</v>
      </c>
      <c r="BM21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),$A217,M$67)</f>
        <v>0</v>
      </c>
      <c r="BN21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),$A217,N$67)</f>
        <v>0</v>
      </c>
    </row>
    <row r="218" spans="1:66" x14ac:dyDescent="0.25">
      <c r="A218" s="140">
        <v>151</v>
      </c>
      <c r="B218" s="136"/>
      <c r="C218" s="136">
        <f t="shared" ca="1" si="25"/>
        <v>0</v>
      </c>
      <c r="D218" s="136">
        <f t="shared" ca="1" si="26"/>
        <v>0</v>
      </c>
      <c r="E218" s="136">
        <f t="shared" ca="1" si="27"/>
        <v>0</v>
      </c>
      <c r="F218" s="136">
        <f t="shared" ca="1" si="28"/>
        <v>0</v>
      </c>
      <c r="G218" s="136">
        <f t="shared" ca="1" si="29"/>
        <v>0</v>
      </c>
      <c r="H218" s="136">
        <f t="shared" ca="1" si="30"/>
        <v>0</v>
      </c>
      <c r="I218" s="136">
        <f t="shared" ca="1" si="31"/>
        <v>0</v>
      </c>
      <c r="J218" s="136">
        <f t="shared" ca="1" si="32"/>
        <v>0</v>
      </c>
      <c r="K218" s="136">
        <f t="shared" ca="1" si="33"/>
        <v>0</v>
      </c>
      <c r="L218" s="136">
        <f t="shared" ca="1" si="34"/>
        <v>0</v>
      </c>
      <c r="M218" s="136">
        <f t="shared" ca="1" si="35"/>
        <v>0</v>
      </c>
      <c r="N218" s="136">
        <f t="shared" ca="1" si="36"/>
        <v>0</v>
      </c>
      <c r="BC21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),$A218,C$67)</f>
        <v>0</v>
      </c>
      <c r="BD21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),$A218,D$67)</f>
        <v>0</v>
      </c>
      <c r="BE21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),$A218,E$67)</f>
        <v>0</v>
      </c>
      <c r="BF21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),$A218,F$67)</f>
        <v>0</v>
      </c>
      <c r="BG21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),$A218,G$67)</f>
        <v>0</v>
      </c>
      <c r="BH21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),$A218,H$67)</f>
        <v>0</v>
      </c>
      <c r="BI21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),$A218,I$67)</f>
        <v>0</v>
      </c>
      <c r="BJ21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),$A218,J$67)</f>
        <v>0</v>
      </c>
      <c r="BK21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),$A218,K$67)</f>
        <v>0</v>
      </c>
      <c r="BL21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),$A218,L$67)</f>
        <v>0</v>
      </c>
      <c r="BM21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),$A218,M$67)</f>
        <v>0</v>
      </c>
      <c r="BN21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),$A218,N$67)</f>
        <v>0</v>
      </c>
    </row>
    <row r="219" spans="1:66" x14ac:dyDescent="0.25">
      <c r="A219" s="140">
        <v>152</v>
      </c>
      <c r="B219" s="136"/>
      <c r="C219" s="136">
        <f t="shared" ca="1" si="25"/>
        <v>0</v>
      </c>
      <c r="D219" s="136">
        <f t="shared" ca="1" si="26"/>
        <v>0</v>
      </c>
      <c r="E219" s="136">
        <f t="shared" ca="1" si="27"/>
        <v>0</v>
      </c>
      <c r="F219" s="136">
        <f t="shared" ca="1" si="28"/>
        <v>0</v>
      </c>
      <c r="G219" s="136">
        <f t="shared" ca="1" si="29"/>
        <v>0</v>
      </c>
      <c r="H219" s="136">
        <f t="shared" ca="1" si="30"/>
        <v>0</v>
      </c>
      <c r="I219" s="136">
        <f t="shared" ca="1" si="31"/>
        <v>0</v>
      </c>
      <c r="J219" s="136">
        <f t="shared" ca="1" si="32"/>
        <v>0</v>
      </c>
      <c r="K219" s="136">
        <f t="shared" ca="1" si="33"/>
        <v>0</v>
      </c>
      <c r="L219" s="136">
        <f t="shared" ca="1" si="34"/>
        <v>0</v>
      </c>
      <c r="M219" s="136">
        <f t="shared" ca="1" si="35"/>
        <v>0</v>
      </c>
      <c r="N219" s="136">
        <f t="shared" ca="1" si="36"/>
        <v>0</v>
      </c>
      <c r="BC21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),$A219,C$67)</f>
        <v>0</v>
      </c>
      <c r="BD21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),$A219,D$67)</f>
        <v>0</v>
      </c>
      <c r="BE21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),$A219,E$67)</f>
        <v>0</v>
      </c>
      <c r="BF21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),$A219,F$67)</f>
        <v>0</v>
      </c>
      <c r="BG21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),$A219,G$67)</f>
        <v>0</v>
      </c>
      <c r="BH21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),$A219,H$67)</f>
        <v>0</v>
      </c>
      <c r="BI21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),$A219,I$67)</f>
        <v>0</v>
      </c>
      <c r="BJ21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),$A219,J$67)</f>
        <v>0</v>
      </c>
      <c r="BK21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),$A219,K$67)</f>
        <v>0</v>
      </c>
      <c r="BL21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),$A219,L$67)</f>
        <v>0</v>
      </c>
      <c r="BM21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),$A219,M$67)</f>
        <v>0</v>
      </c>
      <c r="BN21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),$A219,N$67)</f>
        <v>0</v>
      </c>
    </row>
    <row r="220" spans="1:66" x14ac:dyDescent="0.25">
      <c r="A220" s="140">
        <v>153</v>
      </c>
      <c r="B220" s="136"/>
      <c r="C220" s="136">
        <f t="shared" ca="1" si="25"/>
        <v>0</v>
      </c>
      <c r="D220" s="136">
        <f t="shared" ca="1" si="26"/>
        <v>0</v>
      </c>
      <c r="E220" s="136">
        <f t="shared" ca="1" si="27"/>
        <v>0</v>
      </c>
      <c r="F220" s="136">
        <f t="shared" ca="1" si="28"/>
        <v>0</v>
      </c>
      <c r="G220" s="136">
        <f t="shared" ca="1" si="29"/>
        <v>0</v>
      </c>
      <c r="H220" s="136">
        <f t="shared" ca="1" si="30"/>
        <v>0</v>
      </c>
      <c r="I220" s="136">
        <f t="shared" ca="1" si="31"/>
        <v>0</v>
      </c>
      <c r="J220" s="136">
        <f t="shared" ca="1" si="32"/>
        <v>0</v>
      </c>
      <c r="K220" s="136">
        <f t="shared" ca="1" si="33"/>
        <v>0</v>
      </c>
      <c r="L220" s="136">
        <f t="shared" ca="1" si="34"/>
        <v>0</v>
      </c>
      <c r="M220" s="136">
        <f t="shared" ca="1" si="35"/>
        <v>0</v>
      </c>
      <c r="N220" s="136">
        <f t="shared" ca="1" si="36"/>
        <v>0</v>
      </c>
      <c r="BC22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),$A220,C$67)</f>
        <v>0</v>
      </c>
      <c r="BD22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),$A220,D$67)</f>
        <v>0</v>
      </c>
      <c r="BE22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),$A220,E$67)</f>
        <v>0</v>
      </c>
      <c r="BF22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),$A220,F$67)</f>
        <v>0</v>
      </c>
      <c r="BG22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),$A220,G$67)</f>
        <v>0</v>
      </c>
      <c r="BH22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),$A220,H$67)</f>
        <v>0</v>
      </c>
      <c r="BI22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),$A220,I$67)</f>
        <v>0</v>
      </c>
      <c r="BJ22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),$A220,J$67)</f>
        <v>0</v>
      </c>
      <c r="BK22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),$A220,K$67)</f>
        <v>0</v>
      </c>
      <c r="BL22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),$A220,L$67)</f>
        <v>0</v>
      </c>
      <c r="BM22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),$A220,M$67)</f>
        <v>0</v>
      </c>
      <c r="BN22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),$A220,N$67)</f>
        <v>0</v>
      </c>
    </row>
    <row r="221" spans="1:66" x14ac:dyDescent="0.25">
      <c r="A221" s="140">
        <v>154</v>
      </c>
      <c r="B221" s="136"/>
      <c r="C221" s="136">
        <f t="shared" ca="1" si="25"/>
        <v>0</v>
      </c>
      <c r="D221" s="136">
        <f t="shared" ca="1" si="26"/>
        <v>0</v>
      </c>
      <c r="E221" s="136">
        <f t="shared" ca="1" si="27"/>
        <v>0</v>
      </c>
      <c r="F221" s="136">
        <f t="shared" ca="1" si="28"/>
        <v>0</v>
      </c>
      <c r="G221" s="136">
        <f t="shared" ca="1" si="29"/>
        <v>0</v>
      </c>
      <c r="H221" s="136">
        <f t="shared" ca="1" si="30"/>
        <v>0</v>
      </c>
      <c r="I221" s="136">
        <f t="shared" ca="1" si="31"/>
        <v>0</v>
      </c>
      <c r="J221" s="136">
        <f t="shared" ca="1" si="32"/>
        <v>0</v>
      </c>
      <c r="K221" s="136">
        <f t="shared" ca="1" si="33"/>
        <v>0</v>
      </c>
      <c r="L221" s="136">
        <f t="shared" ca="1" si="34"/>
        <v>0</v>
      </c>
      <c r="M221" s="136">
        <f t="shared" ca="1" si="35"/>
        <v>0</v>
      </c>
      <c r="N221" s="136">
        <f t="shared" ca="1" si="36"/>
        <v>0</v>
      </c>
      <c r="BC22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),$A221,C$67)</f>
        <v>0</v>
      </c>
      <c r="BD22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),$A221,D$67)</f>
        <v>0</v>
      </c>
      <c r="BE22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),$A221,E$67)</f>
        <v>0</v>
      </c>
      <c r="BF22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),$A221,F$67)</f>
        <v>0</v>
      </c>
      <c r="BG22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),$A221,G$67)</f>
        <v>0</v>
      </c>
      <c r="BH22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),$A221,H$67)</f>
        <v>0</v>
      </c>
      <c r="BI22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),$A221,I$67)</f>
        <v>0</v>
      </c>
      <c r="BJ22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),$A221,J$67)</f>
        <v>0</v>
      </c>
      <c r="BK22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),$A221,K$67)</f>
        <v>0</v>
      </c>
      <c r="BL22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),$A221,L$67)</f>
        <v>0</v>
      </c>
      <c r="BM22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),$A221,M$67)</f>
        <v>0</v>
      </c>
      <c r="BN22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),$A221,N$67)</f>
        <v>0</v>
      </c>
    </row>
    <row r="222" spans="1:66" x14ac:dyDescent="0.25">
      <c r="A222" s="140">
        <v>155</v>
      </c>
      <c r="B222" s="136"/>
      <c r="C222" s="136">
        <f t="shared" ca="1" si="25"/>
        <v>325</v>
      </c>
      <c r="D222" s="136">
        <f t="shared" ca="1" si="26"/>
        <v>277</v>
      </c>
      <c r="E222" s="136">
        <f t="shared" ca="1" si="27"/>
        <v>237</v>
      </c>
      <c r="F222" s="136">
        <f t="shared" ca="1" si="28"/>
        <v>156</v>
      </c>
      <c r="G222" s="136">
        <f t="shared" ca="1" si="29"/>
        <v>108</v>
      </c>
      <c r="H222" s="136">
        <f t="shared" ca="1" si="30"/>
        <v>88</v>
      </c>
      <c r="I222" s="136">
        <f t="shared" ca="1" si="31"/>
        <v>72</v>
      </c>
      <c r="J222" s="136">
        <f t="shared" ca="1" si="32"/>
        <v>61</v>
      </c>
      <c r="K222" s="136">
        <f t="shared" ca="1" si="33"/>
        <v>59</v>
      </c>
      <c r="L222" s="136">
        <f t="shared" ca="1" si="34"/>
        <v>75</v>
      </c>
      <c r="M222" s="136">
        <f t="shared" ca="1" si="35"/>
        <v>129</v>
      </c>
      <c r="N222" s="136">
        <f t="shared" ca="1" si="36"/>
        <v>247</v>
      </c>
      <c r="BC22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),$A222,C$67)</f>
        <v>325</v>
      </c>
      <c r="BD22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),$A222,D$67)</f>
        <v>277</v>
      </c>
      <c r="BE22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),$A222,E$67)</f>
        <v>237</v>
      </c>
      <c r="BF22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),$A222,F$67)</f>
        <v>156</v>
      </c>
      <c r="BG22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),$A222,G$67)</f>
        <v>108</v>
      </c>
      <c r="BH22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),$A222,H$67)</f>
        <v>88</v>
      </c>
      <c r="BI22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),$A222,I$67)</f>
        <v>72</v>
      </c>
      <c r="BJ22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),$A222,J$67)</f>
        <v>61</v>
      </c>
      <c r="BK22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),$A222,K$67)</f>
        <v>59</v>
      </c>
      <c r="BL22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),$A222,L$67)</f>
        <v>75</v>
      </c>
      <c r="BM22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),$A222,M$67)</f>
        <v>129</v>
      </c>
      <c r="BN22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),$A222,N$67)</f>
        <v>247</v>
      </c>
    </row>
    <row r="223" spans="1:66" x14ac:dyDescent="0.25">
      <c r="A223" s="140">
        <v>156</v>
      </c>
      <c r="B223" s="136"/>
      <c r="C223" s="136">
        <f t="shared" ca="1" si="25"/>
        <v>1442</v>
      </c>
      <c r="D223" s="136">
        <f t="shared" ca="1" si="26"/>
        <v>1337</v>
      </c>
      <c r="E223" s="136">
        <f t="shared" ca="1" si="27"/>
        <v>1115</v>
      </c>
      <c r="F223" s="136">
        <f t="shared" ca="1" si="28"/>
        <v>739</v>
      </c>
      <c r="G223" s="136">
        <f t="shared" ca="1" si="29"/>
        <v>443</v>
      </c>
      <c r="H223" s="136">
        <f t="shared" ca="1" si="30"/>
        <v>334</v>
      </c>
      <c r="I223" s="136">
        <f t="shared" ca="1" si="31"/>
        <v>268</v>
      </c>
      <c r="J223" s="136">
        <f t="shared" ca="1" si="32"/>
        <v>219</v>
      </c>
      <c r="K223" s="136">
        <f t="shared" ca="1" si="33"/>
        <v>214</v>
      </c>
      <c r="L223" s="136">
        <f t="shared" ca="1" si="34"/>
        <v>290</v>
      </c>
      <c r="M223" s="136">
        <f t="shared" ca="1" si="35"/>
        <v>585</v>
      </c>
      <c r="N223" s="136">
        <f t="shared" ca="1" si="36"/>
        <v>1092</v>
      </c>
      <c r="BC22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),$A223,C$67)</f>
        <v>1442</v>
      </c>
      <c r="BD22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),$A223,D$67)</f>
        <v>1337</v>
      </c>
      <c r="BE22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),$A223,E$67)</f>
        <v>1115</v>
      </c>
      <c r="BF22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),$A223,F$67)</f>
        <v>739</v>
      </c>
      <c r="BG22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),$A223,G$67)</f>
        <v>443</v>
      </c>
      <c r="BH22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),$A223,H$67)</f>
        <v>334</v>
      </c>
      <c r="BI22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),$A223,I$67)</f>
        <v>268</v>
      </c>
      <c r="BJ22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),$A223,J$67)</f>
        <v>219</v>
      </c>
      <c r="BK22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),$A223,K$67)</f>
        <v>214</v>
      </c>
      <c r="BL22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),$A223,L$67)</f>
        <v>290</v>
      </c>
      <c r="BM22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),$A223,M$67)</f>
        <v>585</v>
      </c>
      <c r="BN22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),$A223,N$67)</f>
        <v>1092</v>
      </c>
    </row>
    <row r="224" spans="1:66" x14ac:dyDescent="0.25">
      <c r="A224" s="140">
        <v>157</v>
      </c>
      <c r="B224" s="136"/>
      <c r="C224" s="136">
        <f t="shared" ca="1" si="25"/>
        <v>0</v>
      </c>
      <c r="D224" s="136">
        <f t="shared" ca="1" si="26"/>
        <v>0</v>
      </c>
      <c r="E224" s="136">
        <f t="shared" ca="1" si="27"/>
        <v>0</v>
      </c>
      <c r="F224" s="136">
        <f t="shared" ca="1" si="28"/>
        <v>0</v>
      </c>
      <c r="G224" s="136">
        <f t="shared" ca="1" si="29"/>
        <v>0</v>
      </c>
      <c r="H224" s="136">
        <f t="shared" ca="1" si="30"/>
        <v>0</v>
      </c>
      <c r="I224" s="136">
        <f t="shared" ca="1" si="31"/>
        <v>0</v>
      </c>
      <c r="J224" s="136">
        <f t="shared" ca="1" si="32"/>
        <v>0</v>
      </c>
      <c r="K224" s="136">
        <f t="shared" ca="1" si="33"/>
        <v>0</v>
      </c>
      <c r="L224" s="136">
        <f t="shared" ca="1" si="34"/>
        <v>0</v>
      </c>
      <c r="M224" s="136">
        <f t="shared" ca="1" si="35"/>
        <v>0</v>
      </c>
      <c r="N224" s="136">
        <f t="shared" ca="1" si="36"/>
        <v>0</v>
      </c>
      <c r="BC22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),$A224,C$67)</f>
        <v>0</v>
      </c>
      <c r="BD22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),$A224,D$67)</f>
        <v>0</v>
      </c>
      <c r="BE22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),$A224,E$67)</f>
        <v>0</v>
      </c>
      <c r="BF22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),$A224,F$67)</f>
        <v>0</v>
      </c>
      <c r="BG22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),$A224,G$67)</f>
        <v>0</v>
      </c>
      <c r="BH22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),$A224,H$67)</f>
        <v>0</v>
      </c>
      <c r="BI22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),$A224,I$67)</f>
        <v>0</v>
      </c>
      <c r="BJ22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),$A224,J$67)</f>
        <v>0</v>
      </c>
      <c r="BK22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),$A224,K$67)</f>
        <v>0</v>
      </c>
      <c r="BL22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),$A224,L$67)</f>
        <v>0</v>
      </c>
      <c r="BM22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),$A224,M$67)</f>
        <v>0</v>
      </c>
      <c r="BN22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),$A224,N$67)</f>
        <v>0</v>
      </c>
    </row>
    <row r="225" spans="1:66" x14ac:dyDescent="0.25">
      <c r="A225" s="140">
        <v>158</v>
      </c>
      <c r="B225" s="136"/>
      <c r="C225" s="136">
        <f t="shared" ca="1" si="25"/>
        <v>81</v>
      </c>
      <c r="D225" s="136">
        <f t="shared" ca="1" si="26"/>
        <v>82</v>
      </c>
      <c r="E225" s="136">
        <f t="shared" ca="1" si="27"/>
        <v>86</v>
      </c>
      <c r="F225" s="136">
        <f t="shared" ca="1" si="28"/>
        <v>68</v>
      </c>
      <c r="G225" s="136">
        <f t="shared" ca="1" si="29"/>
        <v>47</v>
      </c>
      <c r="H225" s="136">
        <f t="shared" ca="1" si="30"/>
        <v>39</v>
      </c>
      <c r="I225" s="136">
        <f t="shared" ca="1" si="31"/>
        <v>34</v>
      </c>
      <c r="J225" s="136">
        <f t="shared" ca="1" si="32"/>
        <v>29</v>
      </c>
      <c r="K225" s="136">
        <f t="shared" ca="1" si="33"/>
        <v>27</v>
      </c>
      <c r="L225" s="136">
        <f t="shared" ca="1" si="34"/>
        <v>32</v>
      </c>
      <c r="M225" s="136">
        <f t="shared" ca="1" si="35"/>
        <v>50</v>
      </c>
      <c r="N225" s="136">
        <f t="shared" ca="1" si="36"/>
        <v>77</v>
      </c>
      <c r="BC22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),$A225,C$67)</f>
        <v>81</v>
      </c>
      <c r="BD22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),$A225,D$67)</f>
        <v>82</v>
      </c>
      <c r="BE22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),$A225,E$67)</f>
        <v>86</v>
      </c>
      <c r="BF22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),$A225,F$67)</f>
        <v>68</v>
      </c>
      <c r="BG22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),$A225,G$67)</f>
        <v>47</v>
      </c>
      <c r="BH22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),$A225,H$67)</f>
        <v>39</v>
      </c>
      <c r="BI22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),$A225,I$67)</f>
        <v>34</v>
      </c>
      <c r="BJ22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),$A225,J$67)</f>
        <v>29</v>
      </c>
      <c r="BK22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),$A225,K$67)</f>
        <v>27</v>
      </c>
      <c r="BL22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),$A225,L$67)</f>
        <v>32</v>
      </c>
      <c r="BM22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),$A225,M$67)</f>
        <v>50</v>
      </c>
      <c r="BN22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),$A225,N$67)</f>
        <v>77</v>
      </c>
    </row>
    <row r="226" spans="1:66" x14ac:dyDescent="0.25">
      <c r="A226" s="140">
        <v>159</v>
      </c>
      <c r="B226" s="136"/>
      <c r="C226" s="136">
        <f t="shared" ca="1" si="25"/>
        <v>0</v>
      </c>
      <c r="D226" s="136">
        <f t="shared" ca="1" si="26"/>
        <v>0</v>
      </c>
      <c r="E226" s="136">
        <f t="shared" ca="1" si="27"/>
        <v>0</v>
      </c>
      <c r="F226" s="136">
        <f t="shared" ca="1" si="28"/>
        <v>0</v>
      </c>
      <c r="G226" s="136">
        <f t="shared" ca="1" si="29"/>
        <v>0</v>
      </c>
      <c r="H226" s="136">
        <f t="shared" ca="1" si="30"/>
        <v>0</v>
      </c>
      <c r="I226" s="136">
        <f t="shared" ca="1" si="31"/>
        <v>0</v>
      </c>
      <c r="J226" s="136">
        <f t="shared" ca="1" si="32"/>
        <v>0</v>
      </c>
      <c r="K226" s="136">
        <f t="shared" ca="1" si="33"/>
        <v>0</v>
      </c>
      <c r="L226" s="136">
        <f t="shared" ca="1" si="34"/>
        <v>0</v>
      </c>
      <c r="M226" s="136">
        <f t="shared" ca="1" si="35"/>
        <v>0</v>
      </c>
      <c r="N226" s="136">
        <f t="shared" ca="1" si="36"/>
        <v>0</v>
      </c>
      <c r="BC22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),$A226,C$67)</f>
        <v>0</v>
      </c>
      <c r="BD22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),$A226,D$67)</f>
        <v>0</v>
      </c>
      <c r="BE22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),$A226,E$67)</f>
        <v>0</v>
      </c>
      <c r="BF22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),$A226,F$67)</f>
        <v>0</v>
      </c>
      <c r="BG22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),$A226,G$67)</f>
        <v>0</v>
      </c>
      <c r="BH22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),$A226,H$67)</f>
        <v>0</v>
      </c>
      <c r="BI22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),$A226,I$67)</f>
        <v>0</v>
      </c>
      <c r="BJ22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),$A226,J$67)</f>
        <v>0</v>
      </c>
      <c r="BK22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),$A226,K$67)</f>
        <v>0</v>
      </c>
      <c r="BL22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),$A226,L$67)</f>
        <v>0</v>
      </c>
      <c r="BM22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),$A226,M$67)</f>
        <v>0</v>
      </c>
      <c r="BN22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),$A226,N$67)</f>
        <v>0</v>
      </c>
    </row>
    <row r="227" spans="1:66" x14ac:dyDescent="0.25">
      <c r="A227" s="140">
        <v>160</v>
      </c>
      <c r="B227" s="136"/>
      <c r="C227" s="136">
        <f t="shared" ca="1" si="25"/>
        <v>11</v>
      </c>
      <c r="D227" s="136">
        <f t="shared" ca="1" si="26"/>
        <v>11</v>
      </c>
      <c r="E227" s="136">
        <f t="shared" ca="1" si="27"/>
        <v>11</v>
      </c>
      <c r="F227" s="136">
        <f t="shared" ca="1" si="28"/>
        <v>9</v>
      </c>
      <c r="G227" s="136">
        <f t="shared" ca="1" si="29"/>
        <v>7</v>
      </c>
      <c r="H227" s="136">
        <f t="shared" ca="1" si="30"/>
        <v>6</v>
      </c>
      <c r="I227" s="136">
        <f t="shared" ca="1" si="31"/>
        <v>5</v>
      </c>
      <c r="J227" s="136">
        <f t="shared" ca="1" si="32"/>
        <v>5</v>
      </c>
      <c r="K227" s="136">
        <f t="shared" ca="1" si="33"/>
        <v>6</v>
      </c>
      <c r="L227" s="136">
        <f t="shared" ca="1" si="34"/>
        <v>7</v>
      </c>
      <c r="M227" s="136">
        <f t="shared" ca="1" si="35"/>
        <v>7</v>
      </c>
      <c r="N227" s="136">
        <f t="shared" ca="1" si="36"/>
        <v>9</v>
      </c>
      <c r="BC22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),$A227,C$67)</f>
        <v>11</v>
      </c>
      <c r="BD22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),$A227,D$67)</f>
        <v>11</v>
      </c>
      <c r="BE22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),$A227,E$67)</f>
        <v>11</v>
      </c>
      <c r="BF22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),$A227,F$67)</f>
        <v>9</v>
      </c>
      <c r="BG22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),$A227,G$67)</f>
        <v>7</v>
      </c>
      <c r="BH22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),$A227,H$67)</f>
        <v>6</v>
      </c>
      <c r="BI22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),$A227,I$67)</f>
        <v>5</v>
      </c>
      <c r="BJ22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),$A227,J$67)</f>
        <v>5</v>
      </c>
      <c r="BK22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),$A227,K$67)</f>
        <v>6</v>
      </c>
      <c r="BL22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),$A227,L$67)</f>
        <v>7</v>
      </c>
      <c r="BM22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),$A227,M$67)</f>
        <v>7</v>
      </c>
      <c r="BN22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),$A227,N$67)</f>
        <v>9</v>
      </c>
    </row>
    <row r="228" spans="1:66" x14ac:dyDescent="0.25">
      <c r="A228" s="140">
        <v>161</v>
      </c>
      <c r="B228" s="136"/>
      <c r="C228" s="136">
        <f t="shared" ca="1" si="25"/>
        <v>177</v>
      </c>
      <c r="D228" s="136">
        <f t="shared" ca="1" si="26"/>
        <v>185</v>
      </c>
      <c r="E228" s="136">
        <f t="shared" ca="1" si="27"/>
        <v>163</v>
      </c>
      <c r="F228" s="136">
        <f t="shared" ca="1" si="28"/>
        <v>107</v>
      </c>
      <c r="G228" s="136">
        <f t="shared" ca="1" si="29"/>
        <v>83</v>
      </c>
      <c r="H228" s="136">
        <f t="shared" ca="1" si="30"/>
        <v>78</v>
      </c>
      <c r="I228" s="136">
        <f t="shared" ca="1" si="31"/>
        <v>65</v>
      </c>
      <c r="J228" s="136">
        <f t="shared" ca="1" si="32"/>
        <v>55</v>
      </c>
      <c r="K228" s="136">
        <f t="shared" ca="1" si="33"/>
        <v>71</v>
      </c>
      <c r="L228" s="136">
        <f t="shared" ca="1" si="34"/>
        <v>90</v>
      </c>
      <c r="M228" s="136">
        <f t="shared" ca="1" si="35"/>
        <v>99</v>
      </c>
      <c r="N228" s="136">
        <f t="shared" ca="1" si="36"/>
        <v>131</v>
      </c>
      <c r="BC22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),$A228,C$67)</f>
        <v>177</v>
      </c>
      <c r="BD22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),$A228,D$67)</f>
        <v>185</v>
      </c>
      <c r="BE22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),$A228,E$67)</f>
        <v>163</v>
      </c>
      <c r="BF22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),$A228,F$67)</f>
        <v>107</v>
      </c>
      <c r="BG22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),$A228,G$67)</f>
        <v>83</v>
      </c>
      <c r="BH22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),$A228,H$67)</f>
        <v>78</v>
      </c>
      <c r="BI22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),$A228,I$67)</f>
        <v>65</v>
      </c>
      <c r="BJ22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),$A228,J$67)</f>
        <v>55</v>
      </c>
      <c r="BK22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),$A228,K$67)</f>
        <v>71</v>
      </c>
      <c r="BL22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),$A228,L$67)</f>
        <v>90</v>
      </c>
      <c r="BM22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),$A228,M$67)</f>
        <v>99</v>
      </c>
      <c r="BN22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),$A228,N$67)</f>
        <v>131</v>
      </c>
    </row>
    <row r="229" spans="1:66" x14ac:dyDescent="0.25">
      <c r="A229" s="140">
        <v>162</v>
      </c>
      <c r="B229" s="136"/>
      <c r="C229" s="136">
        <f t="shared" ca="1" si="25"/>
        <v>0</v>
      </c>
      <c r="D229" s="136">
        <f t="shared" ca="1" si="26"/>
        <v>0</v>
      </c>
      <c r="E229" s="136">
        <f t="shared" ca="1" si="27"/>
        <v>0</v>
      </c>
      <c r="F229" s="136">
        <f t="shared" ca="1" si="28"/>
        <v>0</v>
      </c>
      <c r="G229" s="136">
        <f t="shared" ca="1" si="29"/>
        <v>0</v>
      </c>
      <c r="H229" s="136">
        <f t="shared" ca="1" si="30"/>
        <v>0</v>
      </c>
      <c r="I229" s="136">
        <f t="shared" ca="1" si="31"/>
        <v>0</v>
      </c>
      <c r="J229" s="136">
        <f t="shared" ca="1" si="32"/>
        <v>0</v>
      </c>
      <c r="K229" s="136">
        <f t="shared" ca="1" si="33"/>
        <v>0</v>
      </c>
      <c r="L229" s="136">
        <f t="shared" ca="1" si="34"/>
        <v>0</v>
      </c>
      <c r="M229" s="136">
        <f t="shared" ca="1" si="35"/>
        <v>0</v>
      </c>
      <c r="N229" s="136">
        <f t="shared" ca="1" si="36"/>
        <v>0</v>
      </c>
      <c r="BC22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),$A229,C$67)</f>
        <v>0</v>
      </c>
      <c r="BD22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),$A229,D$67)</f>
        <v>0</v>
      </c>
      <c r="BE22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),$A229,E$67)</f>
        <v>0</v>
      </c>
      <c r="BF22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),$A229,F$67)</f>
        <v>0</v>
      </c>
      <c r="BG22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),$A229,G$67)</f>
        <v>0</v>
      </c>
      <c r="BH22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),$A229,H$67)</f>
        <v>0</v>
      </c>
      <c r="BI22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),$A229,I$67)</f>
        <v>0</v>
      </c>
      <c r="BJ22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),$A229,J$67)</f>
        <v>0</v>
      </c>
      <c r="BK22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),$A229,K$67)</f>
        <v>0</v>
      </c>
      <c r="BL22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),$A229,L$67)</f>
        <v>0</v>
      </c>
      <c r="BM22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),$A229,M$67)</f>
        <v>0</v>
      </c>
      <c r="BN22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),$A229,N$67)</f>
        <v>0</v>
      </c>
    </row>
    <row r="230" spans="1:66" x14ac:dyDescent="0.25">
      <c r="A230" s="140">
        <v>163</v>
      </c>
      <c r="B230" s="136"/>
      <c r="C230" s="136">
        <f t="shared" ca="1" si="25"/>
        <v>0</v>
      </c>
      <c r="D230" s="136">
        <f t="shared" ca="1" si="26"/>
        <v>0</v>
      </c>
      <c r="E230" s="136">
        <f t="shared" ca="1" si="27"/>
        <v>0</v>
      </c>
      <c r="F230" s="136">
        <f t="shared" ca="1" si="28"/>
        <v>0</v>
      </c>
      <c r="G230" s="136">
        <f t="shared" ca="1" si="29"/>
        <v>0</v>
      </c>
      <c r="H230" s="136">
        <f t="shared" ca="1" si="30"/>
        <v>0</v>
      </c>
      <c r="I230" s="136">
        <f t="shared" ca="1" si="31"/>
        <v>0</v>
      </c>
      <c r="J230" s="136">
        <f t="shared" ca="1" si="32"/>
        <v>0</v>
      </c>
      <c r="K230" s="136">
        <f t="shared" ca="1" si="33"/>
        <v>0</v>
      </c>
      <c r="L230" s="136">
        <f t="shared" ca="1" si="34"/>
        <v>0</v>
      </c>
      <c r="M230" s="136">
        <f t="shared" ca="1" si="35"/>
        <v>0</v>
      </c>
      <c r="N230" s="136">
        <f t="shared" ca="1" si="36"/>
        <v>0</v>
      </c>
      <c r="BC23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),$A230,C$67)</f>
        <v>0</v>
      </c>
      <c r="BD23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),$A230,D$67)</f>
        <v>0</v>
      </c>
      <c r="BE23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),$A230,E$67)</f>
        <v>0</v>
      </c>
      <c r="BF23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),$A230,F$67)</f>
        <v>0</v>
      </c>
      <c r="BG23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),$A230,G$67)</f>
        <v>0</v>
      </c>
      <c r="BH23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),$A230,H$67)</f>
        <v>0</v>
      </c>
      <c r="BI23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),$A230,I$67)</f>
        <v>0</v>
      </c>
      <c r="BJ23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),$A230,J$67)</f>
        <v>0</v>
      </c>
      <c r="BK23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),$A230,K$67)</f>
        <v>0</v>
      </c>
      <c r="BL23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),$A230,L$67)</f>
        <v>0</v>
      </c>
      <c r="BM23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),$A230,M$67)</f>
        <v>0</v>
      </c>
      <c r="BN23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),$A230,N$67)</f>
        <v>0</v>
      </c>
    </row>
    <row r="231" spans="1:66" x14ac:dyDescent="0.25">
      <c r="A231" s="140">
        <v>164</v>
      </c>
      <c r="B231" s="136"/>
      <c r="C231" s="136">
        <f t="shared" ca="1" si="25"/>
        <v>131</v>
      </c>
      <c r="D231" s="136">
        <f t="shared" ca="1" si="26"/>
        <v>139</v>
      </c>
      <c r="E231" s="136">
        <f t="shared" ca="1" si="27"/>
        <v>121</v>
      </c>
      <c r="F231" s="136">
        <f t="shared" ca="1" si="28"/>
        <v>77</v>
      </c>
      <c r="G231" s="136">
        <f t="shared" ca="1" si="29"/>
        <v>60</v>
      </c>
      <c r="H231" s="136">
        <f t="shared" ca="1" si="30"/>
        <v>57</v>
      </c>
      <c r="I231" s="136">
        <f t="shared" ca="1" si="31"/>
        <v>47</v>
      </c>
      <c r="J231" s="136">
        <f t="shared" ca="1" si="32"/>
        <v>39</v>
      </c>
      <c r="K231" s="136">
        <f t="shared" ca="1" si="33"/>
        <v>50</v>
      </c>
      <c r="L231" s="136">
        <f t="shared" ca="1" si="34"/>
        <v>64</v>
      </c>
      <c r="M231" s="136">
        <f t="shared" ca="1" si="35"/>
        <v>72</v>
      </c>
      <c r="N231" s="136">
        <f t="shared" ca="1" si="36"/>
        <v>96</v>
      </c>
      <c r="BC23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),$A231,C$67)</f>
        <v>131</v>
      </c>
      <c r="BD23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),$A231,D$67)</f>
        <v>139</v>
      </c>
      <c r="BE23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),$A231,E$67)</f>
        <v>121</v>
      </c>
      <c r="BF23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),$A231,F$67)</f>
        <v>77</v>
      </c>
      <c r="BG23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),$A231,G$67)</f>
        <v>60</v>
      </c>
      <c r="BH23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),$A231,H$67)</f>
        <v>57</v>
      </c>
      <c r="BI23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),$A231,I$67)</f>
        <v>47</v>
      </c>
      <c r="BJ23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),$A231,J$67)</f>
        <v>39</v>
      </c>
      <c r="BK23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),$A231,K$67)</f>
        <v>50</v>
      </c>
      <c r="BL23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),$A231,L$67)</f>
        <v>64</v>
      </c>
      <c r="BM23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),$A231,M$67)</f>
        <v>72</v>
      </c>
      <c r="BN23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),$A231,N$67)</f>
        <v>96</v>
      </c>
    </row>
    <row r="232" spans="1:66" x14ac:dyDescent="0.25">
      <c r="A232" s="140">
        <v>165</v>
      </c>
      <c r="B232" s="136"/>
      <c r="C232" s="136">
        <f t="shared" ca="1" si="25"/>
        <v>0</v>
      </c>
      <c r="D232" s="136">
        <f t="shared" ca="1" si="26"/>
        <v>0</v>
      </c>
      <c r="E232" s="136">
        <f t="shared" ca="1" si="27"/>
        <v>0</v>
      </c>
      <c r="F232" s="136">
        <f t="shared" ca="1" si="28"/>
        <v>0</v>
      </c>
      <c r="G232" s="136">
        <f t="shared" ca="1" si="29"/>
        <v>0</v>
      </c>
      <c r="H232" s="136">
        <f t="shared" ca="1" si="30"/>
        <v>0</v>
      </c>
      <c r="I232" s="136">
        <f t="shared" ca="1" si="31"/>
        <v>0</v>
      </c>
      <c r="J232" s="136">
        <f t="shared" ca="1" si="32"/>
        <v>0</v>
      </c>
      <c r="K232" s="136">
        <f t="shared" ca="1" si="33"/>
        <v>0</v>
      </c>
      <c r="L232" s="136">
        <f t="shared" ca="1" si="34"/>
        <v>0</v>
      </c>
      <c r="M232" s="136">
        <f t="shared" ca="1" si="35"/>
        <v>0</v>
      </c>
      <c r="N232" s="136">
        <f t="shared" ca="1" si="36"/>
        <v>0</v>
      </c>
      <c r="BC23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),$A232,C$67)</f>
        <v>0</v>
      </c>
      <c r="BD23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),$A232,D$67)</f>
        <v>0</v>
      </c>
      <c r="BE23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),$A232,E$67)</f>
        <v>0</v>
      </c>
      <c r="BF23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),$A232,F$67)</f>
        <v>0</v>
      </c>
      <c r="BG23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),$A232,G$67)</f>
        <v>0</v>
      </c>
      <c r="BH23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),$A232,H$67)</f>
        <v>0</v>
      </c>
      <c r="BI23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),$A232,I$67)</f>
        <v>0</v>
      </c>
      <c r="BJ23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),$A232,J$67)</f>
        <v>0</v>
      </c>
      <c r="BK23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),$A232,K$67)</f>
        <v>0</v>
      </c>
      <c r="BL23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),$A232,L$67)</f>
        <v>0</v>
      </c>
      <c r="BM23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),$A232,M$67)</f>
        <v>0</v>
      </c>
      <c r="BN23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),$A232,N$67)</f>
        <v>0</v>
      </c>
    </row>
    <row r="233" spans="1:66" x14ac:dyDescent="0.25">
      <c r="A233" s="140">
        <v>166</v>
      </c>
      <c r="B233" s="136"/>
      <c r="C233" s="136">
        <f t="shared" ca="1" si="25"/>
        <v>0</v>
      </c>
      <c r="D233" s="136">
        <f t="shared" ca="1" si="26"/>
        <v>0</v>
      </c>
      <c r="E233" s="136">
        <f t="shared" ca="1" si="27"/>
        <v>0</v>
      </c>
      <c r="F233" s="136">
        <f t="shared" ca="1" si="28"/>
        <v>0</v>
      </c>
      <c r="G233" s="136">
        <f t="shared" ca="1" si="29"/>
        <v>0</v>
      </c>
      <c r="H233" s="136">
        <f t="shared" ca="1" si="30"/>
        <v>0</v>
      </c>
      <c r="I233" s="136">
        <f t="shared" ca="1" si="31"/>
        <v>0</v>
      </c>
      <c r="J233" s="136">
        <f t="shared" ca="1" si="32"/>
        <v>0</v>
      </c>
      <c r="K233" s="136">
        <f t="shared" ca="1" si="33"/>
        <v>0</v>
      </c>
      <c r="L233" s="136">
        <f t="shared" ca="1" si="34"/>
        <v>0</v>
      </c>
      <c r="M233" s="136">
        <f t="shared" ca="1" si="35"/>
        <v>0</v>
      </c>
      <c r="N233" s="136">
        <f t="shared" ca="1" si="36"/>
        <v>0</v>
      </c>
      <c r="BC23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),$A233,C$67)</f>
        <v>0</v>
      </c>
      <c r="BD23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),$A233,D$67)</f>
        <v>0</v>
      </c>
      <c r="BE23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),$A233,E$67)</f>
        <v>0</v>
      </c>
      <c r="BF23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),$A233,F$67)</f>
        <v>0</v>
      </c>
      <c r="BG23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),$A233,G$67)</f>
        <v>0</v>
      </c>
      <c r="BH23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),$A233,H$67)</f>
        <v>0</v>
      </c>
      <c r="BI23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),$A233,I$67)</f>
        <v>0</v>
      </c>
      <c r="BJ23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),$A233,J$67)</f>
        <v>0</v>
      </c>
      <c r="BK23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),$A233,K$67)</f>
        <v>0</v>
      </c>
      <c r="BL23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),$A233,L$67)</f>
        <v>0</v>
      </c>
      <c r="BM23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),$A233,M$67)</f>
        <v>0</v>
      </c>
      <c r="BN23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),$A233,N$67)</f>
        <v>0</v>
      </c>
    </row>
    <row r="234" spans="1:66" x14ac:dyDescent="0.25">
      <c r="A234" s="140">
        <v>167</v>
      </c>
      <c r="B234" s="136"/>
      <c r="C234" s="136">
        <f t="shared" ca="1" si="25"/>
        <v>0</v>
      </c>
      <c r="D234" s="136">
        <f t="shared" ca="1" si="26"/>
        <v>0</v>
      </c>
      <c r="E234" s="136">
        <f t="shared" ca="1" si="27"/>
        <v>0</v>
      </c>
      <c r="F234" s="136">
        <f t="shared" ca="1" si="28"/>
        <v>0</v>
      </c>
      <c r="G234" s="136">
        <f t="shared" ca="1" si="29"/>
        <v>0</v>
      </c>
      <c r="H234" s="136">
        <f t="shared" ca="1" si="30"/>
        <v>0</v>
      </c>
      <c r="I234" s="136">
        <f t="shared" ca="1" si="31"/>
        <v>0</v>
      </c>
      <c r="J234" s="136">
        <f t="shared" ca="1" si="32"/>
        <v>0</v>
      </c>
      <c r="K234" s="136">
        <f t="shared" ca="1" si="33"/>
        <v>0</v>
      </c>
      <c r="L234" s="136">
        <f t="shared" ca="1" si="34"/>
        <v>0</v>
      </c>
      <c r="M234" s="136">
        <f t="shared" ca="1" si="35"/>
        <v>0</v>
      </c>
      <c r="N234" s="136">
        <f t="shared" ca="1" si="36"/>
        <v>0</v>
      </c>
      <c r="BC23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),$A234,C$67)</f>
        <v>0</v>
      </c>
      <c r="BD23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),$A234,D$67)</f>
        <v>0</v>
      </c>
      <c r="BE23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),$A234,E$67)</f>
        <v>0</v>
      </c>
      <c r="BF23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),$A234,F$67)</f>
        <v>0</v>
      </c>
      <c r="BG23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),$A234,G$67)</f>
        <v>0</v>
      </c>
      <c r="BH23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),$A234,H$67)</f>
        <v>0</v>
      </c>
      <c r="BI23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),$A234,I$67)</f>
        <v>0</v>
      </c>
      <c r="BJ23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),$A234,J$67)</f>
        <v>0</v>
      </c>
      <c r="BK23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),$A234,K$67)</f>
        <v>0</v>
      </c>
      <c r="BL23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),$A234,L$67)</f>
        <v>0</v>
      </c>
      <c r="BM23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),$A234,M$67)</f>
        <v>0</v>
      </c>
      <c r="BN23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),$A234,N$67)</f>
        <v>0</v>
      </c>
    </row>
    <row r="235" spans="1:66" x14ac:dyDescent="0.25">
      <c r="A235" s="140">
        <v>168</v>
      </c>
      <c r="B235" s="136"/>
      <c r="C235" s="136">
        <f t="shared" ca="1" si="25"/>
        <v>3219</v>
      </c>
      <c r="D235" s="136">
        <f t="shared" ca="1" si="26"/>
        <v>3335</v>
      </c>
      <c r="E235" s="136">
        <f t="shared" ca="1" si="27"/>
        <v>3330</v>
      </c>
      <c r="F235" s="136">
        <f t="shared" ca="1" si="28"/>
        <v>2672</v>
      </c>
      <c r="G235" s="136">
        <f t="shared" ca="1" si="29"/>
        <v>1619</v>
      </c>
      <c r="H235" s="136">
        <f t="shared" ca="1" si="30"/>
        <v>1105</v>
      </c>
      <c r="I235" s="136">
        <f t="shared" ca="1" si="31"/>
        <v>945</v>
      </c>
      <c r="J235" s="136">
        <f t="shared" ca="1" si="32"/>
        <v>836</v>
      </c>
      <c r="K235" s="136">
        <f t="shared" ca="1" si="33"/>
        <v>747</v>
      </c>
      <c r="L235" s="136">
        <f t="shared" ca="1" si="34"/>
        <v>816</v>
      </c>
      <c r="M235" s="136">
        <f t="shared" ca="1" si="35"/>
        <v>1326</v>
      </c>
      <c r="N235" s="136">
        <f t="shared" ca="1" si="36"/>
        <v>2392</v>
      </c>
      <c r="BC23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),$A235,C$67)</f>
        <v>3219</v>
      </c>
      <c r="BD23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),$A235,D$67)</f>
        <v>3335</v>
      </c>
      <c r="BE23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),$A235,E$67)</f>
        <v>3330</v>
      </c>
      <c r="BF23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),$A235,F$67)</f>
        <v>2672</v>
      </c>
      <c r="BG23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),$A235,G$67)</f>
        <v>1619</v>
      </c>
      <c r="BH23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),$A235,H$67)</f>
        <v>1105</v>
      </c>
      <c r="BI23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),$A235,I$67)</f>
        <v>945</v>
      </c>
      <c r="BJ23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),$A235,J$67)</f>
        <v>836</v>
      </c>
      <c r="BK23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),$A235,K$67)</f>
        <v>747</v>
      </c>
      <c r="BL23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),$A235,L$67)</f>
        <v>816</v>
      </c>
      <c r="BM23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),$A235,M$67)</f>
        <v>1326</v>
      </c>
      <c r="BN23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),$A235,N$67)</f>
        <v>2392</v>
      </c>
    </row>
    <row r="236" spans="1:66" x14ac:dyDescent="0.25">
      <c r="A236" s="140">
        <v>169</v>
      </c>
      <c r="B236" s="136"/>
      <c r="C236" s="136">
        <f t="shared" ca="1" si="25"/>
        <v>4605</v>
      </c>
      <c r="D236" s="136">
        <f t="shared" ca="1" si="26"/>
        <v>4816</v>
      </c>
      <c r="E236" s="136">
        <f t="shared" ca="1" si="27"/>
        <v>4634</v>
      </c>
      <c r="F236" s="136">
        <f t="shared" ca="1" si="28"/>
        <v>3682</v>
      </c>
      <c r="G236" s="136">
        <f t="shared" ca="1" si="29"/>
        <v>2228</v>
      </c>
      <c r="H236" s="136">
        <f t="shared" ca="1" si="30"/>
        <v>1524</v>
      </c>
      <c r="I236" s="136">
        <f t="shared" ca="1" si="31"/>
        <v>1273</v>
      </c>
      <c r="J236" s="136">
        <f t="shared" ca="1" si="32"/>
        <v>1102</v>
      </c>
      <c r="K236" s="136">
        <f t="shared" ca="1" si="33"/>
        <v>986</v>
      </c>
      <c r="L236" s="136">
        <f t="shared" ca="1" si="34"/>
        <v>1101</v>
      </c>
      <c r="M236" s="136">
        <f t="shared" ca="1" si="35"/>
        <v>1821</v>
      </c>
      <c r="N236" s="136">
        <f t="shared" ca="1" si="36"/>
        <v>3303</v>
      </c>
      <c r="BC23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),$A236,C$67)</f>
        <v>4605</v>
      </c>
      <c r="BD23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),$A236,D$67)</f>
        <v>4816</v>
      </c>
      <c r="BE23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),$A236,E$67)</f>
        <v>4634</v>
      </c>
      <c r="BF23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),$A236,F$67)</f>
        <v>3682</v>
      </c>
      <c r="BG23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),$A236,G$67)</f>
        <v>2228</v>
      </c>
      <c r="BH23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),$A236,H$67)</f>
        <v>1524</v>
      </c>
      <c r="BI23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),$A236,I$67)</f>
        <v>1273</v>
      </c>
      <c r="BJ23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),$A236,J$67)</f>
        <v>1102</v>
      </c>
      <c r="BK23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),$A236,K$67)</f>
        <v>986</v>
      </c>
      <c r="BL23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),$A236,L$67)</f>
        <v>1101</v>
      </c>
      <c r="BM23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),$A236,M$67)</f>
        <v>1821</v>
      </c>
      <c r="BN23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),$A236,N$67)</f>
        <v>3303</v>
      </c>
    </row>
    <row r="237" spans="1:66" x14ac:dyDescent="0.25">
      <c r="A237" s="140">
        <v>170</v>
      </c>
      <c r="B237" s="136"/>
      <c r="C237" s="136">
        <f t="shared" ca="1" si="25"/>
        <v>0</v>
      </c>
      <c r="D237" s="136">
        <f t="shared" ca="1" si="26"/>
        <v>0</v>
      </c>
      <c r="E237" s="136">
        <f t="shared" ca="1" si="27"/>
        <v>0</v>
      </c>
      <c r="F237" s="136">
        <f t="shared" ca="1" si="28"/>
        <v>0</v>
      </c>
      <c r="G237" s="136">
        <f t="shared" ca="1" si="29"/>
        <v>0</v>
      </c>
      <c r="H237" s="136">
        <f t="shared" ca="1" si="30"/>
        <v>0</v>
      </c>
      <c r="I237" s="136">
        <f t="shared" ca="1" si="31"/>
        <v>0</v>
      </c>
      <c r="J237" s="136">
        <f t="shared" ca="1" si="32"/>
        <v>0</v>
      </c>
      <c r="K237" s="136">
        <f t="shared" ca="1" si="33"/>
        <v>0</v>
      </c>
      <c r="L237" s="136">
        <f t="shared" ca="1" si="34"/>
        <v>0</v>
      </c>
      <c r="M237" s="136">
        <f t="shared" ca="1" si="35"/>
        <v>0</v>
      </c>
      <c r="N237" s="136">
        <f t="shared" ca="1" si="36"/>
        <v>0</v>
      </c>
      <c r="BC23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),$A237,C$67)</f>
        <v>0</v>
      </c>
      <c r="BD23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),$A237,D$67)</f>
        <v>0</v>
      </c>
      <c r="BE23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),$A237,E$67)</f>
        <v>0</v>
      </c>
      <c r="BF23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),$A237,F$67)</f>
        <v>0</v>
      </c>
      <c r="BG23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),$A237,G$67)</f>
        <v>0</v>
      </c>
      <c r="BH23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),$A237,H$67)</f>
        <v>0</v>
      </c>
      <c r="BI23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),$A237,I$67)</f>
        <v>0</v>
      </c>
      <c r="BJ23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),$A237,J$67)</f>
        <v>0</v>
      </c>
      <c r="BK23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),$A237,K$67)</f>
        <v>0</v>
      </c>
      <c r="BL23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),$A237,L$67)</f>
        <v>0</v>
      </c>
      <c r="BM23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),$A237,M$67)</f>
        <v>0</v>
      </c>
      <c r="BN23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),$A237,N$67)</f>
        <v>0</v>
      </c>
    </row>
    <row r="238" spans="1:66" x14ac:dyDescent="0.25">
      <c r="A238" s="140">
        <v>171</v>
      </c>
      <c r="B238" s="136"/>
      <c r="C238" s="136">
        <f t="shared" ca="1" si="25"/>
        <v>107</v>
      </c>
      <c r="D238" s="136">
        <f t="shared" ca="1" si="26"/>
        <v>139</v>
      </c>
      <c r="E238" s="136">
        <f t="shared" ca="1" si="27"/>
        <v>217</v>
      </c>
      <c r="F238" s="136">
        <f t="shared" ca="1" si="28"/>
        <v>190</v>
      </c>
      <c r="G238" s="136">
        <f t="shared" ca="1" si="29"/>
        <v>63</v>
      </c>
      <c r="H238" s="136">
        <f t="shared" ca="1" si="30"/>
        <v>17</v>
      </c>
      <c r="I238" s="136">
        <f t="shared" ca="1" si="31"/>
        <v>11</v>
      </c>
      <c r="J238" s="136">
        <f t="shared" ca="1" si="32"/>
        <v>14</v>
      </c>
      <c r="K238" s="136">
        <f t="shared" ca="1" si="33"/>
        <v>21</v>
      </c>
      <c r="L238" s="136">
        <f t="shared" ca="1" si="34"/>
        <v>22</v>
      </c>
      <c r="M238" s="136">
        <f t="shared" ca="1" si="35"/>
        <v>37</v>
      </c>
      <c r="N238" s="136">
        <f t="shared" ca="1" si="36"/>
        <v>82</v>
      </c>
      <c r="BC23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),$A238,C$67)</f>
        <v>107</v>
      </c>
      <c r="BD23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),$A238,D$67)</f>
        <v>139</v>
      </c>
      <c r="BE23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),$A238,E$67)</f>
        <v>217</v>
      </c>
      <c r="BF23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),$A238,F$67)</f>
        <v>190</v>
      </c>
      <c r="BG23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),$A238,G$67)</f>
        <v>63</v>
      </c>
      <c r="BH23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),$A238,H$67)</f>
        <v>17</v>
      </c>
      <c r="BI23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),$A238,I$67)</f>
        <v>11</v>
      </c>
      <c r="BJ23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),$A238,J$67)</f>
        <v>14</v>
      </c>
      <c r="BK23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),$A238,K$67)</f>
        <v>21</v>
      </c>
      <c r="BL23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),$A238,L$67)</f>
        <v>22</v>
      </c>
      <c r="BM23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),$A238,M$67)</f>
        <v>37</v>
      </c>
      <c r="BN23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),$A238,N$67)</f>
        <v>82</v>
      </c>
    </row>
    <row r="239" spans="1:66" x14ac:dyDescent="0.25">
      <c r="A239" s="140">
        <v>172</v>
      </c>
      <c r="B239" s="136"/>
      <c r="C239" s="136">
        <f t="shared" ca="1" si="25"/>
        <v>4644</v>
      </c>
      <c r="D239" s="136">
        <f t="shared" ca="1" si="26"/>
        <v>4935</v>
      </c>
      <c r="E239" s="136">
        <f t="shared" ca="1" si="27"/>
        <v>4896</v>
      </c>
      <c r="F239" s="136">
        <f t="shared" ca="1" si="28"/>
        <v>3988</v>
      </c>
      <c r="G239" s="136">
        <f t="shared" ca="1" si="29"/>
        <v>2405</v>
      </c>
      <c r="H239" s="136">
        <f t="shared" ca="1" si="30"/>
        <v>1583</v>
      </c>
      <c r="I239" s="136">
        <f t="shared" ca="1" si="31"/>
        <v>1302</v>
      </c>
      <c r="J239" s="136">
        <f t="shared" ca="1" si="32"/>
        <v>1135</v>
      </c>
      <c r="K239" s="136">
        <f t="shared" ca="1" si="33"/>
        <v>1014</v>
      </c>
      <c r="L239" s="136">
        <f t="shared" ca="1" si="34"/>
        <v>1094</v>
      </c>
      <c r="M239" s="136">
        <f t="shared" ca="1" si="35"/>
        <v>1750</v>
      </c>
      <c r="N239" s="136">
        <f t="shared" ca="1" si="36"/>
        <v>3246</v>
      </c>
      <c r="BC23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),$A239,C$67)</f>
        <v>4644</v>
      </c>
      <c r="BD23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),$A239,D$67)</f>
        <v>4935</v>
      </c>
      <c r="BE23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),$A239,E$67)</f>
        <v>4896</v>
      </c>
      <c r="BF23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),$A239,F$67)</f>
        <v>3988</v>
      </c>
      <c r="BG23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),$A239,G$67)</f>
        <v>2405</v>
      </c>
      <c r="BH23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),$A239,H$67)</f>
        <v>1583</v>
      </c>
      <c r="BI23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),$A239,I$67)</f>
        <v>1302</v>
      </c>
      <c r="BJ23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),$A239,J$67)</f>
        <v>1135</v>
      </c>
      <c r="BK23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),$A239,K$67)</f>
        <v>1014</v>
      </c>
      <c r="BL23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),$A239,L$67)</f>
        <v>1094</v>
      </c>
      <c r="BM23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),$A239,M$67)</f>
        <v>1750</v>
      </c>
      <c r="BN23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),$A239,N$67)</f>
        <v>3246</v>
      </c>
    </row>
    <row r="240" spans="1:66" x14ac:dyDescent="0.25">
      <c r="A240" s="140">
        <v>173</v>
      </c>
      <c r="B240" s="136"/>
      <c r="C240" s="136">
        <f t="shared" ca="1" si="25"/>
        <v>4640</v>
      </c>
      <c r="D240" s="136">
        <f t="shared" ca="1" si="26"/>
        <v>4952</v>
      </c>
      <c r="E240" s="136">
        <f t="shared" ca="1" si="27"/>
        <v>4939</v>
      </c>
      <c r="F240" s="136">
        <f t="shared" ca="1" si="28"/>
        <v>4059</v>
      </c>
      <c r="G240" s="136">
        <f t="shared" ca="1" si="29"/>
        <v>2456</v>
      </c>
      <c r="H240" s="136">
        <f t="shared" ca="1" si="30"/>
        <v>1603</v>
      </c>
      <c r="I240" s="136">
        <f t="shared" ca="1" si="31"/>
        <v>1313</v>
      </c>
      <c r="J240" s="136">
        <f t="shared" ca="1" si="32"/>
        <v>1147</v>
      </c>
      <c r="K240" s="136">
        <f t="shared" ca="1" si="33"/>
        <v>1025</v>
      </c>
      <c r="L240" s="136">
        <f t="shared" ca="1" si="34"/>
        <v>1096</v>
      </c>
      <c r="M240" s="136">
        <f t="shared" ca="1" si="35"/>
        <v>1728</v>
      </c>
      <c r="N240" s="136">
        <f t="shared" ca="1" si="36"/>
        <v>3223</v>
      </c>
      <c r="BC24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),$A240,C$67)</f>
        <v>4640</v>
      </c>
      <c r="BD24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),$A240,D$67)</f>
        <v>4952</v>
      </c>
      <c r="BE24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),$A240,E$67)</f>
        <v>4939</v>
      </c>
      <c r="BF24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),$A240,F$67)</f>
        <v>4059</v>
      </c>
      <c r="BG24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),$A240,G$67)</f>
        <v>2456</v>
      </c>
      <c r="BH24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),$A240,H$67)</f>
        <v>1603</v>
      </c>
      <c r="BI24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),$A240,I$67)</f>
        <v>1313</v>
      </c>
      <c r="BJ24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),$A240,J$67)</f>
        <v>1147</v>
      </c>
      <c r="BK24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),$A240,K$67)</f>
        <v>1025</v>
      </c>
      <c r="BL24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),$A240,L$67)</f>
        <v>1096</v>
      </c>
      <c r="BM24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),$A240,M$67)</f>
        <v>1728</v>
      </c>
      <c r="BN24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),$A240,N$67)</f>
        <v>3223</v>
      </c>
    </row>
    <row r="241" spans="1:66" x14ac:dyDescent="0.25">
      <c r="A241" s="140">
        <v>174</v>
      </c>
      <c r="B241" s="136"/>
      <c r="C241" s="136">
        <f t="shared" ca="1" si="25"/>
        <v>0</v>
      </c>
      <c r="D241" s="136">
        <f t="shared" ca="1" si="26"/>
        <v>0</v>
      </c>
      <c r="E241" s="136">
        <f t="shared" ca="1" si="27"/>
        <v>0</v>
      </c>
      <c r="F241" s="136">
        <f t="shared" ca="1" si="28"/>
        <v>0</v>
      </c>
      <c r="G241" s="136">
        <f t="shared" ca="1" si="29"/>
        <v>0</v>
      </c>
      <c r="H241" s="136">
        <f t="shared" ca="1" si="30"/>
        <v>0</v>
      </c>
      <c r="I241" s="136">
        <f t="shared" ca="1" si="31"/>
        <v>0</v>
      </c>
      <c r="J241" s="136">
        <f t="shared" ca="1" si="32"/>
        <v>0</v>
      </c>
      <c r="K241" s="136">
        <f t="shared" ca="1" si="33"/>
        <v>0</v>
      </c>
      <c r="L241" s="136">
        <f t="shared" ca="1" si="34"/>
        <v>0</v>
      </c>
      <c r="M241" s="136">
        <f t="shared" ca="1" si="35"/>
        <v>0</v>
      </c>
      <c r="N241" s="136">
        <f t="shared" ca="1" si="36"/>
        <v>0</v>
      </c>
      <c r="BC24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),$A241,C$67)</f>
        <v>0</v>
      </c>
      <c r="BD24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),$A241,D$67)</f>
        <v>0</v>
      </c>
      <c r="BE24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),$A241,E$67)</f>
        <v>0</v>
      </c>
      <c r="BF24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),$A241,F$67)</f>
        <v>0</v>
      </c>
      <c r="BG24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),$A241,G$67)</f>
        <v>0</v>
      </c>
      <c r="BH24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),$A241,H$67)</f>
        <v>0</v>
      </c>
      <c r="BI24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),$A241,I$67)</f>
        <v>0</v>
      </c>
      <c r="BJ24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),$A241,J$67)</f>
        <v>0</v>
      </c>
      <c r="BK24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),$A241,K$67)</f>
        <v>0</v>
      </c>
      <c r="BL24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),$A241,L$67)</f>
        <v>0</v>
      </c>
      <c r="BM24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),$A241,M$67)</f>
        <v>0</v>
      </c>
      <c r="BN24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),$A241,N$67)</f>
        <v>0</v>
      </c>
    </row>
    <row r="242" spans="1:66" x14ac:dyDescent="0.25">
      <c r="A242" s="140">
        <v>175</v>
      </c>
      <c r="B242" s="136"/>
      <c r="C242" s="136">
        <f t="shared" ca="1" si="25"/>
        <v>4640</v>
      </c>
      <c r="D242" s="136">
        <f t="shared" ca="1" si="26"/>
        <v>4952</v>
      </c>
      <c r="E242" s="136">
        <f t="shared" ca="1" si="27"/>
        <v>4939</v>
      </c>
      <c r="F242" s="136">
        <f t="shared" ca="1" si="28"/>
        <v>4059</v>
      </c>
      <c r="G242" s="136">
        <f t="shared" ca="1" si="29"/>
        <v>2456</v>
      </c>
      <c r="H242" s="136">
        <f t="shared" ca="1" si="30"/>
        <v>1603</v>
      </c>
      <c r="I242" s="136">
        <f t="shared" ca="1" si="31"/>
        <v>1313</v>
      </c>
      <c r="J242" s="136">
        <f t="shared" ca="1" si="32"/>
        <v>1147</v>
      </c>
      <c r="K242" s="136">
        <f t="shared" ca="1" si="33"/>
        <v>1025</v>
      </c>
      <c r="L242" s="136">
        <f t="shared" ca="1" si="34"/>
        <v>1096</v>
      </c>
      <c r="M242" s="136">
        <f t="shared" ca="1" si="35"/>
        <v>1728</v>
      </c>
      <c r="N242" s="136">
        <f t="shared" ca="1" si="36"/>
        <v>3223</v>
      </c>
      <c r="BC24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),$A242,C$67)</f>
        <v>4640</v>
      </c>
      <c r="BD24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),$A242,D$67)</f>
        <v>4952</v>
      </c>
      <c r="BE24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),$A242,E$67)</f>
        <v>4939</v>
      </c>
      <c r="BF24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),$A242,F$67)</f>
        <v>4059</v>
      </c>
      <c r="BG24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),$A242,G$67)</f>
        <v>2456</v>
      </c>
      <c r="BH24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),$A242,H$67)</f>
        <v>1603</v>
      </c>
      <c r="BI24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),$A242,I$67)</f>
        <v>1313</v>
      </c>
      <c r="BJ24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),$A242,J$67)</f>
        <v>1147</v>
      </c>
      <c r="BK24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),$A242,K$67)</f>
        <v>1025</v>
      </c>
      <c r="BL24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),$A242,L$67)</f>
        <v>1096</v>
      </c>
      <c r="BM24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),$A242,M$67)</f>
        <v>1728</v>
      </c>
      <c r="BN24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),$A242,N$67)</f>
        <v>3223</v>
      </c>
    </row>
    <row r="243" spans="1:66" x14ac:dyDescent="0.25">
      <c r="A243" s="140">
        <v>176</v>
      </c>
      <c r="B243" s="136"/>
      <c r="C243" s="136">
        <f t="shared" ca="1" si="25"/>
        <v>4640</v>
      </c>
      <c r="D243" s="136">
        <f t="shared" ca="1" si="26"/>
        <v>4952</v>
      </c>
      <c r="E243" s="136">
        <f t="shared" ca="1" si="27"/>
        <v>4939</v>
      </c>
      <c r="F243" s="136">
        <f t="shared" ca="1" si="28"/>
        <v>4059</v>
      </c>
      <c r="G243" s="136">
        <f t="shared" ca="1" si="29"/>
        <v>2456</v>
      </c>
      <c r="H243" s="136">
        <f t="shared" ca="1" si="30"/>
        <v>1603</v>
      </c>
      <c r="I243" s="136">
        <f t="shared" ca="1" si="31"/>
        <v>1313</v>
      </c>
      <c r="J243" s="136">
        <f t="shared" ca="1" si="32"/>
        <v>1147</v>
      </c>
      <c r="K243" s="136">
        <f t="shared" ca="1" si="33"/>
        <v>1025</v>
      </c>
      <c r="L243" s="136">
        <f t="shared" ca="1" si="34"/>
        <v>1096</v>
      </c>
      <c r="M243" s="136">
        <f t="shared" ca="1" si="35"/>
        <v>1728</v>
      </c>
      <c r="N243" s="136">
        <f t="shared" ca="1" si="36"/>
        <v>3223</v>
      </c>
      <c r="BC24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),$A243,C$67)</f>
        <v>4640</v>
      </c>
      <c r="BD24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),$A243,D$67)</f>
        <v>4952</v>
      </c>
      <c r="BE24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),$A243,E$67)</f>
        <v>4939</v>
      </c>
      <c r="BF24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),$A243,F$67)</f>
        <v>4059</v>
      </c>
      <c r="BG24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),$A243,G$67)</f>
        <v>2456</v>
      </c>
      <c r="BH24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),$A243,H$67)</f>
        <v>1603</v>
      </c>
      <c r="BI24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),$A243,I$67)</f>
        <v>1313</v>
      </c>
      <c r="BJ24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),$A243,J$67)</f>
        <v>1147</v>
      </c>
      <c r="BK24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),$A243,K$67)</f>
        <v>1025</v>
      </c>
      <c r="BL24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),$A243,L$67)</f>
        <v>1096</v>
      </c>
      <c r="BM24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),$A243,M$67)</f>
        <v>1728</v>
      </c>
      <c r="BN24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),$A243,N$67)</f>
        <v>3223</v>
      </c>
    </row>
    <row r="244" spans="1:66" x14ac:dyDescent="0.25">
      <c r="A244" s="140">
        <v>177</v>
      </c>
      <c r="B244" s="136"/>
      <c r="C244" s="136">
        <f t="shared" ca="1" si="25"/>
        <v>0</v>
      </c>
      <c r="D244" s="136">
        <f t="shared" ca="1" si="26"/>
        <v>0</v>
      </c>
      <c r="E244" s="136">
        <f t="shared" ca="1" si="27"/>
        <v>0</v>
      </c>
      <c r="F244" s="136">
        <f t="shared" ca="1" si="28"/>
        <v>0</v>
      </c>
      <c r="G244" s="136">
        <f t="shared" ca="1" si="29"/>
        <v>0</v>
      </c>
      <c r="H244" s="136">
        <f t="shared" ca="1" si="30"/>
        <v>0</v>
      </c>
      <c r="I244" s="136">
        <f t="shared" ca="1" si="31"/>
        <v>0</v>
      </c>
      <c r="J244" s="136">
        <f t="shared" ca="1" si="32"/>
        <v>0</v>
      </c>
      <c r="K244" s="136">
        <f t="shared" ca="1" si="33"/>
        <v>0</v>
      </c>
      <c r="L244" s="136">
        <f t="shared" ca="1" si="34"/>
        <v>0</v>
      </c>
      <c r="M244" s="136">
        <f t="shared" ca="1" si="35"/>
        <v>0</v>
      </c>
      <c r="N244" s="136">
        <f t="shared" ca="1" si="36"/>
        <v>0</v>
      </c>
      <c r="BC24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),$A244,C$67)</f>
        <v>0</v>
      </c>
      <c r="BD24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),$A244,D$67)</f>
        <v>0</v>
      </c>
      <c r="BE24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),$A244,E$67)</f>
        <v>0</v>
      </c>
      <c r="BF24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),$A244,F$67)</f>
        <v>0</v>
      </c>
      <c r="BG24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),$A244,G$67)</f>
        <v>0</v>
      </c>
      <c r="BH24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),$A244,H$67)</f>
        <v>0</v>
      </c>
      <c r="BI24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),$A244,I$67)</f>
        <v>0</v>
      </c>
      <c r="BJ24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),$A244,J$67)</f>
        <v>0</v>
      </c>
      <c r="BK24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),$A244,K$67)</f>
        <v>0</v>
      </c>
      <c r="BL24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),$A244,L$67)</f>
        <v>0</v>
      </c>
      <c r="BM24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),$A244,M$67)</f>
        <v>0</v>
      </c>
      <c r="BN24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),$A244,N$67)</f>
        <v>0</v>
      </c>
    </row>
    <row r="245" spans="1:66" x14ac:dyDescent="0.25">
      <c r="A245" s="140">
        <v>178</v>
      </c>
      <c r="B245" s="136"/>
      <c r="C245" s="136">
        <f t="shared" ca="1" si="25"/>
        <v>4638</v>
      </c>
      <c r="D245" s="136">
        <f t="shared" ca="1" si="26"/>
        <v>4953</v>
      </c>
      <c r="E245" s="136">
        <f t="shared" ca="1" si="27"/>
        <v>4939</v>
      </c>
      <c r="F245" s="136">
        <f t="shared" ca="1" si="28"/>
        <v>4058</v>
      </c>
      <c r="G245" s="136">
        <f t="shared" ca="1" si="29"/>
        <v>2457</v>
      </c>
      <c r="H245" s="136">
        <f t="shared" ca="1" si="30"/>
        <v>1603</v>
      </c>
      <c r="I245" s="136">
        <f t="shared" ca="1" si="31"/>
        <v>1313</v>
      </c>
      <c r="J245" s="136">
        <f t="shared" ca="1" si="32"/>
        <v>1147</v>
      </c>
      <c r="K245" s="136">
        <f t="shared" ca="1" si="33"/>
        <v>1025</v>
      </c>
      <c r="L245" s="136">
        <f t="shared" ca="1" si="34"/>
        <v>1095</v>
      </c>
      <c r="M245" s="136">
        <f t="shared" ca="1" si="35"/>
        <v>1727</v>
      </c>
      <c r="N245" s="136">
        <f t="shared" ca="1" si="36"/>
        <v>3222</v>
      </c>
      <c r="BC24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),$A245,C$67)</f>
        <v>4638</v>
      </c>
      <c r="BD24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),$A245,D$67)</f>
        <v>4953</v>
      </c>
      <c r="BE24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),$A245,E$67)</f>
        <v>4939</v>
      </c>
      <c r="BF24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),$A245,F$67)</f>
        <v>4058</v>
      </c>
      <c r="BG24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),$A245,G$67)</f>
        <v>2457</v>
      </c>
      <c r="BH24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),$A245,H$67)</f>
        <v>1603</v>
      </c>
      <c r="BI24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),$A245,I$67)</f>
        <v>1313</v>
      </c>
      <c r="BJ24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),$A245,J$67)</f>
        <v>1147</v>
      </c>
      <c r="BK24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),$A245,K$67)</f>
        <v>1025</v>
      </c>
      <c r="BL24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),$A245,L$67)</f>
        <v>1095</v>
      </c>
      <c r="BM24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),$A245,M$67)</f>
        <v>1727</v>
      </c>
      <c r="BN24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),$A245,N$67)</f>
        <v>3222</v>
      </c>
    </row>
    <row r="246" spans="1:66" x14ac:dyDescent="0.25">
      <c r="A246" s="140">
        <v>179</v>
      </c>
      <c r="B246" s="136"/>
      <c r="C246" s="136">
        <f t="shared" ca="1" si="25"/>
        <v>0</v>
      </c>
      <c r="D246" s="136">
        <f t="shared" ca="1" si="26"/>
        <v>0</v>
      </c>
      <c r="E246" s="136">
        <f t="shared" ca="1" si="27"/>
        <v>0</v>
      </c>
      <c r="F246" s="136">
        <f t="shared" ca="1" si="28"/>
        <v>0</v>
      </c>
      <c r="G246" s="136">
        <f t="shared" ca="1" si="29"/>
        <v>0</v>
      </c>
      <c r="H246" s="136">
        <f t="shared" ca="1" si="30"/>
        <v>0</v>
      </c>
      <c r="I246" s="136">
        <f t="shared" ca="1" si="31"/>
        <v>0</v>
      </c>
      <c r="J246" s="136">
        <f t="shared" ca="1" si="32"/>
        <v>0</v>
      </c>
      <c r="K246" s="136">
        <f t="shared" ca="1" si="33"/>
        <v>0</v>
      </c>
      <c r="L246" s="136">
        <f t="shared" ca="1" si="34"/>
        <v>0</v>
      </c>
      <c r="M246" s="136">
        <f t="shared" ca="1" si="35"/>
        <v>0</v>
      </c>
      <c r="N246" s="136">
        <f t="shared" ca="1" si="36"/>
        <v>0</v>
      </c>
      <c r="BC24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),$A246,C$67)</f>
        <v>0</v>
      </c>
      <c r="BD24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),$A246,D$67)</f>
        <v>0</v>
      </c>
      <c r="BE24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),$A246,E$67)</f>
        <v>0</v>
      </c>
      <c r="BF24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),$A246,F$67)</f>
        <v>0</v>
      </c>
      <c r="BG24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),$A246,G$67)</f>
        <v>0</v>
      </c>
      <c r="BH24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),$A246,H$67)</f>
        <v>0</v>
      </c>
      <c r="BI24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),$A246,I$67)</f>
        <v>0</v>
      </c>
      <c r="BJ24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),$A246,J$67)</f>
        <v>0</v>
      </c>
      <c r="BK24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),$A246,K$67)</f>
        <v>0</v>
      </c>
      <c r="BL24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),$A246,L$67)</f>
        <v>0</v>
      </c>
      <c r="BM24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),$A246,M$67)</f>
        <v>0</v>
      </c>
      <c r="BN24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),$A246,N$67)</f>
        <v>0</v>
      </c>
    </row>
    <row r="247" spans="1:66" x14ac:dyDescent="0.25">
      <c r="A247" s="140">
        <v>180</v>
      </c>
      <c r="B247" s="136"/>
      <c r="C247" s="136">
        <f t="shared" ca="1" si="25"/>
        <v>0</v>
      </c>
      <c r="D247" s="136">
        <f t="shared" ca="1" si="26"/>
        <v>0</v>
      </c>
      <c r="E247" s="136">
        <f t="shared" ca="1" si="27"/>
        <v>0</v>
      </c>
      <c r="F247" s="136">
        <f t="shared" ca="1" si="28"/>
        <v>0</v>
      </c>
      <c r="G247" s="136">
        <f t="shared" ca="1" si="29"/>
        <v>0</v>
      </c>
      <c r="H247" s="136">
        <f t="shared" ca="1" si="30"/>
        <v>0</v>
      </c>
      <c r="I247" s="136">
        <f t="shared" ca="1" si="31"/>
        <v>0</v>
      </c>
      <c r="J247" s="136">
        <f t="shared" ca="1" si="32"/>
        <v>0</v>
      </c>
      <c r="K247" s="136">
        <f t="shared" ca="1" si="33"/>
        <v>0</v>
      </c>
      <c r="L247" s="136">
        <f t="shared" ca="1" si="34"/>
        <v>0</v>
      </c>
      <c r="M247" s="136">
        <f t="shared" ca="1" si="35"/>
        <v>0</v>
      </c>
      <c r="N247" s="136">
        <f t="shared" ca="1" si="36"/>
        <v>0</v>
      </c>
      <c r="BC24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),$A247,C$67)</f>
        <v>0</v>
      </c>
      <c r="BD24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),$A247,D$67)</f>
        <v>0</v>
      </c>
      <c r="BE24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),$A247,E$67)</f>
        <v>0</v>
      </c>
      <c r="BF24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),$A247,F$67)</f>
        <v>0</v>
      </c>
      <c r="BG24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),$A247,G$67)</f>
        <v>0</v>
      </c>
      <c r="BH24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),$A247,H$67)</f>
        <v>0</v>
      </c>
      <c r="BI24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),$A247,I$67)</f>
        <v>0</v>
      </c>
      <c r="BJ24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),$A247,J$67)</f>
        <v>0</v>
      </c>
      <c r="BK24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),$A247,K$67)</f>
        <v>0</v>
      </c>
      <c r="BL24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),$A247,L$67)</f>
        <v>0</v>
      </c>
      <c r="BM24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),$A247,M$67)</f>
        <v>0</v>
      </c>
      <c r="BN24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),$A247,N$67)</f>
        <v>0</v>
      </c>
    </row>
    <row r="248" spans="1:66" x14ac:dyDescent="0.25">
      <c r="A248" s="140">
        <v>181</v>
      </c>
      <c r="B248" s="136"/>
      <c r="C248" s="136">
        <f t="shared" ca="1" si="25"/>
        <v>0</v>
      </c>
      <c r="D248" s="136">
        <f t="shared" ca="1" si="26"/>
        <v>0</v>
      </c>
      <c r="E248" s="136">
        <f t="shared" ca="1" si="27"/>
        <v>0</v>
      </c>
      <c r="F248" s="136">
        <f t="shared" ca="1" si="28"/>
        <v>0</v>
      </c>
      <c r="G248" s="136">
        <f t="shared" ca="1" si="29"/>
        <v>0</v>
      </c>
      <c r="H248" s="136">
        <f t="shared" ca="1" si="30"/>
        <v>0</v>
      </c>
      <c r="I248" s="136">
        <f t="shared" ca="1" si="31"/>
        <v>0</v>
      </c>
      <c r="J248" s="136">
        <f t="shared" ca="1" si="32"/>
        <v>0</v>
      </c>
      <c r="K248" s="136">
        <f t="shared" ca="1" si="33"/>
        <v>0</v>
      </c>
      <c r="L248" s="136">
        <f t="shared" ca="1" si="34"/>
        <v>0</v>
      </c>
      <c r="M248" s="136">
        <f t="shared" ca="1" si="35"/>
        <v>0</v>
      </c>
      <c r="N248" s="136">
        <f t="shared" ca="1" si="36"/>
        <v>0</v>
      </c>
      <c r="BC24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),$A248,C$67)</f>
        <v>0</v>
      </c>
      <c r="BD24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),$A248,D$67)</f>
        <v>0</v>
      </c>
      <c r="BE24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),$A248,E$67)</f>
        <v>0</v>
      </c>
      <c r="BF24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),$A248,F$67)</f>
        <v>0</v>
      </c>
      <c r="BG24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),$A248,G$67)</f>
        <v>0</v>
      </c>
      <c r="BH24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),$A248,H$67)</f>
        <v>0</v>
      </c>
      <c r="BI24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),$A248,I$67)</f>
        <v>0</v>
      </c>
      <c r="BJ24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),$A248,J$67)</f>
        <v>0</v>
      </c>
      <c r="BK24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),$A248,K$67)</f>
        <v>0</v>
      </c>
      <c r="BL24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),$A248,L$67)</f>
        <v>0</v>
      </c>
      <c r="BM24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),$A248,M$67)</f>
        <v>0</v>
      </c>
      <c r="BN24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),$A248,N$67)</f>
        <v>0</v>
      </c>
    </row>
    <row r="249" spans="1:66" x14ac:dyDescent="0.25">
      <c r="A249" s="140">
        <v>182</v>
      </c>
      <c r="B249" s="136"/>
      <c r="C249" s="136">
        <f t="shared" ca="1" si="25"/>
        <v>0</v>
      </c>
      <c r="D249" s="136">
        <f t="shared" ca="1" si="26"/>
        <v>0</v>
      </c>
      <c r="E249" s="136">
        <f t="shared" ca="1" si="27"/>
        <v>0</v>
      </c>
      <c r="F249" s="136">
        <f t="shared" ca="1" si="28"/>
        <v>0</v>
      </c>
      <c r="G249" s="136">
        <f t="shared" ca="1" si="29"/>
        <v>0</v>
      </c>
      <c r="H249" s="136">
        <f t="shared" ca="1" si="30"/>
        <v>0</v>
      </c>
      <c r="I249" s="136">
        <f t="shared" ca="1" si="31"/>
        <v>0</v>
      </c>
      <c r="J249" s="136">
        <f t="shared" ca="1" si="32"/>
        <v>0</v>
      </c>
      <c r="K249" s="136">
        <f t="shared" ca="1" si="33"/>
        <v>0</v>
      </c>
      <c r="L249" s="136">
        <f t="shared" ca="1" si="34"/>
        <v>0</v>
      </c>
      <c r="M249" s="136">
        <f t="shared" ca="1" si="35"/>
        <v>0</v>
      </c>
      <c r="N249" s="136">
        <f t="shared" ca="1" si="36"/>
        <v>0</v>
      </c>
      <c r="BC24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),$A249,C$67)</f>
        <v>0</v>
      </c>
      <c r="BD24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),$A249,D$67)</f>
        <v>0</v>
      </c>
      <c r="BE24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),$A249,E$67)</f>
        <v>0</v>
      </c>
      <c r="BF24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),$A249,F$67)</f>
        <v>0</v>
      </c>
      <c r="BG24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),$A249,G$67)</f>
        <v>0</v>
      </c>
      <c r="BH24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),$A249,H$67)</f>
        <v>0</v>
      </c>
      <c r="BI24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),$A249,I$67)</f>
        <v>0</v>
      </c>
      <c r="BJ24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),$A249,J$67)</f>
        <v>0</v>
      </c>
      <c r="BK24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),$A249,K$67)</f>
        <v>0</v>
      </c>
      <c r="BL24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),$A249,L$67)</f>
        <v>0</v>
      </c>
      <c r="BM24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),$A249,M$67)</f>
        <v>0</v>
      </c>
      <c r="BN24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),$A249,N$67)</f>
        <v>0</v>
      </c>
    </row>
    <row r="250" spans="1:66" x14ac:dyDescent="0.25">
      <c r="A250" s="140">
        <v>183</v>
      </c>
      <c r="B250" s="136"/>
      <c r="C250" s="136">
        <f t="shared" ca="1" si="25"/>
        <v>164</v>
      </c>
      <c r="D250" s="136">
        <f t="shared" ca="1" si="26"/>
        <v>125</v>
      </c>
      <c r="E250" s="136">
        <f t="shared" ca="1" si="27"/>
        <v>113</v>
      </c>
      <c r="F250" s="136">
        <f t="shared" ca="1" si="28"/>
        <v>82</v>
      </c>
      <c r="G250" s="136">
        <f t="shared" ca="1" si="29"/>
        <v>61</v>
      </c>
      <c r="H250" s="136">
        <f t="shared" ca="1" si="30"/>
        <v>52</v>
      </c>
      <c r="I250" s="136">
        <f t="shared" ca="1" si="31"/>
        <v>46</v>
      </c>
      <c r="J250" s="136">
        <f t="shared" ca="1" si="32"/>
        <v>41</v>
      </c>
      <c r="K250" s="136">
        <f t="shared" ca="1" si="33"/>
        <v>41</v>
      </c>
      <c r="L250" s="136">
        <f t="shared" ca="1" si="34"/>
        <v>51</v>
      </c>
      <c r="M250" s="136">
        <f t="shared" ca="1" si="35"/>
        <v>85</v>
      </c>
      <c r="N250" s="136">
        <f t="shared" ca="1" si="36"/>
        <v>141</v>
      </c>
      <c r="BC25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),$A250,C$67)</f>
        <v>164</v>
      </c>
      <c r="BD25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),$A250,D$67)</f>
        <v>125</v>
      </c>
      <c r="BE25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),$A250,E$67)</f>
        <v>113</v>
      </c>
      <c r="BF25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),$A250,F$67)</f>
        <v>82</v>
      </c>
      <c r="BG25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),$A250,G$67)</f>
        <v>61</v>
      </c>
      <c r="BH25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),$A250,H$67)</f>
        <v>52</v>
      </c>
      <c r="BI25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),$A250,I$67)</f>
        <v>46</v>
      </c>
      <c r="BJ25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),$A250,J$67)</f>
        <v>41</v>
      </c>
      <c r="BK25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),$A250,K$67)</f>
        <v>41</v>
      </c>
      <c r="BL25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),$A250,L$67)</f>
        <v>51</v>
      </c>
      <c r="BM25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),$A250,M$67)</f>
        <v>85</v>
      </c>
      <c r="BN25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),$A250,N$67)</f>
        <v>141</v>
      </c>
    </row>
    <row r="251" spans="1:66" x14ac:dyDescent="0.25">
      <c r="A251" s="140">
        <v>184</v>
      </c>
      <c r="B251" s="136"/>
      <c r="C251" s="136">
        <f t="shared" ca="1" si="25"/>
        <v>0</v>
      </c>
      <c r="D251" s="136">
        <f t="shared" ca="1" si="26"/>
        <v>0</v>
      </c>
      <c r="E251" s="136">
        <f t="shared" ca="1" si="27"/>
        <v>0</v>
      </c>
      <c r="F251" s="136">
        <f t="shared" ca="1" si="28"/>
        <v>0</v>
      </c>
      <c r="G251" s="136">
        <f t="shared" ca="1" si="29"/>
        <v>0</v>
      </c>
      <c r="H251" s="136">
        <f t="shared" ca="1" si="30"/>
        <v>0</v>
      </c>
      <c r="I251" s="136">
        <f t="shared" ca="1" si="31"/>
        <v>0</v>
      </c>
      <c r="J251" s="136">
        <f t="shared" ca="1" si="32"/>
        <v>0</v>
      </c>
      <c r="K251" s="136">
        <f t="shared" ca="1" si="33"/>
        <v>0</v>
      </c>
      <c r="L251" s="136">
        <f t="shared" ca="1" si="34"/>
        <v>0</v>
      </c>
      <c r="M251" s="136">
        <f t="shared" ca="1" si="35"/>
        <v>0</v>
      </c>
      <c r="N251" s="136">
        <f t="shared" ca="1" si="36"/>
        <v>0</v>
      </c>
      <c r="BC25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),$A251,C$67)</f>
        <v>0</v>
      </c>
      <c r="BD25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),$A251,D$67)</f>
        <v>0</v>
      </c>
      <c r="BE25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),$A251,E$67)</f>
        <v>0</v>
      </c>
      <c r="BF25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),$A251,F$67)</f>
        <v>0</v>
      </c>
      <c r="BG25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),$A251,G$67)</f>
        <v>0</v>
      </c>
      <c r="BH25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),$A251,H$67)</f>
        <v>0</v>
      </c>
      <c r="BI25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),$A251,I$67)</f>
        <v>0</v>
      </c>
      <c r="BJ25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),$A251,J$67)</f>
        <v>0</v>
      </c>
      <c r="BK25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),$A251,K$67)</f>
        <v>0</v>
      </c>
      <c r="BL25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),$A251,L$67)</f>
        <v>0</v>
      </c>
      <c r="BM25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),$A251,M$67)</f>
        <v>0</v>
      </c>
      <c r="BN25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),$A251,N$67)</f>
        <v>0</v>
      </c>
    </row>
    <row r="252" spans="1:66" x14ac:dyDescent="0.25">
      <c r="A252" s="140">
        <v>185</v>
      </c>
      <c r="B252" s="136"/>
      <c r="C252" s="136">
        <f t="shared" ca="1" si="25"/>
        <v>0</v>
      </c>
      <c r="D252" s="136">
        <f t="shared" ca="1" si="26"/>
        <v>0</v>
      </c>
      <c r="E252" s="136">
        <f t="shared" ca="1" si="27"/>
        <v>0</v>
      </c>
      <c r="F252" s="136">
        <f t="shared" ca="1" si="28"/>
        <v>0</v>
      </c>
      <c r="G252" s="136">
        <f t="shared" ca="1" si="29"/>
        <v>0</v>
      </c>
      <c r="H252" s="136">
        <f t="shared" ca="1" si="30"/>
        <v>0</v>
      </c>
      <c r="I252" s="136">
        <f t="shared" ca="1" si="31"/>
        <v>0</v>
      </c>
      <c r="J252" s="136">
        <f t="shared" ca="1" si="32"/>
        <v>0</v>
      </c>
      <c r="K252" s="136">
        <f t="shared" ca="1" si="33"/>
        <v>0</v>
      </c>
      <c r="L252" s="136">
        <f t="shared" ca="1" si="34"/>
        <v>0</v>
      </c>
      <c r="M252" s="136">
        <f t="shared" ca="1" si="35"/>
        <v>0</v>
      </c>
      <c r="N252" s="136">
        <f t="shared" ca="1" si="36"/>
        <v>0</v>
      </c>
      <c r="BC25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),$A252,C$67)</f>
        <v>0</v>
      </c>
      <c r="BD25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),$A252,D$67)</f>
        <v>0</v>
      </c>
      <c r="BE25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),$A252,E$67)</f>
        <v>0</v>
      </c>
      <c r="BF25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),$A252,F$67)</f>
        <v>0</v>
      </c>
      <c r="BG25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),$A252,G$67)</f>
        <v>0</v>
      </c>
      <c r="BH25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),$A252,H$67)</f>
        <v>0</v>
      </c>
      <c r="BI25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),$A252,I$67)</f>
        <v>0</v>
      </c>
      <c r="BJ25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),$A252,J$67)</f>
        <v>0</v>
      </c>
      <c r="BK25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),$A252,K$67)</f>
        <v>0</v>
      </c>
      <c r="BL25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),$A252,L$67)</f>
        <v>0</v>
      </c>
      <c r="BM25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),$A252,M$67)</f>
        <v>0</v>
      </c>
      <c r="BN25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),$A252,N$67)</f>
        <v>0</v>
      </c>
    </row>
    <row r="253" spans="1:66" x14ac:dyDescent="0.25">
      <c r="A253" s="140">
        <v>186</v>
      </c>
      <c r="B253" s="136"/>
      <c r="C253" s="136">
        <f t="shared" ca="1" si="25"/>
        <v>0</v>
      </c>
      <c r="D253" s="136">
        <f t="shared" ca="1" si="26"/>
        <v>0</v>
      </c>
      <c r="E253" s="136">
        <f t="shared" ca="1" si="27"/>
        <v>0</v>
      </c>
      <c r="F253" s="136">
        <f t="shared" ca="1" si="28"/>
        <v>0</v>
      </c>
      <c r="G253" s="136">
        <f t="shared" ca="1" si="29"/>
        <v>0</v>
      </c>
      <c r="H253" s="136">
        <f t="shared" ca="1" si="30"/>
        <v>0</v>
      </c>
      <c r="I253" s="136">
        <f t="shared" ca="1" si="31"/>
        <v>0</v>
      </c>
      <c r="J253" s="136">
        <f t="shared" ca="1" si="32"/>
        <v>0</v>
      </c>
      <c r="K253" s="136">
        <f t="shared" ca="1" si="33"/>
        <v>0</v>
      </c>
      <c r="L253" s="136">
        <f t="shared" ca="1" si="34"/>
        <v>0</v>
      </c>
      <c r="M253" s="136">
        <f t="shared" ca="1" si="35"/>
        <v>0</v>
      </c>
      <c r="N253" s="136">
        <f t="shared" ca="1" si="36"/>
        <v>0</v>
      </c>
      <c r="BC25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),$A253,C$67)</f>
        <v>0</v>
      </c>
      <c r="BD25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),$A253,D$67)</f>
        <v>0</v>
      </c>
      <c r="BE25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),$A253,E$67)</f>
        <v>0</v>
      </c>
      <c r="BF25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),$A253,F$67)</f>
        <v>0</v>
      </c>
      <c r="BG25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),$A253,G$67)</f>
        <v>0</v>
      </c>
      <c r="BH25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),$A253,H$67)</f>
        <v>0</v>
      </c>
      <c r="BI25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),$A253,I$67)</f>
        <v>0</v>
      </c>
      <c r="BJ25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),$A253,J$67)</f>
        <v>0</v>
      </c>
      <c r="BK25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),$A253,K$67)</f>
        <v>0</v>
      </c>
      <c r="BL25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),$A253,L$67)</f>
        <v>0</v>
      </c>
      <c r="BM25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),$A253,M$67)</f>
        <v>0</v>
      </c>
      <c r="BN25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),$A253,N$67)</f>
        <v>0</v>
      </c>
    </row>
    <row r="254" spans="1:66" x14ac:dyDescent="0.25">
      <c r="A254" s="140">
        <v>187</v>
      </c>
      <c r="B254" s="136"/>
      <c r="C254" s="136">
        <f t="shared" ca="1" si="25"/>
        <v>122</v>
      </c>
      <c r="D254" s="136">
        <f t="shared" ca="1" si="26"/>
        <v>123</v>
      </c>
      <c r="E254" s="136">
        <f t="shared" ca="1" si="27"/>
        <v>122</v>
      </c>
      <c r="F254" s="136">
        <f t="shared" ca="1" si="28"/>
        <v>101</v>
      </c>
      <c r="G254" s="136">
        <f t="shared" ca="1" si="29"/>
        <v>87</v>
      </c>
      <c r="H254" s="136">
        <f t="shared" ca="1" si="30"/>
        <v>77</v>
      </c>
      <c r="I254" s="136">
        <f t="shared" ca="1" si="31"/>
        <v>68</v>
      </c>
      <c r="J254" s="136">
        <f t="shared" ca="1" si="32"/>
        <v>62</v>
      </c>
      <c r="K254" s="136">
        <f t="shared" ca="1" si="33"/>
        <v>61</v>
      </c>
      <c r="L254" s="136">
        <f t="shared" ca="1" si="34"/>
        <v>68</v>
      </c>
      <c r="M254" s="136">
        <f t="shared" ca="1" si="35"/>
        <v>86</v>
      </c>
      <c r="N254" s="136">
        <f t="shared" ca="1" si="36"/>
        <v>112</v>
      </c>
      <c r="BC25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),$A254,C$67)</f>
        <v>122</v>
      </c>
      <c r="BD25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),$A254,D$67)</f>
        <v>123</v>
      </c>
      <c r="BE25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),$A254,E$67)</f>
        <v>122</v>
      </c>
      <c r="BF25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),$A254,F$67)</f>
        <v>101</v>
      </c>
      <c r="BG25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),$A254,G$67)</f>
        <v>87</v>
      </c>
      <c r="BH25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),$A254,H$67)</f>
        <v>77</v>
      </c>
      <c r="BI25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),$A254,I$67)</f>
        <v>68</v>
      </c>
      <c r="BJ25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),$A254,J$67)</f>
        <v>62</v>
      </c>
      <c r="BK25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),$A254,K$67)</f>
        <v>61</v>
      </c>
      <c r="BL25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),$A254,L$67)</f>
        <v>68</v>
      </c>
      <c r="BM25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),$A254,M$67)</f>
        <v>86</v>
      </c>
      <c r="BN25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),$A254,N$67)</f>
        <v>112</v>
      </c>
    </row>
    <row r="255" spans="1:66" x14ac:dyDescent="0.25">
      <c r="A255" s="140">
        <v>188</v>
      </c>
      <c r="B255" s="136"/>
      <c r="C255" s="136">
        <f t="shared" ca="1" si="25"/>
        <v>810</v>
      </c>
      <c r="D255" s="136">
        <f t="shared" ca="1" si="26"/>
        <v>591</v>
      </c>
      <c r="E255" s="136">
        <f t="shared" ca="1" si="27"/>
        <v>487</v>
      </c>
      <c r="F255" s="136">
        <f t="shared" ca="1" si="28"/>
        <v>336</v>
      </c>
      <c r="G255" s="136">
        <f t="shared" ca="1" si="29"/>
        <v>204</v>
      </c>
      <c r="H255" s="136">
        <f t="shared" ca="1" si="30"/>
        <v>162</v>
      </c>
      <c r="I255" s="136">
        <f t="shared" ca="1" si="31"/>
        <v>137</v>
      </c>
      <c r="J255" s="136">
        <f t="shared" ca="1" si="32"/>
        <v>116</v>
      </c>
      <c r="K255" s="136">
        <f t="shared" ca="1" si="33"/>
        <v>105</v>
      </c>
      <c r="L255" s="136">
        <f t="shared" ca="1" si="34"/>
        <v>168</v>
      </c>
      <c r="M255" s="136">
        <f t="shared" ca="1" si="35"/>
        <v>463</v>
      </c>
      <c r="N255" s="136">
        <f t="shared" ca="1" si="36"/>
        <v>869</v>
      </c>
      <c r="BC25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),$A255,C$67)</f>
        <v>810</v>
      </c>
      <c r="BD25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),$A255,D$67)</f>
        <v>591</v>
      </c>
      <c r="BE25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),$A255,E$67)</f>
        <v>487</v>
      </c>
      <c r="BF25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),$A255,F$67)</f>
        <v>336</v>
      </c>
      <c r="BG25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),$A255,G$67)</f>
        <v>204</v>
      </c>
      <c r="BH25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),$A255,H$67)</f>
        <v>162</v>
      </c>
      <c r="BI25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),$A255,I$67)</f>
        <v>137</v>
      </c>
      <c r="BJ25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),$A255,J$67)</f>
        <v>116</v>
      </c>
      <c r="BK25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),$A255,K$67)</f>
        <v>105</v>
      </c>
      <c r="BL25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),$A255,L$67)</f>
        <v>168</v>
      </c>
      <c r="BM25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),$A255,M$67)</f>
        <v>463</v>
      </c>
      <c r="BN25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),$A255,N$67)</f>
        <v>869</v>
      </c>
    </row>
    <row r="256" spans="1:66" x14ac:dyDescent="0.25">
      <c r="A256" s="140">
        <v>189</v>
      </c>
      <c r="B256" s="136"/>
      <c r="C256" s="136">
        <f t="shared" ca="1" si="25"/>
        <v>0</v>
      </c>
      <c r="D256" s="136">
        <f t="shared" ca="1" si="26"/>
        <v>0</v>
      </c>
      <c r="E256" s="136">
        <f t="shared" ca="1" si="27"/>
        <v>0</v>
      </c>
      <c r="F256" s="136">
        <f t="shared" ca="1" si="28"/>
        <v>0</v>
      </c>
      <c r="G256" s="136">
        <f t="shared" ca="1" si="29"/>
        <v>0</v>
      </c>
      <c r="H256" s="136">
        <f t="shared" ca="1" si="30"/>
        <v>0</v>
      </c>
      <c r="I256" s="136">
        <f t="shared" ca="1" si="31"/>
        <v>0</v>
      </c>
      <c r="J256" s="136">
        <f t="shared" ca="1" si="32"/>
        <v>0</v>
      </c>
      <c r="K256" s="136">
        <f t="shared" ca="1" si="33"/>
        <v>0</v>
      </c>
      <c r="L256" s="136">
        <f t="shared" ca="1" si="34"/>
        <v>0</v>
      </c>
      <c r="M256" s="136">
        <f t="shared" ca="1" si="35"/>
        <v>0</v>
      </c>
      <c r="N256" s="136">
        <f t="shared" ca="1" si="36"/>
        <v>0</v>
      </c>
      <c r="BC25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),$A256,C$67)</f>
        <v>0</v>
      </c>
      <c r="BD25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),$A256,D$67)</f>
        <v>0</v>
      </c>
      <c r="BE25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),$A256,E$67)</f>
        <v>0</v>
      </c>
      <c r="BF25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),$A256,F$67)</f>
        <v>0</v>
      </c>
      <c r="BG25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),$A256,G$67)</f>
        <v>0</v>
      </c>
      <c r="BH25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),$A256,H$67)</f>
        <v>0</v>
      </c>
      <c r="BI25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),$A256,I$67)</f>
        <v>0</v>
      </c>
      <c r="BJ25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),$A256,J$67)</f>
        <v>0</v>
      </c>
      <c r="BK25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),$A256,K$67)</f>
        <v>0</v>
      </c>
      <c r="BL25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),$A256,L$67)</f>
        <v>0</v>
      </c>
      <c r="BM25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),$A256,M$67)</f>
        <v>0</v>
      </c>
      <c r="BN25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),$A256,N$67)</f>
        <v>0</v>
      </c>
    </row>
    <row r="257" spans="1:66" x14ac:dyDescent="0.25">
      <c r="A257" s="140">
        <v>190</v>
      </c>
      <c r="B257" s="136"/>
      <c r="C257" s="136">
        <f t="shared" ca="1" si="25"/>
        <v>648</v>
      </c>
      <c r="D257" s="136">
        <f t="shared" ca="1" si="26"/>
        <v>719</v>
      </c>
      <c r="E257" s="136">
        <f t="shared" ca="1" si="27"/>
        <v>760</v>
      </c>
      <c r="F257" s="136">
        <f t="shared" ca="1" si="28"/>
        <v>671</v>
      </c>
      <c r="G257" s="136">
        <f t="shared" ca="1" si="29"/>
        <v>436</v>
      </c>
      <c r="H257" s="136">
        <f t="shared" ca="1" si="30"/>
        <v>303</v>
      </c>
      <c r="I257" s="136">
        <f t="shared" ca="1" si="31"/>
        <v>262</v>
      </c>
      <c r="J257" s="136">
        <f t="shared" ca="1" si="32"/>
        <v>239</v>
      </c>
      <c r="K257" s="136">
        <f t="shared" ca="1" si="33"/>
        <v>234</v>
      </c>
      <c r="L257" s="136">
        <f t="shared" ca="1" si="34"/>
        <v>284</v>
      </c>
      <c r="M257" s="136">
        <f t="shared" ca="1" si="35"/>
        <v>395</v>
      </c>
      <c r="N257" s="136">
        <f t="shared" ca="1" si="36"/>
        <v>525</v>
      </c>
      <c r="BC25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),$A257,C$67)</f>
        <v>648</v>
      </c>
      <c r="BD25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),$A257,D$67)</f>
        <v>719</v>
      </c>
      <c r="BE25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),$A257,E$67)</f>
        <v>760</v>
      </c>
      <c r="BF25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),$A257,F$67)</f>
        <v>671</v>
      </c>
      <c r="BG25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),$A257,G$67)</f>
        <v>436</v>
      </c>
      <c r="BH25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),$A257,H$67)</f>
        <v>303</v>
      </c>
      <c r="BI25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),$A257,I$67)</f>
        <v>262</v>
      </c>
      <c r="BJ25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),$A257,J$67)</f>
        <v>239</v>
      </c>
      <c r="BK25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),$A257,K$67)</f>
        <v>234</v>
      </c>
      <c r="BL25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),$A257,L$67)</f>
        <v>284</v>
      </c>
      <c r="BM25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),$A257,M$67)</f>
        <v>395</v>
      </c>
      <c r="BN25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),$A257,N$67)</f>
        <v>525</v>
      </c>
    </row>
    <row r="258" spans="1:66" x14ac:dyDescent="0.25">
      <c r="A258" s="140">
        <v>191</v>
      </c>
      <c r="B258" s="136"/>
      <c r="C258" s="136">
        <f t="shared" ca="1" si="25"/>
        <v>1578</v>
      </c>
      <c r="D258" s="136">
        <f t="shared" ca="1" si="26"/>
        <v>1780</v>
      </c>
      <c r="E258" s="136">
        <f t="shared" ca="1" si="27"/>
        <v>1654</v>
      </c>
      <c r="F258" s="136">
        <f t="shared" ca="1" si="28"/>
        <v>1175</v>
      </c>
      <c r="G258" s="136">
        <f t="shared" ca="1" si="29"/>
        <v>627</v>
      </c>
      <c r="H258" s="136">
        <f t="shared" ca="1" si="30"/>
        <v>434</v>
      </c>
      <c r="I258" s="136">
        <f t="shared" ca="1" si="31"/>
        <v>328</v>
      </c>
      <c r="J258" s="136">
        <f t="shared" ca="1" si="32"/>
        <v>256</v>
      </c>
      <c r="K258" s="136">
        <f t="shared" ca="1" si="33"/>
        <v>241</v>
      </c>
      <c r="L258" s="136">
        <f t="shared" ca="1" si="34"/>
        <v>351</v>
      </c>
      <c r="M258" s="136">
        <f t="shared" ca="1" si="35"/>
        <v>633</v>
      </c>
      <c r="N258" s="136">
        <f t="shared" ca="1" si="36"/>
        <v>1164</v>
      </c>
      <c r="BC25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),$A258,C$67)</f>
        <v>1578</v>
      </c>
      <c r="BD25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),$A258,D$67)</f>
        <v>1780</v>
      </c>
      <c r="BE25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),$A258,E$67)</f>
        <v>1654</v>
      </c>
      <c r="BF25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),$A258,F$67)</f>
        <v>1175</v>
      </c>
      <c r="BG25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),$A258,G$67)</f>
        <v>627</v>
      </c>
      <c r="BH25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),$A258,H$67)</f>
        <v>434</v>
      </c>
      <c r="BI25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),$A258,I$67)</f>
        <v>328</v>
      </c>
      <c r="BJ25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),$A258,J$67)</f>
        <v>256</v>
      </c>
      <c r="BK25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),$A258,K$67)</f>
        <v>241</v>
      </c>
      <c r="BL25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),$A258,L$67)</f>
        <v>351</v>
      </c>
      <c r="BM25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),$A258,M$67)</f>
        <v>633</v>
      </c>
      <c r="BN25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),$A258,N$67)</f>
        <v>1164</v>
      </c>
    </row>
    <row r="259" spans="1:66" x14ac:dyDescent="0.25">
      <c r="A259" s="140">
        <v>192</v>
      </c>
      <c r="B259" s="136"/>
      <c r="C259" s="136">
        <f t="shared" ca="1" si="25"/>
        <v>0</v>
      </c>
      <c r="D259" s="136">
        <f t="shared" ca="1" si="26"/>
        <v>0</v>
      </c>
      <c r="E259" s="136">
        <f t="shared" ca="1" si="27"/>
        <v>0</v>
      </c>
      <c r="F259" s="136">
        <f t="shared" ca="1" si="28"/>
        <v>0</v>
      </c>
      <c r="G259" s="136">
        <f t="shared" ca="1" si="29"/>
        <v>0</v>
      </c>
      <c r="H259" s="136">
        <f t="shared" ca="1" si="30"/>
        <v>0</v>
      </c>
      <c r="I259" s="136">
        <f t="shared" ca="1" si="31"/>
        <v>0</v>
      </c>
      <c r="J259" s="136">
        <f t="shared" ca="1" si="32"/>
        <v>0</v>
      </c>
      <c r="K259" s="136">
        <f t="shared" ca="1" si="33"/>
        <v>0</v>
      </c>
      <c r="L259" s="136">
        <f t="shared" ca="1" si="34"/>
        <v>0</v>
      </c>
      <c r="M259" s="136">
        <f t="shared" ca="1" si="35"/>
        <v>0</v>
      </c>
      <c r="N259" s="136">
        <f t="shared" ca="1" si="36"/>
        <v>0</v>
      </c>
      <c r="BC25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),$A259,C$67)</f>
        <v>0</v>
      </c>
      <c r="BD25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),$A259,D$67)</f>
        <v>0</v>
      </c>
      <c r="BE25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),$A259,E$67)</f>
        <v>0</v>
      </c>
      <c r="BF25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),$A259,F$67)</f>
        <v>0</v>
      </c>
      <c r="BG25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),$A259,G$67)</f>
        <v>0</v>
      </c>
      <c r="BH25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),$A259,H$67)</f>
        <v>0</v>
      </c>
      <c r="BI25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),$A259,I$67)</f>
        <v>0</v>
      </c>
      <c r="BJ25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),$A259,J$67)</f>
        <v>0</v>
      </c>
      <c r="BK25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),$A259,K$67)</f>
        <v>0</v>
      </c>
      <c r="BL25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),$A259,L$67)</f>
        <v>0</v>
      </c>
      <c r="BM25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),$A259,M$67)</f>
        <v>0</v>
      </c>
      <c r="BN25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),$A259,N$67)</f>
        <v>0</v>
      </c>
    </row>
    <row r="260" spans="1:66" x14ac:dyDescent="0.25">
      <c r="A260" s="140">
        <v>193</v>
      </c>
      <c r="B260" s="136"/>
      <c r="C260" s="136">
        <f t="shared" ref="C260:C323" ca="1" si="37">IF(BC260&lt;=0,0,MAX(1,ROUND(BC260,0)))</f>
        <v>0</v>
      </c>
      <c r="D260" s="136">
        <f t="shared" ref="D260:D323" ca="1" si="38">IF(BD260&lt;=0,0,MAX(1,ROUND(BD260,0)))</f>
        <v>0</v>
      </c>
      <c r="E260" s="136">
        <f t="shared" ref="E260:E323" ca="1" si="39">IF(BE260&lt;=0,0,MAX(1,ROUND(BE260,0)))</f>
        <v>0</v>
      </c>
      <c r="F260" s="136">
        <f t="shared" ref="F260:F323" ca="1" si="40">IF(BF260&lt;=0,0,MAX(1,ROUND(BF260,0)))</f>
        <v>0</v>
      </c>
      <c r="G260" s="136">
        <f t="shared" ref="G260:G323" ca="1" si="41">IF(BG260&lt;=0,0,MAX(1,ROUND(BG260,0)))</f>
        <v>0</v>
      </c>
      <c r="H260" s="136">
        <f t="shared" ref="H260:H323" ca="1" si="42">IF(BH260&lt;=0,0,MAX(1,ROUND(BH260,0)))</f>
        <v>0</v>
      </c>
      <c r="I260" s="136">
        <f t="shared" ref="I260:I323" ca="1" si="43">IF(BI260&lt;=0,0,MAX(1,ROUND(BI260,0)))</f>
        <v>0</v>
      </c>
      <c r="J260" s="136">
        <f t="shared" ref="J260:J323" ca="1" si="44">IF(BJ260&lt;=0,0,MAX(1,ROUND(BJ260,0)))</f>
        <v>0</v>
      </c>
      <c r="K260" s="136">
        <f t="shared" ref="K260:K323" ca="1" si="45">IF(BK260&lt;=0,0,MAX(1,ROUND(BK260,0)))</f>
        <v>0</v>
      </c>
      <c r="L260" s="136">
        <f t="shared" ref="L260:L323" ca="1" si="46">IF(BL260&lt;=0,0,MAX(1,ROUND(BL260,0)))</f>
        <v>0</v>
      </c>
      <c r="M260" s="136">
        <f t="shared" ref="M260:M323" ca="1" si="47">IF(BM260&lt;=0,0,MAX(1,ROUND(BM260,0)))</f>
        <v>0</v>
      </c>
      <c r="N260" s="136">
        <f t="shared" ref="N260:N323" ca="1" si="48">IF(BN260&lt;=0,0,MAX(1,ROUND(BN260,0)))</f>
        <v>0</v>
      </c>
      <c r="BC26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),$A260,C$67)</f>
        <v>0</v>
      </c>
      <c r="BD26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),$A260,D$67)</f>
        <v>0</v>
      </c>
      <c r="BE26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),$A260,E$67)</f>
        <v>0</v>
      </c>
      <c r="BF26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),$A260,F$67)</f>
        <v>0</v>
      </c>
      <c r="BG26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),$A260,G$67)</f>
        <v>0</v>
      </c>
      <c r="BH26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),$A260,H$67)</f>
        <v>0</v>
      </c>
      <c r="BI26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),$A260,I$67)</f>
        <v>0</v>
      </c>
      <c r="BJ26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),$A260,J$67)</f>
        <v>0</v>
      </c>
      <c r="BK26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),$A260,K$67)</f>
        <v>0</v>
      </c>
      <c r="BL26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),$A260,L$67)</f>
        <v>0</v>
      </c>
      <c r="BM26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),$A260,M$67)</f>
        <v>0</v>
      </c>
      <c r="BN26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),$A260,N$67)</f>
        <v>0</v>
      </c>
    </row>
    <row r="261" spans="1:66" x14ac:dyDescent="0.25">
      <c r="A261" s="140">
        <v>194</v>
      </c>
      <c r="B261" s="136"/>
      <c r="C261" s="136">
        <f t="shared" ca="1" si="37"/>
        <v>0</v>
      </c>
      <c r="D261" s="136">
        <f t="shared" ca="1" si="38"/>
        <v>0</v>
      </c>
      <c r="E261" s="136">
        <f t="shared" ca="1" si="39"/>
        <v>0</v>
      </c>
      <c r="F261" s="136">
        <f t="shared" ca="1" si="40"/>
        <v>0</v>
      </c>
      <c r="G261" s="136">
        <f t="shared" ca="1" si="41"/>
        <v>0</v>
      </c>
      <c r="H261" s="136">
        <f t="shared" ca="1" si="42"/>
        <v>0</v>
      </c>
      <c r="I261" s="136">
        <f t="shared" ca="1" si="43"/>
        <v>0</v>
      </c>
      <c r="J261" s="136">
        <f t="shared" ca="1" si="44"/>
        <v>0</v>
      </c>
      <c r="K261" s="136">
        <f t="shared" ca="1" si="45"/>
        <v>0</v>
      </c>
      <c r="L261" s="136">
        <f t="shared" ca="1" si="46"/>
        <v>0</v>
      </c>
      <c r="M261" s="136">
        <f t="shared" ca="1" si="47"/>
        <v>0</v>
      </c>
      <c r="N261" s="136">
        <f t="shared" ca="1" si="48"/>
        <v>0</v>
      </c>
      <c r="BC26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),$A261,C$67)</f>
        <v>0</v>
      </c>
      <c r="BD26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),$A261,D$67)</f>
        <v>0</v>
      </c>
      <c r="BE26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),$A261,E$67)</f>
        <v>0</v>
      </c>
      <c r="BF26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),$A261,F$67)</f>
        <v>0</v>
      </c>
      <c r="BG26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),$A261,G$67)</f>
        <v>0</v>
      </c>
      <c r="BH26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),$A261,H$67)</f>
        <v>0</v>
      </c>
      <c r="BI26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),$A261,I$67)</f>
        <v>0</v>
      </c>
      <c r="BJ26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),$A261,J$67)</f>
        <v>0</v>
      </c>
      <c r="BK26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),$A261,K$67)</f>
        <v>0</v>
      </c>
      <c r="BL26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),$A261,L$67)</f>
        <v>0</v>
      </c>
      <c r="BM26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),$A261,M$67)</f>
        <v>0</v>
      </c>
      <c r="BN26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),$A261,N$67)</f>
        <v>0</v>
      </c>
    </row>
    <row r="262" spans="1:66" x14ac:dyDescent="0.25">
      <c r="A262" s="140">
        <v>195</v>
      </c>
      <c r="B262" s="136"/>
      <c r="C262" s="136">
        <f t="shared" ca="1" si="37"/>
        <v>0</v>
      </c>
      <c r="D262" s="136">
        <f t="shared" ca="1" si="38"/>
        <v>0</v>
      </c>
      <c r="E262" s="136">
        <f t="shared" ca="1" si="39"/>
        <v>0</v>
      </c>
      <c r="F262" s="136">
        <f t="shared" ca="1" si="40"/>
        <v>0</v>
      </c>
      <c r="G262" s="136">
        <f t="shared" ca="1" si="41"/>
        <v>0</v>
      </c>
      <c r="H262" s="136">
        <f t="shared" ca="1" si="42"/>
        <v>0</v>
      </c>
      <c r="I262" s="136">
        <f t="shared" ca="1" si="43"/>
        <v>0</v>
      </c>
      <c r="J262" s="136">
        <f t="shared" ca="1" si="44"/>
        <v>0</v>
      </c>
      <c r="K262" s="136">
        <f t="shared" ca="1" si="45"/>
        <v>0</v>
      </c>
      <c r="L262" s="136">
        <f t="shared" ca="1" si="46"/>
        <v>0</v>
      </c>
      <c r="M262" s="136">
        <f t="shared" ca="1" si="47"/>
        <v>0</v>
      </c>
      <c r="N262" s="136">
        <f t="shared" ca="1" si="48"/>
        <v>0</v>
      </c>
      <c r="BC26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),$A262,C$67)</f>
        <v>0</v>
      </c>
      <c r="BD26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),$A262,D$67)</f>
        <v>0</v>
      </c>
      <c r="BE26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),$A262,E$67)</f>
        <v>0</v>
      </c>
      <c r="BF26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),$A262,F$67)</f>
        <v>0</v>
      </c>
      <c r="BG26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),$A262,G$67)</f>
        <v>0</v>
      </c>
      <c r="BH26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),$A262,H$67)</f>
        <v>0</v>
      </c>
      <c r="BI26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),$A262,I$67)</f>
        <v>0</v>
      </c>
      <c r="BJ26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),$A262,J$67)</f>
        <v>0</v>
      </c>
      <c r="BK26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),$A262,K$67)</f>
        <v>0</v>
      </c>
      <c r="BL26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),$A262,L$67)</f>
        <v>0</v>
      </c>
      <c r="BM26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),$A262,M$67)</f>
        <v>0</v>
      </c>
      <c r="BN26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),$A262,N$67)</f>
        <v>0</v>
      </c>
    </row>
    <row r="263" spans="1:66" x14ac:dyDescent="0.25">
      <c r="A263" s="140">
        <v>196</v>
      </c>
      <c r="B263" s="136"/>
      <c r="C263" s="136">
        <f t="shared" ca="1" si="37"/>
        <v>62</v>
      </c>
      <c r="D263" s="136">
        <f t="shared" ca="1" si="38"/>
        <v>46</v>
      </c>
      <c r="E263" s="136">
        <f t="shared" ca="1" si="39"/>
        <v>45</v>
      </c>
      <c r="F263" s="136">
        <f t="shared" ca="1" si="40"/>
        <v>37</v>
      </c>
      <c r="G263" s="136">
        <f t="shared" ca="1" si="41"/>
        <v>26</v>
      </c>
      <c r="H263" s="136">
        <f t="shared" ca="1" si="42"/>
        <v>20</v>
      </c>
      <c r="I263" s="136">
        <f t="shared" ca="1" si="43"/>
        <v>17</v>
      </c>
      <c r="J263" s="136">
        <f t="shared" ca="1" si="44"/>
        <v>15</v>
      </c>
      <c r="K263" s="136">
        <f t="shared" ca="1" si="45"/>
        <v>14</v>
      </c>
      <c r="L263" s="136">
        <f t="shared" ca="1" si="46"/>
        <v>19</v>
      </c>
      <c r="M263" s="136">
        <f t="shared" ca="1" si="47"/>
        <v>37</v>
      </c>
      <c r="N263" s="136">
        <f t="shared" ca="1" si="48"/>
        <v>58</v>
      </c>
      <c r="BC26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),$A263,C$67)</f>
        <v>62</v>
      </c>
      <c r="BD26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),$A263,D$67)</f>
        <v>46</v>
      </c>
      <c r="BE26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),$A263,E$67)</f>
        <v>45</v>
      </c>
      <c r="BF26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),$A263,F$67)</f>
        <v>37</v>
      </c>
      <c r="BG26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),$A263,G$67)</f>
        <v>26</v>
      </c>
      <c r="BH26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),$A263,H$67)</f>
        <v>20</v>
      </c>
      <c r="BI26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),$A263,I$67)</f>
        <v>17</v>
      </c>
      <c r="BJ26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),$A263,J$67)</f>
        <v>15</v>
      </c>
      <c r="BK26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),$A263,K$67)</f>
        <v>14</v>
      </c>
      <c r="BL26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),$A263,L$67)</f>
        <v>19</v>
      </c>
      <c r="BM26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),$A263,M$67)</f>
        <v>37</v>
      </c>
      <c r="BN26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),$A263,N$67)</f>
        <v>58</v>
      </c>
    </row>
    <row r="264" spans="1:66" x14ac:dyDescent="0.25">
      <c r="A264" s="140">
        <v>197</v>
      </c>
      <c r="B264" s="136"/>
      <c r="C264" s="136">
        <f t="shared" ca="1" si="37"/>
        <v>63</v>
      </c>
      <c r="D264" s="136">
        <f t="shared" ca="1" si="38"/>
        <v>62</v>
      </c>
      <c r="E264" s="136">
        <f t="shared" ca="1" si="39"/>
        <v>57</v>
      </c>
      <c r="F264" s="136">
        <f t="shared" ca="1" si="40"/>
        <v>42</v>
      </c>
      <c r="G264" s="136">
        <f t="shared" ca="1" si="41"/>
        <v>33</v>
      </c>
      <c r="H264" s="136">
        <f t="shared" ca="1" si="42"/>
        <v>28</v>
      </c>
      <c r="I264" s="136">
        <f t="shared" ca="1" si="43"/>
        <v>24</v>
      </c>
      <c r="J264" s="136">
        <f t="shared" ca="1" si="44"/>
        <v>22</v>
      </c>
      <c r="K264" s="136">
        <f t="shared" ca="1" si="45"/>
        <v>21</v>
      </c>
      <c r="L264" s="136">
        <f t="shared" ca="1" si="46"/>
        <v>24</v>
      </c>
      <c r="M264" s="136">
        <f t="shared" ca="1" si="47"/>
        <v>34</v>
      </c>
      <c r="N264" s="136">
        <f t="shared" ca="1" si="48"/>
        <v>49</v>
      </c>
      <c r="BC26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),$A264,C$67)</f>
        <v>63</v>
      </c>
      <c r="BD26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),$A264,D$67)</f>
        <v>62</v>
      </c>
      <c r="BE26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),$A264,E$67)</f>
        <v>57</v>
      </c>
      <c r="BF26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),$A264,F$67)</f>
        <v>42</v>
      </c>
      <c r="BG26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),$A264,G$67)</f>
        <v>33</v>
      </c>
      <c r="BH26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),$A264,H$67)</f>
        <v>28</v>
      </c>
      <c r="BI26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),$A264,I$67)</f>
        <v>24</v>
      </c>
      <c r="BJ26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),$A264,J$67)</f>
        <v>22</v>
      </c>
      <c r="BK26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),$A264,K$67)</f>
        <v>21</v>
      </c>
      <c r="BL26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),$A264,L$67)</f>
        <v>24</v>
      </c>
      <c r="BM26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),$A264,M$67)</f>
        <v>34</v>
      </c>
      <c r="BN26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),$A264,N$67)</f>
        <v>49</v>
      </c>
    </row>
    <row r="265" spans="1:66" x14ac:dyDescent="0.25">
      <c r="A265" s="140">
        <v>198</v>
      </c>
      <c r="B265" s="136"/>
      <c r="C265" s="136">
        <f t="shared" ca="1" si="37"/>
        <v>127</v>
      </c>
      <c r="D265" s="136">
        <f t="shared" ca="1" si="38"/>
        <v>123</v>
      </c>
      <c r="E265" s="136">
        <f t="shared" ca="1" si="39"/>
        <v>112</v>
      </c>
      <c r="F265" s="136">
        <f t="shared" ca="1" si="40"/>
        <v>83</v>
      </c>
      <c r="G265" s="136">
        <f t="shared" ca="1" si="41"/>
        <v>64</v>
      </c>
      <c r="H265" s="136">
        <f t="shared" ca="1" si="42"/>
        <v>56</v>
      </c>
      <c r="I265" s="136">
        <f t="shared" ca="1" si="43"/>
        <v>48</v>
      </c>
      <c r="J265" s="136">
        <f t="shared" ca="1" si="44"/>
        <v>43</v>
      </c>
      <c r="K265" s="136">
        <f t="shared" ca="1" si="45"/>
        <v>44</v>
      </c>
      <c r="L265" s="136">
        <f t="shared" ca="1" si="46"/>
        <v>50</v>
      </c>
      <c r="M265" s="136">
        <f t="shared" ca="1" si="47"/>
        <v>69</v>
      </c>
      <c r="N265" s="136">
        <f t="shared" ca="1" si="48"/>
        <v>102</v>
      </c>
      <c r="BC26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),$A265,C$67)</f>
        <v>127</v>
      </c>
      <c r="BD26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),$A265,D$67)</f>
        <v>123</v>
      </c>
      <c r="BE26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),$A265,E$67)</f>
        <v>112</v>
      </c>
      <c r="BF26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),$A265,F$67)</f>
        <v>83</v>
      </c>
      <c r="BG26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),$A265,G$67)</f>
        <v>64</v>
      </c>
      <c r="BH26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),$A265,H$67)</f>
        <v>56</v>
      </c>
      <c r="BI26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),$A265,I$67)</f>
        <v>48</v>
      </c>
      <c r="BJ26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),$A265,J$67)</f>
        <v>43</v>
      </c>
      <c r="BK26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),$A265,K$67)</f>
        <v>44</v>
      </c>
      <c r="BL26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),$A265,L$67)</f>
        <v>50</v>
      </c>
      <c r="BM26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),$A265,M$67)</f>
        <v>69</v>
      </c>
      <c r="BN26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),$A265,N$67)</f>
        <v>102</v>
      </c>
    </row>
    <row r="266" spans="1:66" x14ac:dyDescent="0.25">
      <c r="A266" s="140">
        <v>199</v>
      </c>
      <c r="B266" s="136"/>
      <c r="C266" s="136">
        <f t="shared" ca="1" si="37"/>
        <v>1122</v>
      </c>
      <c r="D266" s="136">
        <f t="shared" ca="1" si="38"/>
        <v>1122</v>
      </c>
      <c r="E266" s="136">
        <f t="shared" ca="1" si="39"/>
        <v>1056</v>
      </c>
      <c r="F266" s="136">
        <f t="shared" ca="1" si="40"/>
        <v>767</v>
      </c>
      <c r="G266" s="136">
        <f t="shared" ca="1" si="41"/>
        <v>542</v>
      </c>
      <c r="H266" s="136">
        <f t="shared" ca="1" si="42"/>
        <v>457</v>
      </c>
      <c r="I266" s="136">
        <f t="shared" ca="1" si="43"/>
        <v>384</v>
      </c>
      <c r="J266" s="136">
        <f t="shared" ca="1" si="44"/>
        <v>328</v>
      </c>
      <c r="K266" s="136">
        <f t="shared" ca="1" si="45"/>
        <v>333</v>
      </c>
      <c r="L266" s="136">
        <f t="shared" ca="1" si="46"/>
        <v>395</v>
      </c>
      <c r="M266" s="136">
        <f t="shared" ca="1" si="47"/>
        <v>541</v>
      </c>
      <c r="N266" s="136">
        <f t="shared" ca="1" si="48"/>
        <v>814</v>
      </c>
      <c r="BC26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),$A266,C$67)</f>
        <v>1122</v>
      </c>
      <c r="BD26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),$A266,D$67)</f>
        <v>1122</v>
      </c>
      <c r="BE26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),$A266,E$67)</f>
        <v>1056</v>
      </c>
      <c r="BF26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),$A266,F$67)</f>
        <v>767</v>
      </c>
      <c r="BG26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),$A266,G$67)</f>
        <v>542</v>
      </c>
      <c r="BH26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),$A266,H$67)</f>
        <v>457</v>
      </c>
      <c r="BI26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),$A266,I$67)</f>
        <v>384</v>
      </c>
      <c r="BJ26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),$A266,J$67)</f>
        <v>328</v>
      </c>
      <c r="BK26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),$A266,K$67)</f>
        <v>333</v>
      </c>
      <c r="BL26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),$A266,L$67)</f>
        <v>395</v>
      </c>
      <c r="BM26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),$A266,M$67)</f>
        <v>541</v>
      </c>
      <c r="BN26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),$A266,N$67)</f>
        <v>814</v>
      </c>
    </row>
    <row r="267" spans="1:66" x14ac:dyDescent="0.25">
      <c r="A267" s="140">
        <v>200</v>
      </c>
      <c r="B267" s="136"/>
      <c r="C267" s="136">
        <f t="shared" ca="1" si="37"/>
        <v>0</v>
      </c>
      <c r="D267" s="136">
        <f t="shared" ca="1" si="38"/>
        <v>0</v>
      </c>
      <c r="E267" s="136">
        <f t="shared" ca="1" si="39"/>
        <v>0</v>
      </c>
      <c r="F267" s="136">
        <f t="shared" ca="1" si="40"/>
        <v>0</v>
      </c>
      <c r="G267" s="136">
        <f t="shared" ca="1" si="41"/>
        <v>0</v>
      </c>
      <c r="H267" s="136">
        <f t="shared" ca="1" si="42"/>
        <v>0</v>
      </c>
      <c r="I267" s="136">
        <f t="shared" ca="1" si="43"/>
        <v>0</v>
      </c>
      <c r="J267" s="136">
        <f t="shared" ca="1" si="44"/>
        <v>0</v>
      </c>
      <c r="K267" s="136">
        <f t="shared" ca="1" si="45"/>
        <v>0</v>
      </c>
      <c r="L267" s="136">
        <f t="shared" ca="1" si="46"/>
        <v>0</v>
      </c>
      <c r="M267" s="136">
        <f t="shared" ca="1" si="47"/>
        <v>0</v>
      </c>
      <c r="N267" s="136">
        <f t="shared" ca="1" si="48"/>
        <v>0</v>
      </c>
      <c r="BC26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),$A267,C$67)</f>
        <v>0</v>
      </c>
      <c r="BD26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),$A267,D$67)</f>
        <v>0</v>
      </c>
      <c r="BE26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),$A267,E$67)</f>
        <v>0</v>
      </c>
      <c r="BF26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),$A267,F$67)</f>
        <v>0</v>
      </c>
      <c r="BG26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),$A267,G$67)</f>
        <v>0</v>
      </c>
      <c r="BH26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),$A267,H$67)</f>
        <v>0</v>
      </c>
      <c r="BI26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),$A267,I$67)</f>
        <v>0</v>
      </c>
      <c r="BJ26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),$A267,J$67)</f>
        <v>0</v>
      </c>
      <c r="BK26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),$A267,K$67)</f>
        <v>0</v>
      </c>
      <c r="BL26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),$A267,L$67)</f>
        <v>0</v>
      </c>
      <c r="BM26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),$A267,M$67)</f>
        <v>0</v>
      </c>
      <c r="BN26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),$A267,N$67)</f>
        <v>0</v>
      </c>
    </row>
    <row r="268" spans="1:66" x14ac:dyDescent="0.25">
      <c r="A268" s="140">
        <v>201</v>
      </c>
      <c r="B268" s="136"/>
      <c r="C268" s="136">
        <f t="shared" ca="1" si="37"/>
        <v>24</v>
      </c>
      <c r="D268" s="136">
        <f t="shared" ca="1" si="38"/>
        <v>25</v>
      </c>
      <c r="E268" s="136">
        <f t="shared" ca="1" si="39"/>
        <v>23</v>
      </c>
      <c r="F268" s="136">
        <f t="shared" ca="1" si="40"/>
        <v>18</v>
      </c>
      <c r="G268" s="136">
        <f t="shared" ca="1" si="41"/>
        <v>12</v>
      </c>
      <c r="H268" s="136">
        <f t="shared" ca="1" si="42"/>
        <v>9</v>
      </c>
      <c r="I268" s="136">
        <f t="shared" ca="1" si="43"/>
        <v>7</v>
      </c>
      <c r="J268" s="136">
        <f t="shared" ca="1" si="44"/>
        <v>6</v>
      </c>
      <c r="K268" s="136">
        <f t="shared" ca="1" si="45"/>
        <v>6</v>
      </c>
      <c r="L268" s="136">
        <f t="shared" ca="1" si="46"/>
        <v>8</v>
      </c>
      <c r="M268" s="136">
        <f t="shared" ca="1" si="47"/>
        <v>12</v>
      </c>
      <c r="N268" s="136">
        <f t="shared" ca="1" si="48"/>
        <v>18</v>
      </c>
      <c r="BC26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),$A268,C$67)</f>
        <v>24</v>
      </c>
      <c r="BD26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),$A268,D$67)</f>
        <v>25</v>
      </c>
      <c r="BE26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),$A268,E$67)</f>
        <v>23</v>
      </c>
      <c r="BF26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),$A268,F$67)</f>
        <v>18</v>
      </c>
      <c r="BG26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),$A268,G$67)</f>
        <v>12</v>
      </c>
      <c r="BH26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),$A268,H$67)</f>
        <v>9</v>
      </c>
      <c r="BI26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),$A268,I$67)</f>
        <v>7</v>
      </c>
      <c r="BJ26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),$A268,J$67)</f>
        <v>6</v>
      </c>
      <c r="BK26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),$A268,K$67)</f>
        <v>6</v>
      </c>
      <c r="BL26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),$A268,L$67)</f>
        <v>8</v>
      </c>
      <c r="BM26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),$A268,M$67)</f>
        <v>12</v>
      </c>
      <c r="BN26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),$A268,N$67)</f>
        <v>18</v>
      </c>
    </row>
    <row r="269" spans="1:66" x14ac:dyDescent="0.25">
      <c r="A269" s="140">
        <v>202</v>
      </c>
      <c r="B269" s="136"/>
      <c r="C269" s="401">
        <f t="shared" ref="C269:N269" ca="1" si="49">MAX(1,ROUND(BC269,0))</f>
        <v>10</v>
      </c>
      <c r="D269" s="401">
        <f t="shared" ca="1" si="49"/>
        <v>9</v>
      </c>
      <c r="E269" s="401">
        <f t="shared" ca="1" si="49"/>
        <v>9</v>
      </c>
      <c r="F269" s="401">
        <f t="shared" ca="1" si="49"/>
        <v>7</v>
      </c>
      <c r="G269" s="401">
        <f t="shared" ca="1" si="49"/>
        <v>5</v>
      </c>
      <c r="H269" s="401">
        <f t="shared" ca="1" si="49"/>
        <v>3</v>
      </c>
      <c r="I269" s="401">
        <f t="shared" ca="1" si="49"/>
        <v>3</v>
      </c>
      <c r="J269" s="401">
        <f t="shared" ca="1" si="49"/>
        <v>2</v>
      </c>
      <c r="K269" s="401">
        <f t="shared" ca="1" si="49"/>
        <v>3</v>
      </c>
      <c r="L269" s="401">
        <f t="shared" ca="1" si="49"/>
        <v>3</v>
      </c>
      <c r="M269" s="401">
        <f t="shared" ca="1" si="49"/>
        <v>5</v>
      </c>
      <c r="N269" s="401">
        <f t="shared" ca="1" si="49"/>
        <v>8</v>
      </c>
      <c r="BC269" s="399">
        <f ca="1" xml:space="preserve">
 INDEX(
  INDIRECT(
   IF(C$13="E",
    $Q$68,
    IF(
     AND(_regrFut,
      OR(
       AND(Prevs!$A$3&lt;Prevs!D$4:D$4,_tipo="Semanal"),
       AND(_mes&lt;=C$67,_tipo="Mensal")
      )
     ),$Q$70,
     $Q$69
    )
   )
  ),$A269,C$67)</f>
        <v>10</v>
      </c>
      <c r="BD269" s="399">
        <f ca="1" xml:space="preserve">
 INDEX(
  INDIRECT(
   IF(D$13="E",
    $Q$68,
    IF(
     AND(_regrFut,
      OR(
       AND(Prevs!$A$3&lt;Prevs!E$4:E$4,_tipo="Semanal"),
       AND(_mes&lt;=D$67,_tipo="Mensal")
      )
     ),$Q$70,
     $Q$69
    )
   )
  ),$A269,D$67)</f>
        <v>9</v>
      </c>
      <c r="BE269" s="399">
        <f ca="1" xml:space="preserve">
 INDEX(
  INDIRECT(
   IF(E$13="E",
    $Q$68,
    IF(
     AND(_regrFut,
      OR(
       AND(Prevs!$A$3&lt;Prevs!F$4:F$4,_tipo="Semanal"),
       AND(_mes&lt;=E$67,_tipo="Mensal")
      )
     ),$Q$70,
     $Q$69
    )
   )
  ),$A269,E$67)</f>
        <v>9</v>
      </c>
      <c r="BF269" s="399">
        <f ca="1" xml:space="preserve">
 INDEX(
  INDIRECT(
   IF(F$13="E",
    $Q$68,
    IF(
     AND(_regrFut,
      OR(
       AND(Prevs!$A$3&lt;Prevs!G$4:G$4,_tipo="Semanal"),
       AND(_mes&lt;=F$67,_tipo="Mensal")
      )
     ),$Q$70,
     $Q$69
    )
   )
  ),$A269,F$67)</f>
        <v>7</v>
      </c>
      <c r="BG269" s="399">
        <f ca="1" xml:space="preserve">
 INDEX(
  INDIRECT(
   IF(G$13="E",
    $Q$68,
    IF(
     AND(_regrFut,
      OR(
       AND(Prevs!$A$3&lt;Prevs!H$4:H$4,_tipo="Semanal"),
       AND(_mes&lt;=G$67,_tipo="Mensal")
      )
     ),$Q$70,
     $Q$69
    )
   )
  ),$A269,G$67)</f>
        <v>5</v>
      </c>
      <c r="BH269" s="399">
        <f ca="1" xml:space="preserve">
 INDEX(
  INDIRECT(
   IF(H$13="E",
    $Q$68,
    IF(
     AND(_regrFut,
      OR(
       AND(Prevs!$A$3&lt;Prevs!I$4:I$4,_tipo="Semanal"),
       AND(_mes&lt;=H$67,_tipo="Mensal")
      )
     ),$Q$70,
     $Q$69
    )
   )
  ),$A269,H$67)</f>
        <v>3</v>
      </c>
      <c r="BI269" s="399">
        <f ca="1" xml:space="preserve">
 INDEX(
  INDIRECT(
   IF(I$13="E",
    $Q$68,
    IF(
     AND(_regrFut,
      OR(
       AND(Prevs!$A$3&lt;Prevs!J$4:J$4,_tipo="Semanal"),
       AND(_mes&lt;=I$67,_tipo="Mensal")
      )
     ),$Q$70,
     $Q$69
    )
   )
  ),$A269,I$67)</f>
        <v>3</v>
      </c>
      <c r="BJ269" s="399">
        <f ca="1" xml:space="preserve">
 INDEX(
  INDIRECT(
   IF(J$13="E",
    $Q$68,
    IF(
     AND(_regrFut,
      OR(
       AND(Prevs!$A$3&lt;Prevs!K$4:K$4,_tipo="Semanal"),
       AND(_mes&lt;=J$67,_tipo="Mensal")
      )
     ),$Q$70,
     $Q$69
    )
   )
  ),$A269,J$67)</f>
        <v>2</v>
      </c>
      <c r="BK269" s="399">
        <f ca="1" xml:space="preserve">
 INDEX(
  INDIRECT(
   IF(K$13="E",
    $Q$68,
    IF(
     AND(_regrFut,
      OR(
       AND(Prevs!$A$3&lt;Prevs!L$4:L$4,_tipo="Semanal"),
       AND(_mes&lt;=K$67,_tipo="Mensal")
      )
     ),$Q$70,
     $Q$69
    )
   )
  ),$A269,K$67)</f>
        <v>3</v>
      </c>
      <c r="BL269" s="399">
        <f ca="1" xml:space="preserve">
 INDEX(
  INDIRECT(
   IF(L$13="E",
    $Q$68,
    IF(
     AND(_regrFut,
      OR(
       AND(Prevs!$A$3&lt;Prevs!M$4:M$4,_tipo="Semanal"),
       AND(_mes&lt;=L$67,_tipo="Mensal")
      )
     ),$Q$70,
     $Q$69
    )
   )
  ),$A269,L$67)</f>
        <v>3</v>
      </c>
      <c r="BM269" s="399">
        <f ca="1" xml:space="preserve">
 INDEX(
  INDIRECT(
   IF(M$13="E",
    $Q$68,
    IF(
     AND(_regrFut,
      OR(
       AND(Prevs!$A$3&lt;Prevs!N$4:N$4,_tipo="Semanal"),
       AND(_mes&lt;=M$67,_tipo="Mensal")
      )
     ),$Q$70,
     $Q$69
    )
   )
  ),$A269,M$67)</f>
        <v>5</v>
      </c>
      <c r="BN269" s="399">
        <f ca="1" xml:space="preserve">
 INDEX(
  INDIRECT(
   IF(N$13="E",
    $Q$68,
    IF(
     AND(_regrFut,
      OR(
       AND(Prevs!$A$3&lt;Prevs!O$4:O$4,_tipo="Semanal"),
       AND(_mes&lt;=N$67,_tipo="Mensal")
      )
     ),$Q$70,
     $Q$69
    )
   )
  ),$A269,N$67)</f>
        <v>8</v>
      </c>
    </row>
    <row r="270" spans="1:66" x14ac:dyDescent="0.25">
      <c r="A270" s="140">
        <v>203</v>
      </c>
      <c r="B270" s="136"/>
      <c r="C270" s="136">
        <f t="shared" ca="1" si="37"/>
        <v>41</v>
      </c>
      <c r="D270" s="136">
        <f t="shared" ca="1" si="38"/>
        <v>41</v>
      </c>
      <c r="E270" s="136">
        <f t="shared" ca="1" si="39"/>
        <v>38</v>
      </c>
      <c r="F270" s="136">
        <f t="shared" ca="1" si="40"/>
        <v>30</v>
      </c>
      <c r="G270" s="136">
        <f t="shared" ca="1" si="41"/>
        <v>20</v>
      </c>
      <c r="H270" s="136">
        <f t="shared" ca="1" si="42"/>
        <v>15</v>
      </c>
      <c r="I270" s="136">
        <f t="shared" ca="1" si="43"/>
        <v>12</v>
      </c>
      <c r="J270" s="136">
        <f t="shared" ca="1" si="44"/>
        <v>11</v>
      </c>
      <c r="K270" s="136">
        <f t="shared" ca="1" si="45"/>
        <v>11</v>
      </c>
      <c r="L270" s="136">
        <f t="shared" ca="1" si="46"/>
        <v>13</v>
      </c>
      <c r="M270" s="136">
        <f t="shared" ca="1" si="47"/>
        <v>20</v>
      </c>
      <c r="N270" s="136">
        <f t="shared" ca="1" si="48"/>
        <v>30</v>
      </c>
      <c r="BC27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),$A270,C$67)</f>
        <v>41</v>
      </c>
      <c r="BD27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),$A270,D$67)</f>
        <v>41</v>
      </c>
      <c r="BE27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),$A270,E$67)</f>
        <v>38</v>
      </c>
      <c r="BF27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),$A270,F$67)</f>
        <v>30</v>
      </c>
      <c r="BG27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),$A270,G$67)</f>
        <v>20</v>
      </c>
      <c r="BH27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),$A270,H$67)</f>
        <v>15</v>
      </c>
      <c r="BI27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),$A270,I$67)</f>
        <v>12</v>
      </c>
      <c r="BJ27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),$A270,J$67)</f>
        <v>11</v>
      </c>
      <c r="BK27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),$A270,K$67)</f>
        <v>11</v>
      </c>
      <c r="BL27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),$A270,L$67)</f>
        <v>13</v>
      </c>
      <c r="BM27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),$A270,M$67)</f>
        <v>20</v>
      </c>
      <c r="BN27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),$A270,N$67)</f>
        <v>30</v>
      </c>
    </row>
    <row r="271" spans="1:66" x14ac:dyDescent="0.25">
      <c r="A271" s="140">
        <v>204</v>
      </c>
      <c r="B271" s="136"/>
      <c r="C271" s="136">
        <f t="shared" ca="1" si="37"/>
        <v>525</v>
      </c>
      <c r="D271" s="136">
        <f t="shared" ca="1" si="38"/>
        <v>994</v>
      </c>
      <c r="E271" s="136">
        <f t="shared" ca="1" si="39"/>
        <v>1515</v>
      </c>
      <c r="F271" s="136">
        <f t="shared" ca="1" si="40"/>
        <v>1871</v>
      </c>
      <c r="G271" s="136">
        <f t="shared" ca="1" si="41"/>
        <v>2008</v>
      </c>
      <c r="H271" s="136">
        <f t="shared" ca="1" si="42"/>
        <v>1580</v>
      </c>
      <c r="I271" s="136">
        <f t="shared" ca="1" si="43"/>
        <v>1169</v>
      </c>
      <c r="J271" s="136">
        <f t="shared" ca="1" si="44"/>
        <v>784</v>
      </c>
      <c r="K271" s="136">
        <f t="shared" ca="1" si="45"/>
        <v>454</v>
      </c>
      <c r="L271" s="136">
        <f t="shared" ca="1" si="46"/>
        <v>274</v>
      </c>
      <c r="M271" s="136">
        <f t="shared" ca="1" si="47"/>
        <v>196</v>
      </c>
      <c r="N271" s="136">
        <f t="shared" ca="1" si="48"/>
        <v>228</v>
      </c>
      <c r="BC27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),$A271,C$67)</f>
        <v>525</v>
      </c>
      <c r="BD27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),$A271,D$67)</f>
        <v>994</v>
      </c>
      <c r="BE27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),$A271,E$67)</f>
        <v>1515</v>
      </c>
      <c r="BF27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),$A271,F$67)</f>
        <v>1871</v>
      </c>
      <c r="BG27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),$A271,G$67)</f>
        <v>2008</v>
      </c>
      <c r="BH27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),$A271,H$67)</f>
        <v>1580</v>
      </c>
      <c r="BI27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),$A271,I$67)</f>
        <v>1169</v>
      </c>
      <c r="BJ27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),$A271,J$67)</f>
        <v>784</v>
      </c>
      <c r="BK27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),$A271,K$67)</f>
        <v>454</v>
      </c>
      <c r="BL27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),$A271,L$67)</f>
        <v>274</v>
      </c>
      <c r="BM27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),$A271,M$67)</f>
        <v>196</v>
      </c>
      <c r="BN27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),$A271,N$67)</f>
        <v>228</v>
      </c>
    </row>
    <row r="272" spans="1:66" x14ac:dyDescent="0.25">
      <c r="A272" s="140">
        <v>205</v>
      </c>
      <c r="B272" s="136"/>
      <c r="C272" s="136">
        <f t="shared" ca="1" si="37"/>
        <v>215</v>
      </c>
      <c r="D272" s="136">
        <f t="shared" ca="1" si="38"/>
        <v>236</v>
      </c>
      <c r="E272" s="136">
        <f t="shared" ca="1" si="39"/>
        <v>238</v>
      </c>
      <c r="F272" s="136">
        <f t="shared" ca="1" si="40"/>
        <v>189</v>
      </c>
      <c r="G272" s="136">
        <f t="shared" ca="1" si="41"/>
        <v>118</v>
      </c>
      <c r="H272" s="136">
        <f t="shared" ca="1" si="42"/>
        <v>86</v>
      </c>
      <c r="I272" s="136">
        <f t="shared" ca="1" si="43"/>
        <v>67</v>
      </c>
      <c r="J272" s="136">
        <f t="shared" ca="1" si="44"/>
        <v>53</v>
      </c>
      <c r="K272" s="136">
        <f t="shared" ca="1" si="45"/>
        <v>46</v>
      </c>
      <c r="L272" s="136">
        <f t="shared" ca="1" si="46"/>
        <v>60</v>
      </c>
      <c r="M272" s="136">
        <f t="shared" ca="1" si="47"/>
        <v>98</v>
      </c>
      <c r="N272" s="136">
        <f t="shared" ca="1" si="48"/>
        <v>159</v>
      </c>
      <c r="BC27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),$A272,C$67)</f>
        <v>215</v>
      </c>
      <c r="BD27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),$A272,D$67)</f>
        <v>236</v>
      </c>
      <c r="BE27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),$A272,E$67)</f>
        <v>238</v>
      </c>
      <c r="BF27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),$A272,F$67)</f>
        <v>189</v>
      </c>
      <c r="BG27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),$A272,G$67)</f>
        <v>118</v>
      </c>
      <c r="BH27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),$A272,H$67)</f>
        <v>86</v>
      </c>
      <c r="BI27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),$A272,I$67)</f>
        <v>67</v>
      </c>
      <c r="BJ27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),$A272,J$67)</f>
        <v>53</v>
      </c>
      <c r="BK27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),$A272,K$67)</f>
        <v>46</v>
      </c>
      <c r="BL27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),$A272,L$67)</f>
        <v>60</v>
      </c>
      <c r="BM27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),$A272,M$67)</f>
        <v>98</v>
      </c>
      <c r="BN27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),$A272,N$67)</f>
        <v>159</v>
      </c>
    </row>
    <row r="273" spans="1:66" x14ac:dyDescent="0.25">
      <c r="A273" s="140">
        <v>206</v>
      </c>
      <c r="B273" s="136"/>
      <c r="C273" s="136">
        <f t="shared" ca="1" si="37"/>
        <v>598</v>
      </c>
      <c r="D273" s="136">
        <f t="shared" ca="1" si="38"/>
        <v>602</v>
      </c>
      <c r="E273" s="136">
        <f t="shared" ca="1" si="39"/>
        <v>570</v>
      </c>
      <c r="F273" s="136">
        <f t="shared" ca="1" si="40"/>
        <v>432</v>
      </c>
      <c r="G273" s="136">
        <f t="shared" ca="1" si="41"/>
        <v>296</v>
      </c>
      <c r="H273" s="136">
        <f t="shared" ca="1" si="42"/>
        <v>232</v>
      </c>
      <c r="I273" s="136">
        <f t="shared" ca="1" si="43"/>
        <v>192</v>
      </c>
      <c r="J273" s="136">
        <f t="shared" ca="1" si="44"/>
        <v>158</v>
      </c>
      <c r="K273" s="136">
        <f t="shared" ca="1" si="45"/>
        <v>145</v>
      </c>
      <c r="L273" s="136">
        <f t="shared" ca="1" si="46"/>
        <v>176</v>
      </c>
      <c r="M273" s="136">
        <f t="shared" ca="1" si="47"/>
        <v>259</v>
      </c>
      <c r="N273" s="136">
        <f t="shared" ca="1" si="48"/>
        <v>429</v>
      </c>
      <c r="BC27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),$A273,C$67)</f>
        <v>598</v>
      </c>
      <c r="BD27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),$A273,D$67)</f>
        <v>602</v>
      </c>
      <c r="BE27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),$A273,E$67)</f>
        <v>570</v>
      </c>
      <c r="BF27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),$A273,F$67)</f>
        <v>432</v>
      </c>
      <c r="BG27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),$A273,G$67)</f>
        <v>296</v>
      </c>
      <c r="BH27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),$A273,H$67)</f>
        <v>232</v>
      </c>
      <c r="BI27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),$A273,I$67)</f>
        <v>192</v>
      </c>
      <c r="BJ27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),$A273,J$67)</f>
        <v>158</v>
      </c>
      <c r="BK27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),$A273,K$67)</f>
        <v>145</v>
      </c>
      <c r="BL27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),$A273,L$67)</f>
        <v>176</v>
      </c>
      <c r="BM27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),$A273,M$67)</f>
        <v>259</v>
      </c>
      <c r="BN27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),$A273,N$67)</f>
        <v>429</v>
      </c>
    </row>
    <row r="274" spans="1:66" x14ac:dyDescent="0.25">
      <c r="A274" s="140">
        <v>207</v>
      </c>
      <c r="B274" s="136"/>
      <c r="C274" s="136">
        <f t="shared" ca="1" si="37"/>
        <v>609</v>
      </c>
      <c r="D274" s="136">
        <f t="shared" ca="1" si="38"/>
        <v>614</v>
      </c>
      <c r="E274" s="136">
        <f t="shared" ca="1" si="39"/>
        <v>580</v>
      </c>
      <c r="F274" s="136">
        <f t="shared" ca="1" si="40"/>
        <v>441</v>
      </c>
      <c r="G274" s="136">
        <f t="shared" ca="1" si="41"/>
        <v>302</v>
      </c>
      <c r="H274" s="136">
        <f t="shared" ca="1" si="42"/>
        <v>237</v>
      </c>
      <c r="I274" s="136">
        <f t="shared" ca="1" si="43"/>
        <v>196</v>
      </c>
      <c r="J274" s="136">
        <f t="shared" ca="1" si="44"/>
        <v>162</v>
      </c>
      <c r="K274" s="136">
        <f t="shared" ca="1" si="45"/>
        <v>149</v>
      </c>
      <c r="L274" s="136">
        <f t="shared" ca="1" si="46"/>
        <v>179</v>
      </c>
      <c r="M274" s="136">
        <f t="shared" ca="1" si="47"/>
        <v>264</v>
      </c>
      <c r="N274" s="136">
        <f t="shared" ca="1" si="48"/>
        <v>436</v>
      </c>
      <c r="BC27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),$A274,C$67)</f>
        <v>609</v>
      </c>
      <c r="BD27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),$A274,D$67)</f>
        <v>614</v>
      </c>
      <c r="BE27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),$A274,E$67)</f>
        <v>580</v>
      </c>
      <c r="BF27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),$A274,F$67)</f>
        <v>441</v>
      </c>
      <c r="BG27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),$A274,G$67)</f>
        <v>302</v>
      </c>
      <c r="BH27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),$A274,H$67)</f>
        <v>237</v>
      </c>
      <c r="BI27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),$A274,I$67)</f>
        <v>196</v>
      </c>
      <c r="BJ27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),$A274,J$67)</f>
        <v>162</v>
      </c>
      <c r="BK27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),$A274,K$67)</f>
        <v>149</v>
      </c>
      <c r="BL27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),$A274,L$67)</f>
        <v>179</v>
      </c>
      <c r="BM27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),$A274,M$67)</f>
        <v>264</v>
      </c>
      <c r="BN27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),$A274,N$67)</f>
        <v>436</v>
      </c>
    </row>
    <row r="275" spans="1:66" x14ac:dyDescent="0.25">
      <c r="A275" s="140">
        <v>208</v>
      </c>
      <c r="B275" s="136"/>
      <c r="C275" s="136">
        <f t="shared" ca="1" si="37"/>
        <v>0</v>
      </c>
      <c r="D275" s="136">
        <f t="shared" ca="1" si="38"/>
        <v>0</v>
      </c>
      <c r="E275" s="136">
        <f t="shared" ca="1" si="39"/>
        <v>0</v>
      </c>
      <c r="F275" s="136">
        <f t="shared" ca="1" si="40"/>
        <v>0</v>
      </c>
      <c r="G275" s="136">
        <f t="shared" ca="1" si="41"/>
        <v>0</v>
      </c>
      <c r="H275" s="136">
        <f t="shared" ca="1" si="42"/>
        <v>0</v>
      </c>
      <c r="I275" s="136">
        <f t="shared" ca="1" si="43"/>
        <v>0</v>
      </c>
      <c r="J275" s="136">
        <f t="shared" ca="1" si="44"/>
        <v>0</v>
      </c>
      <c r="K275" s="136">
        <f t="shared" ca="1" si="45"/>
        <v>0</v>
      </c>
      <c r="L275" s="136">
        <f t="shared" ca="1" si="46"/>
        <v>0</v>
      </c>
      <c r="M275" s="136">
        <f t="shared" ca="1" si="47"/>
        <v>0</v>
      </c>
      <c r="N275" s="136">
        <f t="shared" ca="1" si="48"/>
        <v>0</v>
      </c>
      <c r="BC27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),$A275,C$67)</f>
        <v>0</v>
      </c>
      <c r="BD27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),$A275,D$67)</f>
        <v>0</v>
      </c>
      <c r="BE27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),$A275,E$67)</f>
        <v>0</v>
      </c>
      <c r="BF27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),$A275,F$67)</f>
        <v>0</v>
      </c>
      <c r="BG27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),$A275,G$67)</f>
        <v>0</v>
      </c>
      <c r="BH27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),$A275,H$67)</f>
        <v>0</v>
      </c>
      <c r="BI27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),$A275,I$67)</f>
        <v>0</v>
      </c>
      <c r="BJ27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),$A275,J$67)</f>
        <v>0</v>
      </c>
      <c r="BK27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),$A275,K$67)</f>
        <v>0</v>
      </c>
      <c r="BL27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),$A275,L$67)</f>
        <v>0</v>
      </c>
      <c r="BM27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),$A275,M$67)</f>
        <v>0</v>
      </c>
      <c r="BN27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),$A275,N$67)</f>
        <v>0</v>
      </c>
    </row>
    <row r="276" spans="1:66" x14ac:dyDescent="0.25">
      <c r="A276" s="140">
        <v>209</v>
      </c>
      <c r="B276" s="136"/>
      <c r="C276" s="136">
        <f t="shared" ca="1" si="37"/>
        <v>744</v>
      </c>
      <c r="D276" s="136">
        <f t="shared" ca="1" si="38"/>
        <v>816</v>
      </c>
      <c r="E276" s="136">
        <f t="shared" ca="1" si="39"/>
        <v>826</v>
      </c>
      <c r="F276" s="136">
        <f t="shared" ca="1" si="40"/>
        <v>641</v>
      </c>
      <c r="G276" s="136">
        <f t="shared" ca="1" si="41"/>
        <v>403</v>
      </c>
      <c r="H276" s="136">
        <f t="shared" ca="1" si="42"/>
        <v>299</v>
      </c>
      <c r="I276" s="136">
        <f t="shared" ca="1" si="43"/>
        <v>235</v>
      </c>
      <c r="J276" s="136">
        <f t="shared" ca="1" si="44"/>
        <v>185</v>
      </c>
      <c r="K276" s="136">
        <f t="shared" ca="1" si="45"/>
        <v>160</v>
      </c>
      <c r="L276" s="136">
        <f t="shared" ca="1" si="46"/>
        <v>200</v>
      </c>
      <c r="M276" s="136">
        <f t="shared" ca="1" si="47"/>
        <v>334</v>
      </c>
      <c r="N276" s="136">
        <f t="shared" ca="1" si="48"/>
        <v>547</v>
      </c>
      <c r="BC27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),$A276,C$67)</f>
        <v>744</v>
      </c>
      <c r="BD27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),$A276,D$67)</f>
        <v>816</v>
      </c>
      <c r="BE27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),$A276,E$67)</f>
        <v>826</v>
      </c>
      <c r="BF27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),$A276,F$67)</f>
        <v>641</v>
      </c>
      <c r="BG27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),$A276,G$67)</f>
        <v>403</v>
      </c>
      <c r="BH27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),$A276,H$67)</f>
        <v>299</v>
      </c>
      <c r="BI27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),$A276,I$67)</f>
        <v>235</v>
      </c>
      <c r="BJ27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),$A276,J$67)</f>
        <v>185</v>
      </c>
      <c r="BK27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),$A276,K$67)</f>
        <v>160</v>
      </c>
      <c r="BL27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),$A276,L$67)</f>
        <v>200</v>
      </c>
      <c r="BM27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),$A276,M$67)</f>
        <v>334</v>
      </c>
      <c r="BN27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),$A276,N$67)</f>
        <v>547</v>
      </c>
    </row>
    <row r="277" spans="1:66" x14ac:dyDescent="0.25">
      <c r="A277" s="140">
        <v>210</v>
      </c>
      <c r="B277" s="136"/>
      <c r="C277" s="136">
        <f t="shared" ca="1" si="37"/>
        <v>0</v>
      </c>
      <c r="D277" s="136">
        <f t="shared" ca="1" si="38"/>
        <v>0</v>
      </c>
      <c r="E277" s="136">
        <f t="shared" ca="1" si="39"/>
        <v>0</v>
      </c>
      <c r="F277" s="136">
        <f t="shared" ca="1" si="40"/>
        <v>0</v>
      </c>
      <c r="G277" s="136">
        <f t="shared" ca="1" si="41"/>
        <v>0</v>
      </c>
      <c r="H277" s="136">
        <f t="shared" ca="1" si="42"/>
        <v>0</v>
      </c>
      <c r="I277" s="136">
        <f t="shared" ca="1" si="43"/>
        <v>0</v>
      </c>
      <c r="J277" s="136">
        <f t="shared" ca="1" si="44"/>
        <v>0</v>
      </c>
      <c r="K277" s="136">
        <f t="shared" ca="1" si="45"/>
        <v>0</v>
      </c>
      <c r="L277" s="136">
        <f t="shared" ca="1" si="46"/>
        <v>0</v>
      </c>
      <c r="M277" s="136">
        <f t="shared" ca="1" si="47"/>
        <v>0</v>
      </c>
      <c r="N277" s="136">
        <f t="shared" ca="1" si="48"/>
        <v>0</v>
      </c>
      <c r="BC27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),$A277,C$67)</f>
        <v>0</v>
      </c>
      <c r="BD27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),$A277,D$67)</f>
        <v>0</v>
      </c>
      <c r="BE27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),$A277,E$67)</f>
        <v>0</v>
      </c>
      <c r="BF27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),$A277,F$67)</f>
        <v>0</v>
      </c>
      <c r="BG27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),$A277,G$67)</f>
        <v>0</v>
      </c>
      <c r="BH27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),$A277,H$67)</f>
        <v>0</v>
      </c>
      <c r="BI27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),$A277,I$67)</f>
        <v>0</v>
      </c>
      <c r="BJ27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),$A277,J$67)</f>
        <v>0</v>
      </c>
      <c r="BK27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),$A277,K$67)</f>
        <v>0</v>
      </c>
      <c r="BL27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),$A277,L$67)</f>
        <v>0</v>
      </c>
      <c r="BM27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),$A277,M$67)</f>
        <v>0</v>
      </c>
      <c r="BN27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),$A277,N$67)</f>
        <v>0</v>
      </c>
    </row>
    <row r="278" spans="1:66" x14ac:dyDescent="0.25">
      <c r="A278" s="140">
        <v>211</v>
      </c>
      <c r="B278" s="136"/>
      <c r="C278" s="136">
        <f t="shared" ca="1" si="37"/>
        <v>584</v>
      </c>
      <c r="D278" s="136">
        <f t="shared" ca="1" si="38"/>
        <v>517</v>
      </c>
      <c r="E278" s="136">
        <f t="shared" ca="1" si="39"/>
        <v>459</v>
      </c>
      <c r="F278" s="136">
        <f t="shared" ca="1" si="40"/>
        <v>317</v>
      </c>
      <c r="G278" s="136">
        <f t="shared" ca="1" si="41"/>
        <v>233</v>
      </c>
      <c r="H278" s="136">
        <f t="shared" ca="1" si="42"/>
        <v>195</v>
      </c>
      <c r="I278" s="136">
        <f t="shared" ca="1" si="43"/>
        <v>164</v>
      </c>
      <c r="J278" s="136">
        <f t="shared" ca="1" si="44"/>
        <v>140</v>
      </c>
      <c r="K278" s="136">
        <f t="shared" ca="1" si="45"/>
        <v>143</v>
      </c>
      <c r="L278" s="136">
        <f t="shared" ca="1" si="46"/>
        <v>170</v>
      </c>
      <c r="M278" s="136">
        <f t="shared" ca="1" si="47"/>
        <v>253</v>
      </c>
      <c r="N278" s="136">
        <f t="shared" ca="1" si="48"/>
        <v>426</v>
      </c>
      <c r="BC27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),$A278,C$67)</f>
        <v>584</v>
      </c>
      <c r="BD27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),$A278,D$67)</f>
        <v>517</v>
      </c>
      <c r="BE27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),$A278,E$67)</f>
        <v>459</v>
      </c>
      <c r="BF27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),$A278,F$67)</f>
        <v>317</v>
      </c>
      <c r="BG27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),$A278,G$67)</f>
        <v>233</v>
      </c>
      <c r="BH27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),$A278,H$67)</f>
        <v>195</v>
      </c>
      <c r="BI27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),$A278,I$67)</f>
        <v>164</v>
      </c>
      <c r="BJ27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),$A278,J$67)</f>
        <v>140</v>
      </c>
      <c r="BK27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),$A278,K$67)</f>
        <v>143</v>
      </c>
      <c r="BL27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),$A278,L$67)</f>
        <v>170</v>
      </c>
      <c r="BM27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),$A278,M$67)</f>
        <v>253</v>
      </c>
      <c r="BN27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),$A278,N$67)</f>
        <v>426</v>
      </c>
    </row>
    <row r="279" spans="1:66" x14ac:dyDescent="0.25">
      <c r="A279" s="140">
        <v>212</v>
      </c>
      <c r="B279" s="136"/>
      <c r="C279" s="136">
        <f t="shared" ca="1" si="37"/>
        <v>0</v>
      </c>
      <c r="D279" s="136">
        <f t="shared" ca="1" si="38"/>
        <v>0</v>
      </c>
      <c r="E279" s="136">
        <f t="shared" ca="1" si="39"/>
        <v>0</v>
      </c>
      <c r="F279" s="136">
        <f t="shared" ca="1" si="40"/>
        <v>0</v>
      </c>
      <c r="G279" s="136">
        <f t="shared" ca="1" si="41"/>
        <v>0</v>
      </c>
      <c r="H279" s="136">
        <f t="shared" ca="1" si="42"/>
        <v>0</v>
      </c>
      <c r="I279" s="136">
        <f t="shared" ca="1" si="43"/>
        <v>0</v>
      </c>
      <c r="J279" s="136">
        <f t="shared" ca="1" si="44"/>
        <v>0</v>
      </c>
      <c r="K279" s="136">
        <f t="shared" ca="1" si="45"/>
        <v>0</v>
      </c>
      <c r="L279" s="136">
        <f t="shared" ca="1" si="46"/>
        <v>0</v>
      </c>
      <c r="M279" s="136">
        <f t="shared" ca="1" si="47"/>
        <v>0</v>
      </c>
      <c r="N279" s="136">
        <f t="shared" ca="1" si="48"/>
        <v>0</v>
      </c>
      <c r="BC27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),$A279,C$67)</f>
        <v>0</v>
      </c>
      <c r="BD27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),$A279,D$67)</f>
        <v>0</v>
      </c>
      <c r="BE27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),$A279,E$67)</f>
        <v>0</v>
      </c>
      <c r="BF27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),$A279,F$67)</f>
        <v>0</v>
      </c>
      <c r="BG27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),$A279,G$67)</f>
        <v>0</v>
      </c>
      <c r="BH27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),$A279,H$67)</f>
        <v>0</v>
      </c>
      <c r="BI27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),$A279,I$67)</f>
        <v>0</v>
      </c>
      <c r="BJ27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),$A279,J$67)</f>
        <v>0</v>
      </c>
      <c r="BK27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),$A279,K$67)</f>
        <v>0</v>
      </c>
      <c r="BL27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),$A279,L$67)</f>
        <v>0</v>
      </c>
      <c r="BM27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),$A279,M$67)</f>
        <v>0</v>
      </c>
      <c r="BN27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),$A279,N$67)</f>
        <v>0</v>
      </c>
    </row>
    <row r="280" spans="1:66" x14ac:dyDescent="0.25">
      <c r="A280" s="140">
        <v>213</v>
      </c>
      <c r="B280" s="136"/>
      <c r="C280" s="136">
        <f t="shared" ca="1" si="37"/>
        <v>0</v>
      </c>
      <c r="D280" s="136">
        <f t="shared" ca="1" si="38"/>
        <v>0</v>
      </c>
      <c r="E280" s="136">
        <f t="shared" ca="1" si="39"/>
        <v>0</v>
      </c>
      <c r="F280" s="136">
        <f t="shared" ca="1" si="40"/>
        <v>0</v>
      </c>
      <c r="G280" s="136">
        <f t="shared" ca="1" si="41"/>
        <v>0</v>
      </c>
      <c r="H280" s="136">
        <f t="shared" ca="1" si="42"/>
        <v>0</v>
      </c>
      <c r="I280" s="136">
        <f t="shared" ca="1" si="43"/>
        <v>0</v>
      </c>
      <c r="J280" s="136">
        <f t="shared" ca="1" si="44"/>
        <v>0</v>
      </c>
      <c r="K280" s="136">
        <f t="shared" ca="1" si="45"/>
        <v>0</v>
      </c>
      <c r="L280" s="136">
        <f t="shared" ca="1" si="46"/>
        <v>0</v>
      </c>
      <c r="M280" s="136">
        <f t="shared" ca="1" si="47"/>
        <v>0</v>
      </c>
      <c r="N280" s="136">
        <f t="shared" ca="1" si="48"/>
        <v>0</v>
      </c>
      <c r="BC28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),$A280,C$67)</f>
        <v>0</v>
      </c>
      <c r="BD28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),$A280,D$67)</f>
        <v>0</v>
      </c>
      <c r="BE28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),$A280,E$67)</f>
        <v>0</v>
      </c>
      <c r="BF28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),$A280,F$67)</f>
        <v>0</v>
      </c>
      <c r="BG28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),$A280,G$67)</f>
        <v>0</v>
      </c>
      <c r="BH28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),$A280,H$67)</f>
        <v>0</v>
      </c>
      <c r="BI28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),$A280,I$67)</f>
        <v>0</v>
      </c>
      <c r="BJ28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),$A280,J$67)</f>
        <v>0</v>
      </c>
      <c r="BK28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),$A280,K$67)</f>
        <v>0</v>
      </c>
      <c r="BL28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),$A280,L$67)</f>
        <v>0</v>
      </c>
      <c r="BM28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),$A280,M$67)</f>
        <v>0</v>
      </c>
      <c r="BN28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),$A280,N$67)</f>
        <v>0</v>
      </c>
    </row>
    <row r="281" spans="1:66" x14ac:dyDescent="0.25">
      <c r="A281" s="140">
        <v>214</v>
      </c>
      <c r="B281" s="136"/>
      <c r="C281" s="136">
        <f t="shared" ca="1" si="37"/>
        <v>0</v>
      </c>
      <c r="D281" s="136">
        <f t="shared" ca="1" si="38"/>
        <v>0</v>
      </c>
      <c r="E281" s="136">
        <f t="shared" ca="1" si="39"/>
        <v>0</v>
      </c>
      <c r="F281" s="136">
        <f t="shared" ca="1" si="40"/>
        <v>0</v>
      </c>
      <c r="G281" s="136">
        <f t="shared" ca="1" si="41"/>
        <v>0</v>
      </c>
      <c r="H281" s="136">
        <f t="shared" ca="1" si="42"/>
        <v>0</v>
      </c>
      <c r="I281" s="136">
        <f t="shared" ca="1" si="43"/>
        <v>0</v>
      </c>
      <c r="J281" s="136">
        <f t="shared" ca="1" si="44"/>
        <v>0</v>
      </c>
      <c r="K281" s="136">
        <f t="shared" ca="1" si="45"/>
        <v>0</v>
      </c>
      <c r="L281" s="136">
        <f t="shared" ca="1" si="46"/>
        <v>0</v>
      </c>
      <c r="M281" s="136">
        <f t="shared" ca="1" si="47"/>
        <v>0</v>
      </c>
      <c r="N281" s="136">
        <f t="shared" ca="1" si="48"/>
        <v>0</v>
      </c>
      <c r="BC28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),$A281,C$67)</f>
        <v>0</v>
      </c>
      <c r="BD28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),$A281,D$67)</f>
        <v>0</v>
      </c>
      <c r="BE28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),$A281,E$67)</f>
        <v>0</v>
      </c>
      <c r="BF28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),$A281,F$67)</f>
        <v>0</v>
      </c>
      <c r="BG28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),$A281,G$67)</f>
        <v>0</v>
      </c>
      <c r="BH28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),$A281,H$67)</f>
        <v>0</v>
      </c>
      <c r="BI28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),$A281,I$67)</f>
        <v>0</v>
      </c>
      <c r="BJ28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),$A281,J$67)</f>
        <v>0</v>
      </c>
      <c r="BK28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),$A281,K$67)</f>
        <v>0</v>
      </c>
      <c r="BL28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),$A281,L$67)</f>
        <v>0</v>
      </c>
      <c r="BM28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),$A281,M$67)</f>
        <v>0</v>
      </c>
      <c r="BN28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),$A281,N$67)</f>
        <v>0</v>
      </c>
    </row>
    <row r="282" spans="1:66" x14ac:dyDescent="0.25">
      <c r="A282" s="140">
        <v>215</v>
      </c>
      <c r="B282" s="136"/>
      <c r="C282" s="136">
        <f t="shared" ca="1" si="37"/>
        <v>184</v>
      </c>
      <c r="D282" s="136">
        <f t="shared" ca="1" si="38"/>
        <v>238</v>
      </c>
      <c r="E282" s="136">
        <f t="shared" ca="1" si="39"/>
        <v>180</v>
      </c>
      <c r="F282" s="136">
        <f t="shared" ca="1" si="40"/>
        <v>188</v>
      </c>
      <c r="G282" s="136">
        <f t="shared" ca="1" si="41"/>
        <v>252</v>
      </c>
      <c r="H282" s="136">
        <f t="shared" ca="1" si="42"/>
        <v>289</v>
      </c>
      <c r="I282" s="136">
        <f t="shared" ca="1" si="43"/>
        <v>364</v>
      </c>
      <c r="J282" s="136">
        <f t="shared" ca="1" si="44"/>
        <v>377</v>
      </c>
      <c r="K282" s="136">
        <f t="shared" ca="1" si="45"/>
        <v>436</v>
      </c>
      <c r="L282" s="136">
        <f t="shared" ca="1" si="46"/>
        <v>396</v>
      </c>
      <c r="M282" s="136">
        <f t="shared" ca="1" si="47"/>
        <v>235</v>
      </c>
      <c r="N282" s="136">
        <f t="shared" ca="1" si="48"/>
        <v>189</v>
      </c>
      <c r="BC28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),$A282,C$67)</f>
        <v>184</v>
      </c>
      <c r="BD28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),$A282,D$67)</f>
        <v>238</v>
      </c>
      <c r="BE28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),$A282,E$67)</f>
        <v>180</v>
      </c>
      <c r="BF28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),$A282,F$67)</f>
        <v>188</v>
      </c>
      <c r="BG28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),$A282,G$67)</f>
        <v>252</v>
      </c>
      <c r="BH28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),$A282,H$67)</f>
        <v>289</v>
      </c>
      <c r="BI28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),$A282,I$67)</f>
        <v>364</v>
      </c>
      <c r="BJ28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),$A282,J$67)</f>
        <v>377</v>
      </c>
      <c r="BK28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),$A282,K$67)</f>
        <v>436</v>
      </c>
      <c r="BL28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),$A282,L$67)</f>
        <v>396</v>
      </c>
      <c r="BM28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),$A282,M$67)</f>
        <v>235</v>
      </c>
      <c r="BN28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),$A282,N$67)</f>
        <v>189</v>
      </c>
    </row>
    <row r="283" spans="1:66" x14ac:dyDescent="0.25">
      <c r="A283" s="140">
        <v>216</v>
      </c>
      <c r="B283" s="136"/>
      <c r="C283" s="136">
        <f t="shared" ca="1" si="37"/>
        <v>233</v>
      </c>
      <c r="D283" s="136">
        <f t="shared" ca="1" si="38"/>
        <v>286</v>
      </c>
      <c r="E283" s="136">
        <f t="shared" ca="1" si="39"/>
        <v>232</v>
      </c>
      <c r="F283" s="136">
        <f t="shared" ca="1" si="40"/>
        <v>213</v>
      </c>
      <c r="G283" s="136">
        <f t="shared" ca="1" si="41"/>
        <v>282</v>
      </c>
      <c r="H283" s="136">
        <f t="shared" ca="1" si="42"/>
        <v>317</v>
      </c>
      <c r="I283" s="136">
        <f t="shared" ca="1" si="43"/>
        <v>376</v>
      </c>
      <c r="J283" s="136">
        <f t="shared" ca="1" si="44"/>
        <v>381</v>
      </c>
      <c r="K283" s="136">
        <f t="shared" ca="1" si="45"/>
        <v>460</v>
      </c>
      <c r="L283" s="136">
        <f t="shared" ca="1" si="46"/>
        <v>490</v>
      </c>
      <c r="M283" s="136">
        <f t="shared" ca="1" si="47"/>
        <v>315</v>
      </c>
      <c r="N283" s="136">
        <f t="shared" ca="1" si="48"/>
        <v>227</v>
      </c>
      <c r="BC28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),$A283,C$67)</f>
        <v>233</v>
      </c>
      <c r="BD28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),$A283,D$67)</f>
        <v>286</v>
      </c>
      <c r="BE28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),$A283,E$67)</f>
        <v>232</v>
      </c>
      <c r="BF28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),$A283,F$67)</f>
        <v>213</v>
      </c>
      <c r="BG28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),$A283,G$67)</f>
        <v>282</v>
      </c>
      <c r="BH28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),$A283,H$67)</f>
        <v>317</v>
      </c>
      <c r="BI28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),$A283,I$67)</f>
        <v>376</v>
      </c>
      <c r="BJ28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),$A283,J$67)</f>
        <v>381</v>
      </c>
      <c r="BK28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),$A283,K$67)</f>
        <v>460</v>
      </c>
      <c r="BL28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),$A283,L$67)</f>
        <v>490</v>
      </c>
      <c r="BM28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),$A283,M$67)</f>
        <v>315</v>
      </c>
      <c r="BN28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),$A283,N$67)</f>
        <v>227</v>
      </c>
    </row>
    <row r="284" spans="1:66" x14ac:dyDescent="0.25">
      <c r="A284" s="140">
        <v>217</v>
      </c>
      <c r="B284" s="136"/>
      <c r="C284" s="136">
        <f t="shared" ca="1" si="37"/>
        <v>508</v>
      </c>
      <c r="D284" s="136">
        <f t="shared" ca="1" si="38"/>
        <v>639</v>
      </c>
      <c r="E284" s="136">
        <f t="shared" ca="1" si="39"/>
        <v>503</v>
      </c>
      <c r="F284" s="136">
        <f t="shared" ca="1" si="40"/>
        <v>502</v>
      </c>
      <c r="G284" s="136">
        <f t="shared" ca="1" si="41"/>
        <v>681</v>
      </c>
      <c r="H284" s="136">
        <f t="shared" ca="1" si="42"/>
        <v>773</v>
      </c>
      <c r="I284" s="136">
        <f t="shared" ca="1" si="43"/>
        <v>936</v>
      </c>
      <c r="J284" s="136">
        <f t="shared" ca="1" si="44"/>
        <v>953</v>
      </c>
      <c r="K284" s="136">
        <f t="shared" ca="1" si="45"/>
        <v>1117</v>
      </c>
      <c r="L284" s="136">
        <f t="shared" ca="1" si="46"/>
        <v>1124</v>
      </c>
      <c r="M284" s="136">
        <f t="shared" ca="1" si="47"/>
        <v>696</v>
      </c>
      <c r="N284" s="136">
        <f t="shared" ca="1" si="48"/>
        <v>519</v>
      </c>
      <c r="BC28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),$A284,C$67)</f>
        <v>508</v>
      </c>
      <c r="BD28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),$A284,D$67)</f>
        <v>639</v>
      </c>
      <c r="BE28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),$A284,E$67)</f>
        <v>503</v>
      </c>
      <c r="BF28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),$A284,F$67)</f>
        <v>502</v>
      </c>
      <c r="BG28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),$A284,G$67)</f>
        <v>681</v>
      </c>
      <c r="BH28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),$A284,H$67)</f>
        <v>773</v>
      </c>
      <c r="BI28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),$A284,I$67)</f>
        <v>936</v>
      </c>
      <c r="BJ28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),$A284,J$67)</f>
        <v>953</v>
      </c>
      <c r="BK28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),$A284,K$67)</f>
        <v>1117</v>
      </c>
      <c r="BL28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),$A284,L$67)</f>
        <v>1124</v>
      </c>
      <c r="BM28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),$A284,M$67)</f>
        <v>696</v>
      </c>
      <c r="BN28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),$A284,N$67)</f>
        <v>519</v>
      </c>
    </row>
    <row r="285" spans="1:66" x14ac:dyDescent="0.25">
      <c r="A285" s="140">
        <v>218</v>
      </c>
      <c r="B285" s="136"/>
      <c r="C285" s="136">
        <f t="shared" ca="1" si="37"/>
        <v>0</v>
      </c>
      <c r="D285" s="136">
        <f t="shared" ca="1" si="38"/>
        <v>0</v>
      </c>
      <c r="E285" s="136">
        <f t="shared" ca="1" si="39"/>
        <v>0</v>
      </c>
      <c r="F285" s="136">
        <f t="shared" ca="1" si="40"/>
        <v>0</v>
      </c>
      <c r="G285" s="136">
        <f t="shared" ca="1" si="41"/>
        <v>0</v>
      </c>
      <c r="H285" s="136">
        <f t="shared" ca="1" si="42"/>
        <v>0</v>
      </c>
      <c r="I285" s="136">
        <f t="shared" ca="1" si="43"/>
        <v>0</v>
      </c>
      <c r="J285" s="136">
        <f t="shared" ca="1" si="44"/>
        <v>0</v>
      </c>
      <c r="K285" s="136">
        <f t="shared" ca="1" si="45"/>
        <v>0</v>
      </c>
      <c r="L285" s="136">
        <f t="shared" ca="1" si="46"/>
        <v>0</v>
      </c>
      <c r="M285" s="136">
        <f t="shared" ca="1" si="47"/>
        <v>0</v>
      </c>
      <c r="N285" s="136">
        <f t="shared" ca="1" si="48"/>
        <v>0</v>
      </c>
      <c r="BC28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),$A285,C$67)</f>
        <v>0</v>
      </c>
      <c r="BD28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),$A285,D$67)</f>
        <v>0</v>
      </c>
      <c r="BE28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),$A285,E$67)</f>
        <v>0</v>
      </c>
      <c r="BF28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),$A285,F$67)</f>
        <v>0</v>
      </c>
      <c r="BG28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),$A285,G$67)</f>
        <v>0</v>
      </c>
      <c r="BH28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),$A285,H$67)</f>
        <v>0</v>
      </c>
      <c r="BI28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),$A285,I$67)</f>
        <v>0</v>
      </c>
      <c r="BJ28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),$A285,J$67)</f>
        <v>0</v>
      </c>
      <c r="BK28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),$A285,K$67)</f>
        <v>0</v>
      </c>
      <c r="BL28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),$A285,L$67)</f>
        <v>0</v>
      </c>
      <c r="BM28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),$A285,M$67)</f>
        <v>0</v>
      </c>
      <c r="BN28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),$A285,N$67)</f>
        <v>0</v>
      </c>
    </row>
    <row r="286" spans="1:66" x14ac:dyDescent="0.25">
      <c r="A286" s="140">
        <v>219</v>
      </c>
      <c r="B286" s="136"/>
      <c r="C286" s="136">
        <f t="shared" ca="1" si="37"/>
        <v>0</v>
      </c>
      <c r="D286" s="136">
        <f t="shared" ca="1" si="38"/>
        <v>0</v>
      </c>
      <c r="E286" s="136">
        <f t="shared" ca="1" si="39"/>
        <v>0</v>
      </c>
      <c r="F286" s="136">
        <f t="shared" ca="1" si="40"/>
        <v>0</v>
      </c>
      <c r="G286" s="136">
        <f t="shared" ca="1" si="41"/>
        <v>0</v>
      </c>
      <c r="H286" s="136">
        <f t="shared" ca="1" si="42"/>
        <v>0</v>
      </c>
      <c r="I286" s="136">
        <f t="shared" ca="1" si="43"/>
        <v>0</v>
      </c>
      <c r="J286" s="136">
        <f t="shared" ca="1" si="44"/>
        <v>0</v>
      </c>
      <c r="K286" s="136">
        <f t="shared" ca="1" si="45"/>
        <v>0</v>
      </c>
      <c r="L286" s="136">
        <f t="shared" ca="1" si="46"/>
        <v>0</v>
      </c>
      <c r="M286" s="136">
        <f t="shared" ca="1" si="47"/>
        <v>0</v>
      </c>
      <c r="N286" s="136">
        <f t="shared" ca="1" si="48"/>
        <v>0</v>
      </c>
      <c r="BC28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),$A286,C$67)</f>
        <v>0</v>
      </c>
      <c r="BD28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),$A286,D$67)</f>
        <v>0</v>
      </c>
      <c r="BE28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),$A286,E$67)</f>
        <v>0</v>
      </c>
      <c r="BF28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),$A286,F$67)</f>
        <v>0</v>
      </c>
      <c r="BG28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),$A286,G$67)</f>
        <v>0</v>
      </c>
      <c r="BH28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),$A286,H$67)</f>
        <v>0</v>
      </c>
      <c r="BI28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),$A286,I$67)</f>
        <v>0</v>
      </c>
      <c r="BJ28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),$A286,J$67)</f>
        <v>0</v>
      </c>
      <c r="BK28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),$A286,K$67)</f>
        <v>0</v>
      </c>
      <c r="BL28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),$A286,L$67)</f>
        <v>0</v>
      </c>
      <c r="BM28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),$A286,M$67)</f>
        <v>0</v>
      </c>
      <c r="BN28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),$A286,N$67)</f>
        <v>0</v>
      </c>
    </row>
    <row r="287" spans="1:66" x14ac:dyDescent="0.25">
      <c r="A287" s="140">
        <v>220</v>
      </c>
      <c r="B287" s="136"/>
      <c r="C287" s="136">
        <f t="shared" ca="1" si="37"/>
        <v>62</v>
      </c>
      <c r="D287" s="136">
        <f t="shared" ca="1" si="38"/>
        <v>59</v>
      </c>
      <c r="E287" s="136">
        <f t="shared" ca="1" si="39"/>
        <v>51</v>
      </c>
      <c r="F287" s="136">
        <f t="shared" ca="1" si="40"/>
        <v>63</v>
      </c>
      <c r="G287" s="136">
        <f t="shared" ca="1" si="41"/>
        <v>96</v>
      </c>
      <c r="H287" s="136">
        <f t="shared" ca="1" si="42"/>
        <v>120</v>
      </c>
      <c r="I287" s="136">
        <f t="shared" ca="1" si="43"/>
        <v>136</v>
      </c>
      <c r="J287" s="136">
        <f t="shared" ca="1" si="44"/>
        <v>118</v>
      </c>
      <c r="K287" s="136">
        <f t="shared" ca="1" si="45"/>
        <v>131</v>
      </c>
      <c r="L287" s="136">
        <f t="shared" ca="1" si="46"/>
        <v>148</v>
      </c>
      <c r="M287" s="136">
        <f t="shared" ca="1" si="47"/>
        <v>103</v>
      </c>
      <c r="N287" s="136">
        <f t="shared" ca="1" si="48"/>
        <v>80</v>
      </c>
      <c r="BC28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),$A287,C$67)</f>
        <v>62</v>
      </c>
      <c r="BD28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),$A287,D$67)</f>
        <v>59</v>
      </c>
      <c r="BE28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),$A287,E$67)</f>
        <v>51</v>
      </c>
      <c r="BF28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),$A287,F$67)</f>
        <v>63</v>
      </c>
      <c r="BG28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),$A287,G$67)</f>
        <v>96</v>
      </c>
      <c r="BH28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),$A287,H$67)</f>
        <v>120</v>
      </c>
      <c r="BI28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),$A287,I$67)</f>
        <v>136</v>
      </c>
      <c r="BJ28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),$A287,J$67)</f>
        <v>118</v>
      </c>
      <c r="BK28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),$A287,K$67)</f>
        <v>131</v>
      </c>
      <c r="BL28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),$A287,L$67)</f>
        <v>148</v>
      </c>
      <c r="BM28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),$A287,M$67)</f>
        <v>103</v>
      </c>
      <c r="BN28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),$A287,N$67)</f>
        <v>80</v>
      </c>
    </row>
    <row r="288" spans="1:66" x14ac:dyDescent="0.25">
      <c r="A288" s="140">
        <v>221</v>
      </c>
      <c r="B288" s="136"/>
      <c r="C288" s="136">
        <f t="shared" ca="1" si="37"/>
        <v>0</v>
      </c>
      <c r="D288" s="136">
        <f t="shared" ca="1" si="38"/>
        <v>0</v>
      </c>
      <c r="E288" s="136">
        <f t="shared" ca="1" si="39"/>
        <v>0</v>
      </c>
      <c r="F288" s="136">
        <f t="shared" ca="1" si="40"/>
        <v>0</v>
      </c>
      <c r="G288" s="136">
        <f t="shared" ca="1" si="41"/>
        <v>0</v>
      </c>
      <c r="H288" s="136">
        <f t="shared" ca="1" si="42"/>
        <v>0</v>
      </c>
      <c r="I288" s="136">
        <f t="shared" ca="1" si="43"/>
        <v>0</v>
      </c>
      <c r="J288" s="136">
        <f t="shared" ca="1" si="44"/>
        <v>0</v>
      </c>
      <c r="K288" s="136">
        <f t="shared" ca="1" si="45"/>
        <v>0</v>
      </c>
      <c r="L288" s="136">
        <f t="shared" ca="1" si="46"/>
        <v>0</v>
      </c>
      <c r="M288" s="136">
        <f t="shared" ca="1" si="47"/>
        <v>0</v>
      </c>
      <c r="N288" s="136">
        <f t="shared" ca="1" si="48"/>
        <v>0</v>
      </c>
      <c r="BC28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),$A288,C$67)</f>
        <v>0</v>
      </c>
      <c r="BD28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),$A288,D$67)</f>
        <v>0</v>
      </c>
      <c r="BE28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),$A288,E$67)</f>
        <v>0</v>
      </c>
      <c r="BF28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),$A288,F$67)</f>
        <v>0</v>
      </c>
      <c r="BG28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),$A288,G$67)</f>
        <v>0</v>
      </c>
      <c r="BH28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),$A288,H$67)</f>
        <v>0</v>
      </c>
      <c r="BI28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),$A288,I$67)</f>
        <v>0</v>
      </c>
      <c r="BJ28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),$A288,J$67)</f>
        <v>0</v>
      </c>
      <c r="BK28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),$A288,K$67)</f>
        <v>0</v>
      </c>
      <c r="BL28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),$A288,L$67)</f>
        <v>0</v>
      </c>
      <c r="BM28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),$A288,M$67)</f>
        <v>0</v>
      </c>
      <c r="BN28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),$A288,N$67)</f>
        <v>0</v>
      </c>
    </row>
    <row r="289" spans="1:66" x14ac:dyDescent="0.25">
      <c r="A289" s="140">
        <v>222</v>
      </c>
      <c r="B289" s="136"/>
      <c r="C289" s="136">
        <f t="shared" ca="1" si="37"/>
        <v>1181</v>
      </c>
      <c r="D289" s="136">
        <f t="shared" ca="1" si="38"/>
        <v>1272</v>
      </c>
      <c r="E289" s="136">
        <f t="shared" ca="1" si="39"/>
        <v>1131</v>
      </c>
      <c r="F289" s="136">
        <f t="shared" ca="1" si="40"/>
        <v>1027</v>
      </c>
      <c r="G289" s="136">
        <f t="shared" ca="1" si="41"/>
        <v>1329</v>
      </c>
      <c r="H289" s="136">
        <f t="shared" ca="1" si="42"/>
        <v>1646</v>
      </c>
      <c r="I289" s="136">
        <f t="shared" ca="1" si="43"/>
        <v>1563</v>
      </c>
      <c r="J289" s="136">
        <f t="shared" ca="1" si="44"/>
        <v>1266</v>
      </c>
      <c r="K289" s="136">
        <f t="shared" ca="1" si="45"/>
        <v>1466</v>
      </c>
      <c r="L289" s="136">
        <f t="shared" ca="1" si="46"/>
        <v>1952</v>
      </c>
      <c r="M289" s="136">
        <f t="shared" ca="1" si="47"/>
        <v>1468</v>
      </c>
      <c r="N289" s="136">
        <f t="shared" ca="1" si="48"/>
        <v>1190</v>
      </c>
      <c r="BC28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),$A289,C$67)</f>
        <v>1181</v>
      </c>
      <c r="BD28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),$A289,D$67)</f>
        <v>1272</v>
      </c>
      <c r="BE28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),$A289,E$67)</f>
        <v>1131</v>
      </c>
      <c r="BF28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),$A289,F$67)</f>
        <v>1027</v>
      </c>
      <c r="BG28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),$A289,G$67)</f>
        <v>1329</v>
      </c>
      <c r="BH28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),$A289,H$67)</f>
        <v>1646</v>
      </c>
      <c r="BI28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),$A289,I$67)</f>
        <v>1563</v>
      </c>
      <c r="BJ28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),$A289,J$67)</f>
        <v>1266</v>
      </c>
      <c r="BK28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),$A289,K$67)</f>
        <v>1466</v>
      </c>
      <c r="BL28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),$A289,L$67)</f>
        <v>1952</v>
      </c>
      <c r="BM28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),$A289,M$67)</f>
        <v>1468</v>
      </c>
      <c r="BN28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),$A289,N$67)</f>
        <v>1190</v>
      </c>
    </row>
    <row r="290" spans="1:66" x14ac:dyDescent="0.25">
      <c r="A290" s="140">
        <v>223</v>
      </c>
      <c r="B290" s="136"/>
      <c r="C290" s="136">
        <f t="shared" ca="1" si="37"/>
        <v>0</v>
      </c>
      <c r="D290" s="136">
        <f t="shared" ca="1" si="38"/>
        <v>0</v>
      </c>
      <c r="E290" s="136">
        <f t="shared" ca="1" si="39"/>
        <v>0</v>
      </c>
      <c r="F290" s="136">
        <f t="shared" ca="1" si="40"/>
        <v>0</v>
      </c>
      <c r="G290" s="136">
        <f t="shared" ca="1" si="41"/>
        <v>0</v>
      </c>
      <c r="H290" s="136">
        <f t="shared" ca="1" si="42"/>
        <v>0</v>
      </c>
      <c r="I290" s="136">
        <f t="shared" ca="1" si="43"/>
        <v>0</v>
      </c>
      <c r="J290" s="136">
        <f t="shared" ca="1" si="44"/>
        <v>0</v>
      </c>
      <c r="K290" s="136">
        <f t="shared" ca="1" si="45"/>
        <v>0</v>
      </c>
      <c r="L290" s="136">
        <f t="shared" ca="1" si="46"/>
        <v>0</v>
      </c>
      <c r="M290" s="136">
        <f t="shared" ca="1" si="47"/>
        <v>0</v>
      </c>
      <c r="N290" s="136">
        <f t="shared" ca="1" si="48"/>
        <v>0</v>
      </c>
      <c r="BC29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),$A290,C$67)</f>
        <v>0</v>
      </c>
      <c r="BD29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),$A290,D$67)</f>
        <v>0</v>
      </c>
      <c r="BE29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),$A290,E$67)</f>
        <v>0</v>
      </c>
      <c r="BF29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),$A290,F$67)</f>
        <v>0</v>
      </c>
      <c r="BG29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),$A290,G$67)</f>
        <v>0</v>
      </c>
      <c r="BH29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),$A290,H$67)</f>
        <v>0</v>
      </c>
      <c r="BI29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),$A290,I$67)</f>
        <v>0</v>
      </c>
      <c r="BJ29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),$A290,J$67)</f>
        <v>0</v>
      </c>
      <c r="BK29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),$A290,K$67)</f>
        <v>0</v>
      </c>
      <c r="BL29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),$A290,L$67)</f>
        <v>0</v>
      </c>
      <c r="BM29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),$A290,M$67)</f>
        <v>0</v>
      </c>
      <c r="BN29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),$A290,N$67)</f>
        <v>0</v>
      </c>
    </row>
    <row r="291" spans="1:66" x14ac:dyDescent="0.25">
      <c r="A291" s="140">
        <v>224</v>
      </c>
      <c r="B291" s="136"/>
      <c r="C291" s="136">
        <f t="shared" ca="1" si="37"/>
        <v>0</v>
      </c>
      <c r="D291" s="136">
        <f t="shared" ca="1" si="38"/>
        <v>0</v>
      </c>
      <c r="E291" s="136">
        <f t="shared" ca="1" si="39"/>
        <v>0</v>
      </c>
      <c r="F291" s="136">
        <f t="shared" ca="1" si="40"/>
        <v>0</v>
      </c>
      <c r="G291" s="136">
        <f t="shared" ca="1" si="41"/>
        <v>0</v>
      </c>
      <c r="H291" s="136">
        <f t="shared" ca="1" si="42"/>
        <v>0</v>
      </c>
      <c r="I291" s="136">
        <f t="shared" ca="1" si="43"/>
        <v>0</v>
      </c>
      <c r="J291" s="136">
        <f t="shared" ca="1" si="44"/>
        <v>0</v>
      </c>
      <c r="K291" s="136">
        <f t="shared" ca="1" si="45"/>
        <v>0</v>
      </c>
      <c r="L291" s="136">
        <f t="shared" ca="1" si="46"/>
        <v>0</v>
      </c>
      <c r="M291" s="136">
        <f t="shared" ca="1" si="47"/>
        <v>0</v>
      </c>
      <c r="N291" s="136">
        <f t="shared" ca="1" si="48"/>
        <v>0</v>
      </c>
      <c r="BC29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),$A291,C$67)</f>
        <v>0</v>
      </c>
      <c r="BD29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),$A291,D$67)</f>
        <v>0</v>
      </c>
      <c r="BE29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),$A291,E$67)</f>
        <v>0</v>
      </c>
      <c r="BF29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),$A291,F$67)</f>
        <v>0</v>
      </c>
      <c r="BG29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),$A291,G$67)</f>
        <v>0</v>
      </c>
      <c r="BH29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),$A291,H$67)</f>
        <v>0</v>
      </c>
      <c r="BI29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),$A291,I$67)</f>
        <v>0</v>
      </c>
      <c r="BJ29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),$A291,J$67)</f>
        <v>0</v>
      </c>
      <c r="BK29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),$A291,K$67)</f>
        <v>0</v>
      </c>
      <c r="BL29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),$A291,L$67)</f>
        <v>0</v>
      </c>
      <c r="BM29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),$A291,M$67)</f>
        <v>0</v>
      </c>
      <c r="BN29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),$A291,N$67)</f>
        <v>0</v>
      </c>
    </row>
    <row r="292" spans="1:66" x14ac:dyDescent="0.25">
      <c r="A292" s="140">
        <v>225</v>
      </c>
      <c r="B292" s="136"/>
      <c r="C292" s="136">
        <f t="shared" ca="1" si="37"/>
        <v>379</v>
      </c>
      <c r="D292" s="136">
        <f t="shared" ca="1" si="38"/>
        <v>476</v>
      </c>
      <c r="E292" s="136">
        <f t="shared" ca="1" si="39"/>
        <v>511</v>
      </c>
      <c r="F292" s="136">
        <f t="shared" ca="1" si="40"/>
        <v>376</v>
      </c>
      <c r="G292" s="136">
        <f t="shared" ca="1" si="41"/>
        <v>187</v>
      </c>
      <c r="H292" s="136">
        <f t="shared" ca="1" si="42"/>
        <v>75</v>
      </c>
      <c r="I292" s="136">
        <f t="shared" ca="1" si="43"/>
        <v>40</v>
      </c>
      <c r="J292" s="136">
        <f t="shared" ca="1" si="44"/>
        <v>25</v>
      </c>
      <c r="K292" s="136">
        <f t="shared" ca="1" si="45"/>
        <v>20</v>
      </c>
      <c r="L292" s="136">
        <f t="shared" ca="1" si="46"/>
        <v>31</v>
      </c>
      <c r="M292" s="136">
        <f t="shared" ca="1" si="47"/>
        <v>76</v>
      </c>
      <c r="N292" s="136">
        <f t="shared" ca="1" si="48"/>
        <v>213</v>
      </c>
      <c r="BC29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),$A292,C$67)</f>
        <v>379</v>
      </c>
      <c r="BD29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),$A292,D$67)</f>
        <v>476</v>
      </c>
      <c r="BE29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),$A292,E$67)</f>
        <v>511</v>
      </c>
      <c r="BF29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),$A292,F$67)</f>
        <v>376</v>
      </c>
      <c r="BG29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),$A292,G$67)</f>
        <v>187</v>
      </c>
      <c r="BH29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),$A292,H$67)</f>
        <v>75</v>
      </c>
      <c r="BI29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),$A292,I$67)</f>
        <v>40</v>
      </c>
      <c r="BJ29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),$A292,J$67)</f>
        <v>25</v>
      </c>
      <c r="BK29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),$A292,K$67)</f>
        <v>20</v>
      </c>
      <c r="BL29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),$A292,L$67)</f>
        <v>31</v>
      </c>
      <c r="BM29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),$A292,M$67)</f>
        <v>76</v>
      </c>
      <c r="BN29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),$A292,N$67)</f>
        <v>213</v>
      </c>
    </row>
    <row r="293" spans="1:66" x14ac:dyDescent="0.25">
      <c r="A293" s="140">
        <v>226</v>
      </c>
      <c r="B293" s="136"/>
      <c r="C293" s="136">
        <f t="shared" ca="1" si="37"/>
        <v>0</v>
      </c>
      <c r="D293" s="136">
        <f t="shared" ca="1" si="38"/>
        <v>0</v>
      </c>
      <c r="E293" s="136">
        <f t="shared" ca="1" si="39"/>
        <v>0</v>
      </c>
      <c r="F293" s="136">
        <f t="shared" ca="1" si="40"/>
        <v>0</v>
      </c>
      <c r="G293" s="136">
        <f t="shared" ca="1" si="41"/>
        <v>0</v>
      </c>
      <c r="H293" s="136">
        <f t="shared" ca="1" si="42"/>
        <v>0</v>
      </c>
      <c r="I293" s="136">
        <f t="shared" ca="1" si="43"/>
        <v>0</v>
      </c>
      <c r="J293" s="136">
        <f t="shared" ca="1" si="44"/>
        <v>0</v>
      </c>
      <c r="K293" s="136">
        <f t="shared" ca="1" si="45"/>
        <v>0</v>
      </c>
      <c r="L293" s="136">
        <f t="shared" ca="1" si="46"/>
        <v>0</v>
      </c>
      <c r="M293" s="136">
        <f t="shared" ca="1" si="47"/>
        <v>0</v>
      </c>
      <c r="N293" s="136">
        <f t="shared" ca="1" si="48"/>
        <v>0</v>
      </c>
      <c r="BC29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),$A293,C$67)</f>
        <v>0</v>
      </c>
      <c r="BD29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),$A293,D$67)</f>
        <v>0</v>
      </c>
      <c r="BE29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),$A293,E$67)</f>
        <v>0</v>
      </c>
      <c r="BF29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),$A293,F$67)</f>
        <v>0</v>
      </c>
      <c r="BG29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),$A293,G$67)</f>
        <v>0</v>
      </c>
      <c r="BH29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),$A293,H$67)</f>
        <v>0</v>
      </c>
      <c r="BI29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),$A293,I$67)</f>
        <v>0</v>
      </c>
      <c r="BJ29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),$A293,J$67)</f>
        <v>0</v>
      </c>
      <c r="BK29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),$A293,K$67)</f>
        <v>0</v>
      </c>
      <c r="BL29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),$A293,L$67)</f>
        <v>0</v>
      </c>
      <c r="BM29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),$A293,M$67)</f>
        <v>0</v>
      </c>
      <c r="BN29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),$A293,N$67)</f>
        <v>0</v>
      </c>
    </row>
    <row r="294" spans="1:66" x14ac:dyDescent="0.25">
      <c r="A294" s="140">
        <v>227</v>
      </c>
      <c r="B294" s="136"/>
      <c r="C294" s="136">
        <f t="shared" ca="1" si="37"/>
        <v>1442</v>
      </c>
      <c r="D294" s="136">
        <f t="shared" ca="1" si="38"/>
        <v>1610</v>
      </c>
      <c r="E294" s="136">
        <f t="shared" ca="1" si="39"/>
        <v>1624</v>
      </c>
      <c r="F294" s="136">
        <f t="shared" ca="1" si="40"/>
        <v>1291</v>
      </c>
      <c r="G294" s="136">
        <f t="shared" ca="1" si="41"/>
        <v>887</v>
      </c>
      <c r="H294" s="136">
        <f t="shared" ca="1" si="42"/>
        <v>660</v>
      </c>
      <c r="I294" s="136">
        <f t="shared" ca="1" si="43"/>
        <v>526</v>
      </c>
      <c r="J294" s="136">
        <f t="shared" ca="1" si="44"/>
        <v>445</v>
      </c>
      <c r="K294" s="136">
        <f t="shared" ca="1" si="45"/>
        <v>410</v>
      </c>
      <c r="L294" s="136">
        <f t="shared" ca="1" si="46"/>
        <v>478</v>
      </c>
      <c r="M294" s="136">
        <f t="shared" ca="1" si="47"/>
        <v>700</v>
      </c>
      <c r="N294" s="136">
        <f t="shared" ca="1" si="48"/>
        <v>1084</v>
      </c>
      <c r="BC29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),$A294,C$67)</f>
        <v>1442</v>
      </c>
      <c r="BD29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),$A294,D$67)</f>
        <v>1610</v>
      </c>
      <c r="BE29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),$A294,E$67)</f>
        <v>1624</v>
      </c>
      <c r="BF29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),$A294,F$67)</f>
        <v>1291</v>
      </c>
      <c r="BG29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),$A294,G$67)</f>
        <v>887</v>
      </c>
      <c r="BH29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),$A294,H$67)</f>
        <v>660</v>
      </c>
      <c r="BI29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),$A294,I$67)</f>
        <v>526</v>
      </c>
      <c r="BJ29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),$A294,J$67)</f>
        <v>445</v>
      </c>
      <c r="BK29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),$A294,K$67)</f>
        <v>410</v>
      </c>
      <c r="BL29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),$A294,L$67)</f>
        <v>478</v>
      </c>
      <c r="BM29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),$A294,M$67)</f>
        <v>700</v>
      </c>
      <c r="BN29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),$A294,N$67)</f>
        <v>1084</v>
      </c>
    </row>
    <row r="295" spans="1:66" x14ac:dyDescent="0.25">
      <c r="A295" s="140">
        <v>228</v>
      </c>
      <c r="B295" s="136"/>
      <c r="C295" s="136">
        <f t="shared" ca="1" si="37"/>
        <v>1576</v>
      </c>
      <c r="D295" s="136">
        <f t="shared" ca="1" si="38"/>
        <v>1759</v>
      </c>
      <c r="E295" s="136">
        <f t="shared" ca="1" si="39"/>
        <v>1775</v>
      </c>
      <c r="F295" s="136">
        <f t="shared" ca="1" si="40"/>
        <v>1411</v>
      </c>
      <c r="G295" s="136">
        <f t="shared" ca="1" si="41"/>
        <v>969</v>
      </c>
      <c r="H295" s="136">
        <f t="shared" ca="1" si="42"/>
        <v>721</v>
      </c>
      <c r="I295" s="136">
        <f t="shared" ca="1" si="43"/>
        <v>574</v>
      </c>
      <c r="J295" s="136">
        <f t="shared" ca="1" si="44"/>
        <v>486</v>
      </c>
      <c r="K295" s="136">
        <f t="shared" ca="1" si="45"/>
        <v>448</v>
      </c>
      <c r="L295" s="136">
        <f t="shared" ca="1" si="46"/>
        <v>522</v>
      </c>
      <c r="M295" s="136">
        <f t="shared" ca="1" si="47"/>
        <v>765</v>
      </c>
      <c r="N295" s="136">
        <f t="shared" ca="1" si="48"/>
        <v>1184</v>
      </c>
      <c r="BC29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),$A295,C$67)</f>
        <v>1576</v>
      </c>
      <c r="BD29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),$A295,D$67)</f>
        <v>1759</v>
      </c>
      <c r="BE29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),$A295,E$67)</f>
        <v>1775</v>
      </c>
      <c r="BF29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),$A295,F$67)</f>
        <v>1411</v>
      </c>
      <c r="BG29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),$A295,G$67)</f>
        <v>969</v>
      </c>
      <c r="BH29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),$A295,H$67)</f>
        <v>721</v>
      </c>
      <c r="BI29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),$A295,I$67)</f>
        <v>574</v>
      </c>
      <c r="BJ29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),$A295,J$67)</f>
        <v>486</v>
      </c>
      <c r="BK29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),$A295,K$67)</f>
        <v>448</v>
      </c>
      <c r="BL29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),$A295,L$67)</f>
        <v>522</v>
      </c>
      <c r="BM29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),$A295,M$67)</f>
        <v>765</v>
      </c>
      <c r="BN29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),$A295,N$67)</f>
        <v>1184</v>
      </c>
    </row>
    <row r="296" spans="1:66" x14ac:dyDescent="0.25">
      <c r="A296" s="140">
        <v>229</v>
      </c>
      <c r="B296" s="136"/>
      <c r="C296" s="136">
        <f t="shared" ca="1" si="37"/>
        <v>3679</v>
      </c>
      <c r="D296" s="136">
        <f t="shared" ca="1" si="38"/>
        <v>4294</v>
      </c>
      <c r="E296" s="136">
        <f t="shared" ca="1" si="39"/>
        <v>4489</v>
      </c>
      <c r="F296" s="136">
        <f t="shared" ca="1" si="40"/>
        <v>3597</v>
      </c>
      <c r="G296" s="136">
        <f t="shared" ca="1" si="41"/>
        <v>2303</v>
      </c>
      <c r="H296" s="136">
        <f t="shared" ca="1" si="42"/>
        <v>1478</v>
      </c>
      <c r="I296" s="136">
        <f t="shared" ca="1" si="43"/>
        <v>1049</v>
      </c>
      <c r="J296" s="136">
        <f t="shared" ca="1" si="44"/>
        <v>807</v>
      </c>
      <c r="K296" s="136">
        <f t="shared" ca="1" si="45"/>
        <v>703</v>
      </c>
      <c r="L296" s="136">
        <f t="shared" ca="1" si="46"/>
        <v>885</v>
      </c>
      <c r="M296" s="136">
        <f t="shared" ca="1" si="47"/>
        <v>1476</v>
      </c>
      <c r="N296" s="136">
        <f t="shared" ca="1" si="48"/>
        <v>2561</v>
      </c>
      <c r="BC29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),$A296,C$67)</f>
        <v>3679</v>
      </c>
      <c r="BD29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),$A296,D$67)</f>
        <v>4294</v>
      </c>
      <c r="BE29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),$A296,E$67)</f>
        <v>4489</v>
      </c>
      <c r="BF29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),$A296,F$67)</f>
        <v>3597</v>
      </c>
      <c r="BG29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),$A296,G$67)</f>
        <v>2303</v>
      </c>
      <c r="BH29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),$A296,H$67)</f>
        <v>1478</v>
      </c>
      <c r="BI29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),$A296,I$67)</f>
        <v>1049</v>
      </c>
      <c r="BJ29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),$A296,J$67)</f>
        <v>807</v>
      </c>
      <c r="BK29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),$A296,K$67)</f>
        <v>703</v>
      </c>
      <c r="BL29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),$A296,L$67)</f>
        <v>885</v>
      </c>
      <c r="BM29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),$A296,M$67)</f>
        <v>1476</v>
      </c>
      <c r="BN29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),$A296,N$67)</f>
        <v>2561</v>
      </c>
    </row>
    <row r="297" spans="1:66" x14ac:dyDescent="0.25">
      <c r="A297" s="140">
        <v>230</v>
      </c>
      <c r="B297" s="136"/>
      <c r="C297" s="136">
        <f t="shared" ca="1" si="37"/>
        <v>3713</v>
      </c>
      <c r="D297" s="136">
        <f t="shared" ca="1" si="38"/>
        <v>4333</v>
      </c>
      <c r="E297" s="136">
        <f t="shared" ca="1" si="39"/>
        <v>4529</v>
      </c>
      <c r="F297" s="136">
        <f t="shared" ca="1" si="40"/>
        <v>3630</v>
      </c>
      <c r="G297" s="136">
        <f t="shared" ca="1" si="41"/>
        <v>2324</v>
      </c>
      <c r="H297" s="136">
        <f t="shared" ca="1" si="42"/>
        <v>1491</v>
      </c>
      <c r="I297" s="136">
        <f t="shared" ca="1" si="43"/>
        <v>1058</v>
      </c>
      <c r="J297" s="136">
        <f t="shared" ca="1" si="44"/>
        <v>814</v>
      </c>
      <c r="K297" s="136">
        <f t="shared" ca="1" si="45"/>
        <v>710</v>
      </c>
      <c r="L297" s="136">
        <f t="shared" ca="1" si="46"/>
        <v>893</v>
      </c>
      <c r="M297" s="136">
        <f t="shared" ca="1" si="47"/>
        <v>1490</v>
      </c>
      <c r="N297" s="136">
        <f t="shared" ca="1" si="48"/>
        <v>2586</v>
      </c>
      <c r="BC29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),$A297,C$67)</f>
        <v>3713</v>
      </c>
      <c r="BD29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),$A297,D$67)</f>
        <v>4333</v>
      </c>
      <c r="BE29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),$A297,E$67)</f>
        <v>4529</v>
      </c>
      <c r="BF29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),$A297,F$67)</f>
        <v>3630</v>
      </c>
      <c r="BG29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),$A297,G$67)</f>
        <v>2324</v>
      </c>
      <c r="BH29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),$A297,H$67)</f>
        <v>1491</v>
      </c>
      <c r="BI29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),$A297,I$67)</f>
        <v>1058</v>
      </c>
      <c r="BJ29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),$A297,J$67)</f>
        <v>814</v>
      </c>
      <c r="BK29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),$A297,K$67)</f>
        <v>710</v>
      </c>
      <c r="BL29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),$A297,L$67)</f>
        <v>893</v>
      </c>
      <c r="BM29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),$A297,M$67)</f>
        <v>1490</v>
      </c>
      <c r="BN29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),$A297,N$67)</f>
        <v>2586</v>
      </c>
    </row>
    <row r="298" spans="1:66" x14ac:dyDescent="0.25">
      <c r="A298" s="140">
        <v>231</v>
      </c>
      <c r="B298" s="136"/>
      <c r="C298" s="136">
        <f t="shared" ca="1" si="37"/>
        <v>0</v>
      </c>
      <c r="D298" s="136">
        <f t="shared" ca="1" si="38"/>
        <v>0</v>
      </c>
      <c r="E298" s="136">
        <f t="shared" ca="1" si="39"/>
        <v>0</v>
      </c>
      <c r="F298" s="136">
        <f t="shared" ca="1" si="40"/>
        <v>0</v>
      </c>
      <c r="G298" s="136">
        <f t="shared" ca="1" si="41"/>
        <v>0</v>
      </c>
      <c r="H298" s="136">
        <f t="shared" ca="1" si="42"/>
        <v>0</v>
      </c>
      <c r="I298" s="136">
        <f t="shared" ca="1" si="43"/>
        <v>0</v>
      </c>
      <c r="J298" s="136">
        <f t="shared" ca="1" si="44"/>
        <v>0</v>
      </c>
      <c r="K298" s="136">
        <f t="shared" ca="1" si="45"/>
        <v>0</v>
      </c>
      <c r="L298" s="136">
        <f t="shared" ca="1" si="46"/>
        <v>0</v>
      </c>
      <c r="M298" s="136">
        <f t="shared" ca="1" si="47"/>
        <v>0</v>
      </c>
      <c r="N298" s="136">
        <f t="shared" ca="1" si="48"/>
        <v>0</v>
      </c>
      <c r="BC29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),$A298,C$67)</f>
        <v>0</v>
      </c>
      <c r="BD29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),$A298,D$67)</f>
        <v>0</v>
      </c>
      <c r="BE29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),$A298,E$67)</f>
        <v>0</v>
      </c>
      <c r="BF29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),$A298,F$67)</f>
        <v>0</v>
      </c>
      <c r="BG29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),$A298,G$67)</f>
        <v>0</v>
      </c>
      <c r="BH29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),$A298,H$67)</f>
        <v>0</v>
      </c>
      <c r="BI29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),$A298,I$67)</f>
        <v>0</v>
      </c>
      <c r="BJ29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),$A298,J$67)</f>
        <v>0</v>
      </c>
      <c r="BK29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),$A298,K$67)</f>
        <v>0</v>
      </c>
      <c r="BL29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),$A298,L$67)</f>
        <v>0</v>
      </c>
      <c r="BM29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),$A298,M$67)</f>
        <v>0</v>
      </c>
      <c r="BN29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),$A298,N$67)</f>
        <v>0</v>
      </c>
    </row>
    <row r="299" spans="1:66" x14ac:dyDescent="0.25">
      <c r="A299" s="140">
        <v>232</v>
      </c>
      <c r="B299" s="136"/>
      <c r="C299" s="136">
        <f t="shared" ca="1" si="37"/>
        <v>0</v>
      </c>
      <c r="D299" s="136">
        <f t="shared" ca="1" si="38"/>
        <v>0</v>
      </c>
      <c r="E299" s="136">
        <f t="shared" ca="1" si="39"/>
        <v>0</v>
      </c>
      <c r="F299" s="136">
        <f t="shared" ca="1" si="40"/>
        <v>0</v>
      </c>
      <c r="G299" s="136">
        <f t="shared" ca="1" si="41"/>
        <v>0</v>
      </c>
      <c r="H299" s="136">
        <f t="shared" ca="1" si="42"/>
        <v>0</v>
      </c>
      <c r="I299" s="136">
        <f t="shared" ca="1" si="43"/>
        <v>0</v>
      </c>
      <c r="J299" s="136">
        <f t="shared" ca="1" si="44"/>
        <v>0</v>
      </c>
      <c r="K299" s="136">
        <f t="shared" ca="1" si="45"/>
        <v>0</v>
      </c>
      <c r="L299" s="136">
        <f t="shared" ca="1" si="46"/>
        <v>0</v>
      </c>
      <c r="M299" s="136">
        <f t="shared" ca="1" si="47"/>
        <v>0</v>
      </c>
      <c r="N299" s="136">
        <f t="shared" ca="1" si="48"/>
        <v>0</v>
      </c>
      <c r="BC29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),$A299,C$67)</f>
        <v>0</v>
      </c>
      <c r="BD29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),$A299,D$67)</f>
        <v>0</v>
      </c>
      <c r="BE29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),$A299,E$67)</f>
        <v>0</v>
      </c>
      <c r="BF29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),$A299,F$67)</f>
        <v>0</v>
      </c>
      <c r="BG29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),$A299,G$67)</f>
        <v>0</v>
      </c>
      <c r="BH29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),$A299,H$67)</f>
        <v>0</v>
      </c>
      <c r="BI29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),$A299,I$67)</f>
        <v>0</v>
      </c>
      <c r="BJ29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),$A299,J$67)</f>
        <v>0</v>
      </c>
      <c r="BK29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),$A299,K$67)</f>
        <v>0</v>
      </c>
      <c r="BL29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),$A299,L$67)</f>
        <v>0</v>
      </c>
      <c r="BM29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),$A299,M$67)</f>
        <v>0</v>
      </c>
      <c r="BN29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),$A299,N$67)</f>
        <v>0</v>
      </c>
    </row>
    <row r="300" spans="1:66" x14ac:dyDescent="0.25">
      <c r="A300" s="140">
        <v>233</v>
      </c>
      <c r="B300" s="136"/>
      <c r="C300" s="136">
        <f t="shared" ca="1" si="37"/>
        <v>0</v>
      </c>
      <c r="D300" s="136">
        <f t="shared" ca="1" si="38"/>
        <v>0</v>
      </c>
      <c r="E300" s="136">
        <f t="shared" ca="1" si="39"/>
        <v>0</v>
      </c>
      <c r="F300" s="136">
        <f t="shared" ca="1" si="40"/>
        <v>0</v>
      </c>
      <c r="G300" s="136">
        <f t="shared" ca="1" si="41"/>
        <v>0</v>
      </c>
      <c r="H300" s="136">
        <f t="shared" ca="1" si="42"/>
        <v>0</v>
      </c>
      <c r="I300" s="136">
        <f t="shared" ca="1" si="43"/>
        <v>0</v>
      </c>
      <c r="J300" s="136">
        <f t="shared" ca="1" si="44"/>
        <v>0</v>
      </c>
      <c r="K300" s="136">
        <f t="shared" ca="1" si="45"/>
        <v>0</v>
      </c>
      <c r="L300" s="136">
        <f t="shared" ca="1" si="46"/>
        <v>0</v>
      </c>
      <c r="M300" s="136">
        <f t="shared" ca="1" si="47"/>
        <v>0</v>
      </c>
      <c r="N300" s="136">
        <f t="shared" ca="1" si="48"/>
        <v>0</v>
      </c>
      <c r="BC30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),$A300,C$67)</f>
        <v>0</v>
      </c>
      <c r="BD30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),$A300,D$67)</f>
        <v>0</v>
      </c>
      <c r="BE30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),$A300,E$67)</f>
        <v>0</v>
      </c>
      <c r="BF30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),$A300,F$67)</f>
        <v>0</v>
      </c>
      <c r="BG30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),$A300,G$67)</f>
        <v>0</v>
      </c>
      <c r="BH30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),$A300,H$67)</f>
        <v>0</v>
      </c>
      <c r="BI30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),$A300,I$67)</f>
        <v>0</v>
      </c>
      <c r="BJ30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),$A300,J$67)</f>
        <v>0</v>
      </c>
      <c r="BK30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),$A300,K$67)</f>
        <v>0</v>
      </c>
      <c r="BL30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),$A300,L$67)</f>
        <v>0</v>
      </c>
      <c r="BM30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),$A300,M$67)</f>
        <v>0</v>
      </c>
      <c r="BN30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),$A300,N$67)</f>
        <v>0</v>
      </c>
    </row>
    <row r="301" spans="1:66" x14ac:dyDescent="0.25">
      <c r="A301" s="140">
        <v>234</v>
      </c>
      <c r="B301" s="136"/>
      <c r="C301" s="136">
        <f t="shared" ca="1" si="37"/>
        <v>0</v>
      </c>
      <c r="D301" s="136">
        <f t="shared" ca="1" si="38"/>
        <v>0</v>
      </c>
      <c r="E301" s="136">
        <f t="shared" ca="1" si="39"/>
        <v>0</v>
      </c>
      <c r="F301" s="136">
        <f t="shared" ca="1" si="40"/>
        <v>0</v>
      </c>
      <c r="G301" s="136">
        <f t="shared" ca="1" si="41"/>
        <v>0</v>
      </c>
      <c r="H301" s="136">
        <f t="shared" ca="1" si="42"/>
        <v>0</v>
      </c>
      <c r="I301" s="136">
        <f t="shared" ca="1" si="43"/>
        <v>0</v>
      </c>
      <c r="J301" s="136">
        <f t="shared" ca="1" si="44"/>
        <v>0</v>
      </c>
      <c r="K301" s="136">
        <f t="shared" ca="1" si="45"/>
        <v>0</v>
      </c>
      <c r="L301" s="136">
        <f t="shared" ca="1" si="46"/>
        <v>0</v>
      </c>
      <c r="M301" s="136">
        <f t="shared" ca="1" si="47"/>
        <v>0</v>
      </c>
      <c r="N301" s="136">
        <f t="shared" ca="1" si="48"/>
        <v>0</v>
      </c>
      <c r="BC30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),$A301,C$67)</f>
        <v>0</v>
      </c>
      <c r="BD30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),$A301,D$67)</f>
        <v>0</v>
      </c>
      <c r="BE30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),$A301,E$67)</f>
        <v>0</v>
      </c>
      <c r="BF30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),$A301,F$67)</f>
        <v>0</v>
      </c>
      <c r="BG30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),$A301,G$67)</f>
        <v>0</v>
      </c>
      <c r="BH30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),$A301,H$67)</f>
        <v>0</v>
      </c>
      <c r="BI30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),$A301,I$67)</f>
        <v>0</v>
      </c>
      <c r="BJ30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),$A301,J$67)</f>
        <v>0</v>
      </c>
      <c r="BK30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),$A301,K$67)</f>
        <v>0</v>
      </c>
      <c r="BL30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),$A301,L$67)</f>
        <v>0</v>
      </c>
      <c r="BM30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),$A301,M$67)</f>
        <v>0</v>
      </c>
      <c r="BN30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),$A301,N$67)</f>
        <v>0</v>
      </c>
    </row>
    <row r="302" spans="1:66" x14ac:dyDescent="0.25">
      <c r="A302" s="140">
        <v>235</v>
      </c>
      <c r="B302" s="136"/>
      <c r="C302" s="136">
        <f t="shared" ca="1" si="37"/>
        <v>0</v>
      </c>
      <c r="D302" s="136">
        <f t="shared" ca="1" si="38"/>
        <v>0</v>
      </c>
      <c r="E302" s="136">
        <f t="shared" ca="1" si="39"/>
        <v>0</v>
      </c>
      <c r="F302" s="136">
        <f t="shared" ca="1" si="40"/>
        <v>0</v>
      </c>
      <c r="G302" s="136">
        <f t="shared" ca="1" si="41"/>
        <v>0</v>
      </c>
      <c r="H302" s="136">
        <f t="shared" ca="1" si="42"/>
        <v>0</v>
      </c>
      <c r="I302" s="136">
        <f t="shared" ca="1" si="43"/>
        <v>0</v>
      </c>
      <c r="J302" s="136">
        <f t="shared" ca="1" si="44"/>
        <v>0</v>
      </c>
      <c r="K302" s="136">
        <f t="shared" ca="1" si="45"/>
        <v>0</v>
      </c>
      <c r="L302" s="136">
        <f t="shared" ca="1" si="46"/>
        <v>0</v>
      </c>
      <c r="M302" s="136">
        <f t="shared" ca="1" si="47"/>
        <v>0</v>
      </c>
      <c r="N302" s="136">
        <f t="shared" ca="1" si="48"/>
        <v>0</v>
      </c>
      <c r="BC30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),$A302,C$67)</f>
        <v>0</v>
      </c>
      <c r="BD30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),$A302,D$67)</f>
        <v>0</v>
      </c>
      <c r="BE30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),$A302,E$67)</f>
        <v>0</v>
      </c>
      <c r="BF30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),$A302,F$67)</f>
        <v>0</v>
      </c>
      <c r="BG30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),$A302,G$67)</f>
        <v>0</v>
      </c>
      <c r="BH30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),$A302,H$67)</f>
        <v>0</v>
      </c>
      <c r="BI30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),$A302,I$67)</f>
        <v>0</v>
      </c>
      <c r="BJ30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),$A302,J$67)</f>
        <v>0</v>
      </c>
      <c r="BK30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),$A302,K$67)</f>
        <v>0</v>
      </c>
      <c r="BL30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),$A302,L$67)</f>
        <v>0</v>
      </c>
      <c r="BM30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),$A302,M$67)</f>
        <v>0</v>
      </c>
      <c r="BN30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),$A302,N$67)</f>
        <v>0</v>
      </c>
    </row>
    <row r="303" spans="1:66" x14ac:dyDescent="0.25">
      <c r="A303" s="140">
        <v>236</v>
      </c>
      <c r="B303" s="136"/>
      <c r="C303" s="136">
        <f t="shared" ca="1" si="37"/>
        <v>0</v>
      </c>
      <c r="D303" s="136">
        <f t="shared" ca="1" si="38"/>
        <v>0</v>
      </c>
      <c r="E303" s="136">
        <f t="shared" ca="1" si="39"/>
        <v>0</v>
      </c>
      <c r="F303" s="136">
        <f t="shared" ca="1" si="40"/>
        <v>0</v>
      </c>
      <c r="G303" s="136">
        <f t="shared" ca="1" si="41"/>
        <v>0</v>
      </c>
      <c r="H303" s="136">
        <f t="shared" ca="1" si="42"/>
        <v>0</v>
      </c>
      <c r="I303" s="136">
        <f t="shared" ca="1" si="43"/>
        <v>0</v>
      </c>
      <c r="J303" s="136">
        <f t="shared" ca="1" si="44"/>
        <v>0</v>
      </c>
      <c r="K303" s="136">
        <f t="shared" ca="1" si="45"/>
        <v>0</v>
      </c>
      <c r="L303" s="136">
        <f t="shared" ca="1" si="46"/>
        <v>0</v>
      </c>
      <c r="M303" s="136">
        <f t="shared" ca="1" si="47"/>
        <v>0</v>
      </c>
      <c r="N303" s="136">
        <f t="shared" ca="1" si="48"/>
        <v>0</v>
      </c>
      <c r="BC30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),$A303,C$67)</f>
        <v>0</v>
      </c>
      <c r="BD30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),$A303,D$67)</f>
        <v>0</v>
      </c>
      <c r="BE30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),$A303,E$67)</f>
        <v>0</v>
      </c>
      <c r="BF30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),$A303,F$67)</f>
        <v>0</v>
      </c>
      <c r="BG30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),$A303,G$67)</f>
        <v>0</v>
      </c>
      <c r="BH30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),$A303,H$67)</f>
        <v>0</v>
      </c>
      <c r="BI30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),$A303,I$67)</f>
        <v>0</v>
      </c>
      <c r="BJ30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),$A303,J$67)</f>
        <v>0</v>
      </c>
      <c r="BK30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),$A303,K$67)</f>
        <v>0</v>
      </c>
      <c r="BL30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),$A303,L$67)</f>
        <v>0</v>
      </c>
      <c r="BM30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),$A303,M$67)</f>
        <v>0</v>
      </c>
      <c r="BN30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),$A303,N$67)</f>
        <v>0</v>
      </c>
    </row>
    <row r="304" spans="1:66" x14ac:dyDescent="0.25">
      <c r="A304" s="140">
        <v>237</v>
      </c>
      <c r="B304" s="136"/>
      <c r="C304" s="136">
        <f t="shared" ca="1" si="37"/>
        <v>748</v>
      </c>
      <c r="D304" s="136">
        <f t="shared" ca="1" si="38"/>
        <v>785</v>
      </c>
      <c r="E304" s="136">
        <f t="shared" ca="1" si="39"/>
        <v>671</v>
      </c>
      <c r="F304" s="136">
        <f t="shared" ca="1" si="40"/>
        <v>439</v>
      </c>
      <c r="G304" s="136">
        <f t="shared" ca="1" si="41"/>
        <v>348</v>
      </c>
      <c r="H304" s="136">
        <f t="shared" ca="1" si="42"/>
        <v>349</v>
      </c>
      <c r="I304" s="136">
        <f t="shared" ca="1" si="43"/>
        <v>275</v>
      </c>
      <c r="J304" s="136">
        <f t="shared" ca="1" si="44"/>
        <v>232</v>
      </c>
      <c r="K304" s="136">
        <f t="shared" ca="1" si="45"/>
        <v>256</v>
      </c>
      <c r="L304" s="136">
        <f t="shared" ca="1" si="46"/>
        <v>313</v>
      </c>
      <c r="M304" s="136">
        <f t="shared" ca="1" si="47"/>
        <v>340</v>
      </c>
      <c r="N304" s="136">
        <f t="shared" ca="1" si="48"/>
        <v>511</v>
      </c>
      <c r="BC30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),$A304,C$67)</f>
        <v>748</v>
      </c>
      <c r="BD30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),$A304,D$67)</f>
        <v>785</v>
      </c>
      <c r="BE30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),$A304,E$67)</f>
        <v>671</v>
      </c>
      <c r="BF30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),$A304,F$67)</f>
        <v>439</v>
      </c>
      <c r="BG30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),$A304,G$67)</f>
        <v>348</v>
      </c>
      <c r="BH30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),$A304,H$67)</f>
        <v>349</v>
      </c>
      <c r="BI30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),$A304,I$67)</f>
        <v>275</v>
      </c>
      <c r="BJ30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),$A304,J$67)</f>
        <v>232</v>
      </c>
      <c r="BK30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),$A304,K$67)</f>
        <v>256</v>
      </c>
      <c r="BL30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),$A304,L$67)</f>
        <v>313</v>
      </c>
      <c r="BM30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),$A304,M$67)</f>
        <v>340</v>
      </c>
      <c r="BN30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),$A304,N$67)</f>
        <v>511</v>
      </c>
    </row>
    <row r="305" spans="1:66" x14ac:dyDescent="0.25">
      <c r="A305" s="140">
        <v>238</v>
      </c>
      <c r="B305" s="136"/>
      <c r="C305" s="136">
        <f t="shared" ca="1" si="37"/>
        <v>831</v>
      </c>
      <c r="D305" s="136">
        <f t="shared" ca="1" si="38"/>
        <v>876</v>
      </c>
      <c r="E305" s="136">
        <f t="shared" ca="1" si="39"/>
        <v>751</v>
      </c>
      <c r="F305" s="136">
        <f t="shared" ca="1" si="40"/>
        <v>495</v>
      </c>
      <c r="G305" s="136">
        <f t="shared" ca="1" si="41"/>
        <v>393</v>
      </c>
      <c r="H305" s="136">
        <f t="shared" ca="1" si="42"/>
        <v>395</v>
      </c>
      <c r="I305" s="136">
        <f t="shared" ca="1" si="43"/>
        <v>309</v>
      </c>
      <c r="J305" s="136">
        <f t="shared" ca="1" si="44"/>
        <v>262</v>
      </c>
      <c r="K305" s="136">
        <f t="shared" ca="1" si="45"/>
        <v>288</v>
      </c>
      <c r="L305" s="136">
        <f t="shared" ca="1" si="46"/>
        <v>347</v>
      </c>
      <c r="M305" s="136">
        <f t="shared" ca="1" si="47"/>
        <v>379</v>
      </c>
      <c r="N305" s="136">
        <f t="shared" ca="1" si="48"/>
        <v>566</v>
      </c>
      <c r="BC30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),$A305,C$67)</f>
        <v>831</v>
      </c>
      <c r="BD30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),$A305,D$67)</f>
        <v>876</v>
      </c>
      <c r="BE30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),$A305,E$67)</f>
        <v>751</v>
      </c>
      <c r="BF30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),$A305,F$67)</f>
        <v>495</v>
      </c>
      <c r="BG30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),$A305,G$67)</f>
        <v>393</v>
      </c>
      <c r="BH30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),$A305,H$67)</f>
        <v>395</v>
      </c>
      <c r="BI30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),$A305,I$67)</f>
        <v>309</v>
      </c>
      <c r="BJ30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),$A305,J$67)</f>
        <v>262</v>
      </c>
      <c r="BK30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),$A305,K$67)</f>
        <v>288</v>
      </c>
      <c r="BL30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),$A305,L$67)</f>
        <v>347</v>
      </c>
      <c r="BM30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),$A305,M$67)</f>
        <v>379</v>
      </c>
      <c r="BN30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),$A305,N$67)</f>
        <v>566</v>
      </c>
    </row>
    <row r="306" spans="1:66" x14ac:dyDescent="0.25">
      <c r="A306" s="140">
        <v>239</v>
      </c>
      <c r="B306" s="136"/>
      <c r="C306" s="136">
        <f t="shared" ca="1" si="37"/>
        <v>978</v>
      </c>
      <c r="D306" s="136">
        <f t="shared" ca="1" si="38"/>
        <v>1028</v>
      </c>
      <c r="E306" s="136">
        <f t="shared" ca="1" si="39"/>
        <v>887</v>
      </c>
      <c r="F306" s="136">
        <f t="shared" ca="1" si="40"/>
        <v>603</v>
      </c>
      <c r="G306" s="136">
        <f t="shared" ca="1" si="41"/>
        <v>481</v>
      </c>
      <c r="H306" s="136">
        <f t="shared" ca="1" si="42"/>
        <v>480</v>
      </c>
      <c r="I306" s="136">
        <f t="shared" ca="1" si="43"/>
        <v>383</v>
      </c>
      <c r="J306" s="136">
        <f t="shared" ca="1" si="44"/>
        <v>328</v>
      </c>
      <c r="K306" s="136">
        <f t="shared" ca="1" si="45"/>
        <v>354</v>
      </c>
      <c r="L306" s="136">
        <f t="shared" ca="1" si="46"/>
        <v>419</v>
      </c>
      <c r="M306" s="136">
        <f t="shared" ca="1" si="47"/>
        <v>456</v>
      </c>
      <c r="N306" s="136">
        <f t="shared" ca="1" si="48"/>
        <v>675</v>
      </c>
      <c r="BC30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),$A306,C$67)</f>
        <v>978</v>
      </c>
      <c r="BD30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),$A306,D$67)</f>
        <v>1028</v>
      </c>
      <c r="BE30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),$A306,E$67)</f>
        <v>887</v>
      </c>
      <c r="BF30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),$A306,F$67)</f>
        <v>603</v>
      </c>
      <c r="BG30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),$A306,G$67)</f>
        <v>481</v>
      </c>
      <c r="BH30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),$A306,H$67)</f>
        <v>480</v>
      </c>
      <c r="BI30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),$A306,I$67)</f>
        <v>383</v>
      </c>
      <c r="BJ30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),$A306,J$67)</f>
        <v>328</v>
      </c>
      <c r="BK30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),$A306,K$67)</f>
        <v>354</v>
      </c>
      <c r="BL30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),$A306,L$67)</f>
        <v>419</v>
      </c>
      <c r="BM30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),$A306,M$67)</f>
        <v>456</v>
      </c>
      <c r="BN30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),$A306,N$67)</f>
        <v>675</v>
      </c>
    </row>
    <row r="307" spans="1:66" x14ac:dyDescent="0.25">
      <c r="A307" s="140">
        <v>240</v>
      </c>
      <c r="B307" s="136"/>
      <c r="C307" s="136">
        <f t="shared" ca="1" si="37"/>
        <v>1169</v>
      </c>
      <c r="D307" s="136">
        <f t="shared" ca="1" si="38"/>
        <v>1233</v>
      </c>
      <c r="E307" s="136">
        <f t="shared" ca="1" si="39"/>
        <v>1074</v>
      </c>
      <c r="F307" s="136">
        <f t="shared" ca="1" si="40"/>
        <v>725</v>
      </c>
      <c r="G307" s="136">
        <f t="shared" ca="1" si="41"/>
        <v>579</v>
      </c>
      <c r="H307" s="136">
        <f t="shared" ca="1" si="42"/>
        <v>576</v>
      </c>
      <c r="I307" s="136">
        <f t="shared" ca="1" si="43"/>
        <v>465</v>
      </c>
      <c r="J307" s="136">
        <f t="shared" ca="1" si="44"/>
        <v>402</v>
      </c>
      <c r="K307" s="136">
        <f t="shared" ca="1" si="45"/>
        <v>432</v>
      </c>
      <c r="L307" s="136">
        <f t="shared" ca="1" si="46"/>
        <v>503</v>
      </c>
      <c r="M307" s="136">
        <f t="shared" ca="1" si="47"/>
        <v>543</v>
      </c>
      <c r="N307" s="136">
        <f t="shared" ca="1" si="48"/>
        <v>805</v>
      </c>
      <c r="BC30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),$A307,C$67)</f>
        <v>1169</v>
      </c>
      <c r="BD30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),$A307,D$67)</f>
        <v>1233</v>
      </c>
      <c r="BE30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),$A307,E$67)</f>
        <v>1074</v>
      </c>
      <c r="BF30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),$A307,F$67)</f>
        <v>725</v>
      </c>
      <c r="BG30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),$A307,G$67)</f>
        <v>579</v>
      </c>
      <c r="BH30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),$A307,H$67)</f>
        <v>576</v>
      </c>
      <c r="BI30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),$A307,I$67)</f>
        <v>465</v>
      </c>
      <c r="BJ30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),$A307,J$67)</f>
        <v>402</v>
      </c>
      <c r="BK30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),$A307,K$67)</f>
        <v>432</v>
      </c>
      <c r="BL30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),$A307,L$67)</f>
        <v>503</v>
      </c>
      <c r="BM30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),$A307,M$67)</f>
        <v>543</v>
      </c>
      <c r="BN30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),$A307,N$67)</f>
        <v>805</v>
      </c>
    </row>
    <row r="308" spans="1:66" x14ac:dyDescent="0.25">
      <c r="A308" s="140">
        <v>241</v>
      </c>
      <c r="B308" s="136"/>
      <c r="C308" s="136">
        <f t="shared" ca="1" si="37"/>
        <v>262</v>
      </c>
      <c r="D308" s="136">
        <f t="shared" ca="1" si="38"/>
        <v>283</v>
      </c>
      <c r="E308" s="136">
        <f t="shared" ca="1" si="39"/>
        <v>286</v>
      </c>
      <c r="F308" s="136">
        <f t="shared" ca="1" si="40"/>
        <v>231</v>
      </c>
      <c r="G308" s="136">
        <f t="shared" ca="1" si="41"/>
        <v>180</v>
      </c>
      <c r="H308" s="136">
        <f t="shared" ca="1" si="42"/>
        <v>156</v>
      </c>
      <c r="I308" s="136">
        <f t="shared" ca="1" si="43"/>
        <v>139</v>
      </c>
      <c r="J308" s="136">
        <f t="shared" ca="1" si="44"/>
        <v>129</v>
      </c>
      <c r="K308" s="136">
        <f t="shared" ca="1" si="45"/>
        <v>132</v>
      </c>
      <c r="L308" s="136">
        <f t="shared" ca="1" si="46"/>
        <v>151</v>
      </c>
      <c r="M308" s="136">
        <f t="shared" ca="1" si="47"/>
        <v>179</v>
      </c>
      <c r="N308" s="136">
        <f t="shared" ca="1" si="48"/>
        <v>224</v>
      </c>
      <c r="BC30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),$A308,C$67)</f>
        <v>262</v>
      </c>
      <c r="BD30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),$A308,D$67)</f>
        <v>283</v>
      </c>
      <c r="BE30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),$A308,E$67)</f>
        <v>286</v>
      </c>
      <c r="BF30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),$A308,F$67)</f>
        <v>231</v>
      </c>
      <c r="BG30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),$A308,G$67)</f>
        <v>180</v>
      </c>
      <c r="BH30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),$A308,H$67)</f>
        <v>156</v>
      </c>
      <c r="BI30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),$A308,I$67)</f>
        <v>139</v>
      </c>
      <c r="BJ30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),$A308,J$67)</f>
        <v>129</v>
      </c>
      <c r="BK30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),$A308,K$67)</f>
        <v>132</v>
      </c>
      <c r="BL30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),$A308,L$67)</f>
        <v>151</v>
      </c>
      <c r="BM30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),$A308,M$67)</f>
        <v>179</v>
      </c>
      <c r="BN30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),$A308,N$67)</f>
        <v>224</v>
      </c>
    </row>
    <row r="309" spans="1:66" x14ac:dyDescent="0.25">
      <c r="A309" s="140">
        <v>242</v>
      </c>
      <c r="B309" s="136"/>
      <c r="C309" s="136">
        <f t="shared" ca="1" si="37"/>
        <v>1254</v>
      </c>
      <c r="D309" s="136">
        <f t="shared" ca="1" si="38"/>
        <v>1326</v>
      </c>
      <c r="E309" s="136">
        <f t="shared" ca="1" si="39"/>
        <v>1152</v>
      </c>
      <c r="F309" s="136">
        <f t="shared" ca="1" si="40"/>
        <v>775</v>
      </c>
      <c r="G309" s="136">
        <f t="shared" ca="1" si="41"/>
        <v>615</v>
      </c>
      <c r="H309" s="136">
        <f t="shared" ca="1" si="42"/>
        <v>613</v>
      </c>
      <c r="I309" s="136">
        <f t="shared" ca="1" si="43"/>
        <v>493</v>
      </c>
      <c r="J309" s="136">
        <f t="shared" ca="1" si="44"/>
        <v>425</v>
      </c>
      <c r="K309" s="136">
        <f t="shared" ca="1" si="45"/>
        <v>456</v>
      </c>
      <c r="L309" s="136">
        <f t="shared" ca="1" si="46"/>
        <v>534</v>
      </c>
      <c r="M309" s="136">
        <f t="shared" ca="1" si="47"/>
        <v>578</v>
      </c>
      <c r="N309" s="136">
        <f t="shared" ca="1" si="48"/>
        <v>858</v>
      </c>
      <c r="BC30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),$A309,C$67)</f>
        <v>1254</v>
      </c>
      <c r="BD30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),$A309,D$67)</f>
        <v>1326</v>
      </c>
      <c r="BE30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),$A309,E$67)</f>
        <v>1152</v>
      </c>
      <c r="BF30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),$A309,F$67)</f>
        <v>775</v>
      </c>
      <c r="BG30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),$A309,G$67)</f>
        <v>615</v>
      </c>
      <c r="BH30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),$A309,H$67)</f>
        <v>613</v>
      </c>
      <c r="BI30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),$A309,I$67)</f>
        <v>493</v>
      </c>
      <c r="BJ30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),$A309,J$67)</f>
        <v>425</v>
      </c>
      <c r="BK30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),$A309,K$67)</f>
        <v>456</v>
      </c>
      <c r="BL30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),$A309,L$67)</f>
        <v>534</v>
      </c>
      <c r="BM30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),$A309,M$67)</f>
        <v>578</v>
      </c>
      <c r="BN30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),$A309,N$67)</f>
        <v>858</v>
      </c>
    </row>
    <row r="310" spans="1:66" x14ac:dyDescent="0.25">
      <c r="A310" s="140">
        <v>243</v>
      </c>
      <c r="B310" s="136"/>
      <c r="C310" s="136">
        <f t="shared" ca="1" si="37"/>
        <v>1312</v>
      </c>
      <c r="D310" s="136">
        <f t="shared" ca="1" si="38"/>
        <v>1413</v>
      </c>
      <c r="E310" s="136">
        <f t="shared" ca="1" si="39"/>
        <v>1240</v>
      </c>
      <c r="F310" s="136">
        <f t="shared" ca="1" si="40"/>
        <v>847</v>
      </c>
      <c r="G310" s="136">
        <f t="shared" ca="1" si="41"/>
        <v>659</v>
      </c>
      <c r="H310" s="136">
        <f t="shared" ca="1" si="42"/>
        <v>659</v>
      </c>
      <c r="I310" s="136">
        <f t="shared" ca="1" si="43"/>
        <v>532</v>
      </c>
      <c r="J310" s="136">
        <f t="shared" ca="1" si="44"/>
        <v>460</v>
      </c>
      <c r="K310" s="136">
        <f t="shared" ca="1" si="45"/>
        <v>485</v>
      </c>
      <c r="L310" s="136">
        <f t="shared" ca="1" si="46"/>
        <v>566</v>
      </c>
      <c r="M310" s="136">
        <f t="shared" ca="1" si="47"/>
        <v>610</v>
      </c>
      <c r="N310" s="136">
        <f t="shared" ca="1" si="48"/>
        <v>896</v>
      </c>
      <c r="BC31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),$A310,C$67)</f>
        <v>1312</v>
      </c>
      <c r="BD31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),$A310,D$67)</f>
        <v>1413</v>
      </c>
      <c r="BE31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),$A310,E$67)</f>
        <v>1240</v>
      </c>
      <c r="BF31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),$A310,F$67)</f>
        <v>847</v>
      </c>
      <c r="BG31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),$A310,G$67)</f>
        <v>659</v>
      </c>
      <c r="BH31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),$A310,H$67)</f>
        <v>659</v>
      </c>
      <c r="BI31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),$A310,I$67)</f>
        <v>532</v>
      </c>
      <c r="BJ31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),$A310,J$67)</f>
        <v>460</v>
      </c>
      <c r="BK31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),$A310,K$67)</f>
        <v>485</v>
      </c>
      <c r="BL31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),$A310,L$67)</f>
        <v>566</v>
      </c>
      <c r="BM31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),$A310,M$67)</f>
        <v>610</v>
      </c>
      <c r="BN31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),$A310,N$67)</f>
        <v>896</v>
      </c>
    </row>
    <row r="311" spans="1:66" x14ac:dyDescent="0.25">
      <c r="A311" s="140">
        <v>244</v>
      </c>
      <c r="B311" s="136"/>
      <c r="C311" s="136">
        <f t="shared" ca="1" si="37"/>
        <v>10159</v>
      </c>
      <c r="D311" s="136">
        <f t="shared" ca="1" si="38"/>
        <v>10685</v>
      </c>
      <c r="E311" s="136">
        <f t="shared" ca="1" si="39"/>
        <v>10165</v>
      </c>
      <c r="F311" s="136">
        <f t="shared" ca="1" si="40"/>
        <v>7575</v>
      </c>
      <c r="G311" s="136">
        <f t="shared" ca="1" si="41"/>
        <v>5274</v>
      </c>
      <c r="H311" s="136">
        <f t="shared" ca="1" si="42"/>
        <v>4440</v>
      </c>
      <c r="I311" s="136">
        <f t="shared" ca="1" si="43"/>
        <v>3620</v>
      </c>
      <c r="J311" s="136">
        <f t="shared" ca="1" si="44"/>
        <v>3046</v>
      </c>
      <c r="K311" s="136">
        <f t="shared" ca="1" si="45"/>
        <v>2950</v>
      </c>
      <c r="L311" s="136">
        <f t="shared" ca="1" si="46"/>
        <v>3398</v>
      </c>
      <c r="M311" s="136">
        <f t="shared" ca="1" si="47"/>
        <v>4492</v>
      </c>
      <c r="N311" s="136">
        <f t="shared" ca="1" si="48"/>
        <v>7135</v>
      </c>
      <c r="BC31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),$A311,C$67)</f>
        <v>10159</v>
      </c>
      <c r="BD31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),$A311,D$67)</f>
        <v>10685</v>
      </c>
      <c r="BE31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),$A311,E$67)</f>
        <v>10165</v>
      </c>
      <c r="BF31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),$A311,F$67)</f>
        <v>7575</v>
      </c>
      <c r="BG31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),$A311,G$67)</f>
        <v>5274</v>
      </c>
      <c r="BH31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),$A311,H$67)</f>
        <v>4440</v>
      </c>
      <c r="BI31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),$A311,I$67)</f>
        <v>3620</v>
      </c>
      <c r="BJ31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),$A311,J$67)</f>
        <v>3046</v>
      </c>
      <c r="BK31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),$A311,K$67)</f>
        <v>2950</v>
      </c>
      <c r="BL31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),$A311,L$67)</f>
        <v>3398</v>
      </c>
      <c r="BM31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),$A311,M$67)</f>
        <v>4492</v>
      </c>
      <c r="BN31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),$A311,N$67)</f>
        <v>7135</v>
      </c>
    </row>
    <row r="312" spans="1:66" x14ac:dyDescent="0.25">
      <c r="A312" s="140">
        <v>245</v>
      </c>
      <c r="B312" s="136"/>
      <c r="C312" s="136">
        <f t="shared" ca="1" si="37"/>
        <v>10576</v>
      </c>
      <c r="D312" s="136">
        <f t="shared" ca="1" si="38"/>
        <v>11146</v>
      </c>
      <c r="E312" s="136">
        <f t="shared" ca="1" si="39"/>
        <v>10596</v>
      </c>
      <c r="F312" s="136">
        <f t="shared" ca="1" si="40"/>
        <v>7942</v>
      </c>
      <c r="G312" s="136">
        <f t="shared" ca="1" si="41"/>
        <v>5591</v>
      </c>
      <c r="H312" s="136">
        <f t="shared" ca="1" si="42"/>
        <v>4746</v>
      </c>
      <c r="I312" s="136">
        <f t="shared" ca="1" si="43"/>
        <v>3903</v>
      </c>
      <c r="J312" s="136">
        <f t="shared" ca="1" si="44"/>
        <v>3325</v>
      </c>
      <c r="K312" s="136">
        <f t="shared" ca="1" si="45"/>
        <v>3220</v>
      </c>
      <c r="L312" s="136">
        <f t="shared" ca="1" si="46"/>
        <v>3672</v>
      </c>
      <c r="M312" s="136">
        <f t="shared" ca="1" si="47"/>
        <v>4788</v>
      </c>
      <c r="N312" s="136">
        <f t="shared" ca="1" si="48"/>
        <v>7472</v>
      </c>
      <c r="BC31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),$A312,C$67)</f>
        <v>10576</v>
      </c>
      <c r="BD31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),$A312,D$67)</f>
        <v>11146</v>
      </c>
      <c r="BE31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),$A312,E$67)</f>
        <v>10596</v>
      </c>
      <c r="BF31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),$A312,F$67)</f>
        <v>7942</v>
      </c>
      <c r="BG31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),$A312,G$67)</f>
        <v>5591</v>
      </c>
      <c r="BH31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),$A312,H$67)</f>
        <v>4746</v>
      </c>
      <c r="BI31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),$A312,I$67)</f>
        <v>3903</v>
      </c>
      <c r="BJ31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),$A312,J$67)</f>
        <v>3325</v>
      </c>
      <c r="BK31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),$A312,K$67)</f>
        <v>3220</v>
      </c>
      <c r="BL31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),$A312,L$67)</f>
        <v>3672</v>
      </c>
      <c r="BM31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),$A312,M$67)</f>
        <v>4788</v>
      </c>
      <c r="BN31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),$A312,N$67)</f>
        <v>7472</v>
      </c>
    </row>
    <row r="313" spans="1:66" x14ac:dyDescent="0.25">
      <c r="A313" s="140">
        <v>246</v>
      </c>
      <c r="B313" s="136"/>
      <c r="C313" s="136">
        <f t="shared" ca="1" si="37"/>
        <v>11454</v>
      </c>
      <c r="D313" s="136">
        <f t="shared" ca="1" si="38"/>
        <v>12270</v>
      </c>
      <c r="E313" s="136">
        <f t="shared" ca="1" si="39"/>
        <v>11703</v>
      </c>
      <c r="F313" s="136">
        <f t="shared" ca="1" si="40"/>
        <v>8984</v>
      </c>
      <c r="G313" s="136">
        <f t="shared" ca="1" si="41"/>
        <v>6487</v>
      </c>
      <c r="H313" s="136">
        <f t="shared" ca="1" si="42"/>
        <v>5641</v>
      </c>
      <c r="I313" s="136">
        <f t="shared" ca="1" si="43"/>
        <v>4626</v>
      </c>
      <c r="J313" s="136">
        <f t="shared" ca="1" si="44"/>
        <v>3942</v>
      </c>
      <c r="K313" s="136">
        <f t="shared" ca="1" si="45"/>
        <v>3838</v>
      </c>
      <c r="L313" s="136">
        <f t="shared" ca="1" si="46"/>
        <v>4338</v>
      </c>
      <c r="M313" s="136">
        <f t="shared" ca="1" si="47"/>
        <v>5453</v>
      </c>
      <c r="N313" s="136">
        <f t="shared" ca="1" si="48"/>
        <v>8143</v>
      </c>
      <c r="BC31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),$A313,C$67)</f>
        <v>11454</v>
      </c>
      <c r="BD31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),$A313,D$67)</f>
        <v>12270</v>
      </c>
      <c r="BE31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),$A313,E$67)</f>
        <v>11703</v>
      </c>
      <c r="BF31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),$A313,F$67)</f>
        <v>8984</v>
      </c>
      <c r="BG31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),$A313,G$67)</f>
        <v>6487</v>
      </c>
      <c r="BH31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),$A313,H$67)</f>
        <v>5641</v>
      </c>
      <c r="BI31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),$A313,I$67)</f>
        <v>4626</v>
      </c>
      <c r="BJ31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),$A313,J$67)</f>
        <v>3942</v>
      </c>
      <c r="BK31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),$A313,K$67)</f>
        <v>3838</v>
      </c>
      <c r="BL31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),$A313,L$67)</f>
        <v>4338</v>
      </c>
      <c r="BM31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),$A313,M$67)</f>
        <v>5453</v>
      </c>
      <c r="BN31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),$A313,N$67)</f>
        <v>8143</v>
      </c>
    </row>
    <row r="314" spans="1:66" x14ac:dyDescent="0.25">
      <c r="A314" s="140">
        <v>247</v>
      </c>
      <c r="B314" s="136"/>
      <c r="C314" s="136">
        <f t="shared" ca="1" si="37"/>
        <v>286</v>
      </c>
      <c r="D314" s="136">
        <f t="shared" ca="1" si="38"/>
        <v>318</v>
      </c>
      <c r="E314" s="136">
        <f t="shared" ca="1" si="39"/>
        <v>327</v>
      </c>
      <c r="F314" s="136">
        <f t="shared" ca="1" si="40"/>
        <v>252</v>
      </c>
      <c r="G314" s="136">
        <f t="shared" ca="1" si="41"/>
        <v>177</v>
      </c>
      <c r="H314" s="136">
        <f t="shared" ca="1" si="42"/>
        <v>139</v>
      </c>
      <c r="I314" s="136">
        <f t="shared" ca="1" si="43"/>
        <v>116</v>
      </c>
      <c r="J314" s="136">
        <f t="shared" ca="1" si="44"/>
        <v>101</v>
      </c>
      <c r="K314" s="136">
        <f t="shared" ca="1" si="45"/>
        <v>102</v>
      </c>
      <c r="L314" s="136">
        <f t="shared" ca="1" si="46"/>
        <v>126</v>
      </c>
      <c r="M314" s="136">
        <f t="shared" ca="1" si="47"/>
        <v>165</v>
      </c>
      <c r="N314" s="136">
        <f t="shared" ca="1" si="48"/>
        <v>231</v>
      </c>
      <c r="BC31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),$A314,C$67)</f>
        <v>286</v>
      </c>
      <c r="BD31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),$A314,D$67)</f>
        <v>318</v>
      </c>
      <c r="BE31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),$A314,E$67)</f>
        <v>327</v>
      </c>
      <c r="BF31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),$A314,F$67)</f>
        <v>252</v>
      </c>
      <c r="BG31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),$A314,G$67)</f>
        <v>177</v>
      </c>
      <c r="BH31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),$A314,H$67)</f>
        <v>139</v>
      </c>
      <c r="BI31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),$A314,I$67)</f>
        <v>116</v>
      </c>
      <c r="BJ31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),$A314,J$67)</f>
        <v>101</v>
      </c>
      <c r="BK31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),$A314,K$67)</f>
        <v>102</v>
      </c>
      <c r="BL31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),$A314,L$67)</f>
        <v>126</v>
      </c>
      <c r="BM31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),$A314,M$67)</f>
        <v>165</v>
      </c>
      <c r="BN31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),$A314,N$67)</f>
        <v>231</v>
      </c>
    </row>
    <row r="315" spans="1:66" x14ac:dyDescent="0.25">
      <c r="A315" s="140">
        <v>248</v>
      </c>
      <c r="B315" s="136"/>
      <c r="C315" s="136">
        <f t="shared" ca="1" si="37"/>
        <v>297</v>
      </c>
      <c r="D315" s="136">
        <f t="shared" ca="1" si="38"/>
        <v>331</v>
      </c>
      <c r="E315" s="136">
        <f t="shared" ca="1" si="39"/>
        <v>340</v>
      </c>
      <c r="F315" s="136">
        <f t="shared" ca="1" si="40"/>
        <v>262</v>
      </c>
      <c r="G315" s="136">
        <f t="shared" ca="1" si="41"/>
        <v>184</v>
      </c>
      <c r="H315" s="136">
        <f t="shared" ca="1" si="42"/>
        <v>145</v>
      </c>
      <c r="I315" s="136">
        <f t="shared" ca="1" si="43"/>
        <v>120</v>
      </c>
      <c r="J315" s="136">
        <f t="shared" ca="1" si="44"/>
        <v>105</v>
      </c>
      <c r="K315" s="136">
        <f t="shared" ca="1" si="45"/>
        <v>107</v>
      </c>
      <c r="L315" s="136">
        <f t="shared" ca="1" si="46"/>
        <v>131</v>
      </c>
      <c r="M315" s="136">
        <f t="shared" ca="1" si="47"/>
        <v>171</v>
      </c>
      <c r="N315" s="136">
        <f t="shared" ca="1" si="48"/>
        <v>240</v>
      </c>
      <c r="BC31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),$A315,C$67)</f>
        <v>297</v>
      </c>
      <c r="BD31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),$A315,D$67)</f>
        <v>331</v>
      </c>
      <c r="BE31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),$A315,E$67)</f>
        <v>340</v>
      </c>
      <c r="BF31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),$A315,F$67)</f>
        <v>262</v>
      </c>
      <c r="BG31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),$A315,G$67)</f>
        <v>184</v>
      </c>
      <c r="BH31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),$A315,H$67)</f>
        <v>145</v>
      </c>
      <c r="BI31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),$A315,I$67)</f>
        <v>120</v>
      </c>
      <c r="BJ31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),$A315,J$67)</f>
        <v>105</v>
      </c>
      <c r="BK31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),$A315,K$67)</f>
        <v>107</v>
      </c>
      <c r="BL31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),$A315,L$67)</f>
        <v>131</v>
      </c>
      <c r="BM31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),$A315,M$67)</f>
        <v>171</v>
      </c>
      <c r="BN31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),$A315,N$67)</f>
        <v>240</v>
      </c>
    </row>
    <row r="316" spans="1:66" x14ac:dyDescent="0.25">
      <c r="A316" s="140">
        <v>249</v>
      </c>
      <c r="B316" s="136"/>
      <c r="C316" s="136">
        <f t="shared" ca="1" si="37"/>
        <v>518</v>
      </c>
      <c r="D316" s="136">
        <f t="shared" ca="1" si="38"/>
        <v>551</v>
      </c>
      <c r="E316" s="136">
        <f t="shared" ca="1" si="39"/>
        <v>459</v>
      </c>
      <c r="F316" s="136">
        <f t="shared" ca="1" si="40"/>
        <v>330</v>
      </c>
      <c r="G316" s="136">
        <f t="shared" ca="1" si="41"/>
        <v>306</v>
      </c>
      <c r="H316" s="136">
        <f t="shared" ca="1" si="42"/>
        <v>322</v>
      </c>
      <c r="I316" s="136">
        <f t="shared" ca="1" si="43"/>
        <v>283</v>
      </c>
      <c r="J316" s="136">
        <f t="shared" ca="1" si="44"/>
        <v>233</v>
      </c>
      <c r="K316" s="136">
        <f t="shared" ca="1" si="45"/>
        <v>263</v>
      </c>
      <c r="L316" s="136">
        <f t="shared" ca="1" si="46"/>
        <v>312</v>
      </c>
      <c r="M316" s="136">
        <f t="shared" ca="1" si="47"/>
        <v>292</v>
      </c>
      <c r="N316" s="136">
        <f t="shared" ca="1" si="48"/>
        <v>359</v>
      </c>
      <c r="BC31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),$A316,C$67)</f>
        <v>518</v>
      </c>
      <c r="BD31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),$A316,D$67)</f>
        <v>551</v>
      </c>
      <c r="BE31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),$A316,E$67)</f>
        <v>459</v>
      </c>
      <c r="BF31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),$A316,F$67)</f>
        <v>330</v>
      </c>
      <c r="BG31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),$A316,G$67)</f>
        <v>306</v>
      </c>
      <c r="BH31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),$A316,H$67)</f>
        <v>322</v>
      </c>
      <c r="BI31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),$A316,I$67)</f>
        <v>283</v>
      </c>
      <c r="BJ31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),$A316,J$67)</f>
        <v>233</v>
      </c>
      <c r="BK31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),$A316,K$67)</f>
        <v>263</v>
      </c>
      <c r="BL31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),$A316,L$67)</f>
        <v>312</v>
      </c>
      <c r="BM31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),$A316,M$67)</f>
        <v>292</v>
      </c>
      <c r="BN31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),$A316,N$67)</f>
        <v>359</v>
      </c>
    </row>
    <row r="317" spans="1:66" x14ac:dyDescent="0.25">
      <c r="A317" s="140">
        <v>250</v>
      </c>
      <c r="B317" s="136"/>
      <c r="C317" s="136">
        <f t="shared" ca="1" si="37"/>
        <v>0</v>
      </c>
      <c r="D317" s="136">
        <f t="shared" ca="1" si="38"/>
        <v>0</v>
      </c>
      <c r="E317" s="136">
        <f t="shared" ca="1" si="39"/>
        <v>0</v>
      </c>
      <c r="F317" s="136">
        <f t="shared" ca="1" si="40"/>
        <v>0</v>
      </c>
      <c r="G317" s="136">
        <f t="shared" ca="1" si="41"/>
        <v>0</v>
      </c>
      <c r="H317" s="136">
        <f t="shared" ca="1" si="42"/>
        <v>0</v>
      </c>
      <c r="I317" s="136">
        <f t="shared" ca="1" si="43"/>
        <v>0</v>
      </c>
      <c r="J317" s="136">
        <f t="shared" ca="1" si="44"/>
        <v>0</v>
      </c>
      <c r="K317" s="136">
        <f t="shared" ca="1" si="45"/>
        <v>0</v>
      </c>
      <c r="L317" s="136">
        <f t="shared" ca="1" si="46"/>
        <v>0</v>
      </c>
      <c r="M317" s="136">
        <f t="shared" ca="1" si="47"/>
        <v>0</v>
      </c>
      <c r="N317" s="136">
        <f t="shared" ca="1" si="48"/>
        <v>0</v>
      </c>
      <c r="BC31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),$A317,C$67)</f>
        <v>0</v>
      </c>
      <c r="BD31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),$A317,D$67)</f>
        <v>0</v>
      </c>
      <c r="BE31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),$A317,E$67)</f>
        <v>0</v>
      </c>
      <c r="BF31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),$A317,F$67)</f>
        <v>0</v>
      </c>
      <c r="BG31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),$A317,G$67)</f>
        <v>0</v>
      </c>
      <c r="BH31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),$A317,H$67)</f>
        <v>0</v>
      </c>
      <c r="BI31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),$A317,I$67)</f>
        <v>0</v>
      </c>
      <c r="BJ31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),$A317,J$67)</f>
        <v>0</v>
      </c>
      <c r="BK31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),$A317,K$67)</f>
        <v>0</v>
      </c>
      <c r="BL31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),$A317,L$67)</f>
        <v>0</v>
      </c>
      <c r="BM31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),$A317,M$67)</f>
        <v>0</v>
      </c>
      <c r="BN31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),$A317,N$67)</f>
        <v>0</v>
      </c>
    </row>
    <row r="318" spans="1:66" x14ac:dyDescent="0.25">
      <c r="A318" s="140">
        <v>251</v>
      </c>
      <c r="B318" s="136"/>
      <c r="C318" s="136">
        <f t="shared" ca="1" si="37"/>
        <v>316</v>
      </c>
      <c r="D318" s="136">
        <f t="shared" ca="1" si="38"/>
        <v>315</v>
      </c>
      <c r="E318" s="136">
        <f t="shared" ca="1" si="39"/>
        <v>318</v>
      </c>
      <c r="F318" s="136">
        <f t="shared" ca="1" si="40"/>
        <v>240</v>
      </c>
      <c r="G318" s="136">
        <f t="shared" ca="1" si="41"/>
        <v>151</v>
      </c>
      <c r="H318" s="136">
        <f t="shared" ca="1" si="42"/>
        <v>114</v>
      </c>
      <c r="I318" s="136">
        <f t="shared" ca="1" si="43"/>
        <v>90</v>
      </c>
      <c r="J318" s="136">
        <f t="shared" ca="1" si="44"/>
        <v>71</v>
      </c>
      <c r="K318" s="136">
        <f t="shared" ca="1" si="45"/>
        <v>60</v>
      </c>
      <c r="L318" s="136">
        <f t="shared" ca="1" si="46"/>
        <v>72</v>
      </c>
      <c r="M318" s="136">
        <f t="shared" ca="1" si="47"/>
        <v>125</v>
      </c>
      <c r="N318" s="136">
        <f t="shared" ca="1" si="48"/>
        <v>238</v>
      </c>
      <c r="BC31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),$A318,C$67)</f>
        <v>316</v>
      </c>
      <c r="BD31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),$A318,D$67)</f>
        <v>315</v>
      </c>
      <c r="BE31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),$A318,E$67)</f>
        <v>318</v>
      </c>
      <c r="BF31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),$A318,F$67)</f>
        <v>240</v>
      </c>
      <c r="BG31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),$A318,G$67)</f>
        <v>151</v>
      </c>
      <c r="BH31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),$A318,H$67)</f>
        <v>114</v>
      </c>
      <c r="BI31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),$A318,I$67)</f>
        <v>90</v>
      </c>
      <c r="BJ31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),$A318,J$67)</f>
        <v>71</v>
      </c>
      <c r="BK31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),$A318,K$67)</f>
        <v>60</v>
      </c>
      <c r="BL31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),$A318,L$67)</f>
        <v>72</v>
      </c>
      <c r="BM31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),$A318,M$67)</f>
        <v>125</v>
      </c>
      <c r="BN31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),$A318,N$67)</f>
        <v>238</v>
      </c>
    </row>
    <row r="319" spans="1:66" x14ac:dyDescent="0.25">
      <c r="A319" s="140">
        <v>252</v>
      </c>
      <c r="B319" s="136"/>
      <c r="C319" s="136">
        <f t="shared" ca="1" si="37"/>
        <v>101</v>
      </c>
      <c r="D319" s="136">
        <f t="shared" ca="1" si="38"/>
        <v>114</v>
      </c>
      <c r="E319" s="136">
        <f t="shared" ca="1" si="39"/>
        <v>112</v>
      </c>
      <c r="F319" s="136">
        <f t="shared" ca="1" si="40"/>
        <v>89</v>
      </c>
      <c r="G319" s="136">
        <f t="shared" ca="1" si="41"/>
        <v>67</v>
      </c>
      <c r="H319" s="136">
        <f t="shared" ca="1" si="42"/>
        <v>57</v>
      </c>
      <c r="I319" s="136">
        <f t="shared" ca="1" si="43"/>
        <v>51</v>
      </c>
      <c r="J319" s="136">
        <f t="shared" ca="1" si="44"/>
        <v>47</v>
      </c>
      <c r="K319" s="136">
        <f t="shared" ca="1" si="45"/>
        <v>48</v>
      </c>
      <c r="L319" s="136">
        <f t="shared" ca="1" si="46"/>
        <v>52</v>
      </c>
      <c r="M319" s="136">
        <f t="shared" ca="1" si="47"/>
        <v>61</v>
      </c>
      <c r="N319" s="136">
        <f t="shared" ca="1" si="48"/>
        <v>80</v>
      </c>
      <c r="BC31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),$A319,C$67)</f>
        <v>101</v>
      </c>
      <c r="BD31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),$A319,D$67)</f>
        <v>114</v>
      </c>
      <c r="BE31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),$A319,E$67)</f>
        <v>112</v>
      </c>
      <c r="BF31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),$A319,F$67)</f>
        <v>89</v>
      </c>
      <c r="BG31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),$A319,G$67)</f>
        <v>67</v>
      </c>
      <c r="BH31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),$A319,H$67)</f>
        <v>57</v>
      </c>
      <c r="BI31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),$A319,I$67)</f>
        <v>51</v>
      </c>
      <c r="BJ31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),$A319,J$67)</f>
        <v>47</v>
      </c>
      <c r="BK31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),$A319,K$67)</f>
        <v>48</v>
      </c>
      <c r="BL31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),$A319,L$67)</f>
        <v>52</v>
      </c>
      <c r="BM31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),$A319,M$67)</f>
        <v>61</v>
      </c>
      <c r="BN31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),$A319,N$67)</f>
        <v>80</v>
      </c>
    </row>
    <row r="320" spans="1:66" x14ac:dyDescent="0.25">
      <c r="A320" s="140">
        <v>253</v>
      </c>
      <c r="B320" s="136"/>
      <c r="C320" s="136">
        <f t="shared" ca="1" si="37"/>
        <v>1734</v>
      </c>
      <c r="D320" s="136">
        <f t="shared" ca="1" si="38"/>
        <v>1963</v>
      </c>
      <c r="E320" s="136">
        <f t="shared" ca="1" si="39"/>
        <v>1841</v>
      </c>
      <c r="F320" s="136">
        <f t="shared" ca="1" si="40"/>
        <v>1329</v>
      </c>
      <c r="G320" s="136">
        <f t="shared" ca="1" si="41"/>
        <v>705</v>
      </c>
      <c r="H320" s="136">
        <f t="shared" ca="1" si="42"/>
        <v>476</v>
      </c>
      <c r="I320" s="136">
        <f t="shared" ca="1" si="43"/>
        <v>360</v>
      </c>
      <c r="J320" s="136">
        <f t="shared" ca="1" si="44"/>
        <v>281</v>
      </c>
      <c r="K320" s="136">
        <f t="shared" ca="1" si="45"/>
        <v>264</v>
      </c>
      <c r="L320" s="136">
        <f t="shared" ca="1" si="46"/>
        <v>377</v>
      </c>
      <c r="M320" s="136">
        <f t="shared" ca="1" si="47"/>
        <v>686</v>
      </c>
      <c r="N320" s="136">
        <f t="shared" ca="1" si="48"/>
        <v>1281</v>
      </c>
      <c r="BC32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),$A320,C$67)</f>
        <v>1734</v>
      </c>
      <c r="BD32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),$A320,D$67)</f>
        <v>1963</v>
      </c>
      <c r="BE32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),$A320,E$67)</f>
        <v>1841</v>
      </c>
      <c r="BF32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),$A320,F$67)</f>
        <v>1329</v>
      </c>
      <c r="BG32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),$A320,G$67)</f>
        <v>705</v>
      </c>
      <c r="BH32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),$A320,H$67)</f>
        <v>476</v>
      </c>
      <c r="BI32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),$A320,I$67)</f>
        <v>360</v>
      </c>
      <c r="BJ32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),$A320,J$67)</f>
        <v>281</v>
      </c>
      <c r="BK32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),$A320,K$67)</f>
        <v>264</v>
      </c>
      <c r="BL32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),$A320,L$67)</f>
        <v>377</v>
      </c>
      <c r="BM32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),$A320,M$67)</f>
        <v>686</v>
      </c>
      <c r="BN32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),$A320,N$67)</f>
        <v>1281</v>
      </c>
    </row>
    <row r="321" spans="1:66" x14ac:dyDescent="0.25">
      <c r="A321" s="140">
        <v>254</v>
      </c>
      <c r="B321" s="136"/>
      <c r="C321" s="136">
        <f t="shared" ca="1" si="37"/>
        <v>161</v>
      </c>
      <c r="D321" s="136">
        <f t="shared" ca="1" si="38"/>
        <v>157</v>
      </c>
      <c r="E321" s="136">
        <f t="shared" ca="1" si="39"/>
        <v>155</v>
      </c>
      <c r="F321" s="136">
        <f t="shared" ca="1" si="40"/>
        <v>130</v>
      </c>
      <c r="G321" s="136">
        <f t="shared" ca="1" si="41"/>
        <v>79</v>
      </c>
      <c r="H321" s="136">
        <f t="shared" ca="1" si="42"/>
        <v>54</v>
      </c>
      <c r="I321" s="136">
        <f t="shared" ca="1" si="43"/>
        <v>54</v>
      </c>
      <c r="J321" s="136">
        <f t="shared" ca="1" si="44"/>
        <v>44</v>
      </c>
      <c r="K321" s="136">
        <f t="shared" ca="1" si="45"/>
        <v>30</v>
      </c>
      <c r="L321" s="136">
        <f t="shared" ca="1" si="46"/>
        <v>36</v>
      </c>
      <c r="M321" s="136">
        <f t="shared" ca="1" si="47"/>
        <v>94</v>
      </c>
      <c r="N321" s="136">
        <f t="shared" ca="1" si="48"/>
        <v>197</v>
      </c>
      <c r="BC32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),$A321,C$67)</f>
        <v>161</v>
      </c>
      <c r="BD32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),$A321,D$67)</f>
        <v>157</v>
      </c>
      <c r="BE32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),$A321,E$67)</f>
        <v>155</v>
      </c>
      <c r="BF32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),$A321,F$67)</f>
        <v>130</v>
      </c>
      <c r="BG32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),$A321,G$67)</f>
        <v>79</v>
      </c>
      <c r="BH32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),$A321,H$67)</f>
        <v>54</v>
      </c>
      <c r="BI32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),$A321,I$67)</f>
        <v>54</v>
      </c>
      <c r="BJ32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),$A321,J$67)</f>
        <v>44</v>
      </c>
      <c r="BK32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),$A321,K$67)</f>
        <v>30</v>
      </c>
      <c r="BL32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),$A321,L$67)</f>
        <v>36</v>
      </c>
      <c r="BM32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),$A321,M$67)</f>
        <v>94</v>
      </c>
      <c r="BN32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),$A321,N$67)</f>
        <v>197</v>
      </c>
    </row>
    <row r="322" spans="1:66" x14ac:dyDescent="0.25">
      <c r="A322" s="140">
        <v>255</v>
      </c>
      <c r="B322" s="136"/>
      <c r="C322" s="136">
        <f t="shared" ca="1" si="37"/>
        <v>341</v>
      </c>
      <c r="D322" s="136">
        <f t="shared" ca="1" si="38"/>
        <v>229</v>
      </c>
      <c r="E322" s="136">
        <f t="shared" ca="1" si="39"/>
        <v>207</v>
      </c>
      <c r="F322" s="136">
        <f t="shared" ca="1" si="40"/>
        <v>130</v>
      </c>
      <c r="G322" s="136">
        <f t="shared" ca="1" si="41"/>
        <v>69</v>
      </c>
      <c r="H322" s="136">
        <f t="shared" ca="1" si="42"/>
        <v>52</v>
      </c>
      <c r="I322" s="136">
        <f t="shared" ca="1" si="43"/>
        <v>43</v>
      </c>
      <c r="J322" s="136">
        <f t="shared" ca="1" si="44"/>
        <v>36</v>
      </c>
      <c r="K322" s="136">
        <f t="shared" ca="1" si="45"/>
        <v>34</v>
      </c>
      <c r="L322" s="136">
        <f t="shared" ca="1" si="46"/>
        <v>66</v>
      </c>
      <c r="M322" s="136">
        <f t="shared" ca="1" si="47"/>
        <v>197</v>
      </c>
      <c r="N322" s="136">
        <f t="shared" ca="1" si="48"/>
        <v>351</v>
      </c>
      <c r="BC32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),$A322,C$67)</f>
        <v>341</v>
      </c>
      <c r="BD32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),$A322,D$67)</f>
        <v>229</v>
      </c>
      <c r="BE32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),$A322,E$67)</f>
        <v>207</v>
      </c>
      <c r="BF32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),$A322,F$67)</f>
        <v>130</v>
      </c>
      <c r="BG32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),$A322,G$67)</f>
        <v>69</v>
      </c>
      <c r="BH32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),$A322,H$67)</f>
        <v>52</v>
      </c>
      <c r="BI32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),$A322,I$67)</f>
        <v>43</v>
      </c>
      <c r="BJ32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),$A322,J$67)</f>
        <v>36</v>
      </c>
      <c r="BK32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),$A322,K$67)</f>
        <v>34</v>
      </c>
      <c r="BL32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),$A322,L$67)</f>
        <v>66</v>
      </c>
      <c r="BM32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),$A322,M$67)</f>
        <v>197</v>
      </c>
      <c r="BN32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),$A322,N$67)</f>
        <v>351</v>
      </c>
    </row>
    <row r="323" spans="1:66" x14ac:dyDescent="0.25">
      <c r="A323" s="140">
        <v>256</v>
      </c>
      <c r="B323" s="136"/>
      <c r="C323" s="136">
        <f t="shared" ca="1" si="37"/>
        <v>0</v>
      </c>
      <c r="D323" s="136">
        <f t="shared" ca="1" si="38"/>
        <v>0</v>
      </c>
      <c r="E323" s="136">
        <f t="shared" ca="1" si="39"/>
        <v>0</v>
      </c>
      <c r="F323" s="136">
        <f t="shared" ca="1" si="40"/>
        <v>0</v>
      </c>
      <c r="G323" s="136">
        <f t="shared" ca="1" si="41"/>
        <v>0</v>
      </c>
      <c r="H323" s="136">
        <f t="shared" ca="1" si="42"/>
        <v>0</v>
      </c>
      <c r="I323" s="136">
        <f t="shared" ca="1" si="43"/>
        <v>0</v>
      </c>
      <c r="J323" s="136">
        <f t="shared" ca="1" si="44"/>
        <v>0</v>
      </c>
      <c r="K323" s="136">
        <f t="shared" ca="1" si="45"/>
        <v>0</v>
      </c>
      <c r="L323" s="136">
        <f t="shared" ca="1" si="46"/>
        <v>0</v>
      </c>
      <c r="M323" s="136">
        <f t="shared" ca="1" si="47"/>
        <v>0</v>
      </c>
      <c r="N323" s="136">
        <f t="shared" ca="1" si="48"/>
        <v>0</v>
      </c>
      <c r="BC32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),$A323,C$67)</f>
        <v>0</v>
      </c>
      <c r="BD32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),$A323,D$67)</f>
        <v>0</v>
      </c>
      <c r="BE32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),$A323,E$67)</f>
        <v>0</v>
      </c>
      <c r="BF32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),$A323,F$67)</f>
        <v>0</v>
      </c>
      <c r="BG32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),$A323,G$67)</f>
        <v>0</v>
      </c>
      <c r="BH32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),$A323,H$67)</f>
        <v>0</v>
      </c>
      <c r="BI32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),$A323,I$67)</f>
        <v>0</v>
      </c>
      <c r="BJ32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),$A323,J$67)</f>
        <v>0</v>
      </c>
      <c r="BK32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),$A323,K$67)</f>
        <v>0</v>
      </c>
      <c r="BL32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),$A323,L$67)</f>
        <v>0</v>
      </c>
      <c r="BM32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),$A323,M$67)</f>
        <v>0</v>
      </c>
      <c r="BN32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),$A323,N$67)</f>
        <v>0</v>
      </c>
    </row>
    <row r="324" spans="1:66" x14ac:dyDescent="0.25">
      <c r="A324" s="140">
        <v>257</v>
      </c>
      <c r="B324" s="136"/>
      <c r="C324" s="136">
        <f t="shared" ref="C324:C387" ca="1" si="50">IF(BC324&lt;=0,0,MAX(1,ROUND(BC324,0)))</f>
        <v>3084</v>
      </c>
      <c r="D324" s="136">
        <f t="shared" ref="D324:D387" ca="1" si="51">IF(BD324&lt;=0,0,MAX(1,ROUND(BD324,0)))</f>
        <v>3458</v>
      </c>
      <c r="E324" s="136">
        <f t="shared" ref="E324:E387" ca="1" si="52">IF(BE324&lt;=0,0,MAX(1,ROUND(BE324,0)))</f>
        <v>3324</v>
      </c>
      <c r="F324" s="136">
        <f t="shared" ref="F324:F387" ca="1" si="53">IF(BF324&lt;=0,0,MAX(1,ROUND(BF324,0)))</f>
        <v>2361</v>
      </c>
      <c r="G324" s="136">
        <f t="shared" ref="G324:G387" ca="1" si="54">IF(BG324&lt;=0,0,MAX(1,ROUND(BG324,0)))</f>
        <v>1180</v>
      </c>
      <c r="H324" s="136">
        <f t="shared" ref="H324:H387" ca="1" si="55">IF(BH324&lt;=0,0,MAX(1,ROUND(BH324,0)))</f>
        <v>774</v>
      </c>
      <c r="I324" s="136">
        <f t="shared" ref="I324:I387" ca="1" si="56">IF(BI324&lt;=0,0,MAX(1,ROUND(BI324,0)))</f>
        <v>591</v>
      </c>
      <c r="J324" s="136">
        <f t="shared" ref="J324:J387" ca="1" si="57">IF(BJ324&lt;=0,0,MAX(1,ROUND(BJ324,0)))</f>
        <v>474</v>
      </c>
      <c r="K324" s="136">
        <f t="shared" ref="K324:K387" ca="1" si="58">IF(BK324&lt;=0,0,MAX(1,ROUND(BK324,0)))</f>
        <v>451</v>
      </c>
      <c r="L324" s="136">
        <f t="shared" ref="L324:L387" ca="1" si="59">IF(BL324&lt;=0,0,MAX(1,ROUND(BL324,0)))</f>
        <v>621</v>
      </c>
      <c r="M324" s="136">
        <f t="shared" ref="M324:M387" ca="1" si="60">IF(BM324&lt;=0,0,MAX(1,ROUND(BM324,0)))</f>
        <v>1174</v>
      </c>
      <c r="N324" s="136">
        <f t="shared" ref="N324:N387" ca="1" si="61">IF(BN324&lt;=0,0,MAX(1,ROUND(BN324,0)))</f>
        <v>2284</v>
      </c>
      <c r="BC32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),$A324,C$67)</f>
        <v>3084</v>
      </c>
      <c r="BD32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),$A324,D$67)</f>
        <v>3458</v>
      </c>
      <c r="BE32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),$A324,E$67)</f>
        <v>3324</v>
      </c>
      <c r="BF32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),$A324,F$67)</f>
        <v>2361</v>
      </c>
      <c r="BG32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),$A324,G$67)</f>
        <v>1180</v>
      </c>
      <c r="BH32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),$A324,H$67)</f>
        <v>774</v>
      </c>
      <c r="BI32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),$A324,I$67)</f>
        <v>591</v>
      </c>
      <c r="BJ32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),$A324,J$67)</f>
        <v>474</v>
      </c>
      <c r="BK32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),$A324,K$67)</f>
        <v>451</v>
      </c>
      <c r="BL32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),$A324,L$67)</f>
        <v>621</v>
      </c>
      <c r="BM32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),$A324,M$67)</f>
        <v>1174</v>
      </c>
      <c r="BN32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),$A324,N$67)</f>
        <v>2284</v>
      </c>
    </row>
    <row r="325" spans="1:66" x14ac:dyDescent="0.25">
      <c r="A325" s="140">
        <v>258</v>
      </c>
      <c r="B325" s="136"/>
      <c r="C325" s="136">
        <f t="shared" ca="1" si="50"/>
        <v>407</v>
      </c>
      <c r="D325" s="136">
        <f t="shared" ca="1" si="51"/>
        <v>279</v>
      </c>
      <c r="E325" s="136">
        <f t="shared" ca="1" si="52"/>
        <v>243</v>
      </c>
      <c r="F325" s="136">
        <f t="shared" ca="1" si="53"/>
        <v>154</v>
      </c>
      <c r="G325" s="136">
        <f t="shared" ca="1" si="54"/>
        <v>82</v>
      </c>
      <c r="H325" s="136">
        <f t="shared" ca="1" si="55"/>
        <v>61</v>
      </c>
      <c r="I325" s="136">
        <f t="shared" ca="1" si="56"/>
        <v>51</v>
      </c>
      <c r="J325" s="136">
        <f t="shared" ca="1" si="57"/>
        <v>43</v>
      </c>
      <c r="K325" s="136">
        <f t="shared" ca="1" si="58"/>
        <v>42</v>
      </c>
      <c r="L325" s="136">
        <f t="shared" ca="1" si="59"/>
        <v>77</v>
      </c>
      <c r="M325" s="136">
        <f t="shared" ca="1" si="60"/>
        <v>231</v>
      </c>
      <c r="N325" s="136">
        <f t="shared" ca="1" si="61"/>
        <v>419</v>
      </c>
      <c r="BC32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),$A325,C$67)</f>
        <v>407</v>
      </c>
      <c r="BD32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),$A325,D$67)</f>
        <v>279</v>
      </c>
      <c r="BE32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),$A325,E$67)</f>
        <v>243</v>
      </c>
      <c r="BF32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),$A325,F$67)</f>
        <v>154</v>
      </c>
      <c r="BG32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),$A325,G$67)</f>
        <v>82</v>
      </c>
      <c r="BH32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),$A325,H$67)</f>
        <v>61</v>
      </c>
      <c r="BI32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),$A325,I$67)</f>
        <v>51</v>
      </c>
      <c r="BJ32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),$A325,J$67)</f>
        <v>43</v>
      </c>
      <c r="BK32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),$A325,K$67)</f>
        <v>42</v>
      </c>
      <c r="BL32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),$A325,L$67)</f>
        <v>77</v>
      </c>
      <c r="BM32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),$A325,M$67)</f>
        <v>231</v>
      </c>
      <c r="BN32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),$A325,N$67)</f>
        <v>419</v>
      </c>
    </row>
    <row r="326" spans="1:66" x14ac:dyDescent="0.25">
      <c r="A326" s="140">
        <v>259</v>
      </c>
      <c r="B326" s="136"/>
      <c r="C326" s="136">
        <f t="shared" ca="1" si="50"/>
        <v>101</v>
      </c>
      <c r="D326" s="136">
        <f t="shared" ca="1" si="51"/>
        <v>114</v>
      </c>
      <c r="E326" s="136">
        <f t="shared" ca="1" si="52"/>
        <v>112</v>
      </c>
      <c r="F326" s="136">
        <f t="shared" ca="1" si="53"/>
        <v>89</v>
      </c>
      <c r="G326" s="136">
        <f t="shared" ca="1" si="54"/>
        <v>67</v>
      </c>
      <c r="H326" s="136">
        <f t="shared" ca="1" si="55"/>
        <v>57</v>
      </c>
      <c r="I326" s="136">
        <f t="shared" ca="1" si="56"/>
        <v>51</v>
      </c>
      <c r="J326" s="136">
        <f t="shared" ca="1" si="57"/>
        <v>47</v>
      </c>
      <c r="K326" s="136">
        <f t="shared" ca="1" si="58"/>
        <v>48</v>
      </c>
      <c r="L326" s="136">
        <f t="shared" ca="1" si="59"/>
        <v>52</v>
      </c>
      <c r="M326" s="136">
        <f t="shared" ca="1" si="60"/>
        <v>61</v>
      </c>
      <c r="N326" s="136">
        <f t="shared" ca="1" si="61"/>
        <v>80</v>
      </c>
      <c r="BC32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),$A326,C$67)</f>
        <v>101</v>
      </c>
      <c r="BD32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),$A326,D$67)</f>
        <v>114</v>
      </c>
      <c r="BE32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),$A326,E$67)</f>
        <v>112</v>
      </c>
      <c r="BF32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),$A326,F$67)</f>
        <v>89</v>
      </c>
      <c r="BG32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),$A326,G$67)</f>
        <v>67</v>
      </c>
      <c r="BH32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),$A326,H$67)</f>
        <v>57</v>
      </c>
      <c r="BI32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),$A326,I$67)</f>
        <v>51</v>
      </c>
      <c r="BJ32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),$A326,J$67)</f>
        <v>47</v>
      </c>
      <c r="BK32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),$A326,K$67)</f>
        <v>48</v>
      </c>
      <c r="BL32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),$A326,L$67)</f>
        <v>52</v>
      </c>
      <c r="BM32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),$A326,M$67)</f>
        <v>61</v>
      </c>
      <c r="BN32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),$A326,N$67)</f>
        <v>80</v>
      </c>
    </row>
    <row r="327" spans="1:66" x14ac:dyDescent="0.25">
      <c r="A327" s="140">
        <v>260</v>
      </c>
      <c r="B327" s="136"/>
      <c r="C327" s="136">
        <f t="shared" ca="1" si="50"/>
        <v>0</v>
      </c>
      <c r="D327" s="136">
        <f t="shared" ca="1" si="51"/>
        <v>0</v>
      </c>
      <c r="E327" s="136">
        <f t="shared" ca="1" si="52"/>
        <v>0</v>
      </c>
      <c r="F327" s="136">
        <f t="shared" ca="1" si="53"/>
        <v>0</v>
      </c>
      <c r="G327" s="136">
        <f t="shared" ca="1" si="54"/>
        <v>0</v>
      </c>
      <c r="H327" s="136">
        <f t="shared" ca="1" si="55"/>
        <v>0</v>
      </c>
      <c r="I327" s="136">
        <f t="shared" ca="1" si="56"/>
        <v>0</v>
      </c>
      <c r="J327" s="136">
        <f t="shared" ca="1" si="57"/>
        <v>0</v>
      </c>
      <c r="K327" s="136">
        <f t="shared" ca="1" si="58"/>
        <v>0</v>
      </c>
      <c r="L327" s="136">
        <f t="shared" ca="1" si="59"/>
        <v>0</v>
      </c>
      <c r="M327" s="136">
        <f t="shared" ca="1" si="60"/>
        <v>0</v>
      </c>
      <c r="N327" s="136">
        <f t="shared" ca="1" si="61"/>
        <v>0</v>
      </c>
      <c r="BC32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),$A327,C$67)</f>
        <v>0</v>
      </c>
      <c r="BD32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),$A327,D$67)</f>
        <v>0</v>
      </c>
      <c r="BE32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),$A327,E$67)</f>
        <v>0</v>
      </c>
      <c r="BF32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),$A327,F$67)</f>
        <v>0</v>
      </c>
      <c r="BG32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),$A327,G$67)</f>
        <v>0</v>
      </c>
      <c r="BH32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),$A327,H$67)</f>
        <v>0</v>
      </c>
      <c r="BI32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),$A327,I$67)</f>
        <v>0</v>
      </c>
      <c r="BJ32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),$A327,J$67)</f>
        <v>0</v>
      </c>
      <c r="BK32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),$A327,K$67)</f>
        <v>0</v>
      </c>
      <c r="BL32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),$A327,L$67)</f>
        <v>0</v>
      </c>
      <c r="BM32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),$A327,M$67)</f>
        <v>0</v>
      </c>
      <c r="BN32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),$A327,N$67)</f>
        <v>0</v>
      </c>
    </row>
    <row r="328" spans="1:66" x14ac:dyDescent="0.25">
      <c r="A328" s="140">
        <v>261</v>
      </c>
      <c r="B328" s="136"/>
      <c r="C328" s="136">
        <f t="shared" ca="1" si="50"/>
        <v>318</v>
      </c>
      <c r="D328" s="136">
        <f t="shared" ca="1" si="51"/>
        <v>355</v>
      </c>
      <c r="E328" s="136">
        <f t="shared" ca="1" si="52"/>
        <v>364</v>
      </c>
      <c r="F328" s="136">
        <f t="shared" ca="1" si="53"/>
        <v>282</v>
      </c>
      <c r="G328" s="136">
        <f t="shared" ca="1" si="54"/>
        <v>198</v>
      </c>
      <c r="H328" s="136">
        <f t="shared" ca="1" si="55"/>
        <v>156</v>
      </c>
      <c r="I328" s="136">
        <f t="shared" ca="1" si="56"/>
        <v>130</v>
      </c>
      <c r="J328" s="136">
        <f t="shared" ca="1" si="57"/>
        <v>113</v>
      </c>
      <c r="K328" s="136">
        <f t="shared" ca="1" si="58"/>
        <v>115</v>
      </c>
      <c r="L328" s="136">
        <f t="shared" ca="1" si="59"/>
        <v>141</v>
      </c>
      <c r="M328" s="136">
        <f t="shared" ca="1" si="60"/>
        <v>183</v>
      </c>
      <c r="N328" s="136">
        <f t="shared" ca="1" si="61"/>
        <v>257</v>
      </c>
      <c r="BC32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),$A328,C$67)</f>
        <v>318</v>
      </c>
      <c r="BD32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),$A328,D$67)</f>
        <v>355</v>
      </c>
      <c r="BE32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),$A328,E$67)</f>
        <v>364</v>
      </c>
      <c r="BF32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),$A328,F$67)</f>
        <v>282</v>
      </c>
      <c r="BG32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),$A328,G$67)</f>
        <v>198</v>
      </c>
      <c r="BH32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),$A328,H$67)</f>
        <v>156</v>
      </c>
      <c r="BI32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),$A328,I$67)</f>
        <v>130</v>
      </c>
      <c r="BJ32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),$A328,J$67)</f>
        <v>113</v>
      </c>
      <c r="BK32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),$A328,K$67)</f>
        <v>115</v>
      </c>
      <c r="BL32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),$A328,L$67)</f>
        <v>141</v>
      </c>
      <c r="BM32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),$A328,M$67)</f>
        <v>183</v>
      </c>
      <c r="BN32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),$A328,N$67)</f>
        <v>257</v>
      </c>
    </row>
    <row r="329" spans="1:66" x14ac:dyDescent="0.25">
      <c r="A329" s="140">
        <v>262</v>
      </c>
      <c r="B329" s="136"/>
      <c r="C329" s="136">
        <f t="shared" ca="1" si="50"/>
        <v>151</v>
      </c>
      <c r="D329" s="136">
        <f t="shared" ca="1" si="51"/>
        <v>114</v>
      </c>
      <c r="E329" s="136">
        <f t="shared" ca="1" si="52"/>
        <v>103</v>
      </c>
      <c r="F329" s="136">
        <f t="shared" ca="1" si="53"/>
        <v>75</v>
      </c>
      <c r="G329" s="136">
        <f t="shared" ca="1" si="54"/>
        <v>56</v>
      </c>
      <c r="H329" s="136">
        <f t="shared" ca="1" si="55"/>
        <v>48</v>
      </c>
      <c r="I329" s="136">
        <f t="shared" ca="1" si="56"/>
        <v>42</v>
      </c>
      <c r="J329" s="136">
        <f t="shared" ca="1" si="57"/>
        <v>37</v>
      </c>
      <c r="K329" s="136">
        <f t="shared" ca="1" si="58"/>
        <v>38</v>
      </c>
      <c r="L329" s="136">
        <f t="shared" ca="1" si="59"/>
        <v>47</v>
      </c>
      <c r="M329" s="136">
        <f t="shared" ca="1" si="60"/>
        <v>78</v>
      </c>
      <c r="N329" s="136">
        <f t="shared" ca="1" si="61"/>
        <v>129</v>
      </c>
      <c r="BC32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),$A329,C$67)</f>
        <v>151</v>
      </c>
      <c r="BD32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),$A329,D$67)</f>
        <v>114</v>
      </c>
      <c r="BE32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),$A329,E$67)</f>
        <v>103</v>
      </c>
      <c r="BF32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),$A329,F$67)</f>
        <v>75</v>
      </c>
      <c r="BG32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),$A329,G$67)</f>
        <v>56</v>
      </c>
      <c r="BH32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),$A329,H$67)</f>
        <v>48</v>
      </c>
      <c r="BI32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),$A329,I$67)</f>
        <v>42</v>
      </c>
      <c r="BJ32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),$A329,J$67)</f>
        <v>37</v>
      </c>
      <c r="BK32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),$A329,K$67)</f>
        <v>38</v>
      </c>
      <c r="BL32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),$A329,L$67)</f>
        <v>47</v>
      </c>
      <c r="BM32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),$A329,M$67)</f>
        <v>78</v>
      </c>
      <c r="BN32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),$A329,N$67)</f>
        <v>129</v>
      </c>
    </row>
    <row r="330" spans="1:66" x14ac:dyDescent="0.25">
      <c r="A330" s="140">
        <v>263</v>
      </c>
      <c r="B330" s="136"/>
      <c r="C330" s="136">
        <f t="shared" ca="1" si="50"/>
        <v>305</v>
      </c>
      <c r="D330" s="136">
        <f t="shared" ca="1" si="51"/>
        <v>245</v>
      </c>
      <c r="E330" s="136">
        <f t="shared" ca="1" si="52"/>
        <v>220</v>
      </c>
      <c r="F330" s="136">
        <f t="shared" ca="1" si="53"/>
        <v>166</v>
      </c>
      <c r="G330" s="136">
        <f t="shared" ca="1" si="54"/>
        <v>119</v>
      </c>
      <c r="H330" s="136">
        <f t="shared" ca="1" si="55"/>
        <v>98</v>
      </c>
      <c r="I330" s="136">
        <f t="shared" ca="1" si="56"/>
        <v>83</v>
      </c>
      <c r="J330" s="136">
        <f t="shared" ca="1" si="57"/>
        <v>72</v>
      </c>
      <c r="K330" s="136">
        <f t="shared" ca="1" si="58"/>
        <v>70</v>
      </c>
      <c r="L330" s="136">
        <f t="shared" ca="1" si="59"/>
        <v>88</v>
      </c>
      <c r="M330" s="136">
        <f t="shared" ca="1" si="60"/>
        <v>166</v>
      </c>
      <c r="N330" s="136">
        <f t="shared" ca="1" si="61"/>
        <v>264</v>
      </c>
      <c r="BC33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),$A330,C$67)</f>
        <v>305</v>
      </c>
      <c r="BD33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),$A330,D$67)</f>
        <v>245</v>
      </c>
      <c r="BE33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),$A330,E$67)</f>
        <v>220</v>
      </c>
      <c r="BF33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),$A330,F$67)</f>
        <v>166</v>
      </c>
      <c r="BG33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),$A330,G$67)</f>
        <v>119</v>
      </c>
      <c r="BH33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),$A330,H$67)</f>
        <v>98</v>
      </c>
      <c r="BI33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),$A330,I$67)</f>
        <v>83</v>
      </c>
      <c r="BJ33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),$A330,J$67)</f>
        <v>72</v>
      </c>
      <c r="BK33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),$A330,K$67)</f>
        <v>70</v>
      </c>
      <c r="BL33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),$A330,L$67)</f>
        <v>88</v>
      </c>
      <c r="BM33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),$A330,M$67)</f>
        <v>166</v>
      </c>
      <c r="BN33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),$A330,N$67)</f>
        <v>264</v>
      </c>
    </row>
    <row r="331" spans="1:66" x14ac:dyDescent="0.25">
      <c r="A331" s="140">
        <v>264</v>
      </c>
      <c r="B331" s="136"/>
      <c r="C331" s="136">
        <f t="shared" ca="1" si="50"/>
        <v>0</v>
      </c>
      <c r="D331" s="136">
        <f t="shared" ca="1" si="51"/>
        <v>0</v>
      </c>
      <c r="E331" s="136">
        <f t="shared" ca="1" si="52"/>
        <v>0</v>
      </c>
      <c r="F331" s="136">
        <f t="shared" ca="1" si="53"/>
        <v>0</v>
      </c>
      <c r="G331" s="136">
        <f t="shared" ca="1" si="54"/>
        <v>0</v>
      </c>
      <c r="H331" s="136">
        <f t="shared" ca="1" si="55"/>
        <v>0</v>
      </c>
      <c r="I331" s="136">
        <f t="shared" ca="1" si="56"/>
        <v>0</v>
      </c>
      <c r="J331" s="136">
        <f t="shared" ca="1" si="57"/>
        <v>0</v>
      </c>
      <c r="K331" s="136">
        <f t="shared" ca="1" si="58"/>
        <v>0</v>
      </c>
      <c r="L331" s="136">
        <f t="shared" ca="1" si="59"/>
        <v>0</v>
      </c>
      <c r="M331" s="136">
        <f t="shared" ca="1" si="60"/>
        <v>0</v>
      </c>
      <c r="N331" s="136">
        <f t="shared" ca="1" si="61"/>
        <v>0</v>
      </c>
      <c r="BC33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),$A331,C$67)</f>
        <v>0</v>
      </c>
      <c r="BD33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),$A331,D$67)</f>
        <v>0</v>
      </c>
      <c r="BE33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),$A331,E$67)</f>
        <v>0</v>
      </c>
      <c r="BF33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),$A331,F$67)</f>
        <v>0</v>
      </c>
      <c r="BG33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),$A331,G$67)</f>
        <v>0</v>
      </c>
      <c r="BH33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),$A331,H$67)</f>
        <v>0</v>
      </c>
      <c r="BI33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),$A331,I$67)</f>
        <v>0</v>
      </c>
      <c r="BJ33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),$A331,J$67)</f>
        <v>0</v>
      </c>
      <c r="BK33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),$A331,K$67)</f>
        <v>0</v>
      </c>
      <c r="BL33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),$A331,L$67)</f>
        <v>0</v>
      </c>
      <c r="BM33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),$A331,M$67)</f>
        <v>0</v>
      </c>
      <c r="BN33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),$A331,N$67)</f>
        <v>0</v>
      </c>
    </row>
    <row r="332" spans="1:66" x14ac:dyDescent="0.25">
      <c r="A332" s="140">
        <v>265</v>
      </c>
      <c r="B332" s="136"/>
      <c r="C332" s="136">
        <f t="shared" ca="1" si="50"/>
        <v>67</v>
      </c>
      <c r="D332" s="136">
        <f t="shared" ca="1" si="51"/>
        <v>53</v>
      </c>
      <c r="E332" s="136">
        <f t="shared" ca="1" si="52"/>
        <v>48</v>
      </c>
      <c r="F332" s="136">
        <f t="shared" ca="1" si="53"/>
        <v>40</v>
      </c>
      <c r="G332" s="136">
        <f t="shared" ca="1" si="54"/>
        <v>31</v>
      </c>
      <c r="H332" s="136">
        <f t="shared" ca="1" si="55"/>
        <v>27</v>
      </c>
      <c r="I332" s="136">
        <f t="shared" ca="1" si="56"/>
        <v>24</v>
      </c>
      <c r="J332" s="136">
        <f t="shared" ca="1" si="57"/>
        <v>21</v>
      </c>
      <c r="K332" s="136">
        <f t="shared" ca="1" si="58"/>
        <v>20</v>
      </c>
      <c r="L332" s="136">
        <f t="shared" ca="1" si="59"/>
        <v>24</v>
      </c>
      <c r="M332" s="136">
        <f t="shared" ca="1" si="60"/>
        <v>39</v>
      </c>
      <c r="N332" s="136">
        <f t="shared" ca="1" si="61"/>
        <v>61</v>
      </c>
      <c r="BC33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),$A332,C$67)</f>
        <v>67</v>
      </c>
      <c r="BD33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),$A332,D$67)</f>
        <v>53</v>
      </c>
      <c r="BE33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),$A332,E$67)</f>
        <v>48</v>
      </c>
      <c r="BF33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),$A332,F$67)</f>
        <v>40</v>
      </c>
      <c r="BG33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),$A332,G$67)</f>
        <v>31</v>
      </c>
      <c r="BH33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),$A332,H$67)</f>
        <v>27</v>
      </c>
      <c r="BI33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),$A332,I$67)</f>
        <v>24</v>
      </c>
      <c r="BJ33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),$A332,J$67)</f>
        <v>21</v>
      </c>
      <c r="BK33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),$A332,K$67)</f>
        <v>20</v>
      </c>
      <c r="BL33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),$A332,L$67)</f>
        <v>24</v>
      </c>
      <c r="BM33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),$A332,M$67)</f>
        <v>39</v>
      </c>
      <c r="BN33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),$A332,N$67)</f>
        <v>61</v>
      </c>
    </row>
    <row r="333" spans="1:66" x14ac:dyDescent="0.25">
      <c r="A333" s="140">
        <v>266</v>
      </c>
      <c r="B333" s="136"/>
      <c r="C333" s="136">
        <f t="shared" ca="1" si="50"/>
        <v>14865</v>
      </c>
      <c r="D333" s="136">
        <f t="shared" ca="1" si="51"/>
        <v>16102</v>
      </c>
      <c r="E333" s="136">
        <f t="shared" ca="1" si="52"/>
        <v>15105</v>
      </c>
      <c r="F333" s="136">
        <f t="shared" ca="1" si="53"/>
        <v>11980</v>
      </c>
      <c r="G333" s="136">
        <f t="shared" ca="1" si="54"/>
        <v>9631</v>
      </c>
      <c r="H333" s="136">
        <f t="shared" ca="1" si="55"/>
        <v>9011</v>
      </c>
      <c r="I333" s="136">
        <f t="shared" ca="1" si="56"/>
        <v>7638</v>
      </c>
      <c r="J333" s="136">
        <f t="shared" ca="1" si="57"/>
        <v>6378</v>
      </c>
      <c r="K333" s="136">
        <f t="shared" ca="1" si="58"/>
        <v>6426</v>
      </c>
      <c r="L333" s="136">
        <f t="shared" ca="1" si="59"/>
        <v>7672</v>
      </c>
      <c r="M333" s="136">
        <f t="shared" ca="1" si="60"/>
        <v>8450</v>
      </c>
      <c r="N333" s="136">
        <f t="shared" ca="1" si="61"/>
        <v>11154</v>
      </c>
      <c r="BC33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),$A333,C$67)</f>
        <v>14865</v>
      </c>
      <c r="BD33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),$A333,D$67)</f>
        <v>16102</v>
      </c>
      <c r="BE33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),$A333,E$67)</f>
        <v>15105</v>
      </c>
      <c r="BF33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),$A333,F$67)</f>
        <v>11980</v>
      </c>
      <c r="BG33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),$A333,G$67)</f>
        <v>9631</v>
      </c>
      <c r="BH33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),$A333,H$67)</f>
        <v>9011</v>
      </c>
      <c r="BI33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),$A333,I$67)</f>
        <v>7638</v>
      </c>
      <c r="BJ33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),$A333,J$67)</f>
        <v>6378</v>
      </c>
      <c r="BK33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),$A333,K$67)</f>
        <v>6426</v>
      </c>
      <c r="BL33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),$A333,L$67)</f>
        <v>7672</v>
      </c>
      <c r="BM33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),$A333,M$67)</f>
        <v>8450</v>
      </c>
      <c r="BN33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),$A333,N$67)</f>
        <v>11154</v>
      </c>
    </row>
    <row r="334" spans="1:66" x14ac:dyDescent="0.25">
      <c r="A334" s="140">
        <v>267</v>
      </c>
      <c r="B334" s="136"/>
      <c r="C334" s="136">
        <f t="shared" ca="1" si="50"/>
        <v>267</v>
      </c>
      <c r="D334" s="136">
        <f t="shared" ca="1" si="51"/>
        <v>225</v>
      </c>
      <c r="E334" s="136">
        <f t="shared" ca="1" si="52"/>
        <v>201</v>
      </c>
      <c r="F334" s="136">
        <f t="shared" ca="1" si="53"/>
        <v>156</v>
      </c>
      <c r="G334" s="136">
        <f t="shared" ca="1" si="54"/>
        <v>120</v>
      </c>
      <c r="H334" s="136">
        <f t="shared" ca="1" si="55"/>
        <v>105</v>
      </c>
      <c r="I334" s="136">
        <f t="shared" ca="1" si="56"/>
        <v>94</v>
      </c>
      <c r="J334" s="136">
        <f t="shared" ca="1" si="57"/>
        <v>84</v>
      </c>
      <c r="K334" s="136">
        <f t="shared" ca="1" si="58"/>
        <v>84</v>
      </c>
      <c r="L334" s="136">
        <f t="shared" ca="1" si="59"/>
        <v>98</v>
      </c>
      <c r="M334" s="136">
        <f t="shared" ca="1" si="60"/>
        <v>144</v>
      </c>
      <c r="N334" s="136">
        <f t="shared" ca="1" si="61"/>
        <v>227</v>
      </c>
      <c r="BC33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),$A334,C$67)</f>
        <v>267</v>
      </c>
      <c r="BD33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),$A334,D$67)</f>
        <v>225</v>
      </c>
      <c r="BE33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),$A334,E$67)</f>
        <v>201</v>
      </c>
      <c r="BF33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),$A334,F$67)</f>
        <v>156</v>
      </c>
      <c r="BG33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),$A334,G$67)</f>
        <v>120</v>
      </c>
      <c r="BH33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),$A334,H$67)</f>
        <v>105</v>
      </c>
      <c r="BI33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),$A334,I$67)</f>
        <v>94</v>
      </c>
      <c r="BJ33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),$A334,J$67)</f>
        <v>84</v>
      </c>
      <c r="BK33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),$A334,K$67)</f>
        <v>84</v>
      </c>
      <c r="BL33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),$A334,L$67)</f>
        <v>98</v>
      </c>
      <c r="BM33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),$A334,M$67)</f>
        <v>144</v>
      </c>
      <c r="BN33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),$A334,N$67)</f>
        <v>227</v>
      </c>
    </row>
    <row r="335" spans="1:66" x14ac:dyDescent="0.25">
      <c r="A335" s="140">
        <v>268</v>
      </c>
      <c r="B335" s="136"/>
      <c r="C335" s="136">
        <f t="shared" ca="1" si="50"/>
        <v>0</v>
      </c>
      <c r="D335" s="136">
        <f t="shared" ca="1" si="51"/>
        <v>0</v>
      </c>
      <c r="E335" s="136">
        <f t="shared" ca="1" si="52"/>
        <v>0</v>
      </c>
      <c r="F335" s="136">
        <f t="shared" ca="1" si="53"/>
        <v>0</v>
      </c>
      <c r="G335" s="136">
        <f t="shared" ca="1" si="54"/>
        <v>0</v>
      </c>
      <c r="H335" s="136">
        <f t="shared" ca="1" si="55"/>
        <v>0</v>
      </c>
      <c r="I335" s="136">
        <f t="shared" ca="1" si="56"/>
        <v>0</v>
      </c>
      <c r="J335" s="136">
        <f t="shared" ca="1" si="57"/>
        <v>0</v>
      </c>
      <c r="K335" s="136">
        <f t="shared" ca="1" si="58"/>
        <v>0</v>
      </c>
      <c r="L335" s="136">
        <f t="shared" ca="1" si="59"/>
        <v>0</v>
      </c>
      <c r="M335" s="136">
        <f t="shared" ca="1" si="60"/>
        <v>0</v>
      </c>
      <c r="N335" s="136">
        <f t="shared" ca="1" si="61"/>
        <v>0</v>
      </c>
      <c r="BC33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),$A335,C$67)</f>
        <v>0</v>
      </c>
      <c r="BD33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),$A335,D$67)</f>
        <v>0</v>
      </c>
      <c r="BE33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),$A335,E$67)</f>
        <v>0</v>
      </c>
      <c r="BF33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),$A335,F$67)</f>
        <v>0</v>
      </c>
      <c r="BG33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),$A335,G$67)</f>
        <v>0</v>
      </c>
      <c r="BH33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),$A335,H$67)</f>
        <v>0</v>
      </c>
      <c r="BI33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),$A335,I$67)</f>
        <v>0</v>
      </c>
      <c r="BJ33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),$A335,J$67)</f>
        <v>0</v>
      </c>
      <c r="BK33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),$A335,K$67)</f>
        <v>0</v>
      </c>
      <c r="BL33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),$A335,L$67)</f>
        <v>0</v>
      </c>
      <c r="BM33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),$A335,M$67)</f>
        <v>0</v>
      </c>
      <c r="BN33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),$A335,N$67)</f>
        <v>0</v>
      </c>
    </row>
    <row r="336" spans="1:66" x14ac:dyDescent="0.25">
      <c r="A336" s="140">
        <v>269</v>
      </c>
      <c r="B336" s="136"/>
      <c r="C336" s="136">
        <f t="shared" ca="1" si="50"/>
        <v>383</v>
      </c>
      <c r="D336" s="136">
        <f t="shared" ca="1" si="51"/>
        <v>581</v>
      </c>
      <c r="E336" s="136">
        <f t="shared" ca="1" si="52"/>
        <v>749</v>
      </c>
      <c r="F336" s="136">
        <f t="shared" ca="1" si="53"/>
        <v>1017</v>
      </c>
      <c r="G336" s="136">
        <f t="shared" ca="1" si="54"/>
        <v>1184</v>
      </c>
      <c r="H336" s="136">
        <f t="shared" ca="1" si="55"/>
        <v>1044</v>
      </c>
      <c r="I336" s="136">
        <f t="shared" ca="1" si="56"/>
        <v>668</v>
      </c>
      <c r="J336" s="136">
        <f t="shared" ca="1" si="57"/>
        <v>420</v>
      </c>
      <c r="K336" s="136">
        <f t="shared" ca="1" si="58"/>
        <v>313</v>
      </c>
      <c r="L336" s="136">
        <f t="shared" ca="1" si="59"/>
        <v>268</v>
      </c>
      <c r="M336" s="136">
        <f t="shared" ca="1" si="60"/>
        <v>263</v>
      </c>
      <c r="N336" s="136">
        <f t="shared" ca="1" si="61"/>
        <v>293</v>
      </c>
      <c r="BC33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),$A336,C$67)</f>
        <v>383</v>
      </c>
      <c r="BD33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),$A336,D$67)</f>
        <v>581</v>
      </c>
      <c r="BE33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),$A336,E$67)</f>
        <v>749</v>
      </c>
      <c r="BF33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),$A336,F$67)</f>
        <v>1017</v>
      </c>
      <c r="BG33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),$A336,G$67)</f>
        <v>1184</v>
      </c>
      <c r="BH33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),$A336,H$67)</f>
        <v>1044</v>
      </c>
      <c r="BI33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),$A336,I$67)</f>
        <v>668</v>
      </c>
      <c r="BJ33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),$A336,J$67)</f>
        <v>420</v>
      </c>
      <c r="BK33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),$A336,K$67)</f>
        <v>313</v>
      </c>
      <c r="BL33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),$A336,L$67)</f>
        <v>268</v>
      </c>
      <c r="BM33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),$A336,M$67)</f>
        <v>263</v>
      </c>
      <c r="BN33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),$A336,N$67)</f>
        <v>293</v>
      </c>
    </row>
    <row r="337" spans="1:66" x14ac:dyDescent="0.25">
      <c r="A337" s="140">
        <v>270</v>
      </c>
      <c r="B337" s="136"/>
      <c r="C337" s="136">
        <f t="shared" ca="1" si="50"/>
        <v>1414</v>
      </c>
      <c r="D337" s="136">
        <f t="shared" ca="1" si="51"/>
        <v>1598</v>
      </c>
      <c r="E337" s="136">
        <f t="shared" ca="1" si="52"/>
        <v>1482</v>
      </c>
      <c r="F337" s="136">
        <f t="shared" ca="1" si="53"/>
        <v>1051</v>
      </c>
      <c r="G337" s="136">
        <f t="shared" ca="1" si="54"/>
        <v>558</v>
      </c>
      <c r="H337" s="136">
        <f t="shared" ca="1" si="55"/>
        <v>386</v>
      </c>
      <c r="I337" s="136">
        <f t="shared" ca="1" si="56"/>
        <v>290</v>
      </c>
      <c r="J337" s="136">
        <f t="shared" ca="1" si="57"/>
        <v>224</v>
      </c>
      <c r="K337" s="136">
        <f t="shared" ca="1" si="58"/>
        <v>212</v>
      </c>
      <c r="L337" s="136">
        <f t="shared" ca="1" si="59"/>
        <v>310</v>
      </c>
      <c r="M337" s="136">
        <f t="shared" ca="1" si="60"/>
        <v>561</v>
      </c>
      <c r="N337" s="136">
        <f t="shared" ca="1" si="61"/>
        <v>1045</v>
      </c>
      <c r="BC33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),$A337,C$67)</f>
        <v>1414</v>
      </c>
      <c r="BD33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),$A337,D$67)</f>
        <v>1598</v>
      </c>
      <c r="BE33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),$A337,E$67)</f>
        <v>1482</v>
      </c>
      <c r="BF33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),$A337,F$67)</f>
        <v>1051</v>
      </c>
      <c r="BG33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),$A337,G$67)</f>
        <v>558</v>
      </c>
      <c r="BH33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),$A337,H$67)</f>
        <v>386</v>
      </c>
      <c r="BI33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),$A337,I$67)</f>
        <v>290</v>
      </c>
      <c r="BJ33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),$A337,J$67)</f>
        <v>224</v>
      </c>
      <c r="BK33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),$A337,K$67)</f>
        <v>212</v>
      </c>
      <c r="BL33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),$A337,L$67)</f>
        <v>310</v>
      </c>
      <c r="BM33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),$A337,M$67)</f>
        <v>561</v>
      </c>
      <c r="BN33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),$A337,N$67)</f>
        <v>1045</v>
      </c>
    </row>
    <row r="338" spans="1:66" x14ac:dyDescent="0.25">
      <c r="A338" s="140">
        <v>271</v>
      </c>
      <c r="B338" s="136"/>
      <c r="C338" s="136">
        <f t="shared" ca="1" si="50"/>
        <v>6822</v>
      </c>
      <c r="D338" s="136">
        <f t="shared" ca="1" si="51"/>
        <v>8185</v>
      </c>
      <c r="E338" s="136">
        <f t="shared" ca="1" si="52"/>
        <v>8688</v>
      </c>
      <c r="F338" s="136">
        <f t="shared" ca="1" si="53"/>
        <v>7234</v>
      </c>
      <c r="G338" s="136">
        <f t="shared" ca="1" si="54"/>
        <v>4075</v>
      </c>
      <c r="H338" s="136">
        <f t="shared" ca="1" si="55"/>
        <v>2321</v>
      </c>
      <c r="I338" s="136">
        <f t="shared" ca="1" si="56"/>
        <v>1642</v>
      </c>
      <c r="J338" s="136">
        <f t="shared" ca="1" si="57"/>
        <v>1266</v>
      </c>
      <c r="K338" s="136">
        <f t="shared" ca="1" si="58"/>
        <v>1142</v>
      </c>
      <c r="L338" s="136">
        <f t="shared" ca="1" si="59"/>
        <v>1473</v>
      </c>
      <c r="M338" s="136">
        <f t="shared" ca="1" si="60"/>
        <v>2560</v>
      </c>
      <c r="N338" s="136">
        <f t="shared" ca="1" si="61"/>
        <v>4692</v>
      </c>
      <c r="BC33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),$A338,C$67)</f>
        <v>6822</v>
      </c>
      <c r="BD33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),$A338,D$67)</f>
        <v>8185</v>
      </c>
      <c r="BE33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),$A338,E$67)</f>
        <v>8688</v>
      </c>
      <c r="BF33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),$A338,F$67)</f>
        <v>7234</v>
      </c>
      <c r="BG33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),$A338,G$67)</f>
        <v>4075</v>
      </c>
      <c r="BH33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),$A338,H$67)</f>
        <v>2321</v>
      </c>
      <c r="BI33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),$A338,I$67)</f>
        <v>1642</v>
      </c>
      <c r="BJ33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),$A338,J$67)</f>
        <v>1266</v>
      </c>
      <c r="BK33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),$A338,K$67)</f>
        <v>1142</v>
      </c>
      <c r="BL33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),$A338,L$67)</f>
        <v>1473</v>
      </c>
      <c r="BM33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),$A338,M$67)</f>
        <v>2560</v>
      </c>
      <c r="BN33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),$A338,N$67)</f>
        <v>4692</v>
      </c>
    </row>
    <row r="339" spans="1:66" x14ac:dyDescent="0.25">
      <c r="A339" s="140">
        <v>272</v>
      </c>
      <c r="B339" s="136"/>
      <c r="C339" s="136">
        <f t="shared" ca="1" si="50"/>
        <v>0</v>
      </c>
      <c r="D339" s="136">
        <f t="shared" ca="1" si="51"/>
        <v>0</v>
      </c>
      <c r="E339" s="136">
        <f t="shared" ca="1" si="52"/>
        <v>0</v>
      </c>
      <c r="F339" s="136">
        <f t="shared" ca="1" si="53"/>
        <v>0</v>
      </c>
      <c r="G339" s="136">
        <f t="shared" ca="1" si="54"/>
        <v>0</v>
      </c>
      <c r="H339" s="136">
        <f t="shared" ca="1" si="55"/>
        <v>0</v>
      </c>
      <c r="I339" s="136">
        <f t="shared" ca="1" si="56"/>
        <v>0</v>
      </c>
      <c r="J339" s="136">
        <f t="shared" ca="1" si="57"/>
        <v>0</v>
      </c>
      <c r="K339" s="136">
        <f t="shared" ca="1" si="58"/>
        <v>0</v>
      </c>
      <c r="L339" s="136">
        <f t="shared" ca="1" si="59"/>
        <v>0</v>
      </c>
      <c r="M339" s="136">
        <f t="shared" ca="1" si="60"/>
        <v>0</v>
      </c>
      <c r="N339" s="136">
        <f t="shared" ca="1" si="61"/>
        <v>0</v>
      </c>
      <c r="BC33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),$A339,C$67)</f>
        <v>0</v>
      </c>
      <c r="BD33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),$A339,D$67)</f>
        <v>0</v>
      </c>
      <c r="BE33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),$A339,E$67)</f>
        <v>0</v>
      </c>
      <c r="BF33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),$A339,F$67)</f>
        <v>0</v>
      </c>
      <c r="BG33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),$A339,G$67)</f>
        <v>0</v>
      </c>
      <c r="BH33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),$A339,H$67)</f>
        <v>0</v>
      </c>
      <c r="BI33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),$A339,I$67)</f>
        <v>0</v>
      </c>
      <c r="BJ33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),$A339,J$67)</f>
        <v>0</v>
      </c>
      <c r="BK33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),$A339,K$67)</f>
        <v>0</v>
      </c>
      <c r="BL33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),$A339,L$67)</f>
        <v>0</v>
      </c>
      <c r="BM33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),$A339,M$67)</f>
        <v>0</v>
      </c>
      <c r="BN33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),$A339,N$67)</f>
        <v>0</v>
      </c>
    </row>
    <row r="340" spans="1:66" x14ac:dyDescent="0.25">
      <c r="A340" s="140">
        <v>273</v>
      </c>
      <c r="B340" s="136"/>
      <c r="C340" s="136">
        <f t="shared" ca="1" si="50"/>
        <v>4399</v>
      </c>
      <c r="D340" s="136">
        <f t="shared" ca="1" si="51"/>
        <v>5036</v>
      </c>
      <c r="E340" s="136">
        <f t="shared" ca="1" si="52"/>
        <v>5070</v>
      </c>
      <c r="F340" s="136">
        <f t="shared" ca="1" si="53"/>
        <v>3785</v>
      </c>
      <c r="G340" s="136">
        <f t="shared" ca="1" si="54"/>
        <v>1875</v>
      </c>
      <c r="H340" s="136">
        <f t="shared" ca="1" si="55"/>
        <v>1113</v>
      </c>
      <c r="I340" s="136">
        <f t="shared" ca="1" si="56"/>
        <v>800</v>
      </c>
      <c r="J340" s="136">
        <f t="shared" ca="1" si="57"/>
        <v>613</v>
      </c>
      <c r="K340" s="136">
        <f t="shared" ca="1" si="58"/>
        <v>558</v>
      </c>
      <c r="L340" s="136">
        <f t="shared" ca="1" si="59"/>
        <v>779</v>
      </c>
      <c r="M340" s="136">
        <f t="shared" ca="1" si="60"/>
        <v>1544</v>
      </c>
      <c r="N340" s="136">
        <f t="shared" ca="1" si="61"/>
        <v>3115</v>
      </c>
      <c r="BC34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),$A340,C$67)</f>
        <v>4399</v>
      </c>
      <c r="BD34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),$A340,D$67)</f>
        <v>5036</v>
      </c>
      <c r="BE34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),$A340,E$67)</f>
        <v>5070</v>
      </c>
      <c r="BF34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),$A340,F$67)</f>
        <v>3785</v>
      </c>
      <c r="BG34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),$A340,G$67)</f>
        <v>1875</v>
      </c>
      <c r="BH34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),$A340,H$67)</f>
        <v>1113</v>
      </c>
      <c r="BI34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),$A340,I$67)</f>
        <v>800</v>
      </c>
      <c r="BJ34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),$A340,J$67)</f>
        <v>613</v>
      </c>
      <c r="BK34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),$A340,K$67)</f>
        <v>558</v>
      </c>
      <c r="BL34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),$A340,L$67)</f>
        <v>779</v>
      </c>
      <c r="BM34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),$A340,M$67)</f>
        <v>1544</v>
      </c>
      <c r="BN34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),$A340,N$67)</f>
        <v>3115</v>
      </c>
    </row>
    <row r="341" spans="1:66" x14ac:dyDescent="0.25">
      <c r="A341" s="140">
        <v>274</v>
      </c>
      <c r="B341" s="136"/>
      <c r="C341" s="136">
        <f t="shared" ca="1" si="50"/>
        <v>7099</v>
      </c>
      <c r="D341" s="136">
        <f t="shared" ca="1" si="51"/>
        <v>8652</v>
      </c>
      <c r="E341" s="136">
        <f t="shared" ca="1" si="52"/>
        <v>9240</v>
      </c>
      <c r="F341" s="136">
        <f t="shared" ca="1" si="53"/>
        <v>7976</v>
      </c>
      <c r="G341" s="136">
        <f t="shared" ca="1" si="54"/>
        <v>4593</v>
      </c>
      <c r="H341" s="136">
        <f t="shared" ca="1" si="55"/>
        <v>2656</v>
      </c>
      <c r="I341" s="136">
        <f t="shared" ca="1" si="56"/>
        <v>1898</v>
      </c>
      <c r="J341" s="136">
        <f t="shared" ca="1" si="57"/>
        <v>1496</v>
      </c>
      <c r="K341" s="136">
        <f t="shared" ca="1" si="58"/>
        <v>1358</v>
      </c>
      <c r="L341" s="136">
        <f t="shared" ca="1" si="59"/>
        <v>1669</v>
      </c>
      <c r="M341" s="136">
        <f t="shared" ca="1" si="60"/>
        <v>2717</v>
      </c>
      <c r="N341" s="136">
        <f t="shared" ca="1" si="61"/>
        <v>4781</v>
      </c>
      <c r="BC34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),$A341,C$67)</f>
        <v>7099</v>
      </c>
      <c r="BD34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),$A341,D$67)</f>
        <v>8652</v>
      </c>
      <c r="BE34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),$A341,E$67)</f>
        <v>9240</v>
      </c>
      <c r="BF34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),$A341,F$67)</f>
        <v>7976</v>
      </c>
      <c r="BG34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),$A341,G$67)</f>
        <v>4593</v>
      </c>
      <c r="BH34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),$A341,H$67)</f>
        <v>2656</v>
      </c>
      <c r="BI34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),$A341,I$67)</f>
        <v>1898</v>
      </c>
      <c r="BJ34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),$A341,J$67)</f>
        <v>1496</v>
      </c>
      <c r="BK34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),$A341,K$67)</f>
        <v>1358</v>
      </c>
      <c r="BL34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),$A341,L$67)</f>
        <v>1669</v>
      </c>
      <c r="BM34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),$A341,M$67)</f>
        <v>2717</v>
      </c>
      <c r="BN34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),$A341,N$67)</f>
        <v>4781</v>
      </c>
    </row>
    <row r="342" spans="1:66" x14ac:dyDescent="0.25">
      <c r="A342" s="140">
        <v>275</v>
      </c>
      <c r="B342" s="136"/>
      <c r="C342" s="136">
        <f t="shared" ca="1" si="50"/>
        <v>15004</v>
      </c>
      <c r="D342" s="136">
        <f t="shared" ca="1" si="51"/>
        <v>20357</v>
      </c>
      <c r="E342" s="136">
        <f t="shared" ca="1" si="52"/>
        <v>23831</v>
      </c>
      <c r="F342" s="136">
        <f t="shared" ca="1" si="53"/>
        <v>23813</v>
      </c>
      <c r="G342" s="136">
        <f t="shared" ca="1" si="54"/>
        <v>15513</v>
      </c>
      <c r="H342" s="136">
        <f t="shared" ca="1" si="55"/>
        <v>7259</v>
      </c>
      <c r="I342" s="136">
        <f t="shared" ca="1" si="56"/>
        <v>4165</v>
      </c>
      <c r="J342" s="136">
        <f t="shared" ca="1" si="57"/>
        <v>2918</v>
      </c>
      <c r="K342" s="136">
        <f t="shared" ca="1" si="58"/>
        <v>2304</v>
      </c>
      <c r="L342" s="136">
        <f t="shared" ca="1" si="59"/>
        <v>2585</v>
      </c>
      <c r="M342" s="136">
        <f t="shared" ca="1" si="60"/>
        <v>4283</v>
      </c>
      <c r="N342" s="136">
        <f t="shared" ca="1" si="61"/>
        <v>8430</v>
      </c>
      <c r="BC34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),$A342,C$67)</f>
        <v>15004</v>
      </c>
      <c r="BD34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),$A342,D$67)</f>
        <v>20357</v>
      </c>
      <c r="BE34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),$A342,E$67)</f>
        <v>23831</v>
      </c>
      <c r="BF34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),$A342,F$67)</f>
        <v>23813</v>
      </c>
      <c r="BG34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),$A342,G$67)</f>
        <v>15513</v>
      </c>
      <c r="BH34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),$A342,H$67)</f>
        <v>7259</v>
      </c>
      <c r="BI34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),$A342,I$67)</f>
        <v>4165</v>
      </c>
      <c r="BJ34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),$A342,J$67)</f>
        <v>2918</v>
      </c>
      <c r="BK34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),$A342,K$67)</f>
        <v>2304</v>
      </c>
      <c r="BL34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),$A342,L$67)</f>
        <v>2585</v>
      </c>
      <c r="BM34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),$A342,M$67)</f>
        <v>4283</v>
      </c>
      <c r="BN34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),$A342,N$67)</f>
        <v>8430</v>
      </c>
    </row>
    <row r="343" spans="1:66" x14ac:dyDescent="0.25">
      <c r="A343" s="140">
        <v>276</v>
      </c>
      <c r="B343" s="136"/>
      <c r="C343" s="136">
        <f t="shared" ca="1" si="50"/>
        <v>6567</v>
      </c>
      <c r="D343" s="136">
        <f t="shared" ca="1" si="51"/>
        <v>10069</v>
      </c>
      <c r="E343" s="136">
        <f t="shared" ca="1" si="52"/>
        <v>12490</v>
      </c>
      <c r="F343" s="136">
        <f t="shared" ca="1" si="53"/>
        <v>13137</v>
      </c>
      <c r="G343" s="136">
        <f t="shared" ca="1" si="54"/>
        <v>8783</v>
      </c>
      <c r="H343" s="136">
        <f t="shared" ca="1" si="55"/>
        <v>3642</v>
      </c>
      <c r="I343" s="136">
        <f t="shared" ca="1" si="56"/>
        <v>1787</v>
      </c>
      <c r="J343" s="136">
        <f t="shared" ca="1" si="57"/>
        <v>1106</v>
      </c>
      <c r="K343" s="136">
        <f t="shared" ca="1" si="58"/>
        <v>820</v>
      </c>
      <c r="L343" s="136">
        <f t="shared" ca="1" si="59"/>
        <v>950</v>
      </c>
      <c r="M343" s="136">
        <f t="shared" ca="1" si="60"/>
        <v>1636</v>
      </c>
      <c r="N343" s="136">
        <f t="shared" ca="1" si="61"/>
        <v>3312</v>
      </c>
      <c r="BC34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),$A343,C$67)</f>
        <v>6567</v>
      </c>
      <c r="BD34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),$A343,D$67)</f>
        <v>10069</v>
      </c>
      <c r="BE34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),$A343,E$67)</f>
        <v>12490</v>
      </c>
      <c r="BF34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),$A343,F$67)</f>
        <v>13137</v>
      </c>
      <c r="BG34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),$A343,G$67)</f>
        <v>8783</v>
      </c>
      <c r="BH34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),$A343,H$67)</f>
        <v>3642</v>
      </c>
      <c r="BI34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),$A343,I$67)</f>
        <v>1787</v>
      </c>
      <c r="BJ34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),$A343,J$67)</f>
        <v>1106</v>
      </c>
      <c r="BK34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),$A343,K$67)</f>
        <v>820</v>
      </c>
      <c r="BL34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),$A343,L$67)</f>
        <v>950</v>
      </c>
      <c r="BM34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),$A343,M$67)</f>
        <v>1636</v>
      </c>
      <c r="BN34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),$A343,N$67)</f>
        <v>3312</v>
      </c>
    </row>
    <row r="344" spans="1:66" x14ac:dyDescent="0.25">
      <c r="A344" s="140">
        <v>277</v>
      </c>
      <c r="B344" s="136"/>
      <c r="C344" s="136">
        <f t="shared" ca="1" si="50"/>
        <v>143</v>
      </c>
      <c r="D344" s="136">
        <f t="shared" ca="1" si="51"/>
        <v>209</v>
      </c>
      <c r="E344" s="136">
        <f t="shared" ca="1" si="52"/>
        <v>320</v>
      </c>
      <c r="F344" s="136">
        <f t="shared" ca="1" si="53"/>
        <v>404</v>
      </c>
      <c r="G344" s="136">
        <f t="shared" ca="1" si="54"/>
        <v>386</v>
      </c>
      <c r="H344" s="136">
        <f t="shared" ca="1" si="55"/>
        <v>266</v>
      </c>
      <c r="I344" s="136">
        <f t="shared" ca="1" si="56"/>
        <v>197</v>
      </c>
      <c r="J344" s="136">
        <f t="shared" ca="1" si="57"/>
        <v>149</v>
      </c>
      <c r="K344" s="136">
        <f t="shared" ca="1" si="58"/>
        <v>129</v>
      </c>
      <c r="L344" s="136">
        <f t="shared" ca="1" si="59"/>
        <v>115</v>
      </c>
      <c r="M344" s="136">
        <f t="shared" ca="1" si="60"/>
        <v>115</v>
      </c>
      <c r="N344" s="136">
        <f t="shared" ca="1" si="61"/>
        <v>118</v>
      </c>
      <c r="BC34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),$A344,C$67)</f>
        <v>143</v>
      </c>
      <c r="BD34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),$A344,D$67)</f>
        <v>209</v>
      </c>
      <c r="BE34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),$A344,E$67)</f>
        <v>320</v>
      </c>
      <c r="BF34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),$A344,F$67)</f>
        <v>404</v>
      </c>
      <c r="BG34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),$A344,G$67)</f>
        <v>386</v>
      </c>
      <c r="BH34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),$A344,H$67)</f>
        <v>266</v>
      </c>
      <c r="BI34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),$A344,I$67)</f>
        <v>197</v>
      </c>
      <c r="BJ34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),$A344,J$67)</f>
        <v>149</v>
      </c>
      <c r="BK34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),$A344,K$67)</f>
        <v>129</v>
      </c>
      <c r="BL34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),$A344,L$67)</f>
        <v>115</v>
      </c>
      <c r="BM34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),$A344,M$67)</f>
        <v>115</v>
      </c>
      <c r="BN34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),$A344,N$67)</f>
        <v>118</v>
      </c>
    </row>
    <row r="345" spans="1:66" x14ac:dyDescent="0.25">
      <c r="A345" s="140">
        <v>278</v>
      </c>
      <c r="B345" s="136"/>
      <c r="C345" s="136">
        <f t="shared" ca="1" si="50"/>
        <v>305</v>
      </c>
      <c r="D345" s="136">
        <f t="shared" ca="1" si="51"/>
        <v>343</v>
      </c>
      <c r="E345" s="136">
        <f t="shared" ca="1" si="52"/>
        <v>323</v>
      </c>
      <c r="F345" s="136">
        <f t="shared" ca="1" si="53"/>
        <v>215</v>
      </c>
      <c r="G345" s="136">
        <f t="shared" ca="1" si="54"/>
        <v>122</v>
      </c>
      <c r="H345" s="136">
        <f t="shared" ca="1" si="55"/>
        <v>92</v>
      </c>
      <c r="I345" s="136">
        <f t="shared" ca="1" si="56"/>
        <v>77</v>
      </c>
      <c r="J345" s="136">
        <f t="shared" ca="1" si="57"/>
        <v>69</v>
      </c>
      <c r="K345" s="136">
        <f t="shared" ca="1" si="58"/>
        <v>70</v>
      </c>
      <c r="L345" s="136">
        <f t="shared" ca="1" si="59"/>
        <v>94</v>
      </c>
      <c r="M345" s="136">
        <f t="shared" ca="1" si="60"/>
        <v>131</v>
      </c>
      <c r="N345" s="136">
        <f t="shared" ca="1" si="61"/>
        <v>207</v>
      </c>
      <c r="BC34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),$A345,C$67)</f>
        <v>305</v>
      </c>
      <c r="BD34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),$A345,D$67)</f>
        <v>343</v>
      </c>
      <c r="BE34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),$A345,E$67)</f>
        <v>323</v>
      </c>
      <c r="BF34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),$A345,F$67)</f>
        <v>215</v>
      </c>
      <c r="BG34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),$A345,G$67)</f>
        <v>122</v>
      </c>
      <c r="BH34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),$A345,H$67)</f>
        <v>92</v>
      </c>
      <c r="BI34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),$A345,I$67)</f>
        <v>77</v>
      </c>
      <c r="BJ34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),$A345,J$67)</f>
        <v>69</v>
      </c>
      <c r="BK34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),$A345,K$67)</f>
        <v>70</v>
      </c>
      <c r="BL34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),$A345,L$67)</f>
        <v>94</v>
      </c>
      <c r="BM34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),$A345,M$67)</f>
        <v>131</v>
      </c>
      <c r="BN34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),$A345,N$67)</f>
        <v>207</v>
      </c>
    </row>
    <row r="346" spans="1:66" x14ac:dyDescent="0.25">
      <c r="A346" s="140">
        <v>279</v>
      </c>
      <c r="B346" s="136"/>
      <c r="C346" s="136">
        <f t="shared" ca="1" si="50"/>
        <v>478</v>
      </c>
      <c r="D346" s="136">
        <f t="shared" ca="1" si="51"/>
        <v>741</v>
      </c>
      <c r="E346" s="136">
        <f t="shared" ca="1" si="52"/>
        <v>844</v>
      </c>
      <c r="F346" s="136">
        <f t="shared" ca="1" si="53"/>
        <v>758</v>
      </c>
      <c r="G346" s="136">
        <f t="shared" ca="1" si="54"/>
        <v>464</v>
      </c>
      <c r="H346" s="136">
        <f t="shared" ca="1" si="55"/>
        <v>244</v>
      </c>
      <c r="I346" s="136">
        <f t="shared" ca="1" si="56"/>
        <v>143</v>
      </c>
      <c r="J346" s="136">
        <f t="shared" ca="1" si="57"/>
        <v>88</v>
      </c>
      <c r="K346" s="136">
        <f t="shared" ca="1" si="58"/>
        <v>62</v>
      </c>
      <c r="L346" s="136">
        <f t="shared" ca="1" si="59"/>
        <v>61</v>
      </c>
      <c r="M346" s="136">
        <f t="shared" ca="1" si="60"/>
        <v>118</v>
      </c>
      <c r="N346" s="136">
        <f t="shared" ca="1" si="61"/>
        <v>243</v>
      </c>
      <c r="BC34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),$A346,C$67)</f>
        <v>478</v>
      </c>
      <c r="BD34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),$A346,D$67)</f>
        <v>741</v>
      </c>
      <c r="BE34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),$A346,E$67)</f>
        <v>844</v>
      </c>
      <c r="BF34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),$A346,F$67)</f>
        <v>758</v>
      </c>
      <c r="BG34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),$A346,G$67)</f>
        <v>464</v>
      </c>
      <c r="BH34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),$A346,H$67)</f>
        <v>244</v>
      </c>
      <c r="BI34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),$A346,I$67)</f>
        <v>143</v>
      </c>
      <c r="BJ34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),$A346,J$67)</f>
        <v>88</v>
      </c>
      <c r="BK34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),$A346,K$67)</f>
        <v>62</v>
      </c>
      <c r="BL34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),$A346,L$67)</f>
        <v>61</v>
      </c>
      <c r="BM34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),$A346,M$67)</f>
        <v>118</v>
      </c>
      <c r="BN34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),$A346,N$67)</f>
        <v>243</v>
      </c>
    </row>
    <row r="347" spans="1:66" x14ac:dyDescent="0.25">
      <c r="A347" s="140">
        <v>280</v>
      </c>
      <c r="B347" s="136"/>
      <c r="C347" s="136">
        <f t="shared" ca="1" si="50"/>
        <v>527</v>
      </c>
      <c r="D347" s="136">
        <f t="shared" ca="1" si="51"/>
        <v>996</v>
      </c>
      <c r="E347" s="136">
        <f t="shared" ca="1" si="52"/>
        <v>1519</v>
      </c>
      <c r="F347" s="136">
        <f t="shared" ca="1" si="53"/>
        <v>1876</v>
      </c>
      <c r="G347" s="136">
        <f t="shared" ca="1" si="54"/>
        <v>2014</v>
      </c>
      <c r="H347" s="136">
        <f t="shared" ca="1" si="55"/>
        <v>1584</v>
      </c>
      <c r="I347" s="136">
        <f t="shared" ca="1" si="56"/>
        <v>1172</v>
      </c>
      <c r="J347" s="136">
        <f t="shared" ca="1" si="57"/>
        <v>787</v>
      </c>
      <c r="K347" s="136">
        <f t="shared" ca="1" si="58"/>
        <v>455</v>
      </c>
      <c r="L347" s="136">
        <f t="shared" ca="1" si="59"/>
        <v>275</v>
      </c>
      <c r="M347" s="136">
        <f t="shared" ca="1" si="60"/>
        <v>196</v>
      </c>
      <c r="N347" s="136">
        <f t="shared" ca="1" si="61"/>
        <v>228</v>
      </c>
      <c r="BC34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),$A347,C$67)</f>
        <v>527</v>
      </c>
      <c r="BD34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),$A347,D$67)</f>
        <v>996</v>
      </c>
      <c r="BE34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),$A347,E$67)</f>
        <v>1519</v>
      </c>
      <c r="BF34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),$A347,F$67)</f>
        <v>1876</v>
      </c>
      <c r="BG34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),$A347,G$67)</f>
        <v>2014</v>
      </c>
      <c r="BH34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),$A347,H$67)</f>
        <v>1584</v>
      </c>
      <c r="BI34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),$A347,I$67)</f>
        <v>1172</v>
      </c>
      <c r="BJ34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),$A347,J$67)</f>
        <v>787</v>
      </c>
      <c r="BK34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),$A347,K$67)</f>
        <v>455</v>
      </c>
      <c r="BL34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),$A347,L$67)</f>
        <v>275</v>
      </c>
      <c r="BM34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),$A347,M$67)</f>
        <v>196</v>
      </c>
      <c r="BN34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),$A347,N$67)</f>
        <v>228</v>
      </c>
    </row>
    <row r="348" spans="1:66" x14ac:dyDescent="0.25">
      <c r="A348" s="140">
        <v>281</v>
      </c>
      <c r="B348" s="136"/>
      <c r="C348" s="136">
        <f t="shared" ca="1" si="50"/>
        <v>86</v>
      </c>
      <c r="D348" s="136">
        <f t="shared" ca="1" si="51"/>
        <v>91</v>
      </c>
      <c r="E348" s="136">
        <f t="shared" ca="1" si="52"/>
        <v>92</v>
      </c>
      <c r="F348" s="136">
        <f t="shared" ca="1" si="53"/>
        <v>85</v>
      </c>
      <c r="G348" s="136">
        <f t="shared" ca="1" si="54"/>
        <v>77</v>
      </c>
      <c r="H348" s="136">
        <f t="shared" ca="1" si="55"/>
        <v>71</v>
      </c>
      <c r="I348" s="136">
        <f t="shared" ca="1" si="56"/>
        <v>67</v>
      </c>
      <c r="J348" s="136">
        <f t="shared" ca="1" si="57"/>
        <v>64</v>
      </c>
      <c r="K348" s="136">
        <f t="shared" ca="1" si="58"/>
        <v>63</v>
      </c>
      <c r="L348" s="136">
        <f t="shared" ca="1" si="59"/>
        <v>67</v>
      </c>
      <c r="M348" s="136">
        <f t="shared" ca="1" si="60"/>
        <v>72</v>
      </c>
      <c r="N348" s="136">
        <f t="shared" ca="1" si="61"/>
        <v>79</v>
      </c>
      <c r="BC34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),$A348,C$67)</f>
        <v>86</v>
      </c>
      <c r="BD34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),$A348,D$67)</f>
        <v>91</v>
      </c>
      <c r="BE34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),$A348,E$67)</f>
        <v>92</v>
      </c>
      <c r="BF34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),$A348,F$67)</f>
        <v>85</v>
      </c>
      <c r="BG34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),$A348,G$67)</f>
        <v>77</v>
      </c>
      <c r="BH34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),$A348,H$67)</f>
        <v>71</v>
      </c>
      <c r="BI34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),$A348,I$67)</f>
        <v>67</v>
      </c>
      <c r="BJ34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),$A348,J$67)</f>
        <v>64</v>
      </c>
      <c r="BK34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),$A348,K$67)</f>
        <v>63</v>
      </c>
      <c r="BL34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),$A348,L$67)</f>
        <v>67</v>
      </c>
      <c r="BM34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),$A348,M$67)</f>
        <v>72</v>
      </c>
      <c r="BN34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),$A348,N$67)</f>
        <v>79</v>
      </c>
    </row>
    <row r="349" spans="1:66" x14ac:dyDescent="0.25">
      <c r="A349" s="140">
        <v>282</v>
      </c>
      <c r="B349" s="136"/>
      <c r="C349" s="136">
        <f t="shared" ca="1" si="50"/>
        <v>99</v>
      </c>
      <c r="D349" s="136">
        <f t="shared" ca="1" si="51"/>
        <v>105</v>
      </c>
      <c r="E349" s="136">
        <f t="shared" ca="1" si="52"/>
        <v>106</v>
      </c>
      <c r="F349" s="136">
        <f t="shared" ca="1" si="53"/>
        <v>90</v>
      </c>
      <c r="G349" s="136">
        <f t="shared" ca="1" si="54"/>
        <v>74</v>
      </c>
      <c r="H349" s="136">
        <f t="shared" ca="1" si="55"/>
        <v>66</v>
      </c>
      <c r="I349" s="136">
        <f t="shared" ca="1" si="56"/>
        <v>60</v>
      </c>
      <c r="J349" s="136">
        <f t="shared" ca="1" si="57"/>
        <v>56</v>
      </c>
      <c r="K349" s="136">
        <f t="shared" ca="1" si="58"/>
        <v>57</v>
      </c>
      <c r="L349" s="136">
        <f t="shared" ca="1" si="59"/>
        <v>62</v>
      </c>
      <c r="M349" s="136">
        <f t="shared" ca="1" si="60"/>
        <v>71</v>
      </c>
      <c r="N349" s="136">
        <f t="shared" ca="1" si="61"/>
        <v>86</v>
      </c>
      <c r="BC34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),$A349,C$67)</f>
        <v>99</v>
      </c>
      <c r="BD34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),$A349,D$67)</f>
        <v>105</v>
      </c>
      <c r="BE34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),$A349,E$67)</f>
        <v>106</v>
      </c>
      <c r="BF34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),$A349,F$67)</f>
        <v>90</v>
      </c>
      <c r="BG34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),$A349,G$67)</f>
        <v>74</v>
      </c>
      <c r="BH34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),$A349,H$67)</f>
        <v>66</v>
      </c>
      <c r="BI34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),$A349,I$67)</f>
        <v>60</v>
      </c>
      <c r="BJ34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),$A349,J$67)</f>
        <v>56</v>
      </c>
      <c r="BK34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),$A349,K$67)</f>
        <v>57</v>
      </c>
      <c r="BL34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),$A349,L$67)</f>
        <v>62</v>
      </c>
      <c r="BM34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),$A349,M$67)</f>
        <v>71</v>
      </c>
      <c r="BN34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),$A349,N$67)</f>
        <v>86</v>
      </c>
    </row>
    <row r="350" spans="1:66" x14ac:dyDescent="0.25">
      <c r="A350" s="140">
        <v>283</v>
      </c>
      <c r="B350" s="136"/>
      <c r="C350" s="136">
        <f t="shared" ca="1" si="50"/>
        <v>174</v>
      </c>
      <c r="D350" s="136">
        <f t="shared" ca="1" si="51"/>
        <v>121</v>
      </c>
      <c r="E350" s="136">
        <f t="shared" ca="1" si="52"/>
        <v>119</v>
      </c>
      <c r="F350" s="136">
        <f t="shared" ca="1" si="53"/>
        <v>105</v>
      </c>
      <c r="G350" s="136">
        <f t="shared" ca="1" si="54"/>
        <v>72</v>
      </c>
      <c r="H350" s="136">
        <f t="shared" ca="1" si="55"/>
        <v>61</v>
      </c>
      <c r="I350" s="136">
        <f t="shared" ca="1" si="56"/>
        <v>59</v>
      </c>
      <c r="J350" s="136">
        <f t="shared" ca="1" si="57"/>
        <v>50</v>
      </c>
      <c r="K350" s="136">
        <f t="shared" ca="1" si="58"/>
        <v>44</v>
      </c>
      <c r="L350" s="136">
        <f t="shared" ca="1" si="59"/>
        <v>61</v>
      </c>
      <c r="M350" s="136">
        <f t="shared" ca="1" si="60"/>
        <v>121</v>
      </c>
      <c r="N350" s="136">
        <f t="shared" ca="1" si="61"/>
        <v>180</v>
      </c>
      <c r="BC35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),$A350,C$67)</f>
        <v>174</v>
      </c>
      <c r="BD35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),$A350,D$67)</f>
        <v>121</v>
      </c>
      <c r="BE35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),$A350,E$67)</f>
        <v>119</v>
      </c>
      <c r="BF35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),$A350,F$67)</f>
        <v>105</v>
      </c>
      <c r="BG35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),$A350,G$67)</f>
        <v>72</v>
      </c>
      <c r="BH35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),$A350,H$67)</f>
        <v>61</v>
      </c>
      <c r="BI35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),$A350,I$67)</f>
        <v>59</v>
      </c>
      <c r="BJ35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),$A350,J$67)</f>
        <v>50</v>
      </c>
      <c r="BK35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),$A350,K$67)</f>
        <v>44</v>
      </c>
      <c r="BL35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),$A350,L$67)</f>
        <v>61</v>
      </c>
      <c r="BM35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),$A350,M$67)</f>
        <v>121</v>
      </c>
      <c r="BN35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),$A350,N$67)</f>
        <v>180</v>
      </c>
    </row>
    <row r="351" spans="1:66" x14ac:dyDescent="0.25">
      <c r="A351" s="140">
        <v>284</v>
      </c>
      <c r="B351" s="136"/>
      <c r="C351" s="136">
        <f t="shared" ca="1" si="50"/>
        <v>168</v>
      </c>
      <c r="D351" s="136">
        <f t="shared" ca="1" si="51"/>
        <v>212</v>
      </c>
      <c r="E351" s="136">
        <f t="shared" ca="1" si="52"/>
        <v>164</v>
      </c>
      <c r="F351" s="136">
        <f t="shared" ca="1" si="53"/>
        <v>183</v>
      </c>
      <c r="G351" s="136">
        <f t="shared" ca="1" si="54"/>
        <v>248</v>
      </c>
      <c r="H351" s="136">
        <f t="shared" ca="1" si="55"/>
        <v>332</v>
      </c>
      <c r="I351" s="136">
        <f t="shared" ca="1" si="56"/>
        <v>429</v>
      </c>
      <c r="J351" s="136">
        <f t="shared" ca="1" si="57"/>
        <v>431</v>
      </c>
      <c r="K351" s="136">
        <f t="shared" ca="1" si="58"/>
        <v>487</v>
      </c>
      <c r="L351" s="136">
        <f t="shared" ca="1" si="59"/>
        <v>417</v>
      </c>
      <c r="M351" s="136">
        <f t="shared" ca="1" si="60"/>
        <v>235</v>
      </c>
      <c r="N351" s="136">
        <f t="shared" ca="1" si="61"/>
        <v>188</v>
      </c>
      <c r="BC35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),$A351,C$67)</f>
        <v>168</v>
      </c>
      <c r="BD35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),$A351,D$67)</f>
        <v>212</v>
      </c>
      <c r="BE35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),$A351,E$67)</f>
        <v>164</v>
      </c>
      <c r="BF35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),$A351,F$67)</f>
        <v>183</v>
      </c>
      <c r="BG35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),$A351,G$67)</f>
        <v>248</v>
      </c>
      <c r="BH35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),$A351,H$67)</f>
        <v>332</v>
      </c>
      <c r="BI35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),$A351,I$67)</f>
        <v>429</v>
      </c>
      <c r="BJ35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),$A351,J$67)</f>
        <v>431</v>
      </c>
      <c r="BK35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),$A351,K$67)</f>
        <v>487</v>
      </c>
      <c r="BL35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),$A351,L$67)</f>
        <v>417</v>
      </c>
      <c r="BM35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),$A351,M$67)</f>
        <v>235</v>
      </c>
      <c r="BN35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),$A351,N$67)</f>
        <v>188</v>
      </c>
    </row>
    <row r="352" spans="1:66" x14ac:dyDescent="0.25">
      <c r="A352" s="140">
        <v>285</v>
      </c>
      <c r="B352" s="136"/>
      <c r="C352" s="136">
        <f t="shared" ca="1" si="50"/>
        <v>23566</v>
      </c>
      <c r="D352" s="136">
        <f t="shared" ca="1" si="51"/>
        <v>30331</v>
      </c>
      <c r="E352" s="136">
        <f t="shared" ca="1" si="52"/>
        <v>35035</v>
      </c>
      <c r="F352" s="136">
        <f t="shared" ca="1" si="53"/>
        <v>33860</v>
      </c>
      <c r="G352" s="136">
        <f t="shared" ca="1" si="54"/>
        <v>26118</v>
      </c>
      <c r="H352" s="136">
        <f t="shared" ca="1" si="55"/>
        <v>18210</v>
      </c>
      <c r="I352" s="136">
        <f t="shared" ca="1" si="56"/>
        <v>11661</v>
      </c>
      <c r="J352" s="136">
        <f t="shared" ca="1" si="57"/>
        <v>7164</v>
      </c>
      <c r="K352" s="136">
        <f t="shared" ca="1" si="58"/>
        <v>5309</v>
      </c>
      <c r="L352" s="136">
        <f t="shared" ca="1" si="59"/>
        <v>6371</v>
      </c>
      <c r="M352" s="136">
        <f t="shared" ca="1" si="60"/>
        <v>10049</v>
      </c>
      <c r="N352" s="136">
        <f t="shared" ca="1" si="61"/>
        <v>16043</v>
      </c>
      <c r="BC35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),$A352,C$67)</f>
        <v>23566</v>
      </c>
      <c r="BD35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),$A352,D$67)</f>
        <v>30331</v>
      </c>
      <c r="BE35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),$A352,E$67)</f>
        <v>35035</v>
      </c>
      <c r="BF35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),$A352,F$67)</f>
        <v>33860</v>
      </c>
      <c r="BG35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),$A352,G$67)</f>
        <v>26118</v>
      </c>
      <c r="BH35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),$A352,H$67)</f>
        <v>18210</v>
      </c>
      <c r="BI35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),$A352,I$67)</f>
        <v>11661</v>
      </c>
      <c r="BJ35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),$A352,J$67)</f>
        <v>7164</v>
      </c>
      <c r="BK35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),$A352,K$67)</f>
        <v>5309</v>
      </c>
      <c r="BL35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),$A352,L$67)</f>
        <v>6371</v>
      </c>
      <c r="BM35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),$A352,M$67)</f>
        <v>10049</v>
      </c>
      <c r="BN35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),$A352,N$67)</f>
        <v>16043</v>
      </c>
    </row>
    <row r="353" spans="1:66" x14ac:dyDescent="0.25">
      <c r="A353" s="140">
        <v>286</v>
      </c>
      <c r="B353" s="136"/>
      <c r="C353" s="136">
        <f t="shared" ca="1" si="50"/>
        <v>57</v>
      </c>
      <c r="D353" s="136">
        <f t="shared" ca="1" si="51"/>
        <v>67</v>
      </c>
      <c r="E353" s="136">
        <f t="shared" ca="1" si="52"/>
        <v>57</v>
      </c>
      <c r="F353" s="136">
        <f t="shared" ca="1" si="53"/>
        <v>58</v>
      </c>
      <c r="G353" s="136">
        <f t="shared" ca="1" si="54"/>
        <v>83</v>
      </c>
      <c r="H353" s="136">
        <f t="shared" ca="1" si="55"/>
        <v>96</v>
      </c>
      <c r="I353" s="136">
        <f t="shared" ca="1" si="56"/>
        <v>93</v>
      </c>
      <c r="J353" s="136">
        <f t="shared" ca="1" si="57"/>
        <v>88</v>
      </c>
      <c r="K353" s="136">
        <f t="shared" ca="1" si="58"/>
        <v>99</v>
      </c>
      <c r="L353" s="136">
        <f t="shared" ca="1" si="59"/>
        <v>122</v>
      </c>
      <c r="M353" s="136">
        <f t="shared" ca="1" si="60"/>
        <v>83</v>
      </c>
      <c r="N353" s="136">
        <f t="shared" ca="1" si="61"/>
        <v>63</v>
      </c>
      <c r="BC35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),$A353,C$67)</f>
        <v>57</v>
      </c>
      <c r="BD35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),$A353,D$67)</f>
        <v>67</v>
      </c>
      <c r="BE35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),$A353,E$67)</f>
        <v>57</v>
      </c>
      <c r="BF35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),$A353,F$67)</f>
        <v>58</v>
      </c>
      <c r="BG35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),$A353,G$67)</f>
        <v>83</v>
      </c>
      <c r="BH35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),$A353,H$67)</f>
        <v>96</v>
      </c>
      <c r="BI35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),$A353,I$67)</f>
        <v>93</v>
      </c>
      <c r="BJ35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),$A353,J$67)</f>
        <v>88</v>
      </c>
      <c r="BK35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),$A353,K$67)</f>
        <v>99</v>
      </c>
      <c r="BL35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),$A353,L$67)</f>
        <v>122</v>
      </c>
      <c r="BM35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),$A353,M$67)</f>
        <v>83</v>
      </c>
      <c r="BN35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),$A353,N$67)</f>
        <v>63</v>
      </c>
    </row>
    <row r="354" spans="1:66" x14ac:dyDescent="0.25">
      <c r="A354" s="140">
        <v>287</v>
      </c>
      <c r="B354" s="136"/>
      <c r="C354" s="136">
        <f t="shared" ca="1" si="50"/>
        <v>23915</v>
      </c>
      <c r="D354" s="136">
        <f t="shared" ca="1" si="51"/>
        <v>30771</v>
      </c>
      <c r="E354" s="136">
        <f t="shared" ca="1" si="52"/>
        <v>35564</v>
      </c>
      <c r="F354" s="136">
        <f t="shared" ca="1" si="53"/>
        <v>34385</v>
      </c>
      <c r="G354" s="136">
        <f t="shared" ca="1" si="54"/>
        <v>26524</v>
      </c>
      <c r="H354" s="136">
        <f t="shared" ca="1" si="55"/>
        <v>18499</v>
      </c>
      <c r="I354" s="136">
        <f t="shared" ca="1" si="56"/>
        <v>11847</v>
      </c>
      <c r="J354" s="136">
        <f t="shared" ca="1" si="57"/>
        <v>7278</v>
      </c>
      <c r="K354" s="136">
        <f t="shared" ca="1" si="58"/>
        <v>5392</v>
      </c>
      <c r="L354" s="136">
        <f t="shared" ca="1" si="59"/>
        <v>6465</v>
      </c>
      <c r="M354" s="136">
        <f t="shared" ca="1" si="60"/>
        <v>10195</v>
      </c>
      <c r="N354" s="136">
        <f t="shared" ca="1" si="61"/>
        <v>16276</v>
      </c>
      <c r="BC35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),$A354,C$67)</f>
        <v>23915</v>
      </c>
      <c r="BD35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),$A354,D$67)</f>
        <v>30771</v>
      </c>
      <c r="BE35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),$A354,E$67)</f>
        <v>35564</v>
      </c>
      <c r="BF35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),$A354,F$67)</f>
        <v>34385</v>
      </c>
      <c r="BG35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),$A354,G$67)</f>
        <v>26524</v>
      </c>
      <c r="BH35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),$A354,H$67)</f>
        <v>18499</v>
      </c>
      <c r="BI35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),$A354,I$67)</f>
        <v>11847</v>
      </c>
      <c r="BJ35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),$A354,J$67)</f>
        <v>7278</v>
      </c>
      <c r="BK35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),$A354,K$67)</f>
        <v>5392</v>
      </c>
      <c r="BL35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),$A354,L$67)</f>
        <v>6465</v>
      </c>
      <c r="BM35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),$A354,M$67)</f>
        <v>10195</v>
      </c>
      <c r="BN35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),$A354,N$67)</f>
        <v>16276</v>
      </c>
    </row>
    <row r="355" spans="1:66" x14ac:dyDescent="0.25">
      <c r="A355" s="140">
        <v>288</v>
      </c>
      <c r="B355" s="136"/>
      <c r="C355" s="136">
        <f t="shared" ca="1" si="50"/>
        <v>8054</v>
      </c>
      <c r="D355" s="136">
        <f t="shared" ca="1" si="51"/>
        <v>13288</v>
      </c>
      <c r="E355" s="136">
        <f t="shared" ca="1" si="52"/>
        <v>18094</v>
      </c>
      <c r="F355" s="136">
        <f t="shared" ca="1" si="53"/>
        <v>21288</v>
      </c>
      <c r="G355" s="136">
        <f t="shared" ca="1" si="54"/>
        <v>15415</v>
      </c>
      <c r="H355" s="136">
        <f t="shared" ca="1" si="55"/>
        <v>7339</v>
      </c>
      <c r="I355" s="136">
        <f t="shared" ca="1" si="56"/>
        <v>2941</v>
      </c>
      <c r="J355" s="136">
        <f t="shared" ca="1" si="57"/>
        <v>1588</v>
      </c>
      <c r="K355" s="136">
        <f t="shared" ca="1" si="58"/>
        <v>1086</v>
      </c>
      <c r="L355" s="136">
        <f t="shared" ca="1" si="59"/>
        <v>1112</v>
      </c>
      <c r="M355" s="136">
        <f t="shared" ca="1" si="60"/>
        <v>1891</v>
      </c>
      <c r="N355" s="136">
        <f t="shared" ca="1" si="61"/>
        <v>3852</v>
      </c>
      <c r="BC35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),$A355,C$67)</f>
        <v>8054</v>
      </c>
      <c r="BD35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),$A355,D$67)</f>
        <v>13288</v>
      </c>
      <c r="BE35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),$A355,E$67)</f>
        <v>18094</v>
      </c>
      <c r="BF35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),$A355,F$67)</f>
        <v>21288</v>
      </c>
      <c r="BG35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),$A355,G$67)</f>
        <v>15415</v>
      </c>
      <c r="BH35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),$A355,H$67)</f>
        <v>7339</v>
      </c>
      <c r="BI35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),$A355,I$67)</f>
        <v>2941</v>
      </c>
      <c r="BJ35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),$A355,J$67)</f>
        <v>1588</v>
      </c>
      <c r="BK35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),$A355,K$67)</f>
        <v>1086</v>
      </c>
      <c r="BL35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),$A355,L$67)</f>
        <v>1112</v>
      </c>
      <c r="BM35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),$A355,M$67)</f>
        <v>1891</v>
      </c>
      <c r="BN35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),$A355,N$67)</f>
        <v>3852</v>
      </c>
    </row>
    <row r="356" spans="1:66" x14ac:dyDescent="0.25">
      <c r="A356" s="140">
        <v>289</v>
      </c>
      <c r="B356" s="136"/>
      <c r="C356" s="136">
        <f t="shared" ca="1" si="50"/>
        <v>64</v>
      </c>
      <c r="D356" s="136">
        <f t="shared" ca="1" si="51"/>
        <v>68</v>
      </c>
      <c r="E356" s="136">
        <f t="shared" ca="1" si="52"/>
        <v>69</v>
      </c>
      <c r="F356" s="136">
        <f t="shared" ca="1" si="53"/>
        <v>59</v>
      </c>
      <c r="G356" s="136">
        <f t="shared" ca="1" si="54"/>
        <v>49</v>
      </c>
      <c r="H356" s="136">
        <f t="shared" ca="1" si="55"/>
        <v>44</v>
      </c>
      <c r="I356" s="136">
        <f t="shared" ca="1" si="56"/>
        <v>40</v>
      </c>
      <c r="J356" s="136">
        <f t="shared" ca="1" si="57"/>
        <v>38</v>
      </c>
      <c r="K356" s="136">
        <f t="shared" ca="1" si="58"/>
        <v>38</v>
      </c>
      <c r="L356" s="136">
        <f t="shared" ca="1" si="59"/>
        <v>42</v>
      </c>
      <c r="M356" s="136">
        <f t="shared" ca="1" si="60"/>
        <v>47</v>
      </c>
      <c r="N356" s="136">
        <f t="shared" ca="1" si="61"/>
        <v>57</v>
      </c>
      <c r="BC35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),$A356,C$67)</f>
        <v>64</v>
      </c>
      <c r="BD35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),$A356,D$67)</f>
        <v>68</v>
      </c>
      <c r="BE35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),$A356,E$67)</f>
        <v>69</v>
      </c>
      <c r="BF35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),$A356,F$67)</f>
        <v>59</v>
      </c>
      <c r="BG35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),$A356,G$67)</f>
        <v>49</v>
      </c>
      <c r="BH35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),$A356,H$67)</f>
        <v>44</v>
      </c>
      <c r="BI35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),$A356,I$67)</f>
        <v>40</v>
      </c>
      <c r="BJ35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),$A356,J$67)</f>
        <v>38</v>
      </c>
      <c r="BK35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),$A356,K$67)</f>
        <v>38</v>
      </c>
      <c r="BL35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),$A356,L$67)</f>
        <v>42</v>
      </c>
      <c r="BM35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),$A356,M$67)</f>
        <v>47</v>
      </c>
      <c r="BN35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),$A356,N$67)</f>
        <v>57</v>
      </c>
    </row>
    <row r="357" spans="1:66" x14ac:dyDescent="0.25">
      <c r="A357" s="140">
        <v>290</v>
      </c>
      <c r="B357" s="136"/>
      <c r="C357" s="136">
        <f t="shared" ca="1" si="50"/>
        <v>681</v>
      </c>
      <c r="D357" s="136">
        <f t="shared" ca="1" si="51"/>
        <v>1070</v>
      </c>
      <c r="E357" s="136">
        <f t="shared" ca="1" si="52"/>
        <v>1372</v>
      </c>
      <c r="F357" s="136">
        <f t="shared" ca="1" si="53"/>
        <v>1819</v>
      </c>
      <c r="G357" s="136">
        <f t="shared" ca="1" si="54"/>
        <v>2128</v>
      </c>
      <c r="H357" s="136">
        <f t="shared" ca="1" si="55"/>
        <v>2069</v>
      </c>
      <c r="I357" s="136">
        <f t="shared" ca="1" si="56"/>
        <v>1449</v>
      </c>
      <c r="J357" s="136">
        <f t="shared" ca="1" si="57"/>
        <v>960</v>
      </c>
      <c r="K357" s="136">
        <f t="shared" ca="1" si="58"/>
        <v>594</v>
      </c>
      <c r="L357" s="136">
        <f t="shared" ca="1" si="59"/>
        <v>339</v>
      </c>
      <c r="M357" s="136">
        <f t="shared" ca="1" si="60"/>
        <v>247</v>
      </c>
      <c r="N357" s="136">
        <f t="shared" ca="1" si="61"/>
        <v>344</v>
      </c>
      <c r="BC35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),$A357,C$67)</f>
        <v>681</v>
      </c>
      <c r="BD35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),$A357,D$67)</f>
        <v>1070</v>
      </c>
      <c r="BE35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),$A357,E$67)</f>
        <v>1372</v>
      </c>
      <c r="BF35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),$A357,F$67)</f>
        <v>1819</v>
      </c>
      <c r="BG35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),$A357,G$67)</f>
        <v>2128</v>
      </c>
      <c r="BH35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),$A357,H$67)</f>
        <v>2069</v>
      </c>
      <c r="BI35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),$A357,I$67)</f>
        <v>1449</v>
      </c>
      <c r="BJ35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),$A357,J$67)</f>
        <v>960</v>
      </c>
      <c r="BK35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),$A357,K$67)</f>
        <v>594</v>
      </c>
      <c r="BL35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),$A357,L$67)</f>
        <v>339</v>
      </c>
      <c r="BM35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),$A357,M$67)</f>
        <v>247</v>
      </c>
      <c r="BN35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),$A357,N$67)</f>
        <v>344</v>
      </c>
    </row>
    <row r="358" spans="1:66" x14ac:dyDescent="0.25">
      <c r="A358" s="140">
        <v>291</v>
      </c>
      <c r="B358" s="136"/>
      <c r="C358" s="136">
        <f t="shared" ca="1" si="50"/>
        <v>498</v>
      </c>
      <c r="D358" s="136">
        <f t="shared" ca="1" si="51"/>
        <v>739</v>
      </c>
      <c r="E358" s="136">
        <f t="shared" ca="1" si="52"/>
        <v>830</v>
      </c>
      <c r="F358" s="136">
        <f t="shared" ca="1" si="53"/>
        <v>724</v>
      </c>
      <c r="G358" s="136">
        <f t="shared" ca="1" si="54"/>
        <v>460</v>
      </c>
      <c r="H358" s="136">
        <f t="shared" ca="1" si="55"/>
        <v>215</v>
      </c>
      <c r="I358" s="136">
        <f t="shared" ca="1" si="56"/>
        <v>99</v>
      </c>
      <c r="J358" s="136">
        <f t="shared" ca="1" si="57"/>
        <v>57</v>
      </c>
      <c r="K358" s="136">
        <f t="shared" ca="1" si="58"/>
        <v>47</v>
      </c>
      <c r="L358" s="136">
        <f t="shared" ca="1" si="59"/>
        <v>53</v>
      </c>
      <c r="M358" s="136">
        <f t="shared" ca="1" si="60"/>
        <v>93</v>
      </c>
      <c r="N358" s="136">
        <f t="shared" ca="1" si="61"/>
        <v>228</v>
      </c>
      <c r="BC35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),$A358,C$67)</f>
        <v>498</v>
      </c>
      <c r="BD35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),$A358,D$67)</f>
        <v>739</v>
      </c>
      <c r="BE35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),$A358,E$67)</f>
        <v>830</v>
      </c>
      <c r="BF35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),$A358,F$67)</f>
        <v>724</v>
      </c>
      <c r="BG35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),$A358,G$67)</f>
        <v>460</v>
      </c>
      <c r="BH35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),$A358,H$67)</f>
        <v>215</v>
      </c>
      <c r="BI35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),$A358,I$67)</f>
        <v>99</v>
      </c>
      <c r="BJ35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),$A358,J$67)</f>
        <v>57</v>
      </c>
      <c r="BK35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),$A358,K$67)</f>
        <v>47</v>
      </c>
      <c r="BL35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),$A358,L$67)</f>
        <v>53</v>
      </c>
      <c r="BM35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),$A358,M$67)</f>
        <v>93</v>
      </c>
      <c r="BN35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),$A358,N$67)</f>
        <v>228</v>
      </c>
    </row>
    <row r="359" spans="1:66" x14ac:dyDescent="0.25">
      <c r="A359" s="140">
        <v>292</v>
      </c>
      <c r="B359" s="136"/>
      <c r="C359" s="136">
        <f t="shared" ca="1" si="50"/>
        <v>6866</v>
      </c>
      <c r="D359" s="136">
        <f t="shared" ca="1" si="51"/>
        <v>10872</v>
      </c>
      <c r="E359" s="136">
        <f t="shared" ca="1" si="52"/>
        <v>11888</v>
      </c>
      <c r="F359" s="136">
        <f t="shared" ca="1" si="53"/>
        <v>11079</v>
      </c>
      <c r="G359" s="136">
        <f t="shared" ca="1" si="54"/>
        <v>10274</v>
      </c>
      <c r="H359" s="136">
        <f t="shared" ca="1" si="55"/>
        <v>5339</v>
      </c>
      <c r="I359" s="136">
        <f t="shared" ca="1" si="56"/>
        <v>1741</v>
      </c>
      <c r="J359" s="136">
        <f t="shared" ca="1" si="57"/>
        <v>689</v>
      </c>
      <c r="K359" s="136">
        <f t="shared" ca="1" si="58"/>
        <v>344</v>
      </c>
      <c r="L359" s="136">
        <f t="shared" ca="1" si="59"/>
        <v>425</v>
      </c>
      <c r="M359" s="136">
        <f t="shared" ca="1" si="60"/>
        <v>1094</v>
      </c>
      <c r="N359" s="136">
        <f t="shared" ca="1" si="61"/>
        <v>2952</v>
      </c>
      <c r="BC35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),$A359,C$67)</f>
        <v>6866</v>
      </c>
      <c r="BD35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),$A359,D$67)</f>
        <v>10872</v>
      </c>
      <c r="BE35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),$A359,E$67)</f>
        <v>11888</v>
      </c>
      <c r="BF35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),$A359,F$67)</f>
        <v>11079</v>
      </c>
      <c r="BG35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),$A359,G$67)</f>
        <v>10274</v>
      </c>
      <c r="BH35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),$A359,H$67)</f>
        <v>5339</v>
      </c>
      <c r="BI35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),$A359,I$67)</f>
        <v>1741</v>
      </c>
      <c r="BJ35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),$A359,J$67)</f>
        <v>689</v>
      </c>
      <c r="BK35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),$A359,K$67)</f>
        <v>344</v>
      </c>
      <c r="BL35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),$A359,L$67)</f>
        <v>425</v>
      </c>
      <c r="BM35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),$A359,M$67)</f>
        <v>1094</v>
      </c>
      <c r="BN35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),$A359,N$67)</f>
        <v>2952</v>
      </c>
    </row>
    <row r="360" spans="1:66" x14ac:dyDescent="0.25">
      <c r="A360" s="140">
        <v>293</v>
      </c>
      <c r="B360" s="136"/>
      <c r="C360" s="136">
        <f t="shared" ca="1" si="50"/>
        <v>1752</v>
      </c>
      <c r="D360" s="136">
        <f t="shared" ca="1" si="51"/>
        <v>3346</v>
      </c>
      <c r="E360" s="136">
        <f t="shared" ca="1" si="52"/>
        <v>7473</v>
      </c>
      <c r="F360" s="136">
        <f t="shared" ca="1" si="53"/>
        <v>11699</v>
      </c>
      <c r="G360" s="136">
        <f t="shared" ca="1" si="54"/>
        <v>6219</v>
      </c>
      <c r="H360" s="136">
        <f t="shared" ca="1" si="55"/>
        <v>2514</v>
      </c>
      <c r="I360" s="136">
        <f t="shared" ca="1" si="56"/>
        <v>1406</v>
      </c>
      <c r="J360" s="136">
        <f t="shared" ca="1" si="57"/>
        <v>1010</v>
      </c>
      <c r="K360" s="136">
        <f t="shared" ca="1" si="58"/>
        <v>819</v>
      </c>
      <c r="L360" s="136">
        <f t="shared" ca="1" si="59"/>
        <v>765</v>
      </c>
      <c r="M360" s="136">
        <f t="shared" ca="1" si="60"/>
        <v>930</v>
      </c>
      <c r="N360" s="136">
        <f t="shared" ca="1" si="61"/>
        <v>1170</v>
      </c>
      <c r="BC36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),$A360,C$67)</f>
        <v>1752</v>
      </c>
      <c r="BD36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),$A360,D$67)</f>
        <v>3346</v>
      </c>
      <c r="BE36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),$A360,E$67)</f>
        <v>7473</v>
      </c>
      <c r="BF36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),$A360,F$67)</f>
        <v>11699</v>
      </c>
      <c r="BG36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),$A360,G$67)</f>
        <v>6219</v>
      </c>
      <c r="BH36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),$A360,H$67)</f>
        <v>2514</v>
      </c>
      <c r="BI36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),$A360,I$67)</f>
        <v>1406</v>
      </c>
      <c r="BJ36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),$A360,J$67)</f>
        <v>1010</v>
      </c>
      <c r="BK36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),$A360,K$67)</f>
        <v>819</v>
      </c>
      <c r="BL36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),$A360,L$67)</f>
        <v>765</v>
      </c>
      <c r="BM36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),$A360,M$67)</f>
        <v>930</v>
      </c>
      <c r="BN36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),$A360,N$67)</f>
        <v>1170</v>
      </c>
    </row>
    <row r="361" spans="1:66" x14ac:dyDescent="0.25">
      <c r="A361" s="140">
        <v>294</v>
      </c>
      <c r="B361" s="136"/>
      <c r="C361" s="136">
        <f t="shared" ca="1" si="50"/>
        <v>241</v>
      </c>
      <c r="D361" s="136">
        <f t="shared" ca="1" si="51"/>
        <v>260</v>
      </c>
      <c r="E361" s="136">
        <f t="shared" ca="1" si="52"/>
        <v>263</v>
      </c>
      <c r="F361" s="136">
        <f t="shared" ca="1" si="53"/>
        <v>211</v>
      </c>
      <c r="G361" s="136">
        <f t="shared" ca="1" si="54"/>
        <v>165</v>
      </c>
      <c r="H361" s="136">
        <f t="shared" ca="1" si="55"/>
        <v>143</v>
      </c>
      <c r="I361" s="136">
        <f t="shared" ca="1" si="56"/>
        <v>128</v>
      </c>
      <c r="J361" s="136">
        <f t="shared" ca="1" si="57"/>
        <v>119</v>
      </c>
      <c r="K361" s="136">
        <f t="shared" ca="1" si="58"/>
        <v>122</v>
      </c>
      <c r="L361" s="136">
        <f t="shared" ca="1" si="59"/>
        <v>139</v>
      </c>
      <c r="M361" s="136">
        <f t="shared" ca="1" si="60"/>
        <v>164</v>
      </c>
      <c r="N361" s="136">
        <f t="shared" ca="1" si="61"/>
        <v>206</v>
      </c>
      <c r="BC36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),$A361,C$67)</f>
        <v>241</v>
      </c>
      <c r="BD36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),$A361,D$67)</f>
        <v>260</v>
      </c>
      <c r="BE36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),$A361,E$67)</f>
        <v>263</v>
      </c>
      <c r="BF36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),$A361,F$67)</f>
        <v>211</v>
      </c>
      <c r="BG36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),$A361,G$67)</f>
        <v>165</v>
      </c>
      <c r="BH36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),$A361,H$67)</f>
        <v>143</v>
      </c>
      <c r="BI36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),$A361,I$67)</f>
        <v>128</v>
      </c>
      <c r="BJ36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),$A361,J$67)</f>
        <v>119</v>
      </c>
      <c r="BK36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),$A361,K$67)</f>
        <v>122</v>
      </c>
      <c r="BL36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),$A361,L$67)</f>
        <v>139</v>
      </c>
      <c r="BM36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),$A361,M$67)</f>
        <v>164</v>
      </c>
      <c r="BN36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),$A361,N$67)</f>
        <v>206</v>
      </c>
    </row>
    <row r="362" spans="1:66" x14ac:dyDescent="0.25">
      <c r="A362" s="140">
        <v>295</v>
      </c>
      <c r="B362" s="136"/>
      <c r="C362" s="136">
        <f t="shared" ca="1" si="50"/>
        <v>97</v>
      </c>
      <c r="D362" s="136">
        <f t="shared" ca="1" si="51"/>
        <v>102</v>
      </c>
      <c r="E362" s="136">
        <f t="shared" ca="1" si="52"/>
        <v>110</v>
      </c>
      <c r="F362" s="136">
        <f t="shared" ca="1" si="53"/>
        <v>96</v>
      </c>
      <c r="G362" s="136">
        <f t="shared" ca="1" si="54"/>
        <v>84</v>
      </c>
      <c r="H362" s="136">
        <f t="shared" ca="1" si="55"/>
        <v>79</v>
      </c>
      <c r="I362" s="136">
        <f t="shared" ca="1" si="56"/>
        <v>75</v>
      </c>
      <c r="J362" s="136">
        <f t="shared" ca="1" si="57"/>
        <v>72</v>
      </c>
      <c r="K362" s="136">
        <f t="shared" ca="1" si="58"/>
        <v>71</v>
      </c>
      <c r="L362" s="136">
        <f t="shared" ca="1" si="59"/>
        <v>75</v>
      </c>
      <c r="M362" s="136">
        <f t="shared" ca="1" si="60"/>
        <v>79</v>
      </c>
      <c r="N362" s="136">
        <f t="shared" ca="1" si="61"/>
        <v>87</v>
      </c>
      <c r="BC36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),$A362,C$67)</f>
        <v>97</v>
      </c>
      <c r="BD36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),$A362,D$67)</f>
        <v>102</v>
      </c>
      <c r="BE36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),$A362,E$67)</f>
        <v>110</v>
      </c>
      <c r="BF36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),$A362,F$67)</f>
        <v>96</v>
      </c>
      <c r="BG36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),$A362,G$67)</f>
        <v>84</v>
      </c>
      <c r="BH36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),$A362,H$67)</f>
        <v>79</v>
      </c>
      <c r="BI36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),$A362,I$67)</f>
        <v>75</v>
      </c>
      <c r="BJ36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),$A362,J$67)</f>
        <v>72</v>
      </c>
      <c r="BK36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),$A362,K$67)</f>
        <v>71</v>
      </c>
      <c r="BL36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),$A362,L$67)</f>
        <v>75</v>
      </c>
      <c r="BM36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),$A362,M$67)</f>
        <v>79</v>
      </c>
      <c r="BN36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),$A362,N$67)</f>
        <v>87</v>
      </c>
    </row>
    <row r="363" spans="1:66" x14ac:dyDescent="0.25">
      <c r="A363" s="140">
        <v>296</v>
      </c>
      <c r="B363" s="136"/>
      <c r="C363" s="136">
        <f t="shared" ca="1" si="50"/>
        <v>35</v>
      </c>
      <c r="D363" s="136">
        <f t="shared" ca="1" si="51"/>
        <v>37</v>
      </c>
      <c r="E363" s="136">
        <f t="shared" ca="1" si="52"/>
        <v>39</v>
      </c>
      <c r="F363" s="136">
        <f t="shared" ca="1" si="53"/>
        <v>37</v>
      </c>
      <c r="G363" s="136">
        <f t="shared" ca="1" si="54"/>
        <v>34</v>
      </c>
      <c r="H363" s="136">
        <f t="shared" ca="1" si="55"/>
        <v>32</v>
      </c>
      <c r="I363" s="136">
        <f t="shared" ca="1" si="56"/>
        <v>30</v>
      </c>
      <c r="J363" s="136">
        <f t="shared" ca="1" si="57"/>
        <v>30</v>
      </c>
      <c r="K363" s="136">
        <f t="shared" ca="1" si="58"/>
        <v>29</v>
      </c>
      <c r="L363" s="136">
        <f t="shared" ca="1" si="59"/>
        <v>30</v>
      </c>
      <c r="M363" s="136">
        <f t="shared" ca="1" si="60"/>
        <v>31</v>
      </c>
      <c r="N363" s="136">
        <f t="shared" ca="1" si="61"/>
        <v>33</v>
      </c>
      <c r="BC36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),$A363,C$67)</f>
        <v>35</v>
      </c>
      <c r="BD36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),$A363,D$67)</f>
        <v>37</v>
      </c>
      <c r="BE36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),$A363,E$67)</f>
        <v>39</v>
      </c>
      <c r="BF36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),$A363,F$67)</f>
        <v>37</v>
      </c>
      <c r="BG36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),$A363,G$67)</f>
        <v>34</v>
      </c>
      <c r="BH36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),$A363,H$67)</f>
        <v>32</v>
      </c>
      <c r="BI36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),$A363,I$67)</f>
        <v>30</v>
      </c>
      <c r="BJ36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),$A363,J$67)</f>
        <v>30</v>
      </c>
      <c r="BK36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),$A363,K$67)</f>
        <v>29</v>
      </c>
      <c r="BL36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),$A363,L$67)</f>
        <v>30</v>
      </c>
      <c r="BM36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),$A363,M$67)</f>
        <v>31</v>
      </c>
      <c r="BN36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),$A363,N$67)</f>
        <v>33</v>
      </c>
    </row>
    <row r="364" spans="1:66" x14ac:dyDescent="0.25">
      <c r="A364" s="140">
        <v>297</v>
      </c>
      <c r="B364" s="136"/>
      <c r="C364" s="136">
        <f t="shared" ca="1" si="50"/>
        <v>531</v>
      </c>
      <c r="D364" s="136">
        <f t="shared" ca="1" si="51"/>
        <v>1005</v>
      </c>
      <c r="E364" s="136">
        <f t="shared" ca="1" si="52"/>
        <v>1533</v>
      </c>
      <c r="F364" s="136">
        <f t="shared" ca="1" si="53"/>
        <v>1893</v>
      </c>
      <c r="G364" s="136">
        <f t="shared" ca="1" si="54"/>
        <v>2032</v>
      </c>
      <c r="H364" s="136">
        <f t="shared" ca="1" si="55"/>
        <v>1599</v>
      </c>
      <c r="I364" s="136">
        <f t="shared" ca="1" si="56"/>
        <v>1182</v>
      </c>
      <c r="J364" s="136">
        <f t="shared" ca="1" si="57"/>
        <v>794</v>
      </c>
      <c r="K364" s="136">
        <f t="shared" ca="1" si="58"/>
        <v>459</v>
      </c>
      <c r="L364" s="136">
        <f t="shared" ca="1" si="59"/>
        <v>277</v>
      </c>
      <c r="M364" s="136">
        <f t="shared" ca="1" si="60"/>
        <v>198</v>
      </c>
      <c r="N364" s="136">
        <f t="shared" ca="1" si="61"/>
        <v>231</v>
      </c>
      <c r="BC36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),$A364,C$67)</f>
        <v>531</v>
      </c>
      <c r="BD36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),$A364,D$67)</f>
        <v>1005</v>
      </c>
      <c r="BE36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),$A364,E$67)</f>
        <v>1533</v>
      </c>
      <c r="BF36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),$A364,F$67)</f>
        <v>1893</v>
      </c>
      <c r="BG36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),$A364,G$67)</f>
        <v>2032</v>
      </c>
      <c r="BH36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),$A364,H$67)</f>
        <v>1599</v>
      </c>
      <c r="BI36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),$A364,I$67)</f>
        <v>1182</v>
      </c>
      <c r="BJ36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),$A364,J$67)</f>
        <v>794</v>
      </c>
      <c r="BK36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),$A364,K$67)</f>
        <v>459</v>
      </c>
      <c r="BL36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),$A364,L$67)</f>
        <v>277</v>
      </c>
      <c r="BM36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),$A364,M$67)</f>
        <v>198</v>
      </c>
      <c r="BN36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),$A364,N$67)</f>
        <v>231</v>
      </c>
    </row>
    <row r="365" spans="1:66" x14ac:dyDescent="0.25">
      <c r="A365" s="140">
        <v>298</v>
      </c>
      <c r="B365" s="136"/>
      <c r="C365" s="136">
        <f t="shared" ca="1" si="50"/>
        <v>157</v>
      </c>
      <c r="D365" s="136">
        <f t="shared" ca="1" si="51"/>
        <v>157</v>
      </c>
      <c r="E365" s="136">
        <f t="shared" ca="1" si="52"/>
        <v>159</v>
      </c>
      <c r="F365" s="136">
        <f t="shared" ca="1" si="53"/>
        <v>155</v>
      </c>
      <c r="G365" s="136">
        <f t="shared" ca="1" si="54"/>
        <v>138</v>
      </c>
      <c r="H365" s="136">
        <f t="shared" ca="1" si="55"/>
        <v>121</v>
      </c>
      <c r="I365" s="136">
        <f t="shared" ca="1" si="56"/>
        <v>105</v>
      </c>
      <c r="J365" s="136">
        <f t="shared" ca="1" si="57"/>
        <v>91</v>
      </c>
      <c r="K365" s="136">
        <f t="shared" ca="1" si="58"/>
        <v>92</v>
      </c>
      <c r="L365" s="136">
        <f t="shared" ca="1" si="59"/>
        <v>109</v>
      </c>
      <c r="M365" s="136">
        <f t="shared" ca="1" si="60"/>
        <v>134</v>
      </c>
      <c r="N365" s="136">
        <f t="shared" ca="1" si="61"/>
        <v>154</v>
      </c>
      <c r="BC36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),$A365,C$67)</f>
        <v>157</v>
      </c>
      <c r="BD36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),$A365,D$67)</f>
        <v>157</v>
      </c>
      <c r="BE36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),$A365,E$67)</f>
        <v>159</v>
      </c>
      <c r="BF36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),$A365,F$67)</f>
        <v>155</v>
      </c>
      <c r="BG36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),$A365,G$67)</f>
        <v>138</v>
      </c>
      <c r="BH36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),$A365,H$67)</f>
        <v>121</v>
      </c>
      <c r="BI36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),$A365,I$67)</f>
        <v>105</v>
      </c>
      <c r="BJ36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),$A365,J$67)</f>
        <v>91</v>
      </c>
      <c r="BK36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),$A365,K$67)</f>
        <v>92</v>
      </c>
      <c r="BL36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),$A365,L$67)</f>
        <v>109</v>
      </c>
      <c r="BM36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),$A365,M$67)</f>
        <v>134</v>
      </c>
      <c r="BN36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),$A365,N$67)</f>
        <v>154</v>
      </c>
    </row>
    <row r="366" spans="1:66" x14ac:dyDescent="0.25">
      <c r="A366" s="140">
        <v>299</v>
      </c>
      <c r="B366" s="136"/>
      <c r="C366" s="136">
        <f t="shared" ca="1" si="50"/>
        <v>875</v>
      </c>
      <c r="D366" s="136">
        <f t="shared" ca="1" si="51"/>
        <v>874</v>
      </c>
      <c r="E366" s="136">
        <f t="shared" ca="1" si="52"/>
        <v>808</v>
      </c>
      <c r="F366" s="136">
        <f t="shared" ca="1" si="53"/>
        <v>541</v>
      </c>
      <c r="G366" s="136">
        <f t="shared" ca="1" si="54"/>
        <v>355</v>
      </c>
      <c r="H366" s="136">
        <f t="shared" ca="1" si="55"/>
        <v>298</v>
      </c>
      <c r="I366" s="136">
        <f t="shared" ca="1" si="56"/>
        <v>247</v>
      </c>
      <c r="J366" s="136">
        <f t="shared" ca="1" si="57"/>
        <v>209</v>
      </c>
      <c r="K366" s="136">
        <f t="shared" ca="1" si="58"/>
        <v>214</v>
      </c>
      <c r="L366" s="136">
        <f t="shared" ca="1" si="59"/>
        <v>255</v>
      </c>
      <c r="M366" s="136">
        <f t="shared" ca="1" si="60"/>
        <v>364</v>
      </c>
      <c r="N366" s="136">
        <f t="shared" ca="1" si="61"/>
        <v>596</v>
      </c>
      <c r="BC36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),$A366,C$67)</f>
        <v>875</v>
      </c>
      <c r="BD36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),$A366,D$67)</f>
        <v>874</v>
      </c>
      <c r="BE36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),$A366,E$67)</f>
        <v>808</v>
      </c>
      <c r="BF36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),$A366,F$67)</f>
        <v>541</v>
      </c>
      <c r="BG36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),$A366,G$67)</f>
        <v>355</v>
      </c>
      <c r="BH36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),$A366,H$67)</f>
        <v>298</v>
      </c>
      <c r="BI36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),$A366,I$67)</f>
        <v>247</v>
      </c>
      <c r="BJ36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),$A366,J$67)</f>
        <v>209</v>
      </c>
      <c r="BK36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),$A366,K$67)</f>
        <v>214</v>
      </c>
      <c r="BL36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),$A366,L$67)</f>
        <v>255</v>
      </c>
      <c r="BM36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),$A366,M$67)</f>
        <v>364</v>
      </c>
      <c r="BN36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),$A366,N$67)</f>
        <v>596</v>
      </c>
    </row>
    <row r="367" spans="1:66" x14ac:dyDescent="0.25">
      <c r="A367" s="140">
        <v>300</v>
      </c>
      <c r="B367" s="136"/>
      <c r="C367" s="136">
        <f t="shared" ca="1" si="50"/>
        <v>0</v>
      </c>
      <c r="D367" s="136">
        <f t="shared" ca="1" si="51"/>
        <v>0</v>
      </c>
      <c r="E367" s="136">
        <f t="shared" ca="1" si="52"/>
        <v>0</v>
      </c>
      <c r="F367" s="136">
        <f t="shared" ca="1" si="53"/>
        <v>0</v>
      </c>
      <c r="G367" s="136">
        <f t="shared" ca="1" si="54"/>
        <v>0</v>
      </c>
      <c r="H367" s="136">
        <f t="shared" ca="1" si="55"/>
        <v>0</v>
      </c>
      <c r="I367" s="136">
        <f t="shared" ca="1" si="56"/>
        <v>0</v>
      </c>
      <c r="J367" s="136">
        <f t="shared" ca="1" si="57"/>
        <v>0</v>
      </c>
      <c r="K367" s="136">
        <f t="shared" ca="1" si="58"/>
        <v>0</v>
      </c>
      <c r="L367" s="136">
        <f t="shared" ca="1" si="59"/>
        <v>0</v>
      </c>
      <c r="M367" s="136">
        <f t="shared" ca="1" si="60"/>
        <v>0</v>
      </c>
      <c r="N367" s="136">
        <f t="shared" ca="1" si="61"/>
        <v>0</v>
      </c>
      <c r="BC36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),$A367,C$67)</f>
        <v>0</v>
      </c>
      <c r="BD36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),$A367,D$67)</f>
        <v>0</v>
      </c>
      <c r="BE36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),$A367,E$67)</f>
        <v>0</v>
      </c>
      <c r="BF36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),$A367,F$67)</f>
        <v>0</v>
      </c>
      <c r="BG36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),$A367,G$67)</f>
        <v>0</v>
      </c>
      <c r="BH36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),$A367,H$67)</f>
        <v>0</v>
      </c>
      <c r="BI36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),$A367,I$67)</f>
        <v>0</v>
      </c>
      <c r="BJ36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),$A367,J$67)</f>
        <v>0</v>
      </c>
      <c r="BK36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),$A367,K$67)</f>
        <v>0</v>
      </c>
      <c r="BL36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),$A367,L$67)</f>
        <v>0</v>
      </c>
      <c r="BM36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),$A367,M$67)</f>
        <v>0</v>
      </c>
      <c r="BN36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),$A367,N$67)</f>
        <v>0</v>
      </c>
    </row>
    <row r="368" spans="1:66" x14ac:dyDescent="0.25">
      <c r="A368" s="140">
        <v>301</v>
      </c>
      <c r="B368" s="136"/>
      <c r="C368" s="136">
        <f t="shared" ca="1" si="50"/>
        <v>30</v>
      </c>
      <c r="D368" s="136">
        <f t="shared" ca="1" si="51"/>
        <v>30</v>
      </c>
      <c r="E368" s="136">
        <f t="shared" ca="1" si="52"/>
        <v>27</v>
      </c>
      <c r="F368" s="136">
        <f t="shared" ca="1" si="53"/>
        <v>18</v>
      </c>
      <c r="G368" s="136">
        <f t="shared" ca="1" si="54"/>
        <v>13</v>
      </c>
      <c r="H368" s="136">
        <f t="shared" ca="1" si="55"/>
        <v>11</v>
      </c>
      <c r="I368" s="136">
        <f t="shared" ca="1" si="56"/>
        <v>10</v>
      </c>
      <c r="J368" s="136">
        <f t="shared" ca="1" si="57"/>
        <v>9</v>
      </c>
      <c r="K368" s="136">
        <f t="shared" ca="1" si="58"/>
        <v>14</v>
      </c>
      <c r="L368" s="136">
        <f t="shared" ca="1" si="59"/>
        <v>18</v>
      </c>
      <c r="M368" s="136">
        <f t="shared" ca="1" si="60"/>
        <v>18</v>
      </c>
      <c r="N368" s="136">
        <f t="shared" ca="1" si="61"/>
        <v>24</v>
      </c>
      <c r="BC36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),$A368,C$67)</f>
        <v>30</v>
      </c>
      <c r="BD36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),$A368,D$67)</f>
        <v>30</v>
      </c>
      <c r="BE36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),$A368,E$67)</f>
        <v>27</v>
      </c>
      <c r="BF36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),$A368,F$67)</f>
        <v>18</v>
      </c>
      <c r="BG36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),$A368,G$67)</f>
        <v>13</v>
      </c>
      <c r="BH36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),$A368,H$67)</f>
        <v>11</v>
      </c>
      <c r="BI36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),$A368,I$67)</f>
        <v>10</v>
      </c>
      <c r="BJ36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),$A368,J$67)</f>
        <v>9</v>
      </c>
      <c r="BK36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),$A368,K$67)</f>
        <v>14</v>
      </c>
      <c r="BL36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),$A368,L$67)</f>
        <v>18</v>
      </c>
      <c r="BM36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),$A368,M$67)</f>
        <v>18</v>
      </c>
      <c r="BN36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),$A368,N$67)</f>
        <v>24</v>
      </c>
    </row>
    <row r="369" spans="1:66" x14ac:dyDescent="0.25">
      <c r="A369" s="140">
        <v>302</v>
      </c>
      <c r="B369" s="136"/>
      <c r="C369" s="136">
        <f t="shared" ca="1" si="50"/>
        <v>1188</v>
      </c>
      <c r="D369" s="136">
        <f t="shared" ca="1" si="51"/>
        <v>2416</v>
      </c>
      <c r="E369" s="136">
        <f t="shared" ca="1" si="52"/>
        <v>6206</v>
      </c>
      <c r="F369" s="136">
        <f t="shared" ca="1" si="53"/>
        <v>10209</v>
      </c>
      <c r="G369" s="136">
        <f t="shared" ca="1" si="54"/>
        <v>5140</v>
      </c>
      <c r="H369" s="136">
        <f t="shared" ca="1" si="55"/>
        <v>2000</v>
      </c>
      <c r="I369" s="136">
        <f t="shared" ca="1" si="56"/>
        <v>1200</v>
      </c>
      <c r="J369" s="136">
        <f t="shared" ca="1" si="57"/>
        <v>899</v>
      </c>
      <c r="K369" s="136">
        <f t="shared" ca="1" si="58"/>
        <v>742</v>
      </c>
      <c r="L369" s="136">
        <f t="shared" ca="1" si="59"/>
        <v>687</v>
      </c>
      <c r="M369" s="136">
        <f t="shared" ca="1" si="60"/>
        <v>797</v>
      </c>
      <c r="N369" s="136">
        <f t="shared" ca="1" si="61"/>
        <v>900</v>
      </c>
      <c r="BC36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),$A369,C$67)</f>
        <v>1188</v>
      </c>
      <c r="BD36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),$A369,D$67)</f>
        <v>2416</v>
      </c>
      <c r="BE36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),$A369,E$67)</f>
        <v>6206</v>
      </c>
      <c r="BF36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),$A369,F$67)</f>
        <v>10209</v>
      </c>
      <c r="BG36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),$A369,G$67)</f>
        <v>5140</v>
      </c>
      <c r="BH36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),$A369,H$67)</f>
        <v>2000</v>
      </c>
      <c r="BI36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),$A369,I$67)</f>
        <v>1200</v>
      </c>
      <c r="BJ36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),$A369,J$67)</f>
        <v>899</v>
      </c>
      <c r="BK36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),$A369,K$67)</f>
        <v>742</v>
      </c>
      <c r="BL36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),$A369,L$67)</f>
        <v>687</v>
      </c>
      <c r="BM36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),$A369,M$67)</f>
        <v>797</v>
      </c>
      <c r="BN36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),$A369,N$67)</f>
        <v>900</v>
      </c>
    </row>
    <row r="370" spans="1:66" x14ac:dyDescent="0.25">
      <c r="A370" s="140">
        <v>303</v>
      </c>
      <c r="B370" s="136"/>
      <c r="C370" s="136">
        <f t="shared" ca="1" si="50"/>
        <v>45</v>
      </c>
      <c r="D370" s="136">
        <f t="shared" ca="1" si="51"/>
        <v>45</v>
      </c>
      <c r="E370" s="136">
        <f t="shared" ca="1" si="52"/>
        <v>46</v>
      </c>
      <c r="F370" s="136">
        <f t="shared" ca="1" si="53"/>
        <v>40</v>
      </c>
      <c r="G370" s="136">
        <f t="shared" ca="1" si="54"/>
        <v>27</v>
      </c>
      <c r="H370" s="136">
        <f t="shared" ca="1" si="55"/>
        <v>18</v>
      </c>
      <c r="I370" s="136">
        <f t="shared" ca="1" si="56"/>
        <v>12</v>
      </c>
      <c r="J370" s="136">
        <f t="shared" ca="1" si="57"/>
        <v>9</v>
      </c>
      <c r="K370" s="136">
        <f t="shared" ca="1" si="58"/>
        <v>10</v>
      </c>
      <c r="L370" s="136">
        <f t="shared" ca="1" si="59"/>
        <v>14</v>
      </c>
      <c r="M370" s="136">
        <f t="shared" ca="1" si="60"/>
        <v>25</v>
      </c>
      <c r="N370" s="136">
        <f t="shared" ca="1" si="61"/>
        <v>41</v>
      </c>
      <c r="BC37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),$A370,C$67)</f>
        <v>45</v>
      </c>
      <c r="BD37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),$A370,D$67)</f>
        <v>45</v>
      </c>
      <c r="BE37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),$A370,E$67)</f>
        <v>46</v>
      </c>
      <c r="BF37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),$A370,F$67)</f>
        <v>40</v>
      </c>
      <c r="BG37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),$A370,G$67)</f>
        <v>27</v>
      </c>
      <c r="BH37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),$A370,H$67)</f>
        <v>18</v>
      </c>
      <c r="BI37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),$A370,I$67)</f>
        <v>12</v>
      </c>
      <c r="BJ37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),$A370,J$67)</f>
        <v>9</v>
      </c>
      <c r="BK37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),$A370,K$67)</f>
        <v>10</v>
      </c>
      <c r="BL37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),$A370,L$67)</f>
        <v>14</v>
      </c>
      <c r="BM37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),$A370,M$67)</f>
        <v>25</v>
      </c>
      <c r="BN37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),$A370,N$67)</f>
        <v>41</v>
      </c>
    </row>
    <row r="371" spans="1:66" x14ac:dyDescent="0.25">
      <c r="A371" s="140">
        <v>304</v>
      </c>
      <c r="B371" s="136"/>
      <c r="C371" s="136">
        <f t="shared" ca="1" si="50"/>
        <v>3</v>
      </c>
      <c r="D371" s="136">
        <f t="shared" ca="1" si="51"/>
        <v>4</v>
      </c>
      <c r="E371" s="136">
        <f t="shared" ca="1" si="52"/>
        <v>2</v>
      </c>
      <c r="F371" s="136">
        <f t="shared" ca="1" si="53"/>
        <v>0</v>
      </c>
      <c r="G371" s="136">
        <f t="shared" ca="1" si="54"/>
        <v>0</v>
      </c>
      <c r="H371" s="136">
        <f t="shared" ca="1" si="55"/>
        <v>0</v>
      </c>
      <c r="I371" s="136">
        <f t="shared" ca="1" si="56"/>
        <v>0</v>
      </c>
      <c r="J371" s="136">
        <f t="shared" ca="1" si="57"/>
        <v>0</v>
      </c>
      <c r="K371" s="136">
        <f t="shared" ca="1" si="58"/>
        <v>0</v>
      </c>
      <c r="L371" s="136">
        <f t="shared" ca="1" si="59"/>
        <v>0</v>
      </c>
      <c r="M371" s="136">
        <f t="shared" ca="1" si="60"/>
        <v>0</v>
      </c>
      <c r="N371" s="136">
        <f t="shared" ca="1" si="61"/>
        <v>1</v>
      </c>
      <c r="BC37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),$A371,C$67)</f>
        <v>3</v>
      </c>
      <c r="BD37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),$A371,D$67)</f>
        <v>4</v>
      </c>
      <c r="BE37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),$A371,E$67)</f>
        <v>2</v>
      </c>
      <c r="BF37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),$A371,F$67)</f>
        <v>0</v>
      </c>
      <c r="BG37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),$A371,G$67)</f>
        <v>0</v>
      </c>
      <c r="BH37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),$A371,H$67)</f>
        <v>0</v>
      </c>
      <c r="BI37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),$A371,I$67)</f>
        <v>0</v>
      </c>
      <c r="BJ37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),$A371,J$67)</f>
        <v>0</v>
      </c>
      <c r="BK37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),$A371,K$67)</f>
        <v>0</v>
      </c>
      <c r="BL37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),$A371,L$67)</f>
        <v>0</v>
      </c>
      <c r="BM37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),$A371,M$67)</f>
        <v>0</v>
      </c>
      <c r="BN37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),$A371,N$67)</f>
        <v>1</v>
      </c>
    </row>
    <row r="372" spans="1:66" x14ac:dyDescent="0.25">
      <c r="A372" s="140">
        <v>305</v>
      </c>
      <c r="B372" s="136"/>
      <c r="C372" s="136">
        <f t="shared" ca="1" si="50"/>
        <v>0</v>
      </c>
      <c r="D372" s="136">
        <f t="shared" ca="1" si="51"/>
        <v>0</v>
      </c>
      <c r="E372" s="136">
        <f t="shared" ca="1" si="52"/>
        <v>0</v>
      </c>
      <c r="F372" s="136">
        <f t="shared" ca="1" si="53"/>
        <v>0</v>
      </c>
      <c r="G372" s="136">
        <f t="shared" ca="1" si="54"/>
        <v>0</v>
      </c>
      <c r="H372" s="136">
        <f t="shared" ca="1" si="55"/>
        <v>0</v>
      </c>
      <c r="I372" s="136">
        <f t="shared" ca="1" si="56"/>
        <v>0</v>
      </c>
      <c r="J372" s="136">
        <f t="shared" ca="1" si="57"/>
        <v>0</v>
      </c>
      <c r="K372" s="136">
        <f t="shared" ca="1" si="58"/>
        <v>0</v>
      </c>
      <c r="L372" s="136">
        <f t="shared" ca="1" si="59"/>
        <v>0</v>
      </c>
      <c r="M372" s="136">
        <f t="shared" ca="1" si="60"/>
        <v>0</v>
      </c>
      <c r="N372" s="136">
        <f t="shared" ca="1" si="61"/>
        <v>0</v>
      </c>
      <c r="BC37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),$A372,C$67)</f>
        <v>0</v>
      </c>
      <c r="BD37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),$A372,D$67)</f>
        <v>0</v>
      </c>
      <c r="BE37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),$A372,E$67)</f>
        <v>0</v>
      </c>
      <c r="BF37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),$A372,F$67)</f>
        <v>0</v>
      </c>
      <c r="BG37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),$A372,G$67)</f>
        <v>0</v>
      </c>
      <c r="BH37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),$A372,H$67)</f>
        <v>0</v>
      </c>
      <c r="BI37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),$A372,I$67)</f>
        <v>0</v>
      </c>
      <c r="BJ37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),$A372,J$67)</f>
        <v>0</v>
      </c>
      <c r="BK37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),$A372,K$67)</f>
        <v>0</v>
      </c>
      <c r="BL37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),$A372,L$67)</f>
        <v>0</v>
      </c>
      <c r="BM37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),$A372,M$67)</f>
        <v>0</v>
      </c>
      <c r="BN37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),$A372,N$67)</f>
        <v>0</v>
      </c>
    </row>
    <row r="373" spans="1:66" x14ac:dyDescent="0.25">
      <c r="A373" s="140">
        <v>306</v>
      </c>
      <c r="B373" s="136"/>
      <c r="C373" s="136">
        <f t="shared" ca="1" si="50"/>
        <v>188</v>
      </c>
      <c r="D373" s="136">
        <f t="shared" ca="1" si="51"/>
        <v>188</v>
      </c>
      <c r="E373" s="136">
        <f t="shared" ca="1" si="52"/>
        <v>189</v>
      </c>
      <c r="F373" s="136">
        <f t="shared" ca="1" si="53"/>
        <v>183</v>
      </c>
      <c r="G373" s="136">
        <f t="shared" ca="1" si="54"/>
        <v>161</v>
      </c>
      <c r="H373" s="136">
        <f t="shared" ca="1" si="55"/>
        <v>139</v>
      </c>
      <c r="I373" s="136">
        <f t="shared" ca="1" si="56"/>
        <v>120</v>
      </c>
      <c r="J373" s="136">
        <f t="shared" ca="1" si="57"/>
        <v>104</v>
      </c>
      <c r="K373" s="136">
        <f t="shared" ca="1" si="58"/>
        <v>106</v>
      </c>
      <c r="L373" s="136">
        <f t="shared" ca="1" si="59"/>
        <v>125</v>
      </c>
      <c r="M373" s="136">
        <f t="shared" ca="1" si="60"/>
        <v>156</v>
      </c>
      <c r="N373" s="136">
        <f t="shared" ca="1" si="61"/>
        <v>182</v>
      </c>
      <c r="BC37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),$A373,C$67)</f>
        <v>188</v>
      </c>
      <c r="BD37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),$A373,D$67)</f>
        <v>188</v>
      </c>
      <c r="BE37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),$A373,E$67)</f>
        <v>189</v>
      </c>
      <c r="BF37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),$A373,F$67)</f>
        <v>183</v>
      </c>
      <c r="BG37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),$A373,G$67)</f>
        <v>161</v>
      </c>
      <c r="BH37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),$A373,H$67)</f>
        <v>139</v>
      </c>
      <c r="BI37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),$A373,I$67)</f>
        <v>120</v>
      </c>
      <c r="BJ37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),$A373,J$67)</f>
        <v>104</v>
      </c>
      <c r="BK37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),$A373,K$67)</f>
        <v>106</v>
      </c>
      <c r="BL37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),$A373,L$67)</f>
        <v>125</v>
      </c>
      <c r="BM37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),$A373,M$67)</f>
        <v>156</v>
      </c>
      <c r="BN37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),$A373,N$67)</f>
        <v>182</v>
      </c>
    </row>
    <row r="374" spans="1:66" x14ac:dyDescent="0.25">
      <c r="A374" s="140">
        <v>307</v>
      </c>
      <c r="B374" s="136"/>
      <c r="C374" s="136">
        <f t="shared" ca="1" si="50"/>
        <v>0</v>
      </c>
      <c r="D374" s="136">
        <f t="shared" ca="1" si="51"/>
        <v>0</v>
      </c>
      <c r="E374" s="136">
        <f t="shared" ca="1" si="52"/>
        <v>0</v>
      </c>
      <c r="F374" s="136">
        <f t="shared" ca="1" si="53"/>
        <v>0</v>
      </c>
      <c r="G374" s="136">
        <f t="shared" ca="1" si="54"/>
        <v>0</v>
      </c>
      <c r="H374" s="136">
        <f t="shared" ca="1" si="55"/>
        <v>0</v>
      </c>
      <c r="I374" s="136">
        <f t="shared" ca="1" si="56"/>
        <v>0</v>
      </c>
      <c r="J374" s="136">
        <f t="shared" ca="1" si="57"/>
        <v>0</v>
      </c>
      <c r="K374" s="136">
        <f t="shared" ca="1" si="58"/>
        <v>0</v>
      </c>
      <c r="L374" s="136">
        <f t="shared" ca="1" si="59"/>
        <v>0</v>
      </c>
      <c r="M374" s="136">
        <f t="shared" ca="1" si="60"/>
        <v>0</v>
      </c>
      <c r="N374" s="136">
        <f t="shared" ca="1" si="61"/>
        <v>0</v>
      </c>
      <c r="BC37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),$A374,C$67)</f>
        <v>0</v>
      </c>
      <c r="BD37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),$A374,D$67)</f>
        <v>0</v>
      </c>
      <c r="BE37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),$A374,E$67)</f>
        <v>0</v>
      </c>
      <c r="BF37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),$A374,F$67)</f>
        <v>0</v>
      </c>
      <c r="BG37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),$A374,G$67)</f>
        <v>0</v>
      </c>
      <c r="BH37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),$A374,H$67)</f>
        <v>0</v>
      </c>
      <c r="BI37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),$A374,I$67)</f>
        <v>0</v>
      </c>
      <c r="BJ37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),$A374,J$67)</f>
        <v>0</v>
      </c>
      <c r="BK37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),$A374,K$67)</f>
        <v>0</v>
      </c>
      <c r="BL37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),$A374,L$67)</f>
        <v>0</v>
      </c>
      <c r="BM37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),$A374,M$67)</f>
        <v>0</v>
      </c>
      <c r="BN37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),$A374,N$67)</f>
        <v>0</v>
      </c>
    </row>
    <row r="375" spans="1:66" x14ac:dyDescent="0.25">
      <c r="A375" s="140">
        <v>308</v>
      </c>
      <c r="B375" s="136"/>
      <c r="C375" s="136">
        <f t="shared" ca="1" si="50"/>
        <v>0</v>
      </c>
      <c r="D375" s="136">
        <f t="shared" ca="1" si="51"/>
        <v>0</v>
      </c>
      <c r="E375" s="136">
        <f t="shared" ca="1" si="52"/>
        <v>0</v>
      </c>
      <c r="F375" s="136">
        <f t="shared" ca="1" si="53"/>
        <v>0</v>
      </c>
      <c r="G375" s="136">
        <f t="shared" ca="1" si="54"/>
        <v>0</v>
      </c>
      <c r="H375" s="136">
        <f t="shared" ca="1" si="55"/>
        <v>0</v>
      </c>
      <c r="I375" s="136">
        <f t="shared" ca="1" si="56"/>
        <v>0</v>
      </c>
      <c r="J375" s="136">
        <f t="shared" ca="1" si="57"/>
        <v>0</v>
      </c>
      <c r="K375" s="136">
        <f t="shared" ca="1" si="58"/>
        <v>0</v>
      </c>
      <c r="L375" s="136">
        <f t="shared" ca="1" si="59"/>
        <v>0</v>
      </c>
      <c r="M375" s="136">
        <f t="shared" ca="1" si="60"/>
        <v>0</v>
      </c>
      <c r="N375" s="136">
        <f t="shared" ca="1" si="61"/>
        <v>0</v>
      </c>
      <c r="BC37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),$A375,C$67)</f>
        <v>0</v>
      </c>
      <c r="BD37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),$A375,D$67)</f>
        <v>0</v>
      </c>
      <c r="BE37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),$A375,E$67)</f>
        <v>0</v>
      </c>
      <c r="BF37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),$A375,F$67)</f>
        <v>0</v>
      </c>
      <c r="BG37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),$A375,G$67)</f>
        <v>0</v>
      </c>
      <c r="BH37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),$A375,H$67)</f>
        <v>0</v>
      </c>
      <c r="BI37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),$A375,I$67)</f>
        <v>0</v>
      </c>
      <c r="BJ37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),$A375,J$67)</f>
        <v>0</v>
      </c>
      <c r="BK37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),$A375,K$67)</f>
        <v>0</v>
      </c>
      <c r="BL37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),$A375,L$67)</f>
        <v>0</v>
      </c>
      <c r="BM37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),$A375,M$67)</f>
        <v>0</v>
      </c>
      <c r="BN37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),$A375,N$67)</f>
        <v>0</v>
      </c>
    </row>
    <row r="376" spans="1:66" x14ac:dyDescent="0.25">
      <c r="A376" s="140">
        <v>309</v>
      </c>
      <c r="B376" s="136"/>
      <c r="C376" s="136">
        <f t="shared" ca="1" si="50"/>
        <v>0</v>
      </c>
      <c r="D376" s="136">
        <f t="shared" ca="1" si="51"/>
        <v>0</v>
      </c>
      <c r="E376" s="136">
        <f t="shared" ca="1" si="52"/>
        <v>0</v>
      </c>
      <c r="F376" s="136">
        <f t="shared" ca="1" si="53"/>
        <v>0</v>
      </c>
      <c r="G376" s="136">
        <f t="shared" ca="1" si="54"/>
        <v>0</v>
      </c>
      <c r="H376" s="136">
        <f t="shared" ca="1" si="55"/>
        <v>0</v>
      </c>
      <c r="I376" s="136">
        <f t="shared" ca="1" si="56"/>
        <v>0</v>
      </c>
      <c r="J376" s="136">
        <f t="shared" ca="1" si="57"/>
        <v>0</v>
      </c>
      <c r="K376" s="136">
        <f t="shared" ca="1" si="58"/>
        <v>0</v>
      </c>
      <c r="L376" s="136">
        <f t="shared" ca="1" si="59"/>
        <v>0</v>
      </c>
      <c r="M376" s="136">
        <f t="shared" ca="1" si="60"/>
        <v>0</v>
      </c>
      <c r="N376" s="136">
        <f t="shared" ca="1" si="61"/>
        <v>0</v>
      </c>
      <c r="BC37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),$A376,C$67)</f>
        <v>0</v>
      </c>
      <c r="BD37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),$A376,D$67)</f>
        <v>0</v>
      </c>
      <c r="BE37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),$A376,E$67)</f>
        <v>0</v>
      </c>
      <c r="BF37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),$A376,F$67)</f>
        <v>0</v>
      </c>
      <c r="BG37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),$A376,G$67)</f>
        <v>0</v>
      </c>
      <c r="BH37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),$A376,H$67)</f>
        <v>0</v>
      </c>
      <c r="BI37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),$A376,I$67)</f>
        <v>0</v>
      </c>
      <c r="BJ37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),$A376,J$67)</f>
        <v>0</v>
      </c>
      <c r="BK37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),$A376,K$67)</f>
        <v>0</v>
      </c>
      <c r="BL37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),$A376,L$67)</f>
        <v>0</v>
      </c>
      <c r="BM37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),$A376,M$67)</f>
        <v>0</v>
      </c>
      <c r="BN37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),$A376,N$67)</f>
        <v>0</v>
      </c>
    </row>
    <row r="377" spans="1:66" x14ac:dyDescent="0.25">
      <c r="A377" s="140">
        <v>310</v>
      </c>
      <c r="B377" s="136"/>
      <c r="C377" s="136">
        <f t="shared" ca="1" si="50"/>
        <v>0</v>
      </c>
      <c r="D377" s="136">
        <f t="shared" ca="1" si="51"/>
        <v>0</v>
      </c>
      <c r="E377" s="136">
        <f t="shared" ca="1" si="52"/>
        <v>0</v>
      </c>
      <c r="F377" s="136">
        <f t="shared" ca="1" si="53"/>
        <v>0</v>
      </c>
      <c r="G377" s="136">
        <f t="shared" ca="1" si="54"/>
        <v>0</v>
      </c>
      <c r="H377" s="136">
        <f t="shared" ca="1" si="55"/>
        <v>0</v>
      </c>
      <c r="I377" s="136">
        <f t="shared" ca="1" si="56"/>
        <v>0</v>
      </c>
      <c r="J377" s="136">
        <f t="shared" ca="1" si="57"/>
        <v>0</v>
      </c>
      <c r="K377" s="136">
        <f t="shared" ca="1" si="58"/>
        <v>0</v>
      </c>
      <c r="L377" s="136">
        <f t="shared" ca="1" si="59"/>
        <v>0</v>
      </c>
      <c r="M377" s="136">
        <f t="shared" ca="1" si="60"/>
        <v>0</v>
      </c>
      <c r="N377" s="136">
        <f t="shared" ca="1" si="61"/>
        <v>0</v>
      </c>
      <c r="BC37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),$A377,C$67)</f>
        <v>0</v>
      </c>
      <c r="BD37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),$A377,D$67)</f>
        <v>0</v>
      </c>
      <c r="BE37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),$A377,E$67)</f>
        <v>0</v>
      </c>
      <c r="BF37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),$A377,F$67)</f>
        <v>0</v>
      </c>
      <c r="BG37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),$A377,G$67)</f>
        <v>0</v>
      </c>
      <c r="BH37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),$A377,H$67)</f>
        <v>0</v>
      </c>
      <c r="BI37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),$A377,I$67)</f>
        <v>0</v>
      </c>
      <c r="BJ37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),$A377,J$67)</f>
        <v>0</v>
      </c>
      <c r="BK37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),$A377,K$67)</f>
        <v>0</v>
      </c>
      <c r="BL37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),$A377,L$67)</f>
        <v>0</v>
      </c>
      <c r="BM37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),$A377,M$67)</f>
        <v>0</v>
      </c>
      <c r="BN37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),$A377,N$67)</f>
        <v>0</v>
      </c>
    </row>
    <row r="378" spans="1:66" x14ac:dyDescent="0.25">
      <c r="A378" s="140">
        <v>311</v>
      </c>
      <c r="B378" s="136"/>
      <c r="C378" s="136">
        <f t="shared" ca="1" si="50"/>
        <v>0</v>
      </c>
      <c r="D378" s="136">
        <f t="shared" ca="1" si="51"/>
        <v>0</v>
      </c>
      <c r="E378" s="136">
        <f t="shared" ca="1" si="52"/>
        <v>0</v>
      </c>
      <c r="F378" s="136">
        <f t="shared" ca="1" si="53"/>
        <v>0</v>
      </c>
      <c r="G378" s="136">
        <f t="shared" ca="1" si="54"/>
        <v>0</v>
      </c>
      <c r="H378" s="136">
        <f t="shared" ca="1" si="55"/>
        <v>0</v>
      </c>
      <c r="I378" s="136">
        <f t="shared" ca="1" si="56"/>
        <v>0</v>
      </c>
      <c r="J378" s="136">
        <f t="shared" ca="1" si="57"/>
        <v>0</v>
      </c>
      <c r="K378" s="136">
        <f t="shared" ca="1" si="58"/>
        <v>0</v>
      </c>
      <c r="L378" s="136">
        <f t="shared" ca="1" si="59"/>
        <v>0</v>
      </c>
      <c r="M378" s="136">
        <f t="shared" ca="1" si="60"/>
        <v>0</v>
      </c>
      <c r="N378" s="136">
        <f t="shared" ca="1" si="61"/>
        <v>0</v>
      </c>
      <c r="BC378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),$A378,C$67)</f>
        <v>0</v>
      </c>
      <c r="BD378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),$A378,D$67)</f>
        <v>0</v>
      </c>
      <c r="BE378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),$A378,E$67)</f>
        <v>0</v>
      </c>
      <c r="BF378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),$A378,F$67)</f>
        <v>0</v>
      </c>
      <c r="BG378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),$A378,G$67)</f>
        <v>0</v>
      </c>
      <c r="BH378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),$A378,H$67)</f>
        <v>0</v>
      </c>
      <c r="BI378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),$A378,I$67)</f>
        <v>0</v>
      </c>
      <c r="BJ378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),$A378,J$67)</f>
        <v>0</v>
      </c>
      <c r="BK378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),$A378,K$67)</f>
        <v>0</v>
      </c>
      <c r="BL378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),$A378,L$67)</f>
        <v>0</v>
      </c>
      <c r="BM378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),$A378,M$67)</f>
        <v>0</v>
      </c>
      <c r="BN378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),$A378,N$67)</f>
        <v>0</v>
      </c>
    </row>
    <row r="379" spans="1:66" x14ac:dyDescent="0.25">
      <c r="A379" s="140">
        <v>312</v>
      </c>
      <c r="B379" s="136"/>
      <c r="C379" s="136">
        <f t="shared" ca="1" si="50"/>
        <v>0</v>
      </c>
      <c r="D379" s="136">
        <f t="shared" ca="1" si="51"/>
        <v>0</v>
      </c>
      <c r="E379" s="136">
        <f t="shared" ca="1" si="52"/>
        <v>0</v>
      </c>
      <c r="F379" s="136">
        <f t="shared" ca="1" si="53"/>
        <v>0</v>
      </c>
      <c r="G379" s="136">
        <f t="shared" ca="1" si="54"/>
        <v>0</v>
      </c>
      <c r="H379" s="136">
        <f t="shared" ca="1" si="55"/>
        <v>0</v>
      </c>
      <c r="I379" s="136">
        <f t="shared" ca="1" si="56"/>
        <v>0</v>
      </c>
      <c r="J379" s="136">
        <f t="shared" ca="1" si="57"/>
        <v>0</v>
      </c>
      <c r="K379" s="136">
        <f t="shared" ca="1" si="58"/>
        <v>0</v>
      </c>
      <c r="L379" s="136">
        <f t="shared" ca="1" si="59"/>
        <v>0</v>
      </c>
      <c r="M379" s="136">
        <f t="shared" ca="1" si="60"/>
        <v>0</v>
      </c>
      <c r="N379" s="136">
        <f t="shared" ca="1" si="61"/>
        <v>0</v>
      </c>
      <c r="BC379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),$A379,C$67)</f>
        <v>0</v>
      </c>
      <c r="BD379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),$A379,D$67)</f>
        <v>0</v>
      </c>
      <c r="BE379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),$A379,E$67)</f>
        <v>0</v>
      </c>
      <c r="BF379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),$A379,F$67)</f>
        <v>0</v>
      </c>
      <c r="BG379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),$A379,G$67)</f>
        <v>0</v>
      </c>
      <c r="BH379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),$A379,H$67)</f>
        <v>0</v>
      </c>
      <c r="BI379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),$A379,I$67)</f>
        <v>0</v>
      </c>
      <c r="BJ379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),$A379,J$67)</f>
        <v>0</v>
      </c>
      <c r="BK379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),$A379,K$67)</f>
        <v>0</v>
      </c>
      <c r="BL379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),$A379,L$67)</f>
        <v>0</v>
      </c>
      <c r="BM379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),$A379,M$67)</f>
        <v>0</v>
      </c>
      <c r="BN379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),$A379,N$67)</f>
        <v>0</v>
      </c>
    </row>
    <row r="380" spans="1:66" x14ac:dyDescent="0.25">
      <c r="A380" s="140">
        <v>313</v>
      </c>
      <c r="B380" s="136"/>
      <c r="C380" s="136">
        <f t="shared" ca="1" si="50"/>
        <v>320</v>
      </c>
      <c r="D380" s="136">
        <f t="shared" ca="1" si="51"/>
        <v>358</v>
      </c>
      <c r="E380" s="136">
        <f t="shared" ca="1" si="52"/>
        <v>362</v>
      </c>
      <c r="F380" s="136">
        <f t="shared" ca="1" si="53"/>
        <v>280</v>
      </c>
      <c r="G380" s="136">
        <f t="shared" ca="1" si="54"/>
        <v>196</v>
      </c>
      <c r="H380" s="136">
        <f t="shared" ca="1" si="55"/>
        <v>154</v>
      </c>
      <c r="I380" s="136">
        <f t="shared" ca="1" si="56"/>
        <v>129</v>
      </c>
      <c r="J380" s="136">
        <f t="shared" ca="1" si="57"/>
        <v>112</v>
      </c>
      <c r="K380" s="136">
        <f t="shared" ca="1" si="58"/>
        <v>115</v>
      </c>
      <c r="L380" s="136">
        <f t="shared" ca="1" si="59"/>
        <v>142</v>
      </c>
      <c r="M380" s="136">
        <f t="shared" ca="1" si="60"/>
        <v>184</v>
      </c>
      <c r="N380" s="136">
        <f t="shared" ca="1" si="61"/>
        <v>258</v>
      </c>
      <c r="BC380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),$A380,C$67)</f>
        <v>320</v>
      </c>
      <c r="BD380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),$A380,D$67)</f>
        <v>358</v>
      </c>
      <c r="BE380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),$A380,E$67)</f>
        <v>362</v>
      </c>
      <c r="BF380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),$A380,F$67)</f>
        <v>280</v>
      </c>
      <c r="BG380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),$A380,G$67)</f>
        <v>196</v>
      </c>
      <c r="BH380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),$A380,H$67)</f>
        <v>154</v>
      </c>
      <c r="BI380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),$A380,I$67)</f>
        <v>129</v>
      </c>
      <c r="BJ380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),$A380,J$67)</f>
        <v>112</v>
      </c>
      <c r="BK380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),$A380,K$67)</f>
        <v>115</v>
      </c>
      <c r="BL380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),$A380,L$67)</f>
        <v>142</v>
      </c>
      <c r="BM380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),$A380,M$67)</f>
        <v>184</v>
      </c>
      <c r="BN380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),$A380,N$67)</f>
        <v>258</v>
      </c>
    </row>
    <row r="381" spans="1:66" x14ac:dyDescent="0.25">
      <c r="A381" s="140">
        <v>314</v>
      </c>
      <c r="B381" s="136"/>
      <c r="C381" s="136">
        <f t="shared" ca="1" si="50"/>
        <v>927</v>
      </c>
      <c r="D381" s="136">
        <f t="shared" ca="1" si="51"/>
        <v>928</v>
      </c>
      <c r="E381" s="136">
        <f t="shared" ca="1" si="52"/>
        <v>862</v>
      </c>
      <c r="F381" s="136">
        <f t="shared" ca="1" si="53"/>
        <v>583</v>
      </c>
      <c r="G381" s="136">
        <f t="shared" ca="1" si="54"/>
        <v>383</v>
      </c>
      <c r="H381" s="136">
        <f t="shared" ca="1" si="55"/>
        <v>321</v>
      </c>
      <c r="I381" s="136">
        <f t="shared" ca="1" si="56"/>
        <v>266</v>
      </c>
      <c r="J381" s="136">
        <f t="shared" ca="1" si="57"/>
        <v>226</v>
      </c>
      <c r="K381" s="136">
        <f t="shared" ca="1" si="58"/>
        <v>230</v>
      </c>
      <c r="L381" s="136">
        <f t="shared" ca="1" si="59"/>
        <v>272</v>
      </c>
      <c r="M381" s="136">
        <f t="shared" ca="1" si="60"/>
        <v>388</v>
      </c>
      <c r="N381" s="136">
        <f t="shared" ca="1" si="61"/>
        <v>630</v>
      </c>
      <c r="BC381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),$A381,C$67)</f>
        <v>927</v>
      </c>
      <c r="BD381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),$A381,D$67)</f>
        <v>928</v>
      </c>
      <c r="BE381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),$A381,E$67)</f>
        <v>862</v>
      </c>
      <c r="BF381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),$A381,F$67)</f>
        <v>583</v>
      </c>
      <c r="BG381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),$A381,G$67)</f>
        <v>383</v>
      </c>
      <c r="BH381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),$A381,H$67)</f>
        <v>321</v>
      </c>
      <c r="BI381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),$A381,I$67)</f>
        <v>266</v>
      </c>
      <c r="BJ381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),$A381,J$67)</f>
        <v>226</v>
      </c>
      <c r="BK381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),$A381,K$67)</f>
        <v>230</v>
      </c>
      <c r="BL381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),$A381,L$67)</f>
        <v>272</v>
      </c>
      <c r="BM381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),$A381,M$67)</f>
        <v>388</v>
      </c>
      <c r="BN381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),$A381,N$67)</f>
        <v>630</v>
      </c>
    </row>
    <row r="382" spans="1:66" x14ac:dyDescent="0.25">
      <c r="A382" s="140">
        <v>315</v>
      </c>
      <c r="B382" s="136"/>
      <c r="C382" s="136">
        <f t="shared" ca="1" si="50"/>
        <v>178</v>
      </c>
      <c r="D382" s="136">
        <f t="shared" ca="1" si="51"/>
        <v>179</v>
      </c>
      <c r="E382" s="136">
        <f t="shared" ca="1" si="52"/>
        <v>177</v>
      </c>
      <c r="F382" s="136">
        <f t="shared" ca="1" si="53"/>
        <v>167</v>
      </c>
      <c r="G382" s="136">
        <f t="shared" ca="1" si="54"/>
        <v>146</v>
      </c>
      <c r="H382" s="136">
        <f t="shared" ca="1" si="55"/>
        <v>127</v>
      </c>
      <c r="I382" s="136">
        <f t="shared" ca="1" si="56"/>
        <v>110</v>
      </c>
      <c r="J382" s="136">
        <f t="shared" ca="1" si="57"/>
        <v>96</v>
      </c>
      <c r="K382" s="136">
        <f t="shared" ca="1" si="58"/>
        <v>97</v>
      </c>
      <c r="L382" s="136">
        <f t="shared" ca="1" si="59"/>
        <v>115</v>
      </c>
      <c r="M382" s="136">
        <f t="shared" ca="1" si="60"/>
        <v>142</v>
      </c>
      <c r="N382" s="136">
        <f t="shared" ca="1" si="61"/>
        <v>168</v>
      </c>
      <c r="BC382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),$A382,C$67)</f>
        <v>178</v>
      </c>
      <c r="BD382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),$A382,D$67)</f>
        <v>179</v>
      </c>
      <c r="BE382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),$A382,E$67)</f>
        <v>177</v>
      </c>
      <c r="BF382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),$A382,F$67)</f>
        <v>167</v>
      </c>
      <c r="BG382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),$A382,G$67)</f>
        <v>146</v>
      </c>
      <c r="BH382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),$A382,H$67)</f>
        <v>127</v>
      </c>
      <c r="BI382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),$A382,I$67)</f>
        <v>110</v>
      </c>
      <c r="BJ382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),$A382,J$67)</f>
        <v>96</v>
      </c>
      <c r="BK382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),$A382,K$67)</f>
        <v>97</v>
      </c>
      <c r="BL382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),$A382,L$67)</f>
        <v>115</v>
      </c>
      <c r="BM382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),$A382,M$67)</f>
        <v>142</v>
      </c>
      <c r="BN382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),$A382,N$67)</f>
        <v>168</v>
      </c>
    </row>
    <row r="383" spans="1:66" x14ac:dyDescent="0.25">
      <c r="A383" s="140">
        <v>316</v>
      </c>
      <c r="B383" s="136"/>
      <c r="C383" s="136">
        <f t="shared" ca="1" si="50"/>
        <v>175</v>
      </c>
      <c r="D383" s="136">
        <f t="shared" ca="1" si="51"/>
        <v>174</v>
      </c>
      <c r="E383" s="136">
        <f t="shared" ca="1" si="52"/>
        <v>175</v>
      </c>
      <c r="F383" s="136">
        <f t="shared" ca="1" si="53"/>
        <v>167</v>
      </c>
      <c r="G383" s="136">
        <f t="shared" ca="1" si="54"/>
        <v>146</v>
      </c>
      <c r="H383" s="136">
        <f t="shared" ca="1" si="55"/>
        <v>127</v>
      </c>
      <c r="I383" s="136">
        <f t="shared" ca="1" si="56"/>
        <v>110</v>
      </c>
      <c r="J383" s="136">
        <f t="shared" ca="1" si="57"/>
        <v>96</v>
      </c>
      <c r="K383" s="136">
        <f t="shared" ca="1" si="58"/>
        <v>97</v>
      </c>
      <c r="L383" s="136">
        <f t="shared" ca="1" si="59"/>
        <v>115</v>
      </c>
      <c r="M383" s="136">
        <f t="shared" ca="1" si="60"/>
        <v>142</v>
      </c>
      <c r="N383" s="136">
        <f t="shared" ca="1" si="61"/>
        <v>167</v>
      </c>
      <c r="BC383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),$A383,C$67)</f>
        <v>175</v>
      </c>
      <c r="BD383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),$A383,D$67)</f>
        <v>174</v>
      </c>
      <c r="BE383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),$A383,E$67)</f>
        <v>175</v>
      </c>
      <c r="BF383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),$A383,F$67)</f>
        <v>167</v>
      </c>
      <c r="BG383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),$A383,G$67)</f>
        <v>146</v>
      </c>
      <c r="BH383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),$A383,H$67)</f>
        <v>127</v>
      </c>
      <c r="BI383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),$A383,I$67)</f>
        <v>110</v>
      </c>
      <c r="BJ383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),$A383,J$67)</f>
        <v>96</v>
      </c>
      <c r="BK383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),$A383,K$67)</f>
        <v>97</v>
      </c>
      <c r="BL383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),$A383,L$67)</f>
        <v>115</v>
      </c>
      <c r="BM383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),$A383,M$67)</f>
        <v>142</v>
      </c>
      <c r="BN383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),$A383,N$67)</f>
        <v>167</v>
      </c>
    </row>
    <row r="384" spans="1:66" x14ac:dyDescent="0.25">
      <c r="A384" s="140">
        <v>317</v>
      </c>
      <c r="B384" s="136"/>
      <c r="C384" s="136">
        <f t="shared" ca="1" si="50"/>
        <v>4</v>
      </c>
      <c r="D384" s="136">
        <f t="shared" ca="1" si="51"/>
        <v>5</v>
      </c>
      <c r="E384" s="136">
        <f t="shared" ca="1" si="52"/>
        <v>3</v>
      </c>
      <c r="F384" s="136">
        <f t="shared" ca="1" si="53"/>
        <v>1</v>
      </c>
      <c r="G384" s="136">
        <f t="shared" ca="1" si="54"/>
        <v>0</v>
      </c>
      <c r="H384" s="136">
        <f t="shared" ca="1" si="55"/>
        <v>0</v>
      </c>
      <c r="I384" s="136">
        <f t="shared" ca="1" si="56"/>
        <v>0</v>
      </c>
      <c r="J384" s="136">
        <f t="shared" ca="1" si="57"/>
        <v>0</v>
      </c>
      <c r="K384" s="136">
        <f t="shared" ca="1" si="58"/>
        <v>0</v>
      </c>
      <c r="L384" s="136">
        <f t="shared" ca="1" si="59"/>
        <v>0</v>
      </c>
      <c r="M384" s="136">
        <f t="shared" ca="1" si="60"/>
        <v>0</v>
      </c>
      <c r="N384" s="136">
        <f t="shared" ca="1" si="61"/>
        <v>1</v>
      </c>
      <c r="BC384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),$A384,C$67)</f>
        <v>4</v>
      </c>
      <c r="BD384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),$A384,D$67)</f>
        <v>5</v>
      </c>
      <c r="BE384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),$A384,E$67)</f>
        <v>3</v>
      </c>
      <c r="BF384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),$A384,F$67)</f>
        <v>1</v>
      </c>
      <c r="BG384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),$A384,G$67)</f>
        <v>0</v>
      </c>
      <c r="BH384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),$A384,H$67)</f>
        <v>0</v>
      </c>
      <c r="BI384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),$A384,I$67)</f>
        <v>0</v>
      </c>
      <c r="BJ384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),$A384,J$67)</f>
        <v>0</v>
      </c>
      <c r="BK384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),$A384,K$67)</f>
        <v>0</v>
      </c>
      <c r="BL384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),$A384,L$67)</f>
        <v>0</v>
      </c>
      <c r="BM384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),$A384,M$67)</f>
        <v>0</v>
      </c>
      <c r="BN384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),$A384,N$67)</f>
        <v>1</v>
      </c>
    </row>
    <row r="385" spans="1:66" x14ac:dyDescent="0.25">
      <c r="A385" s="140">
        <v>318</v>
      </c>
      <c r="B385" s="136"/>
      <c r="C385" s="136">
        <f t="shared" ca="1" si="50"/>
        <v>64</v>
      </c>
      <c r="D385" s="136">
        <f t="shared" ca="1" si="51"/>
        <v>66</v>
      </c>
      <c r="E385" s="136">
        <f t="shared" ca="1" si="52"/>
        <v>59</v>
      </c>
      <c r="F385" s="136">
        <f t="shared" ca="1" si="53"/>
        <v>41</v>
      </c>
      <c r="G385" s="136">
        <f t="shared" ca="1" si="54"/>
        <v>31</v>
      </c>
      <c r="H385" s="136">
        <f t="shared" ca="1" si="55"/>
        <v>29</v>
      </c>
      <c r="I385" s="136">
        <f t="shared" ca="1" si="56"/>
        <v>25</v>
      </c>
      <c r="J385" s="136">
        <f t="shared" ca="1" si="57"/>
        <v>22</v>
      </c>
      <c r="K385" s="136">
        <f t="shared" ca="1" si="58"/>
        <v>29</v>
      </c>
      <c r="L385" s="136">
        <f t="shared" ca="1" si="59"/>
        <v>36</v>
      </c>
      <c r="M385" s="136">
        <f t="shared" ca="1" si="60"/>
        <v>38</v>
      </c>
      <c r="N385" s="136">
        <f t="shared" ca="1" si="61"/>
        <v>50</v>
      </c>
      <c r="BC385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),$A385,C$67)</f>
        <v>64</v>
      </c>
      <c r="BD385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),$A385,D$67)</f>
        <v>66</v>
      </c>
      <c r="BE385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),$A385,E$67)</f>
        <v>59</v>
      </c>
      <c r="BF385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),$A385,F$67)</f>
        <v>41</v>
      </c>
      <c r="BG385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),$A385,G$67)</f>
        <v>31</v>
      </c>
      <c r="BH385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),$A385,H$67)</f>
        <v>29</v>
      </c>
      <c r="BI385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),$A385,I$67)</f>
        <v>25</v>
      </c>
      <c r="BJ385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),$A385,J$67)</f>
        <v>22</v>
      </c>
      <c r="BK385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),$A385,K$67)</f>
        <v>29</v>
      </c>
      <c r="BL385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),$A385,L$67)</f>
        <v>36</v>
      </c>
      <c r="BM385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),$A385,M$67)</f>
        <v>38</v>
      </c>
      <c r="BN385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),$A385,N$67)</f>
        <v>50</v>
      </c>
    </row>
    <row r="386" spans="1:66" x14ac:dyDescent="0.25">
      <c r="A386" s="140">
        <v>319</v>
      </c>
      <c r="B386" s="136"/>
      <c r="C386" s="136">
        <f t="shared" ca="1" si="50"/>
        <v>59</v>
      </c>
      <c r="D386" s="136">
        <f t="shared" ca="1" si="51"/>
        <v>60</v>
      </c>
      <c r="E386" s="136">
        <f t="shared" ca="1" si="52"/>
        <v>54</v>
      </c>
      <c r="F386" s="136">
        <f t="shared" ca="1" si="53"/>
        <v>37</v>
      </c>
      <c r="G386" s="136">
        <f t="shared" ca="1" si="54"/>
        <v>29</v>
      </c>
      <c r="H386" s="136">
        <f t="shared" ca="1" si="55"/>
        <v>27</v>
      </c>
      <c r="I386" s="136">
        <f t="shared" ca="1" si="56"/>
        <v>23</v>
      </c>
      <c r="J386" s="136">
        <f t="shared" ca="1" si="57"/>
        <v>20</v>
      </c>
      <c r="K386" s="136">
        <f t="shared" ca="1" si="58"/>
        <v>27</v>
      </c>
      <c r="L386" s="136">
        <f t="shared" ca="1" si="59"/>
        <v>33</v>
      </c>
      <c r="M386" s="136">
        <f t="shared" ca="1" si="60"/>
        <v>34</v>
      </c>
      <c r="N386" s="136">
        <f t="shared" ca="1" si="61"/>
        <v>45</v>
      </c>
      <c r="BC386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),$A386,C$67)</f>
        <v>59</v>
      </c>
      <c r="BD386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),$A386,D$67)</f>
        <v>60</v>
      </c>
      <c r="BE386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),$A386,E$67)</f>
        <v>54</v>
      </c>
      <c r="BF386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),$A386,F$67)</f>
        <v>37</v>
      </c>
      <c r="BG386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),$A386,G$67)</f>
        <v>29</v>
      </c>
      <c r="BH386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),$A386,H$67)</f>
        <v>27</v>
      </c>
      <c r="BI386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),$A386,I$67)</f>
        <v>23</v>
      </c>
      <c r="BJ386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),$A386,J$67)</f>
        <v>20</v>
      </c>
      <c r="BK386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),$A386,K$67)</f>
        <v>27</v>
      </c>
      <c r="BL386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),$A386,L$67)</f>
        <v>33</v>
      </c>
      <c r="BM386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),$A386,M$67)</f>
        <v>34</v>
      </c>
      <c r="BN386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),$A386,N$67)</f>
        <v>45</v>
      </c>
    </row>
    <row r="387" spans="1:66" x14ac:dyDescent="0.25">
      <c r="A387" s="142">
        <v>320</v>
      </c>
      <c r="B387" s="136"/>
      <c r="C387" s="137">
        <f t="shared" ca="1" si="50"/>
        <v>31</v>
      </c>
      <c r="D387" s="137">
        <f t="shared" ca="1" si="51"/>
        <v>31</v>
      </c>
      <c r="E387" s="137">
        <f t="shared" ca="1" si="52"/>
        <v>27</v>
      </c>
      <c r="F387" s="137">
        <f t="shared" ca="1" si="53"/>
        <v>19</v>
      </c>
      <c r="G387" s="137">
        <f t="shared" ca="1" si="54"/>
        <v>13</v>
      </c>
      <c r="H387" s="137">
        <f t="shared" ca="1" si="55"/>
        <v>12</v>
      </c>
      <c r="I387" s="137">
        <f t="shared" ca="1" si="56"/>
        <v>10</v>
      </c>
      <c r="J387" s="137">
        <f t="shared" ca="1" si="57"/>
        <v>9</v>
      </c>
      <c r="K387" s="137">
        <f t="shared" ca="1" si="58"/>
        <v>14</v>
      </c>
      <c r="L387" s="137">
        <f t="shared" ca="1" si="59"/>
        <v>18</v>
      </c>
      <c r="M387" s="137">
        <f t="shared" ca="1" si="60"/>
        <v>19</v>
      </c>
      <c r="N387" s="137">
        <f t="shared" ca="1" si="61"/>
        <v>25</v>
      </c>
      <c r="BC387" s="46">
        <f ca="1" xml:space="preserve">
 INDEX(
  INDIRECT(
   IF(C$13="E",
    $Q$68,
    IF(
     AND(_regrFut,
      OR(
       AND(Prevs!$A$3&lt;Prevs!D$4:D$4,_tipo="Semanal"),
       AND(_mes&lt;=C$67,_tipo="Mensal")
      )
     ),$Q$70,
     $Q$69
    )
   )
  ),$A387,C$67)</f>
        <v>31</v>
      </c>
      <c r="BD387" s="46">
        <f ca="1" xml:space="preserve">
 INDEX(
  INDIRECT(
   IF(D$13="E",
    $Q$68,
    IF(
     AND(_regrFut,
      OR(
       AND(Prevs!$A$3&lt;Prevs!E$4:E$4,_tipo="Semanal"),
       AND(_mes&lt;=D$67,_tipo="Mensal")
      )
     ),$Q$70,
     $Q$69
    )
   )
  ),$A387,D$67)</f>
        <v>31</v>
      </c>
      <c r="BE387" s="46">
        <f ca="1" xml:space="preserve">
 INDEX(
  INDIRECT(
   IF(E$13="E",
    $Q$68,
    IF(
     AND(_regrFut,
      OR(
       AND(Prevs!$A$3&lt;Prevs!F$4:F$4,_tipo="Semanal"),
       AND(_mes&lt;=E$67,_tipo="Mensal")
      )
     ),$Q$70,
     $Q$69
    )
   )
  ),$A387,E$67)</f>
        <v>27</v>
      </c>
      <c r="BF387" s="46">
        <f ca="1" xml:space="preserve">
 INDEX(
  INDIRECT(
   IF(F$13="E",
    $Q$68,
    IF(
     AND(_regrFut,
      OR(
       AND(Prevs!$A$3&lt;Prevs!G$4:G$4,_tipo="Semanal"),
       AND(_mes&lt;=F$67,_tipo="Mensal")
      )
     ),$Q$70,
     $Q$69
    )
   )
  ),$A387,F$67)</f>
        <v>19</v>
      </c>
      <c r="BG387" s="46">
        <f ca="1" xml:space="preserve">
 INDEX(
  INDIRECT(
   IF(G$13="E",
    $Q$68,
    IF(
     AND(_regrFut,
      OR(
       AND(Prevs!$A$3&lt;Prevs!H$4:H$4,_tipo="Semanal"),
       AND(_mes&lt;=G$67,_tipo="Mensal")
      )
     ),$Q$70,
     $Q$69
    )
   )
  ),$A387,G$67)</f>
        <v>13</v>
      </c>
      <c r="BH387" s="46">
        <f ca="1" xml:space="preserve">
 INDEX(
  INDIRECT(
   IF(H$13="E",
    $Q$68,
    IF(
     AND(_regrFut,
      OR(
       AND(Prevs!$A$3&lt;Prevs!I$4:I$4,_tipo="Semanal"),
       AND(_mes&lt;=H$67,_tipo="Mensal")
      )
     ),$Q$70,
     $Q$69
    )
   )
  ),$A387,H$67)</f>
        <v>12</v>
      </c>
      <c r="BI387" s="46">
        <f ca="1" xml:space="preserve">
 INDEX(
  INDIRECT(
   IF(I$13="E",
    $Q$68,
    IF(
     AND(_regrFut,
      OR(
       AND(Prevs!$A$3&lt;Prevs!J$4:J$4,_tipo="Semanal"),
       AND(_mes&lt;=I$67,_tipo="Mensal")
      )
     ),$Q$70,
     $Q$69
    )
   )
  ),$A387,I$67)</f>
        <v>10</v>
      </c>
      <c r="BJ387" s="46">
        <f ca="1" xml:space="preserve">
 INDEX(
  INDIRECT(
   IF(J$13="E",
    $Q$68,
    IF(
     AND(_regrFut,
      OR(
       AND(Prevs!$A$3&lt;Prevs!K$4:K$4,_tipo="Semanal"),
       AND(_mes&lt;=J$67,_tipo="Mensal")
      )
     ),$Q$70,
     $Q$69
    )
   )
  ),$A387,J$67)</f>
        <v>9</v>
      </c>
      <c r="BK387" s="46">
        <f ca="1" xml:space="preserve">
 INDEX(
  INDIRECT(
   IF(K$13="E",
    $Q$68,
    IF(
     AND(_regrFut,
      OR(
       AND(Prevs!$A$3&lt;Prevs!L$4:L$4,_tipo="Semanal"),
       AND(_mes&lt;=K$67,_tipo="Mensal")
      )
     ),$Q$70,
     $Q$69
    )
   )
  ),$A387,K$67)</f>
        <v>14</v>
      </c>
      <c r="BL387" s="46">
        <f ca="1" xml:space="preserve">
 INDEX(
  INDIRECT(
   IF(L$13="E",
    $Q$68,
    IF(
     AND(_regrFut,
      OR(
       AND(Prevs!$A$3&lt;Prevs!M$4:M$4,_tipo="Semanal"),
       AND(_mes&lt;=L$67,_tipo="Mensal")
      )
     ),$Q$70,
     $Q$69
    )
   )
  ),$A387,L$67)</f>
        <v>18</v>
      </c>
      <c r="BM387" s="46">
        <f ca="1" xml:space="preserve">
 INDEX(
  INDIRECT(
   IF(M$13="E",
    $Q$68,
    IF(
     AND(_regrFut,
      OR(
       AND(Prevs!$A$3&lt;Prevs!N$4:N$4,_tipo="Semanal"),
       AND(_mes&lt;=M$67,_tipo="Mensal")
      )
     ),$Q$70,
     $Q$69
    )
   )
  ),$A387,M$67)</f>
        <v>19</v>
      </c>
      <c r="BN387" s="46">
        <f ca="1" xml:space="preserve">
 INDEX(
  INDIRECT(
   IF(N$13="E",
    $Q$68,
    IF(
     AND(_regrFut,
      OR(
       AND(Prevs!$A$3&lt;Prevs!O$4:O$4,_tipo="Semanal"),
       AND(_mes&lt;=N$67,_tipo="Mensal")
      )
     ),$Q$70,
     $Q$69
    )
   )
  ),$A387,N$67)</f>
        <v>25</v>
      </c>
    </row>
  </sheetData>
  <dataConsolidate/>
  <mergeCells count="6">
    <mergeCell ref="P13:AA13"/>
    <mergeCell ref="C12:N12"/>
    <mergeCell ref="C66:N66"/>
    <mergeCell ref="A15:A18"/>
    <mergeCell ref="A50:A61"/>
    <mergeCell ref="A19:A48"/>
  </mergeCells>
  <conditionalFormatting sqref="P15:AA18">
    <cfRule type="expression" dxfId="9" priority="6">
      <formula>AND(_mes=MATCH(P$14,$P$14:$AA$14,0),_tipo="Mensal")</formula>
    </cfRule>
  </conditionalFormatting>
  <conditionalFormatting sqref="C15:N18">
    <cfRule type="expression" dxfId="8" priority="1">
      <formula>AND(_mes=MATCH(P$14,$P$14:$AA$14,0),_tipo="Mensal")</formula>
    </cfRule>
  </conditionalFormatting>
  <dataValidations disablePrompts="1" count="2">
    <dataValidation type="list" allowBlank="1" showInputMessage="1" showErrorMessage="1" sqref="C13:N13">
      <formula1>"E,C"</formula1>
    </dataValidation>
    <dataValidation type="list" allowBlank="1" showInputMessage="1" showErrorMessage="1" sqref="C11 E11">
      <formula1>"VERDADEIRO,FALSO"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en1Limpa_Clique">
                <anchor moveWithCells="1">
                  <from>
                    <xdr:col>15</xdr:col>
                    <xdr:colOff>9525</xdr:colOff>
                    <xdr:row>9</xdr:row>
                    <xdr:rowOff>38100</xdr:rowOff>
                  </from>
                  <to>
                    <xdr:col>16</xdr:col>
                    <xdr:colOff>66675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justarCenarios">
                <anchor moveWithCells="1">
                  <from>
                    <xdr:col>16</xdr:col>
                    <xdr:colOff>0</xdr:colOff>
                    <xdr:row>9</xdr:row>
                    <xdr:rowOff>38100</xdr:rowOff>
                  </from>
                  <to>
                    <xdr:col>16</xdr:col>
                    <xdr:colOff>1114425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arPrevs">
                <anchor moveWithCells="1" sizeWithCells="1">
                  <from>
                    <xdr:col>19</xdr:col>
                    <xdr:colOff>333375</xdr:colOff>
                    <xdr:row>9</xdr:row>
                    <xdr:rowOff>38100</xdr:rowOff>
                  </from>
                  <to>
                    <xdr:col>21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arVazpast">
                <anchor moveWithCells="1" sizeWithCells="1">
                  <from>
                    <xdr:col>17</xdr:col>
                    <xdr:colOff>466725</xdr:colOff>
                    <xdr:row>9</xdr:row>
                    <xdr:rowOff>38100</xdr:rowOff>
                  </from>
                  <to>
                    <xdr:col>19</xdr:col>
                    <xdr:colOff>295275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ExportarPrevsM1">
                <anchor moveWithCells="1" sizeWithCells="1">
                  <from>
                    <xdr:col>21</xdr:col>
                    <xdr:colOff>190500</xdr:colOff>
                    <xdr:row>9</xdr:row>
                    <xdr:rowOff>28575</xdr:rowOff>
                  </from>
                  <to>
                    <xdr:col>22</xdr:col>
                    <xdr:colOff>552450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1A16EC0F-7DA4-4795-953A-97B9611A1030}">
            <xm:f>AND(_semanaAtual&gt;Prevs!D$6:D$6,_tipo="Semanal")</xm:f>
            <x14:dxf>
              <fill>
                <patternFill>
                  <bgColor theme="3" tint="0.39994506668294322"/>
                </patternFill>
              </fill>
            </x14:dxf>
          </x14:cfRule>
          <x14:cfRule type="expression" priority="11" id="{BAF8A8C4-23B9-42C9-982D-8D9E09DC6693}">
            <xm:f>AND(_semanaAtual=Prevs!D$6:D$6,_tipo="Semanal")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P15:U18</xm:sqref>
        </x14:conditionalFormatting>
        <x14:conditionalFormatting xmlns:xm="http://schemas.microsoft.com/office/excel/2006/main">
          <x14:cfRule type="expression" priority="10" id="{2C9D99A5-4EB4-4944-871D-B456FCB26CF5}">
            <xm:f>AND(_semanaAtual+1=Prevs!D$6:D$6,_tipo="Semanal")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P15:U17</xm:sqref>
        </x14:conditionalFormatting>
        <x14:conditionalFormatting xmlns:xm="http://schemas.microsoft.com/office/excel/2006/main">
          <x14:cfRule type="expression" priority="8" id="{F3BBD5D8-05B6-47B7-81F5-597205B24A65}">
            <xm:f>AND(_semanaAtual+2=Prevs!D$6:D$6,_tipo="Semanal")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P17:U17</xm:sqref>
        </x14:conditionalFormatting>
        <x14:conditionalFormatting xmlns:xm="http://schemas.microsoft.com/office/excel/2006/main">
          <x14:cfRule type="expression" priority="2" id="{86F3C965-1603-4EE2-B43B-73522DDF9A33}">
            <xm:f>AND(_semanaAtual&gt;Prevs!D$6:D$6,_tipo="Semanal")</xm:f>
            <x14:dxf>
              <font>
                <color theme="1"/>
              </font>
              <fill>
                <patternFill>
                  <bgColor theme="3" tint="0.39994506668294322"/>
                </patternFill>
              </fill>
            </x14:dxf>
          </x14:cfRule>
          <x14:cfRule type="expression" priority="5" id="{CDB9CAB9-5DF0-4378-ADAF-75C99BF31AA5}">
            <xm:f>AND(_semanaAtual=Prevs!D$6:D$6,_tipo="Semanal")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C15:H18</xm:sqref>
        </x14:conditionalFormatting>
        <x14:conditionalFormatting xmlns:xm="http://schemas.microsoft.com/office/excel/2006/main">
          <x14:cfRule type="expression" priority="4" id="{4EA29C9F-2F5C-4BCB-A6DF-34F272B9676F}">
            <xm:f>AND(_semanaAtual+1=Prevs!D$6:D$6,_tipo="Semanal")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C15:H17</xm:sqref>
        </x14:conditionalFormatting>
        <x14:conditionalFormatting xmlns:xm="http://schemas.microsoft.com/office/excel/2006/main">
          <x14:cfRule type="expression" priority="3" id="{FA20F822-891D-4001-9B6E-901A51E0546D}">
            <xm:f>AND(_semanaAtual+2=Prevs!D$6:D$6,_tipo="Semanal")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C17:H17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2" tint="-0.749992370372631"/>
  </sheetPr>
  <dimension ref="A1:AC388"/>
  <sheetViews>
    <sheetView topLeftCell="A44" zoomScale="85" zoomScaleNormal="85" workbookViewId="0">
      <selection activeCell="C50" sqref="C50"/>
    </sheetView>
  </sheetViews>
  <sheetFormatPr defaultRowHeight="15" x14ac:dyDescent="0.25"/>
  <cols>
    <col min="2" max="2" width="18.28515625" customWidth="1"/>
    <col min="3" max="14" width="9.140625" customWidth="1"/>
    <col min="16" max="17" width="10.5703125" bestFit="1" customWidth="1"/>
  </cols>
  <sheetData>
    <row r="1" spans="1:14" x14ac:dyDescent="0.25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</row>
    <row r="2" spans="1:14" x14ac:dyDescent="0.25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</row>
    <row r="3" spans="1:14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</row>
    <row r="4" spans="1:14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</row>
    <row r="5" spans="1:14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</row>
    <row r="6" spans="1:14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</row>
    <row r="7" spans="1:14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</row>
    <row r="8" spans="1:14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</row>
    <row r="9" spans="1:14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</row>
    <row r="10" spans="1:14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</row>
    <row r="11" spans="1:14" x14ac:dyDescent="0.25">
      <c r="A11" s="113"/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14" x14ac:dyDescent="0.25">
      <c r="A12" s="113"/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14" ht="15.75" thickBot="1" x14ac:dyDescent="0.3">
      <c r="A13" s="113"/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14" ht="15.75" thickBot="1" x14ac:dyDescent="0.3">
      <c r="A14" s="113"/>
      <c r="B14" s="26"/>
      <c r="C14" s="143" t="s">
        <v>516</v>
      </c>
      <c r="D14" s="144" t="s">
        <v>517</v>
      </c>
      <c r="E14" s="144" t="s">
        <v>518</v>
      </c>
      <c r="F14" s="144" t="s">
        <v>519</v>
      </c>
      <c r="G14" s="144" t="s">
        <v>520</v>
      </c>
      <c r="H14" s="144" t="s">
        <v>521</v>
      </c>
      <c r="I14" s="144" t="s">
        <v>522</v>
      </c>
      <c r="J14" s="144" t="s">
        <v>523</v>
      </c>
      <c r="K14" s="144" t="s">
        <v>524</v>
      </c>
      <c r="L14" s="144" t="s">
        <v>525</v>
      </c>
      <c r="M14" s="144" t="s">
        <v>526</v>
      </c>
      <c r="N14" s="145" t="s">
        <v>527</v>
      </c>
    </row>
    <row r="15" spans="1:14" x14ac:dyDescent="0.25">
      <c r="A15" s="113"/>
      <c r="B15" s="425" t="s">
        <v>502</v>
      </c>
      <c r="C15" s="422">
        <f ca="1">MemMlt!D171</f>
        <v>64354.22619999999</v>
      </c>
      <c r="D15" s="196">
        <f ca="1">MemMlt!E171</f>
        <v>68962.735599999985</v>
      </c>
      <c r="E15" s="196">
        <f ca="1">MemMlt!F171</f>
        <v>66984.2022</v>
      </c>
      <c r="F15" s="196">
        <f ca="1">MemMlt!G171</f>
        <v>53021.05309999999</v>
      </c>
      <c r="G15" s="196">
        <f ca="1">MemMlt!H171</f>
        <v>38705.756800000003</v>
      </c>
      <c r="H15" s="196">
        <f ca="1">MemMlt!I171</f>
        <v>31764.860800000006</v>
      </c>
      <c r="I15" s="196">
        <f ca="1">MemMlt!J171</f>
        <v>25227.524899999997</v>
      </c>
      <c r="J15" s="196">
        <f ca="1">MemMlt!K171</f>
        <v>20215.383299999994</v>
      </c>
      <c r="K15" s="196">
        <f ca="1">MemMlt!L171</f>
        <v>19494.721799999992</v>
      </c>
      <c r="L15" s="196">
        <f ca="1">MemMlt!M171</f>
        <v>23330.913400000001</v>
      </c>
      <c r="M15" s="196">
        <f ca="1">MemMlt!N171</f>
        <v>30664.800500000001</v>
      </c>
      <c r="N15" s="197">
        <f ca="1">MemMlt!O171</f>
        <v>46844.825800000006</v>
      </c>
    </row>
    <row r="16" spans="1:14" x14ac:dyDescent="0.25">
      <c r="A16" s="113"/>
      <c r="B16" s="426" t="s">
        <v>499</v>
      </c>
      <c r="C16" s="423">
        <f ca="1">MemMlt!D228</f>
        <v>7528.8626000000004</v>
      </c>
      <c r="D16" s="198">
        <f ca="1">MemMlt!E228</f>
        <v>8451.6868000000013</v>
      </c>
      <c r="E16" s="198">
        <f ca="1">MemMlt!F228</f>
        <v>7188.4386999999997</v>
      </c>
      <c r="F16" s="198">
        <f ca="1">MemMlt!G228</f>
        <v>6674.9298999999992</v>
      </c>
      <c r="G16" s="198">
        <f ca="1">MemMlt!H228</f>
        <v>8642.8087999999989</v>
      </c>
      <c r="H16" s="198">
        <f ca="1">MemMlt!I228</f>
        <v>10382.984499999999</v>
      </c>
      <c r="I16" s="198">
        <f ca="1">MemMlt!J228</f>
        <v>11227.668299999999</v>
      </c>
      <c r="J16" s="198">
        <f ca="1">MemMlt!K228</f>
        <v>10316.852799999999</v>
      </c>
      <c r="K16" s="198">
        <f ca="1">MemMlt!L228</f>
        <v>12038.2327</v>
      </c>
      <c r="L16" s="198">
        <f ca="1">MemMlt!M228</f>
        <v>13572.929300000002</v>
      </c>
      <c r="M16" s="198">
        <f ca="1">MemMlt!N228</f>
        <v>9477.2402000000002</v>
      </c>
      <c r="N16" s="199">
        <f ca="1">MemMlt!O228</f>
        <v>7596.4528</v>
      </c>
    </row>
    <row r="17" spans="1:14" x14ac:dyDescent="0.25">
      <c r="A17" s="113"/>
      <c r="B17" s="427" t="s">
        <v>500</v>
      </c>
      <c r="C17" s="423">
        <f ca="1">MemMlt!D255</f>
        <v>13924.003999999999</v>
      </c>
      <c r="D17" s="198">
        <f ca="1">MemMlt!E255</f>
        <v>14630.661100000001</v>
      </c>
      <c r="E17" s="198">
        <f ca="1">MemMlt!F255</f>
        <v>14479.651600000001</v>
      </c>
      <c r="F17" s="198">
        <f ca="1">MemMlt!G255</f>
        <v>11825.824000000001</v>
      </c>
      <c r="G17" s="198">
        <f ca="1">MemMlt!H255</f>
        <v>7165.646099999999</v>
      </c>
      <c r="H17" s="198">
        <f ca="1">MemMlt!I255</f>
        <v>4728.7984999999999</v>
      </c>
      <c r="I17" s="198">
        <f ca="1">MemMlt!J255</f>
        <v>3898.8942000000002</v>
      </c>
      <c r="J17" s="198">
        <f ca="1">MemMlt!K255</f>
        <v>3400.6743000000001</v>
      </c>
      <c r="K17" s="198">
        <f ca="1">MemMlt!L255</f>
        <v>3039.1091999999999</v>
      </c>
      <c r="L17" s="198">
        <f ca="1">MemMlt!M255</f>
        <v>3320.3377999999998</v>
      </c>
      <c r="M17" s="198">
        <f ca="1">MemMlt!N255</f>
        <v>5424.2362000000003</v>
      </c>
      <c r="N17" s="199">
        <f ca="1">MemMlt!O255</f>
        <v>10032.517500000002</v>
      </c>
    </row>
    <row r="18" spans="1:14" ht="15.75" thickBot="1" x14ac:dyDescent="0.3">
      <c r="A18" s="113"/>
      <c r="B18" s="428" t="s">
        <v>501</v>
      </c>
      <c r="C18" s="424">
        <f ca="1">MemMlt!D285</f>
        <v>15759.282900000002</v>
      </c>
      <c r="D18" s="200">
        <f ca="1">MemMlt!E285</f>
        <v>22695.672299999998</v>
      </c>
      <c r="E18" s="200">
        <f ca="1">MemMlt!F285</f>
        <v>26332.307199999999</v>
      </c>
      <c r="F18" s="200">
        <f ca="1">MemMlt!G285</f>
        <v>26191.505600000004</v>
      </c>
      <c r="G18" s="200">
        <f ca="1">MemMlt!H285</f>
        <v>19942.330600000001</v>
      </c>
      <c r="H18" s="200">
        <f ca="1">MemMlt!I285</f>
        <v>10468.667800000001</v>
      </c>
      <c r="I18" s="200">
        <f ca="1">MemMlt!J285</f>
        <v>5221.8189999999995</v>
      </c>
      <c r="J18" s="200">
        <f ca="1">MemMlt!K285</f>
        <v>3224.5187000000001</v>
      </c>
      <c r="K18" s="200">
        <f ca="1">MemMlt!L285</f>
        <v>2297.1558999999997</v>
      </c>
      <c r="L18" s="200">
        <f ca="1">MemMlt!M285</f>
        <v>2418.2345</v>
      </c>
      <c r="M18" s="200">
        <f ca="1">MemMlt!N285</f>
        <v>4056.6453999999999</v>
      </c>
      <c r="N18" s="201">
        <f ca="1">MemMlt!O285</f>
        <v>8306.4645</v>
      </c>
    </row>
    <row r="19" spans="1:14" x14ac:dyDescent="0.25">
      <c r="A19" s="113"/>
      <c r="B19" s="429" t="s">
        <v>2</v>
      </c>
      <c r="C19" s="459">
        <f ca="1">MemMlt!D22</f>
        <v>9148.476999999999</v>
      </c>
      <c r="D19" s="459">
        <f ca="1">MemMlt!E22</f>
        <v>8905.5240999999987</v>
      </c>
      <c r="E19" s="459">
        <f ca="1">MemMlt!F22</f>
        <v>7995.9447999999993</v>
      </c>
      <c r="F19" s="459">
        <f ca="1">MemMlt!G22</f>
        <v>5630.7731999999996</v>
      </c>
      <c r="G19" s="459">
        <f ca="1">MemMlt!H22</f>
        <v>4062.2301999999995</v>
      </c>
      <c r="H19" s="459">
        <f ca="1">MemMlt!I22</f>
        <v>3397.7145999999998</v>
      </c>
      <c r="I19" s="459">
        <f ca="1">MemMlt!J22</f>
        <v>2772.3798999999999</v>
      </c>
      <c r="J19" s="459">
        <f ca="1">MemMlt!K22</f>
        <v>2289.7217000000001</v>
      </c>
      <c r="K19" s="459">
        <f ca="1">MemMlt!L22</f>
        <v>2323.2365999999997</v>
      </c>
      <c r="L19" s="459">
        <f ca="1">MemMlt!M22</f>
        <v>2698.1807000000003</v>
      </c>
      <c r="M19" s="459">
        <f ca="1">MemMlt!N22</f>
        <v>3726.8085000000001</v>
      </c>
      <c r="N19" s="460">
        <f ca="1">MemMlt!O22</f>
        <v>6273.1659</v>
      </c>
    </row>
    <row r="20" spans="1:14" x14ac:dyDescent="0.25">
      <c r="A20" s="113"/>
      <c r="B20" s="430" t="s">
        <v>3</v>
      </c>
      <c r="C20" s="403">
        <f ca="1">MemMlt!D45</f>
        <v>9029.4305999999997</v>
      </c>
      <c r="D20" s="403">
        <f ca="1">MemMlt!E45</f>
        <v>9328.7873</v>
      </c>
      <c r="E20" s="403">
        <f ca="1">MemMlt!F45</f>
        <v>9172.336000000003</v>
      </c>
      <c r="F20" s="403">
        <f ca="1">MemMlt!G45</f>
        <v>6956.8710999999994</v>
      </c>
      <c r="G20" s="403">
        <f ca="1">MemMlt!H45</f>
        <v>4568.521200000001</v>
      </c>
      <c r="H20" s="403">
        <f ca="1">MemMlt!I45</f>
        <v>3549.5828000000001</v>
      </c>
      <c r="I20" s="403">
        <f ca="1">MemMlt!J45</f>
        <v>2867.7798000000003</v>
      </c>
      <c r="J20" s="403">
        <f ca="1">MemMlt!K45</f>
        <v>2337.9774999999995</v>
      </c>
      <c r="K20" s="403">
        <f ca="1">MemMlt!L45</f>
        <v>2117.1621999999993</v>
      </c>
      <c r="L20" s="403">
        <f ca="1">MemMlt!M45</f>
        <v>2534.3491999999992</v>
      </c>
      <c r="M20" s="403">
        <f ca="1">MemMlt!N45</f>
        <v>3920.5341999999996</v>
      </c>
      <c r="N20" s="456">
        <f ca="1">MemMlt!O45</f>
        <v>6610.8995000000014</v>
      </c>
    </row>
    <row r="21" spans="1:14" x14ac:dyDescent="0.25">
      <c r="A21" s="113"/>
      <c r="B21" s="431" t="s">
        <v>9</v>
      </c>
      <c r="C21" s="406">
        <f ca="1">MemMlt!D50</f>
        <v>361.83679999999998</v>
      </c>
      <c r="D21" s="406">
        <f ca="1">MemMlt!E50</f>
        <v>373.14419999999996</v>
      </c>
      <c r="E21" s="406">
        <f ca="1">MemMlt!F50</f>
        <v>333.56829999999997</v>
      </c>
      <c r="F21" s="406">
        <f ca="1">MemMlt!G50</f>
        <v>231.80169999999998</v>
      </c>
      <c r="G21" s="406">
        <f ca="1">MemMlt!H50</f>
        <v>175.2647</v>
      </c>
      <c r="H21" s="406">
        <f ca="1">MemMlt!I50</f>
        <v>163.9573</v>
      </c>
      <c r="I21" s="406">
        <f ca="1">MemMlt!J50</f>
        <v>141.3425</v>
      </c>
      <c r="J21" s="406">
        <f ca="1">MemMlt!K50</f>
        <v>124.3814</v>
      </c>
      <c r="K21" s="406">
        <f ca="1">MemMlt!L50</f>
        <v>163.9573</v>
      </c>
      <c r="L21" s="406">
        <f ca="1">MemMlt!M50</f>
        <v>203.53319999999999</v>
      </c>
      <c r="M21" s="406">
        <f ca="1">MemMlt!N50</f>
        <v>214.84059999999999</v>
      </c>
      <c r="N21" s="455">
        <f ca="1">MemMlt!O50</f>
        <v>282.685</v>
      </c>
    </row>
    <row r="22" spans="1:14" x14ac:dyDescent="0.25">
      <c r="A22" s="113"/>
      <c r="B22" s="430" t="s">
        <v>4</v>
      </c>
      <c r="C22" s="403">
        <f ca="1">MemMlt!D60</f>
        <v>1464.5944999999999</v>
      </c>
      <c r="D22" s="403">
        <f ca="1">MemMlt!E60</f>
        <v>1558.4893999999999</v>
      </c>
      <c r="E22" s="403">
        <f ca="1">MemMlt!F60</f>
        <v>1351.9783</v>
      </c>
      <c r="F22" s="403">
        <f ca="1">MemMlt!G60</f>
        <v>910.38629999999989</v>
      </c>
      <c r="G22" s="403">
        <f ca="1">MemMlt!H60</f>
        <v>719.93910000000005</v>
      </c>
      <c r="H22" s="403">
        <f ca="1">MemMlt!I60</f>
        <v>721.89400000000001</v>
      </c>
      <c r="I22" s="403">
        <f ca="1">MemMlt!J60</f>
        <v>577.26520000000005</v>
      </c>
      <c r="J22" s="403">
        <f ca="1">MemMlt!K60</f>
        <v>495.7919</v>
      </c>
      <c r="K22" s="403">
        <f ca="1">MemMlt!L60</f>
        <v>524.02300000000002</v>
      </c>
      <c r="L22" s="403">
        <f ca="1">MemMlt!M60</f>
        <v>614.57300000000009</v>
      </c>
      <c r="M22" s="403">
        <f ca="1">MemMlt!N60</f>
        <v>667.61180000000002</v>
      </c>
      <c r="N22" s="456">
        <f ca="1">MemMlt!O60</f>
        <v>996.14829999999995</v>
      </c>
    </row>
    <row r="23" spans="1:14" x14ac:dyDescent="0.25">
      <c r="A23" s="113"/>
      <c r="B23" s="431" t="s">
        <v>5</v>
      </c>
      <c r="C23" s="406">
        <f ca="1">MemMlt!D74</f>
        <v>2129.0522000000001</v>
      </c>
      <c r="D23" s="406">
        <f ca="1">MemMlt!E74</f>
        <v>2242.3876999999998</v>
      </c>
      <c r="E23" s="406">
        <f ca="1">MemMlt!F74</f>
        <v>1870.7494999999999</v>
      </c>
      <c r="F23" s="406">
        <f ca="1">MemMlt!G74</f>
        <v>1392.7057</v>
      </c>
      <c r="G23" s="406">
        <f ca="1">MemMlt!H74</f>
        <v>1349.4150000000002</v>
      </c>
      <c r="H23" s="406">
        <f ca="1">MemMlt!I74</f>
        <v>1463.9540999999999</v>
      </c>
      <c r="I23" s="406">
        <f ca="1">MemMlt!J74</f>
        <v>1308.7346</v>
      </c>
      <c r="J23" s="406">
        <f ca="1">MemMlt!K74</f>
        <v>1074.0041999999999</v>
      </c>
      <c r="K23" s="406">
        <f ca="1">MemMlt!L74</f>
        <v>1190.6653000000001</v>
      </c>
      <c r="L23" s="406">
        <f ca="1">MemMlt!M74</f>
        <v>1449.6901</v>
      </c>
      <c r="M23" s="406">
        <f ca="1">MemMlt!N74</f>
        <v>1342.827</v>
      </c>
      <c r="N23" s="455">
        <f ca="1">MemMlt!O74</f>
        <v>1536.2423000000001</v>
      </c>
    </row>
    <row r="24" spans="1:14" x14ac:dyDescent="0.25">
      <c r="A24" s="113"/>
      <c r="B24" s="430" t="s">
        <v>7</v>
      </c>
      <c r="C24" s="403">
        <f ca="1">MemMlt!D80</f>
        <v>5449.4447</v>
      </c>
      <c r="D24" s="403">
        <f ca="1">MemMlt!E80</f>
        <v>5723.3472000000002</v>
      </c>
      <c r="E24" s="403">
        <f ca="1">MemMlt!F80</f>
        <v>5484.8125</v>
      </c>
      <c r="F24" s="403">
        <f ca="1">MemMlt!G80</f>
        <v>4126.9328999999998</v>
      </c>
      <c r="G24" s="403">
        <f ca="1">MemMlt!H80</f>
        <v>2857.0915</v>
      </c>
      <c r="H24" s="403">
        <f ca="1">MemMlt!I80</f>
        <v>2371.1880000000001</v>
      </c>
      <c r="I24" s="403">
        <f ca="1">MemMlt!J80</f>
        <v>1941.8288</v>
      </c>
      <c r="J24" s="403">
        <f ca="1">MemMlt!K80</f>
        <v>1636.9386</v>
      </c>
      <c r="K24" s="403">
        <f ca="1">MemMlt!L80</f>
        <v>1568.4565</v>
      </c>
      <c r="L24" s="403">
        <f ca="1">MemMlt!M80</f>
        <v>1795.7831000000001</v>
      </c>
      <c r="M24" s="403">
        <f ca="1">MemMlt!N80</f>
        <v>2417.6282000000001</v>
      </c>
      <c r="N24" s="456">
        <f ca="1">MemMlt!O80</f>
        <v>3844.9639000000002</v>
      </c>
    </row>
    <row r="25" spans="1:14" x14ac:dyDescent="0.25">
      <c r="A25" s="113"/>
      <c r="B25" s="431" t="s">
        <v>8</v>
      </c>
      <c r="C25" s="406">
        <f ca="1">MemMlt!D88</f>
        <v>17247.405999999999</v>
      </c>
      <c r="D25" s="406">
        <f ca="1">MemMlt!E88</f>
        <v>18663.894400000001</v>
      </c>
      <c r="E25" s="406">
        <f ca="1">MemMlt!F88</f>
        <v>17543.7444</v>
      </c>
      <c r="F25" s="406">
        <f ca="1">MemMlt!G88</f>
        <v>13870.6512</v>
      </c>
      <c r="G25" s="406">
        <f ca="1">MemMlt!H88</f>
        <v>11026.956800000002</v>
      </c>
      <c r="H25" s="406">
        <f ca="1">MemMlt!I88</f>
        <v>10244.510000000002</v>
      </c>
      <c r="I25" s="406">
        <f ca="1">MemMlt!J88</f>
        <v>8657.0223999999998</v>
      </c>
      <c r="J25" s="406">
        <f ca="1">MemMlt!K88</f>
        <v>7241.3991999999998</v>
      </c>
      <c r="K25" s="406">
        <f ca="1">MemMlt!L88</f>
        <v>7265.9877999999999</v>
      </c>
      <c r="L25" s="406">
        <f ca="1">MemMlt!M88</f>
        <v>8631.2428</v>
      </c>
      <c r="M25" s="406">
        <f ca="1">MemMlt!N88</f>
        <v>9622.9392000000007</v>
      </c>
      <c r="N25" s="455">
        <f ca="1">MemMlt!O88</f>
        <v>12863.968200000001</v>
      </c>
    </row>
    <row r="26" spans="1:14" x14ac:dyDescent="0.25">
      <c r="A26" s="113"/>
      <c r="B26" s="430" t="s">
        <v>10</v>
      </c>
      <c r="C26" s="403">
        <f ca="1">MemMlt!D103</f>
        <v>1564.2008000000001</v>
      </c>
      <c r="D26" s="403">
        <f ca="1">MemMlt!E103</f>
        <v>1576.4967999999999</v>
      </c>
      <c r="E26" s="403">
        <f ca="1">MemMlt!F103</f>
        <v>1540.3655000000001</v>
      </c>
      <c r="F26" s="403">
        <f ca="1">MemMlt!G103</f>
        <v>1290.2730999999999</v>
      </c>
      <c r="G26" s="403">
        <f ca="1">MemMlt!H103</f>
        <v>1016.6809</v>
      </c>
      <c r="H26" s="403">
        <f ca="1">MemMlt!I103</f>
        <v>860.91859999999997</v>
      </c>
      <c r="I26" s="403">
        <f ca="1">MemMlt!J103</f>
        <v>726.18999999999983</v>
      </c>
      <c r="J26" s="403">
        <f ca="1">MemMlt!K103</f>
        <v>615.0080999999999</v>
      </c>
      <c r="K26" s="403">
        <f ca="1">MemMlt!L103</f>
        <v>627.40589999999997</v>
      </c>
      <c r="L26" s="403">
        <f ca="1">MemMlt!M103</f>
        <v>752.30830000000003</v>
      </c>
      <c r="M26" s="403">
        <f ca="1">MemMlt!N103</f>
        <v>1001.8037</v>
      </c>
      <c r="N26" s="456">
        <f ca="1">MemMlt!O103</f>
        <v>1331.4254999999998</v>
      </c>
    </row>
    <row r="27" spans="1:14" x14ac:dyDescent="0.25">
      <c r="A27" s="113"/>
      <c r="B27" s="431" t="s">
        <v>11</v>
      </c>
      <c r="C27" s="406">
        <f ca="1">MemMlt!D108</f>
        <v>105.09</v>
      </c>
      <c r="D27" s="406">
        <f ca="1">MemMlt!E108</f>
        <v>77.97</v>
      </c>
      <c r="E27" s="406">
        <f ca="1">MemMlt!F108</f>
        <v>76.275000000000006</v>
      </c>
      <c r="F27" s="406">
        <f ca="1">MemMlt!G108</f>
        <v>62.715000000000003</v>
      </c>
      <c r="G27" s="406">
        <f ca="1">MemMlt!H108</f>
        <v>44.07</v>
      </c>
      <c r="H27" s="406">
        <f ca="1">MemMlt!I108</f>
        <v>33.9</v>
      </c>
      <c r="I27" s="406">
        <f ca="1">MemMlt!J108</f>
        <v>28.815000000000001</v>
      </c>
      <c r="J27" s="406">
        <f ca="1">MemMlt!K108</f>
        <v>25.425000000000001</v>
      </c>
      <c r="K27" s="406">
        <f ca="1">MemMlt!L108</f>
        <v>23.73</v>
      </c>
      <c r="L27" s="406">
        <f ca="1">MemMlt!M108</f>
        <v>32.204999999999998</v>
      </c>
      <c r="M27" s="406">
        <f ca="1">MemMlt!N108</f>
        <v>62.715000000000003</v>
      </c>
      <c r="N27" s="455">
        <f ca="1">MemMlt!O108</f>
        <v>98.31</v>
      </c>
    </row>
    <row r="28" spans="1:14" x14ac:dyDescent="0.25">
      <c r="A28" s="113"/>
      <c r="B28" s="430" t="s">
        <v>12</v>
      </c>
      <c r="C28" s="403">
        <f ca="1">MemMlt!D113</f>
        <v>79.761600000000001</v>
      </c>
      <c r="D28" s="403">
        <f ca="1">MemMlt!E113</f>
        <v>55.4664</v>
      </c>
      <c r="E28" s="403">
        <f ca="1">MemMlt!F113</f>
        <v>54.549599999999998</v>
      </c>
      <c r="F28" s="403">
        <f ca="1">MemMlt!G113</f>
        <v>48.131999999999998</v>
      </c>
      <c r="G28" s="403">
        <f ca="1">MemMlt!H113</f>
        <v>33.004799999999996</v>
      </c>
      <c r="H28" s="403">
        <f ca="1">MemMlt!I113</f>
        <v>27.962399999999999</v>
      </c>
      <c r="I28" s="403">
        <f ca="1">MemMlt!J113</f>
        <v>27.045599999999997</v>
      </c>
      <c r="J28" s="403">
        <f ca="1">MemMlt!K113</f>
        <v>22.919999999999998</v>
      </c>
      <c r="K28" s="403">
        <f ca="1">MemMlt!L113</f>
        <v>20.169599999999999</v>
      </c>
      <c r="L28" s="403">
        <f ca="1">MemMlt!M113</f>
        <v>27.962399999999999</v>
      </c>
      <c r="M28" s="403">
        <f ca="1">MemMlt!N113</f>
        <v>55.4664</v>
      </c>
      <c r="N28" s="456">
        <f ca="1">MemMlt!O113</f>
        <v>82.512</v>
      </c>
    </row>
    <row r="29" spans="1:14" x14ac:dyDescent="0.25">
      <c r="A29" s="113"/>
      <c r="B29" s="431" t="s">
        <v>13</v>
      </c>
      <c r="C29" s="406">
        <f ca="1">MemMlt!D125</f>
        <v>1686.0920999999998</v>
      </c>
      <c r="D29" s="406">
        <f ca="1">MemMlt!E125</f>
        <v>1325.5277999999998</v>
      </c>
      <c r="E29" s="406">
        <f ca="1">MemMlt!F125</f>
        <v>1178.9933999999998</v>
      </c>
      <c r="F29" s="406">
        <f ca="1">MemMlt!G125</f>
        <v>898.32659999999998</v>
      </c>
      <c r="G29" s="406">
        <f ca="1">MemMlt!H125</f>
        <v>659.25589999999988</v>
      </c>
      <c r="H29" s="406">
        <f ca="1">MemMlt!I125</f>
        <v>555.50530000000003</v>
      </c>
      <c r="I29" s="406">
        <f ca="1">MemMlt!J125</f>
        <v>486.94400000000002</v>
      </c>
      <c r="J29" s="406">
        <f ca="1">MemMlt!K125</f>
        <v>430.06279999999992</v>
      </c>
      <c r="K29" s="406">
        <f ca="1">MemMlt!L125</f>
        <v>421.00369999999998</v>
      </c>
      <c r="L29" s="406">
        <f ca="1">MemMlt!M125</f>
        <v>521.78970000000004</v>
      </c>
      <c r="M29" s="406">
        <f ca="1">MemMlt!N125</f>
        <v>887.63350000000014</v>
      </c>
      <c r="N29" s="455">
        <f ca="1">MemMlt!O125</f>
        <v>1462.3854000000001</v>
      </c>
    </row>
    <row r="30" spans="1:14" x14ac:dyDescent="0.25">
      <c r="A30" s="113"/>
      <c r="B30" s="430" t="s">
        <v>14</v>
      </c>
      <c r="C30" s="403">
        <f ca="1">MemMlt!D134</f>
        <v>641.07920000000001</v>
      </c>
      <c r="D30" s="403">
        <f ca="1">MemMlt!E134</f>
        <v>702.50660000000005</v>
      </c>
      <c r="E30" s="403">
        <f ca="1">MemMlt!F134</f>
        <v>697.78110000000004</v>
      </c>
      <c r="F30" s="403">
        <f ca="1">MemMlt!G134</f>
        <v>567.52089999999998</v>
      </c>
      <c r="G30" s="403">
        <f ca="1">MemMlt!H134</f>
        <v>446.58739999999995</v>
      </c>
      <c r="H30" s="403">
        <f ca="1">MemMlt!I134</f>
        <v>393.06540000000001</v>
      </c>
      <c r="I30" s="403">
        <f ca="1">MemMlt!J134</f>
        <v>360.68329999999997</v>
      </c>
      <c r="J30" s="403">
        <f ca="1">MemMlt!K134</f>
        <v>339.07299999999998</v>
      </c>
      <c r="K30" s="403">
        <f ca="1">MemMlt!L134</f>
        <v>338.44209999999998</v>
      </c>
      <c r="L30" s="403">
        <f ca="1">MemMlt!M134</f>
        <v>371.43810000000002</v>
      </c>
      <c r="M30" s="403">
        <f ca="1">MemMlt!N134</f>
        <v>423.39960000000002</v>
      </c>
      <c r="N30" s="456">
        <f ca="1">MemMlt!O134</f>
        <v>523.65340000000003</v>
      </c>
    </row>
    <row r="31" spans="1:14" x14ac:dyDescent="0.25">
      <c r="A31" s="113"/>
      <c r="B31" s="431" t="s">
        <v>24</v>
      </c>
      <c r="C31" s="406">
        <f ca="1">MemMlt!D139</f>
        <v>508.97659999999996</v>
      </c>
      <c r="D31" s="406">
        <f ca="1">MemMlt!E139</f>
        <v>341.80539999999996</v>
      </c>
      <c r="E31" s="406">
        <f ca="1">MemMlt!F139</f>
        <v>308.96819999999997</v>
      </c>
      <c r="F31" s="406">
        <f ca="1">MemMlt!G139</f>
        <v>194.03799999999998</v>
      </c>
      <c r="G31" s="406">
        <f ca="1">MemMlt!H139</f>
        <v>102.98939999999999</v>
      </c>
      <c r="H31" s="406">
        <f ca="1">MemMlt!I139</f>
        <v>77.615200000000002</v>
      </c>
      <c r="I31" s="406">
        <f ca="1">MemMlt!J139</f>
        <v>64.181799999999996</v>
      </c>
      <c r="J31" s="406">
        <f ca="1">MemMlt!K139</f>
        <v>53.733599999999996</v>
      </c>
      <c r="K31" s="406">
        <f ca="1">MemMlt!L139</f>
        <v>50.748399999999997</v>
      </c>
      <c r="L31" s="406">
        <f ca="1">MemMlt!M139</f>
        <v>98.511600000000001</v>
      </c>
      <c r="M31" s="406">
        <f ca="1">MemMlt!N139</f>
        <v>294.04219999999998</v>
      </c>
      <c r="N31" s="455">
        <f ca="1">MemMlt!O139</f>
        <v>523.90260000000001</v>
      </c>
    </row>
    <row r="32" spans="1:14" x14ac:dyDescent="0.25">
      <c r="A32" s="113"/>
      <c r="B32" s="430" t="s">
        <v>28</v>
      </c>
      <c r="C32" s="403">
        <f ca="1">MemMlt!D151</f>
        <v>9454.1579000000002</v>
      </c>
      <c r="D32" s="403">
        <f ca="1">MemMlt!E151</f>
        <v>12045.916999999998</v>
      </c>
      <c r="E32" s="403">
        <f ca="1">MemMlt!F151</f>
        <v>13651.834699999998</v>
      </c>
      <c r="F32" s="403">
        <f ca="1">MemMlt!G151</f>
        <v>12728.550499999999</v>
      </c>
      <c r="G32" s="403">
        <f ca="1">MemMlt!H151</f>
        <v>9473.762999999999</v>
      </c>
      <c r="H32" s="403">
        <f ca="1">MemMlt!I151</f>
        <v>6447.7505999999994</v>
      </c>
      <c r="I32" s="403">
        <f ca="1">MemMlt!J151</f>
        <v>4165.3069999999998</v>
      </c>
      <c r="J32" s="403">
        <f ca="1">MemMlt!K151</f>
        <v>2662.1355000000003</v>
      </c>
      <c r="K32" s="403">
        <f ca="1">MemMlt!L151</f>
        <v>2044.3111999999996</v>
      </c>
      <c r="L32" s="403">
        <f ca="1">MemMlt!M151</f>
        <v>2456.2813999999998</v>
      </c>
      <c r="M32" s="403">
        <f ca="1">MemMlt!N151</f>
        <v>3891.3206999999998</v>
      </c>
      <c r="N32" s="456">
        <f ca="1">MemMlt!O151</f>
        <v>6364.1967999999997</v>
      </c>
    </row>
    <row r="33" spans="1:14" x14ac:dyDescent="0.25">
      <c r="A33" s="113"/>
      <c r="B33" s="431" t="s">
        <v>20</v>
      </c>
      <c r="C33" s="406">
        <f ca="1">MemMlt!D158</f>
        <v>856.10259999999994</v>
      </c>
      <c r="D33" s="406">
        <f ca="1">MemMlt!E158</f>
        <v>796.89319999999998</v>
      </c>
      <c r="E33" s="406">
        <f ca="1">MemMlt!F158</f>
        <v>694.7826</v>
      </c>
      <c r="F33" s="406">
        <f ca="1">MemMlt!G158</f>
        <v>477.78069999999997</v>
      </c>
      <c r="G33" s="406">
        <f ca="1">MemMlt!H158</f>
        <v>301.13640000000004</v>
      </c>
      <c r="H33" s="406">
        <f ca="1">MemMlt!I158</f>
        <v>234.9023</v>
      </c>
      <c r="I33" s="406">
        <f ca="1">MemMlt!J158</f>
        <v>193.27859999999998</v>
      </c>
      <c r="J33" s="406">
        <f ca="1">MemMlt!K158</f>
        <v>160.59709999999998</v>
      </c>
      <c r="K33" s="406">
        <f ca="1">MemMlt!L158</f>
        <v>154.58659999999998</v>
      </c>
      <c r="L33" s="406">
        <f ca="1">MemMlt!M158</f>
        <v>200.51130000000001</v>
      </c>
      <c r="M33" s="406">
        <f ca="1">MemMlt!N158</f>
        <v>373.87039999999996</v>
      </c>
      <c r="N33" s="455">
        <f ca="1">MemMlt!O158</f>
        <v>673.71620000000007</v>
      </c>
    </row>
    <row r="34" spans="1:14" x14ac:dyDescent="0.25">
      <c r="A34" s="113"/>
      <c r="B34" s="432" t="s">
        <v>26</v>
      </c>
      <c r="C34" s="403">
        <f ca="1">MemMlt!D167</f>
        <v>4628.5236000000004</v>
      </c>
      <c r="D34" s="403">
        <f ca="1">MemMlt!E167</f>
        <v>5244.5780999999997</v>
      </c>
      <c r="E34" s="403">
        <f ca="1">MemMlt!F167</f>
        <v>5027.5182999999997</v>
      </c>
      <c r="F34" s="403">
        <f ca="1">MemMlt!G167</f>
        <v>3633.5942</v>
      </c>
      <c r="G34" s="403">
        <f ca="1">MemMlt!H167</f>
        <v>1868.8505</v>
      </c>
      <c r="H34" s="403">
        <f ca="1">MemMlt!I167</f>
        <v>1220.4402</v>
      </c>
      <c r="I34" s="403">
        <f ca="1">MemMlt!J167</f>
        <v>908.72640000000001</v>
      </c>
      <c r="J34" s="403">
        <f ca="1">MemMlt!K167</f>
        <v>706.21370000000002</v>
      </c>
      <c r="K34" s="403">
        <f ca="1">MemMlt!L167</f>
        <v>660.8356</v>
      </c>
      <c r="L34" s="403">
        <f ca="1">MemMlt!M167</f>
        <v>942.55349999999999</v>
      </c>
      <c r="M34" s="403">
        <f ca="1">MemMlt!N167</f>
        <v>1761.3595</v>
      </c>
      <c r="N34" s="456">
        <f ca="1">MemMlt!O167</f>
        <v>3376.6507999999999</v>
      </c>
    </row>
    <row r="35" spans="1:14" x14ac:dyDescent="0.25">
      <c r="A35" s="113"/>
      <c r="B35" s="433" t="s">
        <v>15</v>
      </c>
      <c r="C35" s="406">
        <f ca="1">MemMlt!D182</f>
        <v>3824.7698000000005</v>
      </c>
      <c r="D35" s="406">
        <f ca="1">MemMlt!E182</f>
        <v>4135.3537000000006</v>
      </c>
      <c r="E35" s="406">
        <f ca="1">MemMlt!F182</f>
        <v>3703.8609000000001</v>
      </c>
      <c r="F35" s="406">
        <f ca="1">MemMlt!G182</f>
        <v>3163.6276000000003</v>
      </c>
      <c r="G35" s="406">
        <f ca="1">MemMlt!H182</f>
        <v>3948.7020000000002</v>
      </c>
      <c r="H35" s="406">
        <f ca="1">MemMlt!I182</f>
        <v>4883.6980999999996</v>
      </c>
      <c r="I35" s="406">
        <f ca="1">MemMlt!J182</f>
        <v>4803.4377999999997</v>
      </c>
      <c r="J35" s="406">
        <f ca="1">MemMlt!K182</f>
        <v>3925.3809999999999</v>
      </c>
      <c r="K35" s="406">
        <f ca="1">MemMlt!L182</f>
        <v>4611.0974999999999</v>
      </c>
      <c r="L35" s="406">
        <f ca="1">MemMlt!M182</f>
        <v>5979.1877999999997</v>
      </c>
      <c r="M35" s="406">
        <f ca="1">MemMlt!N182</f>
        <v>4502.0115000000005</v>
      </c>
      <c r="N35" s="455">
        <f ca="1">MemMlt!O182</f>
        <v>3728.6349999999998</v>
      </c>
    </row>
    <row r="36" spans="1:14" x14ac:dyDescent="0.25">
      <c r="A36" s="113"/>
      <c r="B36" s="434" t="s">
        <v>16</v>
      </c>
      <c r="C36" s="403">
        <f ca="1">MemMlt!D194</f>
        <v>563.10089999999991</v>
      </c>
      <c r="D36" s="403">
        <f ca="1">MemMlt!E194</f>
        <v>577.27969999999993</v>
      </c>
      <c r="E36" s="403">
        <f ca="1">MemMlt!F194</f>
        <v>474.4873</v>
      </c>
      <c r="F36" s="403">
        <f ca="1">MemMlt!G194</f>
        <v>596.27170000000001</v>
      </c>
      <c r="G36" s="403">
        <f ca="1">MemMlt!H194</f>
        <v>802.26019999999983</v>
      </c>
      <c r="H36" s="403">
        <f ca="1">MemMlt!I194</f>
        <v>1031.5205000000001</v>
      </c>
      <c r="I36" s="403">
        <f ca="1">MemMlt!J194</f>
        <v>1226.721</v>
      </c>
      <c r="J36" s="403">
        <f ca="1">MemMlt!K194</f>
        <v>1215.0551</v>
      </c>
      <c r="K36" s="403">
        <f ca="1">MemMlt!L194</f>
        <v>1383.1238999999998</v>
      </c>
      <c r="L36" s="403">
        <f ca="1">MemMlt!M194</f>
        <v>1316.018</v>
      </c>
      <c r="M36" s="403">
        <f ca="1">MemMlt!N194</f>
        <v>869.13659999999993</v>
      </c>
      <c r="N36" s="456">
        <f ca="1">MemMlt!O194</f>
        <v>686.99219999999991</v>
      </c>
    </row>
    <row r="37" spans="1:14" x14ac:dyDescent="0.25">
      <c r="A37" s="113"/>
      <c r="B37" s="435" t="s">
        <v>17</v>
      </c>
      <c r="C37" s="406">
        <f ca="1">MemMlt!D209</f>
        <v>2453.3306000000002</v>
      </c>
      <c r="D37" s="406">
        <f ca="1">MemMlt!E209</f>
        <v>2994.6074999999996</v>
      </c>
      <c r="E37" s="406">
        <f ca="1">MemMlt!F209</f>
        <v>2393.4414999999995</v>
      </c>
      <c r="F37" s="406">
        <f ca="1">MemMlt!G209</f>
        <v>2458.3105999999998</v>
      </c>
      <c r="G37" s="406">
        <f ca="1">MemMlt!H209</f>
        <v>3367.0821000000005</v>
      </c>
      <c r="H37" s="406">
        <f ca="1">MemMlt!I209</f>
        <v>3886.0779999999995</v>
      </c>
      <c r="I37" s="406">
        <f ca="1">MemMlt!J209</f>
        <v>4567.7842000000001</v>
      </c>
      <c r="J37" s="406">
        <f ca="1">MemMlt!K209</f>
        <v>4602.1581999999999</v>
      </c>
      <c r="K37" s="406">
        <f ca="1">MemMlt!L209</f>
        <v>5363.1886999999997</v>
      </c>
      <c r="L37" s="406">
        <f ca="1">MemMlt!M209</f>
        <v>5479.0587000000005</v>
      </c>
      <c r="M37" s="406">
        <f ca="1">MemMlt!N209</f>
        <v>3475.4317000000005</v>
      </c>
      <c r="N37" s="455">
        <f ca="1">MemMlt!O209</f>
        <v>2600.8528999999999</v>
      </c>
    </row>
    <row r="38" spans="1:14" x14ac:dyDescent="0.25">
      <c r="A38" s="113"/>
      <c r="B38" s="434" t="s">
        <v>18</v>
      </c>
      <c r="C38" s="403">
        <f ca="1">MemMlt!D214</f>
        <v>163.14750000000001</v>
      </c>
      <c r="D38" s="403">
        <f ca="1">MemMlt!E214</f>
        <v>176.19929999999999</v>
      </c>
      <c r="E38" s="403">
        <f ca="1">MemMlt!F214</f>
        <v>156.6216</v>
      </c>
      <c r="F38" s="403">
        <f ca="1">MemMlt!G214</f>
        <v>117.4662</v>
      </c>
      <c r="G38" s="403">
        <f ca="1">MemMlt!H214</f>
        <v>110.94030000000001</v>
      </c>
      <c r="H38" s="403">
        <f ca="1">MemMlt!I214</f>
        <v>110.94030000000001</v>
      </c>
      <c r="I38" s="403">
        <f ca="1">MemMlt!J214</f>
        <v>110.94030000000001</v>
      </c>
      <c r="J38" s="403">
        <f ca="1">MemMlt!K214</f>
        <v>97.888499999999993</v>
      </c>
      <c r="K38" s="403">
        <f ca="1">MemMlt!L214</f>
        <v>117.4662</v>
      </c>
      <c r="L38" s="403">
        <f ca="1">MemMlt!M214</f>
        <v>130.518</v>
      </c>
      <c r="M38" s="403">
        <f ca="1">MemMlt!N214</f>
        <v>130.518</v>
      </c>
      <c r="N38" s="456">
        <f ca="1">MemMlt!O214</f>
        <v>137.04390000000001</v>
      </c>
    </row>
    <row r="39" spans="1:14" x14ac:dyDescent="0.25">
      <c r="A39" s="113"/>
      <c r="B39" s="435" t="s">
        <v>19</v>
      </c>
      <c r="C39" s="406">
        <f ca="1">MemMlt!D219</f>
        <v>203.3304</v>
      </c>
      <c r="D39" s="406">
        <f ca="1">MemMlt!E219</f>
        <v>240.786</v>
      </c>
      <c r="E39" s="406">
        <f ca="1">MemMlt!F219</f>
        <v>189.0616</v>
      </c>
      <c r="F39" s="406">
        <f ca="1">MemMlt!G219</f>
        <v>137.3372</v>
      </c>
      <c r="G39" s="406">
        <f ca="1">MemMlt!H219</f>
        <v>165.87479999999999</v>
      </c>
      <c r="H39" s="406">
        <f ca="1">MemMlt!I219</f>
        <v>169.44200000000001</v>
      </c>
      <c r="I39" s="406">
        <f ca="1">MemMlt!J219</f>
        <v>212.2484</v>
      </c>
      <c r="J39" s="406">
        <f ca="1">MemMlt!K219</f>
        <v>233.6516</v>
      </c>
      <c r="K39" s="406">
        <f ca="1">MemMlt!L219</f>
        <v>287.15960000000001</v>
      </c>
      <c r="L39" s="406">
        <f ca="1">MemMlt!M219</f>
        <v>310.34640000000002</v>
      </c>
      <c r="M39" s="406">
        <f ca="1">MemMlt!N219</f>
        <v>205.114</v>
      </c>
      <c r="N39" s="455">
        <f ca="1">MemMlt!O219</f>
        <v>173.00920000000002</v>
      </c>
    </row>
    <row r="40" spans="1:14" x14ac:dyDescent="0.25">
      <c r="A40" s="113"/>
      <c r="B40" s="436" t="s">
        <v>6</v>
      </c>
      <c r="C40" s="403">
        <f ca="1">MemMlt!D224</f>
        <v>321.18340000000001</v>
      </c>
      <c r="D40" s="403">
        <f ca="1">MemMlt!E224</f>
        <v>327.4606</v>
      </c>
      <c r="E40" s="403">
        <f ca="1">MemMlt!F224</f>
        <v>270.9658</v>
      </c>
      <c r="F40" s="403">
        <f ca="1">MemMlt!G224</f>
        <v>201.91660000000002</v>
      </c>
      <c r="G40" s="403">
        <f ca="1">MemMlt!H224</f>
        <v>247.9494</v>
      </c>
      <c r="H40" s="403">
        <f ca="1">MemMlt!I224</f>
        <v>301.30560000000003</v>
      </c>
      <c r="I40" s="403">
        <f ca="1">MemMlt!J224</f>
        <v>306.53660000000002</v>
      </c>
      <c r="J40" s="403">
        <f ca="1">MemMlt!K224</f>
        <v>242.7184</v>
      </c>
      <c r="K40" s="403">
        <f ca="1">MemMlt!L224</f>
        <v>276.1968</v>
      </c>
      <c r="L40" s="403">
        <f ca="1">MemMlt!M224</f>
        <v>357.80040000000002</v>
      </c>
      <c r="M40" s="403">
        <f ca="1">MemMlt!N224</f>
        <v>295.02840000000003</v>
      </c>
      <c r="N40" s="456">
        <f ca="1">MemMlt!O224</f>
        <v>269.9196</v>
      </c>
    </row>
    <row r="41" spans="1:14" x14ac:dyDescent="0.25">
      <c r="A41" s="113"/>
      <c r="B41" s="437" t="s">
        <v>21</v>
      </c>
      <c r="C41" s="406">
        <f ca="1">MemMlt!D236</f>
        <v>12953.491399999999</v>
      </c>
      <c r="D41" s="406">
        <f ca="1">MemMlt!E236</f>
        <v>13794.601500000001</v>
      </c>
      <c r="E41" s="406">
        <f ca="1">MemMlt!F236</f>
        <v>13704.825700000001</v>
      </c>
      <c r="F41" s="406">
        <f ca="1">MemMlt!G236</f>
        <v>11215.4799</v>
      </c>
      <c r="G41" s="406">
        <f ca="1">MemMlt!H236</f>
        <v>6784.3752999999997</v>
      </c>
      <c r="H41" s="406">
        <f ca="1">MemMlt!I236</f>
        <v>4450.1437999999998</v>
      </c>
      <c r="I41" s="406">
        <f ca="1">MemMlt!J236</f>
        <v>3653.4299000000001</v>
      </c>
      <c r="J41" s="406">
        <f ca="1">MemMlt!K236</f>
        <v>3188.0393999999997</v>
      </c>
      <c r="K41" s="406">
        <f ca="1">MemMlt!L236</f>
        <v>2849.1140999999998</v>
      </c>
      <c r="L41" s="406">
        <f ca="1">MemMlt!M236</f>
        <v>3061.0101999999997</v>
      </c>
      <c r="M41" s="406">
        <f ca="1">MemMlt!N236</f>
        <v>4858.5230000000001</v>
      </c>
      <c r="N41" s="455">
        <f ca="1">MemMlt!O236</f>
        <v>9032.2699000000011</v>
      </c>
    </row>
    <row r="42" spans="1:14" x14ac:dyDescent="0.25">
      <c r="A42" s="113"/>
      <c r="B42" s="438" t="s">
        <v>25</v>
      </c>
      <c r="C42" s="403">
        <f ca="1">MemMlt!D241</f>
        <v>581.33699999999999</v>
      </c>
      <c r="D42" s="403">
        <f ca="1">MemMlt!E241</f>
        <v>424.16070000000002</v>
      </c>
      <c r="E42" s="403">
        <f ca="1">MemMlt!F241</f>
        <v>349.51990000000001</v>
      </c>
      <c r="F42" s="403">
        <f ca="1">MemMlt!G241</f>
        <v>241.1472</v>
      </c>
      <c r="G42" s="403">
        <f ca="1">MemMlt!H241</f>
        <v>146.41079999999999</v>
      </c>
      <c r="H42" s="403">
        <f ca="1">MemMlt!I241</f>
        <v>116.26739999999999</v>
      </c>
      <c r="I42" s="403">
        <f ca="1">MemMlt!J241</f>
        <v>98.3249</v>
      </c>
      <c r="J42" s="403">
        <f ca="1">MemMlt!K241</f>
        <v>83.253200000000007</v>
      </c>
      <c r="K42" s="403">
        <f ca="1">MemMlt!L241</f>
        <v>75.358500000000006</v>
      </c>
      <c r="L42" s="403">
        <f ca="1">MemMlt!M241</f>
        <v>120.5736</v>
      </c>
      <c r="M42" s="403">
        <f ca="1">MemMlt!N241</f>
        <v>332.29509999999999</v>
      </c>
      <c r="N42" s="456">
        <f ca="1">MemMlt!O241</f>
        <v>623.68129999999996</v>
      </c>
    </row>
    <row r="43" spans="1:14" x14ac:dyDescent="0.25">
      <c r="A43" s="113"/>
      <c r="B43" s="439" t="s">
        <v>22</v>
      </c>
      <c r="C43" s="406">
        <f ca="1">MemMlt!D246</f>
        <v>240.99119999999999</v>
      </c>
      <c r="D43" s="406">
        <f ca="1">MemMlt!E246</f>
        <v>267.39609999999999</v>
      </c>
      <c r="E43" s="406">
        <f ca="1">MemMlt!F246</f>
        <v>282.64400000000001</v>
      </c>
      <c r="F43" s="406">
        <f ca="1">MemMlt!G246</f>
        <v>249.54490000000001</v>
      </c>
      <c r="G43" s="406">
        <f ca="1">MemMlt!H246</f>
        <v>162.14840000000001</v>
      </c>
      <c r="H43" s="406">
        <f ca="1">MemMlt!I246</f>
        <v>112.6857</v>
      </c>
      <c r="I43" s="406">
        <f ca="1">MemMlt!J246</f>
        <v>97.437799999999996</v>
      </c>
      <c r="J43" s="406">
        <f ca="1">MemMlt!K246</f>
        <v>88.884100000000004</v>
      </c>
      <c r="K43" s="406">
        <f ca="1">MemMlt!L246</f>
        <v>87.024600000000007</v>
      </c>
      <c r="L43" s="406">
        <f ca="1">MemMlt!M246</f>
        <v>105.61960000000001</v>
      </c>
      <c r="M43" s="406">
        <f ca="1">MemMlt!N246</f>
        <v>146.90049999999999</v>
      </c>
      <c r="N43" s="455">
        <f ca="1">MemMlt!O246</f>
        <v>195.2475</v>
      </c>
    </row>
    <row r="44" spans="1:14" x14ac:dyDescent="0.25">
      <c r="A44" s="113"/>
      <c r="B44" s="440" t="s">
        <v>23</v>
      </c>
      <c r="C44" s="403">
        <f ca="1">MemMlt!D251</f>
        <v>148.18440000000001</v>
      </c>
      <c r="D44" s="403">
        <f ca="1">MemMlt!E251</f>
        <v>144.50280000000001</v>
      </c>
      <c r="E44" s="403">
        <f ca="1">MemMlt!F251</f>
        <v>142.66200000000001</v>
      </c>
      <c r="F44" s="403">
        <f ca="1">MemMlt!G251</f>
        <v>119.652</v>
      </c>
      <c r="G44" s="403">
        <f ca="1">MemMlt!H251</f>
        <v>72.711600000000004</v>
      </c>
      <c r="H44" s="403">
        <f ca="1">MemMlt!I251</f>
        <v>49.701599999999999</v>
      </c>
      <c r="I44" s="403">
        <f ca="1">MemMlt!J251</f>
        <v>49.701599999999999</v>
      </c>
      <c r="J44" s="403">
        <f ca="1">MemMlt!K251</f>
        <v>40.497599999999998</v>
      </c>
      <c r="K44" s="403">
        <f ca="1">MemMlt!L251</f>
        <v>27.611999999999998</v>
      </c>
      <c r="L44" s="403">
        <f ca="1">MemMlt!M251</f>
        <v>33.134399999999999</v>
      </c>
      <c r="M44" s="403">
        <f ca="1">MemMlt!N251</f>
        <v>86.517600000000002</v>
      </c>
      <c r="N44" s="456">
        <f ca="1">MemMlt!O251</f>
        <v>181.31880000000001</v>
      </c>
    </row>
    <row r="45" spans="1:14" x14ac:dyDescent="0.25">
      <c r="A45" s="113"/>
      <c r="B45" s="441" t="s">
        <v>27</v>
      </c>
      <c r="C45" s="406">
        <f ca="1">MemMlt!D261</f>
        <v>9592.3216000000011</v>
      </c>
      <c r="D45" s="406">
        <f ca="1">MemMlt!E261</f>
        <v>12799.981400000001</v>
      </c>
      <c r="E45" s="406">
        <f ca="1">MemMlt!F261</f>
        <v>14805.2294</v>
      </c>
      <c r="F45" s="406">
        <f ca="1">MemMlt!G261</f>
        <v>14503.980200000002</v>
      </c>
      <c r="G45" s="406">
        <f ca="1">MemMlt!H261</f>
        <v>9320.8565999999992</v>
      </c>
      <c r="H45" s="406">
        <f ca="1">MemMlt!I261</f>
        <v>4444.5122000000001</v>
      </c>
      <c r="I45" s="406">
        <f ca="1">MemMlt!J261</f>
        <v>2612.3098</v>
      </c>
      <c r="J45" s="406">
        <f ca="1">MemMlt!K261</f>
        <v>1853.354</v>
      </c>
      <c r="K45" s="406">
        <f ca="1">MemMlt!L261</f>
        <v>1491.9096</v>
      </c>
      <c r="L45" s="406">
        <f ca="1">MemMlt!M261</f>
        <v>1712.2862</v>
      </c>
      <c r="M45" s="406">
        <f ca="1">MemMlt!N261</f>
        <v>2860.9645999999998</v>
      </c>
      <c r="N45" s="455">
        <f ca="1">MemMlt!O261</f>
        <v>5561.6027999999997</v>
      </c>
    </row>
    <row r="46" spans="1:14" x14ac:dyDescent="0.25">
      <c r="A46" s="113"/>
      <c r="B46" s="442" t="s">
        <v>29</v>
      </c>
      <c r="C46" s="403">
        <f ca="1">MemMlt!D268</f>
        <v>260.17529999999999</v>
      </c>
      <c r="D46" s="403">
        <f ca="1">MemMlt!E268</f>
        <v>402.07480000000004</v>
      </c>
      <c r="E46" s="403">
        <f ca="1">MemMlt!F268</f>
        <v>524.54600000000005</v>
      </c>
      <c r="F46" s="403">
        <f ca="1">MemMlt!G268</f>
        <v>697.17369999999994</v>
      </c>
      <c r="G46" s="403">
        <f ca="1">MemMlt!H268</f>
        <v>800.82439999999997</v>
      </c>
      <c r="H46" s="403">
        <f ca="1">MemMlt!I268</f>
        <v>739.51229999999998</v>
      </c>
      <c r="I46" s="403">
        <f ca="1">MemMlt!J268</f>
        <v>506.65649999999994</v>
      </c>
      <c r="J46" s="403">
        <f ca="1">MemMlt!K268</f>
        <v>333.95299999999997</v>
      </c>
      <c r="K46" s="403">
        <f ca="1">MemMlt!L268</f>
        <v>223.29199999999997</v>
      </c>
      <c r="L46" s="403">
        <f ca="1">MemMlt!M268</f>
        <v>152.23350000000002</v>
      </c>
      <c r="M46" s="403">
        <f ca="1">MemMlt!N268</f>
        <v>129.69069999999999</v>
      </c>
      <c r="N46" s="456">
        <f ca="1">MemMlt!O268</f>
        <v>158.994</v>
      </c>
    </row>
    <row r="47" spans="1:14" s="259" customFormat="1" x14ac:dyDescent="0.25">
      <c r="B47" s="441" t="s">
        <v>289</v>
      </c>
      <c r="C47" s="406">
        <f ca="1">MemMlt!D275</f>
        <v>253.85040000000001</v>
      </c>
      <c r="D47" s="406">
        <f ca="1">MemMlt!E275</f>
        <v>480.24490000000003</v>
      </c>
      <c r="E47" s="406">
        <f ca="1">MemMlt!F275</f>
        <v>732.33240000000001</v>
      </c>
      <c r="F47" s="406">
        <f ca="1">MemMlt!G275</f>
        <v>904.3922</v>
      </c>
      <c r="G47" s="406">
        <f ca="1">MemMlt!H275</f>
        <v>970.79079999999999</v>
      </c>
      <c r="H47" s="406">
        <f ca="1">MemMlt!I275</f>
        <v>763.75850000000003</v>
      </c>
      <c r="I47" s="406">
        <f ca="1">MemMlt!J275</f>
        <v>564.92150000000004</v>
      </c>
      <c r="J47" s="406">
        <f ca="1">MemMlt!K275</f>
        <v>379.25319999999999</v>
      </c>
      <c r="K47" s="406">
        <f ca="1">MemMlt!L275</f>
        <v>219.35890000000001</v>
      </c>
      <c r="L47" s="406">
        <f ca="1">MemMlt!M275</f>
        <v>132.45670000000001</v>
      </c>
      <c r="M47" s="406">
        <f ca="1">MemMlt!N275</f>
        <v>94.598199999999991</v>
      </c>
      <c r="N47" s="455">
        <f ca="1">MemMlt!O275</f>
        <v>110.15130000000001</v>
      </c>
    </row>
    <row r="48" spans="1:14" ht="15.75" thickBot="1" x14ac:dyDescent="0.3">
      <c r="A48" s="113"/>
      <c r="B48" s="443" t="s">
        <v>431</v>
      </c>
      <c r="C48" s="461">
        <f ca="1">MemMlt!D281</f>
        <v>5652.9355999999998</v>
      </c>
      <c r="D48" s="461">
        <f ca="1">MemMlt!E281</f>
        <v>9013.3711999999996</v>
      </c>
      <c r="E48" s="461">
        <f ca="1">MemMlt!F281</f>
        <v>10270.1994</v>
      </c>
      <c r="F48" s="461">
        <f ca="1">MemMlt!G281</f>
        <v>10085.959500000001</v>
      </c>
      <c r="G48" s="461">
        <f ca="1">MemMlt!H281</f>
        <v>8849.8588</v>
      </c>
      <c r="H48" s="461">
        <f ca="1">MemMlt!I281</f>
        <v>4520.8848000000007</v>
      </c>
      <c r="I48" s="461">
        <f ca="1">MemMlt!J281</f>
        <v>1537.9312</v>
      </c>
      <c r="J48" s="461">
        <f ca="1">MemMlt!K281</f>
        <v>657.95850000000007</v>
      </c>
      <c r="K48" s="461">
        <f ca="1">MemMlt!L281</f>
        <v>362.59539999999998</v>
      </c>
      <c r="L48" s="461">
        <f ca="1">MemMlt!M281</f>
        <v>421.25810000000001</v>
      </c>
      <c r="M48" s="461">
        <f ca="1">MemMlt!N281</f>
        <v>971.39190000000008</v>
      </c>
      <c r="N48" s="462">
        <f ca="1">MemMlt!O281</f>
        <v>2475.7164000000002</v>
      </c>
    </row>
    <row r="49" spans="1:20" ht="15.75" thickBot="1" x14ac:dyDescent="0.3">
      <c r="A49" s="113"/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1:20" x14ac:dyDescent="0.25">
      <c r="A50" s="113"/>
      <c r="B50" s="444" t="s">
        <v>704</v>
      </c>
      <c r="C50" s="453">
        <f ca="1">MemMlt!D167+MemMlt!D158+MemMlt!D139+MemMlt!D134+MemMlt!D125+MemMlt!D113+MemMlt!D108+MemMlt!D103+MemMlt!D50</f>
        <v>10431.6633</v>
      </c>
      <c r="D50" s="453">
        <f ca="1">MemMlt!E167+MemMlt!E158+MemMlt!E139+MemMlt!E134+MemMlt!E125+MemMlt!E113+MemMlt!E108+MemMlt!E103+MemMlt!E50</f>
        <v>10494.388499999999</v>
      </c>
      <c r="E50" s="453">
        <f ca="1">MemMlt!F167+MemMlt!F158+MemMlt!F139+MemMlt!F134+MemMlt!F125+MemMlt!F113+MemMlt!F108+MemMlt!F103+MemMlt!F50</f>
        <v>9912.8020000000015</v>
      </c>
      <c r="F50" s="453">
        <f ca="1">MemMlt!G167+MemMlt!G158+MemMlt!G139+MemMlt!G134+MemMlt!G125+MemMlt!G113+MemMlt!G108+MemMlt!G103+MemMlt!G50</f>
        <v>7404.1821999999993</v>
      </c>
      <c r="G50" s="453">
        <f ca="1">MemMlt!H167+MemMlt!H158+MemMlt!H139+MemMlt!H134+MemMlt!H125+MemMlt!H113+MemMlt!H108+MemMlt!H103+MemMlt!H50</f>
        <v>4647.84</v>
      </c>
      <c r="H50" s="453">
        <f ca="1">MemMlt!I167+MemMlt!I158+MemMlt!I139+MemMlt!I134+MemMlt!I125+MemMlt!I113+MemMlt!I108+MemMlt!I103+MemMlt!I50</f>
        <v>3568.2667000000001</v>
      </c>
      <c r="I50" s="453">
        <f ca="1">MemMlt!J167+MemMlt!J158+MemMlt!J139+MemMlt!J134+MemMlt!J125+MemMlt!J113+MemMlt!J108+MemMlt!J103+MemMlt!J50</f>
        <v>2937.2072000000003</v>
      </c>
      <c r="J50" s="453">
        <f ca="1">MemMlt!K167+MemMlt!K158+MemMlt!K139+MemMlt!K134+MemMlt!K125+MemMlt!K113+MemMlt!K108+MemMlt!K103+MemMlt!K50</f>
        <v>2477.4147000000003</v>
      </c>
      <c r="K50" s="453">
        <f ca="1">MemMlt!L167+MemMlt!L158+MemMlt!L139+MemMlt!L134+MemMlt!L125+MemMlt!L113+MemMlt!L108+MemMlt!L103+MemMlt!L50</f>
        <v>2460.8791999999999</v>
      </c>
      <c r="L50" s="453">
        <f ca="1">MemMlt!M167+MemMlt!M158+MemMlt!M139+MemMlt!M134+MemMlt!M125+MemMlt!M113+MemMlt!M108+MemMlt!M103+MemMlt!M50</f>
        <v>3150.8131000000003</v>
      </c>
      <c r="M50" s="453">
        <f ca="1">MemMlt!N167+MemMlt!N158+MemMlt!N139+MemMlt!N134+MemMlt!N125+MemMlt!N113+MemMlt!N108+MemMlt!N103+MemMlt!N50</f>
        <v>5075.1309000000001</v>
      </c>
      <c r="N50" s="454">
        <f ca="1">MemMlt!O167+MemMlt!O158+MemMlt!O139+MemMlt!O134+MemMlt!O125+MemMlt!O113+MemMlt!O108+MemMlt!O103+MemMlt!O50</f>
        <v>8355.2409000000007</v>
      </c>
      <c r="O50" s="337"/>
      <c r="P50" s="192"/>
      <c r="Q50" s="192"/>
    </row>
    <row r="51" spans="1:20" x14ac:dyDescent="0.25">
      <c r="A51" s="113"/>
      <c r="B51" s="445" t="s">
        <v>705</v>
      </c>
      <c r="C51" s="406">
        <f ca="1">MemMlt!D151-MemMlt!D145-MemMlt!D146</f>
        <v>7636.7319000000007</v>
      </c>
      <c r="D51" s="406">
        <f ca="1">MemMlt!E151-MemMlt!E145-MemMlt!E146</f>
        <v>9924.6809999999969</v>
      </c>
      <c r="E51" s="406">
        <f ca="1">MemMlt!F151-MemMlt!F145-MemMlt!F146</f>
        <v>11434.268699999997</v>
      </c>
      <c r="F51" s="406">
        <f ca="1">MemMlt!G151-MemMlt!G145-MemMlt!G146</f>
        <v>10951.6325</v>
      </c>
      <c r="G51" s="406">
        <f ca="1">MemMlt!H151-MemMlt!H145-MemMlt!H146</f>
        <v>8336.0809999999983</v>
      </c>
      <c r="H51" s="406">
        <f ca="1">MemMlt!I151-MemMlt!I145-MemMlt!I146</f>
        <v>5717.6185999999998</v>
      </c>
      <c r="I51" s="406">
        <f ca="1">MemMlt!J151-MemMlt!J145-MemMlt!J146</f>
        <v>3647.1009999999997</v>
      </c>
      <c r="J51" s="406">
        <f ca="1">MemMlt!K151-MemMlt!K145-MemMlt!K146</f>
        <v>2263.4775000000004</v>
      </c>
      <c r="K51" s="406">
        <f ca="1">MemMlt!L151-MemMlt!L145-MemMlt!L146</f>
        <v>1697.0291999999997</v>
      </c>
      <c r="L51" s="406">
        <f ca="1">MemMlt!M151-MemMlt!M145-MemMlt!M146</f>
        <v>2019.0913999999998</v>
      </c>
      <c r="M51" s="406">
        <f ca="1">MemMlt!N151-MemMlt!N145-MemMlt!N146</f>
        <v>3162.1767</v>
      </c>
      <c r="N51" s="455">
        <f ca="1">MemMlt!O151-MemMlt!O145-MemMlt!O146</f>
        <v>5099.0627999999997</v>
      </c>
      <c r="O51" s="337"/>
      <c r="P51" s="192"/>
      <c r="Q51" s="192"/>
    </row>
    <row r="52" spans="1:20" x14ac:dyDescent="0.25">
      <c r="A52" s="113"/>
      <c r="B52" s="446" t="s">
        <v>402</v>
      </c>
      <c r="C52" s="403">
        <f ca="1">MemMlt!D145+MemMlt!D146</f>
        <v>1817.4259999999999</v>
      </c>
      <c r="D52" s="403">
        <f ca="1">MemMlt!E145+MemMlt!E146</f>
        <v>2121.2359999999999</v>
      </c>
      <c r="E52" s="403">
        <f ca="1">MemMlt!F145+MemMlt!F146</f>
        <v>2217.5659999999998</v>
      </c>
      <c r="F52" s="403">
        <f ca="1">MemMlt!G145+MemMlt!G146</f>
        <v>1776.9179999999999</v>
      </c>
      <c r="G52" s="403">
        <f ca="1">MemMlt!H145+MemMlt!H146</f>
        <v>1137.682</v>
      </c>
      <c r="H52" s="403">
        <f ca="1">MemMlt!I145+MemMlt!I146</f>
        <v>730.13199999999995</v>
      </c>
      <c r="I52" s="403">
        <f ca="1">MemMlt!J145+MemMlt!J146</f>
        <v>518.20600000000002</v>
      </c>
      <c r="J52" s="403">
        <f ca="1">MemMlt!K145+MemMlt!K146</f>
        <v>398.65800000000002</v>
      </c>
      <c r="K52" s="403">
        <f ca="1">MemMlt!L145+MemMlt!L146</f>
        <v>347.28199999999998</v>
      </c>
      <c r="L52" s="403">
        <f ca="1">MemMlt!M145+MemMlt!M146</f>
        <v>437.19</v>
      </c>
      <c r="M52" s="403">
        <f ca="1">MemMlt!N145+MemMlt!N146</f>
        <v>729.14400000000001</v>
      </c>
      <c r="N52" s="456">
        <f ca="1">MemMlt!O145+MemMlt!O146</f>
        <v>1265.134</v>
      </c>
      <c r="O52" s="337"/>
      <c r="P52" s="192"/>
      <c r="Q52" s="192"/>
    </row>
    <row r="53" spans="1:20" s="259" customFormat="1" x14ac:dyDescent="0.25">
      <c r="B53" s="445" t="s">
        <v>107</v>
      </c>
      <c r="C53" s="406">
        <f ca="1">MemMlt!D85</f>
        <v>3291.8586</v>
      </c>
      <c r="D53" s="406">
        <f ca="1">MemMlt!E85</f>
        <v>3972.3622</v>
      </c>
      <c r="E53" s="406">
        <f ca="1">MemMlt!F85</f>
        <v>3766.5563999999999</v>
      </c>
      <c r="F53" s="406">
        <f ca="1">MemMlt!G85</f>
        <v>3535.9297999999999</v>
      </c>
      <c r="G53" s="406">
        <f ca="1">MemMlt!H85</f>
        <v>3479.0488</v>
      </c>
      <c r="H53" s="406">
        <f ca="1">MemMlt!I85</f>
        <v>3592.8108000000002</v>
      </c>
      <c r="I53" s="406">
        <f ca="1">MemMlt!J85</f>
        <v>3129.4892</v>
      </c>
      <c r="J53" s="406">
        <f ca="1">MemMlt!K85</f>
        <v>2612.3892000000001</v>
      </c>
      <c r="K53" s="406">
        <f ca="1">MemMlt!L85</f>
        <v>2667.2017999999998</v>
      </c>
      <c r="L53" s="406">
        <f ca="1">MemMlt!M85</f>
        <v>3272.2087999999999</v>
      </c>
      <c r="M53" s="406">
        <f ca="1">MemMlt!N85</f>
        <v>3044.6848</v>
      </c>
      <c r="N53" s="455">
        <f ca="1">MemMlt!O85</f>
        <v>3005.3852000000002</v>
      </c>
      <c r="O53" s="337"/>
      <c r="P53" s="192"/>
      <c r="Q53" s="192"/>
    </row>
    <row r="54" spans="1:20" s="259" customFormat="1" x14ac:dyDescent="0.25">
      <c r="B54" s="446" t="s">
        <v>706</v>
      </c>
      <c r="C54" s="403">
        <f ca="1">MemMlt!D22+MemMlt!D45+MemMlt!D60+MemMlt!D80+MemMlt!D84+MemMlt!D86</f>
        <v>37472.407599999999</v>
      </c>
      <c r="D54" s="403">
        <f ca="1">MemMlt!E22+MemMlt!E45+MemMlt!E60+MemMlt!E80+MemMlt!E84+MemMlt!E86</f>
        <v>38577.781000000003</v>
      </c>
      <c r="E54" s="403">
        <f ca="1">MemMlt!F22+MemMlt!F45+MemMlt!F60+MemMlt!F80+MemMlt!F84+MemMlt!F86</f>
        <v>36439.868000000002</v>
      </c>
      <c r="F54" s="403">
        <f ca="1">MemMlt!G22+MemMlt!G45+MemMlt!G60+MemMlt!G80+MemMlt!G84+MemMlt!G86</f>
        <v>26939.9637</v>
      </c>
      <c r="G54" s="403">
        <f ca="1">MemMlt!H22+MemMlt!H45+MemMlt!H60+MemMlt!H80+MemMlt!H84+MemMlt!H86</f>
        <v>18728.7294</v>
      </c>
      <c r="H54" s="403">
        <f ca="1">MemMlt!I22+MemMlt!I45+MemMlt!I60+MemMlt!I80+MemMlt!I84+MemMlt!I86</f>
        <v>15557.5612</v>
      </c>
      <c r="I54" s="403">
        <f ca="1">MemMlt!J22+MemMlt!J45+MemMlt!J60+MemMlt!J80+MemMlt!J84+MemMlt!J86</f>
        <v>12660.860500000001</v>
      </c>
      <c r="J54" s="403">
        <f ca="1">MemMlt!K22+MemMlt!K45+MemMlt!K60+MemMlt!K80+MemMlt!K84+MemMlt!K86</f>
        <v>10555.874499999998</v>
      </c>
      <c r="K54" s="403">
        <f ca="1">MemMlt!L22+MemMlt!L45+MemMlt!L60+MemMlt!L80+MemMlt!L84+MemMlt!L86</f>
        <v>10202.9527</v>
      </c>
      <c r="L54" s="403">
        <f ca="1">MemMlt!M22+MemMlt!M45+MemMlt!M60+MemMlt!M80+MemMlt!M84+MemMlt!M86</f>
        <v>11853.958000000001</v>
      </c>
      <c r="M54" s="403">
        <f ca="1">MemMlt!N22+MemMlt!N45+MemMlt!N60+MemMlt!N80+MemMlt!N84+MemMlt!N86</f>
        <v>16263.192499999997</v>
      </c>
      <c r="N54" s="456">
        <f ca="1">MemMlt!O22+MemMlt!O45+MemMlt!O60+MemMlt!O80+MemMlt!O84+MemMlt!O86</f>
        <v>26432.696000000004</v>
      </c>
      <c r="O54" s="337"/>
      <c r="P54" s="192"/>
      <c r="Q54" s="192"/>
    </row>
    <row r="55" spans="1:20" s="390" customFormat="1" x14ac:dyDescent="0.25">
      <c r="B55" s="445" t="s">
        <v>759</v>
      </c>
      <c r="C55" s="406">
        <f ca="1">MemMlt!D74+MemMlt!D87</f>
        <v>3704.1388000000002</v>
      </c>
      <c r="D55" s="406">
        <f ca="1">MemMlt!E74+MemMlt!E87</f>
        <v>3872.2869000000001</v>
      </c>
      <c r="E55" s="406">
        <f ca="1">MemMlt!F74+MemMlt!F87</f>
        <v>3213.1410999999998</v>
      </c>
      <c r="F55" s="406">
        <f ca="1">MemMlt!G74+MemMlt!G87</f>
        <v>2412.4268999999999</v>
      </c>
      <c r="G55" s="406">
        <f ca="1">MemMlt!H74+MemMlt!H87</f>
        <v>2376.3756000000003</v>
      </c>
      <c r="H55" s="406">
        <f ca="1">MemMlt!I74+MemMlt!I87</f>
        <v>2598.4714999999997</v>
      </c>
      <c r="I55" s="406">
        <f ca="1">MemMlt!J74+MemMlt!J87</f>
        <v>2334.6610000000001</v>
      </c>
      <c r="J55" s="406">
        <f ca="1">MemMlt!K74+MemMlt!K87</f>
        <v>1907.5693999999999</v>
      </c>
      <c r="K55" s="406">
        <f ca="1">MemMlt!L74+MemMlt!L87</f>
        <v>2119.3769000000002</v>
      </c>
      <c r="L55" s="406">
        <f ca="1">MemMlt!M74+MemMlt!M87</f>
        <v>2597.6521000000002</v>
      </c>
      <c r="M55" s="406">
        <f ca="1">MemMlt!N74+MemMlt!N87</f>
        <v>2390.4715999999999</v>
      </c>
      <c r="N55" s="455">
        <f ca="1">MemMlt!O74+MemMlt!O87</f>
        <v>2687.3069</v>
      </c>
      <c r="O55" s="337"/>
      <c r="P55" s="192"/>
      <c r="Q55" s="192"/>
    </row>
    <row r="56" spans="1:20" s="259" customFormat="1" x14ac:dyDescent="0.25">
      <c r="B56" s="447" t="s">
        <v>707</v>
      </c>
      <c r="C56" s="403">
        <f ca="1">MemMlt!D228-(MemMlt!D182+MemMlt!D224)</f>
        <v>3382.9093999999996</v>
      </c>
      <c r="D56" s="403">
        <f ca="1">MemMlt!E228-(MemMlt!E182+MemMlt!E224)</f>
        <v>3988.8725000000004</v>
      </c>
      <c r="E56" s="403">
        <f ca="1">MemMlt!F228-(MemMlt!F182+MemMlt!F224)</f>
        <v>3213.6119999999996</v>
      </c>
      <c r="F56" s="403">
        <f ca="1">MemMlt!G228-(MemMlt!G182+MemMlt!G224)</f>
        <v>3309.3856999999989</v>
      </c>
      <c r="G56" s="403">
        <f ca="1">MemMlt!H228-(MemMlt!H182+MemMlt!H224)</f>
        <v>4446.1573999999982</v>
      </c>
      <c r="H56" s="403">
        <f ca="1">MemMlt!I228-(MemMlt!I182+MemMlt!I224)</f>
        <v>5197.9807999999994</v>
      </c>
      <c r="I56" s="403">
        <f ca="1">MemMlt!J228-(MemMlt!J182+MemMlt!J224)</f>
        <v>6117.6938999999993</v>
      </c>
      <c r="J56" s="403">
        <f ca="1">MemMlt!K228-(MemMlt!K182+MemMlt!K224)</f>
        <v>6148.7533999999987</v>
      </c>
      <c r="K56" s="403">
        <f ca="1">MemMlt!L228-(MemMlt!L182+MemMlt!L224)</f>
        <v>7150.9384000000009</v>
      </c>
      <c r="L56" s="403">
        <f ca="1">MemMlt!M228-(MemMlt!M182+MemMlt!M224)</f>
        <v>7235.9411000000018</v>
      </c>
      <c r="M56" s="403">
        <f ca="1">MemMlt!N228-(MemMlt!N182+MemMlt!N224)</f>
        <v>4680.2002999999995</v>
      </c>
      <c r="N56" s="456">
        <f ca="1">MemMlt!O228-(MemMlt!O182+MemMlt!O224)</f>
        <v>3597.8982000000001</v>
      </c>
      <c r="O56" s="337"/>
      <c r="P56" s="192"/>
      <c r="Q56" s="192"/>
    </row>
    <row r="57" spans="1:20" s="390" customFormat="1" x14ac:dyDescent="0.25">
      <c r="B57" s="448" t="s">
        <v>169</v>
      </c>
      <c r="C57" s="406">
        <f ca="1">MemMlt!D182+MemMlt!D224</f>
        <v>4145.9532000000008</v>
      </c>
      <c r="D57" s="406">
        <f ca="1">MemMlt!E182+MemMlt!E224</f>
        <v>4462.8143000000009</v>
      </c>
      <c r="E57" s="406">
        <f ca="1">MemMlt!F182+MemMlt!F224</f>
        <v>3974.8267000000001</v>
      </c>
      <c r="F57" s="406">
        <f ca="1">MemMlt!G182+MemMlt!G224</f>
        <v>3365.5442000000003</v>
      </c>
      <c r="G57" s="406">
        <f ca="1">MemMlt!H182+MemMlt!H224</f>
        <v>4196.6514000000006</v>
      </c>
      <c r="H57" s="406">
        <f ca="1">MemMlt!I182+MemMlt!I224</f>
        <v>5185.0036999999993</v>
      </c>
      <c r="I57" s="406">
        <f ca="1">MemMlt!J182+MemMlt!J224</f>
        <v>5109.9744000000001</v>
      </c>
      <c r="J57" s="406">
        <f ca="1">MemMlt!K182+MemMlt!K224</f>
        <v>4168.0994000000001</v>
      </c>
      <c r="K57" s="406">
        <f ca="1">MemMlt!L182+MemMlt!L224</f>
        <v>4887.2942999999996</v>
      </c>
      <c r="L57" s="406">
        <f ca="1">MemMlt!M182+MemMlt!M224</f>
        <v>6336.9881999999998</v>
      </c>
      <c r="M57" s="406">
        <f ca="1">MemMlt!N182+MemMlt!N224</f>
        <v>4797.0399000000007</v>
      </c>
      <c r="N57" s="455">
        <f ca="1">MemMlt!O182+MemMlt!O224</f>
        <v>3998.5545999999999</v>
      </c>
      <c r="O57" s="337"/>
      <c r="P57" s="192"/>
      <c r="Q57" s="192"/>
      <c r="S57" s="404"/>
      <c r="T57" s="404"/>
    </row>
    <row r="58" spans="1:20" s="259" customFormat="1" x14ac:dyDescent="0.25">
      <c r="B58" s="449" t="s">
        <v>708</v>
      </c>
      <c r="C58" s="403">
        <f ca="1">MemMlt!D255</f>
        <v>13924.003999999999</v>
      </c>
      <c r="D58" s="403">
        <f ca="1">MemMlt!E255</f>
        <v>14630.661100000001</v>
      </c>
      <c r="E58" s="403">
        <f ca="1">MemMlt!F255</f>
        <v>14479.651600000001</v>
      </c>
      <c r="F58" s="403">
        <f ca="1">MemMlt!G255</f>
        <v>11825.824000000001</v>
      </c>
      <c r="G58" s="403">
        <f ca="1">MemMlt!H255</f>
        <v>7165.646099999999</v>
      </c>
      <c r="H58" s="403">
        <f ca="1">MemMlt!I255</f>
        <v>4728.7984999999999</v>
      </c>
      <c r="I58" s="403">
        <f ca="1">MemMlt!J255</f>
        <v>3898.8942000000002</v>
      </c>
      <c r="J58" s="403">
        <f ca="1">MemMlt!K255</f>
        <v>3400.6743000000001</v>
      </c>
      <c r="K58" s="403">
        <f ca="1">MemMlt!L255</f>
        <v>3039.1091999999999</v>
      </c>
      <c r="L58" s="403">
        <f ca="1">MemMlt!M255</f>
        <v>3320.3377999999998</v>
      </c>
      <c r="M58" s="403">
        <f ca="1">MemMlt!N255</f>
        <v>5424.2362000000003</v>
      </c>
      <c r="N58" s="456">
        <f ca="1">MemMlt!O255</f>
        <v>10032.517500000002</v>
      </c>
      <c r="O58" s="337"/>
    </row>
    <row r="59" spans="1:20" s="259" customFormat="1" x14ac:dyDescent="0.25">
      <c r="B59" s="450" t="s">
        <v>1</v>
      </c>
      <c r="C59" s="406">
        <f ca="1">MemMlt!D261</f>
        <v>9592.3216000000011</v>
      </c>
      <c r="D59" s="406">
        <f ca="1">MemMlt!E261</f>
        <v>12799.981400000001</v>
      </c>
      <c r="E59" s="406">
        <f ca="1">MemMlt!F261</f>
        <v>14805.2294</v>
      </c>
      <c r="F59" s="406">
        <f ca="1">MemMlt!G261</f>
        <v>14503.980200000002</v>
      </c>
      <c r="G59" s="406">
        <f ca="1">MemMlt!H261</f>
        <v>9320.8565999999992</v>
      </c>
      <c r="H59" s="406">
        <f ca="1">MemMlt!I261</f>
        <v>4444.5122000000001</v>
      </c>
      <c r="I59" s="406">
        <f ca="1">MemMlt!J261</f>
        <v>2612.3098</v>
      </c>
      <c r="J59" s="406">
        <f ca="1">MemMlt!K261</f>
        <v>1853.354</v>
      </c>
      <c r="K59" s="406">
        <f ca="1">MemMlt!L261</f>
        <v>1491.9096</v>
      </c>
      <c r="L59" s="406">
        <f ca="1">MemMlt!M261</f>
        <v>1712.2862</v>
      </c>
      <c r="M59" s="406">
        <f ca="1">MemMlt!N261</f>
        <v>2860.9645999999998</v>
      </c>
      <c r="N59" s="455">
        <f ca="1">MemMlt!O261</f>
        <v>5561.6027999999997</v>
      </c>
      <c r="O59" s="337"/>
      <c r="P59" s="192"/>
      <c r="Q59" s="192"/>
    </row>
    <row r="60" spans="1:20" s="259" customFormat="1" x14ac:dyDescent="0.25">
      <c r="B60" s="451" t="s">
        <v>430</v>
      </c>
      <c r="C60" s="403">
        <f ca="1">MemMlt!D281+MemMlt!D265</f>
        <v>5675.3865999999998</v>
      </c>
      <c r="D60" s="403">
        <f ca="1">MemMlt!E281+MemMlt!E265</f>
        <v>9046.1841999999997</v>
      </c>
      <c r="E60" s="403">
        <f ca="1">MemMlt!F281+MemMlt!F265</f>
        <v>10320.439399999999</v>
      </c>
      <c r="F60" s="403">
        <f ca="1">MemMlt!G281+MemMlt!G265</f>
        <v>10149.387500000001</v>
      </c>
      <c r="G60" s="403">
        <f ca="1">MemMlt!H281+MemMlt!H265</f>
        <v>8910.4608000000007</v>
      </c>
      <c r="H60" s="403">
        <f ca="1">MemMlt!I281+MemMlt!I265</f>
        <v>4562.6468000000004</v>
      </c>
      <c r="I60" s="403">
        <f ca="1">MemMlt!J281+MemMlt!J265</f>
        <v>1568.8602000000001</v>
      </c>
      <c r="J60" s="403">
        <f ca="1">MemMlt!K281+MemMlt!K265</f>
        <v>681.3515000000001</v>
      </c>
      <c r="K60" s="403">
        <f ca="1">MemMlt!L281+MemMlt!L265</f>
        <v>382.84839999999997</v>
      </c>
      <c r="L60" s="403">
        <f ca="1">MemMlt!M281+MemMlt!M265</f>
        <v>439.31310000000002</v>
      </c>
      <c r="M60" s="403">
        <f ca="1">MemMlt!N281+MemMlt!N265</f>
        <v>989.44690000000003</v>
      </c>
      <c r="N60" s="456">
        <f ca="1">MemMlt!O281+MemMlt!O265</f>
        <v>2494.2424000000001</v>
      </c>
      <c r="O60" s="337"/>
      <c r="P60" s="192"/>
      <c r="Q60" s="192"/>
    </row>
    <row r="61" spans="1:20" s="390" customFormat="1" ht="15.75" thickBot="1" x14ac:dyDescent="0.3">
      <c r="B61" s="452" t="s">
        <v>760</v>
      </c>
      <c r="C61" s="457">
        <f ca="1">MemMlt!D275+MemMlt!D268-MemMlt!D265</f>
        <v>491.57470000000001</v>
      </c>
      <c r="D61" s="457">
        <f ca="1">MemMlt!E275+MemMlt!E268-MemMlt!E265</f>
        <v>849.50670000000002</v>
      </c>
      <c r="E61" s="457">
        <f ca="1">MemMlt!F275+MemMlt!F268-MemMlt!F265</f>
        <v>1206.6384</v>
      </c>
      <c r="F61" s="457">
        <f ca="1">MemMlt!G275+MemMlt!G268-MemMlt!G265</f>
        <v>1538.1379000000002</v>
      </c>
      <c r="G61" s="457">
        <f ca="1">MemMlt!H275+MemMlt!H268-MemMlt!H265</f>
        <v>1711.0131999999999</v>
      </c>
      <c r="H61" s="457">
        <f ca="1">MemMlt!I275+MemMlt!I268-MemMlt!I265</f>
        <v>1461.5088000000001</v>
      </c>
      <c r="I61" s="457">
        <f ca="1">MemMlt!J275+MemMlt!J268-MemMlt!J265</f>
        <v>1040.6489999999999</v>
      </c>
      <c r="J61" s="457">
        <f ca="1">MemMlt!K275+MemMlt!K268-MemMlt!K265</f>
        <v>689.81319999999994</v>
      </c>
      <c r="K61" s="457">
        <f ca="1">MemMlt!L275+MemMlt!L268-MemMlt!L265</f>
        <v>422.39789999999999</v>
      </c>
      <c r="L61" s="457">
        <f ca="1">MemMlt!M275+MemMlt!M268-MemMlt!M265</f>
        <v>266.6352</v>
      </c>
      <c r="M61" s="457">
        <f ca="1">MemMlt!N275+MemMlt!N268-MemMlt!N265</f>
        <v>206.23389999999998</v>
      </c>
      <c r="N61" s="458">
        <f ca="1">MemMlt!O275+MemMlt!O268-MemMlt!O265</f>
        <v>250.61930000000001</v>
      </c>
      <c r="O61" s="337"/>
      <c r="P61" s="192"/>
      <c r="Q61" s="192"/>
    </row>
    <row r="62" spans="1:20" s="259" customFormat="1" x14ac:dyDescent="0.25"/>
    <row r="63" spans="1:20" s="259" customFormat="1" x14ac:dyDescent="0.25"/>
    <row r="64" spans="1:20" s="259" customFormat="1" x14ac:dyDescent="0.25"/>
    <row r="65" spans="1:28" s="259" customFormat="1" x14ac:dyDescent="0.25"/>
    <row r="66" spans="1:28" s="259" customFormat="1" x14ac:dyDescent="0.25"/>
    <row r="67" spans="1:28" x14ac:dyDescent="0.25">
      <c r="A67" s="135" t="s">
        <v>38</v>
      </c>
      <c r="B67" s="135" t="s">
        <v>528</v>
      </c>
      <c r="C67" s="135">
        <v>1</v>
      </c>
      <c r="D67" s="135">
        <v>2</v>
      </c>
      <c r="E67" s="135">
        <v>3</v>
      </c>
      <c r="F67" s="135">
        <v>4</v>
      </c>
      <c r="G67" s="135">
        <v>5</v>
      </c>
      <c r="H67" s="135">
        <v>6</v>
      </c>
      <c r="I67" s="135">
        <v>7</v>
      </c>
      <c r="J67" s="135">
        <v>8</v>
      </c>
      <c r="K67" s="135">
        <v>9</v>
      </c>
      <c r="L67" s="135">
        <v>10</v>
      </c>
      <c r="M67" s="135">
        <v>11</v>
      </c>
      <c r="N67" s="135">
        <v>12</v>
      </c>
    </row>
    <row r="68" spans="1:28" x14ac:dyDescent="0.25">
      <c r="A68" s="175">
        <v>1</v>
      </c>
      <c r="B68" s="47"/>
      <c r="C68" s="175">
        <v>248</v>
      </c>
      <c r="D68" s="175">
        <v>225</v>
      </c>
      <c r="E68" s="175">
        <v>200</v>
      </c>
      <c r="F68" s="175">
        <v>137</v>
      </c>
      <c r="G68" s="175">
        <v>103</v>
      </c>
      <c r="H68" s="175">
        <v>87</v>
      </c>
      <c r="I68" s="175">
        <v>73</v>
      </c>
      <c r="J68" s="175">
        <v>63</v>
      </c>
      <c r="K68" s="175">
        <v>66</v>
      </c>
      <c r="L68" s="175">
        <v>77</v>
      </c>
      <c r="M68" s="175">
        <v>110</v>
      </c>
      <c r="N68" s="175">
        <v>180</v>
      </c>
      <c r="P68" s="111">
        <v>1</v>
      </c>
      <c r="Q68" s="334">
        <v>249.15294117647059</v>
      </c>
      <c r="R68" s="334">
        <v>226.04705882352943</v>
      </c>
      <c r="S68" s="334">
        <v>201.02352941176471</v>
      </c>
      <c r="T68" s="334">
        <v>137.42352941176472</v>
      </c>
      <c r="U68" s="334">
        <v>103.14117647058823</v>
      </c>
      <c r="V68" s="334">
        <v>87.670588235294119</v>
      </c>
      <c r="W68" s="334">
        <v>73.329411764705881</v>
      </c>
      <c r="X68" s="334">
        <v>62.976470588235294</v>
      </c>
      <c r="Y68" s="334">
        <v>65.941176470588232</v>
      </c>
      <c r="Z68" s="334">
        <v>77.599999999999994</v>
      </c>
      <c r="AA68" s="334">
        <v>109.95294117647059</v>
      </c>
      <c r="AB68" s="334">
        <v>180.3294117647059</v>
      </c>
    </row>
    <row r="69" spans="1:28" x14ac:dyDescent="0.25">
      <c r="A69" s="175">
        <v>2</v>
      </c>
      <c r="B69" s="47"/>
      <c r="C69" s="175">
        <v>248</v>
      </c>
      <c r="D69" s="175">
        <v>225</v>
      </c>
      <c r="E69" s="175">
        <v>200</v>
      </c>
      <c r="F69" s="175">
        <v>137</v>
      </c>
      <c r="G69" s="175">
        <v>103</v>
      </c>
      <c r="H69" s="175">
        <v>87</v>
      </c>
      <c r="I69" s="175">
        <v>73</v>
      </c>
      <c r="J69" s="175">
        <v>63</v>
      </c>
      <c r="K69" s="175">
        <v>66</v>
      </c>
      <c r="L69" s="175">
        <v>77</v>
      </c>
      <c r="M69" s="175">
        <v>110</v>
      </c>
      <c r="N69" s="175">
        <v>180</v>
      </c>
      <c r="P69" s="111">
        <v>2</v>
      </c>
      <c r="Q69" s="334">
        <v>249.15294117647059</v>
      </c>
      <c r="R69" s="334">
        <v>226.04705882352943</v>
      </c>
      <c r="S69" s="334">
        <v>201.02352941176471</v>
      </c>
      <c r="T69" s="334">
        <v>137.42352941176472</v>
      </c>
      <c r="U69" s="334">
        <v>103.14117647058823</v>
      </c>
      <c r="V69" s="334">
        <v>87.670588235294119</v>
      </c>
      <c r="W69" s="334">
        <v>73.329411764705881</v>
      </c>
      <c r="X69" s="334">
        <v>62.976470588235294</v>
      </c>
      <c r="Y69" s="334">
        <v>65.941176470588232</v>
      </c>
      <c r="Z69" s="334">
        <v>77.599999999999994</v>
      </c>
      <c r="AA69" s="334">
        <v>109.95294117647059</v>
      </c>
      <c r="AB69" s="334">
        <v>180.3294117647059</v>
      </c>
    </row>
    <row r="70" spans="1:28" x14ac:dyDescent="0.25">
      <c r="A70" s="175">
        <v>3</v>
      </c>
      <c r="B70" s="47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P70" s="111"/>
      <c r="Q70" s="334"/>
      <c r="R70" s="334"/>
      <c r="S70" s="334"/>
      <c r="T70" s="334"/>
      <c r="U70" s="334"/>
      <c r="V70" s="334"/>
      <c r="W70" s="334"/>
      <c r="X70" s="334"/>
      <c r="Y70" s="334"/>
      <c r="Z70" s="334"/>
      <c r="AA70" s="334"/>
      <c r="AB70" s="334"/>
    </row>
    <row r="71" spans="1:28" x14ac:dyDescent="0.25">
      <c r="A71" s="175">
        <v>4</v>
      </c>
      <c r="B71" s="47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P71" s="111"/>
      <c r="Q71" s="334"/>
      <c r="R71" s="334"/>
      <c r="S71" s="334"/>
      <c r="T71" s="334"/>
      <c r="U71" s="334"/>
      <c r="V71" s="334"/>
      <c r="W71" s="334"/>
      <c r="X71" s="334"/>
      <c r="Y71" s="334"/>
      <c r="Z71" s="334"/>
      <c r="AA71" s="334"/>
      <c r="AB71" s="334"/>
    </row>
    <row r="72" spans="1:28" x14ac:dyDescent="0.25">
      <c r="A72" s="175">
        <v>5</v>
      </c>
      <c r="B72" s="47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P72" s="111"/>
      <c r="Q72" s="334"/>
      <c r="R72" s="334"/>
      <c r="S72" s="334"/>
      <c r="T72" s="334"/>
      <c r="U72" s="334"/>
      <c r="V72" s="334"/>
      <c r="W72" s="334"/>
      <c r="X72" s="334"/>
      <c r="Y72" s="334"/>
      <c r="Z72" s="334"/>
      <c r="AA72" s="334"/>
      <c r="AB72" s="334"/>
    </row>
    <row r="73" spans="1:28" x14ac:dyDescent="0.25">
      <c r="A73" s="175">
        <v>6</v>
      </c>
      <c r="B73" s="47"/>
      <c r="C73" s="175">
        <v>1748</v>
      </c>
      <c r="D73" s="175">
        <v>1619</v>
      </c>
      <c r="E73" s="175">
        <v>1446</v>
      </c>
      <c r="F73" s="175">
        <v>992</v>
      </c>
      <c r="G73" s="175">
        <v>725</v>
      </c>
      <c r="H73" s="175">
        <v>609</v>
      </c>
      <c r="I73" s="175">
        <v>498</v>
      </c>
      <c r="J73" s="175">
        <v>409</v>
      </c>
      <c r="K73" s="175">
        <v>427</v>
      </c>
      <c r="L73" s="175">
        <v>501</v>
      </c>
      <c r="M73" s="175">
        <v>714</v>
      </c>
      <c r="N73" s="175">
        <v>1225</v>
      </c>
      <c r="P73" s="111">
        <v>6</v>
      </c>
      <c r="Q73" s="334">
        <v>1749.2</v>
      </c>
      <c r="R73" s="334">
        <v>1624.6588235294118</v>
      </c>
      <c r="S73" s="334">
        <v>1449.0117647058823</v>
      </c>
      <c r="T73" s="334">
        <v>997.1882352941177</v>
      </c>
      <c r="U73" s="334">
        <v>728.68235294117642</v>
      </c>
      <c r="V73" s="334">
        <v>608.17647058823525</v>
      </c>
      <c r="W73" s="334">
        <v>499.70588235294116</v>
      </c>
      <c r="X73" s="334">
        <v>410.38823529411764</v>
      </c>
      <c r="Y73" s="334">
        <v>429.52941176470586</v>
      </c>
      <c r="Z73" s="334">
        <v>502.1764705882353</v>
      </c>
      <c r="AA73" s="334">
        <v>714.58823529411768</v>
      </c>
      <c r="AB73" s="334">
        <v>1232.164705882353</v>
      </c>
    </row>
    <row r="74" spans="1:28" x14ac:dyDescent="0.25">
      <c r="A74" s="175">
        <v>7</v>
      </c>
      <c r="B74" s="47"/>
      <c r="C74" s="175">
        <v>1949</v>
      </c>
      <c r="D74" s="175">
        <v>1822</v>
      </c>
      <c r="E74" s="175">
        <v>1630</v>
      </c>
      <c r="F74" s="175">
        <v>1120</v>
      </c>
      <c r="G74" s="175">
        <v>816</v>
      </c>
      <c r="H74" s="175">
        <v>680</v>
      </c>
      <c r="I74" s="175">
        <v>556</v>
      </c>
      <c r="J74" s="175">
        <v>456</v>
      </c>
      <c r="K74" s="175">
        <v>473</v>
      </c>
      <c r="L74" s="175">
        <v>555</v>
      </c>
      <c r="M74" s="175">
        <v>787</v>
      </c>
      <c r="N74" s="175">
        <v>1351</v>
      </c>
      <c r="P74" s="111">
        <v>7</v>
      </c>
      <c r="Q74" s="334">
        <v>1950.3882352941177</v>
      </c>
      <c r="R74" s="334">
        <v>1828.3647058823528</v>
      </c>
      <c r="S74" s="334">
        <v>1632.9058823529413</v>
      </c>
      <c r="T74" s="334">
        <v>1125.2705882352941</v>
      </c>
      <c r="U74" s="334">
        <v>819.76470588235293</v>
      </c>
      <c r="V74" s="334">
        <v>679.8</v>
      </c>
      <c r="W74" s="334">
        <v>558.04705882352937</v>
      </c>
      <c r="X74" s="334">
        <v>457.87058823529412</v>
      </c>
      <c r="Y74" s="334">
        <v>476.11764705882354</v>
      </c>
      <c r="Z74" s="334">
        <v>556.95294117647063</v>
      </c>
      <c r="AA74" s="334">
        <v>787.71764705882356</v>
      </c>
      <c r="AB74" s="334">
        <v>1357.6</v>
      </c>
    </row>
    <row r="75" spans="1:28" x14ac:dyDescent="0.25">
      <c r="A75" s="175">
        <v>8</v>
      </c>
      <c r="B75" s="47"/>
      <c r="C75" s="175">
        <v>1992</v>
      </c>
      <c r="D75" s="175">
        <v>1872</v>
      </c>
      <c r="E75" s="175">
        <v>1675</v>
      </c>
      <c r="F75" s="175">
        <v>1156</v>
      </c>
      <c r="G75" s="175">
        <v>839</v>
      </c>
      <c r="H75" s="175">
        <v>698</v>
      </c>
      <c r="I75" s="175">
        <v>570</v>
      </c>
      <c r="J75" s="175">
        <v>467</v>
      </c>
      <c r="K75" s="175">
        <v>483</v>
      </c>
      <c r="L75" s="175">
        <v>566</v>
      </c>
      <c r="M75" s="175">
        <v>801</v>
      </c>
      <c r="N75" s="175">
        <v>1373</v>
      </c>
      <c r="P75" s="111">
        <v>8</v>
      </c>
      <c r="Q75" s="334">
        <v>1992.7764705882353</v>
      </c>
      <c r="R75" s="334">
        <v>1877.9176470588236</v>
      </c>
      <c r="S75" s="334">
        <v>1678.1176470588234</v>
      </c>
      <c r="T75" s="334">
        <v>1160.8235294117646</v>
      </c>
      <c r="U75" s="334">
        <v>842.65882352941173</v>
      </c>
      <c r="V75" s="334">
        <v>697.83529411764709</v>
      </c>
      <c r="W75" s="334">
        <v>572.23529411764707</v>
      </c>
      <c r="X75" s="334">
        <v>469.08235294117645</v>
      </c>
      <c r="Y75" s="334">
        <v>485.83529411764704</v>
      </c>
      <c r="Z75" s="334">
        <v>568.20000000000005</v>
      </c>
      <c r="AA75" s="334">
        <v>802</v>
      </c>
      <c r="AB75" s="334">
        <v>1379.9882352941177</v>
      </c>
    </row>
    <row r="76" spans="1:28" x14ac:dyDescent="0.25">
      <c r="A76" s="175">
        <v>9</v>
      </c>
      <c r="B76" s="47"/>
      <c r="C76" s="175">
        <v>2008</v>
      </c>
      <c r="D76" s="175">
        <v>1893</v>
      </c>
      <c r="E76" s="175">
        <v>1695</v>
      </c>
      <c r="F76" s="175">
        <v>1172</v>
      </c>
      <c r="G76" s="175">
        <v>849</v>
      </c>
      <c r="H76" s="175">
        <v>706</v>
      </c>
      <c r="I76" s="175">
        <v>576</v>
      </c>
      <c r="J76" s="175">
        <v>472</v>
      </c>
      <c r="K76" s="175">
        <v>487</v>
      </c>
      <c r="L76" s="175">
        <v>570</v>
      </c>
      <c r="M76" s="175">
        <v>806</v>
      </c>
      <c r="N76" s="175">
        <v>1379</v>
      </c>
      <c r="P76" s="111">
        <v>9</v>
      </c>
      <c r="Q76" s="334">
        <v>2008.9529411764706</v>
      </c>
      <c r="R76" s="334">
        <v>1899.3411764705882</v>
      </c>
      <c r="S76" s="334">
        <v>1697.5529411764705</v>
      </c>
      <c r="T76" s="334">
        <v>1177.164705882353</v>
      </c>
      <c r="U76" s="334">
        <v>852.62352941176471</v>
      </c>
      <c r="V76" s="334">
        <v>705.71764705882356</v>
      </c>
      <c r="W76" s="334">
        <v>578.4588235294118</v>
      </c>
      <c r="X76" s="334">
        <v>474.04705882352943</v>
      </c>
      <c r="Y76" s="334">
        <v>489.83529411764704</v>
      </c>
      <c r="Z76" s="334">
        <v>572.47058823529414</v>
      </c>
      <c r="AA76" s="334">
        <v>806.85882352941178</v>
      </c>
      <c r="AB76" s="334">
        <v>1386.5058823529412</v>
      </c>
    </row>
    <row r="77" spans="1:28" x14ac:dyDescent="0.25">
      <c r="A77" s="175">
        <v>10</v>
      </c>
      <c r="B77" s="47"/>
      <c r="C77" s="175">
        <v>2057</v>
      </c>
      <c r="D77" s="175">
        <v>1953</v>
      </c>
      <c r="E77" s="175">
        <v>1750</v>
      </c>
      <c r="F77" s="175">
        <v>1216</v>
      </c>
      <c r="G77" s="175">
        <v>877</v>
      </c>
      <c r="H77" s="175">
        <v>727</v>
      </c>
      <c r="I77" s="175">
        <v>593</v>
      </c>
      <c r="J77" s="175">
        <v>486</v>
      </c>
      <c r="K77" s="175">
        <v>498</v>
      </c>
      <c r="L77" s="175">
        <v>583</v>
      </c>
      <c r="M77" s="175">
        <v>822</v>
      </c>
      <c r="N77" s="175">
        <v>1403</v>
      </c>
      <c r="P77" s="111">
        <v>10</v>
      </c>
      <c r="Q77" s="334">
        <v>2058.3411764705884</v>
      </c>
      <c r="R77" s="334">
        <v>1959.9058823529413</v>
      </c>
      <c r="S77" s="334">
        <v>1752.2</v>
      </c>
      <c r="T77" s="334">
        <v>1221.1176470588234</v>
      </c>
      <c r="U77" s="334">
        <v>880.14117647058822</v>
      </c>
      <c r="V77" s="334">
        <v>727.30588235294113</v>
      </c>
      <c r="W77" s="334">
        <v>595.49411764705883</v>
      </c>
      <c r="X77" s="334">
        <v>487.4470588235294</v>
      </c>
      <c r="Y77" s="334">
        <v>500.97647058823532</v>
      </c>
      <c r="Z77" s="334">
        <v>585.47058823529414</v>
      </c>
      <c r="AA77" s="334">
        <v>822.97647058823532</v>
      </c>
      <c r="AB77" s="334">
        <v>1410.4470588235295</v>
      </c>
    </row>
    <row r="78" spans="1:28" x14ac:dyDescent="0.25">
      <c r="A78" s="175">
        <v>11</v>
      </c>
      <c r="B78" s="47"/>
      <c r="C78" s="175">
        <v>2170</v>
      </c>
      <c r="D78" s="175">
        <v>2081</v>
      </c>
      <c r="E78" s="175">
        <v>1866</v>
      </c>
      <c r="F78" s="175">
        <v>1307</v>
      </c>
      <c r="G78" s="175">
        <v>937</v>
      </c>
      <c r="H78" s="175">
        <v>775</v>
      </c>
      <c r="I78" s="175">
        <v>630</v>
      </c>
      <c r="J78" s="175">
        <v>515</v>
      </c>
      <c r="K78" s="175">
        <v>525</v>
      </c>
      <c r="L78" s="175">
        <v>614</v>
      </c>
      <c r="M78" s="175">
        <v>862</v>
      </c>
      <c r="N78" s="175">
        <v>1468</v>
      </c>
      <c r="P78" s="111">
        <v>11</v>
      </c>
      <c r="Q78" s="334">
        <v>2171.1058823529411</v>
      </c>
      <c r="R78" s="334">
        <v>2087.6588235294116</v>
      </c>
      <c r="S78" s="334">
        <v>1868.6588235294118</v>
      </c>
      <c r="T78" s="334">
        <v>1312.0235294117647</v>
      </c>
      <c r="U78" s="334">
        <v>940.49411764705883</v>
      </c>
      <c r="V78" s="334">
        <v>774.94117647058829</v>
      </c>
      <c r="W78" s="334">
        <v>632.75294117647059</v>
      </c>
      <c r="X78" s="334">
        <v>517.21176470588239</v>
      </c>
      <c r="Y78" s="334">
        <v>527.88235294117646</v>
      </c>
      <c r="Z78" s="334">
        <v>616.42352941176466</v>
      </c>
      <c r="AA78" s="334">
        <v>863</v>
      </c>
      <c r="AB78" s="334">
        <v>1474.7176470588236</v>
      </c>
    </row>
    <row r="79" spans="1:28" x14ac:dyDescent="0.25">
      <c r="A79" s="175">
        <v>12</v>
      </c>
      <c r="B79" s="47"/>
      <c r="C79" s="175">
        <v>2449</v>
      </c>
      <c r="D79" s="175">
        <v>2377</v>
      </c>
      <c r="E79" s="175">
        <v>2140</v>
      </c>
      <c r="F79" s="175">
        <v>1510</v>
      </c>
      <c r="G79" s="175">
        <v>1077</v>
      </c>
      <c r="H79" s="175">
        <v>885</v>
      </c>
      <c r="I79" s="175">
        <v>717</v>
      </c>
      <c r="J79" s="175">
        <v>584</v>
      </c>
      <c r="K79" s="175">
        <v>590</v>
      </c>
      <c r="L79" s="175">
        <v>690</v>
      </c>
      <c r="M79" s="175">
        <v>967</v>
      </c>
      <c r="N79" s="175">
        <v>1641</v>
      </c>
      <c r="P79" s="111">
        <v>12</v>
      </c>
      <c r="Q79" s="334">
        <v>2450.1411764705881</v>
      </c>
      <c r="R79" s="334">
        <v>2384.4235294117648</v>
      </c>
      <c r="S79" s="334">
        <v>2141.8705882352942</v>
      </c>
      <c r="T79" s="334">
        <v>1515.6470588235295</v>
      </c>
      <c r="U79" s="334">
        <v>1080.4588235294118</v>
      </c>
      <c r="V79" s="334">
        <v>884.55294117647054</v>
      </c>
      <c r="W79" s="334">
        <v>719.01176470588234</v>
      </c>
      <c r="X79" s="334">
        <v>586.17647058823525</v>
      </c>
      <c r="Y79" s="334">
        <v>592.83529411764709</v>
      </c>
      <c r="Z79" s="334">
        <v>693.2</v>
      </c>
      <c r="AA79" s="334">
        <v>967.88235294117646</v>
      </c>
      <c r="AB79" s="334">
        <v>1648.8588235294117</v>
      </c>
    </row>
    <row r="80" spans="1:28" x14ac:dyDescent="0.25">
      <c r="A80" s="175">
        <v>13</v>
      </c>
      <c r="B80" s="47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P80" s="111"/>
      <c r="Q80" s="334"/>
      <c r="R80" s="334"/>
      <c r="S80" s="334"/>
      <c r="T80" s="334"/>
      <c r="U80" s="334"/>
      <c r="V80" s="334"/>
      <c r="W80" s="334"/>
      <c r="X80" s="334"/>
      <c r="Y80" s="334"/>
      <c r="Z80" s="334"/>
      <c r="AA80" s="334"/>
      <c r="AB80" s="334"/>
    </row>
    <row r="81" spans="1:28" x14ac:dyDescent="0.25">
      <c r="A81" s="175">
        <v>14</v>
      </c>
      <c r="B81" s="47"/>
      <c r="C81" s="175">
        <v>96</v>
      </c>
      <c r="D81" s="175">
        <v>98</v>
      </c>
      <c r="E81" s="175">
        <v>87</v>
      </c>
      <c r="F81" s="175">
        <v>59</v>
      </c>
      <c r="G81" s="175">
        <v>43</v>
      </c>
      <c r="H81" s="175">
        <v>36</v>
      </c>
      <c r="I81" s="175">
        <v>29</v>
      </c>
      <c r="J81" s="175">
        <v>24</v>
      </c>
      <c r="K81" s="175">
        <v>25</v>
      </c>
      <c r="L81" s="175">
        <v>31</v>
      </c>
      <c r="M81" s="175">
        <v>40</v>
      </c>
      <c r="N81" s="175">
        <v>70</v>
      </c>
      <c r="P81" s="111">
        <v>14</v>
      </c>
      <c r="Q81" s="334">
        <v>96.10588235294118</v>
      </c>
      <c r="R81" s="334">
        <v>98.188235294117646</v>
      </c>
      <c r="S81" s="334">
        <v>85.976470588235287</v>
      </c>
      <c r="T81" s="334">
        <v>59.482352941176472</v>
      </c>
      <c r="U81" s="334">
        <v>43.529411764705884</v>
      </c>
      <c r="V81" s="334">
        <v>35.823529411764703</v>
      </c>
      <c r="W81" s="334">
        <v>29.094117647058823</v>
      </c>
      <c r="X81" s="334">
        <v>24.435294117647057</v>
      </c>
      <c r="Y81" s="334">
        <v>25.2</v>
      </c>
      <c r="Z81" s="334">
        <v>30.858823529411765</v>
      </c>
      <c r="AA81" s="334">
        <v>39.588235294117645</v>
      </c>
      <c r="AB81" s="334">
        <v>70.094117647058823</v>
      </c>
    </row>
    <row r="82" spans="1:28" x14ac:dyDescent="0.25">
      <c r="A82" s="175">
        <v>15</v>
      </c>
      <c r="B82" s="47"/>
      <c r="C82" s="175">
        <v>158</v>
      </c>
      <c r="D82" s="175">
        <v>161</v>
      </c>
      <c r="E82" s="175">
        <v>141</v>
      </c>
      <c r="F82" s="175">
        <v>96</v>
      </c>
      <c r="G82" s="175">
        <v>70</v>
      </c>
      <c r="H82" s="175">
        <v>59</v>
      </c>
      <c r="I82" s="175">
        <v>48</v>
      </c>
      <c r="J82" s="175">
        <v>41</v>
      </c>
      <c r="K82" s="175">
        <v>42</v>
      </c>
      <c r="L82" s="175">
        <v>50</v>
      </c>
      <c r="M82" s="175">
        <v>64</v>
      </c>
      <c r="N82" s="175">
        <v>113</v>
      </c>
      <c r="P82" s="111">
        <v>15</v>
      </c>
      <c r="Q82" s="334">
        <v>157.02352941176471</v>
      </c>
      <c r="R82" s="334">
        <v>161.3294117647059</v>
      </c>
      <c r="S82" s="334">
        <v>140.35294117647058</v>
      </c>
      <c r="T82" s="334">
        <v>95.741176470588229</v>
      </c>
      <c r="U82" s="334">
        <v>70.28235294117647</v>
      </c>
      <c r="V82" s="334">
        <v>58.576470588235296</v>
      </c>
      <c r="W82" s="334">
        <v>48.058823529411768</v>
      </c>
      <c r="X82" s="334">
        <v>40.635294117647057</v>
      </c>
      <c r="Y82" s="334">
        <v>42.058823529411768</v>
      </c>
      <c r="Z82" s="334">
        <v>50.011764705882356</v>
      </c>
      <c r="AA82" s="334">
        <v>63.964705882352938</v>
      </c>
      <c r="AB82" s="334">
        <v>113.34117647058824</v>
      </c>
    </row>
    <row r="83" spans="1:28" x14ac:dyDescent="0.25">
      <c r="A83" s="175">
        <v>16</v>
      </c>
      <c r="B83" s="47"/>
      <c r="C83" s="175">
        <v>160</v>
      </c>
      <c r="D83" s="175">
        <v>164</v>
      </c>
      <c r="E83" s="175">
        <v>143</v>
      </c>
      <c r="F83" s="175">
        <v>97</v>
      </c>
      <c r="G83" s="175">
        <v>71</v>
      </c>
      <c r="H83" s="175">
        <v>60</v>
      </c>
      <c r="I83" s="175">
        <v>49</v>
      </c>
      <c r="J83" s="175">
        <v>41</v>
      </c>
      <c r="K83" s="175">
        <v>43</v>
      </c>
      <c r="L83" s="175">
        <v>51</v>
      </c>
      <c r="M83" s="175">
        <v>65</v>
      </c>
      <c r="N83" s="175">
        <v>115</v>
      </c>
      <c r="P83" s="111">
        <v>16</v>
      </c>
      <c r="Q83" s="334">
        <v>159.37647058823529</v>
      </c>
      <c r="R83" s="334">
        <v>163.88235294117646</v>
      </c>
      <c r="S83" s="334">
        <v>142.4470588235294</v>
      </c>
      <c r="T83" s="334">
        <v>97.317647058823525</v>
      </c>
      <c r="U83" s="334">
        <v>71.341176470588238</v>
      </c>
      <c r="V83" s="334">
        <v>59.6</v>
      </c>
      <c r="W83" s="334">
        <v>48.788235294117648</v>
      </c>
      <c r="X83" s="334">
        <v>41.294117647058826</v>
      </c>
      <c r="Y83" s="334">
        <v>42.670588235294119</v>
      </c>
      <c r="Z83" s="334">
        <v>50.788235294117648</v>
      </c>
      <c r="AA83" s="334">
        <v>64.964705882352945</v>
      </c>
      <c r="AB83" s="334">
        <v>114.90588235294118</v>
      </c>
    </row>
    <row r="84" spans="1:28" x14ac:dyDescent="0.25">
      <c r="A84" s="175">
        <v>17</v>
      </c>
      <c r="B84" s="47"/>
      <c r="C84" s="175">
        <v>3262</v>
      </c>
      <c r="D84" s="175">
        <v>3327</v>
      </c>
      <c r="E84" s="175">
        <v>2998</v>
      </c>
      <c r="F84" s="175">
        <v>2165</v>
      </c>
      <c r="G84" s="175">
        <v>1552</v>
      </c>
      <c r="H84" s="175">
        <v>1303</v>
      </c>
      <c r="I84" s="175">
        <v>1060</v>
      </c>
      <c r="J84" s="175">
        <v>879</v>
      </c>
      <c r="K84" s="175">
        <v>872</v>
      </c>
      <c r="L84" s="175">
        <v>995</v>
      </c>
      <c r="M84" s="175">
        <v>1338</v>
      </c>
      <c r="N84" s="175">
        <v>2210</v>
      </c>
      <c r="P84" s="111">
        <v>17</v>
      </c>
      <c r="Q84" s="334">
        <v>3256.9764705882353</v>
      </c>
      <c r="R84" s="334">
        <v>3335.2352941176468</v>
      </c>
      <c r="S84" s="334">
        <v>2996.0117647058823</v>
      </c>
      <c r="T84" s="334">
        <v>2170.5882352941176</v>
      </c>
      <c r="U84" s="334">
        <v>1555.8823529411766</v>
      </c>
      <c r="V84" s="334">
        <v>1299.5647058823529</v>
      </c>
      <c r="W84" s="334">
        <v>1061.870588235294</v>
      </c>
      <c r="X84" s="334">
        <v>880.28235294117644</v>
      </c>
      <c r="Y84" s="334">
        <v>874.88235294117646</v>
      </c>
      <c r="Z84" s="334">
        <v>997.48235294117649</v>
      </c>
      <c r="AA84" s="334">
        <v>1338.0117647058823</v>
      </c>
      <c r="AB84" s="334">
        <v>2217.6823529411763</v>
      </c>
    </row>
    <row r="85" spans="1:28" x14ac:dyDescent="0.25">
      <c r="A85" s="175">
        <v>18</v>
      </c>
      <c r="B85" s="47"/>
      <c r="C85" s="175">
        <v>3639</v>
      </c>
      <c r="D85" s="175">
        <v>3771</v>
      </c>
      <c r="E85" s="175">
        <v>3417</v>
      </c>
      <c r="F85" s="175">
        <v>2486</v>
      </c>
      <c r="G85" s="175">
        <v>1773</v>
      </c>
      <c r="H85" s="175">
        <v>1495</v>
      </c>
      <c r="I85" s="175">
        <v>1219</v>
      </c>
      <c r="J85" s="175">
        <v>1016</v>
      </c>
      <c r="K85" s="175">
        <v>1000</v>
      </c>
      <c r="L85" s="175">
        <v>1143</v>
      </c>
      <c r="M85" s="175">
        <v>1507</v>
      </c>
      <c r="N85" s="175">
        <v>2444</v>
      </c>
      <c r="P85" s="111">
        <v>18</v>
      </c>
      <c r="Q85" s="334">
        <v>3630.6235294117646</v>
      </c>
      <c r="R85" s="334">
        <v>3778.8352941176472</v>
      </c>
      <c r="S85" s="334">
        <v>3414.8117647058825</v>
      </c>
      <c r="T85" s="334">
        <v>2491.964705882353</v>
      </c>
      <c r="U85" s="334">
        <v>1777.3058823529411</v>
      </c>
      <c r="V85" s="334">
        <v>1490.4117647058824</v>
      </c>
      <c r="W85" s="334">
        <v>1220.164705882353</v>
      </c>
      <c r="X85" s="334">
        <v>1017.1411764705882</v>
      </c>
      <c r="Y85" s="334">
        <v>1003.2</v>
      </c>
      <c r="Z85" s="334">
        <v>1146.0117647058823</v>
      </c>
      <c r="AA85" s="334">
        <v>1506.3647058823528</v>
      </c>
      <c r="AB85" s="334">
        <v>2451.1058823529411</v>
      </c>
    </row>
    <row r="86" spans="1:28" x14ac:dyDescent="0.25">
      <c r="A86" s="175">
        <v>19</v>
      </c>
      <c r="B86" s="47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P86" s="111"/>
      <c r="Q86" s="334"/>
      <c r="R86" s="334"/>
      <c r="S86" s="334"/>
      <c r="T86" s="334"/>
      <c r="U86" s="334"/>
      <c r="V86" s="334"/>
      <c r="W86" s="334"/>
      <c r="X86" s="334"/>
      <c r="Y86" s="334"/>
      <c r="Z86" s="334"/>
      <c r="AA86" s="334"/>
      <c r="AB86" s="334"/>
    </row>
    <row r="87" spans="1:28" x14ac:dyDescent="0.25">
      <c r="A87" s="175">
        <v>20</v>
      </c>
      <c r="B87" s="47"/>
      <c r="C87" s="175">
        <v>326</v>
      </c>
      <c r="D87" s="175">
        <v>326</v>
      </c>
      <c r="E87" s="175">
        <v>296</v>
      </c>
      <c r="F87" s="175">
        <v>213</v>
      </c>
      <c r="G87" s="175">
        <v>135</v>
      </c>
      <c r="H87" s="175">
        <v>103</v>
      </c>
      <c r="I87" s="175">
        <v>81</v>
      </c>
      <c r="J87" s="175">
        <v>64</v>
      </c>
      <c r="K87" s="175">
        <v>56</v>
      </c>
      <c r="L87" s="175">
        <v>68</v>
      </c>
      <c r="M87" s="175">
        <v>120</v>
      </c>
      <c r="N87" s="175">
        <v>233</v>
      </c>
      <c r="P87" s="111">
        <v>20</v>
      </c>
      <c r="Q87" s="334">
        <v>326.34117647058821</v>
      </c>
      <c r="R87" s="334">
        <v>327.87058823529412</v>
      </c>
      <c r="S87" s="334">
        <v>297.96470588235292</v>
      </c>
      <c r="T87" s="334">
        <v>214.65882352941176</v>
      </c>
      <c r="U87" s="334">
        <v>135.80000000000001</v>
      </c>
      <c r="V87" s="334">
        <v>103.44705882352942</v>
      </c>
      <c r="W87" s="334">
        <v>81.435294117647061</v>
      </c>
      <c r="X87" s="334">
        <v>64.599999999999994</v>
      </c>
      <c r="Y87" s="334">
        <v>55.941176470588232</v>
      </c>
      <c r="Z87" s="334">
        <v>68.576470588235296</v>
      </c>
      <c r="AA87" s="334">
        <v>120.32941176470588</v>
      </c>
      <c r="AB87" s="334">
        <v>233.8235294117647</v>
      </c>
    </row>
    <row r="88" spans="1:28" x14ac:dyDescent="0.25">
      <c r="A88" s="175">
        <v>21</v>
      </c>
      <c r="B88" s="47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P88" s="111"/>
      <c r="Q88" s="334"/>
      <c r="R88" s="334"/>
      <c r="S88" s="334"/>
      <c r="T88" s="334"/>
      <c r="U88" s="334"/>
      <c r="V88" s="334"/>
      <c r="W88" s="334"/>
      <c r="X88" s="334"/>
      <c r="Y88" s="334"/>
      <c r="Z88" s="334"/>
      <c r="AA88" s="334"/>
      <c r="AB88" s="334"/>
    </row>
    <row r="89" spans="1:28" x14ac:dyDescent="0.25">
      <c r="A89" s="175">
        <v>22</v>
      </c>
      <c r="B89" s="47"/>
      <c r="C89" s="175">
        <v>190</v>
      </c>
      <c r="D89" s="175">
        <v>192</v>
      </c>
      <c r="E89" s="175">
        <v>196</v>
      </c>
      <c r="F89" s="175">
        <v>149</v>
      </c>
      <c r="G89" s="175">
        <v>95</v>
      </c>
      <c r="H89" s="175">
        <v>72</v>
      </c>
      <c r="I89" s="175">
        <v>57</v>
      </c>
      <c r="J89" s="175">
        <v>45</v>
      </c>
      <c r="K89" s="175">
        <v>38</v>
      </c>
      <c r="L89" s="175">
        <v>45</v>
      </c>
      <c r="M89" s="175">
        <v>77</v>
      </c>
      <c r="N89" s="175">
        <v>143</v>
      </c>
      <c r="P89" s="111">
        <v>22</v>
      </c>
      <c r="Q89" s="334">
        <v>190.30588235294118</v>
      </c>
      <c r="R89" s="334">
        <v>193.3294117647059</v>
      </c>
      <c r="S89" s="334">
        <v>197.4470588235294</v>
      </c>
      <c r="T89" s="334">
        <v>149.98823529411766</v>
      </c>
      <c r="U89" s="334">
        <v>95.89411764705882</v>
      </c>
      <c r="V89" s="334">
        <v>72.8</v>
      </c>
      <c r="W89" s="334">
        <v>57.305882352941175</v>
      </c>
      <c r="X89" s="334">
        <v>44.988235294117644</v>
      </c>
      <c r="Y89" s="334">
        <v>38.505882352941178</v>
      </c>
      <c r="Z89" s="334">
        <v>45.235294117647058</v>
      </c>
      <c r="AA89" s="334">
        <v>77.164705882352948</v>
      </c>
      <c r="AB89" s="334">
        <v>144.04705882352943</v>
      </c>
    </row>
    <row r="90" spans="1:28" x14ac:dyDescent="0.25">
      <c r="A90" s="175">
        <v>23</v>
      </c>
      <c r="B90" s="47"/>
      <c r="C90" s="175">
        <v>268</v>
      </c>
      <c r="D90" s="175">
        <v>293</v>
      </c>
      <c r="E90" s="175">
        <v>297</v>
      </c>
      <c r="F90" s="175">
        <v>234</v>
      </c>
      <c r="G90" s="175">
        <v>146</v>
      </c>
      <c r="H90" s="175">
        <v>108</v>
      </c>
      <c r="I90" s="175">
        <v>84</v>
      </c>
      <c r="J90" s="175">
        <v>66</v>
      </c>
      <c r="K90" s="175">
        <v>57</v>
      </c>
      <c r="L90" s="175">
        <v>75</v>
      </c>
      <c r="M90" s="175">
        <v>123</v>
      </c>
      <c r="N90" s="175">
        <v>198</v>
      </c>
      <c r="P90" s="111">
        <v>23</v>
      </c>
      <c r="Q90" s="334">
        <v>268.87058823529412</v>
      </c>
      <c r="R90" s="334">
        <v>295.10588235294119</v>
      </c>
      <c r="S90" s="334">
        <v>298.02352941176468</v>
      </c>
      <c r="T90" s="334">
        <v>235.58823529411765</v>
      </c>
      <c r="U90" s="334">
        <v>147.45882352941177</v>
      </c>
      <c r="V90" s="334">
        <v>108.4</v>
      </c>
      <c r="W90" s="334">
        <v>84.588235294117652</v>
      </c>
      <c r="X90" s="334">
        <v>66.635294117647064</v>
      </c>
      <c r="Y90" s="334">
        <v>57.635294117647057</v>
      </c>
      <c r="Z90" s="334">
        <v>75.035294117647055</v>
      </c>
      <c r="AA90" s="334">
        <v>123.32941176470588</v>
      </c>
      <c r="AB90" s="334">
        <v>199.37647058823529</v>
      </c>
    </row>
    <row r="91" spans="1:28" x14ac:dyDescent="0.25">
      <c r="A91" s="175">
        <v>24</v>
      </c>
      <c r="B91" s="47"/>
      <c r="C91" s="175">
        <v>888</v>
      </c>
      <c r="D91" s="175">
        <v>881</v>
      </c>
      <c r="E91" s="175">
        <v>847</v>
      </c>
      <c r="F91" s="175">
        <v>619</v>
      </c>
      <c r="G91" s="175">
        <v>393</v>
      </c>
      <c r="H91" s="175">
        <v>302</v>
      </c>
      <c r="I91" s="175">
        <v>242</v>
      </c>
      <c r="J91" s="175">
        <v>194</v>
      </c>
      <c r="K91" s="175">
        <v>171</v>
      </c>
      <c r="L91" s="175">
        <v>202</v>
      </c>
      <c r="M91" s="175">
        <v>348</v>
      </c>
      <c r="N91" s="175">
        <v>649</v>
      </c>
      <c r="P91" s="111">
        <v>24</v>
      </c>
      <c r="Q91" s="334">
        <v>889.28235294117644</v>
      </c>
      <c r="R91" s="334">
        <v>887.17647058823525</v>
      </c>
      <c r="S91" s="334">
        <v>852.38823529411764</v>
      </c>
      <c r="T91" s="334">
        <v>623.7294117647059</v>
      </c>
      <c r="U91" s="334">
        <v>396.10588235294119</v>
      </c>
      <c r="V91" s="334">
        <v>304.50588235294117</v>
      </c>
      <c r="W91" s="334">
        <v>243.30588235294118</v>
      </c>
      <c r="X91" s="334">
        <v>194.90588235294118</v>
      </c>
      <c r="Y91" s="334">
        <v>171.7764705882353</v>
      </c>
      <c r="Z91" s="334">
        <v>203.72941176470587</v>
      </c>
      <c r="AA91" s="334">
        <v>349.4470588235294</v>
      </c>
      <c r="AB91" s="334">
        <v>651.5411764705882</v>
      </c>
    </row>
    <row r="92" spans="1:28" x14ac:dyDescent="0.25">
      <c r="A92" s="175">
        <v>25</v>
      </c>
      <c r="B92" s="47"/>
      <c r="C92" s="175">
        <v>521</v>
      </c>
      <c r="D92" s="175">
        <v>522</v>
      </c>
      <c r="E92" s="175">
        <v>493</v>
      </c>
      <c r="F92" s="175">
        <v>370</v>
      </c>
      <c r="G92" s="175">
        <v>254</v>
      </c>
      <c r="H92" s="175">
        <v>198</v>
      </c>
      <c r="I92" s="175">
        <v>164</v>
      </c>
      <c r="J92" s="175">
        <v>133</v>
      </c>
      <c r="K92" s="175">
        <v>122</v>
      </c>
      <c r="L92" s="175">
        <v>149</v>
      </c>
      <c r="M92" s="175">
        <v>222</v>
      </c>
      <c r="N92" s="175">
        <v>372</v>
      </c>
      <c r="P92" s="111">
        <v>25</v>
      </c>
      <c r="Q92" s="334">
        <v>520.90588235294115</v>
      </c>
      <c r="R92" s="334">
        <v>524.51764705882351</v>
      </c>
      <c r="S92" s="334">
        <v>493.92941176470589</v>
      </c>
      <c r="T92" s="334">
        <v>372.24705882352941</v>
      </c>
      <c r="U92" s="334">
        <v>255.35294117647058</v>
      </c>
      <c r="V92" s="334">
        <v>198.98823529411766</v>
      </c>
      <c r="W92" s="334">
        <v>164.3294117647059</v>
      </c>
      <c r="X92" s="334">
        <v>133.69411764705882</v>
      </c>
      <c r="Y92" s="334">
        <v>122.10588235294118</v>
      </c>
      <c r="Z92" s="334">
        <v>149.6705882352941</v>
      </c>
      <c r="AA92" s="334">
        <v>222.10588235294117</v>
      </c>
      <c r="AB92" s="334">
        <v>372.1764705882353</v>
      </c>
    </row>
    <row r="93" spans="1:28" x14ac:dyDescent="0.25">
      <c r="A93" s="175">
        <v>26</v>
      </c>
      <c r="B93" s="47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P93" s="111"/>
      <c r="Q93" s="334"/>
      <c r="R93" s="334"/>
      <c r="S93" s="334"/>
      <c r="T93" s="334"/>
      <c r="U93" s="334"/>
      <c r="V93" s="334"/>
      <c r="W93" s="334"/>
      <c r="X93" s="334"/>
      <c r="Y93" s="334"/>
      <c r="Z93" s="334"/>
      <c r="AA93" s="334"/>
      <c r="AB93" s="334"/>
    </row>
    <row r="94" spans="1:28" x14ac:dyDescent="0.25">
      <c r="A94" s="175">
        <v>27</v>
      </c>
      <c r="B94" s="47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P94" s="111"/>
      <c r="Q94" s="334"/>
      <c r="R94" s="334"/>
      <c r="S94" s="334"/>
      <c r="T94" s="334"/>
      <c r="U94" s="334"/>
      <c r="V94" s="334"/>
      <c r="W94" s="334"/>
      <c r="X94" s="334"/>
      <c r="Y94" s="334"/>
      <c r="Z94" s="334"/>
      <c r="AA94" s="334"/>
      <c r="AB94" s="334"/>
    </row>
    <row r="95" spans="1:28" x14ac:dyDescent="0.25">
      <c r="A95" s="175">
        <v>28</v>
      </c>
      <c r="B95" s="47"/>
      <c r="C95" s="175">
        <v>632</v>
      </c>
      <c r="D95" s="175">
        <v>640</v>
      </c>
      <c r="E95" s="175">
        <v>605</v>
      </c>
      <c r="F95" s="175">
        <v>462</v>
      </c>
      <c r="G95" s="175">
        <v>316</v>
      </c>
      <c r="H95" s="175">
        <v>248</v>
      </c>
      <c r="I95" s="175">
        <v>205</v>
      </c>
      <c r="J95" s="175">
        <v>170</v>
      </c>
      <c r="K95" s="175">
        <v>156</v>
      </c>
      <c r="L95" s="175">
        <v>187</v>
      </c>
      <c r="M95" s="175">
        <v>274</v>
      </c>
      <c r="N95" s="175">
        <v>452</v>
      </c>
      <c r="P95" s="111">
        <v>28</v>
      </c>
      <c r="Q95" s="334">
        <v>632.67058823529408</v>
      </c>
      <c r="R95" s="334">
        <v>642.82352941176475</v>
      </c>
      <c r="S95" s="334">
        <v>606.35294117647061</v>
      </c>
      <c r="T95" s="334">
        <v>464.29411764705884</v>
      </c>
      <c r="U95" s="334">
        <v>317.64705882352939</v>
      </c>
      <c r="V95" s="334">
        <v>248.91764705882352</v>
      </c>
      <c r="W95" s="334">
        <v>206.07058823529411</v>
      </c>
      <c r="X95" s="334">
        <v>171</v>
      </c>
      <c r="Y95" s="334">
        <v>156.69411764705882</v>
      </c>
      <c r="Z95" s="334">
        <v>187.68235294117648</v>
      </c>
      <c r="AA95" s="334">
        <v>275.31764705882352</v>
      </c>
      <c r="AB95" s="334">
        <v>452.85882352941178</v>
      </c>
    </row>
    <row r="96" spans="1:28" x14ac:dyDescent="0.25">
      <c r="A96" s="175">
        <v>29</v>
      </c>
      <c r="B96" s="47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P96" s="111"/>
      <c r="Q96" s="334"/>
      <c r="R96" s="334"/>
      <c r="S96" s="334"/>
      <c r="T96" s="334"/>
      <c r="U96" s="334"/>
      <c r="V96" s="334"/>
      <c r="W96" s="334"/>
      <c r="X96" s="334"/>
      <c r="Y96" s="334"/>
      <c r="Z96" s="334"/>
      <c r="AA96" s="334"/>
      <c r="AB96" s="334"/>
    </row>
    <row r="97" spans="1:28" x14ac:dyDescent="0.25">
      <c r="A97" s="175">
        <v>30</v>
      </c>
      <c r="B97" s="47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P97" s="111"/>
      <c r="Q97" s="334"/>
      <c r="R97" s="334"/>
      <c r="S97" s="334"/>
      <c r="T97" s="334"/>
      <c r="U97" s="334"/>
      <c r="V97" s="334"/>
      <c r="W97" s="334"/>
      <c r="X97" s="334"/>
      <c r="Y97" s="334"/>
      <c r="Z97" s="334"/>
      <c r="AA97" s="334"/>
      <c r="AB97" s="334"/>
    </row>
    <row r="98" spans="1:28" x14ac:dyDescent="0.25">
      <c r="A98" s="175">
        <v>31</v>
      </c>
      <c r="B98" s="47"/>
      <c r="C98" s="175">
        <v>2696</v>
      </c>
      <c r="D98" s="175">
        <v>2780</v>
      </c>
      <c r="E98" s="175">
        <v>2725</v>
      </c>
      <c r="F98" s="175">
        <v>2042</v>
      </c>
      <c r="G98" s="175">
        <v>1318</v>
      </c>
      <c r="H98" s="175">
        <v>1017</v>
      </c>
      <c r="I98" s="175">
        <v>809</v>
      </c>
      <c r="J98" s="175">
        <v>648</v>
      </c>
      <c r="K98" s="175">
        <v>574</v>
      </c>
      <c r="L98" s="175">
        <v>693</v>
      </c>
      <c r="M98" s="175">
        <v>1123</v>
      </c>
      <c r="N98" s="175">
        <v>1949</v>
      </c>
      <c r="P98" s="111">
        <v>31</v>
      </c>
      <c r="Q98" s="334">
        <v>2699.4470588235295</v>
      </c>
      <c r="R98" s="334">
        <v>2794.6823529411763</v>
      </c>
      <c r="S98" s="334">
        <v>2735.5411764705882</v>
      </c>
      <c r="T98" s="334">
        <v>2055.964705882353</v>
      </c>
      <c r="U98" s="334">
        <v>1326.5647058823529</v>
      </c>
      <c r="V98" s="334">
        <v>1022.6117647058824</v>
      </c>
      <c r="W98" s="334">
        <v>813.49411764705883</v>
      </c>
      <c r="X98" s="334">
        <v>651.28235294117644</v>
      </c>
      <c r="Y98" s="334">
        <v>577.85882352941178</v>
      </c>
      <c r="Z98" s="334">
        <v>697.29411764705878</v>
      </c>
      <c r="AA98" s="334">
        <v>1126.8588235294117</v>
      </c>
      <c r="AB98" s="334">
        <v>1956</v>
      </c>
    </row>
    <row r="99" spans="1:28" x14ac:dyDescent="0.25">
      <c r="A99" s="175">
        <v>32</v>
      </c>
      <c r="B99" s="47"/>
      <c r="C99" s="175">
        <v>2822</v>
      </c>
      <c r="D99" s="175">
        <v>2919</v>
      </c>
      <c r="E99" s="175">
        <v>2862</v>
      </c>
      <c r="F99" s="175">
        <v>2150</v>
      </c>
      <c r="G99" s="175">
        <v>1390</v>
      </c>
      <c r="H99" s="175">
        <v>1074</v>
      </c>
      <c r="I99" s="175">
        <v>857</v>
      </c>
      <c r="J99" s="175">
        <v>688</v>
      </c>
      <c r="K99" s="175">
        <v>610</v>
      </c>
      <c r="L99" s="175">
        <v>730</v>
      </c>
      <c r="M99" s="175">
        <v>1177</v>
      </c>
      <c r="N99" s="175">
        <v>2040</v>
      </c>
      <c r="P99" s="111">
        <v>32</v>
      </c>
      <c r="Q99" s="334">
        <v>2825.2235294117645</v>
      </c>
      <c r="R99" s="334">
        <v>2934.6117647058823</v>
      </c>
      <c r="S99" s="334">
        <v>2872.1882352941175</v>
      </c>
      <c r="T99" s="334">
        <v>2164.8588235294119</v>
      </c>
      <c r="U99" s="334">
        <v>1398.8588235294117</v>
      </c>
      <c r="V99" s="334">
        <v>1080.0117647058823</v>
      </c>
      <c r="W99" s="334">
        <v>861.71764705882356</v>
      </c>
      <c r="X99" s="334">
        <v>691.21176470588239</v>
      </c>
      <c r="Y99" s="334">
        <v>613.89411764705881</v>
      </c>
      <c r="Z99" s="334">
        <v>734.25882352941176</v>
      </c>
      <c r="AA99" s="334">
        <v>1181.3764705882354</v>
      </c>
      <c r="AB99" s="334">
        <v>2046.7058823529412</v>
      </c>
    </row>
    <row r="100" spans="1:28" x14ac:dyDescent="0.25">
      <c r="A100" s="175">
        <v>33</v>
      </c>
      <c r="B100" s="47"/>
      <c r="C100" s="175">
        <v>4048</v>
      </c>
      <c r="D100" s="175">
        <v>4209</v>
      </c>
      <c r="E100" s="175">
        <v>4197</v>
      </c>
      <c r="F100" s="175">
        <v>3210</v>
      </c>
      <c r="G100" s="175">
        <v>2096</v>
      </c>
      <c r="H100" s="175">
        <v>1638</v>
      </c>
      <c r="I100" s="175">
        <v>1317</v>
      </c>
      <c r="J100" s="175">
        <v>1073</v>
      </c>
      <c r="K100" s="175">
        <v>971</v>
      </c>
      <c r="L100" s="175">
        <v>1144</v>
      </c>
      <c r="M100" s="175">
        <v>1750</v>
      </c>
      <c r="N100" s="175">
        <v>2952</v>
      </c>
      <c r="P100" s="111">
        <v>33</v>
      </c>
      <c r="Q100" s="334">
        <v>4048.4941176470588</v>
      </c>
      <c r="R100" s="334">
        <v>4226.7529411764708</v>
      </c>
      <c r="S100" s="334">
        <v>4208.1058823529411</v>
      </c>
      <c r="T100" s="334">
        <v>3230.1058823529411</v>
      </c>
      <c r="U100" s="334">
        <v>2107.4235294117648</v>
      </c>
      <c r="V100" s="334">
        <v>1645</v>
      </c>
      <c r="W100" s="334">
        <v>1323.4117647058824</v>
      </c>
      <c r="X100" s="334">
        <v>1077.5882352941176</v>
      </c>
      <c r="Y100" s="334">
        <v>975.77647058823527</v>
      </c>
      <c r="Z100" s="334">
        <v>1149.5764705882352</v>
      </c>
      <c r="AA100" s="334">
        <v>1754.6941176470589</v>
      </c>
      <c r="AB100" s="334">
        <v>2960.9764705882353</v>
      </c>
    </row>
    <row r="101" spans="1:28" x14ac:dyDescent="0.25">
      <c r="A101" s="175">
        <v>34</v>
      </c>
      <c r="B101" s="47"/>
      <c r="C101" s="175">
        <v>8847</v>
      </c>
      <c r="D101" s="175">
        <v>9272</v>
      </c>
      <c r="E101" s="175">
        <v>8925</v>
      </c>
      <c r="F101" s="175">
        <v>6729</v>
      </c>
      <c r="G101" s="175">
        <v>4615</v>
      </c>
      <c r="H101" s="175">
        <v>3780</v>
      </c>
      <c r="I101" s="175">
        <v>3088</v>
      </c>
      <c r="J101" s="175">
        <v>2586</v>
      </c>
      <c r="K101" s="175">
        <v>2465</v>
      </c>
      <c r="L101" s="175">
        <v>2831</v>
      </c>
      <c r="M101" s="175">
        <v>3882</v>
      </c>
      <c r="N101" s="175">
        <v>6239</v>
      </c>
      <c r="P101" s="111">
        <v>34</v>
      </c>
      <c r="Q101" s="334">
        <v>8836.6823529411758</v>
      </c>
      <c r="R101" s="334">
        <v>9298.3294117647056</v>
      </c>
      <c r="S101" s="334">
        <v>8937.1294117647067</v>
      </c>
      <c r="T101" s="334">
        <v>6758.0235294117647</v>
      </c>
      <c r="U101" s="334">
        <v>4629.2470588235292</v>
      </c>
      <c r="V101" s="334">
        <v>3780.670588235294</v>
      </c>
      <c r="W101" s="334">
        <v>3095.8941176470589</v>
      </c>
      <c r="X101" s="334">
        <v>2591.9764705882353</v>
      </c>
      <c r="Y101" s="334">
        <v>2472.0705882352941</v>
      </c>
      <c r="Z101" s="334">
        <v>2840.5647058823529</v>
      </c>
      <c r="AA101" s="334">
        <v>3888.0470588235294</v>
      </c>
      <c r="AB101" s="334">
        <v>6254.6588235294121</v>
      </c>
    </row>
    <row r="102" spans="1:28" x14ac:dyDescent="0.25">
      <c r="A102" s="175">
        <v>35</v>
      </c>
      <c r="B102" s="47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P102" s="111"/>
      <c r="Q102" s="334"/>
      <c r="R102" s="334"/>
      <c r="S102" s="334"/>
      <c r="T102" s="334"/>
      <c r="U102" s="334"/>
      <c r="V102" s="334"/>
      <c r="W102" s="334"/>
      <c r="X102" s="334"/>
      <c r="Y102" s="334"/>
      <c r="Z102" s="334"/>
      <c r="AA102" s="334"/>
      <c r="AB102" s="334"/>
    </row>
    <row r="103" spans="1:28" x14ac:dyDescent="0.25">
      <c r="A103" s="175">
        <v>36</v>
      </c>
      <c r="B103" s="47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P103" s="111"/>
      <c r="Q103" s="334"/>
      <c r="R103" s="334"/>
      <c r="S103" s="334"/>
      <c r="T103" s="334"/>
      <c r="U103" s="334"/>
      <c r="V103" s="334"/>
      <c r="W103" s="334"/>
      <c r="X103" s="334"/>
      <c r="Y103" s="334"/>
      <c r="Z103" s="334"/>
      <c r="AA103" s="334"/>
      <c r="AB103" s="334"/>
    </row>
    <row r="104" spans="1:28" x14ac:dyDescent="0.25">
      <c r="A104" s="175">
        <v>37</v>
      </c>
      <c r="B104" s="47"/>
      <c r="C104" s="175">
        <v>689</v>
      </c>
      <c r="D104" s="175">
        <v>725</v>
      </c>
      <c r="E104" s="175">
        <v>618</v>
      </c>
      <c r="F104" s="175">
        <v>402</v>
      </c>
      <c r="G104" s="175">
        <v>319</v>
      </c>
      <c r="H104" s="175">
        <v>322</v>
      </c>
      <c r="I104" s="175">
        <v>252</v>
      </c>
      <c r="J104" s="175">
        <v>212</v>
      </c>
      <c r="K104" s="175">
        <v>230</v>
      </c>
      <c r="L104" s="175">
        <v>280</v>
      </c>
      <c r="M104" s="175">
        <v>306</v>
      </c>
      <c r="N104" s="175">
        <v>466</v>
      </c>
      <c r="P104" s="111">
        <v>37</v>
      </c>
      <c r="Q104" s="334">
        <v>683.57647058823534</v>
      </c>
      <c r="R104" s="334">
        <v>725.44705882352946</v>
      </c>
      <c r="S104" s="334">
        <v>614.09411764705885</v>
      </c>
      <c r="T104" s="334">
        <v>403.36470588235295</v>
      </c>
      <c r="U104" s="334">
        <v>318.81176470588235</v>
      </c>
      <c r="V104" s="334">
        <v>315.60000000000002</v>
      </c>
      <c r="W104" s="334">
        <v>251.7764705882353</v>
      </c>
      <c r="X104" s="334">
        <v>211.16470588235293</v>
      </c>
      <c r="Y104" s="334">
        <v>230.2</v>
      </c>
      <c r="Z104" s="334">
        <v>280.01176470588234</v>
      </c>
      <c r="AA104" s="334">
        <v>305.81176470588235</v>
      </c>
      <c r="AB104" s="334">
        <v>467.30588235294118</v>
      </c>
    </row>
    <row r="105" spans="1:28" x14ac:dyDescent="0.25">
      <c r="A105" s="175">
        <v>38</v>
      </c>
      <c r="B105" s="47"/>
      <c r="C105" s="175">
        <v>772</v>
      </c>
      <c r="D105" s="175">
        <v>816</v>
      </c>
      <c r="E105" s="175">
        <v>697</v>
      </c>
      <c r="F105" s="175">
        <v>458</v>
      </c>
      <c r="G105" s="175">
        <v>364</v>
      </c>
      <c r="H105" s="175">
        <v>368</v>
      </c>
      <c r="I105" s="175">
        <v>287</v>
      </c>
      <c r="J105" s="175">
        <v>243</v>
      </c>
      <c r="K105" s="175">
        <v>261</v>
      </c>
      <c r="L105" s="175">
        <v>314</v>
      </c>
      <c r="M105" s="175">
        <v>345</v>
      </c>
      <c r="N105" s="175">
        <v>521</v>
      </c>
      <c r="P105" s="111">
        <v>38</v>
      </c>
      <c r="Q105" s="334">
        <v>765.42352941176466</v>
      </c>
      <c r="R105" s="334">
        <v>815.564705882353</v>
      </c>
      <c r="S105" s="334">
        <v>692.84705882352944</v>
      </c>
      <c r="T105" s="334">
        <v>459.61176470588236</v>
      </c>
      <c r="U105" s="334">
        <v>363.24705882352941</v>
      </c>
      <c r="V105" s="334">
        <v>360.24705882352941</v>
      </c>
      <c r="W105" s="334">
        <v>286.36470588235295</v>
      </c>
      <c r="X105" s="334">
        <v>241.65882352941176</v>
      </c>
      <c r="Y105" s="334">
        <v>261.38823529411764</v>
      </c>
      <c r="Z105" s="334">
        <v>313.91764705882355</v>
      </c>
      <c r="AA105" s="334">
        <v>344.2823529411765</v>
      </c>
      <c r="AB105" s="334">
        <v>521.5411764705882</v>
      </c>
    </row>
    <row r="106" spans="1:28" x14ac:dyDescent="0.25">
      <c r="A106" s="175">
        <v>39</v>
      </c>
      <c r="B106" s="47"/>
      <c r="C106" s="175">
        <v>919</v>
      </c>
      <c r="D106" s="175">
        <v>968</v>
      </c>
      <c r="E106" s="175">
        <v>834</v>
      </c>
      <c r="F106" s="175">
        <v>565</v>
      </c>
      <c r="G106" s="175">
        <v>452</v>
      </c>
      <c r="H106" s="175">
        <v>453</v>
      </c>
      <c r="I106" s="175">
        <v>361</v>
      </c>
      <c r="J106" s="175">
        <v>308</v>
      </c>
      <c r="K106" s="175">
        <v>328</v>
      </c>
      <c r="L106" s="175">
        <v>386</v>
      </c>
      <c r="M106" s="175">
        <v>422</v>
      </c>
      <c r="N106" s="175">
        <v>630</v>
      </c>
      <c r="P106" s="111">
        <v>39</v>
      </c>
      <c r="Q106" s="334">
        <v>909.84705882352944</v>
      </c>
      <c r="R106" s="334">
        <v>966.55294117647054</v>
      </c>
      <c r="S106" s="334">
        <v>828.28235294117644</v>
      </c>
      <c r="T106" s="334">
        <v>566.51764705882351</v>
      </c>
      <c r="U106" s="334">
        <v>450.97647058823532</v>
      </c>
      <c r="V106" s="334">
        <v>443.95294117647057</v>
      </c>
      <c r="W106" s="334">
        <v>359.95294117647057</v>
      </c>
      <c r="X106" s="334">
        <v>306.58823529411762</v>
      </c>
      <c r="Y106" s="334">
        <v>327.41176470588238</v>
      </c>
      <c r="Z106" s="334">
        <v>385.67058823529413</v>
      </c>
      <c r="AA106" s="334">
        <v>420.85882352941178</v>
      </c>
      <c r="AB106" s="334">
        <v>630.70588235294122</v>
      </c>
    </row>
    <row r="107" spans="1:28" x14ac:dyDescent="0.25">
      <c r="A107" s="175">
        <v>40</v>
      </c>
      <c r="B107" s="47"/>
      <c r="C107" s="175">
        <v>1111</v>
      </c>
      <c r="D107" s="175">
        <v>1173</v>
      </c>
      <c r="E107" s="175">
        <v>1020</v>
      </c>
      <c r="F107" s="175">
        <v>688</v>
      </c>
      <c r="G107" s="175">
        <v>551</v>
      </c>
      <c r="H107" s="175">
        <v>549</v>
      </c>
      <c r="I107" s="175">
        <v>443</v>
      </c>
      <c r="J107" s="175">
        <v>382</v>
      </c>
      <c r="K107" s="175">
        <v>405</v>
      </c>
      <c r="L107" s="175">
        <v>470</v>
      </c>
      <c r="M107" s="175">
        <v>509</v>
      </c>
      <c r="N107" s="175">
        <v>760</v>
      </c>
      <c r="P107" s="111">
        <v>40</v>
      </c>
      <c r="Q107" s="334">
        <v>1098.3764705882354</v>
      </c>
      <c r="R107" s="334">
        <v>1171.2235294117647</v>
      </c>
      <c r="S107" s="334">
        <v>1014.1294117647059</v>
      </c>
      <c r="T107" s="334">
        <v>689.51764705882351</v>
      </c>
      <c r="U107" s="334">
        <v>549.61176470588236</v>
      </c>
      <c r="V107" s="334">
        <v>538.36470588235295</v>
      </c>
      <c r="W107" s="334">
        <v>441.45882352941175</v>
      </c>
      <c r="X107" s="334">
        <v>380.47058823529414</v>
      </c>
      <c r="Y107" s="334">
        <v>404.83529411764704</v>
      </c>
      <c r="Z107" s="334">
        <v>469.75294117647059</v>
      </c>
      <c r="AA107" s="334">
        <v>508.68235294117648</v>
      </c>
      <c r="AB107" s="334">
        <v>760.65882352941173</v>
      </c>
    </row>
    <row r="108" spans="1:28" x14ac:dyDescent="0.25">
      <c r="A108" s="175">
        <v>41</v>
      </c>
      <c r="B108" s="47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P108" s="111"/>
      <c r="Q108" s="334"/>
      <c r="R108" s="334"/>
      <c r="S108" s="334"/>
      <c r="T108" s="334"/>
      <c r="U108" s="334"/>
      <c r="V108" s="334"/>
      <c r="W108" s="334"/>
      <c r="X108" s="334"/>
      <c r="Y108" s="334"/>
      <c r="Z108" s="334"/>
      <c r="AA108" s="334"/>
      <c r="AB108" s="334"/>
    </row>
    <row r="109" spans="1:28" x14ac:dyDescent="0.25">
      <c r="A109" s="175">
        <v>42</v>
      </c>
      <c r="B109" s="47"/>
      <c r="C109" s="175">
        <v>1196</v>
      </c>
      <c r="D109" s="175">
        <v>1267</v>
      </c>
      <c r="E109" s="175">
        <v>1098</v>
      </c>
      <c r="F109" s="175">
        <v>738</v>
      </c>
      <c r="G109" s="175">
        <v>587</v>
      </c>
      <c r="H109" s="175">
        <v>586</v>
      </c>
      <c r="I109" s="175">
        <v>471</v>
      </c>
      <c r="J109" s="175">
        <v>406</v>
      </c>
      <c r="K109" s="175">
        <v>430</v>
      </c>
      <c r="L109" s="175">
        <v>501</v>
      </c>
      <c r="M109" s="175">
        <v>544</v>
      </c>
      <c r="N109" s="175">
        <v>813</v>
      </c>
      <c r="P109" s="111">
        <v>42</v>
      </c>
      <c r="Q109" s="334">
        <v>1181.9411764705883</v>
      </c>
      <c r="R109" s="334">
        <v>1264.5058823529412</v>
      </c>
      <c r="S109" s="334">
        <v>1091.0235294117647</v>
      </c>
      <c r="T109" s="334">
        <v>739.5411764705882</v>
      </c>
      <c r="U109" s="334">
        <v>585.49411764705883</v>
      </c>
      <c r="V109" s="334">
        <v>575</v>
      </c>
      <c r="W109" s="334">
        <v>469.52941176470586</v>
      </c>
      <c r="X109" s="334">
        <v>403.96470588235292</v>
      </c>
      <c r="Y109" s="334">
        <v>429.01176470588234</v>
      </c>
      <c r="Z109" s="334">
        <v>500.62352941176471</v>
      </c>
      <c r="AA109" s="334">
        <v>543.17647058823525</v>
      </c>
      <c r="AB109" s="334">
        <v>813.68235294117642</v>
      </c>
    </row>
    <row r="110" spans="1:28" x14ac:dyDescent="0.25">
      <c r="A110" s="175">
        <v>43</v>
      </c>
      <c r="B110" s="47"/>
      <c r="C110" s="175">
        <v>1253</v>
      </c>
      <c r="D110" s="175">
        <v>1353</v>
      </c>
      <c r="E110" s="175">
        <v>1186</v>
      </c>
      <c r="F110" s="175">
        <v>809</v>
      </c>
      <c r="G110" s="175">
        <v>630</v>
      </c>
      <c r="H110" s="175">
        <v>633</v>
      </c>
      <c r="I110" s="175">
        <v>509</v>
      </c>
      <c r="J110" s="175">
        <v>440</v>
      </c>
      <c r="K110" s="175">
        <v>458</v>
      </c>
      <c r="L110" s="175">
        <v>533</v>
      </c>
      <c r="M110" s="175">
        <v>576</v>
      </c>
      <c r="N110" s="175">
        <v>851</v>
      </c>
      <c r="P110" s="111">
        <v>43</v>
      </c>
      <c r="Q110" s="334">
        <v>1239.2352941176471</v>
      </c>
      <c r="R110" s="334">
        <v>1352.0235294117647</v>
      </c>
      <c r="S110" s="334">
        <v>1179.6588235294118</v>
      </c>
      <c r="T110" s="334">
        <v>811.04705882352937</v>
      </c>
      <c r="U110" s="334">
        <v>629.02352941176468</v>
      </c>
      <c r="V110" s="334">
        <v>621.435294117647</v>
      </c>
      <c r="W110" s="334">
        <v>507.75294117647059</v>
      </c>
      <c r="X110" s="334">
        <v>438.43529411764706</v>
      </c>
      <c r="Y110" s="334">
        <v>457.67058823529413</v>
      </c>
      <c r="Z110" s="334">
        <v>533.64705882352939</v>
      </c>
      <c r="AA110" s="334">
        <v>575.29411764705878</v>
      </c>
      <c r="AB110" s="334">
        <v>851.97647058823532</v>
      </c>
    </row>
    <row r="111" spans="1:28" x14ac:dyDescent="0.25">
      <c r="A111" s="175">
        <v>44</v>
      </c>
      <c r="B111" s="47"/>
      <c r="C111" s="175">
        <v>10100</v>
      </c>
      <c r="D111" s="175">
        <v>10625</v>
      </c>
      <c r="E111" s="175">
        <v>10111</v>
      </c>
      <c r="F111" s="175">
        <v>7538</v>
      </c>
      <c r="G111" s="175">
        <v>5245</v>
      </c>
      <c r="H111" s="175">
        <v>4413</v>
      </c>
      <c r="I111" s="175">
        <v>3597</v>
      </c>
      <c r="J111" s="175">
        <v>3026</v>
      </c>
      <c r="K111" s="175">
        <v>2923</v>
      </c>
      <c r="L111" s="175">
        <v>3365</v>
      </c>
      <c r="M111" s="175">
        <v>4458</v>
      </c>
      <c r="N111" s="175">
        <v>7090</v>
      </c>
      <c r="P111" s="111">
        <v>44</v>
      </c>
      <c r="Q111" s="334">
        <v>10075.858823529412</v>
      </c>
      <c r="R111" s="334">
        <v>10650.388235294118</v>
      </c>
      <c r="S111" s="334">
        <v>10116.776470588235</v>
      </c>
      <c r="T111" s="334">
        <v>7569.0941176470587</v>
      </c>
      <c r="U111" s="334">
        <v>5258.2705882352939</v>
      </c>
      <c r="V111" s="334">
        <v>4402.1176470588234</v>
      </c>
      <c r="W111" s="334">
        <v>3603.6470588235293</v>
      </c>
      <c r="X111" s="334">
        <v>3030.3764705882354</v>
      </c>
      <c r="Y111" s="334">
        <v>2929.7764705882355</v>
      </c>
      <c r="Z111" s="334">
        <v>3374.2470588235292</v>
      </c>
      <c r="AA111" s="334">
        <v>4463.3529411764703</v>
      </c>
      <c r="AB111" s="334">
        <v>7106.5294117647063</v>
      </c>
    </row>
    <row r="112" spans="1:28" x14ac:dyDescent="0.25">
      <c r="A112" s="175">
        <v>45</v>
      </c>
      <c r="B112" s="47"/>
      <c r="C112" s="175">
        <v>10517</v>
      </c>
      <c r="D112" s="175">
        <v>11086</v>
      </c>
      <c r="E112" s="175">
        <v>10543</v>
      </c>
      <c r="F112" s="175">
        <v>7905</v>
      </c>
      <c r="G112" s="175">
        <v>5562</v>
      </c>
      <c r="H112" s="175">
        <v>4719</v>
      </c>
      <c r="I112" s="175">
        <v>3880</v>
      </c>
      <c r="J112" s="175">
        <v>3306</v>
      </c>
      <c r="K112" s="175">
        <v>3194</v>
      </c>
      <c r="L112" s="175">
        <v>3639</v>
      </c>
      <c r="M112" s="175">
        <v>4754</v>
      </c>
      <c r="N112" s="175">
        <v>7427</v>
      </c>
      <c r="P112" s="111">
        <v>45</v>
      </c>
      <c r="Q112" s="334">
        <v>10490.717647058824</v>
      </c>
      <c r="R112" s="334">
        <v>11110.64705882353</v>
      </c>
      <c r="S112" s="334">
        <v>10549.75294117647</v>
      </c>
      <c r="T112" s="334">
        <v>7936.2</v>
      </c>
      <c r="U112" s="334">
        <v>5572.0941176470587</v>
      </c>
      <c r="V112" s="334">
        <v>4705.3999999999996</v>
      </c>
      <c r="W112" s="334">
        <v>3885.6117647058823</v>
      </c>
      <c r="X112" s="334">
        <v>3308.8941176470589</v>
      </c>
      <c r="Y112" s="334">
        <v>3198.0235294117647</v>
      </c>
      <c r="Z112" s="334">
        <v>3648.4588235294118</v>
      </c>
      <c r="AA112" s="334">
        <v>4759.0117647058823</v>
      </c>
      <c r="AB112" s="334">
        <v>7443.3882352941173</v>
      </c>
    </row>
    <row r="113" spans="1:28" x14ac:dyDescent="0.25">
      <c r="A113" s="175">
        <v>46</v>
      </c>
      <c r="B113" s="47"/>
      <c r="C113" s="175">
        <v>11396</v>
      </c>
      <c r="D113" s="175">
        <v>12210</v>
      </c>
      <c r="E113" s="175">
        <v>11649</v>
      </c>
      <c r="F113" s="175">
        <v>8947</v>
      </c>
      <c r="G113" s="175">
        <v>6458</v>
      </c>
      <c r="H113" s="175">
        <v>5614</v>
      </c>
      <c r="I113" s="175">
        <v>4603</v>
      </c>
      <c r="J113" s="175">
        <v>3922</v>
      </c>
      <c r="K113" s="175">
        <v>3811</v>
      </c>
      <c r="L113" s="175">
        <v>4305</v>
      </c>
      <c r="M113" s="175">
        <v>5419</v>
      </c>
      <c r="N113" s="175">
        <v>8098</v>
      </c>
      <c r="P113" s="111">
        <v>46</v>
      </c>
      <c r="Q113" s="334">
        <v>11359.270588235295</v>
      </c>
      <c r="R113" s="334">
        <v>12224.635294117646</v>
      </c>
      <c r="S113" s="334">
        <v>11646.435294117648</v>
      </c>
      <c r="T113" s="334">
        <v>8974.3294117647056</v>
      </c>
      <c r="U113" s="334">
        <v>6462.3529411764703</v>
      </c>
      <c r="V113" s="334">
        <v>5593.3529411764703</v>
      </c>
      <c r="W113" s="334">
        <v>4604.7294117647061</v>
      </c>
      <c r="X113" s="334">
        <v>3921.8705882352942</v>
      </c>
      <c r="Y113" s="334">
        <v>3810.8941176470589</v>
      </c>
      <c r="Z113" s="334">
        <v>4312.552941176471</v>
      </c>
      <c r="AA113" s="334">
        <v>5422.7058823529414</v>
      </c>
      <c r="AB113" s="334">
        <v>8109.3529411764703</v>
      </c>
    </row>
    <row r="114" spans="1:28" x14ac:dyDescent="0.25">
      <c r="A114" s="175">
        <v>47</v>
      </c>
      <c r="B114" s="47"/>
      <c r="C114" s="175">
        <v>331</v>
      </c>
      <c r="D114" s="175">
        <v>367</v>
      </c>
      <c r="E114" s="175">
        <v>312</v>
      </c>
      <c r="F114" s="175">
        <v>219</v>
      </c>
      <c r="G114" s="175">
        <v>193</v>
      </c>
      <c r="H114" s="175">
        <v>203</v>
      </c>
      <c r="I114" s="175">
        <v>177</v>
      </c>
      <c r="J114" s="175">
        <v>148</v>
      </c>
      <c r="K114" s="175">
        <v>161</v>
      </c>
      <c r="L114" s="175">
        <v>192</v>
      </c>
      <c r="M114" s="175">
        <v>185</v>
      </c>
      <c r="N114" s="175">
        <v>234</v>
      </c>
      <c r="P114" s="111">
        <v>47</v>
      </c>
      <c r="Q114" s="334">
        <v>323.56470588235294</v>
      </c>
      <c r="R114" s="334">
        <v>365.36470588235295</v>
      </c>
      <c r="S114" s="334">
        <v>311.39999999999998</v>
      </c>
      <c r="T114" s="334">
        <v>219.35294117647058</v>
      </c>
      <c r="U114" s="334">
        <v>192.02352941176471</v>
      </c>
      <c r="V114" s="334">
        <v>200.98823529411766</v>
      </c>
      <c r="W114" s="334">
        <v>176.72941176470587</v>
      </c>
      <c r="X114" s="334">
        <v>146.85882352941175</v>
      </c>
      <c r="Y114" s="334">
        <v>160.98823529411766</v>
      </c>
      <c r="Z114" s="334">
        <v>191.37647058823529</v>
      </c>
      <c r="AA114" s="334">
        <v>184.56470588235294</v>
      </c>
      <c r="AB114" s="334">
        <v>234.62352941176471</v>
      </c>
    </row>
    <row r="115" spans="1:28" x14ac:dyDescent="0.25">
      <c r="A115" s="175">
        <v>48</v>
      </c>
      <c r="B115" s="47"/>
      <c r="C115" s="175">
        <v>338</v>
      </c>
      <c r="D115" s="175">
        <v>375</v>
      </c>
      <c r="E115" s="175">
        <v>320</v>
      </c>
      <c r="F115" s="175">
        <v>225</v>
      </c>
      <c r="G115" s="175">
        <v>198</v>
      </c>
      <c r="H115" s="175">
        <v>208</v>
      </c>
      <c r="I115" s="175">
        <v>182</v>
      </c>
      <c r="J115" s="175">
        <v>152</v>
      </c>
      <c r="K115" s="175">
        <v>165</v>
      </c>
      <c r="L115" s="175">
        <v>196</v>
      </c>
      <c r="M115" s="175">
        <v>189</v>
      </c>
      <c r="N115" s="175">
        <v>240</v>
      </c>
      <c r="P115" s="111">
        <v>48</v>
      </c>
      <c r="Q115" s="334">
        <v>330.70588235294116</v>
      </c>
      <c r="R115" s="334">
        <v>374.08235294117645</v>
      </c>
      <c r="S115" s="334">
        <v>319.36470588235295</v>
      </c>
      <c r="T115" s="334">
        <v>225.07058823529411</v>
      </c>
      <c r="U115" s="334">
        <v>196.47058823529412</v>
      </c>
      <c r="V115" s="334">
        <v>206.15294117647059</v>
      </c>
      <c r="W115" s="334">
        <v>181.25882352941176</v>
      </c>
      <c r="X115" s="334">
        <v>150.63529411764705</v>
      </c>
      <c r="Y115" s="334">
        <v>164.71764705882353</v>
      </c>
      <c r="Z115" s="334">
        <v>196.15294117647059</v>
      </c>
      <c r="AA115" s="334">
        <v>189.12941176470588</v>
      </c>
      <c r="AB115" s="334">
        <v>239.78823529411764</v>
      </c>
    </row>
    <row r="116" spans="1:28" x14ac:dyDescent="0.25">
      <c r="A116" s="175">
        <v>49</v>
      </c>
      <c r="B116" s="47"/>
      <c r="C116" s="175">
        <v>512</v>
      </c>
      <c r="D116" s="175">
        <v>545</v>
      </c>
      <c r="E116" s="175">
        <v>454</v>
      </c>
      <c r="F116" s="175">
        <v>326</v>
      </c>
      <c r="G116" s="175">
        <v>303</v>
      </c>
      <c r="H116" s="175">
        <v>318</v>
      </c>
      <c r="I116" s="175">
        <v>279</v>
      </c>
      <c r="J116" s="175">
        <v>230</v>
      </c>
      <c r="K116" s="175">
        <v>260</v>
      </c>
      <c r="L116" s="175">
        <v>308</v>
      </c>
      <c r="M116" s="175">
        <v>288</v>
      </c>
      <c r="N116" s="175">
        <v>355</v>
      </c>
      <c r="P116" s="111">
        <v>49</v>
      </c>
      <c r="Q116" s="334">
        <v>500.69411764705882</v>
      </c>
      <c r="R116" s="334">
        <v>542.16470588235291</v>
      </c>
      <c r="S116" s="334">
        <v>451.56470588235294</v>
      </c>
      <c r="T116" s="334">
        <v>325.24705882352941</v>
      </c>
      <c r="U116" s="334">
        <v>300.50588235294117</v>
      </c>
      <c r="V116" s="334">
        <v>314.15294117647056</v>
      </c>
      <c r="W116" s="334">
        <v>278.58823529411762</v>
      </c>
      <c r="X116" s="334">
        <v>227.87058823529412</v>
      </c>
      <c r="Y116" s="334">
        <v>258.60000000000002</v>
      </c>
      <c r="Z116" s="334">
        <v>307.37647058823529</v>
      </c>
      <c r="AA116" s="334">
        <v>288.32941176470587</v>
      </c>
      <c r="AB116" s="334">
        <v>355.01176470588234</v>
      </c>
    </row>
    <row r="117" spans="1:28" x14ac:dyDescent="0.25">
      <c r="A117" s="175">
        <v>50</v>
      </c>
      <c r="B117" s="47"/>
      <c r="C117" s="175">
        <v>665</v>
      </c>
      <c r="D117" s="175">
        <v>715</v>
      </c>
      <c r="E117" s="175">
        <v>608</v>
      </c>
      <c r="F117" s="175">
        <v>447</v>
      </c>
      <c r="G117" s="175">
        <v>411</v>
      </c>
      <c r="H117" s="175">
        <v>430</v>
      </c>
      <c r="I117" s="175">
        <v>373</v>
      </c>
      <c r="J117" s="175">
        <v>311</v>
      </c>
      <c r="K117" s="175">
        <v>344</v>
      </c>
      <c r="L117" s="175">
        <v>402</v>
      </c>
      <c r="M117" s="175">
        <v>383</v>
      </c>
      <c r="N117" s="175">
        <v>470</v>
      </c>
      <c r="P117" s="111">
        <v>50</v>
      </c>
      <c r="Q117" s="334">
        <v>648.84705882352944</v>
      </c>
      <c r="R117" s="334">
        <v>710.68235294117642</v>
      </c>
      <c r="S117" s="334">
        <v>604.35294117647061</v>
      </c>
      <c r="T117" s="334">
        <v>446.41176470588238</v>
      </c>
      <c r="U117" s="334">
        <v>407.78823529411767</v>
      </c>
      <c r="V117" s="334">
        <v>424.63529411764705</v>
      </c>
      <c r="W117" s="334">
        <v>371.37647058823529</v>
      </c>
      <c r="X117" s="334">
        <v>308.74117647058824</v>
      </c>
      <c r="Y117" s="334">
        <v>342.6</v>
      </c>
      <c r="Z117" s="334">
        <v>400.85882352941178</v>
      </c>
      <c r="AA117" s="334">
        <v>383.1764705882353</v>
      </c>
      <c r="AB117" s="334">
        <v>470.2705882352941</v>
      </c>
    </row>
    <row r="118" spans="1:28" x14ac:dyDescent="0.25">
      <c r="A118" s="175">
        <v>51</v>
      </c>
      <c r="B118" s="47"/>
      <c r="C118" s="175">
        <v>675</v>
      </c>
      <c r="D118" s="175">
        <v>728</v>
      </c>
      <c r="E118" s="175">
        <v>620</v>
      </c>
      <c r="F118" s="175">
        <v>457</v>
      </c>
      <c r="G118" s="175">
        <v>419</v>
      </c>
      <c r="H118" s="175">
        <v>439</v>
      </c>
      <c r="I118" s="175">
        <v>380</v>
      </c>
      <c r="J118" s="175">
        <v>318</v>
      </c>
      <c r="K118" s="175">
        <v>350</v>
      </c>
      <c r="L118" s="175">
        <v>409</v>
      </c>
      <c r="M118" s="175">
        <v>391</v>
      </c>
      <c r="N118" s="175">
        <v>478</v>
      </c>
      <c r="P118" s="111">
        <v>51</v>
      </c>
      <c r="Q118" s="334">
        <v>658.91764705882349</v>
      </c>
      <c r="R118" s="334">
        <v>723.1882352941177</v>
      </c>
      <c r="S118" s="334">
        <v>616.08235294117651</v>
      </c>
      <c r="T118" s="334">
        <v>455.85882352941178</v>
      </c>
      <c r="U118" s="334">
        <v>415.7176470588235</v>
      </c>
      <c r="V118" s="334">
        <v>433.11764705882354</v>
      </c>
      <c r="W118" s="334">
        <v>378.68235294117648</v>
      </c>
      <c r="X118" s="334">
        <v>315.09411764705885</v>
      </c>
      <c r="Y118" s="334">
        <v>348.84705882352944</v>
      </c>
      <c r="Z118" s="334">
        <v>408.22352941176473</v>
      </c>
      <c r="AA118" s="334">
        <v>390.58823529411762</v>
      </c>
      <c r="AB118" s="334">
        <v>478.49411764705883</v>
      </c>
    </row>
    <row r="119" spans="1:28" x14ac:dyDescent="0.25">
      <c r="A119" s="175">
        <v>52</v>
      </c>
      <c r="B119" s="47"/>
      <c r="C119" s="175">
        <v>699</v>
      </c>
      <c r="D119" s="175">
        <v>755</v>
      </c>
      <c r="E119" s="175">
        <v>644</v>
      </c>
      <c r="F119" s="175">
        <v>476</v>
      </c>
      <c r="G119" s="175">
        <v>436</v>
      </c>
      <c r="H119" s="175">
        <v>457</v>
      </c>
      <c r="I119" s="175">
        <v>395</v>
      </c>
      <c r="J119" s="175">
        <v>331</v>
      </c>
      <c r="K119" s="175">
        <v>364</v>
      </c>
      <c r="L119" s="175">
        <v>425</v>
      </c>
      <c r="M119" s="175">
        <v>406</v>
      </c>
      <c r="N119" s="175">
        <v>497</v>
      </c>
      <c r="P119" s="111">
        <v>52</v>
      </c>
      <c r="Q119" s="334">
        <v>681.62352941176471</v>
      </c>
      <c r="R119" s="334">
        <v>749.69411764705887</v>
      </c>
      <c r="S119" s="334">
        <v>640.5411764705882</v>
      </c>
      <c r="T119" s="334">
        <v>475.30588235294118</v>
      </c>
      <c r="U119" s="334">
        <v>432.78823529411767</v>
      </c>
      <c r="V119" s="334">
        <v>451.11764705882354</v>
      </c>
      <c r="W119" s="334">
        <v>394</v>
      </c>
      <c r="X119" s="334">
        <v>328.32941176470587</v>
      </c>
      <c r="Y119" s="334">
        <v>362.4</v>
      </c>
      <c r="Z119" s="334">
        <v>423.8</v>
      </c>
      <c r="AA119" s="334">
        <v>406.30588235294118</v>
      </c>
      <c r="AB119" s="334">
        <v>496.57647058823528</v>
      </c>
    </row>
    <row r="120" spans="1:28" x14ac:dyDescent="0.25">
      <c r="A120" s="175">
        <v>53</v>
      </c>
      <c r="B120" s="47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P120" s="111"/>
      <c r="Q120" s="334"/>
      <c r="R120" s="334"/>
      <c r="S120" s="334"/>
      <c r="T120" s="334"/>
      <c r="U120" s="334"/>
      <c r="V120" s="334"/>
      <c r="W120" s="334"/>
      <c r="X120" s="334"/>
      <c r="Y120" s="334"/>
      <c r="Z120" s="334"/>
      <c r="AA120" s="334"/>
      <c r="AB120" s="334"/>
    </row>
    <row r="121" spans="1:28" x14ac:dyDescent="0.25">
      <c r="A121" s="175">
        <v>54</v>
      </c>
      <c r="B121" s="47"/>
      <c r="C121" s="175">
        <v>159</v>
      </c>
      <c r="D121" s="175">
        <v>163</v>
      </c>
      <c r="E121" s="175">
        <v>139</v>
      </c>
      <c r="F121" s="175">
        <v>104</v>
      </c>
      <c r="G121" s="175">
        <v>130</v>
      </c>
      <c r="H121" s="175">
        <v>160</v>
      </c>
      <c r="I121" s="175">
        <v>171</v>
      </c>
      <c r="J121" s="175">
        <v>138</v>
      </c>
      <c r="K121" s="175">
        <v>152</v>
      </c>
      <c r="L121" s="175">
        <v>197</v>
      </c>
      <c r="M121" s="175">
        <v>158</v>
      </c>
      <c r="N121" s="175">
        <v>142</v>
      </c>
      <c r="P121" s="111">
        <v>54</v>
      </c>
      <c r="Q121" s="334">
        <v>156.3294117647059</v>
      </c>
      <c r="R121" s="334">
        <v>162.02352941176471</v>
      </c>
      <c r="S121" s="334">
        <v>137.52941176470588</v>
      </c>
      <c r="T121" s="334">
        <v>103.34117647058824</v>
      </c>
      <c r="U121" s="334">
        <v>129.05882352941177</v>
      </c>
      <c r="V121" s="334">
        <v>157.83529411764707</v>
      </c>
      <c r="W121" s="334">
        <v>169.12941176470588</v>
      </c>
      <c r="X121" s="334">
        <v>135.78823529411764</v>
      </c>
      <c r="Y121" s="334">
        <v>151.65882352941176</v>
      </c>
      <c r="Z121" s="334">
        <v>197.98823529411766</v>
      </c>
      <c r="AA121" s="334">
        <v>159.16470588235293</v>
      </c>
      <c r="AB121" s="334">
        <v>141.96470588235294</v>
      </c>
    </row>
    <row r="122" spans="1:28" x14ac:dyDescent="0.25">
      <c r="A122" s="175">
        <v>55</v>
      </c>
      <c r="B122" s="47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P122" s="111"/>
      <c r="Q122" s="334"/>
      <c r="R122" s="334"/>
      <c r="S122" s="334"/>
      <c r="T122" s="334"/>
      <c r="U122" s="334"/>
      <c r="V122" s="334"/>
      <c r="W122" s="334"/>
      <c r="X122" s="334"/>
      <c r="Y122" s="334"/>
      <c r="Z122" s="334"/>
      <c r="AA122" s="334"/>
      <c r="AB122" s="334"/>
    </row>
    <row r="123" spans="1:28" x14ac:dyDescent="0.25">
      <c r="A123" s="175">
        <v>56</v>
      </c>
      <c r="B123" s="47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P123" s="111"/>
      <c r="Q123" s="334"/>
      <c r="R123" s="334"/>
      <c r="S123" s="334"/>
      <c r="T123" s="334"/>
      <c r="U123" s="334"/>
      <c r="V123" s="334"/>
      <c r="W123" s="334"/>
      <c r="X123" s="334"/>
      <c r="Y123" s="334"/>
      <c r="Z123" s="334"/>
      <c r="AA123" s="334"/>
      <c r="AB123" s="334"/>
    </row>
    <row r="124" spans="1:28" x14ac:dyDescent="0.25">
      <c r="A124" s="175">
        <v>57</v>
      </c>
      <c r="B124" s="47"/>
      <c r="C124" s="175">
        <v>307</v>
      </c>
      <c r="D124" s="175">
        <v>313</v>
      </c>
      <c r="E124" s="175">
        <v>259</v>
      </c>
      <c r="F124" s="175">
        <v>193</v>
      </c>
      <c r="G124" s="175">
        <v>237</v>
      </c>
      <c r="H124" s="175">
        <v>288</v>
      </c>
      <c r="I124" s="175">
        <v>293</v>
      </c>
      <c r="J124" s="175">
        <v>232</v>
      </c>
      <c r="K124" s="175">
        <v>264</v>
      </c>
      <c r="L124" s="175">
        <v>342</v>
      </c>
      <c r="M124" s="175">
        <v>282</v>
      </c>
      <c r="N124" s="175">
        <v>258</v>
      </c>
      <c r="P124" s="111">
        <v>57</v>
      </c>
      <c r="Q124" s="334">
        <v>301.29411764705884</v>
      </c>
      <c r="R124" s="334">
        <v>310.7176470588235</v>
      </c>
      <c r="S124" s="334">
        <v>256.35294117647061</v>
      </c>
      <c r="T124" s="334">
        <v>192.71764705882353</v>
      </c>
      <c r="U124" s="334">
        <v>235.5529411764706</v>
      </c>
      <c r="V124" s="334">
        <v>284.2705882352941</v>
      </c>
      <c r="W124" s="334">
        <v>290.47058823529414</v>
      </c>
      <c r="X124" s="334">
        <v>228.92941176470589</v>
      </c>
      <c r="Y124" s="334">
        <v>262.91764705882355</v>
      </c>
      <c r="Z124" s="334">
        <v>342.88235294117646</v>
      </c>
      <c r="AA124" s="334">
        <v>282.94117647058823</v>
      </c>
      <c r="AB124" s="334">
        <v>257.88235294117646</v>
      </c>
    </row>
    <row r="125" spans="1:28" x14ac:dyDescent="0.25">
      <c r="A125" s="175">
        <v>58</v>
      </c>
      <c r="B125" s="47"/>
      <c r="C125" s="175">
        <v>377</v>
      </c>
      <c r="D125" s="175">
        <v>382</v>
      </c>
      <c r="E125" s="175">
        <v>312</v>
      </c>
      <c r="F125" s="175">
        <v>236</v>
      </c>
      <c r="G125" s="175">
        <v>280</v>
      </c>
      <c r="H125" s="175">
        <v>330</v>
      </c>
      <c r="I125" s="175">
        <v>330</v>
      </c>
      <c r="J125" s="175">
        <v>264</v>
      </c>
      <c r="K125" s="175">
        <v>306</v>
      </c>
      <c r="L125" s="175">
        <v>397</v>
      </c>
      <c r="M125" s="175">
        <v>333</v>
      </c>
      <c r="N125" s="175">
        <v>311</v>
      </c>
      <c r="P125" s="111">
        <v>58</v>
      </c>
      <c r="Q125" s="334">
        <v>363.47058823529414</v>
      </c>
      <c r="R125" s="334">
        <v>376.6</v>
      </c>
      <c r="S125" s="334">
        <v>307.18823529411765</v>
      </c>
      <c r="T125" s="334">
        <v>233.91764705882352</v>
      </c>
      <c r="U125" s="334">
        <v>276.49411764705883</v>
      </c>
      <c r="V125" s="334">
        <v>324.09411764705885</v>
      </c>
      <c r="W125" s="334">
        <v>328.81176470588235</v>
      </c>
      <c r="X125" s="334">
        <v>261.54117647058825</v>
      </c>
      <c r="Y125" s="334">
        <v>305.2705882352941</v>
      </c>
      <c r="Z125" s="334">
        <v>397.21176470588233</v>
      </c>
      <c r="AA125" s="334">
        <v>333.68235294117648</v>
      </c>
      <c r="AB125" s="334">
        <v>311.1764705882353</v>
      </c>
    </row>
    <row r="126" spans="1:28" x14ac:dyDescent="0.25">
      <c r="A126" s="175">
        <v>59</v>
      </c>
      <c r="B126" s="47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P126" s="111"/>
      <c r="Q126" s="334"/>
      <c r="R126" s="334"/>
      <c r="S126" s="334"/>
      <c r="T126" s="334"/>
      <c r="U126" s="334"/>
      <c r="V126" s="334"/>
      <c r="W126" s="334"/>
      <c r="X126" s="334"/>
      <c r="Y126" s="334"/>
      <c r="Z126" s="334"/>
      <c r="AA126" s="334"/>
      <c r="AB126" s="334"/>
    </row>
    <row r="127" spans="1:28" x14ac:dyDescent="0.25">
      <c r="A127" s="175">
        <v>60</v>
      </c>
      <c r="B127" s="47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P127" s="111"/>
      <c r="Q127" s="334"/>
      <c r="R127" s="334"/>
      <c r="S127" s="334"/>
      <c r="T127" s="334"/>
      <c r="U127" s="334"/>
      <c r="V127" s="334"/>
      <c r="W127" s="334"/>
      <c r="X127" s="334"/>
      <c r="Y127" s="334"/>
      <c r="Z127" s="334"/>
      <c r="AA127" s="334"/>
      <c r="AB127" s="334"/>
    </row>
    <row r="128" spans="1:28" x14ac:dyDescent="0.25">
      <c r="A128" s="175">
        <v>61</v>
      </c>
      <c r="B128" s="47"/>
      <c r="C128" s="175">
        <v>1523</v>
      </c>
      <c r="D128" s="175">
        <v>1576</v>
      </c>
      <c r="E128" s="175">
        <v>1298</v>
      </c>
      <c r="F128" s="175">
        <v>986</v>
      </c>
      <c r="G128" s="175">
        <v>993</v>
      </c>
      <c r="H128" s="175">
        <v>1097</v>
      </c>
      <c r="I128" s="175">
        <v>992</v>
      </c>
      <c r="J128" s="175">
        <v>806</v>
      </c>
      <c r="K128" s="175">
        <v>898</v>
      </c>
      <c r="L128" s="175">
        <v>1110</v>
      </c>
      <c r="M128" s="175">
        <v>1013</v>
      </c>
      <c r="N128" s="175">
        <v>1113</v>
      </c>
      <c r="P128" s="111">
        <v>61</v>
      </c>
      <c r="Q128" s="334">
        <v>1481.0823529411764</v>
      </c>
      <c r="R128" s="334">
        <v>1560.8235294117646</v>
      </c>
      <c r="S128" s="334">
        <v>1286.1411764705883</v>
      </c>
      <c r="T128" s="334">
        <v>981.97647058823532</v>
      </c>
      <c r="U128" s="334">
        <v>983.36470588235295</v>
      </c>
      <c r="V128" s="334">
        <v>1079.7176470588236</v>
      </c>
      <c r="W128" s="334">
        <v>986.95294117647063</v>
      </c>
      <c r="X128" s="334">
        <v>798.70588235294122</v>
      </c>
      <c r="Y128" s="334">
        <v>893.83529411764709</v>
      </c>
      <c r="Z128" s="334">
        <v>1108.8823529411766</v>
      </c>
      <c r="AA128" s="334">
        <v>1014.3176470588236</v>
      </c>
      <c r="AB128" s="334">
        <v>1112.870588235294</v>
      </c>
    </row>
    <row r="129" spans="1:28" x14ac:dyDescent="0.25">
      <c r="A129" s="175">
        <v>62</v>
      </c>
      <c r="B129" s="47"/>
      <c r="C129" s="175">
        <v>1596</v>
      </c>
      <c r="D129" s="175">
        <v>1655</v>
      </c>
      <c r="E129" s="175">
        <v>1368</v>
      </c>
      <c r="F129" s="175">
        <v>1040</v>
      </c>
      <c r="G129" s="175">
        <v>1046</v>
      </c>
      <c r="H129" s="175">
        <v>1156</v>
      </c>
      <c r="I129" s="175">
        <v>1050</v>
      </c>
      <c r="J129" s="175">
        <v>854</v>
      </c>
      <c r="K129" s="175">
        <v>946</v>
      </c>
      <c r="L129" s="175">
        <v>1173</v>
      </c>
      <c r="M129" s="175">
        <v>1071</v>
      </c>
      <c r="N129" s="175">
        <v>1170</v>
      </c>
      <c r="P129" s="111">
        <v>62</v>
      </c>
      <c r="Q129" s="334">
        <v>1553.9882352941177</v>
      </c>
      <c r="R129" s="334">
        <v>1640.3294117647058</v>
      </c>
      <c r="S129" s="334">
        <v>1355.5411764705882</v>
      </c>
      <c r="T129" s="334">
        <v>1036.129411764706</v>
      </c>
      <c r="U129" s="334">
        <v>1036.3764705882354</v>
      </c>
      <c r="V129" s="334">
        <v>1139.0705882352941</v>
      </c>
      <c r="W129" s="334">
        <v>1044.5882352941176</v>
      </c>
      <c r="X129" s="334">
        <v>846.25882352941176</v>
      </c>
      <c r="Y129" s="334">
        <v>941.35294117647061</v>
      </c>
      <c r="Z129" s="334">
        <v>1172.6470588235295</v>
      </c>
      <c r="AA129" s="334">
        <v>1072.8235294117646</v>
      </c>
      <c r="AB129" s="334">
        <v>1170.4823529411765</v>
      </c>
    </row>
    <row r="130" spans="1:28" x14ac:dyDescent="0.25">
      <c r="A130" s="175">
        <v>63</v>
      </c>
      <c r="B130" s="47"/>
      <c r="C130" s="175">
        <v>1763</v>
      </c>
      <c r="D130" s="175">
        <v>1833</v>
      </c>
      <c r="E130" s="175">
        <v>1535</v>
      </c>
      <c r="F130" s="175">
        <v>1171</v>
      </c>
      <c r="G130" s="175">
        <v>1171</v>
      </c>
      <c r="H130" s="175">
        <v>1301</v>
      </c>
      <c r="I130" s="175">
        <v>1181</v>
      </c>
      <c r="J130" s="175">
        <v>970</v>
      </c>
      <c r="K130" s="175">
        <v>1061</v>
      </c>
      <c r="L130" s="175">
        <v>1318</v>
      </c>
      <c r="M130" s="175">
        <v>1213</v>
      </c>
      <c r="N130" s="175">
        <v>1311</v>
      </c>
      <c r="P130" s="111">
        <v>63</v>
      </c>
      <c r="Q130" s="334">
        <v>1716.6705882352942</v>
      </c>
      <c r="R130" s="334">
        <v>1817.0588235294117</v>
      </c>
      <c r="S130" s="334">
        <v>1520.7647058823529</v>
      </c>
      <c r="T130" s="334">
        <v>1166.5058823529412</v>
      </c>
      <c r="U130" s="334">
        <v>1160.7764705882353</v>
      </c>
      <c r="V130" s="334">
        <v>1282.0235294117647</v>
      </c>
      <c r="W130" s="334">
        <v>1174.4470588235295</v>
      </c>
      <c r="X130" s="334">
        <v>961.35294117647061</v>
      </c>
      <c r="Y130" s="334">
        <v>1055.2823529411764</v>
      </c>
      <c r="Z130" s="334">
        <v>1317.164705882353</v>
      </c>
      <c r="AA130" s="334">
        <v>1214.5764705882352</v>
      </c>
      <c r="AB130" s="334">
        <v>1311.0941176470587</v>
      </c>
    </row>
    <row r="131" spans="1:28" x14ac:dyDescent="0.25">
      <c r="A131" s="175">
        <v>64</v>
      </c>
      <c r="B131" s="47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P131" s="111"/>
      <c r="Q131" s="334"/>
      <c r="R131" s="334"/>
      <c r="S131" s="334"/>
      <c r="T131" s="334"/>
      <c r="U131" s="334"/>
      <c r="V131" s="334"/>
      <c r="W131" s="334"/>
      <c r="X131" s="334"/>
      <c r="Y131" s="334"/>
      <c r="Z131" s="334"/>
      <c r="AA131" s="334"/>
      <c r="AB131" s="334"/>
    </row>
    <row r="132" spans="1:28" x14ac:dyDescent="0.25">
      <c r="A132" s="175">
        <v>65</v>
      </c>
      <c r="B132" s="47"/>
      <c r="C132" s="175">
        <v>85</v>
      </c>
      <c r="D132" s="175">
        <v>89</v>
      </c>
      <c r="E132" s="175">
        <v>79</v>
      </c>
      <c r="F132" s="175">
        <v>82</v>
      </c>
      <c r="G132" s="175">
        <v>117</v>
      </c>
      <c r="H132" s="175">
        <v>142</v>
      </c>
      <c r="I132" s="175">
        <v>125</v>
      </c>
      <c r="J132" s="175">
        <v>103</v>
      </c>
      <c r="K132" s="175">
        <v>117</v>
      </c>
      <c r="L132" s="175">
        <v>157</v>
      </c>
      <c r="M132" s="175">
        <v>118</v>
      </c>
      <c r="N132" s="175">
        <v>91</v>
      </c>
      <c r="P132" s="111">
        <v>65</v>
      </c>
      <c r="Q132" s="334">
        <v>83.423529411764704</v>
      </c>
      <c r="R132" s="334">
        <v>88.294117647058826</v>
      </c>
      <c r="S132" s="334">
        <v>77.152941176470591</v>
      </c>
      <c r="T132" s="334">
        <v>81.54117647058824</v>
      </c>
      <c r="U132" s="334">
        <v>116.4235294117647</v>
      </c>
      <c r="V132" s="334">
        <v>142.08235294117648</v>
      </c>
      <c r="W132" s="334">
        <v>125.47058823529412</v>
      </c>
      <c r="X132" s="334">
        <v>102.49411764705883</v>
      </c>
      <c r="Y132" s="334">
        <v>116.63529411764706</v>
      </c>
      <c r="Z132" s="334">
        <v>158.02352941176471</v>
      </c>
      <c r="AA132" s="334">
        <v>118.98823529411764</v>
      </c>
      <c r="AB132" s="334">
        <v>90.623529411764707</v>
      </c>
    </row>
    <row r="133" spans="1:28" x14ac:dyDescent="0.25">
      <c r="A133" s="175">
        <v>66</v>
      </c>
      <c r="B133" s="47"/>
      <c r="C133" s="175">
        <v>14806</v>
      </c>
      <c r="D133" s="175">
        <v>16042</v>
      </c>
      <c r="E133" s="175">
        <v>15051</v>
      </c>
      <c r="F133" s="175">
        <v>11943</v>
      </c>
      <c r="G133" s="175">
        <v>9602</v>
      </c>
      <c r="H133" s="175">
        <v>8984</v>
      </c>
      <c r="I133" s="175">
        <v>7615</v>
      </c>
      <c r="J133" s="175">
        <v>6358</v>
      </c>
      <c r="K133" s="175">
        <v>6400</v>
      </c>
      <c r="L133" s="175">
        <v>7639</v>
      </c>
      <c r="M133" s="175">
        <v>8415</v>
      </c>
      <c r="N133" s="175">
        <v>11109</v>
      </c>
      <c r="P133" s="111">
        <v>66</v>
      </c>
      <c r="Q133" s="334">
        <v>14659.682352941176</v>
      </c>
      <c r="R133" s="334">
        <v>15994.035294117648</v>
      </c>
      <c r="S133" s="334">
        <v>14972.494117647058</v>
      </c>
      <c r="T133" s="334">
        <v>11940.494117647058</v>
      </c>
      <c r="U133" s="334">
        <v>9565.2470588235301</v>
      </c>
      <c r="V133" s="334">
        <v>8904.105882352942</v>
      </c>
      <c r="W133" s="334">
        <v>7587.482352941176</v>
      </c>
      <c r="X133" s="334">
        <v>6316.5294117647063</v>
      </c>
      <c r="Y133" s="334">
        <v>6371.4941176470584</v>
      </c>
      <c r="Z133" s="334">
        <v>7628.7411764705885</v>
      </c>
      <c r="AA133" s="334">
        <v>8406.7411764705885</v>
      </c>
      <c r="AB133" s="334">
        <v>11102.894117647058</v>
      </c>
    </row>
    <row r="134" spans="1:28" x14ac:dyDescent="0.25">
      <c r="A134" s="175">
        <v>67</v>
      </c>
      <c r="B134" s="47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P134" s="111"/>
      <c r="Q134" s="334"/>
      <c r="R134" s="334"/>
      <c r="S134" s="334"/>
      <c r="T134" s="334"/>
      <c r="U134" s="334"/>
      <c r="V134" s="334"/>
      <c r="W134" s="334"/>
      <c r="X134" s="334"/>
      <c r="Y134" s="334"/>
      <c r="Z134" s="334"/>
      <c r="AA134" s="334"/>
      <c r="AB134" s="334"/>
    </row>
    <row r="135" spans="1:28" x14ac:dyDescent="0.25">
      <c r="A135" s="175">
        <v>68</v>
      </c>
      <c r="B135" s="47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P135" s="111"/>
      <c r="Q135" s="334"/>
      <c r="R135" s="334"/>
      <c r="S135" s="334"/>
      <c r="T135" s="334"/>
      <c r="U135" s="334"/>
      <c r="V135" s="334"/>
      <c r="W135" s="334"/>
      <c r="X135" s="334"/>
      <c r="Y135" s="334"/>
      <c r="Z135" s="334"/>
      <c r="AA135" s="334"/>
      <c r="AB135" s="334"/>
    </row>
    <row r="136" spans="1:28" x14ac:dyDescent="0.25">
      <c r="A136" s="175">
        <v>69</v>
      </c>
      <c r="B136" s="47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P136" s="111"/>
      <c r="Q136" s="334"/>
      <c r="R136" s="334"/>
      <c r="S136" s="334"/>
      <c r="T136" s="334"/>
      <c r="U136" s="334"/>
      <c r="V136" s="334"/>
      <c r="W136" s="334"/>
      <c r="X136" s="334"/>
      <c r="Y136" s="334"/>
      <c r="Z136" s="334"/>
      <c r="AA136" s="334"/>
      <c r="AB136" s="334"/>
    </row>
    <row r="137" spans="1:28" x14ac:dyDescent="0.25">
      <c r="A137" s="175">
        <v>70</v>
      </c>
      <c r="B137" s="47"/>
      <c r="C137" s="175">
        <v>21</v>
      </c>
      <c r="D137" s="175">
        <v>21</v>
      </c>
      <c r="E137" s="175">
        <v>14</v>
      </c>
      <c r="F137" s="175">
        <v>21</v>
      </c>
      <c r="G137" s="175">
        <v>41</v>
      </c>
      <c r="H137" s="175">
        <v>50</v>
      </c>
      <c r="I137" s="175">
        <v>43</v>
      </c>
      <c r="J137" s="175">
        <v>22</v>
      </c>
      <c r="K137" s="175">
        <v>38</v>
      </c>
      <c r="L137" s="175">
        <v>50</v>
      </c>
      <c r="M137" s="175">
        <v>26</v>
      </c>
      <c r="N137" s="175">
        <v>19</v>
      </c>
      <c r="P137" s="111">
        <v>70</v>
      </c>
      <c r="Q137" s="334">
        <v>20.376470588235293</v>
      </c>
      <c r="R137" s="334">
        <v>20.63529411764706</v>
      </c>
      <c r="S137" s="334">
        <v>13.623529411764705</v>
      </c>
      <c r="T137" s="334">
        <v>20.847058823529412</v>
      </c>
      <c r="U137" s="334">
        <v>40.917647058823526</v>
      </c>
      <c r="V137" s="334">
        <v>50.752941176470586</v>
      </c>
      <c r="W137" s="334">
        <v>43.505882352941178</v>
      </c>
      <c r="X137" s="334">
        <v>21.929411764705883</v>
      </c>
      <c r="Y137" s="334">
        <v>38.658823529411762</v>
      </c>
      <c r="Z137" s="334">
        <v>50.870588235294115</v>
      </c>
      <c r="AA137" s="334">
        <v>26.164705882352941</v>
      </c>
      <c r="AB137" s="334">
        <v>19.270588235294117</v>
      </c>
    </row>
    <row r="138" spans="1:28" x14ac:dyDescent="0.25">
      <c r="A138" s="175">
        <v>71</v>
      </c>
      <c r="B138" s="47"/>
      <c r="C138" s="175">
        <v>93</v>
      </c>
      <c r="D138" s="175">
        <v>95</v>
      </c>
      <c r="E138" s="175">
        <v>82</v>
      </c>
      <c r="F138" s="175">
        <v>80</v>
      </c>
      <c r="G138" s="175">
        <v>107</v>
      </c>
      <c r="H138" s="175">
        <v>131</v>
      </c>
      <c r="I138" s="175">
        <v>121</v>
      </c>
      <c r="J138" s="175">
        <v>90</v>
      </c>
      <c r="K138" s="175">
        <v>111</v>
      </c>
      <c r="L138" s="175">
        <v>140</v>
      </c>
      <c r="M138" s="175">
        <v>109</v>
      </c>
      <c r="N138" s="175">
        <v>93</v>
      </c>
      <c r="P138" s="111">
        <v>71</v>
      </c>
      <c r="Q138" s="334">
        <v>92.094117647058823</v>
      </c>
      <c r="R138" s="334">
        <v>95.152941176470591</v>
      </c>
      <c r="S138" s="334">
        <v>81.164705882352948</v>
      </c>
      <c r="T138" s="334">
        <v>80.317647058823525</v>
      </c>
      <c r="U138" s="334">
        <v>107.15294117647059</v>
      </c>
      <c r="V138" s="334">
        <v>131.18823529411765</v>
      </c>
      <c r="W138" s="334">
        <v>121.11764705882354</v>
      </c>
      <c r="X138" s="334">
        <v>89.658823529411762</v>
      </c>
      <c r="Y138" s="334">
        <v>111.41176470588235</v>
      </c>
      <c r="Z138" s="334">
        <v>140.62352941176471</v>
      </c>
      <c r="AA138" s="334">
        <v>109.02352941176471</v>
      </c>
      <c r="AB138" s="334">
        <v>92.71764705882353</v>
      </c>
    </row>
    <row r="139" spans="1:28" x14ac:dyDescent="0.25">
      <c r="A139" s="175">
        <v>72</v>
      </c>
      <c r="B139" s="47"/>
      <c r="C139" s="175">
        <v>98</v>
      </c>
      <c r="D139" s="175">
        <v>100</v>
      </c>
      <c r="E139" s="175">
        <v>86</v>
      </c>
      <c r="F139" s="175">
        <v>84</v>
      </c>
      <c r="G139" s="175">
        <v>113</v>
      </c>
      <c r="H139" s="175">
        <v>138</v>
      </c>
      <c r="I139" s="175">
        <v>127</v>
      </c>
      <c r="J139" s="175">
        <v>95</v>
      </c>
      <c r="K139" s="175">
        <v>117</v>
      </c>
      <c r="L139" s="175">
        <v>147</v>
      </c>
      <c r="M139" s="175">
        <v>114</v>
      </c>
      <c r="N139" s="175">
        <v>97</v>
      </c>
      <c r="P139" s="111">
        <v>72</v>
      </c>
      <c r="Q139" s="334">
        <v>96.564705882352939</v>
      </c>
      <c r="R139" s="334">
        <v>99.752941176470586</v>
      </c>
      <c r="S139" s="334">
        <v>85.235294117647058</v>
      </c>
      <c r="T139" s="334">
        <v>84.28235294117647</v>
      </c>
      <c r="U139" s="334">
        <v>112.4235294117647</v>
      </c>
      <c r="V139" s="334">
        <v>137.47058823529412</v>
      </c>
      <c r="W139" s="334">
        <v>126.94117647058823</v>
      </c>
      <c r="X139" s="334">
        <v>94.070588235294125</v>
      </c>
      <c r="Y139" s="334">
        <v>116.84705882352941</v>
      </c>
      <c r="Z139" s="334">
        <v>147.52941176470588</v>
      </c>
      <c r="AA139" s="334">
        <v>114.4</v>
      </c>
      <c r="AB139" s="334">
        <v>97.211764705882359</v>
      </c>
    </row>
    <row r="140" spans="1:28" x14ac:dyDescent="0.25">
      <c r="A140" s="175">
        <v>73</v>
      </c>
      <c r="B140" s="47"/>
      <c r="C140" s="175">
        <v>115</v>
      </c>
      <c r="D140" s="175">
        <v>117</v>
      </c>
      <c r="E140" s="175">
        <v>102</v>
      </c>
      <c r="F140" s="175">
        <v>100</v>
      </c>
      <c r="G140" s="175">
        <v>135</v>
      </c>
      <c r="H140" s="175">
        <v>164</v>
      </c>
      <c r="I140" s="175">
        <v>151</v>
      </c>
      <c r="J140" s="175">
        <v>113</v>
      </c>
      <c r="K140" s="175">
        <v>139</v>
      </c>
      <c r="L140" s="175">
        <v>172</v>
      </c>
      <c r="M140" s="175">
        <v>135</v>
      </c>
      <c r="N140" s="175">
        <v>115</v>
      </c>
      <c r="P140" s="111">
        <v>73</v>
      </c>
      <c r="Q140" s="334">
        <v>114.21176470588236</v>
      </c>
      <c r="R140" s="334">
        <v>116.92941176470588</v>
      </c>
      <c r="S140" s="334">
        <v>100.97647058823529</v>
      </c>
      <c r="T140" s="334">
        <v>100.31764705882352</v>
      </c>
      <c r="U140" s="334">
        <v>134.12941176470588</v>
      </c>
      <c r="V140" s="334">
        <v>163.87058823529412</v>
      </c>
      <c r="W140" s="334">
        <v>151.3294117647059</v>
      </c>
      <c r="X140" s="334">
        <v>112.12941176470588</v>
      </c>
      <c r="Y140" s="334">
        <v>138.6705882352941</v>
      </c>
      <c r="Z140" s="334">
        <v>173.05882352941177</v>
      </c>
      <c r="AA140" s="334">
        <v>135.74117647058824</v>
      </c>
      <c r="AB140" s="334">
        <v>114.91764705882353</v>
      </c>
    </row>
    <row r="141" spans="1:28" x14ac:dyDescent="0.25">
      <c r="A141" s="175">
        <v>74</v>
      </c>
      <c r="B141" s="47"/>
      <c r="C141" s="175">
        <v>615</v>
      </c>
      <c r="D141" s="175">
        <v>676</v>
      </c>
      <c r="E141" s="175">
        <v>614</v>
      </c>
      <c r="F141" s="175">
        <v>484</v>
      </c>
      <c r="G141" s="175">
        <v>584</v>
      </c>
      <c r="H141" s="175">
        <v>720</v>
      </c>
      <c r="I141" s="175">
        <v>739</v>
      </c>
      <c r="J141" s="175">
        <v>621</v>
      </c>
      <c r="K141" s="175">
        <v>730</v>
      </c>
      <c r="L141" s="175">
        <v>933</v>
      </c>
      <c r="M141" s="175">
        <v>696</v>
      </c>
      <c r="N141" s="175">
        <v>587</v>
      </c>
      <c r="P141" s="111">
        <v>74</v>
      </c>
      <c r="Q141" s="334">
        <v>604.4</v>
      </c>
      <c r="R141" s="334">
        <v>672.09411764705885</v>
      </c>
      <c r="S141" s="334">
        <v>606.63529411764705</v>
      </c>
      <c r="T141" s="334">
        <v>482.69411764705882</v>
      </c>
      <c r="U141" s="334">
        <v>581.98823529411766</v>
      </c>
      <c r="V141" s="334">
        <v>716.58823529411768</v>
      </c>
      <c r="W141" s="334">
        <v>739.71764705882356</v>
      </c>
      <c r="X141" s="334">
        <v>616.91764705882349</v>
      </c>
      <c r="Y141" s="334">
        <v>729.88235294117646</v>
      </c>
      <c r="Z141" s="334">
        <v>936.10588235294119</v>
      </c>
      <c r="AA141" s="334">
        <v>698.25882352941176</v>
      </c>
      <c r="AB141" s="334">
        <v>587.09411764705885</v>
      </c>
    </row>
    <row r="142" spans="1:28" x14ac:dyDescent="0.25">
      <c r="A142" s="175">
        <v>75</v>
      </c>
      <c r="B142" s="47"/>
      <c r="C142" s="175">
        <v>798</v>
      </c>
      <c r="D142" s="175">
        <v>865</v>
      </c>
      <c r="E142" s="175">
        <v>784</v>
      </c>
      <c r="F142" s="175">
        <v>645</v>
      </c>
      <c r="G142" s="175">
        <v>784</v>
      </c>
      <c r="H142" s="175">
        <v>965</v>
      </c>
      <c r="I142" s="175">
        <v>967</v>
      </c>
      <c r="J142" s="175">
        <v>805</v>
      </c>
      <c r="K142" s="175">
        <v>942</v>
      </c>
      <c r="L142" s="175">
        <v>1203</v>
      </c>
      <c r="M142" s="175">
        <v>917</v>
      </c>
      <c r="N142" s="175">
        <v>769</v>
      </c>
      <c r="P142" s="111">
        <v>75</v>
      </c>
      <c r="Q142" s="334">
        <v>785.42352941176466</v>
      </c>
      <c r="R142" s="334">
        <v>860.02352941176468</v>
      </c>
      <c r="S142" s="334">
        <v>774.32941176470592</v>
      </c>
      <c r="T142" s="334">
        <v>643.24705882352941</v>
      </c>
      <c r="U142" s="334">
        <v>779.94117647058829</v>
      </c>
      <c r="V142" s="334">
        <v>961.07058823529417</v>
      </c>
      <c r="W142" s="334">
        <v>967.36470588235295</v>
      </c>
      <c r="X142" s="334">
        <v>799.64705882352939</v>
      </c>
      <c r="Y142" s="334">
        <v>941.70588235294122</v>
      </c>
      <c r="Z142" s="334">
        <v>1206.6352941176472</v>
      </c>
      <c r="AA142" s="334">
        <v>920.4</v>
      </c>
      <c r="AB142" s="334">
        <v>768.92941176470583</v>
      </c>
    </row>
    <row r="143" spans="1:28" x14ac:dyDescent="0.25">
      <c r="A143" s="175">
        <v>76</v>
      </c>
      <c r="B143" s="47"/>
      <c r="C143" s="175">
        <v>703</v>
      </c>
      <c r="D143" s="175">
        <v>768</v>
      </c>
      <c r="E143" s="175">
        <v>696</v>
      </c>
      <c r="F143" s="175">
        <v>565</v>
      </c>
      <c r="G143" s="175">
        <v>690</v>
      </c>
      <c r="H143" s="175">
        <v>852</v>
      </c>
      <c r="I143" s="175">
        <v>859</v>
      </c>
      <c r="J143" s="175">
        <v>714</v>
      </c>
      <c r="K143" s="175">
        <v>842</v>
      </c>
      <c r="L143" s="175">
        <v>1081</v>
      </c>
      <c r="M143" s="175">
        <v>808</v>
      </c>
      <c r="N143" s="175">
        <v>673</v>
      </c>
      <c r="P143" s="111">
        <v>76</v>
      </c>
      <c r="Q143" s="334">
        <v>691.57647058823534</v>
      </c>
      <c r="R143" s="334">
        <v>763.70588235294122</v>
      </c>
      <c r="S143" s="334">
        <v>686.96470588235297</v>
      </c>
      <c r="T143" s="334">
        <v>563.77647058823527</v>
      </c>
      <c r="U143" s="334">
        <v>686.70588235294122</v>
      </c>
      <c r="V143" s="334">
        <v>847.97647058823532</v>
      </c>
      <c r="W143" s="334">
        <v>859.564705882353</v>
      </c>
      <c r="X143" s="334">
        <v>709.435294117647</v>
      </c>
      <c r="Y143" s="334">
        <v>841.69411764705887</v>
      </c>
      <c r="Z143" s="334">
        <v>1084.4705882352941</v>
      </c>
      <c r="AA143" s="334">
        <v>810.78823529411761</v>
      </c>
      <c r="AB143" s="334">
        <v>673.35294117647061</v>
      </c>
    </row>
    <row r="144" spans="1:28" x14ac:dyDescent="0.25">
      <c r="A144" s="175">
        <v>77</v>
      </c>
      <c r="B144" s="47"/>
      <c r="C144" s="175">
        <v>914</v>
      </c>
      <c r="D144" s="175">
        <v>987</v>
      </c>
      <c r="E144" s="175">
        <v>877</v>
      </c>
      <c r="F144" s="175">
        <v>760</v>
      </c>
      <c r="G144" s="175">
        <v>950</v>
      </c>
      <c r="H144" s="175">
        <v>1181</v>
      </c>
      <c r="I144" s="175">
        <v>1158</v>
      </c>
      <c r="J144" s="175">
        <v>938</v>
      </c>
      <c r="K144" s="175">
        <v>1109</v>
      </c>
      <c r="L144" s="175">
        <v>1439</v>
      </c>
      <c r="M144" s="175">
        <v>1077</v>
      </c>
      <c r="N144" s="175">
        <v>887</v>
      </c>
      <c r="P144" s="111">
        <v>77</v>
      </c>
      <c r="Q144" s="334">
        <v>899.11764705882354</v>
      </c>
      <c r="R144" s="334">
        <v>980.42352941176466</v>
      </c>
      <c r="S144" s="334">
        <v>865.38823529411764</v>
      </c>
      <c r="T144" s="334">
        <v>758.25882352941176</v>
      </c>
      <c r="U144" s="334">
        <v>946.52941176470586</v>
      </c>
      <c r="V144" s="334">
        <v>1177.1058823529411</v>
      </c>
      <c r="W144" s="334">
        <v>1159.2705882352941</v>
      </c>
      <c r="X144" s="334">
        <v>932.08235294117651</v>
      </c>
      <c r="Y144" s="334">
        <v>1109.1058823529411</v>
      </c>
      <c r="Z144" s="334">
        <v>1444.0941176470587</v>
      </c>
      <c r="AA144" s="334">
        <v>1080.8941176470589</v>
      </c>
      <c r="AB144" s="334">
        <v>886.36470588235295</v>
      </c>
    </row>
    <row r="145" spans="1:28" x14ac:dyDescent="0.25">
      <c r="A145" s="175">
        <v>78</v>
      </c>
      <c r="B145" s="47"/>
      <c r="C145" s="175">
        <v>952</v>
      </c>
      <c r="D145" s="175">
        <v>1027</v>
      </c>
      <c r="E145" s="175">
        <v>916</v>
      </c>
      <c r="F145" s="175">
        <v>796</v>
      </c>
      <c r="G145" s="175">
        <v>998</v>
      </c>
      <c r="H145" s="175">
        <v>1239</v>
      </c>
      <c r="I145" s="175">
        <v>1213</v>
      </c>
      <c r="J145" s="175">
        <v>982</v>
      </c>
      <c r="K145" s="175">
        <v>1154</v>
      </c>
      <c r="L145" s="175">
        <v>1513</v>
      </c>
      <c r="M145" s="175">
        <v>1135</v>
      </c>
      <c r="N145" s="175">
        <v>930</v>
      </c>
      <c r="P145" s="111">
        <v>78</v>
      </c>
      <c r="Q145" s="334">
        <v>936.57647058823534</v>
      </c>
      <c r="R145" s="334">
        <v>1020.8470588235294</v>
      </c>
      <c r="S145" s="334">
        <v>903.42352941176466</v>
      </c>
      <c r="T145" s="334">
        <v>793.63529411764705</v>
      </c>
      <c r="U145" s="334">
        <v>994.57647058823534</v>
      </c>
      <c r="V145" s="334">
        <v>1234.8235294117646</v>
      </c>
      <c r="W145" s="334">
        <v>1214.0705882352941</v>
      </c>
      <c r="X145" s="334">
        <v>975.64705882352939</v>
      </c>
      <c r="Y145" s="334">
        <v>1153.7647058823529</v>
      </c>
      <c r="Z145" s="334">
        <v>1519.2588235294118</v>
      </c>
      <c r="AA145" s="334">
        <v>1138.7058823529412</v>
      </c>
      <c r="AB145" s="334">
        <v>929.49411764705883</v>
      </c>
    </row>
    <row r="146" spans="1:28" x14ac:dyDescent="0.25">
      <c r="A146" s="175">
        <v>79</v>
      </c>
      <c r="B146" s="47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P146" s="111"/>
      <c r="Q146" s="334"/>
      <c r="R146" s="334"/>
      <c r="S146" s="334"/>
      <c r="T146" s="334"/>
      <c r="U146" s="334"/>
      <c r="V146" s="334"/>
      <c r="W146" s="334"/>
      <c r="X146" s="334"/>
      <c r="Y146" s="334"/>
      <c r="Z146" s="334"/>
      <c r="AA146" s="334"/>
      <c r="AB146" s="334"/>
    </row>
    <row r="147" spans="1:28" x14ac:dyDescent="0.25">
      <c r="A147" s="175">
        <v>80</v>
      </c>
      <c r="B147" s="47"/>
      <c r="C147" s="175">
        <v>54</v>
      </c>
      <c r="D147" s="175">
        <v>59</v>
      </c>
      <c r="E147" s="175">
        <v>51</v>
      </c>
      <c r="F147" s="175">
        <v>53</v>
      </c>
      <c r="G147" s="175">
        <v>74</v>
      </c>
      <c r="H147" s="175">
        <v>91</v>
      </c>
      <c r="I147" s="175">
        <v>82</v>
      </c>
      <c r="J147" s="175">
        <v>66</v>
      </c>
      <c r="K147" s="175">
        <v>77</v>
      </c>
      <c r="L147" s="175">
        <v>101</v>
      </c>
      <c r="M147" s="175">
        <v>73</v>
      </c>
      <c r="N147" s="175">
        <v>56</v>
      </c>
      <c r="P147" s="111">
        <v>80</v>
      </c>
      <c r="Q147" s="334">
        <v>53.2</v>
      </c>
      <c r="R147" s="334">
        <v>58.811764705882354</v>
      </c>
      <c r="S147" s="334">
        <v>49.870588235294115</v>
      </c>
      <c r="T147" s="334">
        <v>53.211764705882352</v>
      </c>
      <c r="U147" s="334">
        <v>73.905882352941177</v>
      </c>
      <c r="V147" s="334">
        <v>90.811764705882354</v>
      </c>
      <c r="W147" s="334">
        <v>82.058823529411768</v>
      </c>
      <c r="X147" s="334">
        <v>65.941176470588232</v>
      </c>
      <c r="Y147" s="334">
        <v>77.435294117647061</v>
      </c>
      <c r="Z147" s="334">
        <v>101.2235294117647</v>
      </c>
      <c r="AA147" s="334">
        <v>73.329411764705881</v>
      </c>
      <c r="AB147" s="334">
        <v>56.211764705882352</v>
      </c>
    </row>
    <row r="148" spans="1:28" x14ac:dyDescent="0.25">
      <c r="A148" s="175">
        <v>81</v>
      </c>
      <c r="B148" s="47"/>
      <c r="C148" s="175">
        <v>1277</v>
      </c>
      <c r="D148" s="175">
        <v>1375</v>
      </c>
      <c r="E148" s="175">
        <v>1223</v>
      </c>
      <c r="F148" s="175">
        <v>1109</v>
      </c>
      <c r="G148" s="175">
        <v>1436</v>
      </c>
      <c r="H148" s="175">
        <v>1779</v>
      </c>
      <c r="I148" s="175">
        <v>1689</v>
      </c>
      <c r="J148" s="175">
        <v>1368</v>
      </c>
      <c r="K148" s="175">
        <v>1584</v>
      </c>
      <c r="L148" s="175">
        <v>2110</v>
      </c>
      <c r="M148" s="175">
        <v>1587</v>
      </c>
      <c r="N148" s="175">
        <v>1286</v>
      </c>
      <c r="P148" s="111">
        <v>81</v>
      </c>
      <c r="Q148" s="334">
        <v>1264.3764705882354</v>
      </c>
      <c r="R148" s="334">
        <v>1369.5882352941176</v>
      </c>
      <c r="S148" s="334">
        <v>1210.5999999999999</v>
      </c>
      <c r="T148" s="334">
        <v>1110.4235294117648</v>
      </c>
      <c r="U148" s="334">
        <v>1434.3058823529411</v>
      </c>
      <c r="V148" s="334">
        <v>1785.7647058823529</v>
      </c>
      <c r="W148" s="334">
        <v>1705.8</v>
      </c>
      <c r="X148" s="334">
        <v>1365.2352941176471</v>
      </c>
      <c r="Y148" s="334">
        <v>1591.1529411764707</v>
      </c>
      <c r="Z148" s="334">
        <v>2123.9411764705883</v>
      </c>
      <c r="AA148" s="334">
        <v>1601.2588235294118</v>
      </c>
      <c r="AB148" s="334">
        <v>1299.5882352941176</v>
      </c>
    </row>
    <row r="149" spans="1:28" x14ac:dyDescent="0.25">
      <c r="A149" s="175">
        <v>82</v>
      </c>
      <c r="B149" s="47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P149" s="111"/>
      <c r="Q149" s="334"/>
      <c r="R149" s="334"/>
      <c r="S149" s="334"/>
      <c r="T149" s="334"/>
      <c r="U149" s="334"/>
      <c r="V149" s="334"/>
      <c r="W149" s="334"/>
      <c r="X149" s="334"/>
      <c r="Y149" s="334"/>
      <c r="Z149" s="334"/>
      <c r="AA149" s="334"/>
      <c r="AB149" s="334"/>
    </row>
    <row r="150" spans="1:28" x14ac:dyDescent="0.25">
      <c r="A150" s="175">
        <v>83</v>
      </c>
      <c r="B150" s="47"/>
      <c r="C150" s="175">
        <v>58</v>
      </c>
      <c r="D150" s="175">
        <v>64</v>
      </c>
      <c r="E150" s="175">
        <v>54</v>
      </c>
      <c r="F150" s="175">
        <v>57</v>
      </c>
      <c r="G150" s="175">
        <v>79</v>
      </c>
      <c r="H150" s="175">
        <v>97</v>
      </c>
      <c r="I150" s="175">
        <v>88</v>
      </c>
      <c r="J150" s="175">
        <v>71</v>
      </c>
      <c r="K150" s="175">
        <v>83</v>
      </c>
      <c r="L150" s="175">
        <v>108</v>
      </c>
      <c r="M150" s="175">
        <v>78</v>
      </c>
      <c r="N150" s="175">
        <v>60</v>
      </c>
      <c r="P150" s="111">
        <v>83</v>
      </c>
      <c r="Q150" s="334">
        <v>56.905882352941177</v>
      </c>
      <c r="R150" s="334">
        <v>62.823529411764703</v>
      </c>
      <c r="S150" s="334">
        <v>53.341176470588238</v>
      </c>
      <c r="T150" s="334">
        <v>56.835294117647059</v>
      </c>
      <c r="U150" s="334">
        <v>79.011764705882356</v>
      </c>
      <c r="V150" s="334">
        <v>97.141176470588235</v>
      </c>
      <c r="W150" s="334">
        <v>87.8</v>
      </c>
      <c r="X150" s="334">
        <v>70.529411764705884</v>
      </c>
      <c r="Y150" s="334">
        <v>82.552941176470583</v>
      </c>
      <c r="Z150" s="334">
        <v>108.32941176470588</v>
      </c>
      <c r="AA150" s="334">
        <v>78.564705882352939</v>
      </c>
      <c r="AB150" s="334">
        <v>60.094117647058823</v>
      </c>
    </row>
    <row r="151" spans="1:28" x14ac:dyDescent="0.25">
      <c r="A151" s="175">
        <v>84</v>
      </c>
      <c r="B151" s="47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P151" s="111"/>
      <c r="Q151" s="334"/>
      <c r="R151" s="334"/>
      <c r="S151" s="334"/>
      <c r="T151" s="334"/>
      <c r="U151" s="334"/>
      <c r="V151" s="334"/>
      <c r="W151" s="334"/>
      <c r="X151" s="334"/>
      <c r="Y151" s="334"/>
      <c r="Z151" s="334"/>
      <c r="AA151" s="334"/>
      <c r="AB151" s="334"/>
    </row>
    <row r="152" spans="1:28" x14ac:dyDescent="0.25">
      <c r="A152" s="175">
        <v>85</v>
      </c>
      <c r="B152" s="47"/>
      <c r="C152" s="175">
        <v>109</v>
      </c>
      <c r="D152" s="175">
        <v>142</v>
      </c>
      <c r="E152" s="175">
        <v>107</v>
      </c>
      <c r="F152" s="175">
        <v>109</v>
      </c>
      <c r="G152" s="175">
        <v>139</v>
      </c>
      <c r="H152" s="175">
        <v>159</v>
      </c>
      <c r="I152" s="175">
        <v>206</v>
      </c>
      <c r="J152" s="175">
        <v>212</v>
      </c>
      <c r="K152" s="175">
        <v>245</v>
      </c>
      <c r="L152" s="175">
        <v>214</v>
      </c>
      <c r="M152" s="175">
        <v>127</v>
      </c>
      <c r="N152" s="175">
        <v>108</v>
      </c>
      <c r="P152" s="111">
        <v>85</v>
      </c>
      <c r="Q152" s="334">
        <v>109.18823529411765</v>
      </c>
      <c r="R152" s="334">
        <v>141.09411764705882</v>
      </c>
      <c r="S152" s="334">
        <v>106.95294117647059</v>
      </c>
      <c r="T152" s="334">
        <v>108.12941176470588</v>
      </c>
      <c r="U152" s="334">
        <v>138.88235294117646</v>
      </c>
      <c r="V152" s="334">
        <v>160.03529411764706</v>
      </c>
      <c r="W152" s="334">
        <v>205.04705882352943</v>
      </c>
      <c r="X152" s="334">
        <v>212.98823529411766</v>
      </c>
      <c r="Y152" s="334">
        <v>246.64705882352942</v>
      </c>
      <c r="Z152" s="334">
        <v>213.4470588235294</v>
      </c>
      <c r="AA152" s="334">
        <v>127.70588235294117</v>
      </c>
      <c r="AB152" s="334">
        <v>107.97647058823529</v>
      </c>
    </row>
    <row r="153" spans="1:28" x14ac:dyDescent="0.25">
      <c r="A153" s="175">
        <v>86</v>
      </c>
      <c r="B153" s="47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P153" s="111"/>
      <c r="Q153" s="334"/>
      <c r="R153" s="334"/>
      <c r="S153" s="334"/>
      <c r="T153" s="334"/>
      <c r="U153" s="334"/>
      <c r="V153" s="334"/>
      <c r="W153" s="334"/>
      <c r="X153" s="334"/>
      <c r="Y153" s="334"/>
      <c r="Z153" s="334"/>
      <c r="AA153" s="334"/>
      <c r="AB153" s="334"/>
    </row>
    <row r="154" spans="1:28" x14ac:dyDescent="0.25">
      <c r="A154" s="175">
        <v>87</v>
      </c>
      <c r="B154" s="47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P154" s="111"/>
      <c r="Q154" s="334"/>
      <c r="R154" s="334"/>
      <c r="S154" s="334"/>
      <c r="T154" s="334"/>
      <c r="U154" s="334"/>
      <c r="V154" s="334"/>
      <c r="W154" s="334"/>
      <c r="X154" s="334"/>
      <c r="Y154" s="334"/>
      <c r="Z154" s="334"/>
      <c r="AA154" s="334"/>
      <c r="AB154" s="334"/>
    </row>
    <row r="155" spans="1:28" x14ac:dyDescent="0.25">
      <c r="A155" s="175">
        <v>88</v>
      </c>
      <c r="B155" s="47"/>
      <c r="C155" s="175">
        <v>183</v>
      </c>
      <c r="D155" s="175">
        <v>225</v>
      </c>
      <c r="E155" s="175">
        <v>182</v>
      </c>
      <c r="F155" s="175">
        <v>158</v>
      </c>
      <c r="G155" s="175">
        <v>205</v>
      </c>
      <c r="H155" s="175">
        <v>229</v>
      </c>
      <c r="I155" s="175">
        <v>269</v>
      </c>
      <c r="J155" s="175">
        <v>281</v>
      </c>
      <c r="K155" s="175">
        <v>333</v>
      </c>
      <c r="L155" s="175">
        <v>357</v>
      </c>
      <c r="M155" s="175">
        <v>232</v>
      </c>
      <c r="N155" s="175">
        <v>171</v>
      </c>
      <c r="P155" s="111">
        <v>88</v>
      </c>
      <c r="Q155" s="334">
        <v>181.97647058823529</v>
      </c>
      <c r="R155" s="334">
        <v>223.25882352941176</v>
      </c>
      <c r="S155" s="334">
        <v>179.38823529411764</v>
      </c>
      <c r="T155" s="334">
        <v>157.3294117647059</v>
      </c>
      <c r="U155" s="334">
        <v>203.45882352941177</v>
      </c>
      <c r="V155" s="334">
        <v>229.90588235294118</v>
      </c>
      <c r="W155" s="334">
        <v>269.47058823529414</v>
      </c>
      <c r="X155" s="334">
        <v>281.2705882352941</v>
      </c>
      <c r="Y155" s="334">
        <v>334.58823529411762</v>
      </c>
      <c r="Z155" s="334">
        <v>357.22352941176473</v>
      </c>
      <c r="AA155" s="334">
        <v>232.78823529411764</v>
      </c>
      <c r="AB155" s="334">
        <v>170.76470588235293</v>
      </c>
    </row>
    <row r="156" spans="1:28" x14ac:dyDescent="0.25">
      <c r="A156" s="175">
        <v>89</v>
      </c>
      <c r="B156" s="47"/>
      <c r="C156" s="175">
        <v>215</v>
      </c>
      <c r="D156" s="175">
        <v>264</v>
      </c>
      <c r="E156" s="175">
        <v>214</v>
      </c>
      <c r="F156" s="175">
        <v>193</v>
      </c>
      <c r="G156" s="175">
        <v>253</v>
      </c>
      <c r="H156" s="175">
        <v>284</v>
      </c>
      <c r="I156" s="175">
        <v>337</v>
      </c>
      <c r="J156" s="175">
        <v>342</v>
      </c>
      <c r="K156" s="175">
        <v>414</v>
      </c>
      <c r="L156" s="175">
        <v>442</v>
      </c>
      <c r="M156" s="175">
        <v>285</v>
      </c>
      <c r="N156" s="175">
        <v>207</v>
      </c>
      <c r="P156" s="111">
        <v>89</v>
      </c>
      <c r="Q156" s="334">
        <v>214.31764705882352</v>
      </c>
      <c r="R156" s="334">
        <v>261.92941176470589</v>
      </c>
      <c r="S156" s="334">
        <v>211.48235294117646</v>
      </c>
      <c r="T156" s="334">
        <v>192.15294117647059</v>
      </c>
      <c r="U156" s="334">
        <v>251.8</v>
      </c>
      <c r="V156" s="334">
        <v>285</v>
      </c>
      <c r="W156" s="334">
        <v>338.2823529411765</v>
      </c>
      <c r="X156" s="334">
        <v>342.5529411764706</v>
      </c>
      <c r="Y156" s="334">
        <v>415.77647058823527</v>
      </c>
      <c r="Z156" s="334">
        <v>442.31764705882352</v>
      </c>
      <c r="AA156" s="334">
        <v>286.52941176470586</v>
      </c>
      <c r="AB156" s="334">
        <v>206.4470588235294</v>
      </c>
    </row>
    <row r="157" spans="1:28" x14ac:dyDescent="0.25">
      <c r="A157" s="175">
        <v>90</v>
      </c>
      <c r="B157" s="47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P157" s="111"/>
      <c r="Q157" s="334"/>
      <c r="R157" s="334"/>
      <c r="S157" s="334"/>
      <c r="T157" s="334"/>
      <c r="U157" s="334"/>
      <c r="V157" s="334"/>
      <c r="W157" s="334"/>
      <c r="X157" s="334"/>
      <c r="Y157" s="334"/>
      <c r="Z157" s="334"/>
      <c r="AA157" s="334"/>
      <c r="AB157" s="334"/>
    </row>
    <row r="158" spans="1:28" x14ac:dyDescent="0.25">
      <c r="A158" s="175">
        <v>91</v>
      </c>
      <c r="B158" s="47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P158" s="111"/>
      <c r="Q158" s="334"/>
      <c r="R158" s="334"/>
      <c r="S158" s="334"/>
      <c r="T158" s="334"/>
      <c r="U158" s="334"/>
      <c r="V158" s="334"/>
      <c r="W158" s="334"/>
      <c r="X158" s="334"/>
      <c r="Y158" s="334"/>
      <c r="Z158" s="334"/>
      <c r="AA158" s="334"/>
      <c r="AB158" s="334"/>
    </row>
    <row r="159" spans="1:28" x14ac:dyDescent="0.25">
      <c r="A159" s="175">
        <v>92</v>
      </c>
      <c r="B159" s="47"/>
      <c r="C159" s="175">
        <v>692</v>
      </c>
      <c r="D159" s="175">
        <v>864</v>
      </c>
      <c r="E159" s="175">
        <v>687</v>
      </c>
      <c r="F159" s="175">
        <v>709</v>
      </c>
      <c r="G159" s="175">
        <v>980</v>
      </c>
      <c r="H159" s="175">
        <v>1129</v>
      </c>
      <c r="I159" s="175">
        <v>1326</v>
      </c>
      <c r="J159" s="175">
        <v>1353</v>
      </c>
      <c r="K159" s="175">
        <v>1575</v>
      </c>
      <c r="L159" s="175">
        <v>1595</v>
      </c>
      <c r="M159" s="175">
        <v>993</v>
      </c>
      <c r="N159" s="175">
        <v>733</v>
      </c>
      <c r="P159" s="111">
        <v>92</v>
      </c>
      <c r="Q159" s="334">
        <v>687.87058823529412</v>
      </c>
      <c r="R159" s="334">
        <v>855.7294117647059</v>
      </c>
      <c r="S159" s="334">
        <v>676.84705882352944</v>
      </c>
      <c r="T159" s="334">
        <v>705.1882352941177</v>
      </c>
      <c r="U159" s="334">
        <v>977.31764705882358</v>
      </c>
      <c r="V159" s="334">
        <v>1134.7529411764706</v>
      </c>
      <c r="W159" s="334">
        <v>1327.3529411764705</v>
      </c>
      <c r="X159" s="334">
        <v>1355.3764705882354</v>
      </c>
      <c r="Y159" s="334">
        <v>1584.129411764706</v>
      </c>
      <c r="Z159" s="334">
        <v>1593.9411764705883</v>
      </c>
      <c r="AA159" s="334">
        <v>996.74117647058824</v>
      </c>
      <c r="AB159" s="334">
        <v>733.35294117647061</v>
      </c>
    </row>
    <row r="160" spans="1:28" x14ac:dyDescent="0.25">
      <c r="A160" s="175">
        <v>93</v>
      </c>
      <c r="B160" s="47"/>
      <c r="C160" s="175">
        <v>35</v>
      </c>
      <c r="D160" s="175">
        <v>34</v>
      </c>
      <c r="E160" s="175">
        <v>29</v>
      </c>
      <c r="F160" s="175">
        <v>36</v>
      </c>
      <c r="G160" s="175">
        <v>55</v>
      </c>
      <c r="H160" s="175">
        <v>70</v>
      </c>
      <c r="I160" s="175">
        <v>79</v>
      </c>
      <c r="J160" s="175">
        <v>71</v>
      </c>
      <c r="K160" s="175">
        <v>78</v>
      </c>
      <c r="L160" s="175">
        <v>85</v>
      </c>
      <c r="M160" s="175">
        <v>59</v>
      </c>
      <c r="N160" s="175">
        <v>46</v>
      </c>
      <c r="P160" s="111">
        <v>93</v>
      </c>
      <c r="Q160" s="334">
        <v>34.905882352941177</v>
      </c>
      <c r="R160" s="334">
        <v>33.741176470588236</v>
      </c>
      <c r="S160" s="334">
        <v>28.682352941176472</v>
      </c>
      <c r="T160" s="334">
        <v>35.882352941176471</v>
      </c>
      <c r="U160" s="334">
        <v>55.023529411764706</v>
      </c>
      <c r="V160" s="334">
        <v>70.682352941176475</v>
      </c>
      <c r="W160" s="334">
        <v>79.129411764705878</v>
      </c>
      <c r="X160" s="334">
        <v>70.811764705882354</v>
      </c>
      <c r="Y160" s="334">
        <v>78.858823529411765</v>
      </c>
      <c r="Z160" s="334">
        <v>84.647058823529406</v>
      </c>
      <c r="AA160" s="334">
        <v>58.882352941176471</v>
      </c>
      <c r="AB160" s="334">
        <v>45.917647058823526</v>
      </c>
    </row>
    <row r="161" spans="1:28" x14ac:dyDescent="0.25">
      <c r="A161" s="175">
        <v>94</v>
      </c>
      <c r="B161" s="47"/>
      <c r="C161" s="175">
        <v>838</v>
      </c>
      <c r="D161" s="175">
        <v>1023</v>
      </c>
      <c r="E161" s="175">
        <v>827</v>
      </c>
      <c r="F161" s="175">
        <v>869</v>
      </c>
      <c r="G161" s="175">
        <v>1212</v>
      </c>
      <c r="H161" s="175">
        <v>1414</v>
      </c>
      <c r="I161" s="175">
        <v>1644</v>
      </c>
      <c r="J161" s="175">
        <v>1657</v>
      </c>
      <c r="K161" s="175">
        <v>1901</v>
      </c>
      <c r="L161" s="175">
        <v>1940</v>
      </c>
      <c r="M161" s="175">
        <v>1243</v>
      </c>
      <c r="N161" s="175">
        <v>922</v>
      </c>
      <c r="P161" s="111">
        <v>94</v>
      </c>
      <c r="Q161" s="334">
        <v>832.4</v>
      </c>
      <c r="R161" s="334">
        <v>1010.0941176470589</v>
      </c>
      <c r="S161" s="334">
        <v>813.65882352941173</v>
      </c>
      <c r="T161" s="334">
        <v>864.74117647058824</v>
      </c>
      <c r="U161" s="334">
        <v>1207.964705882353</v>
      </c>
      <c r="V161" s="334">
        <v>1420.9294117647059</v>
      </c>
      <c r="W161" s="334">
        <v>1646.5411764705882</v>
      </c>
      <c r="X161" s="334">
        <v>1659.8823529411766</v>
      </c>
      <c r="Y161" s="334">
        <v>1910.6705882352942</v>
      </c>
      <c r="Z161" s="334">
        <v>1939.5411764705882</v>
      </c>
      <c r="AA161" s="334">
        <v>1247.2235294117647</v>
      </c>
      <c r="AB161" s="334">
        <v>923.4588235294118</v>
      </c>
    </row>
    <row r="162" spans="1:28" x14ac:dyDescent="0.25">
      <c r="A162" s="175">
        <v>95</v>
      </c>
      <c r="B162" s="47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P162" s="111"/>
      <c r="Q162" s="334"/>
      <c r="R162" s="334"/>
      <c r="S162" s="334"/>
      <c r="T162" s="334"/>
      <c r="U162" s="334"/>
      <c r="V162" s="334"/>
      <c r="W162" s="334"/>
      <c r="X162" s="334"/>
      <c r="Y162" s="334"/>
      <c r="Z162" s="334"/>
      <c r="AA162" s="334"/>
      <c r="AB162" s="334"/>
    </row>
    <row r="163" spans="1:28" x14ac:dyDescent="0.25">
      <c r="A163" s="175">
        <v>96</v>
      </c>
      <c r="B163" s="47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P163" s="111"/>
      <c r="Q163" s="334"/>
      <c r="R163" s="334"/>
      <c r="S163" s="334"/>
      <c r="T163" s="334"/>
      <c r="U163" s="334"/>
      <c r="V163" s="334"/>
      <c r="W163" s="334"/>
      <c r="X163" s="334"/>
      <c r="Y163" s="334"/>
      <c r="Z163" s="334"/>
      <c r="AA163" s="334"/>
      <c r="AB163" s="334"/>
    </row>
    <row r="164" spans="1:28" x14ac:dyDescent="0.25">
      <c r="A164" s="175">
        <v>97</v>
      </c>
      <c r="B164" s="47"/>
      <c r="C164" s="175">
        <v>163</v>
      </c>
      <c r="D164" s="175">
        <v>205</v>
      </c>
      <c r="E164" s="175">
        <v>158</v>
      </c>
      <c r="F164" s="175">
        <v>177</v>
      </c>
      <c r="G164" s="175">
        <v>240</v>
      </c>
      <c r="H164" s="175">
        <v>321</v>
      </c>
      <c r="I164" s="175">
        <v>415</v>
      </c>
      <c r="J164" s="175">
        <v>416</v>
      </c>
      <c r="K164" s="175">
        <v>471</v>
      </c>
      <c r="L164" s="175">
        <v>402</v>
      </c>
      <c r="M164" s="175">
        <v>226</v>
      </c>
      <c r="N164" s="175">
        <v>182</v>
      </c>
      <c r="P164" s="111">
        <v>97</v>
      </c>
      <c r="Q164" s="334">
        <v>162.75294117647059</v>
      </c>
      <c r="R164" s="334">
        <v>204.2</v>
      </c>
      <c r="S164" s="334">
        <v>156.03529411764706</v>
      </c>
      <c r="T164" s="334">
        <v>174.5529411764706</v>
      </c>
      <c r="U164" s="334">
        <v>240.50588235294117</v>
      </c>
      <c r="V164" s="334">
        <v>323.87058823529412</v>
      </c>
      <c r="W164" s="334">
        <v>413.6</v>
      </c>
      <c r="X164" s="334">
        <v>418.12941176470588</v>
      </c>
      <c r="Y164" s="334">
        <v>473.92941176470589</v>
      </c>
      <c r="Z164" s="334">
        <v>397.47058823529414</v>
      </c>
      <c r="AA164" s="334">
        <v>226.90588235294118</v>
      </c>
      <c r="AB164" s="334">
        <v>182.70588235294119</v>
      </c>
    </row>
    <row r="165" spans="1:28" x14ac:dyDescent="0.25">
      <c r="A165" s="175">
        <v>98</v>
      </c>
      <c r="B165" s="47"/>
      <c r="C165" s="175">
        <v>95</v>
      </c>
      <c r="D165" s="175">
        <v>122</v>
      </c>
      <c r="E165" s="175">
        <v>93</v>
      </c>
      <c r="F165" s="175">
        <v>101</v>
      </c>
      <c r="G165" s="175">
        <v>127</v>
      </c>
      <c r="H165" s="175">
        <v>176</v>
      </c>
      <c r="I165" s="175">
        <v>225</v>
      </c>
      <c r="J165" s="175">
        <v>229</v>
      </c>
      <c r="K165" s="175">
        <v>254</v>
      </c>
      <c r="L165" s="175">
        <v>214</v>
      </c>
      <c r="M165" s="175">
        <v>123</v>
      </c>
      <c r="N165" s="175">
        <v>98</v>
      </c>
      <c r="P165" s="111">
        <v>98</v>
      </c>
      <c r="Q165" s="334">
        <v>95.023529411764713</v>
      </c>
      <c r="R165" s="334">
        <v>121.02352941176471</v>
      </c>
      <c r="S165" s="334">
        <v>92.188235294117646</v>
      </c>
      <c r="T165" s="334">
        <v>99.658823529411762</v>
      </c>
      <c r="U165" s="334">
        <v>127.65882352941176</v>
      </c>
      <c r="V165" s="334">
        <v>177.37647058823529</v>
      </c>
      <c r="W165" s="334">
        <v>224.01176470588234</v>
      </c>
      <c r="X165" s="334">
        <v>229.72941176470587</v>
      </c>
      <c r="Y165" s="334">
        <v>255.27058823529413</v>
      </c>
      <c r="Z165" s="334">
        <v>210.15294117647059</v>
      </c>
      <c r="AA165" s="334">
        <v>123.6</v>
      </c>
      <c r="AB165" s="334">
        <v>98.576470588235296</v>
      </c>
    </row>
    <row r="166" spans="1:28" x14ac:dyDescent="0.25">
      <c r="A166" s="175">
        <v>99</v>
      </c>
      <c r="B166" s="47"/>
      <c r="C166" s="175">
        <v>80</v>
      </c>
      <c r="D166" s="175">
        <v>85</v>
      </c>
      <c r="E166" s="175">
        <v>85</v>
      </c>
      <c r="F166" s="175">
        <v>73</v>
      </c>
      <c r="G166" s="175">
        <v>60</v>
      </c>
      <c r="H166" s="175">
        <v>54</v>
      </c>
      <c r="I166" s="175">
        <v>49</v>
      </c>
      <c r="J166" s="175">
        <v>46</v>
      </c>
      <c r="K166" s="175">
        <v>47</v>
      </c>
      <c r="L166" s="175">
        <v>51</v>
      </c>
      <c r="M166" s="175">
        <v>58</v>
      </c>
      <c r="N166" s="175">
        <v>70</v>
      </c>
      <c r="P166" s="111">
        <v>99</v>
      </c>
      <c r="Q166" s="334">
        <v>79.905882352941177</v>
      </c>
      <c r="R166" s="334">
        <v>84.811764705882354</v>
      </c>
      <c r="S166" s="334">
        <v>85.447058823529417</v>
      </c>
      <c r="T166" s="334">
        <v>72.964705882352945</v>
      </c>
      <c r="U166" s="334">
        <v>59.976470588235294</v>
      </c>
      <c r="V166" s="334">
        <v>53.788235294117648</v>
      </c>
      <c r="W166" s="334">
        <v>49.129411764705885</v>
      </c>
      <c r="X166" s="334">
        <v>46.188235294117646</v>
      </c>
      <c r="Y166" s="334">
        <v>46.694117647058825</v>
      </c>
      <c r="Z166" s="334">
        <v>50.870588235294115</v>
      </c>
      <c r="AA166" s="334">
        <v>58.035294117647062</v>
      </c>
      <c r="AB166" s="334">
        <v>69.647058823529406</v>
      </c>
    </row>
    <row r="167" spans="1:28" x14ac:dyDescent="0.25">
      <c r="A167" s="175">
        <v>100</v>
      </c>
      <c r="B167" s="47"/>
      <c r="C167" s="175">
        <v>5</v>
      </c>
      <c r="D167" s="175">
        <v>6</v>
      </c>
      <c r="E167" s="175">
        <v>6</v>
      </c>
      <c r="F167" s="175">
        <v>5</v>
      </c>
      <c r="G167" s="175">
        <v>4</v>
      </c>
      <c r="H167" s="175">
        <v>4</v>
      </c>
      <c r="I167" s="175">
        <v>4</v>
      </c>
      <c r="J167" s="175">
        <v>3</v>
      </c>
      <c r="K167" s="175">
        <v>4</v>
      </c>
      <c r="L167" s="175">
        <v>5</v>
      </c>
      <c r="M167" s="175">
        <v>5</v>
      </c>
      <c r="N167" s="175">
        <v>5</v>
      </c>
      <c r="P167" s="111">
        <v>100</v>
      </c>
      <c r="Q167" s="334">
        <v>5.0588235294117645</v>
      </c>
      <c r="R167" s="334">
        <v>5.8941176470588239</v>
      </c>
      <c r="S167" s="334">
        <v>5.6705882352941179</v>
      </c>
      <c r="T167" s="334">
        <v>4.7294117647058824</v>
      </c>
      <c r="U167" s="334">
        <v>4.1529411764705886</v>
      </c>
      <c r="V167" s="334">
        <v>3.8588235294117648</v>
      </c>
      <c r="W167" s="334">
        <v>3.8235294117647061</v>
      </c>
      <c r="X167" s="334">
        <v>3.0705882352941178</v>
      </c>
      <c r="Y167" s="334">
        <v>3.8117647058823527</v>
      </c>
      <c r="Z167" s="334">
        <v>4.6823529411764708</v>
      </c>
      <c r="AA167" s="334">
        <v>4.882352941176471</v>
      </c>
      <c r="AB167" s="334">
        <v>4.7411764705882353</v>
      </c>
    </row>
    <row r="168" spans="1:28" x14ac:dyDescent="0.25">
      <c r="A168" s="175">
        <v>101</v>
      </c>
      <c r="B168" s="47"/>
      <c r="C168" s="175">
        <v>114</v>
      </c>
      <c r="D168" s="175">
        <v>135</v>
      </c>
      <c r="E168" s="175">
        <v>106</v>
      </c>
      <c r="F168" s="175">
        <v>77</v>
      </c>
      <c r="G168" s="175">
        <v>93</v>
      </c>
      <c r="H168" s="175">
        <v>95</v>
      </c>
      <c r="I168" s="175">
        <v>119</v>
      </c>
      <c r="J168" s="175">
        <v>131</v>
      </c>
      <c r="K168" s="175">
        <v>161</v>
      </c>
      <c r="L168" s="175">
        <v>174</v>
      </c>
      <c r="M168" s="175">
        <v>115</v>
      </c>
      <c r="N168" s="175">
        <v>97</v>
      </c>
      <c r="P168" s="111">
        <v>101</v>
      </c>
      <c r="Q168" s="334">
        <v>114.38823529411765</v>
      </c>
      <c r="R168" s="334">
        <v>134.6</v>
      </c>
      <c r="S168" s="334">
        <v>104.69411764705882</v>
      </c>
      <c r="T168" s="334">
        <v>75.588235294117652</v>
      </c>
      <c r="U168" s="334">
        <v>92.117647058823536</v>
      </c>
      <c r="V168" s="334">
        <v>95.117647058823536</v>
      </c>
      <c r="W168" s="334">
        <v>119.35294117647059</v>
      </c>
      <c r="X168" s="334">
        <v>130.30588235294118</v>
      </c>
      <c r="Y168" s="334">
        <v>161.92941176470589</v>
      </c>
      <c r="Z168" s="334">
        <v>174</v>
      </c>
      <c r="AA168" s="334">
        <v>115.78823529411764</v>
      </c>
      <c r="AB168" s="334">
        <v>96.976470588235287</v>
      </c>
    </row>
    <row r="169" spans="1:28" x14ac:dyDescent="0.25">
      <c r="A169" s="175">
        <v>102</v>
      </c>
      <c r="B169" s="47"/>
      <c r="C169" s="175">
        <v>162</v>
      </c>
      <c r="D169" s="175">
        <v>144</v>
      </c>
      <c r="E169" s="175">
        <v>123</v>
      </c>
      <c r="F169" s="175">
        <v>189</v>
      </c>
      <c r="G169" s="175">
        <v>245</v>
      </c>
      <c r="H169" s="175">
        <v>296</v>
      </c>
      <c r="I169" s="175">
        <v>294</v>
      </c>
      <c r="J169" s="175">
        <v>279</v>
      </c>
      <c r="K169" s="175">
        <v>326</v>
      </c>
      <c r="L169" s="175">
        <v>368</v>
      </c>
      <c r="M169" s="175">
        <v>272</v>
      </c>
      <c r="N169" s="175">
        <v>218</v>
      </c>
      <c r="P169" s="111">
        <v>102</v>
      </c>
      <c r="Q169" s="334">
        <v>159.90588235294118</v>
      </c>
      <c r="R169" s="334">
        <v>143.35294117647058</v>
      </c>
      <c r="S169" s="334">
        <v>121.48235294117647</v>
      </c>
      <c r="T169" s="334">
        <v>186.2235294117647</v>
      </c>
      <c r="U169" s="334">
        <v>244.83529411764707</v>
      </c>
      <c r="V169" s="334">
        <v>297.83529411764704</v>
      </c>
      <c r="W169" s="334">
        <v>295.2823529411765</v>
      </c>
      <c r="X169" s="334">
        <v>280.89411764705881</v>
      </c>
      <c r="Y169" s="334">
        <v>327.76470588235293</v>
      </c>
      <c r="Z169" s="334">
        <v>367.02352941176468</v>
      </c>
      <c r="AA169" s="334">
        <v>271.4470588235294</v>
      </c>
      <c r="AB169" s="334">
        <v>218.29411764705881</v>
      </c>
    </row>
    <row r="170" spans="1:28" x14ac:dyDescent="0.25">
      <c r="A170" s="175">
        <v>103</v>
      </c>
      <c r="B170" s="47"/>
      <c r="C170" s="175">
        <v>169</v>
      </c>
      <c r="D170" s="175">
        <v>150</v>
      </c>
      <c r="E170" s="175">
        <v>128</v>
      </c>
      <c r="F170" s="175">
        <v>195</v>
      </c>
      <c r="G170" s="175">
        <v>254</v>
      </c>
      <c r="H170" s="175">
        <v>307</v>
      </c>
      <c r="I170" s="175">
        <v>305</v>
      </c>
      <c r="J170" s="175">
        <v>290</v>
      </c>
      <c r="K170" s="175">
        <v>338</v>
      </c>
      <c r="L170" s="175">
        <v>382</v>
      </c>
      <c r="M170" s="175">
        <v>284</v>
      </c>
      <c r="N170" s="175">
        <v>226</v>
      </c>
      <c r="P170" s="111">
        <v>103</v>
      </c>
      <c r="Q170" s="334">
        <v>166.28235294117647</v>
      </c>
      <c r="R170" s="334">
        <v>148.81176470588235</v>
      </c>
      <c r="S170" s="334">
        <v>126.23529411764706</v>
      </c>
      <c r="T170" s="334">
        <v>192.2</v>
      </c>
      <c r="U170" s="334">
        <v>253.29411764705881</v>
      </c>
      <c r="V170" s="334">
        <v>309.15294117647056</v>
      </c>
      <c r="W170" s="334">
        <v>307.02352941176468</v>
      </c>
      <c r="X170" s="334">
        <v>291.74117647058824</v>
      </c>
      <c r="Y170" s="334">
        <v>339.23529411764707</v>
      </c>
      <c r="Z170" s="334">
        <v>381.14117647058822</v>
      </c>
      <c r="AA170" s="334">
        <v>283.14117647058822</v>
      </c>
      <c r="AB170" s="334">
        <v>226.83529411764707</v>
      </c>
    </row>
    <row r="171" spans="1:28" x14ac:dyDescent="0.25">
      <c r="A171" s="175">
        <v>104</v>
      </c>
      <c r="B171" s="47"/>
      <c r="C171" s="175">
        <v>45</v>
      </c>
      <c r="D171" s="175">
        <v>46</v>
      </c>
      <c r="E171" s="175">
        <v>42</v>
      </c>
      <c r="F171" s="175">
        <v>29</v>
      </c>
      <c r="G171" s="175">
        <v>23</v>
      </c>
      <c r="H171" s="175">
        <v>21</v>
      </c>
      <c r="I171" s="175">
        <v>18</v>
      </c>
      <c r="J171" s="175">
        <v>16</v>
      </c>
      <c r="K171" s="175">
        <v>22</v>
      </c>
      <c r="L171" s="175">
        <v>27</v>
      </c>
      <c r="M171" s="175">
        <v>27</v>
      </c>
      <c r="N171" s="175">
        <v>36</v>
      </c>
      <c r="P171" s="111">
        <v>104</v>
      </c>
      <c r="Q171" s="334">
        <v>45.129411764705885</v>
      </c>
      <c r="R171" s="334">
        <v>45.776470588235291</v>
      </c>
      <c r="S171" s="334">
        <v>41.388235294117649</v>
      </c>
      <c r="T171" s="334">
        <v>29.470588235294116</v>
      </c>
      <c r="U171" s="334">
        <v>22.529411764705884</v>
      </c>
      <c r="V171" s="334">
        <v>20.788235294117648</v>
      </c>
      <c r="W171" s="334">
        <v>17.752941176470589</v>
      </c>
      <c r="X171" s="334">
        <v>15.635294117647058</v>
      </c>
      <c r="Y171" s="334">
        <v>21.458823529411763</v>
      </c>
      <c r="Z171" s="334">
        <v>26.44705882352941</v>
      </c>
      <c r="AA171" s="334">
        <v>26.705882352941178</v>
      </c>
      <c r="AB171" s="334">
        <v>35.364705882352943</v>
      </c>
    </row>
    <row r="172" spans="1:28" x14ac:dyDescent="0.25">
      <c r="A172" s="175">
        <v>105</v>
      </c>
      <c r="B172" s="47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P172" s="111"/>
      <c r="Q172" s="334"/>
      <c r="R172" s="334"/>
      <c r="S172" s="334"/>
      <c r="T172" s="334"/>
      <c r="U172" s="334"/>
      <c r="V172" s="334"/>
      <c r="W172" s="334"/>
      <c r="X172" s="334"/>
      <c r="Y172" s="334"/>
      <c r="Z172" s="334"/>
      <c r="AA172" s="334"/>
      <c r="AB172" s="334"/>
    </row>
    <row r="173" spans="1:28" x14ac:dyDescent="0.25">
      <c r="A173" s="175">
        <v>106</v>
      </c>
      <c r="B173" s="47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P173" s="111"/>
      <c r="Q173" s="334"/>
      <c r="R173" s="334"/>
      <c r="S173" s="334"/>
      <c r="T173" s="334"/>
      <c r="U173" s="334"/>
      <c r="V173" s="334"/>
      <c r="W173" s="334"/>
      <c r="X173" s="334"/>
      <c r="Y173" s="334"/>
      <c r="Z173" s="334"/>
      <c r="AA173" s="334"/>
      <c r="AB173" s="334"/>
    </row>
    <row r="174" spans="1:28" x14ac:dyDescent="0.25">
      <c r="A174" s="175">
        <v>107</v>
      </c>
      <c r="B174" s="47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P174" s="111"/>
      <c r="Q174" s="334"/>
      <c r="R174" s="334"/>
      <c r="S174" s="334"/>
      <c r="T174" s="334"/>
      <c r="U174" s="334"/>
      <c r="V174" s="334"/>
      <c r="W174" s="334"/>
      <c r="X174" s="334"/>
      <c r="Y174" s="334"/>
      <c r="Z174" s="334"/>
      <c r="AA174" s="334"/>
      <c r="AB174" s="334"/>
    </row>
    <row r="175" spans="1:28" x14ac:dyDescent="0.25">
      <c r="A175" s="175">
        <v>108</v>
      </c>
      <c r="B175" s="47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P175" s="111"/>
      <c r="Q175" s="334"/>
      <c r="R175" s="334"/>
      <c r="S175" s="334"/>
      <c r="T175" s="334"/>
      <c r="U175" s="334"/>
      <c r="V175" s="334"/>
      <c r="W175" s="334"/>
      <c r="X175" s="334"/>
      <c r="Y175" s="334"/>
      <c r="Z175" s="334"/>
      <c r="AA175" s="334"/>
      <c r="AB175" s="334"/>
    </row>
    <row r="176" spans="1:28" x14ac:dyDescent="0.25">
      <c r="A176" s="175">
        <v>109</v>
      </c>
      <c r="B176" s="47"/>
      <c r="C176" s="175">
        <v>26</v>
      </c>
      <c r="D176" s="175">
        <v>26</v>
      </c>
      <c r="E176" s="175">
        <v>23</v>
      </c>
      <c r="F176" s="175">
        <v>17</v>
      </c>
      <c r="G176" s="175">
        <v>12</v>
      </c>
      <c r="H176" s="175">
        <v>11</v>
      </c>
      <c r="I176" s="175">
        <v>9</v>
      </c>
      <c r="J176" s="175">
        <v>8</v>
      </c>
      <c r="K176" s="175">
        <v>12</v>
      </c>
      <c r="L176" s="175">
        <v>15</v>
      </c>
      <c r="M176" s="175">
        <v>16</v>
      </c>
      <c r="N176" s="175">
        <v>21</v>
      </c>
      <c r="P176" s="111">
        <v>109</v>
      </c>
      <c r="Q176" s="334">
        <v>25.71764705882353</v>
      </c>
      <c r="R176" s="334">
        <v>25.541176470588237</v>
      </c>
      <c r="S176" s="334">
        <v>23.305882352941175</v>
      </c>
      <c r="T176" s="334">
        <v>16.741176470588236</v>
      </c>
      <c r="U176" s="334">
        <v>12.223529411764705</v>
      </c>
      <c r="V176" s="334">
        <v>10.905882352941177</v>
      </c>
      <c r="W176" s="334">
        <v>9.2235294117647051</v>
      </c>
      <c r="X176" s="334">
        <v>8.1882352941176464</v>
      </c>
      <c r="Y176" s="334">
        <v>12.235294117647058</v>
      </c>
      <c r="Z176" s="334">
        <v>15.364705882352942</v>
      </c>
      <c r="AA176" s="334">
        <v>15.494117647058824</v>
      </c>
      <c r="AB176" s="334">
        <v>20.741176470588236</v>
      </c>
    </row>
    <row r="177" spans="1:28" x14ac:dyDescent="0.25">
      <c r="A177" s="175">
        <v>110</v>
      </c>
      <c r="B177" s="47"/>
      <c r="C177" s="175">
        <v>21</v>
      </c>
      <c r="D177" s="175">
        <v>20</v>
      </c>
      <c r="E177" s="175">
        <v>16</v>
      </c>
      <c r="F177" s="175">
        <v>21</v>
      </c>
      <c r="G177" s="175">
        <v>28</v>
      </c>
      <c r="H177" s="175">
        <v>34</v>
      </c>
      <c r="I177" s="175">
        <v>40</v>
      </c>
      <c r="J177" s="175">
        <v>40</v>
      </c>
      <c r="K177" s="175">
        <v>43</v>
      </c>
      <c r="L177" s="175">
        <v>46</v>
      </c>
      <c r="M177" s="175">
        <v>32</v>
      </c>
      <c r="N177" s="175">
        <v>25</v>
      </c>
      <c r="P177" s="111">
        <v>110</v>
      </c>
      <c r="Q177" s="334">
        <v>20.941176470588236</v>
      </c>
      <c r="R177" s="334">
        <v>19.505882352941178</v>
      </c>
      <c r="S177" s="334">
        <v>15.470588235294118</v>
      </c>
      <c r="T177" s="334">
        <v>19.988235294117647</v>
      </c>
      <c r="U177" s="334">
        <v>27.682352941176472</v>
      </c>
      <c r="V177" s="334">
        <v>33.752941176470586</v>
      </c>
      <c r="W177" s="334">
        <v>39.517647058823528</v>
      </c>
      <c r="X177" s="334">
        <v>39.988235294117644</v>
      </c>
      <c r="Y177" s="334">
        <v>43.141176470588235</v>
      </c>
      <c r="Z177" s="334">
        <v>45.529411764705884</v>
      </c>
      <c r="AA177" s="334">
        <v>32.223529411764709</v>
      </c>
      <c r="AB177" s="334">
        <v>24.6</v>
      </c>
    </row>
    <row r="178" spans="1:28" x14ac:dyDescent="0.25">
      <c r="A178" s="175">
        <v>111</v>
      </c>
      <c r="B178" s="47"/>
      <c r="C178" s="175">
        <v>137</v>
      </c>
      <c r="D178" s="175">
        <v>124</v>
      </c>
      <c r="E178" s="175">
        <v>106</v>
      </c>
      <c r="F178" s="175">
        <v>141</v>
      </c>
      <c r="G178" s="175">
        <v>193</v>
      </c>
      <c r="H178" s="175">
        <v>240</v>
      </c>
      <c r="I178" s="175">
        <v>272</v>
      </c>
      <c r="J178" s="175">
        <v>272</v>
      </c>
      <c r="K178" s="175">
        <v>311</v>
      </c>
      <c r="L178" s="175">
        <v>315</v>
      </c>
      <c r="M178" s="175">
        <v>221</v>
      </c>
      <c r="N178" s="175">
        <v>176</v>
      </c>
      <c r="P178" s="111">
        <v>111</v>
      </c>
      <c r="Q178" s="334">
        <v>135.28235294117647</v>
      </c>
      <c r="R178" s="334">
        <v>123.05882352941177</v>
      </c>
      <c r="S178" s="334">
        <v>103.81176470588235</v>
      </c>
      <c r="T178" s="334">
        <v>138.09411764705882</v>
      </c>
      <c r="U178" s="334">
        <v>192.71764705882353</v>
      </c>
      <c r="V178" s="334">
        <v>241.25882352941176</v>
      </c>
      <c r="W178" s="334">
        <v>272.58823529411762</v>
      </c>
      <c r="X178" s="334">
        <v>273.03529411764708</v>
      </c>
      <c r="Y178" s="334">
        <v>312.67058823529413</v>
      </c>
      <c r="Z178" s="334">
        <v>313.47058823529414</v>
      </c>
      <c r="AA178" s="334">
        <v>220.62352941176471</v>
      </c>
      <c r="AB178" s="334">
        <v>176.84705882352941</v>
      </c>
    </row>
    <row r="179" spans="1:28" x14ac:dyDescent="0.25">
      <c r="A179" s="175">
        <v>112</v>
      </c>
      <c r="B179" s="47"/>
      <c r="C179" s="175">
        <v>139</v>
      </c>
      <c r="D179" s="175">
        <v>125</v>
      </c>
      <c r="E179" s="175">
        <v>107</v>
      </c>
      <c r="F179" s="175">
        <v>142</v>
      </c>
      <c r="G179" s="175">
        <v>195</v>
      </c>
      <c r="H179" s="175">
        <v>242</v>
      </c>
      <c r="I179" s="175">
        <v>275</v>
      </c>
      <c r="J179" s="175">
        <v>274</v>
      </c>
      <c r="K179" s="175">
        <v>313</v>
      </c>
      <c r="L179" s="175">
        <v>317</v>
      </c>
      <c r="M179" s="175">
        <v>222</v>
      </c>
      <c r="N179" s="175">
        <v>178</v>
      </c>
      <c r="P179" s="111">
        <v>112</v>
      </c>
      <c r="Q179" s="334">
        <v>136.71764705882353</v>
      </c>
      <c r="R179" s="334">
        <v>124.07058823529412</v>
      </c>
      <c r="S179" s="334">
        <v>104.82352941176471</v>
      </c>
      <c r="T179" s="334">
        <v>139.35294117647058</v>
      </c>
      <c r="U179" s="334">
        <v>194.41176470588235</v>
      </c>
      <c r="V179" s="334">
        <v>243.31764705882352</v>
      </c>
      <c r="W179" s="334">
        <v>274.94117647058823</v>
      </c>
      <c r="X179" s="334">
        <v>275.15294117647056</v>
      </c>
      <c r="Y179" s="334">
        <v>315.15294117647056</v>
      </c>
      <c r="Z179" s="334">
        <v>315.98823529411766</v>
      </c>
      <c r="AA179" s="334">
        <v>222.29411764705881</v>
      </c>
      <c r="AB179" s="334">
        <v>178.28235294117647</v>
      </c>
    </row>
    <row r="180" spans="1:28" x14ac:dyDescent="0.25">
      <c r="A180" s="175">
        <v>113</v>
      </c>
      <c r="B180" s="47"/>
      <c r="C180" s="175">
        <v>172</v>
      </c>
      <c r="D180" s="175">
        <v>156</v>
      </c>
      <c r="E180" s="175">
        <v>134</v>
      </c>
      <c r="F180" s="175">
        <v>181</v>
      </c>
      <c r="G180" s="175">
        <v>248</v>
      </c>
      <c r="H180" s="175">
        <v>308</v>
      </c>
      <c r="I180" s="175">
        <v>353</v>
      </c>
      <c r="J180" s="175">
        <v>345</v>
      </c>
      <c r="K180" s="175">
        <v>398</v>
      </c>
      <c r="L180" s="175">
        <v>402</v>
      </c>
      <c r="M180" s="175">
        <v>287</v>
      </c>
      <c r="N180" s="175">
        <v>222</v>
      </c>
      <c r="P180" s="111">
        <v>113</v>
      </c>
      <c r="Q180" s="334">
        <v>169.63529411764705</v>
      </c>
      <c r="R180" s="334">
        <v>155.09411764705882</v>
      </c>
      <c r="S180" s="334">
        <v>131.56470588235294</v>
      </c>
      <c r="T180" s="334">
        <v>177.92941176470589</v>
      </c>
      <c r="U180" s="334">
        <v>247.72941176470587</v>
      </c>
      <c r="V180" s="334">
        <v>310.34117647058821</v>
      </c>
      <c r="W180" s="334">
        <v>354.05882352941177</v>
      </c>
      <c r="X180" s="334">
        <v>347.24705882352941</v>
      </c>
      <c r="Y180" s="334">
        <v>400.45882352941175</v>
      </c>
      <c r="Z180" s="334">
        <v>401.22352941176473</v>
      </c>
      <c r="AA180" s="334">
        <v>286.97647058823532</v>
      </c>
      <c r="AB180" s="334">
        <v>222.56470588235294</v>
      </c>
    </row>
    <row r="181" spans="1:28" x14ac:dyDescent="0.25">
      <c r="A181" s="175">
        <v>114</v>
      </c>
      <c r="B181" s="47"/>
      <c r="C181" s="175">
        <v>209</v>
      </c>
      <c r="D181" s="175">
        <v>194</v>
      </c>
      <c r="E181" s="175">
        <v>167</v>
      </c>
      <c r="F181" s="175">
        <v>231</v>
      </c>
      <c r="G181" s="175">
        <v>303</v>
      </c>
      <c r="H181" s="175">
        <v>393</v>
      </c>
      <c r="I181" s="175">
        <v>445</v>
      </c>
      <c r="J181" s="175">
        <v>421</v>
      </c>
      <c r="K181" s="175">
        <v>483</v>
      </c>
      <c r="L181" s="175">
        <v>487</v>
      </c>
      <c r="M181" s="175">
        <v>343</v>
      </c>
      <c r="N181" s="175">
        <v>268</v>
      </c>
      <c r="P181" s="111">
        <v>114</v>
      </c>
      <c r="Q181" s="334">
        <v>206.88235294117646</v>
      </c>
      <c r="R181" s="334">
        <v>192.52941176470588</v>
      </c>
      <c r="S181" s="334">
        <v>163.78823529411764</v>
      </c>
      <c r="T181" s="334">
        <v>226.71764705882353</v>
      </c>
      <c r="U181" s="334">
        <v>303.24705882352941</v>
      </c>
      <c r="V181" s="334">
        <v>395.23529411764707</v>
      </c>
      <c r="W181" s="334">
        <v>446.75294117647059</v>
      </c>
      <c r="X181" s="334">
        <v>423.75294117647059</v>
      </c>
      <c r="Y181" s="334">
        <v>485.91764705882355</v>
      </c>
      <c r="Z181" s="334">
        <v>485.16470588235296</v>
      </c>
      <c r="AA181" s="334">
        <v>342.98823529411766</v>
      </c>
      <c r="AB181" s="334">
        <v>269.02352941176468</v>
      </c>
    </row>
    <row r="182" spans="1:28" x14ac:dyDescent="0.25">
      <c r="A182" s="175">
        <v>115</v>
      </c>
      <c r="B182" s="47"/>
      <c r="C182" s="175">
        <v>25</v>
      </c>
      <c r="D182" s="175">
        <v>27</v>
      </c>
      <c r="E182" s="175">
        <v>24</v>
      </c>
      <c r="F182" s="175">
        <v>18</v>
      </c>
      <c r="G182" s="175">
        <v>17</v>
      </c>
      <c r="H182" s="175">
        <v>17</v>
      </c>
      <c r="I182" s="175">
        <v>17</v>
      </c>
      <c r="J182" s="175">
        <v>15</v>
      </c>
      <c r="K182" s="175">
        <v>18</v>
      </c>
      <c r="L182" s="175">
        <v>20</v>
      </c>
      <c r="M182" s="175">
        <v>20</v>
      </c>
      <c r="N182" s="175">
        <v>21</v>
      </c>
      <c r="P182" s="111">
        <v>115</v>
      </c>
      <c r="Q182" s="334">
        <v>25.141176470588235</v>
      </c>
      <c r="R182" s="334">
        <v>27.294117647058822</v>
      </c>
      <c r="S182" s="334">
        <v>24.035294117647059</v>
      </c>
      <c r="T182" s="334">
        <v>18.070588235294117</v>
      </c>
      <c r="U182" s="334">
        <v>17.2</v>
      </c>
      <c r="V182" s="334">
        <v>16.776470588235295</v>
      </c>
      <c r="W182" s="334">
        <v>16.741176470588236</v>
      </c>
      <c r="X182" s="334">
        <v>14.388235294117647</v>
      </c>
      <c r="Y182" s="334">
        <v>18.164705882352941</v>
      </c>
      <c r="Z182" s="334">
        <v>20.36470588235294</v>
      </c>
      <c r="AA182" s="334">
        <v>19.494117647058822</v>
      </c>
      <c r="AB182" s="334">
        <v>20.529411764705884</v>
      </c>
    </row>
    <row r="183" spans="1:28" x14ac:dyDescent="0.25">
      <c r="A183" s="175">
        <v>116</v>
      </c>
      <c r="B183" s="47"/>
      <c r="C183" s="175">
        <v>6</v>
      </c>
      <c r="D183" s="175">
        <v>6</v>
      </c>
      <c r="E183" s="175">
        <v>5</v>
      </c>
      <c r="F183" s="175">
        <v>4</v>
      </c>
      <c r="G183" s="175">
        <v>3</v>
      </c>
      <c r="H183" s="175">
        <v>2</v>
      </c>
      <c r="I183" s="175">
        <v>2</v>
      </c>
      <c r="J183" s="175">
        <v>2</v>
      </c>
      <c r="K183" s="175">
        <v>3</v>
      </c>
      <c r="L183" s="175">
        <v>3</v>
      </c>
      <c r="M183" s="175">
        <v>3</v>
      </c>
      <c r="N183" s="175">
        <v>5</v>
      </c>
      <c r="P183" s="111">
        <v>116</v>
      </c>
      <c r="Q183" s="334">
        <v>5.8352941176470585</v>
      </c>
      <c r="R183" s="334">
        <v>5.7529411764705882</v>
      </c>
      <c r="S183" s="334">
        <v>5.2</v>
      </c>
      <c r="T183" s="334">
        <v>3.6470588235294117</v>
      </c>
      <c r="U183" s="334">
        <v>2.6588235294117646</v>
      </c>
      <c r="V183" s="334">
        <v>2.2823529411764705</v>
      </c>
      <c r="W183" s="334">
        <v>1.9411764705882353</v>
      </c>
      <c r="X183" s="334">
        <v>1.6941176470588235</v>
      </c>
      <c r="Y183" s="334">
        <v>2.6352941176470588</v>
      </c>
      <c r="Z183" s="334">
        <v>3.388235294117647</v>
      </c>
      <c r="AA183" s="334">
        <v>3.388235294117647</v>
      </c>
      <c r="AB183" s="334">
        <v>4.6823529411764708</v>
      </c>
    </row>
    <row r="184" spans="1:28" x14ac:dyDescent="0.25">
      <c r="A184" s="175">
        <v>117</v>
      </c>
      <c r="B184" s="47"/>
      <c r="C184" s="175">
        <v>20</v>
      </c>
      <c r="D184" s="175">
        <v>20</v>
      </c>
      <c r="E184" s="175">
        <v>18</v>
      </c>
      <c r="F184" s="175">
        <v>13</v>
      </c>
      <c r="G184" s="175">
        <v>10</v>
      </c>
      <c r="H184" s="175">
        <v>10</v>
      </c>
      <c r="I184" s="175">
        <v>9</v>
      </c>
      <c r="J184" s="175">
        <v>8</v>
      </c>
      <c r="K184" s="175">
        <v>9</v>
      </c>
      <c r="L184" s="175">
        <v>11</v>
      </c>
      <c r="M184" s="175">
        <v>11</v>
      </c>
      <c r="N184" s="175">
        <v>15</v>
      </c>
      <c r="P184" s="111">
        <v>117</v>
      </c>
      <c r="Q184" s="334">
        <v>19.411764705882351</v>
      </c>
      <c r="R184" s="334">
        <v>20.235294117647058</v>
      </c>
      <c r="S184" s="334">
        <v>18.08235294117647</v>
      </c>
      <c r="T184" s="334">
        <v>12.729411764705882</v>
      </c>
      <c r="U184" s="334">
        <v>10.305882352941177</v>
      </c>
      <c r="V184" s="334">
        <v>9.882352941176471</v>
      </c>
      <c r="W184" s="334">
        <v>8.5294117647058822</v>
      </c>
      <c r="X184" s="334">
        <v>7.447058823529412</v>
      </c>
      <c r="Y184" s="334">
        <v>9.2235294117647051</v>
      </c>
      <c r="Z184" s="334">
        <v>11.08235294117647</v>
      </c>
      <c r="AA184" s="334">
        <v>11.211764705882352</v>
      </c>
      <c r="AB184" s="334">
        <v>14.623529411764705</v>
      </c>
    </row>
    <row r="185" spans="1:28" x14ac:dyDescent="0.25">
      <c r="A185" s="175">
        <v>118</v>
      </c>
      <c r="B185" s="47"/>
      <c r="C185" s="175">
        <v>26</v>
      </c>
      <c r="D185" s="175">
        <v>26</v>
      </c>
      <c r="E185" s="175">
        <v>23</v>
      </c>
      <c r="F185" s="175">
        <v>17</v>
      </c>
      <c r="G185" s="175">
        <v>12</v>
      </c>
      <c r="H185" s="175">
        <v>11</v>
      </c>
      <c r="I185" s="175">
        <v>9</v>
      </c>
      <c r="J185" s="175">
        <v>8</v>
      </c>
      <c r="K185" s="175">
        <v>12</v>
      </c>
      <c r="L185" s="175">
        <v>15</v>
      </c>
      <c r="M185" s="175">
        <v>16</v>
      </c>
      <c r="N185" s="175">
        <v>21</v>
      </c>
      <c r="P185" s="111">
        <v>118</v>
      </c>
      <c r="Q185" s="334">
        <v>25.71764705882353</v>
      </c>
      <c r="R185" s="334">
        <v>25.541176470588237</v>
      </c>
      <c r="S185" s="334">
        <v>23.305882352941175</v>
      </c>
      <c r="T185" s="334">
        <v>16.741176470588236</v>
      </c>
      <c r="U185" s="334">
        <v>12.223529411764705</v>
      </c>
      <c r="V185" s="334">
        <v>10.905882352941177</v>
      </c>
      <c r="W185" s="334">
        <v>9.2235294117647051</v>
      </c>
      <c r="X185" s="334">
        <v>8.1882352941176464</v>
      </c>
      <c r="Y185" s="334">
        <v>12.235294117647058</v>
      </c>
      <c r="Z185" s="334">
        <v>15.364705882352942</v>
      </c>
      <c r="AA185" s="334">
        <v>15.494117647058824</v>
      </c>
      <c r="AB185" s="334">
        <v>20.741176470588236</v>
      </c>
    </row>
    <row r="186" spans="1:28" x14ac:dyDescent="0.25">
      <c r="A186" s="175">
        <v>119</v>
      </c>
      <c r="B186" s="47"/>
      <c r="C186" s="175">
        <v>32</v>
      </c>
      <c r="D186" s="175">
        <v>31</v>
      </c>
      <c r="E186" s="175">
        <v>29</v>
      </c>
      <c r="F186" s="175">
        <v>20</v>
      </c>
      <c r="G186" s="175">
        <v>15</v>
      </c>
      <c r="H186" s="175">
        <v>13</v>
      </c>
      <c r="I186" s="175">
        <v>11</v>
      </c>
      <c r="J186" s="175">
        <v>10</v>
      </c>
      <c r="K186" s="175">
        <v>15</v>
      </c>
      <c r="L186" s="175">
        <v>19</v>
      </c>
      <c r="M186" s="175">
        <v>19</v>
      </c>
      <c r="N186" s="175">
        <v>25</v>
      </c>
      <c r="P186" s="111">
        <v>119</v>
      </c>
      <c r="Q186" s="334">
        <v>31.55294117647059</v>
      </c>
      <c r="R186" s="334">
        <v>31.294117647058822</v>
      </c>
      <c r="S186" s="334">
        <v>28.505882352941178</v>
      </c>
      <c r="T186" s="334">
        <v>20.388235294117646</v>
      </c>
      <c r="U186" s="334">
        <v>14.882352941176471</v>
      </c>
      <c r="V186" s="334">
        <v>13.188235294117646</v>
      </c>
      <c r="W186" s="334">
        <v>11.164705882352941</v>
      </c>
      <c r="X186" s="334">
        <v>9.882352941176471</v>
      </c>
      <c r="Y186" s="334">
        <v>14.870588235294118</v>
      </c>
      <c r="Z186" s="334">
        <v>18.752941176470589</v>
      </c>
      <c r="AA186" s="334">
        <v>18.882352941176471</v>
      </c>
      <c r="AB186" s="334">
        <v>25.423529411764704</v>
      </c>
    </row>
    <row r="187" spans="1:28" x14ac:dyDescent="0.25">
      <c r="A187" s="175">
        <v>120</v>
      </c>
      <c r="B187" s="47"/>
      <c r="C187" s="175">
        <v>45</v>
      </c>
      <c r="D187" s="175">
        <v>48</v>
      </c>
      <c r="E187" s="175">
        <v>46</v>
      </c>
      <c r="F187" s="175">
        <v>33</v>
      </c>
      <c r="G187" s="175">
        <v>26</v>
      </c>
      <c r="H187" s="175">
        <v>24</v>
      </c>
      <c r="I187" s="175">
        <v>20</v>
      </c>
      <c r="J187" s="175">
        <v>17</v>
      </c>
      <c r="K187" s="175">
        <v>18</v>
      </c>
      <c r="L187" s="175">
        <v>20</v>
      </c>
      <c r="M187" s="175">
        <v>23</v>
      </c>
      <c r="N187" s="175">
        <v>33</v>
      </c>
      <c r="P187" s="111">
        <v>120</v>
      </c>
      <c r="Q187" s="334">
        <v>44.670588235294119</v>
      </c>
      <c r="R187" s="334">
        <v>47.870588235294115</v>
      </c>
      <c r="S187" s="334">
        <v>45.741176470588236</v>
      </c>
      <c r="T187" s="334">
        <v>33.329411764705881</v>
      </c>
      <c r="U187" s="334">
        <v>26.541176470588237</v>
      </c>
      <c r="V187" s="334">
        <v>23.4</v>
      </c>
      <c r="W187" s="334">
        <v>19.729411764705883</v>
      </c>
      <c r="X187" s="334">
        <v>17.117647058823529</v>
      </c>
      <c r="Y187" s="334">
        <v>17.870588235294118</v>
      </c>
      <c r="Z187" s="334">
        <v>20.176470588235293</v>
      </c>
      <c r="AA187" s="334">
        <v>23.411764705882351</v>
      </c>
      <c r="AB187" s="334">
        <v>33.529411764705884</v>
      </c>
    </row>
    <row r="188" spans="1:28" x14ac:dyDescent="0.25">
      <c r="A188" s="175">
        <v>121</v>
      </c>
      <c r="B188" s="47"/>
      <c r="C188" s="175">
        <v>105</v>
      </c>
      <c r="D188" s="175">
        <v>111</v>
      </c>
      <c r="E188" s="175">
        <v>102</v>
      </c>
      <c r="F188" s="175">
        <v>79</v>
      </c>
      <c r="G188" s="175">
        <v>61</v>
      </c>
      <c r="H188" s="175">
        <v>54</v>
      </c>
      <c r="I188" s="175">
        <v>47</v>
      </c>
      <c r="J188" s="175">
        <v>42</v>
      </c>
      <c r="K188" s="175">
        <v>45</v>
      </c>
      <c r="L188" s="175">
        <v>51</v>
      </c>
      <c r="M188" s="175">
        <v>58</v>
      </c>
      <c r="N188" s="175">
        <v>79</v>
      </c>
      <c r="P188" s="111">
        <v>121</v>
      </c>
      <c r="Q188" s="334">
        <v>105.30588235294118</v>
      </c>
      <c r="R188" s="334">
        <v>111.68235294117648</v>
      </c>
      <c r="S188" s="334">
        <v>102.15294117647059</v>
      </c>
      <c r="T188" s="334">
        <v>79.494117647058829</v>
      </c>
      <c r="U188" s="334">
        <v>61.176470588235297</v>
      </c>
      <c r="V188" s="334">
        <v>54.035294117647062</v>
      </c>
      <c r="W188" s="334">
        <v>47.517647058823528</v>
      </c>
      <c r="X188" s="334">
        <v>41.988235294117644</v>
      </c>
      <c r="Y188" s="334">
        <v>44.858823529411765</v>
      </c>
      <c r="Z188" s="334">
        <v>50.647058823529413</v>
      </c>
      <c r="AA188" s="334">
        <v>58.176470588235297</v>
      </c>
      <c r="AB188" s="334">
        <v>79.152941176470591</v>
      </c>
    </row>
    <row r="189" spans="1:28" x14ac:dyDescent="0.25">
      <c r="A189" s="175">
        <v>122</v>
      </c>
      <c r="B189" s="47"/>
      <c r="C189" s="175">
        <v>120</v>
      </c>
      <c r="D189" s="175">
        <v>128</v>
      </c>
      <c r="E189" s="175">
        <v>116</v>
      </c>
      <c r="F189" s="175">
        <v>90</v>
      </c>
      <c r="G189" s="175">
        <v>70</v>
      </c>
      <c r="H189" s="175">
        <v>62</v>
      </c>
      <c r="I189" s="175">
        <v>54</v>
      </c>
      <c r="J189" s="175">
        <v>48</v>
      </c>
      <c r="K189" s="175">
        <v>51</v>
      </c>
      <c r="L189" s="175">
        <v>57</v>
      </c>
      <c r="M189" s="175">
        <v>66</v>
      </c>
      <c r="N189" s="175">
        <v>89</v>
      </c>
      <c r="P189" s="111">
        <v>122</v>
      </c>
      <c r="Q189" s="334">
        <v>119.94117647058823</v>
      </c>
      <c r="R189" s="334">
        <v>128.11764705882354</v>
      </c>
      <c r="S189" s="334">
        <v>115.74117647058823</v>
      </c>
      <c r="T189" s="334">
        <v>90.270588235294113</v>
      </c>
      <c r="U189" s="334">
        <v>69.917647058823533</v>
      </c>
      <c r="V189" s="334">
        <v>62.10588235294118</v>
      </c>
      <c r="W189" s="334">
        <v>54.341176470588238</v>
      </c>
      <c r="X189" s="334">
        <v>47.811764705882354</v>
      </c>
      <c r="Y189" s="334">
        <v>51.2</v>
      </c>
      <c r="Z189" s="334">
        <v>57.588235294117645</v>
      </c>
      <c r="AA189" s="334">
        <v>66.376470588235293</v>
      </c>
      <c r="AB189" s="334">
        <v>89.54117647058824</v>
      </c>
    </row>
    <row r="190" spans="1:28" x14ac:dyDescent="0.25">
      <c r="A190" s="175">
        <v>123</v>
      </c>
      <c r="B190" s="47"/>
      <c r="C190" s="175">
        <v>376</v>
      </c>
      <c r="D190" s="175">
        <v>397</v>
      </c>
      <c r="E190" s="175">
        <v>384</v>
      </c>
      <c r="F190" s="175">
        <v>272</v>
      </c>
      <c r="G190" s="175">
        <v>190</v>
      </c>
      <c r="H190" s="175">
        <v>167</v>
      </c>
      <c r="I190" s="175">
        <v>140</v>
      </c>
      <c r="J190" s="175">
        <v>120</v>
      </c>
      <c r="K190" s="175">
        <v>124</v>
      </c>
      <c r="L190" s="175">
        <v>148</v>
      </c>
      <c r="M190" s="175">
        <v>185</v>
      </c>
      <c r="N190" s="175">
        <v>268</v>
      </c>
      <c r="P190" s="111">
        <v>123</v>
      </c>
      <c r="Q190" s="334">
        <v>375.95294117647057</v>
      </c>
      <c r="R190" s="334">
        <v>398.08235294117645</v>
      </c>
      <c r="S190" s="334">
        <v>383.47058823529414</v>
      </c>
      <c r="T190" s="334">
        <v>273.8235294117647</v>
      </c>
      <c r="U190" s="334">
        <v>190.45882352941177</v>
      </c>
      <c r="V190" s="334">
        <v>165.41176470588235</v>
      </c>
      <c r="W190" s="334">
        <v>140.62352941176471</v>
      </c>
      <c r="X190" s="334">
        <v>119.81176470588235</v>
      </c>
      <c r="Y190" s="334">
        <v>124.64705882352941</v>
      </c>
      <c r="Z190" s="334">
        <v>148.28235294117647</v>
      </c>
      <c r="AA190" s="334">
        <v>184.95294117647057</v>
      </c>
      <c r="AB190" s="334">
        <v>268.7294117647059</v>
      </c>
    </row>
    <row r="191" spans="1:28" x14ac:dyDescent="0.25">
      <c r="A191" s="175">
        <v>124</v>
      </c>
      <c r="B191" s="47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P191" s="111"/>
      <c r="Q191" s="334"/>
      <c r="R191" s="334"/>
      <c r="S191" s="334"/>
      <c r="T191" s="334"/>
      <c r="U191" s="334"/>
      <c r="V191" s="334"/>
      <c r="W191" s="334"/>
      <c r="X191" s="334"/>
      <c r="Y191" s="334"/>
      <c r="Z191" s="334"/>
      <c r="AA191" s="334"/>
      <c r="AB191" s="334"/>
    </row>
    <row r="192" spans="1:28" x14ac:dyDescent="0.25">
      <c r="A192" s="175">
        <v>125</v>
      </c>
      <c r="B192" s="47"/>
      <c r="C192" s="175">
        <v>494</v>
      </c>
      <c r="D192" s="175">
        <v>514</v>
      </c>
      <c r="E192" s="175">
        <v>490</v>
      </c>
      <c r="F192" s="175">
        <v>344</v>
      </c>
      <c r="G192" s="175">
        <v>241</v>
      </c>
      <c r="H192" s="175">
        <v>209</v>
      </c>
      <c r="I192" s="175">
        <v>174</v>
      </c>
      <c r="J192" s="175">
        <v>147</v>
      </c>
      <c r="K192" s="175">
        <v>153</v>
      </c>
      <c r="L192" s="175">
        <v>183</v>
      </c>
      <c r="M192" s="175">
        <v>240</v>
      </c>
      <c r="N192" s="175">
        <v>350</v>
      </c>
      <c r="P192" s="111">
        <v>125</v>
      </c>
      <c r="Q192" s="334">
        <v>493.2705882352941</v>
      </c>
      <c r="R192" s="334">
        <v>515.83529411764709</v>
      </c>
      <c r="S192" s="334">
        <v>490.43529411764706</v>
      </c>
      <c r="T192" s="334">
        <v>345.68235294117648</v>
      </c>
      <c r="U192" s="334">
        <v>241.81176470588235</v>
      </c>
      <c r="V192" s="334">
        <v>207.81176470588235</v>
      </c>
      <c r="W192" s="334">
        <v>174.3294117647059</v>
      </c>
      <c r="X192" s="334">
        <v>147.97647058823529</v>
      </c>
      <c r="Y192" s="334">
        <v>153.80000000000001</v>
      </c>
      <c r="Z192" s="334">
        <v>183.83529411764707</v>
      </c>
      <c r="AA192" s="334">
        <v>239.57647058823528</v>
      </c>
      <c r="AB192" s="334">
        <v>351.11764705882354</v>
      </c>
    </row>
    <row r="193" spans="1:28" x14ac:dyDescent="0.25">
      <c r="A193" s="175">
        <v>126</v>
      </c>
      <c r="B193" s="47"/>
      <c r="C193" s="175">
        <v>324</v>
      </c>
      <c r="D193" s="175">
        <v>323</v>
      </c>
      <c r="E193" s="175">
        <v>327</v>
      </c>
      <c r="F193" s="175">
        <v>292</v>
      </c>
      <c r="G193" s="175">
        <v>213</v>
      </c>
      <c r="H193" s="175">
        <v>161</v>
      </c>
      <c r="I193" s="175">
        <v>123</v>
      </c>
      <c r="J193" s="175">
        <v>92</v>
      </c>
      <c r="K193" s="175">
        <v>92</v>
      </c>
      <c r="L193" s="175">
        <v>126</v>
      </c>
      <c r="M193" s="175">
        <v>211</v>
      </c>
      <c r="N193" s="175">
        <v>303</v>
      </c>
      <c r="P193" s="111">
        <v>126</v>
      </c>
      <c r="Q193" s="334">
        <v>324.05882352941177</v>
      </c>
      <c r="R193" s="334">
        <v>322.75294117647059</v>
      </c>
      <c r="S193" s="334">
        <v>326.88235294117646</v>
      </c>
      <c r="T193" s="334">
        <v>293.47058823529414</v>
      </c>
      <c r="U193" s="334">
        <v>214.56470588235294</v>
      </c>
      <c r="V193" s="334">
        <v>160.6705882352941</v>
      </c>
      <c r="W193" s="334">
        <v>123.75294117647059</v>
      </c>
      <c r="X193" s="334">
        <v>92.364705882352936</v>
      </c>
      <c r="Y193" s="334">
        <v>92.847058823529409</v>
      </c>
      <c r="Z193" s="334">
        <v>126.82352941176471</v>
      </c>
      <c r="AA193" s="334">
        <v>210.24705882352941</v>
      </c>
      <c r="AB193" s="334">
        <v>302.50588235294117</v>
      </c>
    </row>
    <row r="194" spans="1:28" x14ac:dyDescent="0.25">
      <c r="A194" s="175">
        <v>127</v>
      </c>
      <c r="B194" s="47"/>
      <c r="C194" s="175">
        <v>763</v>
      </c>
      <c r="D194" s="175">
        <v>759</v>
      </c>
      <c r="E194" s="175">
        <v>700</v>
      </c>
      <c r="F194" s="175">
        <v>468</v>
      </c>
      <c r="G194" s="175">
        <v>307</v>
      </c>
      <c r="H194" s="175">
        <v>258</v>
      </c>
      <c r="I194" s="175">
        <v>214</v>
      </c>
      <c r="J194" s="175">
        <v>182</v>
      </c>
      <c r="K194" s="175">
        <v>185</v>
      </c>
      <c r="L194" s="175">
        <v>218</v>
      </c>
      <c r="M194" s="175">
        <v>314</v>
      </c>
      <c r="N194" s="175">
        <v>514</v>
      </c>
      <c r="P194" s="111">
        <v>127</v>
      </c>
      <c r="Q194" s="334">
        <v>762.16470588235291</v>
      </c>
      <c r="R194" s="334">
        <v>761.85882352941178</v>
      </c>
      <c r="S194" s="334">
        <v>701.29411764705878</v>
      </c>
      <c r="T194" s="334">
        <v>470.67058823529413</v>
      </c>
      <c r="U194" s="334">
        <v>308.54117647058825</v>
      </c>
      <c r="V194" s="334">
        <v>257.38823529411764</v>
      </c>
      <c r="W194" s="334">
        <v>214.62352941176471</v>
      </c>
      <c r="X194" s="334">
        <v>182.28235294117647</v>
      </c>
      <c r="Y194" s="334">
        <v>186.30588235294118</v>
      </c>
      <c r="Z194" s="334">
        <v>219.4470588235294</v>
      </c>
      <c r="AA194" s="334">
        <v>313.36470588235295</v>
      </c>
      <c r="AB194" s="334">
        <v>515.41176470588232</v>
      </c>
    </row>
    <row r="195" spans="1:28" x14ac:dyDescent="0.25">
      <c r="A195" s="175">
        <v>128</v>
      </c>
      <c r="B195" s="47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P195" s="111"/>
      <c r="Q195" s="334"/>
      <c r="R195" s="334"/>
      <c r="S195" s="334"/>
      <c r="T195" s="334"/>
      <c r="U195" s="334"/>
      <c r="V195" s="334"/>
      <c r="W195" s="334"/>
      <c r="X195" s="334"/>
      <c r="Y195" s="334"/>
      <c r="Z195" s="334"/>
      <c r="AA195" s="334"/>
      <c r="AB195" s="334"/>
    </row>
    <row r="196" spans="1:28" x14ac:dyDescent="0.25">
      <c r="A196" s="175">
        <v>129</v>
      </c>
      <c r="B196" s="47"/>
      <c r="C196" s="175">
        <v>958</v>
      </c>
      <c r="D196" s="175">
        <v>953</v>
      </c>
      <c r="E196" s="175">
        <v>895</v>
      </c>
      <c r="F196" s="175">
        <v>652</v>
      </c>
      <c r="G196" s="175">
        <v>465</v>
      </c>
      <c r="H196" s="175">
        <v>393</v>
      </c>
      <c r="I196" s="175">
        <v>331</v>
      </c>
      <c r="J196" s="175">
        <v>283</v>
      </c>
      <c r="K196" s="175">
        <v>289</v>
      </c>
      <c r="L196" s="175">
        <v>341</v>
      </c>
      <c r="M196" s="175">
        <v>467</v>
      </c>
      <c r="N196" s="175">
        <v>698</v>
      </c>
      <c r="P196" s="111">
        <v>129</v>
      </c>
      <c r="Q196" s="334">
        <v>957.21176470588239</v>
      </c>
      <c r="R196" s="334">
        <v>956.22352941176473</v>
      </c>
      <c r="S196" s="334">
        <v>895.87058823529412</v>
      </c>
      <c r="T196" s="334">
        <v>655.37647058823529</v>
      </c>
      <c r="U196" s="334">
        <v>467.51764705882351</v>
      </c>
      <c r="V196" s="334">
        <v>392.50588235294117</v>
      </c>
      <c r="W196" s="334">
        <v>332.38823529411764</v>
      </c>
      <c r="X196" s="334">
        <v>284.52941176470586</v>
      </c>
      <c r="Y196" s="334">
        <v>290.02352941176468</v>
      </c>
      <c r="Z196" s="334">
        <v>342.36470588235295</v>
      </c>
      <c r="AA196" s="334">
        <v>466.95294117647057</v>
      </c>
      <c r="AB196" s="334">
        <v>699.435294117647</v>
      </c>
    </row>
    <row r="197" spans="1:28" x14ac:dyDescent="0.25">
      <c r="A197" s="175">
        <v>130</v>
      </c>
      <c r="B197" s="47"/>
      <c r="C197" s="175">
        <v>1070</v>
      </c>
      <c r="D197" s="175">
        <v>1068</v>
      </c>
      <c r="E197" s="175">
        <v>1002</v>
      </c>
      <c r="F197" s="175">
        <v>725</v>
      </c>
      <c r="G197" s="175">
        <v>514</v>
      </c>
      <c r="H197" s="175">
        <v>433</v>
      </c>
      <c r="I197" s="175">
        <v>364</v>
      </c>
      <c r="J197" s="175">
        <v>311</v>
      </c>
      <c r="K197" s="175">
        <v>317</v>
      </c>
      <c r="L197" s="175">
        <v>377</v>
      </c>
      <c r="M197" s="175">
        <v>518</v>
      </c>
      <c r="N197" s="175">
        <v>780</v>
      </c>
      <c r="P197" s="111">
        <v>130</v>
      </c>
      <c r="Q197" s="334">
        <v>1069.0705882352941</v>
      </c>
      <c r="R197" s="334">
        <v>1071.4588235294118</v>
      </c>
      <c r="S197" s="334">
        <v>1003.9176470588235</v>
      </c>
      <c r="T197" s="334">
        <v>728.70588235294122</v>
      </c>
      <c r="U197" s="334">
        <v>516.24705882352941</v>
      </c>
      <c r="V197" s="334">
        <v>432.88235294117646</v>
      </c>
      <c r="W197" s="334">
        <v>365.34117647058821</v>
      </c>
      <c r="X197" s="334">
        <v>312.42352941176472</v>
      </c>
      <c r="Y197" s="334">
        <v>318.88235294117646</v>
      </c>
      <c r="Z197" s="334">
        <v>378.54117647058825</v>
      </c>
      <c r="AA197" s="334">
        <v>516.97647058823532</v>
      </c>
      <c r="AB197" s="334">
        <v>780.83529411764709</v>
      </c>
    </row>
    <row r="198" spans="1:28" x14ac:dyDescent="0.25">
      <c r="A198" s="175">
        <v>131</v>
      </c>
      <c r="B198" s="47"/>
      <c r="C198" s="175">
        <v>143</v>
      </c>
      <c r="D198" s="175">
        <v>142</v>
      </c>
      <c r="E198" s="175">
        <v>144</v>
      </c>
      <c r="F198" s="175">
        <v>142</v>
      </c>
      <c r="G198" s="175">
        <v>133</v>
      </c>
      <c r="H198" s="175">
        <v>121</v>
      </c>
      <c r="I198" s="175">
        <v>109</v>
      </c>
      <c r="J198" s="175">
        <v>95</v>
      </c>
      <c r="K198" s="175">
        <v>96</v>
      </c>
      <c r="L198" s="175">
        <v>111</v>
      </c>
      <c r="M198" s="175">
        <v>131</v>
      </c>
      <c r="N198" s="175">
        <v>141</v>
      </c>
      <c r="P198" s="111">
        <v>131</v>
      </c>
      <c r="Q198" s="334">
        <v>142.83529411764707</v>
      </c>
      <c r="R198" s="334">
        <v>142.37647058823529</v>
      </c>
      <c r="S198" s="334">
        <v>143.51764705882354</v>
      </c>
      <c r="T198" s="334">
        <v>142.31764705882352</v>
      </c>
      <c r="U198" s="334">
        <v>133.83529411764707</v>
      </c>
      <c r="V198" s="334">
        <v>120.90588235294118</v>
      </c>
      <c r="W198" s="334">
        <v>108.92941176470588</v>
      </c>
      <c r="X198" s="334">
        <v>95.258823529411771</v>
      </c>
      <c r="Y198" s="334">
        <v>96.058823529411768</v>
      </c>
      <c r="Z198" s="334">
        <v>111.2</v>
      </c>
      <c r="AA198" s="334">
        <v>130.41176470588235</v>
      </c>
      <c r="AB198" s="334">
        <v>141.41176470588235</v>
      </c>
    </row>
    <row r="199" spans="1:28" x14ac:dyDescent="0.25">
      <c r="A199" s="175">
        <v>132</v>
      </c>
      <c r="B199" s="47"/>
      <c r="C199" s="175">
        <v>30</v>
      </c>
      <c r="D199" s="175">
        <v>29</v>
      </c>
      <c r="E199" s="175">
        <v>29</v>
      </c>
      <c r="F199" s="175">
        <v>24</v>
      </c>
      <c r="G199" s="175">
        <v>17</v>
      </c>
      <c r="H199" s="175">
        <v>12</v>
      </c>
      <c r="I199" s="175">
        <v>10</v>
      </c>
      <c r="J199" s="175">
        <v>9</v>
      </c>
      <c r="K199" s="175">
        <v>9</v>
      </c>
      <c r="L199" s="175">
        <v>11</v>
      </c>
      <c r="M199" s="175">
        <v>17</v>
      </c>
      <c r="N199" s="175">
        <v>25</v>
      </c>
      <c r="P199" s="111">
        <v>132</v>
      </c>
      <c r="Q199" s="334">
        <v>30.294117647058822</v>
      </c>
      <c r="R199" s="334">
        <v>29.235294117647058</v>
      </c>
      <c r="S199" s="334">
        <v>29.141176470588235</v>
      </c>
      <c r="T199" s="334">
        <v>23.670588235294119</v>
      </c>
      <c r="U199" s="334">
        <v>16.694117647058825</v>
      </c>
      <c r="V199" s="334">
        <v>12.364705882352942</v>
      </c>
      <c r="W199" s="334">
        <v>10.117647058823529</v>
      </c>
      <c r="X199" s="334">
        <v>8.5294117647058822</v>
      </c>
      <c r="Y199" s="334">
        <v>9.1411764705882348</v>
      </c>
      <c r="Z199" s="334">
        <v>10.952941176470588</v>
      </c>
      <c r="AA199" s="334">
        <v>16.494117647058822</v>
      </c>
      <c r="AB199" s="334">
        <v>24.670588235294119</v>
      </c>
    </row>
    <row r="200" spans="1:28" x14ac:dyDescent="0.25">
      <c r="A200" s="175">
        <v>133</v>
      </c>
      <c r="B200" s="47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P200" s="111"/>
      <c r="Q200" s="334"/>
      <c r="R200" s="334"/>
      <c r="S200" s="334"/>
      <c r="T200" s="334"/>
      <c r="U200" s="334"/>
      <c r="V200" s="334"/>
      <c r="W200" s="334"/>
      <c r="X200" s="334"/>
      <c r="Y200" s="334"/>
      <c r="Z200" s="334"/>
      <c r="AA200" s="334"/>
      <c r="AB200" s="334"/>
    </row>
    <row r="201" spans="1:28" x14ac:dyDescent="0.25">
      <c r="A201" s="175">
        <v>134</v>
      </c>
      <c r="B201" s="47"/>
      <c r="C201" s="175">
        <v>293</v>
      </c>
      <c r="D201" s="175">
        <v>235</v>
      </c>
      <c r="E201" s="175">
        <v>211</v>
      </c>
      <c r="F201" s="175">
        <v>159</v>
      </c>
      <c r="G201" s="175">
        <v>114</v>
      </c>
      <c r="H201" s="175">
        <v>94</v>
      </c>
      <c r="I201" s="175">
        <v>80</v>
      </c>
      <c r="J201" s="175">
        <v>69</v>
      </c>
      <c r="K201" s="175">
        <v>67</v>
      </c>
      <c r="L201" s="175">
        <v>85</v>
      </c>
      <c r="M201" s="175">
        <v>159</v>
      </c>
      <c r="N201" s="175">
        <v>254</v>
      </c>
      <c r="P201" s="111">
        <v>134</v>
      </c>
      <c r="Q201" s="334">
        <v>292.4470588235294</v>
      </c>
      <c r="R201" s="334">
        <v>236.45882352941177</v>
      </c>
      <c r="S201" s="334">
        <v>212.18823529411765</v>
      </c>
      <c r="T201" s="334">
        <v>160.7764705882353</v>
      </c>
      <c r="U201" s="334">
        <v>115.16470588235295</v>
      </c>
      <c r="V201" s="334">
        <v>94.623529411764707</v>
      </c>
      <c r="W201" s="334">
        <v>80.505882352941171</v>
      </c>
      <c r="X201" s="334">
        <v>69.870588235294122</v>
      </c>
      <c r="Y201" s="334">
        <v>67.129411764705878</v>
      </c>
      <c r="Z201" s="334">
        <v>85.447058823529417</v>
      </c>
      <c r="AA201" s="334">
        <v>159.69411764705882</v>
      </c>
      <c r="AB201" s="334">
        <v>254.42352941176472</v>
      </c>
    </row>
    <row r="202" spans="1:28" x14ac:dyDescent="0.25">
      <c r="A202" s="175">
        <v>135</v>
      </c>
      <c r="B202" s="47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P202" s="111"/>
      <c r="Q202" s="334"/>
      <c r="R202" s="334"/>
      <c r="S202" s="334"/>
      <c r="T202" s="334"/>
      <c r="U202" s="334"/>
      <c r="V202" s="334"/>
      <c r="W202" s="334"/>
      <c r="X202" s="334"/>
      <c r="Y202" s="334"/>
      <c r="Z202" s="334"/>
      <c r="AA202" s="334"/>
      <c r="AB202" s="334"/>
    </row>
    <row r="203" spans="1:28" x14ac:dyDescent="0.25">
      <c r="A203" s="175">
        <v>136</v>
      </c>
      <c r="B203" s="47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P203" s="111"/>
      <c r="Q203" s="334"/>
      <c r="R203" s="334"/>
      <c r="S203" s="334"/>
      <c r="T203" s="334"/>
      <c r="U203" s="334"/>
      <c r="V203" s="334"/>
      <c r="W203" s="334"/>
      <c r="X203" s="334"/>
      <c r="Y203" s="334"/>
      <c r="Z203" s="334"/>
      <c r="AA203" s="334"/>
      <c r="AB203" s="334"/>
    </row>
    <row r="204" spans="1:28" x14ac:dyDescent="0.25">
      <c r="A204" s="175">
        <v>137</v>
      </c>
      <c r="B204" s="47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P204" s="111"/>
      <c r="Q204" s="334"/>
      <c r="R204" s="334"/>
      <c r="S204" s="334"/>
      <c r="T204" s="334"/>
      <c r="U204" s="334"/>
      <c r="V204" s="334"/>
      <c r="W204" s="334"/>
      <c r="X204" s="334"/>
      <c r="Y204" s="334"/>
      <c r="Z204" s="334"/>
      <c r="AA204" s="334"/>
      <c r="AB204" s="334"/>
    </row>
    <row r="205" spans="1:28" x14ac:dyDescent="0.25">
      <c r="A205" s="175">
        <v>138</v>
      </c>
      <c r="B205" s="47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P205" s="111"/>
      <c r="Q205" s="334"/>
      <c r="R205" s="334"/>
      <c r="S205" s="334"/>
      <c r="T205" s="334"/>
      <c r="U205" s="334"/>
      <c r="V205" s="334"/>
      <c r="W205" s="334"/>
      <c r="X205" s="334"/>
      <c r="Y205" s="334"/>
      <c r="Z205" s="334"/>
      <c r="AA205" s="334"/>
      <c r="AB205" s="334"/>
    </row>
    <row r="206" spans="1:28" x14ac:dyDescent="0.25">
      <c r="A206" s="175">
        <v>139</v>
      </c>
      <c r="B206" s="47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P206" s="111"/>
      <c r="Q206" s="334"/>
      <c r="R206" s="334"/>
      <c r="S206" s="334"/>
      <c r="T206" s="334"/>
      <c r="U206" s="334"/>
      <c r="V206" s="334"/>
      <c r="W206" s="334"/>
      <c r="X206" s="334"/>
      <c r="Y206" s="334"/>
      <c r="Z206" s="334"/>
      <c r="AA206" s="334"/>
      <c r="AB206" s="334"/>
    </row>
    <row r="207" spans="1:28" x14ac:dyDescent="0.25">
      <c r="A207" s="175">
        <v>140</v>
      </c>
      <c r="B207" s="47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P207" s="111"/>
      <c r="Q207" s="334"/>
      <c r="R207" s="334"/>
      <c r="S207" s="334"/>
      <c r="T207" s="334"/>
      <c r="U207" s="334"/>
      <c r="V207" s="334"/>
      <c r="W207" s="334"/>
      <c r="X207" s="334"/>
      <c r="Y207" s="334"/>
      <c r="Z207" s="334"/>
      <c r="AA207" s="334"/>
      <c r="AB207" s="334"/>
    </row>
    <row r="208" spans="1:28" x14ac:dyDescent="0.25">
      <c r="A208" s="175">
        <v>141</v>
      </c>
      <c r="B208" s="47"/>
      <c r="C208" s="175">
        <v>1033</v>
      </c>
      <c r="D208" s="175">
        <v>836</v>
      </c>
      <c r="E208" s="175">
        <v>740</v>
      </c>
      <c r="F208" s="175">
        <v>580</v>
      </c>
      <c r="G208" s="175">
        <v>435</v>
      </c>
      <c r="H208" s="175">
        <v>370</v>
      </c>
      <c r="I208" s="175">
        <v>328</v>
      </c>
      <c r="J208" s="175">
        <v>293</v>
      </c>
      <c r="K208" s="175">
        <v>286</v>
      </c>
      <c r="L208" s="175">
        <v>343</v>
      </c>
      <c r="M208" s="175">
        <v>553</v>
      </c>
      <c r="N208" s="175">
        <v>896</v>
      </c>
      <c r="P208" s="111">
        <v>141</v>
      </c>
      <c r="Q208" s="334">
        <v>1035.2</v>
      </c>
      <c r="R208" s="334">
        <v>841.564705882353</v>
      </c>
      <c r="S208" s="334">
        <v>745.4588235294118</v>
      </c>
      <c r="T208" s="334">
        <v>585.37647058823529</v>
      </c>
      <c r="U208" s="334">
        <v>438.38823529411764</v>
      </c>
      <c r="V208" s="334">
        <v>372.88235294117646</v>
      </c>
      <c r="W208" s="334">
        <v>330.23529411764707</v>
      </c>
      <c r="X208" s="334">
        <v>295.56470588235294</v>
      </c>
      <c r="Y208" s="334">
        <v>287.70588235294116</v>
      </c>
      <c r="Z208" s="334">
        <v>345.88235294117646</v>
      </c>
      <c r="AA208" s="334">
        <v>555.6</v>
      </c>
      <c r="AB208" s="334">
        <v>898.48235294117649</v>
      </c>
    </row>
    <row r="209" spans="1:28" x14ac:dyDescent="0.25">
      <c r="A209" s="175">
        <v>142</v>
      </c>
      <c r="B209" s="47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P209" s="111"/>
      <c r="Q209" s="334"/>
      <c r="R209" s="334"/>
      <c r="S209" s="334"/>
      <c r="T209" s="334"/>
      <c r="U209" s="334"/>
      <c r="V209" s="334"/>
      <c r="W209" s="334"/>
      <c r="X209" s="334"/>
      <c r="Y209" s="334"/>
      <c r="Z209" s="334"/>
      <c r="AA209" s="334"/>
      <c r="AB209" s="334"/>
    </row>
    <row r="210" spans="1:28" x14ac:dyDescent="0.25">
      <c r="A210" s="175">
        <v>143</v>
      </c>
      <c r="B210" s="47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P210" s="111"/>
      <c r="Q210" s="334"/>
      <c r="R210" s="334"/>
      <c r="S210" s="334"/>
      <c r="T210" s="334"/>
      <c r="U210" s="334"/>
      <c r="V210" s="334"/>
      <c r="W210" s="334"/>
      <c r="X210" s="334"/>
      <c r="Y210" s="334"/>
      <c r="Z210" s="334"/>
      <c r="AA210" s="334"/>
      <c r="AB210" s="334"/>
    </row>
    <row r="211" spans="1:28" x14ac:dyDescent="0.25">
      <c r="A211" s="175">
        <v>144</v>
      </c>
      <c r="B211" s="47"/>
      <c r="C211" s="175">
        <v>1848</v>
      </c>
      <c r="D211" s="175">
        <v>1428</v>
      </c>
      <c r="E211" s="175">
        <v>1255</v>
      </c>
      <c r="F211" s="175">
        <v>971</v>
      </c>
      <c r="G211" s="175">
        <v>705</v>
      </c>
      <c r="H211" s="175">
        <v>590</v>
      </c>
      <c r="I211" s="175">
        <v>521</v>
      </c>
      <c r="J211" s="175">
        <v>461</v>
      </c>
      <c r="K211" s="175">
        <v>444</v>
      </c>
      <c r="L211" s="175">
        <v>556</v>
      </c>
      <c r="M211" s="175">
        <v>955</v>
      </c>
      <c r="N211" s="175">
        <v>1619</v>
      </c>
      <c r="P211" s="111">
        <v>144</v>
      </c>
      <c r="Q211" s="334">
        <v>1856.2470588235294</v>
      </c>
      <c r="R211" s="334">
        <v>1438.5176470588235</v>
      </c>
      <c r="S211" s="334">
        <v>1265.5058823529412</v>
      </c>
      <c r="T211" s="334">
        <v>979.41176470588232</v>
      </c>
      <c r="U211" s="334">
        <v>710.5411764705882</v>
      </c>
      <c r="V211" s="334">
        <v>593.97647058823532</v>
      </c>
      <c r="W211" s="334">
        <v>525.01176470588234</v>
      </c>
      <c r="X211" s="334">
        <v>465.02352941176468</v>
      </c>
      <c r="Y211" s="334">
        <v>447.2</v>
      </c>
      <c r="Z211" s="334">
        <v>560.96470588235297</v>
      </c>
      <c r="AA211" s="334">
        <v>958.82352941176475</v>
      </c>
      <c r="AB211" s="334">
        <v>1624.6823529411765</v>
      </c>
    </row>
    <row r="212" spans="1:28" x14ac:dyDescent="0.25">
      <c r="A212" s="175">
        <v>145</v>
      </c>
      <c r="B212" s="47"/>
      <c r="C212" s="175">
        <v>117</v>
      </c>
      <c r="D212" s="175">
        <v>135</v>
      </c>
      <c r="E212" s="175">
        <v>149</v>
      </c>
      <c r="F212" s="175">
        <v>111</v>
      </c>
      <c r="G212" s="175">
        <v>79</v>
      </c>
      <c r="H212" s="175">
        <v>64</v>
      </c>
      <c r="I212" s="175">
        <v>58</v>
      </c>
      <c r="J212" s="175">
        <v>54</v>
      </c>
      <c r="K212" s="175">
        <v>53</v>
      </c>
      <c r="L212" s="175">
        <v>57</v>
      </c>
      <c r="M212" s="175">
        <v>66</v>
      </c>
      <c r="N212" s="175">
        <v>89</v>
      </c>
      <c r="P212" s="111">
        <v>145</v>
      </c>
      <c r="Q212" s="334">
        <v>116.91764705882353</v>
      </c>
      <c r="R212" s="334">
        <v>135.3294117647059</v>
      </c>
      <c r="S212" s="334">
        <v>148.48235294117646</v>
      </c>
      <c r="T212" s="334">
        <v>111.18823529411765</v>
      </c>
      <c r="U212" s="334">
        <v>78.870588235294122</v>
      </c>
      <c r="V212" s="334">
        <v>63.8</v>
      </c>
      <c r="W212" s="334">
        <v>58.188235294117646</v>
      </c>
      <c r="X212" s="334">
        <v>53.952941176470588</v>
      </c>
      <c r="Y212" s="334">
        <v>52.764705882352942</v>
      </c>
      <c r="Z212" s="334">
        <v>56.705882352941174</v>
      </c>
      <c r="AA212" s="334">
        <v>66.2</v>
      </c>
      <c r="AB212" s="334">
        <v>88.435294117647061</v>
      </c>
    </row>
    <row r="213" spans="1:28" x14ac:dyDescent="0.25">
      <c r="A213" s="175">
        <v>146</v>
      </c>
      <c r="B213" s="47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P213" s="111"/>
      <c r="Q213" s="334"/>
      <c r="R213" s="334"/>
      <c r="S213" s="334"/>
      <c r="T213" s="334"/>
      <c r="U213" s="334"/>
      <c r="V213" s="334"/>
      <c r="W213" s="334"/>
      <c r="X213" s="334"/>
      <c r="Y213" s="334"/>
      <c r="Z213" s="334"/>
      <c r="AA213" s="334"/>
      <c r="AB213" s="334"/>
    </row>
    <row r="214" spans="1:28" x14ac:dyDescent="0.25">
      <c r="A214" s="175">
        <v>147</v>
      </c>
      <c r="B214" s="47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P214" s="111"/>
      <c r="Q214" s="334"/>
      <c r="R214" s="334"/>
      <c r="S214" s="334"/>
      <c r="T214" s="334"/>
      <c r="U214" s="334"/>
      <c r="V214" s="334"/>
      <c r="W214" s="334"/>
      <c r="X214" s="334"/>
      <c r="Y214" s="334"/>
      <c r="Z214" s="334"/>
      <c r="AA214" s="334"/>
      <c r="AB214" s="334"/>
    </row>
    <row r="215" spans="1:28" x14ac:dyDescent="0.25">
      <c r="A215" s="175">
        <v>148</v>
      </c>
      <c r="B215" s="47"/>
      <c r="C215" s="175">
        <v>1587</v>
      </c>
      <c r="D215" s="175">
        <v>1230</v>
      </c>
      <c r="E215" s="175">
        <v>1082</v>
      </c>
      <c r="F215" s="175">
        <v>837</v>
      </c>
      <c r="G215" s="175">
        <v>609</v>
      </c>
      <c r="H215" s="175">
        <v>511</v>
      </c>
      <c r="I215" s="175">
        <v>452</v>
      </c>
      <c r="J215" s="175">
        <v>401</v>
      </c>
      <c r="K215" s="175">
        <v>387</v>
      </c>
      <c r="L215" s="175">
        <v>484</v>
      </c>
      <c r="M215" s="175">
        <v>822</v>
      </c>
      <c r="N215" s="175">
        <v>1389</v>
      </c>
      <c r="P215" s="111">
        <v>148</v>
      </c>
      <c r="Q215" s="334">
        <v>1592.964705882353</v>
      </c>
      <c r="R215" s="334">
        <v>1239</v>
      </c>
      <c r="S215" s="334">
        <v>1090.2823529411764</v>
      </c>
      <c r="T215" s="334">
        <v>844.435294117647</v>
      </c>
      <c r="U215" s="334">
        <v>613.07058823529417</v>
      </c>
      <c r="V215" s="334">
        <v>514.35294117647061</v>
      </c>
      <c r="W215" s="334">
        <v>455.30588235294118</v>
      </c>
      <c r="X215" s="334">
        <v>404.58823529411762</v>
      </c>
      <c r="Y215" s="334">
        <v>390.2</v>
      </c>
      <c r="Z215" s="334">
        <v>487.45882352941175</v>
      </c>
      <c r="AA215" s="334">
        <v>825.91764705882349</v>
      </c>
      <c r="AB215" s="334">
        <v>1393.7294117647059</v>
      </c>
    </row>
    <row r="216" spans="1:28" x14ac:dyDescent="0.25">
      <c r="A216" s="175">
        <v>149</v>
      </c>
      <c r="B216" s="47"/>
      <c r="C216" s="175">
        <v>268</v>
      </c>
      <c r="D216" s="175">
        <v>227</v>
      </c>
      <c r="E216" s="175">
        <v>203</v>
      </c>
      <c r="F216" s="175">
        <v>157</v>
      </c>
      <c r="G216" s="175">
        <v>121</v>
      </c>
      <c r="H216" s="175">
        <v>106</v>
      </c>
      <c r="I216" s="175">
        <v>94</v>
      </c>
      <c r="J216" s="175">
        <v>84</v>
      </c>
      <c r="K216" s="175">
        <v>84</v>
      </c>
      <c r="L216" s="175">
        <v>99</v>
      </c>
      <c r="M216" s="175">
        <v>145</v>
      </c>
      <c r="N216" s="175">
        <v>227</v>
      </c>
      <c r="P216" s="111">
        <v>149</v>
      </c>
      <c r="Q216" s="334">
        <v>268.70588235294116</v>
      </c>
      <c r="R216" s="334">
        <v>227.90588235294118</v>
      </c>
      <c r="S216" s="334">
        <v>203.56470588235294</v>
      </c>
      <c r="T216" s="334">
        <v>158.09411764705882</v>
      </c>
      <c r="U216" s="334">
        <v>121.58823529411765</v>
      </c>
      <c r="V216" s="334">
        <v>105.90588235294118</v>
      </c>
      <c r="W216" s="334">
        <v>94.71764705882353</v>
      </c>
      <c r="X216" s="334">
        <v>84.82352941176471</v>
      </c>
      <c r="Y216" s="334">
        <v>84.494117647058829</v>
      </c>
      <c r="Z216" s="334">
        <v>99.28235294117647</v>
      </c>
      <c r="AA216" s="334">
        <v>145.25882352941176</v>
      </c>
      <c r="AB216" s="334">
        <v>227.8</v>
      </c>
    </row>
    <row r="217" spans="1:28" x14ac:dyDescent="0.25">
      <c r="A217" s="175">
        <v>150</v>
      </c>
      <c r="B217" s="47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P217" s="111"/>
      <c r="Q217" s="334"/>
      <c r="R217" s="334"/>
      <c r="S217" s="334"/>
      <c r="T217" s="334"/>
      <c r="U217" s="334"/>
      <c r="V217" s="334"/>
      <c r="W217" s="334"/>
      <c r="X217" s="334"/>
      <c r="Y217" s="334"/>
      <c r="Z217" s="334"/>
      <c r="AA217" s="334"/>
      <c r="AB217" s="334"/>
    </row>
    <row r="218" spans="1:28" x14ac:dyDescent="0.25">
      <c r="A218" s="175">
        <v>151</v>
      </c>
      <c r="B218" s="47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P218" s="111"/>
      <c r="Q218" s="334"/>
      <c r="R218" s="334"/>
      <c r="S218" s="334"/>
      <c r="T218" s="334"/>
      <c r="U218" s="334"/>
      <c r="V218" s="334"/>
      <c r="W218" s="334"/>
      <c r="X218" s="334"/>
      <c r="Y218" s="334"/>
      <c r="Z218" s="334"/>
      <c r="AA218" s="334"/>
      <c r="AB218" s="334"/>
    </row>
    <row r="219" spans="1:28" x14ac:dyDescent="0.25">
      <c r="A219" s="175">
        <v>152</v>
      </c>
      <c r="B219" s="47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P219" s="111"/>
      <c r="Q219" s="334"/>
      <c r="R219" s="334"/>
      <c r="S219" s="334"/>
      <c r="T219" s="334"/>
      <c r="U219" s="334"/>
      <c r="V219" s="334"/>
      <c r="W219" s="334"/>
      <c r="X219" s="334"/>
      <c r="Y219" s="334"/>
      <c r="Z219" s="334"/>
      <c r="AA219" s="334"/>
      <c r="AB219" s="334"/>
    </row>
    <row r="220" spans="1:28" x14ac:dyDescent="0.25">
      <c r="A220" s="175">
        <v>153</v>
      </c>
      <c r="B220" s="47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P220" s="111"/>
      <c r="Q220" s="334"/>
      <c r="R220" s="334"/>
      <c r="S220" s="334"/>
      <c r="T220" s="334"/>
      <c r="U220" s="334"/>
      <c r="V220" s="334"/>
      <c r="W220" s="334"/>
      <c r="X220" s="334"/>
      <c r="Y220" s="334"/>
      <c r="Z220" s="334"/>
      <c r="AA220" s="334"/>
      <c r="AB220" s="334"/>
    </row>
    <row r="221" spans="1:28" x14ac:dyDescent="0.25">
      <c r="A221" s="175">
        <v>154</v>
      </c>
      <c r="B221" s="47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P221" s="111"/>
      <c r="Q221" s="334"/>
      <c r="R221" s="334"/>
      <c r="S221" s="334"/>
      <c r="T221" s="334"/>
      <c r="U221" s="334"/>
      <c r="V221" s="334"/>
      <c r="W221" s="334"/>
      <c r="X221" s="334"/>
      <c r="Y221" s="334"/>
      <c r="Z221" s="334"/>
      <c r="AA221" s="334"/>
      <c r="AB221" s="334"/>
    </row>
    <row r="222" spans="1:28" x14ac:dyDescent="0.25">
      <c r="A222" s="175">
        <v>155</v>
      </c>
      <c r="B222" s="47"/>
      <c r="C222" s="175">
        <v>325</v>
      </c>
      <c r="D222" s="175">
        <v>277</v>
      </c>
      <c r="E222" s="175">
        <v>237</v>
      </c>
      <c r="F222" s="175">
        <v>156</v>
      </c>
      <c r="G222" s="175">
        <v>108</v>
      </c>
      <c r="H222" s="175">
        <v>88</v>
      </c>
      <c r="I222" s="175">
        <v>72</v>
      </c>
      <c r="J222" s="175">
        <v>61</v>
      </c>
      <c r="K222" s="175">
        <v>59</v>
      </c>
      <c r="L222" s="175">
        <v>75</v>
      </c>
      <c r="M222" s="175">
        <v>129</v>
      </c>
      <c r="N222" s="175">
        <v>247</v>
      </c>
      <c r="P222" s="111">
        <v>155</v>
      </c>
      <c r="Q222" s="334">
        <v>326.41176470588238</v>
      </c>
      <c r="R222" s="334">
        <v>278.94117647058823</v>
      </c>
      <c r="S222" s="334">
        <v>238.71764705882353</v>
      </c>
      <c r="T222" s="334">
        <v>157.14117647058825</v>
      </c>
      <c r="U222" s="334">
        <v>108.90588235294118</v>
      </c>
      <c r="V222" s="334">
        <v>89.082352941176467</v>
      </c>
      <c r="W222" s="334">
        <v>72.305882352941182</v>
      </c>
      <c r="X222" s="334">
        <v>61.694117647058825</v>
      </c>
      <c r="Y222" s="334">
        <v>59.788235294117648</v>
      </c>
      <c r="Z222" s="334">
        <v>75.635294117647064</v>
      </c>
      <c r="AA222" s="334">
        <v>129.7764705882353</v>
      </c>
      <c r="AB222" s="334">
        <v>248.07058823529411</v>
      </c>
    </row>
    <row r="223" spans="1:28" x14ac:dyDescent="0.25">
      <c r="A223" s="175">
        <v>156</v>
      </c>
      <c r="B223" s="47"/>
      <c r="C223" s="175">
        <v>1442</v>
      </c>
      <c r="D223" s="175">
        <v>1337</v>
      </c>
      <c r="E223" s="175">
        <v>1115</v>
      </c>
      <c r="F223" s="175">
        <v>739</v>
      </c>
      <c r="G223" s="175">
        <v>443</v>
      </c>
      <c r="H223" s="175">
        <v>334</v>
      </c>
      <c r="I223" s="175">
        <v>268</v>
      </c>
      <c r="J223" s="175">
        <v>219</v>
      </c>
      <c r="K223" s="175">
        <v>214</v>
      </c>
      <c r="L223" s="175">
        <v>290</v>
      </c>
      <c r="M223" s="175">
        <v>585</v>
      </c>
      <c r="N223" s="175">
        <v>1092</v>
      </c>
      <c r="P223" s="111">
        <v>156</v>
      </c>
      <c r="Q223" s="334">
        <v>1446.6117647058823</v>
      </c>
      <c r="R223" s="334">
        <v>1345.4705882352941</v>
      </c>
      <c r="S223" s="334">
        <v>1122.9882352941177</v>
      </c>
      <c r="T223" s="334">
        <v>744.87058823529412</v>
      </c>
      <c r="U223" s="334">
        <v>446.12941176470588</v>
      </c>
      <c r="V223" s="334">
        <v>336.54117647058825</v>
      </c>
      <c r="W223" s="334">
        <v>270.4470588235294</v>
      </c>
      <c r="X223" s="334">
        <v>220.56470588235294</v>
      </c>
      <c r="Y223" s="334">
        <v>215.8235294117647</v>
      </c>
      <c r="Z223" s="334">
        <v>292.90588235294115</v>
      </c>
      <c r="AA223" s="334">
        <v>588.38823529411764</v>
      </c>
      <c r="AB223" s="334">
        <v>1097</v>
      </c>
    </row>
    <row r="224" spans="1:28" x14ac:dyDescent="0.25">
      <c r="A224" s="175">
        <v>157</v>
      </c>
      <c r="B224" s="47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P224" s="111"/>
      <c r="Q224" s="334"/>
      <c r="R224" s="334"/>
      <c r="S224" s="334"/>
      <c r="T224" s="334"/>
      <c r="U224" s="334"/>
      <c r="V224" s="334"/>
      <c r="W224" s="334"/>
      <c r="X224" s="334"/>
      <c r="Y224" s="334"/>
      <c r="Z224" s="334"/>
      <c r="AA224" s="334"/>
      <c r="AB224" s="334"/>
    </row>
    <row r="225" spans="1:29" x14ac:dyDescent="0.25">
      <c r="A225" s="175">
        <v>158</v>
      </c>
      <c r="B225" s="47"/>
      <c r="C225" s="175">
        <v>81</v>
      </c>
      <c r="D225" s="175">
        <v>82</v>
      </c>
      <c r="E225" s="175">
        <v>86</v>
      </c>
      <c r="F225" s="175">
        <v>68</v>
      </c>
      <c r="G225" s="175">
        <v>47</v>
      </c>
      <c r="H225" s="175">
        <v>39</v>
      </c>
      <c r="I225" s="175">
        <v>34</v>
      </c>
      <c r="J225" s="175">
        <v>29</v>
      </c>
      <c r="K225" s="175">
        <v>27</v>
      </c>
      <c r="L225" s="175">
        <v>32</v>
      </c>
      <c r="M225" s="175">
        <v>50</v>
      </c>
      <c r="N225" s="175">
        <v>77</v>
      </c>
      <c r="P225" s="111">
        <v>158</v>
      </c>
      <c r="Q225" s="334">
        <v>81.411764705882348</v>
      </c>
      <c r="R225" s="334">
        <v>82.188235294117646</v>
      </c>
      <c r="S225" s="334">
        <v>86.470588235294116</v>
      </c>
      <c r="T225" s="334">
        <v>68.364705882352936</v>
      </c>
      <c r="U225" s="334">
        <v>47.294117647058826</v>
      </c>
      <c r="V225" s="334">
        <v>39.658823529411762</v>
      </c>
      <c r="W225" s="334">
        <v>34.44705882352941</v>
      </c>
      <c r="X225" s="334">
        <v>29.494117647058822</v>
      </c>
      <c r="Y225" s="334">
        <v>27.058823529411764</v>
      </c>
      <c r="Z225" s="334">
        <v>32.247058823529414</v>
      </c>
      <c r="AA225" s="334">
        <v>50.611764705882351</v>
      </c>
      <c r="AB225" s="334">
        <v>77.517647058823528</v>
      </c>
    </row>
    <row r="226" spans="1:29" x14ac:dyDescent="0.25">
      <c r="A226" s="175">
        <v>159</v>
      </c>
      <c r="B226" s="47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P226" s="111"/>
      <c r="Q226" s="334"/>
      <c r="R226" s="334"/>
      <c r="S226" s="334"/>
      <c r="T226" s="334"/>
      <c r="U226" s="334"/>
      <c r="V226" s="334"/>
      <c r="W226" s="334"/>
      <c r="X226" s="334"/>
      <c r="Y226" s="334"/>
      <c r="Z226" s="334"/>
      <c r="AA226" s="334"/>
      <c r="AB226" s="334"/>
    </row>
    <row r="227" spans="1:29" x14ac:dyDescent="0.25">
      <c r="A227" s="175">
        <v>160</v>
      </c>
      <c r="B227" s="47"/>
      <c r="C227" s="175">
        <v>11</v>
      </c>
      <c r="D227" s="175">
        <v>11</v>
      </c>
      <c r="E227" s="175">
        <v>11</v>
      </c>
      <c r="F227" s="175">
        <v>9</v>
      </c>
      <c r="G227" s="175">
        <v>7</v>
      </c>
      <c r="H227" s="175">
        <v>6</v>
      </c>
      <c r="I227" s="175">
        <v>5</v>
      </c>
      <c r="J227" s="175">
        <v>5</v>
      </c>
      <c r="K227" s="175">
        <v>6</v>
      </c>
      <c r="L227" s="175">
        <v>7</v>
      </c>
      <c r="M227" s="175">
        <v>7</v>
      </c>
      <c r="N227" s="175">
        <v>9</v>
      </c>
      <c r="P227" s="111">
        <v>160</v>
      </c>
      <c r="Q227" s="334">
        <v>11.388235294117647</v>
      </c>
      <c r="R227" s="334">
        <v>11.08235294117647</v>
      </c>
      <c r="S227" s="334">
        <v>10.576470588235294</v>
      </c>
      <c r="T227" s="334">
        <v>9.0588235294117645</v>
      </c>
      <c r="U227" s="334">
        <v>7.1764705882352944</v>
      </c>
      <c r="V227" s="334">
        <v>6.2941176470588234</v>
      </c>
      <c r="W227" s="334">
        <v>5.5058823529411764</v>
      </c>
      <c r="X227" s="334">
        <v>5.1764705882352944</v>
      </c>
      <c r="Y227" s="334">
        <v>5.8352941176470585</v>
      </c>
      <c r="Z227" s="334">
        <v>6.5882352941176467</v>
      </c>
      <c r="AA227" s="334">
        <v>7.1411764705882357</v>
      </c>
      <c r="AB227" s="334">
        <v>9.1882352941176464</v>
      </c>
    </row>
    <row r="228" spans="1:29" x14ac:dyDescent="0.25">
      <c r="A228" s="175">
        <v>161</v>
      </c>
      <c r="B228" s="47"/>
      <c r="C228" s="175">
        <v>177</v>
      </c>
      <c r="D228" s="175">
        <v>185</v>
      </c>
      <c r="E228" s="175">
        <v>163</v>
      </c>
      <c r="F228" s="175">
        <v>107</v>
      </c>
      <c r="G228" s="175">
        <v>83</v>
      </c>
      <c r="H228" s="175">
        <v>78</v>
      </c>
      <c r="I228" s="175">
        <v>65</v>
      </c>
      <c r="J228" s="175">
        <v>55</v>
      </c>
      <c r="K228" s="175">
        <v>71</v>
      </c>
      <c r="L228" s="175">
        <v>90</v>
      </c>
      <c r="M228" s="175">
        <v>99</v>
      </c>
      <c r="N228" s="175">
        <v>131</v>
      </c>
      <c r="P228" s="111">
        <v>161</v>
      </c>
      <c r="Q228" s="334">
        <v>176.05882352941177</v>
      </c>
      <c r="R228" s="334">
        <v>184.37647058823529</v>
      </c>
      <c r="S228" s="334">
        <v>161.43529411764706</v>
      </c>
      <c r="T228" s="334">
        <v>107.32941176470588</v>
      </c>
      <c r="U228" s="334">
        <v>82.71764705882353</v>
      </c>
      <c r="V228" s="334">
        <v>76.917647058823533</v>
      </c>
      <c r="W228" s="334">
        <v>64.670588235294119</v>
      </c>
      <c r="X228" s="334">
        <v>54.89411764705882</v>
      </c>
      <c r="Y228" s="334">
        <v>71.45882352941176</v>
      </c>
      <c r="Z228" s="334">
        <v>90.094117647058823</v>
      </c>
      <c r="AA228" s="334">
        <v>98.764705882352942</v>
      </c>
      <c r="AB228" s="334">
        <v>130.98823529411766</v>
      </c>
    </row>
    <row r="229" spans="1:29" x14ac:dyDescent="0.25">
      <c r="A229" s="175">
        <v>162</v>
      </c>
      <c r="B229" s="47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P229" s="111"/>
      <c r="Q229" s="334"/>
      <c r="R229" s="334"/>
      <c r="S229" s="334"/>
      <c r="T229" s="334"/>
      <c r="U229" s="334"/>
      <c r="V229" s="334"/>
      <c r="W229" s="334"/>
      <c r="X229" s="334"/>
      <c r="Y229" s="334"/>
      <c r="Z229" s="334"/>
      <c r="AA229" s="334"/>
      <c r="AB229" s="334"/>
      <c r="AC229" s="259"/>
    </row>
    <row r="230" spans="1:29" x14ac:dyDescent="0.25">
      <c r="A230" s="175">
        <v>163</v>
      </c>
      <c r="B230" s="47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P230" s="111"/>
      <c r="Q230" s="334"/>
      <c r="R230" s="334"/>
      <c r="S230" s="334"/>
      <c r="T230" s="334"/>
      <c r="U230" s="334"/>
      <c r="V230" s="334"/>
      <c r="W230" s="334"/>
      <c r="X230" s="334"/>
      <c r="Y230" s="334"/>
      <c r="Z230" s="334"/>
      <c r="AA230" s="334"/>
      <c r="AB230" s="334"/>
      <c r="AC230" s="259"/>
    </row>
    <row r="231" spans="1:29" x14ac:dyDescent="0.25">
      <c r="A231" s="175">
        <v>164</v>
      </c>
      <c r="B231" s="47"/>
      <c r="C231" s="175">
        <v>131</v>
      </c>
      <c r="D231" s="175">
        <v>139</v>
      </c>
      <c r="E231" s="175">
        <v>121</v>
      </c>
      <c r="F231" s="175">
        <v>77</v>
      </c>
      <c r="G231" s="175">
        <v>60</v>
      </c>
      <c r="H231" s="175">
        <v>57</v>
      </c>
      <c r="I231" s="175">
        <v>47</v>
      </c>
      <c r="J231" s="175">
        <v>39</v>
      </c>
      <c r="K231" s="175">
        <v>50</v>
      </c>
      <c r="L231" s="175">
        <v>64</v>
      </c>
      <c r="M231" s="175">
        <v>72</v>
      </c>
      <c r="N231" s="175">
        <v>96</v>
      </c>
      <c r="P231" s="111">
        <v>164</v>
      </c>
      <c r="Q231" s="334">
        <v>130.92941176470589</v>
      </c>
      <c r="R231" s="334">
        <v>138.6</v>
      </c>
      <c r="S231" s="334">
        <v>120.04705882352941</v>
      </c>
      <c r="T231" s="334">
        <v>77.858823529411765</v>
      </c>
      <c r="U231" s="334">
        <v>60.188235294117646</v>
      </c>
      <c r="V231" s="334">
        <v>56.129411764705885</v>
      </c>
      <c r="W231" s="334">
        <v>46.917647058823526</v>
      </c>
      <c r="X231" s="334">
        <v>39.258823529411764</v>
      </c>
      <c r="Y231" s="334">
        <v>50</v>
      </c>
      <c r="Z231" s="334">
        <v>63.647058823529413</v>
      </c>
      <c r="AA231" s="334">
        <v>72.058823529411768</v>
      </c>
      <c r="AB231" s="334">
        <v>95.623529411764707</v>
      </c>
    </row>
    <row r="232" spans="1:29" x14ac:dyDescent="0.25">
      <c r="A232" s="175">
        <v>165</v>
      </c>
      <c r="B232" s="47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P232" s="111"/>
      <c r="Q232" s="334"/>
      <c r="R232" s="334"/>
      <c r="S232" s="334"/>
      <c r="T232" s="334"/>
      <c r="U232" s="334"/>
      <c r="V232" s="334"/>
      <c r="W232" s="334"/>
      <c r="X232" s="334"/>
      <c r="Y232" s="334"/>
      <c r="Z232" s="334"/>
      <c r="AA232" s="334"/>
      <c r="AB232" s="334"/>
    </row>
    <row r="233" spans="1:29" x14ac:dyDescent="0.25">
      <c r="A233" s="175">
        <v>166</v>
      </c>
      <c r="B233" s="47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P233" s="111"/>
      <c r="Q233" s="334"/>
      <c r="R233" s="334"/>
      <c r="S233" s="334"/>
      <c r="T233" s="334"/>
      <c r="U233" s="334"/>
      <c r="V233" s="334"/>
      <c r="W233" s="334"/>
      <c r="X233" s="334"/>
      <c r="Y233" s="334"/>
      <c r="Z233" s="334"/>
      <c r="AA233" s="334"/>
      <c r="AB233" s="334"/>
    </row>
    <row r="234" spans="1:29" x14ac:dyDescent="0.25">
      <c r="A234" s="175">
        <v>167</v>
      </c>
      <c r="B234" s="47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P234" s="111"/>
      <c r="Q234" s="334"/>
      <c r="R234" s="334"/>
      <c r="S234" s="334"/>
      <c r="T234" s="334"/>
      <c r="U234" s="334"/>
      <c r="V234" s="334"/>
      <c r="W234" s="334"/>
      <c r="X234" s="334"/>
      <c r="Y234" s="334"/>
      <c r="Z234" s="334"/>
      <c r="AA234" s="334"/>
      <c r="AB234" s="334"/>
    </row>
    <row r="235" spans="1:29" x14ac:dyDescent="0.25">
      <c r="A235" s="175">
        <v>168</v>
      </c>
      <c r="B235" s="47"/>
      <c r="C235" s="175">
        <v>3219</v>
      </c>
      <c r="D235" s="175">
        <v>3335</v>
      </c>
      <c r="E235" s="175">
        <v>3330</v>
      </c>
      <c r="F235" s="175">
        <v>2672</v>
      </c>
      <c r="G235" s="175">
        <v>1619</v>
      </c>
      <c r="H235" s="175">
        <v>1105</v>
      </c>
      <c r="I235" s="175">
        <v>945</v>
      </c>
      <c r="J235" s="175">
        <v>836</v>
      </c>
      <c r="K235" s="175">
        <v>747</v>
      </c>
      <c r="L235" s="175">
        <v>816</v>
      </c>
      <c r="M235" s="175">
        <v>1326</v>
      </c>
      <c r="N235" s="175">
        <v>2392</v>
      </c>
      <c r="P235" s="111">
        <v>168</v>
      </c>
      <c r="Q235" s="334">
        <v>3239.6</v>
      </c>
      <c r="R235" s="334">
        <v>3335.9882352941177</v>
      </c>
      <c r="S235" s="334">
        <v>3356.5411764705882</v>
      </c>
      <c r="T235" s="334">
        <v>2696.9764705882353</v>
      </c>
      <c r="U235" s="334">
        <v>1633.4941176470588</v>
      </c>
      <c r="V235" s="334">
        <v>1113.7176470588236</v>
      </c>
      <c r="W235" s="334">
        <v>953</v>
      </c>
      <c r="X235" s="334">
        <v>841.87058823529412</v>
      </c>
      <c r="Y235" s="334">
        <v>752.5411764705882</v>
      </c>
      <c r="Z235" s="334">
        <v>822.90588235294115</v>
      </c>
      <c r="AA235" s="334">
        <v>1335.9058823529413</v>
      </c>
      <c r="AB235" s="334">
        <v>2404.0588235294117</v>
      </c>
    </row>
    <row r="236" spans="1:29" x14ac:dyDescent="0.25">
      <c r="A236" s="175">
        <v>169</v>
      </c>
      <c r="B236" s="47"/>
      <c r="C236" s="175">
        <v>4605</v>
      </c>
      <c r="D236" s="175">
        <v>4816</v>
      </c>
      <c r="E236" s="175">
        <v>4634</v>
      </c>
      <c r="F236" s="175">
        <v>3682</v>
      </c>
      <c r="G236" s="175">
        <v>2228</v>
      </c>
      <c r="H236" s="175">
        <v>1524</v>
      </c>
      <c r="I236" s="175">
        <v>1273</v>
      </c>
      <c r="J236" s="175">
        <v>1102</v>
      </c>
      <c r="K236" s="175">
        <v>986</v>
      </c>
      <c r="L236" s="175">
        <v>1101</v>
      </c>
      <c r="M236" s="175">
        <v>1821</v>
      </c>
      <c r="N236" s="175">
        <v>3303</v>
      </c>
      <c r="P236" s="111">
        <v>169</v>
      </c>
      <c r="Q236" s="334">
        <v>4634.9411764705883</v>
      </c>
      <c r="R236" s="334">
        <v>4820.8823529411766</v>
      </c>
      <c r="S236" s="334">
        <v>4669.7411764705885</v>
      </c>
      <c r="T236" s="334">
        <v>3715.0117647058823</v>
      </c>
      <c r="U236" s="334">
        <v>2248.4235294117648</v>
      </c>
      <c r="V236" s="334">
        <v>1536.2823529411764</v>
      </c>
      <c r="W236" s="334">
        <v>1283.3294117647058</v>
      </c>
      <c r="X236" s="334">
        <v>1110.5176470588235</v>
      </c>
      <c r="Y236" s="334">
        <v>993.76470588235293</v>
      </c>
      <c r="Z236" s="334">
        <v>1109.8470588235293</v>
      </c>
      <c r="AA236" s="334">
        <v>1833.7411764705882</v>
      </c>
      <c r="AB236" s="334">
        <v>3318.2117647058822</v>
      </c>
    </row>
    <row r="237" spans="1:29" x14ac:dyDescent="0.25">
      <c r="A237" s="175">
        <v>170</v>
      </c>
      <c r="B237" s="47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P237" s="111"/>
      <c r="Q237" s="334"/>
      <c r="R237" s="334"/>
      <c r="S237" s="334"/>
      <c r="T237" s="334"/>
      <c r="U237" s="334"/>
      <c r="V237" s="334"/>
      <c r="W237" s="334"/>
      <c r="X237" s="334"/>
      <c r="Y237" s="334"/>
      <c r="Z237" s="334"/>
      <c r="AA237" s="334"/>
      <c r="AB237" s="334"/>
    </row>
    <row r="238" spans="1:29" x14ac:dyDescent="0.25">
      <c r="A238" s="175">
        <v>171</v>
      </c>
      <c r="B238" s="47"/>
      <c r="C238" s="175">
        <v>107</v>
      </c>
      <c r="D238" s="175">
        <v>139</v>
      </c>
      <c r="E238" s="175">
        <v>217</v>
      </c>
      <c r="F238" s="175">
        <v>190</v>
      </c>
      <c r="G238" s="175">
        <v>63</v>
      </c>
      <c r="H238" s="175">
        <v>17</v>
      </c>
      <c r="I238" s="175">
        <v>11</v>
      </c>
      <c r="J238" s="175">
        <v>14</v>
      </c>
      <c r="K238" s="175">
        <v>21</v>
      </c>
      <c r="L238" s="175">
        <v>22</v>
      </c>
      <c r="M238" s="175">
        <v>37</v>
      </c>
      <c r="N238" s="175">
        <v>82</v>
      </c>
      <c r="P238" s="111">
        <v>171</v>
      </c>
      <c r="Q238" s="334">
        <v>108.64705882352941</v>
      </c>
      <c r="R238" s="334">
        <v>140.12941176470588</v>
      </c>
      <c r="S238" s="334">
        <v>219.10588235294117</v>
      </c>
      <c r="T238" s="334">
        <v>192.45882352941177</v>
      </c>
      <c r="U238" s="334">
        <v>64.17647058823529</v>
      </c>
      <c r="V238" s="334">
        <v>17.63529411764706</v>
      </c>
      <c r="W238" s="334">
        <v>10.894117647058824</v>
      </c>
      <c r="X238" s="334">
        <v>13.91764705882353</v>
      </c>
      <c r="Y238" s="334">
        <v>21.188235294117646</v>
      </c>
      <c r="Z238" s="334">
        <v>22.211764705882352</v>
      </c>
      <c r="AA238" s="334">
        <v>37.470588235294116</v>
      </c>
      <c r="AB238" s="334">
        <v>82.776470588235298</v>
      </c>
    </row>
    <row r="239" spans="1:29" x14ac:dyDescent="0.25">
      <c r="A239" s="175">
        <v>172</v>
      </c>
      <c r="B239" s="47"/>
      <c r="C239" s="175">
        <v>4644</v>
      </c>
      <c r="D239" s="175">
        <v>4935</v>
      </c>
      <c r="E239" s="175">
        <v>4896</v>
      </c>
      <c r="F239" s="175">
        <v>3988</v>
      </c>
      <c r="G239" s="175">
        <v>2405</v>
      </c>
      <c r="H239" s="175">
        <v>1583</v>
      </c>
      <c r="I239" s="175">
        <v>1302</v>
      </c>
      <c r="J239" s="175">
        <v>1135</v>
      </c>
      <c r="K239" s="175">
        <v>1014</v>
      </c>
      <c r="L239" s="175">
        <v>1094</v>
      </c>
      <c r="M239" s="175">
        <v>1750</v>
      </c>
      <c r="N239" s="175">
        <v>3246</v>
      </c>
      <c r="P239" s="111">
        <v>172</v>
      </c>
      <c r="Q239" s="334">
        <v>4671.8117647058825</v>
      </c>
      <c r="R239" s="334">
        <v>4937.588235294118</v>
      </c>
      <c r="S239" s="334">
        <v>4934.1647058823528</v>
      </c>
      <c r="T239" s="334">
        <v>4024.5411764705882</v>
      </c>
      <c r="U239" s="334">
        <v>2426.3882352941177</v>
      </c>
      <c r="V239" s="334">
        <v>1595.7294117647059</v>
      </c>
      <c r="W239" s="334">
        <v>1311.9764705882353</v>
      </c>
      <c r="X239" s="334">
        <v>1143.2352941176471</v>
      </c>
      <c r="Y239" s="334">
        <v>1021.6117647058824</v>
      </c>
      <c r="Z239" s="334">
        <v>1102.2470588235294</v>
      </c>
      <c r="AA239" s="334">
        <v>1763.0117647058823</v>
      </c>
      <c r="AB239" s="334">
        <v>3261.670588235294</v>
      </c>
    </row>
    <row r="240" spans="1:29" x14ac:dyDescent="0.25">
      <c r="A240" s="175">
        <v>173</v>
      </c>
      <c r="B240" s="47"/>
      <c r="C240" s="175">
        <v>4640</v>
      </c>
      <c r="D240" s="175">
        <v>4952</v>
      </c>
      <c r="E240" s="175">
        <v>4939</v>
      </c>
      <c r="F240" s="175">
        <v>4059</v>
      </c>
      <c r="G240" s="175">
        <v>2456</v>
      </c>
      <c r="H240" s="175">
        <v>1603</v>
      </c>
      <c r="I240" s="175">
        <v>1313</v>
      </c>
      <c r="J240" s="175">
        <v>1147</v>
      </c>
      <c r="K240" s="175">
        <v>1025</v>
      </c>
      <c r="L240" s="175">
        <v>1096</v>
      </c>
      <c r="M240" s="175">
        <v>1728</v>
      </c>
      <c r="N240" s="175">
        <v>3223</v>
      </c>
      <c r="P240" s="111">
        <v>173</v>
      </c>
      <c r="Q240" s="334">
        <v>4668.8823529411766</v>
      </c>
      <c r="R240" s="334">
        <v>4954.8235294117649</v>
      </c>
      <c r="S240" s="334">
        <v>4977.5058823529416</v>
      </c>
      <c r="T240" s="334">
        <v>4095.4941176470588</v>
      </c>
      <c r="U240" s="334">
        <v>2478.1882352941175</v>
      </c>
      <c r="V240" s="334">
        <v>1615.8823529411766</v>
      </c>
      <c r="W240" s="334">
        <v>1323.9529411764706</v>
      </c>
      <c r="X240" s="334">
        <v>1155.1058823529411</v>
      </c>
      <c r="Y240" s="334">
        <v>1032.4941176470588</v>
      </c>
      <c r="Z240" s="334">
        <v>1103.3529411764705</v>
      </c>
      <c r="AA240" s="334">
        <v>1740.5647058823529</v>
      </c>
      <c r="AB240" s="334">
        <v>3239.4235294117648</v>
      </c>
    </row>
    <row r="241" spans="1:28" x14ac:dyDescent="0.25">
      <c r="A241" s="175">
        <v>174</v>
      </c>
      <c r="B241" s="47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P241" s="111"/>
      <c r="Q241" s="334"/>
      <c r="R241" s="334"/>
      <c r="S241" s="334"/>
      <c r="T241" s="334"/>
      <c r="U241" s="334"/>
      <c r="V241" s="334"/>
      <c r="W241" s="334"/>
      <c r="X241" s="334"/>
      <c r="Y241" s="334"/>
      <c r="Z241" s="334"/>
      <c r="AA241" s="334"/>
      <c r="AB241" s="334"/>
    </row>
    <row r="242" spans="1:28" x14ac:dyDescent="0.25">
      <c r="A242" s="175">
        <v>175</v>
      </c>
      <c r="B242" s="47"/>
      <c r="C242" s="175">
        <v>4640</v>
      </c>
      <c r="D242" s="175">
        <v>4952</v>
      </c>
      <c r="E242" s="175">
        <v>4939</v>
      </c>
      <c r="F242" s="175">
        <v>4059</v>
      </c>
      <c r="G242" s="175">
        <v>2456</v>
      </c>
      <c r="H242" s="175">
        <v>1603</v>
      </c>
      <c r="I242" s="175">
        <v>1313</v>
      </c>
      <c r="J242" s="175">
        <v>1147</v>
      </c>
      <c r="K242" s="175">
        <v>1025</v>
      </c>
      <c r="L242" s="175">
        <v>1096</v>
      </c>
      <c r="M242" s="175">
        <v>1728</v>
      </c>
      <c r="N242" s="175">
        <v>3223</v>
      </c>
      <c r="P242" s="111">
        <v>175</v>
      </c>
      <c r="Q242" s="334">
        <v>4668.8823529411766</v>
      </c>
      <c r="R242" s="334">
        <v>4954.8235294117649</v>
      </c>
      <c r="S242" s="334">
        <v>4977.5058823529416</v>
      </c>
      <c r="T242" s="334">
        <v>4095.4941176470588</v>
      </c>
      <c r="U242" s="334">
        <v>2478.1882352941175</v>
      </c>
      <c r="V242" s="334">
        <v>1615.8823529411766</v>
      </c>
      <c r="W242" s="334">
        <v>1323.9529411764706</v>
      </c>
      <c r="X242" s="334">
        <v>1155.1058823529411</v>
      </c>
      <c r="Y242" s="334">
        <v>1032.4941176470588</v>
      </c>
      <c r="Z242" s="334">
        <v>1103.3529411764705</v>
      </c>
      <c r="AA242" s="334">
        <v>1740.5647058823529</v>
      </c>
      <c r="AB242" s="334">
        <v>3239.4235294117648</v>
      </c>
    </row>
    <row r="243" spans="1:28" x14ac:dyDescent="0.25">
      <c r="A243" s="175">
        <v>176</v>
      </c>
      <c r="B243" s="47"/>
      <c r="C243" s="175">
        <v>4640</v>
      </c>
      <c r="D243" s="175">
        <v>4952</v>
      </c>
      <c r="E243" s="175">
        <v>4939</v>
      </c>
      <c r="F243" s="175">
        <v>4059</v>
      </c>
      <c r="G243" s="175">
        <v>2456</v>
      </c>
      <c r="H243" s="175">
        <v>1603</v>
      </c>
      <c r="I243" s="175">
        <v>1313</v>
      </c>
      <c r="J243" s="175">
        <v>1147</v>
      </c>
      <c r="K243" s="175">
        <v>1025</v>
      </c>
      <c r="L243" s="175">
        <v>1096</v>
      </c>
      <c r="M243" s="175">
        <v>1728</v>
      </c>
      <c r="N243" s="175">
        <v>3223</v>
      </c>
      <c r="P243" s="111">
        <v>176</v>
      </c>
      <c r="Q243" s="334">
        <v>4668.8823529411766</v>
      </c>
      <c r="R243" s="334">
        <v>4954.8235294117649</v>
      </c>
      <c r="S243" s="334">
        <v>4977.5058823529416</v>
      </c>
      <c r="T243" s="334">
        <v>4095.4941176470588</v>
      </c>
      <c r="U243" s="334">
        <v>2478.1882352941175</v>
      </c>
      <c r="V243" s="334">
        <v>1615.8823529411766</v>
      </c>
      <c r="W243" s="334">
        <v>1323.9529411764706</v>
      </c>
      <c r="X243" s="334">
        <v>1155.1058823529411</v>
      </c>
      <c r="Y243" s="334">
        <v>1032.4941176470588</v>
      </c>
      <c r="Z243" s="334">
        <v>1103.3529411764705</v>
      </c>
      <c r="AA243" s="334">
        <v>1740.5647058823529</v>
      </c>
      <c r="AB243" s="334">
        <v>3239.4235294117648</v>
      </c>
    </row>
    <row r="244" spans="1:28" x14ac:dyDescent="0.25">
      <c r="A244" s="175">
        <v>177</v>
      </c>
      <c r="B244" s="47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P244" s="111"/>
      <c r="Q244" s="334"/>
      <c r="R244" s="334"/>
      <c r="S244" s="334"/>
      <c r="T244" s="334"/>
      <c r="U244" s="334"/>
      <c r="V244" s="334"/>
      <c r="W244" s="334"/>
      <c r="X244" s="334"/>
      <c r="Y244" s="334"/>
      <c r="Z244" s="334"/>
      <c r="AA244" s="334"/>
      <c r="AB244" s="334"/>
    </row>
    <row r="245" spans="1:28" x14ac:dyDescent="0.25">
      <c r="A245" s="175">
        <v>178</v>
      </c>
      <c r="B245" s="47"/>
      <c r="C245" s="175">
        <v>4638</v>
      </c>
      <c r="D245" s="175">
        <v>4953</v>
      </c>
      <c r="E245" s="175">
        <v>4939</v>
      </c>
      <c r="F245" s="175">
        <v>4058</v>
      </c>
      <c r="G245" s="175">
        <v>2457</v>
      </c>
      <c r="H245" s="175">
        <v>1603</v>
      </c>
      <c r="I245" s="175">
        <v>1313</v>
      </c>
      <c r="J245" s="175">
        <v>1147</v>
      </c>
      <c r="K245" s="175">
        <v>1025</v>
      </c>
      <c r="L245" s="175">
        <v>1095</v>
      </c>
      <c r="M245" s="175">
        <v>1727</v>
      </c>
      <c r="N245" s="175">
        <v>3222</v>
      </c>
      <c r="P245" s="111">
        <v>178</v>
      </c>
      <c r="Q245" s="334">
        <v>4667.6941176470591</v>
      </c>
      <c r="R245" s="334">
        <v>4954.9294117647059</v>
      </c>
      <c r="S245" s="334">
        <v>4977.8588235294119</v>
      </c>
      <c r="T245" s="334">
        <v>4094.9294117647059</v>
      </c>
      <c r="U245" s="334">
        <v>2479.0117647058823</v>
      </c>
      <c r="V245" s="334">
        <v>1615.8941176470589</v>
      </c>
      <c r="W245" s="334">
        <v>1324.0235294117647</v>
      </c>
      <c r="X245" s="334">
        <v>1155.1411764705883</v>
      </c>
      <c r="Y245" s="334">
        <v>1032.5294117647059</v>
      </c>
      <c r="Z245" s="334">
        <v>1103.035294117647</v>
      </c>
      <c r="AA245" s="334">
        <v>1740.3411764705882</v>
      </c>
      <c r="AB245" s="334">
        <v>3237.7176470588233</v>
      </c>
    </row>
    <row r="246" spans="1:28" x14ac:dyDescent="0.25">
      <c r="A246" s="175">
        <v>179</v>
      </c>
      <c r="B246" s="47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P246" s="111"/>
      <c r="Q246" s="334"/>
      <c r="R246" s="334"/>
      <c r="S246" s="334"/>
      <c r="T246" s="334"/>
      <c r="U246" s="334"/>
      <c r="V246" s="334"/>
      <c r="W246" s="334"/>
      <c r="X246" s="334"/>
      <c r="Y246" s="334"/>
      <c r="Z246" s="334"/>
      <c r="AA246" s="334"/>
      <c r="AB246" s="334"/>
    </row>
    <row r="247" spans="1:28" x14ac:dyDescent="0.25">
      <c r="A247" s="175">
        <v>180</v>
      </c>
      <c r="B247" s="47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P247" s="111"/>
      <c r="Q247" s="334"/>
      <c r="R247" s="334"/>
      <c r="S247" s="334"/>
      <c r="T247" s="334"/>
      <c r="U247" s="334"/>
      <c r="V247" s="334"/>
      <c r="W247" s="334"/>
      <c r="X247" s="334"/>
      <c r="Y247" s="334"/>
      <c r="Z247" s="334"/>
      <c r="AA247" s="334"/>
      <c r="AB247" s="334"/>
    </row>
    <row r="248" spans="1:28" x14ac:dyDescent="0.25">
      <c r="A248" s="175">
        <v>181</v>
      </c>
      <c r="B248" s="47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P248" s="111"/>
      <c r="Q248" s="334"/>
      <c r="R248" s="334"/>
      <c r="S248" s="334"/>
      <c r="T248" s="334"/>
      <c r="U248" s="334"/>
      <c r="V248" s="334"/>
      <c r="W248" s="334"/>
      <c r="X248" s="334"/>
      <c r="Y248" s="334"/>
      <c r="Z248" s="334"/>
      <c r="AA248" s="334"/>
      <c r="AB248" s="334"/>
    </row>
    <row r="249" spans="1:28" x14ac:dyDescent="0.25">
      <c r="A249" s="175">
        <v>182</v>
      </c>
      <c r="B249" s="47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P249" s="111"/>
      <c r="Q249" s="334"/>
      <c r="R249" s="334"/>
      <c r="S249" s="334"/>
      <c r="T249" s="334"/>
      <c r="U249" s="334"/>
      <c r="V249" s="334"/>
      <c r="W249" s="334"/>
      <c r="X249" s="334"/>
      <c r="Y249" s="334"/>
      <c r="Z249" s="334"/>
      <c r="AA249" s="334"/>
      <c r="AB249" s="334"/>
    </row>
    <row r="250" spans="1:28" x14ac:dyDescent="0.25">
      <c r="A250" s="175">
        <v>183</v>
      </c>
      <c r="B250" s="47"/>
      <c r="C250" s="175">
        <v>164</v>
      </c>
      <c r="D250" s="175">
        <v>125</v>
      </c>
      <c r="E250" s="175">
        <v>113</v>
      </c>
      <c r="F250" s="175">
        <v>82</v>
      </c>
      <c r="G250" s="175">
        <v>61</v>
      </c>
      <c r="H250" s="175">
        <v>52</v>
      </c>
      <c r="I250" s="175">
        <v>46</v>
      </c>
      <c r="J250" s="175">
        <v>41</v>
      </c>
      <c r="K250" s="175">
        <v>41</v>
      </c>
      <c r="L250" s="175">
        <v>51</v>
      </c>
      <c r="M250" s="175">
        <v>85</v>
      </c>
      <c r="N250" s="175">
        <v>141</v>
      </c>
      <c r="P250" s="111">
        <v>183</v>
      </c>
      <c r="Q250" s="334">
        <v>164.70588235294119</v>
      </c>
      <c r="R250" s="334">
        <v>125.6</v>
      </c>
      <c r="S250" s="334">
        <v>113.50588235294117</v>
      </c>
      <c r="T250" s="334">
        <v>82.482352941176472</v>
      </c>
      <c r="U250" s="334">
        <v>61.72941176470588</v>
      </c>
      <c r="V250" s="334">
        <v>52.611764705882351</v>
      </c>
      <c r="W250" s="334">
        <v>46.4</v>
      </c>
      <c r="X250" s="334">
        <v>41.10588235294118</v>
      </c>
      <c r="Y250" s="334">
        <v>41.27058823529412</v>
      </c>
      <c r="Z250" s="334">
        <v>51.72941176470588</v>
      </c>
      <c r="AA250" s="334">
        <v>85.305882352941182</v>
      </c>
      <c r="AB250" s="334">
        <v>141.50588235294117</v>
      </c>
    </row>
    <row r="251" spans="1:28" x14ac:dyDescent="0.25">
      <c r="A251" s="175">
        <v>184</v>
      </c>
      <c r="B251" s="47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P251" s="111"/>
      <c r="Q251" s="334"/>
      <c r="R251" s="334"/>
      <c r="S251" s="334"/>
      <c r="T251" s="334"/>
      <c r="U251" s="334"/>
      <c r="V251" s="334"/>
      <c r="W251" s="334"/>
      <c r="X251" s="334"/>
      <c r="Y251" s="334"/>
      <c r="Z251" s="334"/>
      <c r="AA251" s="334"/>
      <c r="AB251" s="334"/>
    </row>
    <row r="252" spans="1:28" x14ac:dyDescent="0.25">
      <c r="A252" s="175">
        <v>185</v>
      </c>
      <c r="B252" s="47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P252" s="111"/>
      <c r="Q252" s="334"/>
      <c r="R252" s="334"/>
      <c r="S252" s="334"/>
      <c r="T252" s="334"/>
      <c r="U252" s="334"/>
      <c r="V252" s="334"/>
      <c r="W252" s="334"/>
      <c r="X252" s="334"/>
      <c r="Y252" s="334"/>
      <c r="Z252" s="334"/>
      <c r="AA252" s="334"/>
      <c r="AB252" s="334"/>
    </row>
    <row r="253" spans="1:28" x14ac:dyDescent="0.25">
      <c r="A253" s="175">
        <v>186</v>
      </c>
      <c r="B253" s="47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P253" s="111"/>
      <c r="Q253" s="334"/>
      <c r="R253" s="334"/>
      <c r="S253" s="334"/>
      <c r="T253" s="334"/>
      <c r="U253" s="334"/>
      <c r="V253" s="334"/>
      <c r="W253" s="334"/>
      <c r="X253" s="334"/>
      <c r="Y253" s="334"/>
      <c r="Z253" s="334"/>
      <c r="AA253" s="334"/>
      <c r="AB253" s="334"/>
    </row>
    <row r="254" spans="1:28" x14ac:dyDescent="0.25">
      <c r="A254" s="175">
        <v>187</v>
      </c>
      <c r="B254" s="47"/>
      <c r="C254" s="175">
        <v>122</v>
      </c>
      <c r="D254" s="175">
        <v>123</v>
      </c>
      <c r="E254" s="175">
        <v>122</v>
      </c>
      <c r="F254" s="175">
        <v>101</v>
      </c>
      <c r="G254" s="175">
        <v>87</v>
      </c>
      <c r="H254" s="175">
        <v>77</v>
      </c>
      <c r="I254" s="175">
        <v>68</v>
      </c>
      <c r="J254" s="175">
        <v>62</v>
      </c>
      <c r="K254" s="175">
        <v>61</v>
      </c>
      <c r="L254" s="175">
        <v>68</v>
      </c>
      <c r="M254" s="175">
        <v>86</v>
      </c>
      <c r="N254" s="175">
        <v>112</v>
      </c>
      <c r="P254" s="111">
        <v>187</v>
      </c>
      <c r="Q254" s="334">
        <v>122.12941176470588</v>
      </c>
      <c r="R254" s="334">
        <v>123.08235294117647</v>
      </c>
      <c r="S254" s="334">
        <v>122.14117647058823</v>
      </c>
      <c r="T254" s="334">
        <v>101.02352941176471</v>
      </c>
      <c r="U254" s="334">
        <v>86.6</v>
      </c>
      <c r="V254" s="334">
        <v>76.811764705882354</v>
      </c>
      <c r="W254" s="334">
        <v>67.729411764705887</v>
      </c>
      <c r="X254" s="334">
        <v>61.764705882352942</v>
      </c>
      <c r="Y254" s="334">
        <v>61.294117647058826</v>
      </c>
      <c r="Z254" s="334">
        <v>67.599999999999994</v>
      </c>
      <c r="AA254" s="334">
        <v>86.047058823529412</v>
      </c>
      <c r="AB254" s="334">
        <v>112.38823529411765</v>
      </c>
    </row>
    <row r="255" spans="1:28" x14ac:dyDescent="0.25">
      <c r="A255" s="175">
        <v>188</v>
      </c>
      <c r="B255" s="47"/>
      <c r="C255" s="175">
        <v>810</v>
      </c>
      <c r="D255" s="175">
        <v>591</v>
      </c>
      <c r="E255" s="175">
        <v>487</v>
      </c>
      <c r="F255" s="175">
        <v>336</v>
      </c>
      <c r="G255" s="175">
        <v>204</v>
      </c>
      <c r="H255" s="175">
        <v>162</v>
      </c>
      <c r="I255" s="175">
        <v>137</v>
      </c>
      <c r="J255" s="175">
        <v>116</v>
      </c>
      <c r="K255" s="175">
        <v>105</v>
      </c>
      <c r="L255" s="175">
        <v>168</v>
      </c>
      <c r="M255" s="175">
        <v>463</v>
      </c>
      <c r="N255" s="175">
        <v>869</v>
      </c>
      <c r="P255" s="111">
        <v>188</v>
      </c>
      <c r="Q255" s="334">
        <v>811.70588235294122</v>
      </c>
      <c r="R255" s="334">
        <v>594.4588235294118</v>
      </c>
      <c r="S255" s="334">
        <v>491.95294117647057</v>
      </c>
      <c r="T255" s="334">
        <v>339.15294117647056</v>
      </c>
      <c r="U255" s="334">
        <v>206.05882352941177</v>
      </c>
      <c r="V255" s="334">
        <v>163.52941176470588</v>
      </c>
      <c r="W255" s="334">
        <v>137.91764705882352</v>
      </c>
      <c r="X255" s="334">
        <v>116.5764705882353</v>
      </c>
      <c r="Y255" s="334">
        <v>106.2235294117647</v>
      </c>
      <c r="Z255" s="334">
        <v>169.01176470588234</v>
      </c>
      <c r="AA255" s="334">
        <v>465.84705882352944</v>
      </c>
      <c r="AB255" s="334">
        <v>875.84705882352944</v>
      </c>
    </row>
    <row r="256" spans="1:28" x14ac:dyDescent="0.25">
      <c r="A256" s="175">
        <v>189</v>
      </c>
      <c r="B256" s="47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P256" s="111"/>
      <c r="Q256" s="334"/>
      <c r="R256" s="334"/>
      <c r="S256" s="334"/>
      <c r="T256" s="334"/>
      <c r="U256" s="334"/>
      <c r="V256" s="334"/>
      <c r="W256" s="334"/>
      <c r="X256" s="334"/>
      <c r="Y256" s="334"/>
      <c r="Z256" s="334"/>
      <c r="AA256" s="334"/>
      <c r="AB256" s="334"/>
    </row>
    <row r="257" spans="1:28" x14ac:dyDescent="0.25">
      <c r="A257" s="175">
        <v>190</v>
      </c>
      <c r="B257" s="47"/>
      <c r="C257" s="175">
        <v>648</v>
      </c>
      <c r="D257" s="175">
        <v>719</v>
      </c>
      <c r="E257" s="175">
        <v>760</v>
      </c>
      <c r="F257" s="175">
        <v>671</v>
      </c>
      <c r="G257" s="175">
        <v>436</v>
      </c>
      <c r="H257" s="175">
        <v>303</v>
      </c>
      <c r="I257" s="175">
        <v>262</v>
      </c>
      <c r="J257" s="175">
        <v>239</v>
      </c>
      <c r="K257" s="175">
        <v>234</v>
      </c>
      <c r="L257" s="175">
        <v>284</v>
      </c>
      <c r="M257" s="175">
        <v>395</v>
      </c>
      <c r="N257" s="175">
        <v>525</v>
      </c>
      <c r="P257" s="111">
        <v>190</v>
      </c>
      <c r="Q257" s="334">
        <v>646.77647058823527</v>
      </c>
      <c r="R257" s="334">
        <v>721.36470588235295</v>
      </c>
      <c r="S257" s="334">
        <v>764.97647058823532</v>
      </c>
      <c r="T257" s="334">
        <v>674.89411764705881</v>
      </c>
      <c r="U257" s="334">
        <v>438.62352941176471</v>
      </c>
      <c r="V257" s="334">
        <v>304.31764705882352</v>
      </c>
      <c r="W257" s="334">
        <v>262.75294117647059</v>
      </c>
      <c r="X257" s="334">
        <v>240.03529411764706</v>
      </c>
      <c r="Y257" s="334">
        <v>234.95294117647057</v>
      </c>
      <c r="Z257" s="334">
        <v>285.2705882352941</v>
      </c>
      <c r="AA257" s="334">
        <v>396.85882352941178</v>
      </c>
      <c r="AB257" s="334">
        <v>527.64705882352939</v>
      </c>
    </row>
    <row r="258" spans="1:28" x14ac:dyDescent="0.25">
      <c r="A258" s="175">
        <v>191</v>
      </c>
      <c r="B258" s="47"/>
      <c r="C258" s="175">
        <v>1578</v>
      </c>
      <c r="D258" s="175">
        <v>1780</v>
      </c>
      <c r="E258" s="175">
        <v>1654</v>
      </c>
      <c r="F258" s="175">
        <v>1175</v>
      </c>
      <c r="G258" s="175">
        <v>627</v>
      </c>
      <c r="H258" s="175">
        <v>434</v>
      </c>
      <c r="I258" s="175">
        <v>328</v>
      </c>
      <c r="J258" s="175">
        <v>256</v>
      </c>
      <c r="K258" s="175">
        <v>241</v>
      </c>
      <c r="L258" s="175">
        <v>351</v>
      </c>
      <c r="M258" s="175">
        <v>633</v>
      </c>
      <c r="N258" s="175">
        <v>1164</v>
      </c>
      <c r="P258" s="111">
        <v>191</v>
      </c>
      <c r="Q258" s="334">
        <v>1577.0117647058823</v>
      </c>
      <c r="R258" s="334">
        <v>1789.4470588235295</v>
      </c>
      <c r="S258" s="334">
        <v>1664.6</v>
      </c>
      <c r="T258" s="334">
        <v>1184.5529411764705</v>
      </c>
      <c r="U258" s="334">
        <v>631.8117647058823</v>
      </c>
      <c r="V258" s="334">
        <v>436.83529411764704</v>
      </c>
      <c r="W258" s="334">
        <v>330.85882352941178</v>
      </c>
      <c r="X258" s="334">
        <v>257.65882352941179</v>
      </c>
      <c r="Y258" s="334">
        <v>242.97647058823529</v>
      </c>
      <c r="Z258" s="334">
        <v>353.24705882352941</v>
      </c>
      <c r="AA258" s="334">
        <v>635.37647058823529</v>
      </c>
      <c r="AB258" s="334">
        <v>1171.9294117647059</v>
      </c>
    </row>
    <row r="259" spans="1:28" x14ac:dyDescent="0.25">
      <c r="A259" s="175">
        <v>192</v>
      </c>
      <c r="B259" s="47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P259" s="111"/>
      <c r="Q259" s="334"/>
      <c r="R259" s="334"/>
      <c r="S259" s="334"/>
      <c r="T259" s="334"/>
      <c r="U259" s="334"/>
      <c r="V259" s="334"/>
      <c r="W259" s="334"/>
      <c r="X259" s="334"/>
      <c r="Y259" s="334"/>
      <c r="Z259" s="334"/>
      <c r="AA259" s="334"/>
      <c r="AB259" s="334"/>
    </row>
    <row r="260" spans="1:28" x14ac:dyDescent="0.25">
      <c r="A260" s="175">
        <v>193</v>
      </c>
      <c r="B260" s="47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P260" s="111"/>
      <c r="Q260" s="334"/>
      <c r="R260" s="334"/>
      <c r="S260" s="334"/>
      <c r="T260" s="334"/>
      <c r="U260" s="334"/>
      <c r="V260" s="334"/>
      <c r="W260" s="334"/>
      <c r="X260" s="334"/>
      <c r="Y260" s="334"/>
      <c r="Z260" s="334"/>
      <c r="AA260" s="334"/>
      <c r="AB260" s="334"/>
    </row>
    <row r="261" spans="1:28" x14ac:dyDescent="0.25">
      <c r="A261" s="175">
        <v>194</v>
      </c>
      <c r="B261" s="47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P261" s="111"/>
      <c r="Q261" s="334"/>
      <c r="R261" s="334"/>
      <c r="S261" s="334"/>
      <c r="T261" s="334"/>
      <c r="U261" s="334"/>
      <c r="V261" s="334"/>
      <c r="W261" s="334"/>
      <c r="X261" s="334"/>
      <c r="Y261" s="334"/>
      <c r="Z261" s="334"/>
      <c r="AA261" s="334"/>
      <c r="AB261" s="334"/>
    </row>
    <row r="262" spans="1:28" x14ac:dyDescent="0.25">
      <c r="A262" s="175">
        <v>195</v>
      </c>
      <c r="B262" s="47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P262" s="111"/>
      <c r="Q262" s="334"/>
      <c r="R262" s="334"/>
      <c r="S262" s="334"/>
      <c r="T262" s="334"/>
      <c r="U262" s="334"/>
      <c r="V262" s="334"/>
      <c r="W262" s="334"/>
      <c r="X262" s="334"/>
      <c r="Y262" s="334"/>
      <c r="Z262" s="334"/>
      <c r="AA262" s="334"/>
      <c r="AB262" s="334"/>
    </row>
    <row r="263" spans="1:28" x14ac:dyDescent="0.25">
      <c r="A263" s="175">
        <v>196</v>
      </c>
      <c r="B263" s="47"/>
      <c r="C263" s="175">
        <v>62</v>
      </c>
      <c r="D263" s="175">
        <v>46</v>
      </c>
      <c r="E263" s="175">
        <v>45</v>
      </c>
      <c r="F263" s="175">
        <v>37</v>
      </c>
      <c r="G263" s="175">
        <v>26</v>
      </c>
      <c r="H263" s="175">
        <v>20</v>
      </c>
      <c r="I263" s="175">
        <v>17</v>
      </c>
      <c r="J263" s="175">
        <v>15</v>
      </c>
      <c r="K263" s="175">
        <v>14</v>
      </c>
      <c r="L263" s="175">
        <v>19</v>
      </c>
      <c r="M263" s="175">
        <v>37</v>
      </c>
      <c r="N263" s="175">
        <v>58</v>
      </c>
      <c r="P263" s="111">
        <v>196</v>
      </c>
      <c r="Q263" s="334">
        <v>62.117647058823529</v>
      </c>
      <c r="R263" s="334">
        <v>45.988235294117644</v>
      </c>
      <c r="S263" s="334">
        <v>44.858823529411765</v>
      </c>
      <c r="T263" s="334">
        <v>37.094117647058823</v>
      </c>
      <c r="U263" s="334">
        <v>25.835294117647059</v>
      </c>
      <c r="V263" s="334">
        <v>20.223529411764705</v>
      </c>
      <c r="W263" s="334">
        <v>17.541176470588237</v>
      </c>
      <c r="X263" s="334">
        <v>14.623529411764705</v>
      </c>
      <c r="Y263" s="334">
        <v>14.517647058823529</v>
      </c>
      <c r="Z263" s="334">
        <v>19.44705882352941</v>
      </c>
      <c r="AA263" s="334">
        <v>37.223529411764709</v>
      </c>
      <c r="AB263" s="334">
        <v>57.44705882352941</v>
      </c>
    </row>
    <row r="264" spans="1:28" x14ac:dyDescent="0.25">
      <c r="A264" s="175">
        <v>197</v>
      </c>
      <c r="B264" s="47"/>
      <c r="C264" s="175">
        <v>63</v>
      </c>
      <c r="D264" s="175">
        <v>62</v>
      </c>
      <c r="E264" s="175">
        <v>57</v>
      </c>
      <c r="F264" s="175">
        <v>42</v>
      </c>
      <c r="G264" s="175">
        <v>33</v>
      </c>
      <c r="H264" s="175">
        <v>28</v>
      </c>
      <c r="I264" s="175">
        <v>24</v>
      </c>
      <c r="J264" s="175">
        <v>22</v>
      </c>
      <c r="K264" s="175">
        <v>21</v>
      </c>
      <c r="L264" s="175">
        <v>24</v>
      </c>
      <c r="M264" s="175">
        <v>34</v>
      </c>
      <c r="N264" s="175">
        <v>49</v>
      </c>
      <c r="P264" s="111">
        <v>197</v>
      </c>
      <c r="Q264" s="334">
        <v>63.55294117647059</v>
      </c>
      <c r="R264" s="334">
        <v>62.635294117647057</v>
      </c>
      <c r="S264" s="334">
        <v>57.235294117647058</v>
      </c>
      <c r="T264" s="334">
        <v>42.376470588235293</v>
      </c>
      <c r="U264" s="334">
        <v>32.658823529411762</v>
      </c>
      <c r="V264" s="334">
        <v>28.223529411764705</v>
      </c>
      <c r="W264" s="334">
        <v>24.517647058823531</v>
      </c>
      <c r="X264" s="334">
        <v>21.623529411764707</v>
      </c>
      <c r="Y264" s="334">
        <v>21.4</v>
      </c>
      <c r="Z264" s="334">
        <v>24.458823529411763</v>
      </c>
      <c r="AA264" s="334">
        <v>33.882352941176471</v>
      </c>
      <c r="AB264" s="334">
        <v>48.976470588235294</v>
      </c>
    </row>
    <row r="265" spans="1:28" x14ac:dyDescent="0.25">
      <c r="A265" s="175">
        <v>198</v>
      </c>
      <c r="B265" s="47"/>
      <c r="C265" s="175">
        <v>127</v>
      </c>
      <c r="D265" s="175">
        <v>123</v>
      </c>
      <c r="E265" s="175">
        <v>112</v>
      </c>
      <c r="F265" s="175">
        <v>83</v>
      </c>
      <c r="G265" s="175">
        <v>64</v>
      </c>
      <c r="H265" s="175">
        <v>56</v>
      </c>
      <c r="I265" s="175">
        <v>48</v>
      </c>
      <c r="J265" s="175">
        <v>43</v>
      </c>
      <c r="K265" s="175">
        <v>44</v>
      </c>
      <c r="L265" s="175">
        <v>50</v>
      </c>
      <c r="M265" s="175">
        <v>69</v>
      </c>
      <c r="N265" s="175">
        <v>102</v>
      </c>
      <c r="P265" s="111">
        <v>198</v>
      </c>
      <c r="Q265" s="334">
        <v>127.51764705882353</v>
      </c>
      <c r="R265" s="334">
        <v>122.96470588235294</v>
      </c>
      <c r="S265" s="334">
        <v>112.29411764705883</v>
      </c>
      <c r="T265" s="334">
        <v>83.270588235294113</v>
      </c>
      <c r="U265" s="334">
        <v>64.588235294117652</v>
      </c>
      <c r="V265" s="334">
        <v>55.835294117647059</v>
      </c>
      <c r="W265" s="334">
        <v>48.658823529411762</v>
      </c>
      <c r="X265" s="334">
        <v>43.341176470588238</v>
      </c>
      <c r="Y265" s="334">
        <v>43.870588235294115</v>
      </c>
      <c r="Z265" s="334">
        <v>50.247058823529414</v>
      </c>
      <c r="AA265" s="334">
        <v>69.164705882352948</v>
      </c>
      <c r="AB265" s="334">
        <v>101.62352941176471</v>
      </c>
    </row>
    <row r="266" spans="1:28" x14ac:dyDescent="0.25">
      <c r="A266" s="175">
        <v>199</v>
      </c>
      <c r="B266" s="47"/>
      <c r="C266" s="175">
        <v>1122</v>
      </c>
      <c r="D266" s="175">
        <v>1122</v>
      </c>
      <c r="E266" s="175">
        <v>1056</v>
      </c>
      <c r="F266" s="175">
        <v>767</v>
      </c>
      <c r="G266" s="175">
        <v>542</v>
      </c>
      <c r="H266" s="175">
        <v>457</v>
      </c>
      <c r="I266" s="175">
        <v>384</v>
      </c>
      <c r="J266" s="175">
        <v>328</v>
      </c>
      <c r="K266" s="175">
        <v>333</v>
      </c>
      <c r="L266" s="175">
        <v>395</v>
      </c>
      <c r="M266" s="175">
        <v>541</v>
      </c>
      <c r="N266" s="175">
        <v>814</v>
      </c>
      <c r="P266" s="111">
        <v>199</v>
      </c>
      <c r="Q266" s="334">
        <v>1121.1882352941177</v>
      </c>
      <c r="R266" s="334">
        <v>1126.0117647058823</v>
      </c>
      <c r="S266" s="334">
        <v>1057.8588235294117</v>
      </c>
      <c r="T266" s="334">
        <v>770.74117647058824</v>
      </c>
      <c r="U266" s="334">
        <v>544.44705882352946</v>
      </c>
      <c r="V266" s="334">
        <v>456.25882352941176</v>
      </c>
      <c r="W266" s="334">
        <v>385.02352941176468</v>
      </c>
      <c r="X266" s="334">
        <v>328.88235294117646</v>
      </c>
      <c r="Y266" s="334">
        <v>334.8</v>
      </c>
      <c r="Z266" s="334">
        <v>396.50588235294117</v>
      </c>
      <c r="AA266" s="334">
        <v>540.63529411764705</v>
      </c>
      <c r="AB266" s="334">
        <v>815.22352941176473</v>
      </c>
    </row>
    <row r="267" spans="1:28" x14ac:dyDescent="0.25">
      <c r="A267" s="175">
        <v>200</v>
      </c>
      <c r="B267" s="47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P267" s="111"/>
      <c r="Q267" s="334"/>
      <c r="R267" s="334"/>
      <c r="S267" s="334"/>
      <c r="T267" s="334"/>
      <c r="U267" s="334"/>
      <c r="V267" s="334"/>
      <c r="W267" s="334"/>
      <c r="X267" s="334"/>
      <c r="Y267" s="334"/>
      <c r="Z267" s="334"/>
      <c r="AA267" s="334"/>
      <c r="AB267" s="334"/>
    </row>
    <row r="268" spans="1:28" x14ac:dyDescent="0.25">
      <c r="A268" s="175">
        <v>201</v>
      </c>
      <c r="B268" s="47"/>
      <c r="C268" s="175">
        <v>24</v>
      </c>
      <c r="D268" s="175">
        <v>25</v>
      </c>
      <c r="E268" s="175">
        <v>23</v>
      </c>
      <c r="F268" s="175">
        <v>18</v>
      </c>
      <c r="G268" s="175">
        <v>12</v>
      </c>
      <c r="H268" s="175">
        <v>9</v>
      </c>
      <c r="I268" s="175">
        <v>7</v>
      </c>
      <c r="J268" s="175">
        <v>6</v>
      </c>
      <c r="K268" s="175">
        <v>6</v>
      </c>
      <c r="L268" s="175">
        <v>8</v>
      </c>
      <c r="M268" s="175">
        <v>12</v>
      </c>
      <c r="N268" s="175">
        <v>18</v>
      </c>
      <c r="P268" s="111">
        <v>201</v>
      </c>
      <c r="Q268" s="334">
        <v>24.129411764705882</v>
      </c>
      <c r="R268" s="334">
        <v>24.6</v>
      </c>
      <c r="S268" s="334">
        <v>22.823529411764707</v>
      </c>
      <c r="T268" s="334">
        <v>17.847058823529412</v>
      </c>
      <c r="U268" s="334">
        <v>12.152941176470588</v>
      </c>
      <c r="V268" s="334">
        <v>8.9058823529411768</v>
      </c>
      <c r="W268" s="334">
        <v>7.3176470588235292</v>
      </c>
      <c r="X268" s="334">
        <v>6.2352941176470589</v>
      </c>
      <c r="Y268" s="334">
        <v>6.4588235294117649</v>
      </c>
      <c r="Z268" s="334">
        <v>7.8117647058823527</v>
      </c>
      <c r="AA268" s="334">
        <v>11.694117647058823</v>
      </c>
      <c r="AB268" s="334">
        <v>18.258823529411764</v>
      </c>
    </row>
    <row r="269" spans="1:28" x14ac:dyDescent="0.25">
      <c r="A269" s="175">
        <v>202</v>
      </c>
      <c r="B269" s="47"/>
      <c r="C269" s="175">
        <v>10</v>
      </c>
      <c r="D269" s="175">
        <v>9</v>
      </c>
      <c r="E269" s="175">
        <v>9</v>
      </c>
      <c r="F269" s="175">
        <v>7</v>
      </c>
      <c r="G269" s="175">
        <v>5</v>
      </c>
      <c r="H269" s="175">
        <v>3</v>
      </c>
      <c r="I269" s="175">
        <v>3</v>
      </c>
      <c r="J269" s="175">
        <v>2</v>
      </c>
      <c r="K269" s="175">
        <v>3</v>
      </c>
      <c r="L269" s="175">
        <v>3</v>
      </c>
      <c r="M269" s="175">
        <v>5</v>
      </c>
      <c r="N269" s="175">
        <v>8</v>
      </c>
      <c r="P269" s="111">
        <v>202</v>
      </c>
      <c r="Q269" s="334">
        <v>10.105882352941176</v>
      </c>
      <c r="R269" s="334">
        <v>9.2705882352941185</v>
      </c>
      <c r="S269" s="334">
        <v>9.3647058823529417</v>
      </c>
      <c r="T269" s="334">
        <v>6.658823529411765</v>
      </c>
      <c r="U269" s="334">
        <v>4.5411764705882351</v>
      </c>
      <c r="V269" s="334">
        <v>3.4588235294117649</v>
      </c>
      <c r="W269" s="334">
        <v>2.8</v>
      </c>
      <c r="X269" s="334">
        <v>2.2941176470588234</v>
      </c>
      <c r="Y269" s="334">
        <v>2.6823529411764704</v>
      </c>
      <c r="Z269" s="334">
        <v>3.2</v>
      </c>
      <c r="AA269" s="334">
        <v>4.8588235294117643</v>
      </c>
      <c r="AB269" s="334">
        <v>7.8588235294117643</v>
      </c>
    </row>
    <row r="270" spans="1:28" x14ac:dyDescent="0.25">
      <c r="A270" s="175">
        <v>203</v>
      </c>
      <c r="B270" s="47"/>
      <c r="C270" s="175">
        <v>41</v>
      </c>
      <c r="D270" s="175">
        <v>41</v>
      </c>
      <c r="E270" s="175">
        <v>38</v>
      </c>
      <c r="F270" s="175">
        <v>30</v>
      </c>
      <c r="G270" s="175">
        <v>20</v>
      </c>
      <c r="H270" s="175">
        <v>15</v>
      </c>
      <c r="I270" s="175">
        <v>12</v>
      </c>
      <c r="J270" s="175">
        <v>11</v>
      </c>
      <c r="K270" s="175">
        <v>11</v>
      </c>
      <c r="L270" s="175">
        <v>13</v>
      </c>
      <c r="M270" s="175">
        <v>20</v>
      </c>
      <c r="N270" s="175">
        <v>30</v>
      </c>
      <c r="P270" s="111">
        <v>203</v>
      </c>
      <c r="Q270" s="334">
        <v>40.752941176470586</v>
      </c>
      <c r="R270" s="334">
        <v>41.494117647058822</v>
      </c>
      <c r="S270" s="334">
        <v>38.247058823529414</v>
      </c>
      <c r="T270" s="334">
        <v>29.964705882352941</v>
      </c>
      <c r="U270" s="334">
        <v>20.55294117647059</v>
      </c>
      <c r="V270" s="334">
        <v>15.023529411764706</v>
      </c>
      <c r="W270" s="334">
        <v>12.4</v>
      </c>
      <c r="X270" s="334">
        <v>10.647058823529411</v>
      </c>
      <c r="Y270" s="334">
        <v>11.08235294117647</v>
      </c>
      <c r="Z270" s="334">
        <v>13.352941176470589</v>
      </c>
      <c r="AA270" s="334">
        <v>19.729411764705883</v>
      </c>
      <c r="AB270" s="334">
        <v>30.529411764705884</v>
      </c>
    </row>
    <row r="271" spans="1:28" x14ac:dyDescent="0.25">
      <c r="A271" s="175">
        <v>204</v>
      </c>
      <c r="B271" s="47"/>
      <c r="C271" s="175">
        <v>525</v>
      </c>
      <c r="D271" s="175">
        <v>994</v>
      </c>
      <c r="E271" s="175">
        <v>1515</v>
      </c>
      <c r="F271" s="175">
        <v>1871</v>
      </c>
      <c r="G271" s="175">
        <v>2008</v>
      </c>
      <c r="H271" s="175">
        <v>1580</v>
      </c>
      <c r="I271" s="175">
        <v>1169</v>
      </c>
      <c r="J271" s="175">
        <v>784</v>
      </c>
      <c r="K271" s="175">
        <v>454</v>
      </c>
      <c r="L271" s="175">
        <v>274</v>
      </c>
      <c r="M271" s="175">
        <v>196</v>
      </c>
      <c r="N271" s="175">
        <v>228</v>
      </c>
      <c r="P271" s="111">
        <v>204</v>
      </c>
      <c r="Q271" s="334">
        <v>528.10588235294119</v>
      </c>
      <c r="R271" s="334">
        <v>995.38823529411764</v>
      </c>
      <c r="S271" s="334">
        <v>1514.9411764705883</v>
      </c>
      <c r="T271" s="334">
        <v>1868.835294117647</v>
      </c>
      <c r="U271" s="334">
        <v>2013.4</v>
      </c>
      <c r="V271" s="334">
        <v>1586.2823529411764</v>
      </c>
      <c r="W271" s="334">
        <v>1170.8823529411766</v>
      </c>
      <c r="X271" s="334">
        <v>787.24705882352941</v>
      </c>
      <c r="Y271" s="334">
        <v>455.11764705882354</v>
      </c>
      <c r="Z271" s="334">
        <v>275.31764705882352</v>
      </c>
      <c r="AA271" s="334">
        <v>196.83529411764707</v>
      </c>
      <c r="AB271" s="334">
        <v>228.43529411764706</v>
      </c>
    </row>
    <row r="272" spans="1:28" x14ac:dyDescent="0.25">
      <c r="A272" s="175">
        <v>205</v>
      </c>
      <c r="B272" s="47"/>
      <c r="C272" s="175">
        <v>215</v>
      </c>
      <c r="D272" s="175">
        <v>236</v>
      </c>
      <c r="E272" s="175">
        <v>238</v>
      </c>
      <c r="F272" s="175">
        <v>189</v>
      </c>
      <c r="G272" s="175">
        <v>118</v>
      </c>
      <c r="H272" s="175">
        <v>86</v>
      </c>
      <c r="I272" s="175">
        <v>67</v>
      </c>
      <c r="J272" s="175">
        <v>53</v>
      </c>
      <c r="K272" s="175">
        <v>46</v>
      </c>
      <c r="L272" s="175">
        <v>60</v>
      </c>
      <c r="M272" s="175">
        <v>98</v>
      </c>
      <c r="N272" s="175">
        <v>159</v>
      </c>
      <c r="P272" s="111">
        <v>205</v>
      </c>
      <c r="Q272" s="334">
        <v>215.51764705882354</v>
      </c>
      <c r="R272" s="334">
        <v>237.8</v>
      </c>
      <c r="S272" s="334">
        <v>239.01176470588234</v>
      </c>
      <c r="T272" s="334">
        <v>190.5529411764706</v>
      </c>
      <c r="U272" s="334">
        <v>118.81176470588235</v>
      </c>
      <c r="V272" s="334">
        <v>86.976470588235287</v>
      </c>
      <c r="W272" s="334">
        <v>67.764705882352942</v>
      </c>
      <c r="X272" s="334">
        <v>53.423529411764704</v>
      </c>
      <c r="Y272" s="334">
        <v>46.176470588235297</v>
      </c>
      <c r="Z272" s="334">
        <v>59.952941176470588</v>
      </c>
      <c r="AA272" s="334">
        <v>98.552941176470583</v>
      </c>
      <c r="AB272" s="334">
        <v>159.48235294117646</v>
      </c>
    </row>
    <row r="273" spans="1:28" x14ac:dyDescent="0.25">
      <c r="A273" s="175">
        <v>206</v>
      </c>
      <c r="B273" s="47"/>
      <c r="C273" s="175">
        <v>598</v>
      </c>
      <c r="D273" s="175">
        <v>602</v>
      </c>
      <c r="E273" s="175">
        <v>570</v>
      </c>
      <c r="F273" s="175">
        <v>432</v>
      </c>
      <c r="G273" s="175">
        <v>296</v>
      </c>
      <c r="H273" s="175">
        <v>232</v>
      </c>
      <c r="I273" s="175">
        <v>192</v>
      </c>
      <c r="J273" s="175">
        <v>158</v>
      </c>
      <c r="K273" s="175">
        <v>145</v>
      </c>
      <c r="L273" s="175">
        <v>176</v>
      </c>
      <c r="M273" s="175">
        <v>259</v>
      </c>
      <c r="N273" s="175">
        <v>429</v>
      </c>
      <c r="P273" s="111">
        <v>206</v>
      </c>
      <c r="Q273" s="334">
        <v>598.96470588235297</v>
      </c>
      <c r="R273" s="334">
        <v>605.2705882352941</v>
      </c>
      <c r="S273" s="334">
        <v>571.02352941176468</v>
      </c>
      <c r="T273" s="334">
        <v>434.2705882352941</v>
      </c>
      <c r="U273" s="334">
        <v>297.63529411764705</v>
      </c>
      <c r="V273" s="334">
        <v>232.96470588235294</v>
      </c>
      <c r="W273" s="334">
        <v>192.8</v>
      </c>
      <c r="X273" s="334">
        <v>159.02352941176471</v>
      </c>
      <c r="Y273" s="334">
        <v>146.24705882352941</v>
      </c>
      <c r="Z273" s="334">
        <v>176.91764705882352</v>
      </c>
      <c r="AA273" s="334">
        <v>260.23529411764707</v>
      </c>
      <c r="AB273" s="334">
        <v>429.76470588235293</v>
      </c>
    </row>
    <row r="274" spans="1:28" x14ac:dyDescent="0.25">
      <c r="A274" s="175">
        <v>207</v>
      </c>
      <c r="B274" s="47"/>
      <c r="C274" s="175">
        <v>609</v>
      </c>
      <c r="D274" s="175">
        <v>614</v>
      </c>
      <c r="E274" s="175">
        <v>580</v>
      </c>
      <c r="F274" s="175">
        <v>441</v>
      </c>
      <c r="G274" s="175">
        <v>302</v>
      </c>
      <c r="H274" s="175">
        <v>237</v>
      </c>
      <c r="I274" s="175">
        <v>196</v>
      </c>
      <c r="J274" s="175">
        <v>162</v>
      </c>
      <c r="K274" s="175">
        <v>149</v>
      </c>
      <c r="L274" s="175">
        <v>179</v>
      </c>
      <c r="M274" s="175">
        <v>264</v>
      </c>
      <c r="N274" s="175">
        <v>436</v>
      </c>
      <c r="P274" s="111">
        <v>207</v>
      </c>
      <c r="Q274" s="334">
        <v>609.10588235294119</v>
      </c>
      <c r="R274" s="334">
        <v>616.70588235294122</v>
      </c>
      <c r="S274" s="334">
        <v>581.89411764705881</v>
      </c>
      <c r="T274" s="334">
        <v>443.54117647058825</v>
      </c>
      <c r="U274" s="334">
        <v>303.77647058823527</v>
      </c>
      <c r="V274" s="334">
        <v>237.8235294117647</v>
      </c>
      <c r="W274" s="334">
        <v>196.85882352941175</v>
      </c>
      <c r="X274" s="334">
        <v>162.68235294117648</v>
      </c>
      <c r="Y274" s="334">
        <v>149.45882352941177</v>
      </c>
      <c r="Z274" s="334">
        <v>180.23529411764707</v>
      </c>
      <c r="AA274" s="334">
        <v>264.70588235294116</v>
      </c>
      <c r="AB274" s="334">
        <v>436.63529411764705</v>
      </c>
    </row>
    <row r="275" spans="1:28" x14ac:dyDescent="0.25">
      <c r="A275" s="175">
        <v>208</v>
      </c>
      <c r="B275" s="47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P275" s="111"/>
      <c r="Q275" s="334"/>
      <c r="R275" s="334"/>
      <c r="S275" s="334"/>
      <c r="T275" s="334"/>
      <c r="U275" s="334"/>
      <c r="V275" s="334"/>
      <c r="W275" s="334"/>
      <c r="X275" s="334"/>
      <c r="Y275" s="334"/>
      <c r="Z275" s="334"/>
      <c r="AA275" s="334"/>
      <c r="AB275" s="334"/>
    </row>
    <row r="276" spans="1:28" x14ac:dyDescent="0.25">
      <c r="A276" s="175">
        <v>209</v>
      </c>
      <c r="B276" s="47"/>
      <c r="C276" s="175">
        <v>744</v>
      </c>
      <c r="D276" s="175">
        <v>816</v>
      </c>
      <c r="E276" s="175">
        <v>826</v>
      </c>
      <c r="F276" s="175">
        <v>641</v>
      </c>
      <c r="G276" s="175">
        <v>403</v>
      </c>
      <c r="H276" s="175">
        <v>299</v>
      </c>
      <c r="I276" s="175">
        <v>235</v>
      </c>
      <c r="J276" s="175">
        <v>185</v>
      </c>
      <c r="K276" s="175">
        <v>160</v>
      </c>
      <c r="L276" s="175">
        <v>200</v>
      </c>
      <c r="M276" s="175">
        <v>334</v>
      </c>
      <c r="N276" s="175">
        <v>547</v>
      </c>
      <c r="P276" s="111">
        <v>209</v>
      </c>
      <c r="Q276" s="334">
        <v>745.98823529411766</v>
      </c>
      <c r="R276" s="334">
        <v>821.03529411764703</v>
      </c>
      <c r="S276" s="334">
        <v>829.1882352941177</v>
      </c>
      <c r="T276" s="334">
        <v>645.24705882352941</v>
      </c>
      <c r="U276" s="334">
        <v>406.03529411764708</v>
      </c>
      <c r="V276" s="334">
        <v>301.29411764705884</v>
      </c>
      <c r="W276" s="334">
        <v>236.62352941176471</v>
      </c>
      <c r="X276" s="334">
        <v>186.4</v>
      </c>
      <c r="Y276" s="334">
        <v>160.74117647058824</v>
      </c>
      <c r="Z276" s="334">
        <v>201.30588235294118</v>
      </c>
      <c r="AA276" s="334">
        <v>335.78823529411767</v>
      </c>
      <c r="AB276" s="334">
        <v>549.74117647058824</v>
      </c>
    </row>
    <row r="277" spans="1:28" x14ac:dyDescent="0.25">
      <c r="A277" s="175">
        <v>210</v>
      </c>
      <c r="B277" s="47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P277" s="111"/>
      <c r="Q277" s="334"/>
      <c r="R277" s="334"/>
      <c r="S277" s="334"/>
      <c r="T277" s="334"/>
      <c r="U277" s="334"/>
      <c r="V277" s="334"/>
      <c r="W277" s="334"/>
      <c r="X277" s="334"/>
      <c r="Y277" s="334"/>
      <c r="Z277" s="334"/>
      <c r="AA277" s="334"/>
      <c r="AB277" s="334"/>
    </row>
    <row r="278" spans="1:28" x14ac:dyDescent="0.25">
      <c r="A278" s="175">
        <v>211</v>
      </c>
      <c r="B278" s="47"/>
      <c r="C278" s="175">
        <v>584</v>
      </c>
      <c r="D278" s="175">
        <v>517</v>
      </c>
      <c r="E278" s="175">
        <v>459</v>
      </c>
      <c r="F278" s="175">
        <v>317</v>
      </c>
      <c r="G278" s="175">
        <v>233</v>
      </c>
      <c r="H278" s="175">
        <v>195</v>
      </c>
      <c r="I278" s="175">
        <v>164</v>
      </c>
      <c r="J278" s="175">
        <v>140</v>
      </c>
      <c r="K278" s="175">
        <v>143</v>
      </c>
      <c r="L278" s="175">
        <v>170</v>
      </c>
      <c r="M278" s="175">
        <v>253</v>
      </c>
      <c r="N278" s="175">
        <v>426</v>
      </c>
      <c r="P278" s="111">
        <v>211</v>
      </c>
      <c r="Q278" s="334">
        <v>584.84705882352944</v>
      </c>
      <c r="R278" s="334">
        <v>519.10588235294119</v>
      </c>
      <c r="S278" s="334">
        <v>460.34117647058821</v>
      </c>
      <c r="T278" s="334">
        <v>318.51764705882351</v>
      </c>
      <c r="U278" s="334">
        <v>234.14117647058825</v>
      </c>
      <c r="V278" s="334">
        <v>195.76470588235293</v>
      </c>
      <c r="W278" s="334">
        <v>164.5529411764706</v>
      </c>
      <c r="X278" s="334">
        <v>140.21176470588236</v>
      </c>
      <c r="Y278" s="334">
        <v>143.81176470588235</v>
      </c>
      <c r="Z278" s="334">
        <v>171.1764705882353</v>
      </c>
      <c r="AA278" s="334">
        <v>252.8235294117647</v>
      </c>
      <c r="AB278" s="334">
        <v>427.5529411764706</v>
      </c>
    </row>
    <row r="279" spans="1:28" x14ac:dyDescent="0.25">
      <c r="A279" s="175">
        <v>212</v>
      </c>
      <c r="B279" s="47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P279" s="111"/>
      <c r="Q279" s="334"/>
      <c r="R279" s="334"/>
      <c r="S279" s="334"/>
      <c r="T279" s="334"/>
      <c r="U279" s="334"/>
      <c r="V279" s="334"/>
      <c r="W279" s="334"/>
      <c r="X279" s="334"/>
      <c r="Y279" s="334"/>
      <c r="Z279" s="334"/>
      <c r="AA279" s="334"/>
      <c r="AB279" s="334"/>
    </row>
    <row r="280" spans="1:28" x14ac:dyDescent="0.25">
      <c r="A280" s="175">
        <v>213</v>
      </c>
      <c r="B280" s="47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P280" s="111"/>
      <c r="Q280" s="334"/>
      <c r="R280" s="334"/>
      <c r="S280" s="334"/>
      <c r="T280" s="334"/>
      <c r="U280" s="334"/>
      <c r="V280" s="334"/>
      <c r="W280" s="334"/>
      <c r="X280" s="334"/>
      <c r="Y280" s="334"/>
      <c r="Z280" s="334"/>
      <c r="AA280" s="334"/>
      <c r="AB280" s="334"/>
    </row>
    <row r="281" spans="1:28" x14ac:dyDescent="0.25">
      <c r="A281" s="175">
        <v>214</v>
      </c>
      <c r="B281" s="47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P281" s="111"/>
      <c r="Q281" s="334"/>
      <c r="R281" s="334"/>
      <c r="S281" s="334"/>
      <c r="T281" s="334"/>
      <c r="U281" s="334"/>
      <c r="V281" s="334"/>
      <c r="W281" s="334"/>
      <c r="X281" s="334"/>
      <c r="Y281" s="334"/>
      <c r="Z281" s="334"/>
      <c r="AA281" s="334"/>
      <c r="AB281" s="334"/>
    </row>
    <row r="282" spans="1:28" x14ac:dyDescent="0.25">
      <c r="A282" s="175">
        <v>215</v>
      </c>
      <c r="B282" s="47"/>
      <c r="C282" s="175">
        <v>184</v>
      </c>
      <c r="D282" s="175">
        <v>238</v>
      </c>
      <c r="E282" s="175">
        <v>180</v>
      </c>
      <c r="F282" s="175">
        <v>188</v>
      </c>
      <c r="G282" s="175">
        <v>252</v>
      </c>
      <c r="H282" s="175">
        <v>289</v>
      </c>
      <c r="I282" s="175">
        <v>364</v>
      </c>
      <c r="J282" s="175">
        <v>377</v>
      </c>
      <c r="K282" s="175">
        <v>436</v>
      </c>
      <c r="L282" s="175">
        <v>396</v>
      </c>
      <c r="M282" s="175">
        <v>235</v>
      </c>
      <c r="N282" s="175">
        <v>189</v>
      </c>
      <c r="P282" s="111">
        <v>215</v>
      </c>
      <c r="Q282" s="334">
        <v>183.6705882352941</v>
      </c>
      <c r="R282" s="334">
        <v>235.78823529411764</v>
      </c>
      <c r="S282" s="334">
        <v>179.23529411764707</v>
      </c>
      <c r="T282" s="334">
        <v>186.84705882352941</v>
      </c>
      <c r="U282" s="334">
        <v>252.68235294117648</v>
      </c>
      <c r="V282" s="334">
        <v>291.23529411764707</v>
      </c>
      <c r="W282" s="334">
        <v>362.90588235294115</v>
      </c>
      <c r="X282" s="334">
        <v>378.6</v>
      </c>
      <c r="Y282" s="334">
        <v>438.36470588235295</v>
      </c>
      <c r="Z282" s="334">
        <v>394.83529411764704</v>
      </c>
      <c r="AA282" s="334">
        <v>236.15294117647059</v>
      </c>
      <c r="AB282" s="334">
        <v>188.54117647058823</v>
      </c>
    </row>
    <row r="283" spans="1:28" x14ac:dyDescent="0.25">
      <c r="A283" s="175">
        <v>216</v>
      </c>
      <c r="B283" s="47"/>
      <c r="C283" s="175">
        <v>233</v>
      </c>
      <c r="D283" s="175">
        <v>286</v>
      </c>
      <c r="E283" s="175">
        <v>232</v>
      </c>
      <c r="F283" s="175">
        <v>213</v>
      </c>
      <c r="G283" s="175">
        <v>282</v>
      </c>
      <c r="H283" s="175">
        <v>317</v>
      </c>
      <c r="I283" s="175">
        <v>376</v>
      </c>
      <c r="J283" s="175">
        <v>381</v>
      </c>
      <c r="K283" s="175">
        <v>460</v>
      </c>
      <c r="L283" s="175">
        <v>490</v>
      </c>
      <c r="M283" s="175">
        <v>315</v>
      </c>
      <c r="N283" s="175">
        <v>227</v>
      </c>
      <c r="P283" s="111">
        <v>216</v>
      </c>
      <c r="Q283" s="334">
        <v>231.87058823529412</v>
      </c>
      <c r="R283" s="334">
        <v>284.24705882352941</v>
      </c>
      <c r="S283" s="334">
        <v>228.96470588235294</v>
      </c>
      <c r="T283" s="334">
        <v>211.91764705882352</v>
      </c>
      <c r="U283" s="334">
        <v>280.21176470588233</v>
      </c>
      <c r="V283" s="334">
        <v>317.63529411764705</v>
      </c>
      <c r="W283" s="334">
        <v>376.87058823529412</v>
      </c>
      <c r="X283" s="334">
        <v>381.16470588235296</v>
      </c>
      <c r="Y283" s="334">
        <v>461.64705882352939</v>
      </c>
      <c r="Z283" s="334">
        <v>491.01176470588234</v>
      </c>
      <c r="AA283" s="334">
        <v>316.38823529411764</v>
      </c>
      <c r="AB283" s="334">
        <v>226.78823529411764</v>
      </c>
    </row>
    <row r="284" spans="1:28" x14ac:dyDescent="0.25">
      <c r="A284" s="175">
        <v>217</v>
      </c>
      <c r="B284" s="47"/>
      <c r="C284" s="175">
        <v>508</v>
      </c>
      <c r="D284" s="175">
        <v>639</v>
      </c>
      <c r="E284" s="175">
        <v>503</v>
      </c>
      <c r="F284" s="175">
        <v>502</v>
      </c>
      <c r="G284" s="175">
        <v>681</v>
      </c>
      <c r="H284" s="175">
        <v>773</v>
      </c>
      <c r="I284" s="175">
        <v>936</v>
      </c>
      <c r="J284" s="175">
        <v>953</v>
      </c>
      <c r="K284" s="175">
        <v>1117</v>
      </c>
      <c r="L284" s="175">
        <v>1124</v>
      </c>
      <c r="M284" s="175">
        <v>696</v>
      </c>
      <c r="N284" s="175">
        <v>519</v>
      </c>
      <c r="P284" s="111">
        <v>217</v>
      </c>
      <c r="Q284" s="334">
        <v>505.08235294117645</v>
      </c>
      <c r="R284" s="334">
        <v>632.48235294117649</v>
      </c>
      <c r="S284" s="334">
        <v>497.09411764705885</v>
      </c>
      <c r="T284" s="334">
        <v>498.7294117647059</v>
      </c>
      <c r="U284" s="334">
        <v>679.63529411764705</v>
      </c>
      <c r="V284" s="334">
        <v>776.91764705882349</v>
      </c>
      <c r="W284" s="334">
        <v>935.97647058823532</v>
      </c>
      <c r="X284" s="334">
        <v>954.94117647058829</v>
      </c>
      <c r="Y284" s="334">
        <v>1122.6941176470589</v>
      </c>
      <c r="Z284" s="334">
        <v>1123.6352941176472</v>
      </c>
      <c r="AA284" s="334">
        <v>698.47058823529414</v>
      </c>
      <c r="AB284" s="334">
        <v>519.20000000000005</v>
      </c>
    </row>
    <row r="285" spans="1:28" x14ac:dyDescent="0.25">
      <c r="A285" s="175">
        <v>218</v>
      </c>
      <c r="B285" s="47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P285" s="111"/>
      <c r="Q285" s="334"/>
      <c r="R285" s="334"/>
      <c r="S285" s="334"/>
      <c r="T285" s="334"/>
      <c r="U285" s="334"/>
      <c r="V285" s="334"/>
      <c r="W285" s="334"/>
      <c r="X285" s="334"/>
      <c r="Y285" s="334"/>
      <c r="Z285" s="334"/>
      <c r="AA285" s="334"/>
      <c r="AB285" s="334"/>
    </row>
    <row r="286" spans="1:28" x14ac:dyDescent="0.25">
      <c r="A286" s="175">
        <v>219</v>
      </c>
      <c r="B286" s="47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P286" s="111"/>
      <c r="Q286" s="334"/>
      <c r="R286" s="334"/>
      <c r="S286" s="334"/>
      <c r="T286" s="334"/>
      <c r="U286" s="334"/>
      <c r="V286" s="334"/>
      <c r="W286" s="334"/>
      <c r="X286" s="334"/>
      <c r="Y286" s="334"/>
      <c r="Z286" s="334"/>
      <c r="AA286" s="334"/>
      <c r="AB286" s="334"/>
    </row>
    <row r="287" spans="1:28" x14ac:dyDescent="0.25">
      <c r="A287" s="175">
        <v>220</v>
      </c>
      <c r="B287" s="47"/>
      <c r="C287" s="175">
        <v>62</v>
      </c>
      <c r="D287" s="175">
        <v>59</v>
      </c>
      <c r="E287" s="175">
        <v>51</v>
      </c>
      <c r="F287" s="175">
        <v>63</v>
      </c>
      <c r="G287" s="175">
        <v>96</v>
      </c>
      <c r="H287" s="175">
        <v>120</v>
      </c>
      <c r="I287" s="175">
        <v>136</v>
      </c>
      <c r="J287" s="175">
        <v>118</v>
      </c>
      <c r="K287" s="175">
        <v>131</v>
      </c>
      <c r="L287" s="175">
        <v>148</v>
      </c>
      <c r="M287" s="175">
        <v>103</v>
      </c>
      <c r="N287" s="175">
        <v>80</v>
      </c>
      <c r="P287" s="111">
        <v>220</v>
      </c>
      <c r="Q287" s="334">
        <v>60.964705882352938</v>
      </c>
      <c r="R287" s="334">
        <v>57.988235294117644</v>
      </c>
      <c r="S287" s="334">
        <v>49.705882352941174</v>
      </c>
      <c r="T287" s="334">
        <v>62.588235294117645</v>
      </c>
      <c r="U287" s="334">
        <v>95.917647058823533</v>
      </c>
      <c r="V287" s="334">
        <v>120.94117647058823</v>
      </c>
      <c r="W287" s="334">
        <v>135.97647058823529</v>
      </c>
      <c r="X287" s="334">
        <v>118.67058823529412</v>
      </c>
      <c r="Y287" s="334">
        <v>131.30588235294118</v>
      </c>
      <c r="Z287" s="334">
        <v>147.58823529411765</v>
      </c>
      <c r="AA287" s="334">
        <v>103.47058823529412</v>
      </c>
      <c r="AB287" s="334">
        <v>80</v>
      </c>
    </row>
    <row r="288" spans="1:28" x14ac:dyDescent="0.25">
      <c r="A288" s="175">
        <v>221</v>
      </c>
      <c r="B288" s="47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P288" s="111"/>
      <c r="Q288" s="334"/>
      <c r="R288" s="334"/>
      <c r="S288" s="334"/>
      <c r="T288" s="334"/>
      <c r="U288" s="334"/>
      <c r="V288" s="334"/>
      <c r="W288" s="334"/>
      <c r="X288" s="334"/>
      <c r="Y288" s="334"/>
      <c r="Z288" s="334"/>
      <c r="AA288" s="334"/>
      <c r="AB288" s="334"/>
    </row>
    <row r="289" spans="1:28" x14ac:dyDescent="0.25">
      <c r="A289" s="175">
        <v>222</v>
      </c>
      <c r="B289" s="47"/>
      <c r="C289" s="175">
        <v>1181</v>
      </c>
      <c r="D289" s="175">
        <v>1272</v>
      </c>
      <c r="E289" s="175">
        <v>1131</v>
      </c>
      <c r="F289" s="175">
        <v>1027</v>
      </c>
      <c r="G289" s="175">
        <v>1329</v>
      </c>
      <c r="H289" s="175">
        <v>1646</v>
      </c>
      <c r="I289" s="175">
        <v>1563</v>
      </c>
      <c r="J289" s="175">
        <v>1266</v>
      </c>
      <c r="K289" s="175">
        <v>1466</v>
      </c>
      <c r="L289" s="175">
        <v>1952</v>
      </c>
      <c r="M289" s="175">
        <v>1468</v>
      </c>
      <c r="N289" s="175">
        <v>1190</v>
      </c>
      <c r="P289" s="111">
        <v>222</v>
      </c>
      <c r="Q289" s="334">
        <v>1162.4000000000001</v>
      </c>
      <c r="R289" s="334">
        <v>1262.2588235294118</v>
      </c>
      <c r="S289" s="334">
        <v>1115.1882352941177</v>
      </c>
      <c r="T289" s="334">
        <v>1023.8235294117648</v>
      </c>
      <c r="U289" s="334">
        <v>1325.4352941176471</v>
      </c>
      <c r="V289" s="334">
        <v>1643.035294117647</v>
      </c>
      <c r="W289" s="334">
        <v>1564.4470588235295</v>
      </c>
      <c r="X289" s="334">
        <v>1258.6588235294118</v>
      </c>
      <c r="Y289" s="334">
        <v>1465.5058823529412</v>
      </c>
      <c r="Z289" s="334">
        <v>1959.8</v>
      </c>
      <c r="AA289" s="334">
        <v>1473.8</v>
      </c>
      <c r="AB289" s="334">
        <v>1188.5647058823529</v>
      </c>
    </row>
    <row r="290" spans="1:28" x14ac:dyDescent="0.25">
      <c r="A290" s="175">
        <v>223</v>
      </c>
      <c r="B290" s="47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P290" s="111"/>
      <c r="Q290" s="334"/>
      <c r="R290" s="334"/>
      <c r="S290" s="334"/>
      <c r="T290" s="334"/>
      <c r="U290" s="334"/>
      <c r="V290" s="334"/>
      <c r="W290" s="334"/>
      <c r="X290" s="334"/>
      <c r="Y290" s="334"/>
      <c r="Z290" s="334"/>
      <c r="AA290" s="334"/>
      <c r="AB290" s="334"/>
    </row>
    <row r="291" spans="1:28" x14ac:dyDescent="0.25">
      <c r="A291" s="175">
        <v>224</v>
      </c>
      <c r="B291" s="47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P291" s="111"/>
      <c r="Q291" s="334"/>
      <c r="R291" s="334"/>
      <c r="S291" s="334"/>
      <c r="T291" s="334"/>
      <c r="U291" s="334"/>
      <c r="V291" s="334"/>
      <c r="W291" s="334"/>
      <c r="X291" s="334"/>
      <c r="Y291" s="334"/>
      <c r="Z291" s="334"/>
      <c r="AA291" s="334"/>
      <c r="AB291" s="334"/>
    </row>
    <row r="292" spans="1:28" x14ac:dyDescent="0.25">
      <c r="A292" s="175">
        <v>225</v>
      </c>
      <c r="B292" s="47"/>
      <c r="C292" s="175">
        <v>379</v>
      </c>
      <c r="D292" s="175">
        <v>476</v>
      </c>
      <c r="E292" s="175">
        <v>511</v>
      </c>
      <c r="F292" s="175">
        <v>376</v>
      </c>
      <c r="G292" s="175">
        <v>187</v>
      </c>
      <c r="H292" s="175">
        <v>75</v>
      </c>
      <c r="I292" s="175">
        <v>40</v>
      </c>
      <c r="J292" s="175">
        <v>25</v>
      </c>
      <c r="K292" s="175">
        <v>20</v>
      </c>
      <c r="L292" s="175">
        <v>31</v>
      </c>
      <c r="M292" s="175">
        <v>76</v>
      </c>
      <c r="N292" s="175">
        <v>213</v>
      </c>
      <c r="P292" s="111">
        <v>225</v>
      </c>
      <c r="Q292" s="334">
        <v>378.78823529411767</v>
      </c>
      <c r="R292" s="334">
        <v>475.52941176470586</v>
      </c>
      <c r="S292" s="334">
        <v>510.78823529411767</v>
      </c>
      <c r="T292" s="334">
        <v>376.23529411764707</v>
      </c>
      <c r="U292" s="334">
        <v>187.18823529411765</v>
      </c>
      <c r="V292" s="334">
        <v>74.870588235294122</v>
      </c>
      <c r="W292" s="334">
        <v>40.305882352941175</v>
      </c>
      <c r="X292" s="334">
        <v>25.117647058823529</v>
      </c>
      <c r="Y292" s="334">
        <v>19.905882352941177</v>
      </c>
      <c r="Z292" s="334">
        <v>31.470588235294116</v>
      </c>
      <c r="AA292" s="334">
        <v>76.011764705882356</v>
      </c>
      <c r="AB292" s="334">
        <v>212.64705882352942</v>
      </c>
    </row>
    <row r="293" spans="1:28" x14ac:dyDescent="0.25">
      <c r="A293" s="175">
        <v>226</v>
      </c>
      <c r="B293" s="47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P293" s="111"/>
      <c r="Q293" s="334"/>
      <c r="R293" s="334"/>
      <c r="S293" s="334"/>
      <c r="T293" s="334"/>
      <c r="U293" s="334"/>
      <c r="V293" s="334"/>
      <c r="W293" s="334"/>
      <c r="X293" s="334"/>
      <c r="Y293" s="334"/>
      <c r="Z293" s="334"/>
      <c r="AA293" s="334"/>
      <c r="AB293" s="334"/>
    </row>
    <row r="294" spans="1:28" x14ac:dyDescent="0.25">
      <c r="A294" s="175">
        <v>227</v>
      </c>
      <c r="B294" s="47"/>
      <c r="C294" s="175">
        <v>1442</v>
      </c>
      <c r="D294" s="175">
        <v>1610</v>
      </c>
      <c r="E294" s="175">
        <v>1624</v>
      </c>
      <c r="F294" s="175">
        <v>1291</v>
      </c>
      <c r="G294" s="175">
        <v>887</v>
      </c>
      <c r="H294" s="175">
        <v>660</v>
      </c>
      <c r="I294" s="175">
        <v>526</v>
      </c>
      <c r="J294" s="175">
        <v>445</v>
      </c>
      <c r="K294" s="175">
        <v>410</v>
      </c>
      <c r="L294" s="175">
        <v>478</v>
      </c>
      <c r="M294" s="175">
        <v>700</v>
      </c>
      <c r="N294" s="175">
        <v>1084</v>
      </c>
      <c r="P294" s="111">
        <v>227</v>
      </c>
      <c r="Q294" s="334">
        <v>1449.4470588235295</v>
      </c>
      <c r="R294" s="334">
        <v>1616.0823529411764</v>
      </c>
      <c r="S294" s="334">
        <v>1627.2</v>
      </c>
      <c r="T294" s="334">
        <v>1292.2117647058824</v>
      </c>
      <c r="U294" s="334">
        <v>890.74117647058824</v>
      </c>
      <c r="V294" s="334">
        <v>663.35294117647061</v>
      </c>
      <c r="W294" s="334">
        <v>528.8117647058823</v>
      </c>
      <c r="X294" s="334">
        <v>448.09411764705885</v>
      </c>
      <c r="Y294" s="334">
        <v>412.36470588235295</v>
      </c>
      <c r="Z294" s="334">
        <v>480.43529411764706</v>
      </c>
      <c r="AA294" s="334">
        <v>702.04705882352937</v>
      </c>
      <c r="AB294" s="334">
        <v>1085.2235294117647</v>
      </c>
    </row>
    <row r="295" spans="1:28" x14ac:dyDescent="0.25">
      <c r="A295" s="175">
        <v>228</v>
      </c>
      <c r="B295" s="47"/>
      <c r="C295" s="175">
        <v>1576</v>
      </c>
      <c r="D295" s="175">
        <v>1759</v>
      </c>
      <c r="E295" s="175">
        <v>1775</v>
      </c>
      <c r="F295" s="175">
        <v>1411</v>
      </c>
      <c r="G295" s="175">
        <v>969</v>
      </c>
      <c r="H295" s="175">
        <v>721</v>
      </c>
      <c r="I295" s="175">
        <v>574</v>
      </c>
      <c r="J295" s="175">
        <v>486</v>
      </c>
      <c r="K295" s="175">
        <v>448</v>
      </c>
      <c r="L295" s="175">
        <v>522</v>
      </c>
      <c r="M295" s="175">
        <v>765</v>
      </c>
      <c r="N295" s="175">
        <v>1184</v>
      </c>
      <c r="P295" s="111">
        <v>228</v>
      </c>
      <c r="Q295" s="334">
        <v>1583.9411764705883</v>
      </c>
      <c r="R295" s="334">
        <v>1766.035294117647</v>
      </c>
      <c r="S295" s="334">
        <v>1778.164705882353</v>
      </c>
      <c r="T295" s="334">
        <v>1412.1529411764707</v>
      </c>
      <c r="U295" s="334">
        <v>973.36470588235295</v>
      </c>
      <c r="V295" s="334">
        <v>724.88235294117646</v>
      </c>
      <c r="W295" s="334">
        <v>577.84705882352944</v>
      </c>
      <c r="X295" s="334">
        <v>489.5529411764706</v>
      </c>
      <c r="Y295" s="334">
        <v>450.58823529411762</v>
      </c>
      <c r="Z295" s="334">
        <v>525.04705882352937</v>
      </c>
      <c r="AA295" s="334">
        <v>767.22352941176473</v>
      </c>
      <c r="AB295" s="334">
        <v>1185.9058823529413</v>
      </c>
    </row>
    <row r="296" spans="1:28" x14ac:dyDescent="0.25">
      <c r="A296" s="175">
        <v>229</v>
      </c>
      <c r="B296" s="47"/>
      <c r="C296" s="175">
        <v>3679</v>
      </c>
      <c r="D296" s="175">
        <v>4294</v>
      </c>
      <c r="E296" s="175">
        <v>4489</v>
      </c>
      <c r="F296" s="175">
        <v>3597</v>
      </c>
      <c r="G296" s="175">
        <v>2303</v>
      </c>
      <c r="H296" s="175">
        <v>1478</v>
      </c>
      <c r="I296" s="175">
        <v>1049</v>
      </c>
      <c r="J296" s="175">
        <v>807</v>
      </c>
      <c r="K296" s="175">
        <v>703</v>
      </c>
      <c r="L296" s="175">
        <v>885</v>
      </c>
      <c r="M296" s="175">
        <v>1476</v>
      </c>
      <c r="N296" s="175">
        <v>2561</v>
      </c>
      <c r="P296" s="111">
        <v>229</v>
      </c>
      <c r="Q296" s="334">
        <v>3698.7882352941178</v>
      </c>
      <c r="R296" s="334">
        <v>4313.0235294117647</v>
      </c>
      <c r="S296" s="334">
        <v>4502.8470588235296</v>
      </c>
      <c r="T296" s="334">
        <v>3604.670588235294</v>
      </c>
      <c r="U296" s="334">
        <v>2314.0705882352941</v>
      </c>
      <c r="V296" s="334">
        <v>1484.9058823529413</v>
      </c>
      <c r="W296" s="334">
        <v>1054.0117647058823</v>
      </c>
      <c r="X296" s="334">
        <v>811.10588235294119</v>
      </c>
      <c r="Y296" s="334">
        <v>705.65882352941173</v>
      </c>
      <c r="Z296" s="334">
        <v>887.36470588235295</v>
      </c>
      <c r="AA296" s="334">
        <v>1478.1411764705883</v>
      </c>
      <c r="AB296" s="334">
        <v>2563.9176470588236</v>
      </c>
    </row>
    <row r="297" spans="1:28" x14ac:dyDescent="0.25">
      <c r="A297" s="175">
        <v>230</v>
      </c>
      <c r="B297" s="47"/>
      <c r="C297" s="175">
        <v>3713</v>
      </c>
      <c r="D297" s="175">
        <v>4333</v>
      </c>
      <c r="E297" s="175">
        <v>4529</v>
      </c>
      <c r="F297" s="175">
        <v>3630</v>
      </c>
      <c r="G297" s="175">
        <v>2324</v>
      </c>
      <c r="H297" s="175">
        <v>1491</v>
      </c>
      <c r="I297" s="175">
        <v>1058</v>
      </c>
      <c r="J297" s="175">
        <v>814</v>
      </c>
      <c r="K297" s="175">
        <v>710</v>
      </c>
      <c r="L297" s="175">
        <v>893</v>
      </c>
      <c r="M297" s="175">
        <v>1490</v>
      </c>
      <c r="N297" s="175">
        <v>2586</v>
      </c>
      <c r="P297" s="111">
        <v>230</v>
      </c>
      <c r="Q297" s="334">
        <v>3732.1176470588234</v>
      </c>
      <c r="R297" s="334">
        <v>4352.0235294117647</v>
      </c>
      <c r="S297" s="334">
        <v>4543.3882352941173</v>
      </c>
      <c r="T297" s="334">
        <v>3637.2352941176468</v>
      </c>
      <c r="U297" s="334">
        <v>2334.9411764705883</v>
      </c>
      <c r="V297" s="334">
        <v>1498.4</v>
      </c>
      <c r="W297" s="334">
        <v>1063.7058823529412</v>
      </c>
      <c r="X297" s="334">
        <v>818.52941176470586</v>
      </c>
      <c r="Y297" s="334">
        <v>712.10588235294119</v>
      </c>
      <c r="Z297" s="334">
        <v>895.55294117647054</v>
      </c>
      <c r="AA297" s="334">
        <v>1492.8117647058823</v>
      </c>
      <c r="AB297" s="334">
        <v>2588.1176470588234</v>
      </c>
    </row>
    <row r="298" spans="1:28" x14ac:dyDescent="0.25">
      <c r="A298" s="175">
        <v>231</v>
      </c>
      <c r="B298" s="47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P298" s="111"/>
      <c r="Q298" s="334"/>
      <c r="R298" s="334"/>
      <c r="S298" s="334"/>
      <c r="T298" s="334"/>
      <c r="U298" s="334"/>
      <c r="V298" s="334"/>
      <c r="W298" s="334"/>
      <c r="X298" s="334"/>
      <c r="Y298" s="334"/>
      <c r="Z298" s="334"/>
      <c r="AA298" s="334"/>
      <c r="AB298" s="334"/>
    </row>
    <row r="299" spans="1:28" x14ac:dyDescent="0.25">
      <c r="A299" s="175">
        <v>232</v>
      </c>
      <c r="B299" s="47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P299" s="111"/>
      <c r="Q299" s="334"/>
      <c r="R299" s="334"/>
      <c r="S299" s="334"/>
      <c r="T299" s="334"/>
      <c r="U299" s="334"/>
      <c r="V299" s="334"/>
      <c r="W299" s="334"/>
      <c r="X299" s="334"/>
      <c r="Y299" s="334"/>
      <c r="Z299" s="334"/>
      <c r="AA299" s="334"/>
      <c r="AB299" s="334"/>
    </row>
    <row r="300" spans="1:28" x14ac:dyDescent="0.25">
      <c r="A300" s="175">
        <v>233</v>
      </c>
      <c r="B300" s="47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P300" s="111"/>
      <c r="Q300" s="334"/>
      <c r="R300" s="334"/>
      <c r="S300" s="334"/>
      <c r="T300" s="334"/>
      <c r="U300" s="334"/>
      <c r="V300" s="334"/>
      <c r="W300" s="334"/>
      <c r="X300" s="334"/>
      <c r="Y300" s="334"/>
      <c r="Z300" s="334"/>
      <c r="AA300" s="334"/>
      <c r="AB300" s="334"/>
    </row>
    <row r="301" spans="1:28" x14ac:dyDescent="0.25">
      <c r="A301" s="175">
        <v>234</v>
      </c>
      <c r="B301" s="47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P301" s="111"/>
      <c r="Q301" s="334"/>
      <c r="R301" s="334"/>
      <c r="S301" s="334"/>
      <c r="T301" s="334"/>
      <c r="U301" s="334"/>
      <c r="V301" s="334"/>
      <c r="W301" s="334"/>
      <c r="X301" s="334"/>
      <c r="Y301" s="334"/>
      <c r="Z301" s="334"/>
      <c r="AA301" s="334"/>
      <c r="AB301" s="334"/>
    </row>
    <row r="302" spans="1:28" x14ac:dyDescent="0.25">
      <c r="A302" s="175">
        <v>235</v>
      </c>
      <c r="B302" s="47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P302" s="111"/>
      <c r="Q302" s="334"/>
      <c r="R302" s="334"/>
      <c r="S302" s="334"/>
      <c r="T302" s="334"/>
      <c r="U302" s="334"/>
      <c r="V302" s="334"/>
      <c r="W302" s="334"/>
      <c r="X302" s="334"/>
      <c r="Y302" s="334"/>
      <c r="Z302" s="334"/>
      <c r="AA302" s="334"/>
      <c r="AB302" s="334"/>
    </row>
    <row r="303" spans="1:28" x14ac:dyDescent="0.25">
      <c r="A303" s="175">
        <v>236</v>
      </c>
      <c r="B303" s="47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P303" s="111"/>
      <c r="Q303" s="334"/>
      <c r="R303" s="334"/>
      <c r="S303" s="334"/>
      <c r="T303" s="334"/>
      <c r="U303" s="334"/>
      <c r="V303" s="334"/>
      <c r="W303" s="334"/>
      <c r="X303" s="334"/>
      <c r="Y303" s="334"/>
      <c r="Z303" s="334"/>
      <c r="AA303" s="334"/>
      <c r="AB303" s="334"/>
    </row>
    <row r="304" spans="1:28" x14ac:dyDescent="0.25">
      <c r="A304" s="175">
        <v>237</v>
      </c>
      <c r="B304" s="47"/>
      <c r="C304" s="175">
        <v>748</v>
      </c>
      <c r="D304" s="175">
        <v>785</v>
      </c>
      <c r="E304" s="175">
        <v>671</v>
      </c>
      <c r="F304" s="175">
        <v>439</v>
      </c>
      <c r="G304" s="175">
        <v>348</v>
      </c>
      <c r="H304" s="175">
        <v>349</v>
      </c>
      <c r="I304" s="175">
        <v>275</v>
      </c>
      <c r="J304" s="175">
        <v>232</v>
      </c>
      <c r="K304" s="175">
        <v>256</v>
      </c>
      <c r="L304" s="175">
        <v>313</v>
      </c>
      <c r="M304" s="175">
        <v>340</v>
      </c>
      <c r="N304" s="175">
        <v>511</v>
      </c>
      <c r="P304" s="111">
        <v>237</v>
      </c>
      <c r="Q304" s="334">
        <v>741.8117647058823</v>
      </c>
      <c r="R304" s="334">
        <v>785.03529411764703</v>
      </c>
      <c r="S304" s="334">
        <v>667.47058823529414</v>
      </c>
      <c r="T304" s="334">
        <v>440.63529411764705</v>
      </c>
      <c r="U304" s="334">
        <v>347.37647058823529</v>
      </c>
      <c r="V304" s="334">
        <v>342.03529411764708</v>
      </c>
      <c r="W304" s="334">
        <v>274.18823529411765</v>
      </c>
      <c r="X304" s="334">
        <v>230.76470588235293</v>
      </c>
      <c r="Y304" s="334">
        <v>256.68235294117648</v>
      </c>
      <c r="Z304" s="334">
        <v>312.78823529411767</v>
      </c>
      <c r="AA304" s="334">
        <v>339.74117647058824</v>
      </c>
      <c r="AB304" s="334">
        <v>512.17647058823525</v>
      </c>
    </row>
    <row r="305" spans="1:28" x14ac:dyDescent="0.25">
      <c r="A305" s="175">
        <v>238</v>
      </c>
      <c r="B305" s="47"/>
      <c r="C305" s="175">
        <v>831</v>
      </c>
      <c r="D305" s="175">
        <v>876</v>
      </c>
      <c r="E305" s="175">
        <v>751</v>
      </c>
      <c r="F305" s="175">
        <v>495</v>
      </c>
      <c r="G305" s="175">
        <v>393</v>
      </c>
      <c r="H305" s="175">
        <v>395</v>
      </c>
      <c r="I305" s="175">
        <v>309</v>
      </c>
      <c r="J305" s="175">
        <v>262</v>
      </c>
      <c r="K305" s="175">
        <v>288</v>
      </c>
      <c r="L305" s="175">
        <v>347</v>
      </c>
      <c r="M305" s="175">
        <v>379</v>
      </c>
      <c r="N305" s="175">
        <v>566</v>
      </c>
      <c r="P305" s="111">
        <v>238</v>
      </c>
      <c r="Q305" s="334">
        <v>823.57647058823534</v>
      </c>
      <c r="R305" s="334">
        <v>875.16470588235291</v>
      </c>
      <c r="S305" s="334">
        <v>746.2</v>
      </c>
      <c r="T305" s="334">
        <v>496.84705882352944</v>
      </c>
      <c r="U305" s="334">
        <v>391.8</v>
      </c>
      <c r="V305" s="334">
        <v>386.67058823529413</v>
      </c>
      <c r="W305" s="334">
        <v>308.84705882352944</v>
      </c>
      <c r="X305" s="334">
        <v>261.24705882352941</v>
      </c>
      <c r="Y305" s="334">
        <v>287.85882352941178</v>
      </c>
      <c r="Z305" s="334">
        <v>346.75294117647059</v>
      </c>
      <c r="AA305" s="334">
        <v>378.23529411764707</v>
      </c>
      <c r="AB305" s="334">
        <v>566.44705882352946</v>
      </c>
    </row>
    <row r="306" spans="1:28" x14ac:dyDescent="0.25">
      <c r="A306" s="175">
        <v>239</v>
      </c>
      <c r="B306" s="47"/>
      <c r="C306" s="175">
        <v>978</v>
      </c>
      <c r="D306" s="175">
        <v>1028</v>
      </c>
      <c r="E306" s="175">
        <v>887</v>
      </c>
      <c r="F306" s="175">
        <v>603</v>
      </c>
      <c r="G306" s="175">
        <v>481</v>
      </c>
      <c r="H306" s="175">
        <v>480</v>
      </c>
      <c r="I306" s="175">
        <v>383</v>
      </c>
      <c r="J306" s="175">
        <v>328</v>
      </c>
      <c r="K306" s="175">
        <v>354</v>
      </c>
      <c r="L306" s="175">
        <v>419</v>
      </c>
      <c r="M306" s="175">
        <v>456</v>
      </c>
      <c r="N306" s="175">
        <v>675</v>
      </c>
      <c r="P306" s="111">
        <v>239</v>
      </c>
      <c r="Q306" s="334">
        <v>968.05882352941171</v>
      </c>
      <c r="R306" s="334">
        <v>1026.129411764706</v>
      </c>
      <c r="S306" s="334">
        <v>881.61176470588236</v>
      </c>
      <c r="T306" s="334">
        <v>603.74117647058824</v>
      </c>
      <c r="U306" s="334">
        <v>479.54117647058825</v>
      </c>
      <c r="V306" s="334">
        <v>470.36470588235295</v>
      </c>
      <c r="W306" s="334">
        <v>382.4</v>
      </c>
      <c r="X306" s="334">
        <v>326.16470588235296</v>
      </c>
      <c r="Y306" s="334">
        <v>353.88235294117646</v>
      </c>
      <c r="Z306" s="334">
        <v>418.48235294117649</v>
      </c>
      <c r="AA306" s="334">
        <v>454.81176470588235</v>
      </c>
      <c r="AB306" s="334">
        <v>675.57647058823534</v>
      </c>
    </row>
    <row r="307" spans="1:28" x14ac:dyDescent="0.25">
      <c r="A307" s="175">
        <v>240</v>
      </c>
      <c r="B307" s="47"/>
      <c r="C307" s="175">
        <v>1169</v>
      </c>
      <c r="D307" s="175">
        <v>1233</v>
      </c>
      <c r="E307" s="175">
        <v>1074</v>
      </c>
      <c r="F307" s="175">
        <v>725</v>
      </c>
      <c r="G307" s="175">
        <v>579</v>
      </c>
      <c r="H307" s="175">
        <v>576</v>
      </c>
      <c r="I307" s="175">
        <v>465</v>
      </c>
      <c r="J307" s="175">
        <v>402</v>
      </c>
      <c r="K307" s="175">
        <v>432</v>
      </c>
      <c r="L307" s="175">
        <v>503</v>
      </c>
      <c r="M307" s="175">
        <v>543</v>
      </c>
      <c r="N307" s="175">
        <v>805</v>
      </c>
      <c r="P307" s="111">
        <v>240</v>
      </c>
      <c r="Q307" s="334">
        <v>1156.5882352941176</v>
      </c>
      <c r="R307" s="334">
        <v>1230.835294117647</v>
      </c>
      <c r="S307" s="334">
        <v>1067.4941176470588</v>
      </c>
      <c r="T307" s="334">
        <v>726.75294117647059</v>
      </c>
      <c r="U307" s="334">
        <v>578.1882352941177</v>
      </c>
      <c r="V307" s="334">
        <v>564.77647058823527</v>
      </c>
      <c r="W307" s="334">
        <v>463.88235294117646</v>
      </c>
      <c r="X307" s="334">
        <v>400.03529411764708</v>
      </c>
      <c r="Y307" s="334">
        <v>431.29411764705884</v>
      </c>
      <c r="Z307" s="334">
        <v>502.54117647058825</v>
      </c>
      <c r="AA307" s="334">
        <v>542.62352941176471</v>
      </c>
      <c r="AB307" s="334">
        <v>805.55294117647054</v>
      </c>
    </row>
    <row r="308" spans="1:28" x14ac:dyDescent="0.25">
      <c r="A308" s="175">
        <v>241</v>
      </c>
      <c r="B308" s="47"/>
      <c r="C308" s="175">
        <v>262</v>
      </c>
      <c r="D308" s="175">
        <v>283</v>
      </c>
      <c r="E308" s="175">
        <v>286</v>
      </c>
      <c r="F308" s="175">
        <v>231</v>
      </c>
      <c r="G308" s="175">
        <v>180</v>
      </c>
      <c r="H308" s="175">
        <v>156</v>
      </c>
      <c r="I308" s="175">
        <v>139</v>
      </c>
      <c r="J308" s="175">
        <v>129</v>
      </c>
      <c r="K308" s="175">
        <v>132</v>
      </c>
      <c r="L308" s="175">
        <v>151</v>
      </c>
      <c r="M308" s="175">
        <v>179</v>
      </c>
      <c r="N308" s="175">
        <v>224</v>
      </c>
      <c r="P308" s="111">
        <v>241</v>
      </c>
      <c r="Q308" s="334">
        <v>262.05882352941177</v>
      </c>
      <c r="R308" s="334">
        <v>283.83529411764704</v>
      </c>
      <c r="S308" s="334">
        <v>286.38823529411764</v>
      </c>
      <c r="T308" s="334">
        <v>231.37647058823529</v>
      </c>
      <c r="U308" s="334">
        <v>179.94117647058823</v>
      </c>
      <c r="V308" s="334">
        <v>156.18823529411765</v>
      </c>
      <c r="W308" s="334">
        <v>139.5529411764706</v>
      </c>
      <c r="X308" s="334">
        <v>129.12941176470588</v>
      </c>
      <c r="Y308" s="334">
        <v>132.64705882352942</v>
      </c>
      <c r="Z308" s="334">
        <v>151.15294117647059</v>
      </c>
      <c r="AA308" s="334">
        <v>179.15294117647059</v>
      </c>
      <c r="AB308" s="334">
        <v>224.11764705882354</v>
      </c>
    </row>
    <row r="309" spans="1:28" x14ac:dyDescent="0.25">
      <c r="A309" s="175">
        <v>242</v>
      </c>
      <c r="B309" s="47"/>
      <c r="C309" s="175">
        <v>1254</v>
      </c>
      <c r="D309" s="175">
        <v>1326</v>
      </c>
      <c r="E309" s="175">
        <v>1152</v>
      </c>
      <c r="F309" s="175">
        <v>775</v>
      </c>
      <c r="G309" s="175">
        <v>615</v>
      </c>
      <c r="H309" s="175">
        <v>613</v>
      </c>
      <c r="I309" s="175">
        <v>493</v>
      </c>
      <c r="J309" s="175">
        <v>425</v>
      </c>
      <c r="K309" s="175">
        <v>456</v>
      </c>
      <c r="L309" s="175">
        <v>534</v>
      </c>
      <c r="M309" s="175">
        <v>578</v>
      </c>
      <c r="N309" s="175">
        <v>858</v>
      </c>
      <c r="P309" s="111">
        <v>242</v>
      </c>
      <c r="Q309" s="334">
        <v>1240.1764705882354</v>
      </c>
      <c r="R309" s="334">
        <v>1324.1058823529411</v>
      </c>
      <c r="S309" s="334">
        <v>1144.3882352941177</v>
      </c>
      <c r="T309" s="334">
        <v>776.77647058823527</v>
      </c>
      <c r="U309" s="334">
        <v>614.05882352941171</v>
      </c>
      <c r="V309" s="334">
        <v>601.435294117647</v>
      </c>
      <c r="W309" s="334">
        <v>491.95294117647057</v>
      </c>
      <c r="X309" s="334">
        <v>423.52941176470586</v>
      </c>
      <c r="Y309" s="334">
        <v>455.47058823529414</v>
      </c>
      <c r="Z309" s="334">
        <v>533.435294117647</v>
      </c>
      <c r="AA309" s="334">
        <v>577.14117647058822</v>
      </c>
      <c r="AB309" s="334">
        <v>858.5411764705882</v>
      </c>
    </row>
    <row r="310" spans="1:28" x14ac:dyDescent="0.25">
      <c r="A310" s="175">
        <v>243</v>
      </c>
      <c r="B310" s="47"/>
      <c r="C310" s="175">
        <v>1312</v>
      </c>
      <c r="D310" s="175">
        <v>1413</v>
      </c>
      <c r="E310" s="175">
        <v>1240</v>
      </c>
      <c r="F310" s="175">
        <v>847</v>
      </c>
      <c r="G310" s="175">
        <v>659</v>
      </c>
      <c r="H310" s="175">
        <v>659</v>
      </c>
      <c r="I310" s="175">
        <v>532</v>
      </c>
      <c r="J310" s="175">
        <v>460</v>
      </c>
      <c r="K310" s="175">
        <v>485</v>
      </c>
      <c r="L310" s="175">
        <v>566</v>
      </c>
      <c r="M310" s="175">
        <v>610</v>
      </c>
      <c r="N310" s="175">
        <v>896</v>
      </c>
      <c r="P310" s="111">
        <v>243</v>
      </c>
      <c r="Q310" s="334">
        <v>1297.4000000000001</v>
      </c>
      <c r="R310" s="334">
        <v>1411.6235294117646</v>
      </c>
      <c r="S310" s="334">
        <v>1233.035294117647</v>
      </c>
      <c r="T310" s="334">
        <v>848.29411764705878</v>
      </c>
      <c r="U310" s="334">
        <v>657.57647058823534</v>
      </c>
      <c r="V310" s="334">
        <v>647.85882352941178</v>
      </c>
      <c r="W310" s="334">
        <v>530.22352941176473</v>
      </c>
      <c r="X310" s="334">
        <v>458</v>
      </c>
      <c r="Y310" s="334">
        <v>484.15294117647056</v>
      </c>
      <c r="Z310" s="334">
        <v>566.48235294117649</v>
      </c>
      <c r="AA310" s="334">
        <v>609.2705882352941</v>
      </c>
      <c r="AB310" s="334">
        <v>896.8</v>
      </c>
    </row>
    <row r="311" spans="1:28" x14ac:dyDescent="0.25">
      <c r="A311" s="175">
        <v>244</v>
      </c>
      <c r="B311" s="47"/>
      <c r="C311" s="175">
        <v>10159</v>
      </c>
      <c r="D311" s="175">
        <v>10685</v>
      </c>
      <c r="E311" s="175">
        <v>10165</v>
      </c>
      <c r="F311" s="175">
        <v>7575</v>
      </c>
      <c r="G311" s="175">
        <v>5274</v>
      </c>
      <c r="H311" s="175">
        <v>4440</v>
      </c>
      <c r="I311" s="175">
        <v>3620</v>
      </c>
      <c r="J311" s="175">
        <v>3046</v>
      </c>
      <c r="K311" s="175">
        <v>2950</v>
      </c>
      <c r="L311" s="175">
        <v>3398</v>
      </c>
      <c r="M311" s="175">
        <v>4492</v>
      </c>
      <c r="N311" s="175">
        <v>7135</v>
      </c>
      <c r="P311" s="111">
        <v>244</v>
      </c>
      <c r="Q311" s="334">
        <v>10134.082352941177</v>
      </c>
      <c r="R311" s="334">
        <v>10709.952941176471</v>
      </c>
      <c r="S311" s="334">
        <v>10170.164705882353</v>
      </c>
      <c r="T311" s="334">
        <v>7606.3176470588232</v>
      </c>
      <c r="U311" s="334">
        <v>5286.8235294117649</v>
      </c>
      <c r="V311" s="334">
        <v>4428.5294117647063</v>
      </c>
      <c r="W311" s="334">
        <v>3626.1176470588234</v>
      </c>
      <c r="X311" s="334">
        <v>3049.9764705882353</v>
      </c>
      <c r="Y311" s="334">
        <v>2956.2235294117645</v>
      </c>
      <c r="Z311" s="334">
        <v>3407.0470588235294</v>
      </c>
      <c r="AA311" s="334">
        <v>4497.3176470588232</v>
      </c>
      <c r="AB311" s="334">
        <v>7151.4588235294113</v>
      </c>
    </row>
    <row r="312" spans="1:28" x14ac:dyDescent="0.25">
      <c r="A312" s="175">
        <v>245</v>
      </c>
      <c r="B312" s="47"/>
      <c r="C312" s="175">
        <v>10576</v>
      </c>
      <c r="D312" s="175">
        <v>11146</v>
      </c>
      <c r="E312" s="175">
        <v>10596</v>
      </c>
      <c r="F312" s="175">
        <v>7942</v>
      </c>
      <c r="G312" s="175">
        <v>5591</v>
      </c>
      <c r="H312" s="175">
        <v>4746</v>
      </c>
      <c r="I312" s="175">
        <v>3903</v>
      </c>
      <c r="J312" s="175">
        <v>3325</v>
      </c>
      <c r="K312" s="175">
        <v>3220</v>
      </c>
      <c r="L312" s="175">
        <v>3672</v>
      </c>
      <c r="M312" s="175">
        <v>4788</v>
      </c>
      <c r="N312" s="175">
        <v>7472</v>
      </c>
      <c r="P312" s="111">
        <v>245</v>
      </c>
      <c r="Q312" s="334">
        <v>10548.941176470587</v>
      </c>
      <c r="R312" s="334">
        <v>11170.258823529412</v>
      </c>
      <c r="S312" s="334">
        <v>10603.105882352942</v>
      </c>
      <c r="T312" s="334">
        <v>7973.4352941176467</v>
      </c>
      <c r="U312" s="334">
        <v>5600.6470588235297</v>
      </c>
      <c r="V312" s="334">
        <v>4731.8235294117649</v>
      </c>
      <c r="W312" s="334">
        <v>3908.0705882352941</v>
      </c>
      <c r="X312" s="334">
        <v>3328.4705882352941</v>
      </c>
      <c r="Y312" s="334">
        <v>3224.5058823529412</v>
      </c>
      <c r="Z312" s="334">
        <v>3681.294117647059</v>
      </c>
      <c r="AA312" s="334">
        <v>4792.9411764705883</v>
      </c>
      <c r="AB312" s="334">
        <v>7488.2823529411762</v>
      </c>
    </row>
    <row r="313" spans="1:28" x14ac:dyDescent="0.25">
      <c r="A313" s="175">
        <v>246</v>
      </c>
      <c r="B313" s="47"/>
      <c r="C313" s="175">
        <v>11454</v>
      </c>
      <c r="D313" s="175">
        <v>12270</v>
      </c>
      <c r="E313" s="175">
        <v>11703</v>
      </c>
      <c r="F313" s="175">
        <v>8984</v>
      </c>
      <c r="G313" s="175">
        <v>6487</v>
      </c>
      <c r="H313" s="175">
        <v>5641</v>
      </c>
      <c r="I313" s="175">
        <v>4626</v>
      </c>
      <c r="J313" s="175">
        <v>3942</v>
      </c>
      <c r="K313" s="175">
        <v>3838</v>
      </c>
      <c r="L313" s="175">
        <v>4338</v>
      </c>
      <c r="M313" s="175">
        <v>5453</v>
      </c>
      <c r="N313" s="175">
        <v>8143</v>
      </c>
      <c r="P313" s="111">
        <v>246</v>
      </c>
      <c r="Q313" s="334">
        <v>11417.482352941177</v>
      </c>
      <c r="R313" s="334">
        <v>12284.223529411765</v>
      </c>
      <c r="S313" s="334">
        <v>11699.8</v>
      </c>
      <c r="T313" s="334">
        <v>9011.5882352941171</v>
      </c>
      <c r="U313" s="334">
        <v>6490.9294117647059</v>
      </c>
      <c r="V313" s="334">
        <v>5619.7647058823532</v>
      </c>
      <c r="W313" s="334">
        <v>4627.1529411764704</v>
      </c>
      <c r="X313" s="334">
        <v>3941.4470588235295</v>
      </c>
      <c r="Y313" s="334">
        <v>3837.3529411764707</v>
      </c>
      <c r="Z313" s="334">
        <v>4345.3529411764703</v>
      </c>
      <c r="AA313" s="334">
        <v>5456.6470588235297</v>
      </c>
      <c r="AB313" s="334">
        <v>8154.2</v>
      </c>
    </row>
    <row r="314" spans="1:28" x14ac:dyDescent="0.25">
      <c r="A314" s="175">
        <v>247</v>
      </c>
      <c r="B314" s="47"/>
      <c r="C314" s="175">
        <v>286</v>
      </c>
      <c r="D314" s="175">
        <v>318</v>
      </c>
      <c r="E314" s="175">
        <v>327</v>
      </c>
      <c r="F314" s="175">
        <v>252</v>
      </c>
      <c r="G314" s="175">
        <v>177</v>
      </c>
      <c r="H314" s="175">
        <v>139</v>
      </c>
      <c r="I314" s="175">
        <v>116</v>
      </c>
      <c r="J314" s="175">
        <v>101</v>
      </c>
      <c r="K314" s="175">
        <v>102</v>
      </c>
      <c r="L314" s="175">
        <v>126</v>
      </c>
      <c r="M314" s="175">
        <v>165</v>
      </c>
      <c r="N314" s="175">
        <v>231</v>
      </c>
      <c r="P314" s="111">
        <v>247</v>
      </c>
      <c r="Q314" s="334">
        <v>285.84705882352944</v>
      </c>
      <c r="R314" s="334">
        <v>319.48235294117649</v>
      </c>
      <c r="S314" s="334">
        <v>326.97647058823532</v>
      </c>
      <c r="T314" s="334">
        <v>253.12941176470588</v>
      </c>
      <c r="U314" s="334">
        <v>177.16470588235293</v>
      </c>
      <c r="V314" s="334">
        <v>139.2235294117647</v>
      </c>
      <c r="W314" s="334">
        <v>116</v>
      </c>
      <c r="X314" s="334">
        <v>100.94117647058823</v>
      </c>
      <c r="Y314" s="334">
        <v>102.78823529411764</v>
      </c>
      <c r="Z314" s="334">
        <v>126.41176470588235</v>
      </c>
      <c r="AA314" s="334">
        <v>165.2235294117647</v>
      </c>
      <c r="AB314" s="334">
        <v>231.1764705882353</v>
      </c>
    </row>
    <row r="315" spans="1:28" x14ac:dyDescent="0.25">
      <c r="A315" s="175">
        <v>248</v>
      </c>
      <c r="B315" s="47"/>
      <c r="C315" s="175">
        <v>297</v>
      </c>
      <c r="D315" s="175">
        <v>331</v>
      </c>
      <c r="E315" s="175">
        <v>340</v>
      </c>
      <c r="F315" s="175">
        <v>262</v>
      </c>
      <c r="G315" s="175">
        <v>184</v>
      </c>
      <c r="H315" s="175">
        <v>145</v>
      </c>
      <c r="I315" s="175">
        <v>120</v>
      </c>
      <c r="J315" s="175">
        <v>105</v>
      </c>
      <c r="K315" s="175">
        <v>107</v>
      </c>
      <c r="L315" s="175">
        <v>131</v>
      </c>
      <c r="M315" s="175">
        <v>171</v>
      </c>
      <c r="N315" s="175">
        <v>240</v>
      </c>
      <c r="P315" s="111">
        <v>248</v>
      </c>
      <c r="Q315" s="334">
        <v>297.14117647058822</v>
      </c>
      <c r="R315" s="334">
        <v>332.2705882352941</v>
      </c>
      <c r="S315" s="334">
        <v>339.98823529411766</v>
      </c>
      <c r="T315" s="334">
        <v>263.48235294117649</v>
      </c>
      <c r="U315" s="334">
        <v>184.48235294117646</v>
      </c>
      <c r="V315" s="334">
        <v>144.92941176470589</v>
      </c>
      <c r="W315" s="334">
        <v>120.74117647058823</v>
      </c>
      <c r="X315" s="334">
        <v>105.03529411764706</v>
      </c>
      <c r="Y315" s="334">
        <v>106.87058823529412</v>
      </c>
      <c r="Z315" s="334">
        <v>131.5529411764706</v>
      </c>
      <c r="AA315" s="334">
        <v>171.89411764705883</v>
      </c>
      <c r="AB315" s="334">
        <v>240.52941176470588</v>
      </c>
    </row>
    <row r="316" spans="1:28" x14ac:dyDescent="0.25">
      <c r="A316" s="175">
        <v>249</v>
      </c>
      <c r="B316" s="47"/>
      <c r="C316" s="175">
        <v>518</v>
      </c>
      <c r="D316" s="175">
        <v>551</v>
      </c>
      <c r="E316" s="175">
        <v>459</v>
      </c>
      <c r="F316" s="175">
        <v>330</v>
      </c>
      <c r="G316" s="175">
        <v>306</v>
      </c>
      <c r="H316" s="175">
        <v>322</v>
      </c>
      <c r="I316" s="175">
        <v>283</v>
      </c>
      <c r="J316" s="175">
        <v>233</v>
      </c>
      <c r="K316" s="175">
        <v>263</v>
      </c>
      <c r="L316" s="175">
        <v>312</v>
      </c>
      <c r="M316" s="175">
        <v>292</v>
      </c>
      <c r="N316" s="175">
        <v>359</v>
      </c>
      <c r="P316" s="111">
        <v>249</v>
      </c>
      <c r="Q316" s="334">
        <v>506.42352941176472</v>
      </c>
      <c r="R316" s="334">
        <v>548.61176470588236</v>
      </c>
      <c r="S316" s="334">
        <v>457.32941176470587</v>
      </c>
      <c r="T316" s="334">
        <v>329.62352941176471</v>
      </c>
      <c r="U316" s="334">
        <v>304.24705882352941</v>
      </c>
      <c r="V316" s="334">
        <v>318.2823529411765</v>
      </c>
      <c r="W316" s="334">
        <v>282.32941176470587</v>
      </c>
      <c r="X316" s="334">
        <v>231.01176470588234</v>
      </c>
      <c r="Y316" s="334">
        <v>261.84705882352944</v>
      </c>
      <c r="Z316" s="334">
        <v>311.25882352941176</v>
      </c>
      <c r="AA316" s="334">
        <v>292.05882352941177</v>
      </c>
      <c r="AB316" s="334">
        <v>359.07058823529411</v>
      </c>
    </row>
    <row r="317" spans="1:28" x14ac:dyDescent="0.25">
      <c r="A317" s="175">
        <v>250</v>
      </c>
      <c r="B317" s="47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P317" s="111"/>
      <c r="Q317" s="334"/>
      <c r="R317" s="334"/>
      <c r="S317" s="334"/>
      <c r="T317" s="334"/>
      <c r="U317" s="334"/>
      <c r="V317" s="334"/>
      <c r="W317" s="334"/>
      <c r="X317" s="334"/>
      <c r="Y317" s="334"/>
      <c r="Z317" s="334"/>
      <c r="AA317" s="334"/>
      <c r="AB317" s="334"/>
    </row>
    <row r="318" spans="1:28" x14ac:dyDescent="0.25">
      <c r="A318" s="175">
        <v>251</v>
      </c>
      <c r="B318" s="47"/>
      <c r="C318" s="175">
        <v>316</v>
      </c>
      <c r="D318" s="175">
        <v>315</v>
      </c>
      <c r="E318" s="175">
        <v>318</v>
      </c>
      <c r="F318" s="175">
        <v>240</v>
      </c>
      <c r="G318" s="175">
        <v>151</v>
      </c>
      <c r="H318" s="175">
        <v>114</v>
      </c>
      <c r="I318" s="175">
        <v>90</v>
      </c>
      <c r="J318" s="175">
        <v>71</v>
      </c>
      <c r="K318" s="175">
        <v>60</v>
      </c>
      <c r="L318" s="175">
        <v>72</v>
      </c>
      <c r="M318" s="175">
        <v>125</v>
      </c>
      <c r="N318" s="175">
        <v>238</v>
      </c>
      <c r="P318" s="111">
        <v>251</v>
      </c>
      <c r="Q318" s="334">
        <v>317.2823529411765</v>
      </c>
      <c r="R318" s="334">
        <v>317.41176470588238</v>
      </c>
      <c r="S318" s="334">
        <v>320.24705882352941</v>
      </c>
      <c r="T318" s="334">
        <v>241.61176470588236</v>
      </c>
      <c r="U318" s="334">
        <v>152.3294117647059</v>
      </c>
      <c r="V318" s="334">
        <v>115.11764705882354</v>
      </c>
      <c r="W318" s="334">
        <v>90.54117647058824</v>
      </c>
      <c r="X318" s="334">
        <v>71</v>
      </c>
      <c r="Y318" s="334">
        <v>60.564705882352939</v>
      </c>
      <c r="Z318" s="334">
        <v>72.400000000000006</v>
      </c>
      <c r="AA318" s="334">
        <v>125.30588235294118</v>
      </c>
      <c r="AB318" s="334">
        <v>239</v>
      </c>
    </row>
    <row r="319" spans="1:28" x14ac:dyDescent="0.25">
      <c r="A319" s="175">
        <v>252</v>
      </c>
      <c r="B319" s="47"/>
      <c r="C319" s="175">
        <v>101</v>
      </c>
      <c r="D319" s="175">
        <v>114</v>
      </c>
      <c r="E319" s="175">
        <v>112</v>
      </c>
      <c r="F319" s="175">
        <v>89</v>
      </c>
      <c r="G319" s="175">
        <v>67</v>
      </c>
      <c r="H319" s="175">
        <v>57</v>
      </c>
      <c r="I319" s="175">
        <v>51</v>
      </c>
      <c r="J319" s="175">
        <v>47</v>
      </c>
      <c r="K319" s="175">
        <v>48</v>
      </c>
      <c r="L319" s="175">
        <v>52</v>
      </c>
      <c r="M319" s="175">
        <v>61</v>
      </c>
      <c r="N319" s="175">
        <v>80</v>
      </c>
      <c r="P319" s="111">
        <v>252</v>
      </c>
      <c r="Q319" s="334">
        <v>101.32941176470588</v>
      </c>
      <c r="R319" s="334">
        <v>114.68235294117648</v>
      </c>
      <c r="S319" s="334">
        <v>112.23529411764706</v>
      </c>
      <c r="T319" s="334">
        <v>89.447058823529417</v>
      </c>
      <c r="U319" s="334">
        <v>66.658823529411762</v>
      </c>
      <c r="V319" s="334">
        <v>56.764705882352942</v>
      </c>
      <c r="W319" s="334">
        <v>51.2</v>
      </c>
      <c r="X319" s="334">
        <v>47.176470588235297</v>
      </c>
      <c r="Y319" s="334">
        <v>47.835294117647059</v>
      </c>
      <c r="Z319" s="334">
        <v>52.223529411764709</v>
      </c>
      <c r="AA319" s="334">
        <v>61.258823529411764</v>
      </c>
      <c r="AB319" s="334">
        <v>80.45882352941176</v>
      </c>
    </row>
    <row r="320" spans="1:28" x14ac:dyDescent="0.25">
      <c r="A320" s="175">
        <v>253</v>
      </c>
      <c r="B320" s="47"/>
      <c r="C320" s="175">
        <v>1734</v>
      </c>
      <c r="D320" s="175">
        <v>1963</v>
      </c>
      <c r="E320" s="175">
        <v>1841</v>
      </c>
      <c r="F320" s="175">
        <v>1329</v>
      </c>
      <c r="G320" s="175">
        <v>705</v>
      </c>
      <c r="H320" s="175">
        <v>476</v>
      </c>
      <c r="I320" s="175">
        <v>360</v>
      </c>
      <c r="J320" s="175">
        <v>281</v>
      </c>
      <c r="K320" s="175">
        <v>264</v>
      </c>
      <c r="L320" s="175">
        <v>377</v>
      </c>
      <c r="M320" s="175">
        <v>686</v>
      </c>
      <c r="N320" s="175">
        <v>1281</v>
      </c>
      <c r="P320" s="111">
        <v>253</v>
      </c>
      <c r="Q320" s="334">
        <v>1734.1058823529411</v>
      </c>
      <c r="R320" s="334">
        <v>1972.8823529411766</v>
      </c>
      <c r="S320" s="334">
        <v>1852.2823529411764</v>
      </c>
      <c r="T320" s="334">
        <v>1339.8941176470589</v>
      </c>
      <c r="U320" s="334">
        <v>709.71764705882356</v>
      </c>
      <c r="V320" s="334">
        <v>479.47058823529414</v>
      </c>
      <c r="W320" s="334">
        <v>362.4</v>
      </c>
      <c r="X320" s="334">
        <v>282.47058823529414</v>
      </c>
      <c r="Y320" s="334">
        <v>266.03529411764708</v>
      </c>
      <c r="Z320" s="334">
        <v>379.85882352941178</v>
      </c>
      <c r="AA320" s="334">
        <v>689.24705882352941</v>
      </c>
      <c r="AB320" s="334">
        <v>1290.5176470588235</v>
      </c>
    </row>
    <row r="321" spans="1:28" x14ac:dyDescent="0.25">
      <c r="A321" s="175">
        <v>254</v>
      </c>
      <c r="B321" s="47"/>
      <c r="C321" s="175">
        <v>161</v>
      </c>
      <c r="D321" s="175">
        <v>157</v>
      </c>
      <c r="E321" s="175">
        <v>155</v>
      </c>
      <c r="F321" s="175">
        <v>130</v>
      </c>
      <c r="G321" s="175">
        <v>79</v>
      </c>
      <c r="H321" s="175">
        <v>54</v>
      </c>
      <c r="I321" s="175">
        <v>54</v>
      </c>
      <c r="J321" s="175">
        <v>44</v>
      </c>
      <c r="K321" s="175">
        <v>30</v>
      </c>
      <c r="L321" s="175">
        <v>36</v>
      </c>
      <c r="M321" s="175">
        <v>94</v>
      </c>
      <c r="N321" s="175">
        <v>197</v>
      </c>
      <c r="P321" s="111">
        <v>254</v>
      </c>
      <c r="Q321" s="334">
        <v>155.6</v>
      </c>
      <c r="R321" s="334">
        <v>156.28235294117647</v>
      </c>
      <c r="S321" s="334">
        <v>156.48235294117646</v>
      </c>
      <c r="T321" s="334">
        <v>131.14117647058825</v>
      </c>
      <c r="U321" s="334">
        <v>80.035294117647055</v>
      </c>
      <c r="V321" s="334">
        <v>54.352941176470587</v>
      </c>
      <c r="W321" s="334">
        <v>54.964705882352938</v>
      </c>
      <c r="X321" s="334">
        <v>44.10588235294118</v>
      </c>
      <c r="Y321" s="334">
        <v>30.141176470588235</v>
      </c>
      <c r="Z321" s="334">
        <v>35.588235294117645</v>
      </c>
      <c r="AA321" s="334">
        <v>94.882352941176464</v>
      </c>
      <c r="AB321" s="334">
        <v>199.34117647058824</v>
      </c>
    </row>
    <row r="322" spans="1:28" x14ac:dyDescent="0.25">
      <c r="A322" s="175">
        <v>255</v>
      </c>
      <c r="B322" s="47"/>
      <c r="C322" s="175">
        <v>341</v>
      </c>
      <c r="D322" s="175">
        <v>229</v>
      </c>
      <c r="E322" s="175">
        <v>207</v>
      </c>
      <c r="F322" s="175">
        <v>130</v>
      </c>
      <c r="G322" s="175">
        <v>69</v>
      </c>
      <c r="H322" s="175">
        <v>52</v>
      </c>
      <c r="I322" s="175">
        <v>43</v>
      </c>
      <c r="J322" s="175">
        <v>36</v>
      </c>
      <c r="K322" s="175">
        <v>34</v>
      </c>
      <c r="L322" s="175">
        <v>66</v>
      </c>
      <c r="M322" s="175">
        <v>197</v>
      </c>
      <c r="N322" s="175">
        <v>351</v>
      </c>
      <c r="P322" s="111">
        <v>255</v>
      </c>
      <c r="Q322" s="334">
        <v>340.64705882352939</v>
      </c>
      <c r="R322" s="334">
        <v>231.12941176470588</v>
      </c>
      <c r="S322" s="334">
        <v>209.2235294117647</v>
      </c>
      <c r="T322" s="334">
        <v>131.75294117647059</v>
      </c>
      <c r="U322" s="334">
        <v>69.835294117647052</v>
      </c>
      <c r="V322" s="334">
        <v>52.458823529411767</v>
      </c>
      <c r="W322" s="334">
        <v>43.411764705882355</v>
      </c>
      <c r="X322" s="334">
        <v>36.035294117647062</v>
      </c>
      <c r="Y322" s="334">
        <v>34.764705882352942</v>
      </c>
      <c r="Z322" s="334">
        <v>66.658823529411762</v>
      </c>
      <c r="AA322" s="334">
        <v>198.16470588235293</v>
      </c>
      <c r="AB322" s="334">
        <v>353.56470588235294</v>
      </c>
    </row>
    <row r="323" spans="1:28" x14ac:dyDescent="0.25">
      <c r="A323" s="175">
        <v>256</v>
      </c>
      <c r="B323" s="47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P323" s="111"/>
      <c r="Q323" s="334"/>
      <c r="R323" s="334"/>
      <c r="S323" s="334"/>
      <c r="T323" s="334"/>
      <c r="U323" s="334"/>
      <c r="V323" s="334"/>
      <c r="W323" s="334"/>
      <c r="X323" s="334"/>
      <c r="Y323" s="334"/>
      <c r="Z323" s="334"/>
      <c r="AA323" s="334"/>
      <c r="AB323" s="334"/>
    </row>
    <row r="324" spans="1:28" x14ac:dyDescent="0.25">
      <c r="A324" s="175">
        <v>257</v>
      </c>
      <c r="B324" s="47"/>
      <c r="C324" s="175">
        <v>3084</v>
      </c>
      <c r="D324" s="175">
        <v>3458</v>
      </c>
      <c r="E324" s="175">
        <v>3324</v>
      </c>
      <c r="F324" s="175">
        <v>2361</v>
      </c>
      <c r="G324" s="175">
        <v>1180</v>
      </c>
      <c r="H324" s="175">
        <v>774</v>
      </c>
      <c r="I324" s="175">
        <v>591</v>
      </c>
      <c r="J324" s="175">
        <v>474</v>
      </c>
      <c r="K324" s="175">
        <v>451</v>
      </c>
      <c r="L324" s="175">
        <v>621</v>
      </c>
      <c r="M324" s="175">
        <v>1174</v>
      </c>
      <c r="N324" s="175">
        <v>2284</v>
      </c>
      <c r="P324" s="111">
        <v>257</v>
      </c>
      <c r="Q324" s="334">
        <v>3083.1294117647058</v>
      </c>
      <c r="R324" s="334">
        <v>3477.5294117647059</v>
      </c>
      <c r="S324" s="334">
        <v>3347.4117647058824</v>
      </c>
      <c r="T324" s="334">
        <v>2381.1176470588234</v>
      </c>
      <c r="U324" s="334">
        <v>1189.2</v>
      </c>
      <c r="V324" s="334">
        <v>779.47058823529414</v>
      </c>
      <c r="W324" s="334">
        <v>595.89411764705881</v>
      </c>
      <c r="X324" s="334">
        <v>477.18823529411765</v>
      </c>
      <c r="Y324" s="334">
        <v>454.07058823529411</v>
      </c>
      <c r="Z324" s="334">
        <v>625.51764705882351</v>
      </c>
      <c r="AA324" s="334">
        <v>1180.870588235294</v>
      </c>
      <c r="AB324" s="334">
        <v>2302.1411764705881</v>
      </c>
    </row>
    <row r="325" spans="1:28" x14ac:dyDescent="0.25">
      <c r="A325" s="175">
        <v>258</v>
      </c>
      <c r="B325" s="47"/>
      <c r="C325" s="175">
        <v>407</v>
      </c>
      <c r="D325" s="175">
        <v>279</v>
      </c>
      <c r="E325" s="175">
        <v>243</v>
      </c>
      <c r="F325" s="175">
        <v>154</v>
      </c>
      <c r="G325" s="175">
        <v>82</v>
      </c>
      <c r="H325" s="175">
        <v>61</v>
      </c>
      <c r="I325" s="175">
        <v>51</v>
      </c>
      <c r="J325" s="175">
        <v>43</v>
      </c>
      <c r="K325" s="175">
        <v>42</v>
      </c>
      <c r="L325" s="175">
        <v>77</v>
      </c>
      <c r="M325" s="175">
        <v>231</v>
      </c>
      <c r="N325" s="175">
        <v>419</v>
      </c>
      <c r="P325" s="111">
        <v>258</v>
      </c>
      <c r="Q325" s="334">
        <v>407.30588235294118</v>
      </c>
      <c r="R325" s="334">
        <v>281.2823529411765</v>
      </c>
      <c r="S325" s="334">
        <v>245.07058823529411</v>
      </c>
      <c r="T325" s="334">
        <v>156.08235294117648</v>
      </c>
      <c r="U325" s="334">
        <v>82.647058823529406</v>
      </c>
      <c r="V325" s="334">
        <v>61.741176470588236</v>
      </c>
      <c r="W325" s="334">
        <v>51.870588235294115</v>
      </c>
      <c r="X325" s="334">
        <v>43.588235294117645</v>
      </c>
      <c r="Y325" s="334">
        <v>41.89411764705882</v>
      </c>
      <c r="Z325" s="334">
        <v>77.423529411764704</v>
      </c>
      <c r="AA325" s="334">
        <v>232.43529411764706</v>
      </c>
      <c r="AB325" s="334">
        <v>422.34117647058821</v>
      </c>
    </row>
    <row r="326" spans="1:28" x14ac:dyDescent="0.25">
      <c r="A326" s="175">
        <v>259</v>
      </c>
      <c r="B326" s="47"/>
      <c r="C326" s="175">
        <v>101</v>
      </c>
      <c r="D326" s="175">
        <v>114</v>
      </c>
      <c r="E326" s="175">
        <v>112</v>
      </c>
      <c r="F326" s="175">
        <v>89</v>
      </c>
      <c r="G326" s="175">
        <v>67</v>
      </c>
      <c r="H326" s="175">
        <v>57</v>
      </c>
      <c r="I326" s="175">
        <v>51</v>
      </c>
      <c r="J326" s="175">
        <v>47</v>
      </c>
      <c r="K326" s="175">
        <v>48</v>
      </c>
      <c r="L326" s="175">
        <v>52</v>
      </c>
      <c r="M326" s="175">
        <v>61</v>
      </c>
      <c r="N326" s="175">
        <v>80</v>
      </c>
      <c r="P326" s="111">
        <v>259</v>
      </c>
      <c r="Q326" s="334">
        <v>101.32941176470588</v>
      </c>
      <c r="R326" s="334">
        <v>114.68235294117648</v>
      </c>
      <c r="S326" s="334">
        <v>112.23529411764706</v>
      </c>
      <c r="T326" s="334">
        <v>89.447058823529417</v>
      </c>
      <c r="U326" s="334">
        <v>66.658823529411762</v>
      </c>
      <c r="V326" s="334">
        <v>56.764705882352942</v>
      </c>
      <c r="W326" s="334">
        <v>51.2</v>
      </c>
      <c r="X326" s="334">
        <v>47.176470588235297</v>
      </c>
      <c r="Y326" s="334">
        <v>47.835294117647059</v>
      </c>
      <c r="Z326" s="334">
        <v>52.223529411764709</v>
      </c>
      <c r="AA326" s="334">
        <v>61.258823529411764</v>
      </c>
      <c r="AB326" s="334">
        <v>80.45882352941176</v>
      </c>
    </row>
    <row r="327" spans="1:28" x14ac:dyDescent="0.25">
      <c r="A327" s="175">
        <v>260</v>
      </c>
      <c r="B327" s="47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P327" s="111"/>
      <c r="Q327" s="334"/>
      <c r="R327" s="334"/>
      <c r="S327" s="334"/>
      <c r="T327" s="334"/>
      <c r="U327" s="334"/>
      <c r="V327" s="334"/>
      <c r="W327" s="334"/>
      <c r="X327" s="334"/>
      <c r="Y327" s="334"/>
      <c r="Z327" s="334"/>
      <c r="AA327" s="334"/>
      <c r="AB327" s="334"/>
    </row>
    <row r="328" spans="1:28" x14ac:dyDescent="0.25">
      <c r="A328" s="175">
        <v>261</v>
      </c>
      <c r="B328" s="47"/>
      <c r="C328" s="175">
        <v>318</v>
      </c>
      <c r="D328" s="175">
        <v>355</v>
      </c>
      <c r="E328" s="175">
        <v>364</v>
      </c>
      <c r="F328" s="175">
        <v>282</v>
      </c>
      <c r="G328" s="175">
        <v>198</v>
      </c>
      <c r="H328" s="175">
        <v>156</v>
      </c>
      <c r="I328" s="175">
        <v>130</v>
      </c>
      <c r="J328" s="175">
        <v>113</v>
      </c>
      <c r="K328" s="175">
        <v>115</v>
      </c>
      <c r="L328" s="175">
        <v>141</v>
      </c>
      <c r="M328" s="175">
        <v>183</v>
      </c>
      <c r="N328" s="175">
        <v>257</v>
      </c>
      <c r="P328" s="111">
        <v>261</v>
      </c>
      <c r="Q328" s="334">
        <v>317.97647058823532</v>
      </c>
      <c r="R328" s="334">
        <v>356.14117647058822</v>
      </c>
      <c r="S328" s="334">
        <v>364.11764705882354</v>
      </c>
      <c r="T328" s="334">
        <v>282.96470588235292</v>
      </c>
      <c r="U328" s="334">
        <v>198.05882352941177</v>
      </c>
      <c r="V328" s="334">
        <v>155.90588235294118</v>
      </c>
      <c r="W328" s="334">
        <v>129.84705882352941</v>
      </c>
      <c r="X328" s="334">
        <v>113.07058823529412</v>
      </c>
      <c r="Y328" s="334">
        <v>115</v>
      </c>
      <c r="Z328" s="334">
        <v>141.2235294117647</v>
      </c>
      <c r="AA328" s="334">
        <v>183.89411764705883</v>
      </c>
      <c r="AB328" s="334">
        <v>257.38823529411764</v>
      </c>
    </row>
    <row r="329" spans="1:28" x14ac:dyDescent="0.25">
      <c r="A329" s="175">
        <v>262</v>
      </c>
      <c r="B329" s="47"/>
      <c r="C329" s="175">
        <v>151</v>
      </c>
      <c r="D329" s="175">
        <v>114</v>
      </c>
      <c r="E329" s="175">
        <v>103</v>
      </c>
      <c r="F329" s="175">
        <v>75</v>
      </c>
      <c r="G329" s="175">
        <v>56</v>
      </c>
      <c r="H329" s="175">
        <v>48</v>
      </c>
      <c r="I329" s="175">
        <v>42</v>
      </c>
      <c r="J329" s="175">
        <v>37</v>
      </c>
      <c r="K329" s="175">
        <v>38</v>
      </c>
      <c r="L329" s="175">
        <v>47</v>
      </c>
      <c r="M329" s="175">
        <v>78</v>
      </c>
      <c r="N329" s="175">
        <v>129</v>
      </c>
      <c r="P329" s="111">
        <v>262</v>
      </c>
      <c r="Q329" s="334">
        <v>150.78823529411764</v>
      </c>
      <c r="R329" s="334">
        <v>115.01176470588236</v>
      </c>
      <c r="S329" s="334">
        <v>104.02352941176471</v>
      </c>
      <c r="T329" s="334">
        <v>75.470588235294116</v>
      </c>
      <c r="U329" s="334">
        <v>56.529411764705884</v>
      </c>
      <c r="V329" s="334">
        <v>48.247058823529414</v>
      </c>
      <c r="W329" s="334">
        <v>42.505882352941178</v>
      </c>
      <c r="X329" s="334">
        <v>37.6</v>
      </c>
      <c r="Y329" s="334">
        <v>37.835294117647059</v>
      </c>
      <c r="Z329" s="334">
        <v>47.470588235294116</v>
      </c>
      <c r="AA329" s="334">
        <v>78.235294117647058</v>
      </c>
      <c r="AB329" s="334">
        <v>129.48235294117646</v>
      </c>
    </row>
    <row r="330" spans="1:28" x14ac:dyDescent="0.25">
      <c r="A330" s="175">
        <v>263</v>
      </c>
      <c r="B330" s="47"/>
      <c r="C330" s="175">
        <v>305</v>
      </c>
      <c r="D330" s="175">
        <v>245</v>
      </c>
      <c r="E330" s="175">
        <v>220</v>
      </c>
      <c r="F330" s="175">
        <v>166</v>
      </c>
      <c r="G330" s="175">
        <v>119</v>
      </c>
      <c r="H330" s="175">
        <v>98</v>
      </c>
      <c r="I330" s="175">
        <v>83</v>
      </c>
      <c r="J330" s="175">
        <v>72</v>
      </c>
      <c r="K330" s="175">
        <v>70</v>
      </c>
      <c r="L330" s="175">
        <v>88</v>
      </c>
      <c r="M330" s="175">
        <v>166</v>
      </c>
      <c r="N330" s="175">
        <v>264</v>
      </c>
      <c r="P330" s="111">
        <v>263</v>
      </c>
      <c r="Q330" s="334">
        <v>305</v>
      </c>
      <c r="R330" s="334">
        <v>246.57647058823528</v>
      </c>
      <c r="S330" s="334">
        <v>221.15294117647059</v>
      </c>
      <c r="T330" s="334">
        <v>167.75294117647059</v>
      </c>
      <c r="U330" s="334">
        <v>120.12941176470588</v>
      </c>
      <c r="V330" s="334">
        <v>98.82352941176471</v>
      </c>
      <c r="W330" s="334">
        <v>83.941176470588232</v>
      </c>
      <c r="X330" s="334">
        <v>72.870588235294122</v>
      </c>
      <c r="Y330" s="334">
        <v>70.023529411764713</v>
      </c>
      <c r="Z330" s="334">
        <v>89.129411764705878</v>
      </c>
      <c r="AA330" s="334">
        <v>166.38823529411764</v>
      </c>
      <c r="AB330" s="334">
        <v>265.10588235294119</v>
      </c>
    </row>
    <row r="331" spans="1:28" x14ac:dyDescent="0.25">
      <c r="A331" s="175">
        <v>264</v>
      </c>
      <c r="B331" s="47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P331" s="111"/>
      <c r="Q331" s="334"/>
      <c r="R331" s="334"/>
      <c r="S331" s="334"/>
      <c r="T331" s="334"/>
      <c r="U331" s="334"/>
      <c r="V331" s="334"/>
      <c r="W331" s="334"/>
      <c r="X331" s="334"/>
      <c r="Y331" s="334"/>
      <c r="Z331" s="334"/>
      <c r="AA331" s="334"/>
      <c r="AB331" s="334"/>
    </row>
    <row r="332" spans="1:28" x14ac:dyDescent="0.25">
      <c r="A332" s="175">
        <v>265</v>
      </c>
      <c r="B332" s="47"/>
      <c r="C332" s="175">
        <v>67</v>
      </c>
      <c r="D332" s="175">
        <v>53</v>
      </c>
      <c r="E332" s="175">
        <v>48</v>
      </c>
      <c r="F332" s="175">
        <v>40</v>
      </c>
      <c r="G332" s="175">
        <v>31</v>
      </c>
      <c r="H332" s="175">
        <v>27</v>
      </c>
      <c r="I332" s="175">
        <v>24</v>
      </c>
      <c r="J332" s="175">
        <v>21</v>
      </c>
      <c r="K332" s="175">
        <v>20</v>
      </c>
      <c r="L332" s="175">
        <v>24</v>
      </c>
      <c r="M332" s="175">
        <v>39</v>
      </c>
      <c r="N332" s="175">
        <v>61</v>
      </c>
      <c r="P332" s="111">
        <v>265</v>
      </c>
      <c r="Q332" s="334">
        <v>67.576470588235296</v>
      </c>
      <c r="R332" s="334">
        <v>53.576470588235296</v>
      </c>
      <c r="S332" s="334">
        <v>48.258823529411764</v>
      </c>
      <c r="T332" s="334">
        <v>40.517647058823528</v>
      </c>
      <c r="U332" s="334">
        <v>30.858823529411765</v>
      </c>
      <c r="V332" s="334">
        <v>26.788235294117648</v>
      </c>
      <c r="W332" s="334">
        <v>24.352941176470587</v>
      </c>
      <c r="X332" s="334">
        <v>21.529411764705884</v>
      </c>
      <c r="Y332" s="334">
        <v>20.541176470588237</v>
      </c>
      <c r="Z332" s="334">
        <v>24.63529411764706</v>
      </c>
      <c r="AA332" s="334">
        <v>39.317647058823532</v>
      </c>
      <c r="AB332" s="334">
        <v>61.223529411764709</v>
      </c>
    </row>
    <row r="333" spans="1:28" x14ac:dyDescent="0.25">
      <c r="A333" s="175">
        <v>266</v>
      </c>
      <c r="B333" s="47"/>
      <c r="C333" s="175">
        <v>14865</v>
      </c>
      <c r="D333" s="175">
        <v>16102</v>
      </c>
      <c r="E333" s="175">
        <v>15105</v>
      </c>
      <c r="F333" s="175">
        <v>11980</v>
      </c>
      <c r="G333" s="175">
        <v>9631</v>
      </c>
      <c r="H333" s="175">
        <v>9011</v>
      </c>
      <c r="I333" s="175">
        <v>7638</v>
      </c>
      <c r="J333" s="175">
        <v>6378</v>
      </c>
      <c r="K333" s="175">
        <v>6426</v>
      </c>
      <c r="L333" s="175">
        <v>7672</v>
      </c>
      <c r="M333" s="175">
        <v>8450</v>
      </c>
      <c r="N333" s="175">
        <v>11154</v>
      </c>
      <c r="P333" s="111">
        <v>266</v>
      </c>
      <c r="Q333" s="334">
        <v>14717.847058823529</v>
      </c>
      <c r="R333" s="334">
        <v>16053.588235294117</v>
      </c>
      <c r="S333" s="334">
        <v>15025.858823529412</v>
      </c>
      <c r="T333" s="334">
        <v>11977.75294117647</v>
      </c>
      <c r="U333" s="334">
        <v>9593.8117647058825</v>
      </c>
      <c r="V333" s="334">
        <v>8930.5411764705877</v>
      </c>
      <c r="W333" s="334">
        <v>7609.9529411764706</v>
      </c>
      <c r="X333" s="334">
        <v>6336.0941176470587</v>
      </c>
      <c r="Y333" s="334">
        <v>6397.9764705882353</v>
      </c>
      <c r="Z333" s="334">
        <v>7661.6</v>
      </c>
      <c r="AA333" s="334">
        <v>8440.6823529411758</v>
      </c>
      <c r="AB333" s="334">
        <v>11147.776470588235</v>
      </c>
    </row>
    <row r="334" spans="1:28" x14ac:dyDescent="0.25">
      <c r="A334" s="175">
        <v>267</v>
      </c>
      <c r="B334" s="47"/>
      <c r="C334" s="175">
        <v>267</v>
      </c>
      <c r="D334" s="175">
        <v>225</v>
      </c>
      <c r="E334" s="175">
        <v>201</v>
      </c>
      <c r="F334" s="175">
        <v>156</v>
      </c>
      <c r="G334" s="175">
        <v>120</v>
      </c>
      <c r="H334" s="175">
        <v>105</v>
      </c>
      <c r="I334" s="175">
        <v>94</v>
      </c>
      <c r="J334" s="175">
        <v>84</v>
      </c>
      <c r="K334" s="175">
        <v>84</v>
      </c>
      <c r="L334" s="175">
        <v>98</v>
      </c>
      <c r="M334" s="175">
        <v>144</v>
      </c>
      <c r="N334" s="175">
        <v>227</v>
      </c>
      <c r="P334" s="111">
        <v>267</v>
      </c>
      <c r="Q334" s="334">
        <v>266.91764705882355</v>
      </c>
      <c r="R334" s="334">
        <v>226.30588235294118</v>
      </c>
      <c r="S334" s="334">
        <v>202.18823529411765</v>
      </c>
      <c r="T334" s="334">
        <v>156.91764705882352</v>
      </c>
      <c r="U334" s="334">
        <v>120.70588235294117</v>
      </c>
      <c r="V334" s="334">
        <v>105.14117647058823</v>
      </c>
      <c r="W334" s="334">
        <v>94.070588235294125</v>
      </c>
      <c r="X334" s="334">
        <v>84.294117647058826</v>
      </c>
      <c r="Y334" s="334">
        <v>83.988235294117644</v>
      </c>
      <c r="Z334" s="334">
        <v>98.588235294117652</v>
      </c>
      <c r="AA334" s="334">
        <v>144.29411764705881</v>
      </c>
      <c r="AB334" s="334">
        <v>227.43529411764706</v>
      </c>
    </row>
    <row r="335" spans="1:28" x14ac:dyDescent="0.25">
      <c r="A335" s="175">
        <v>268</v>
      </c>
      <c r="B335" s="47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P335" s="111"/>
      <c r="Q335" s="334"/>
      <c r="R335" s="334"/>
      <c r="S335" s="334"/>
      <c r="T335" s="334"/>
      <c r="U335" s="334"/>
      <c r="V335" s="334"/>
      <c r="W335" s="334"/>
      <c r="X335" s="334"/>
      <c r="Y335" s="334"/>
      <c r="Z335" s="334"/>
      <c r="AA335" s="334"/>
      <c r="AB335" s="334"/>
    </row>
    <row r="336" spans="1:28" x14ac:dyDescent="0.25">
      <c r="A336" s="175">
        <v>269</v>
      </c>
      <c r="B336" s="47"/>
      <c r="C336" s="175">
        <v>383</v>
      </c>
      <c r="D336" s="175">
        <v>581</v>
      </c>
      <c r="E336" s="175">
        <v>749</v>
      </c>
      <c r="F336" s="175">
        <v>1017</v>
      </c>
      <c r="G336" s="175">
        <v>1184</v>
      </c>
      <c r="H336" s="175">
        <v>1044</v>
      </c>
      <c r="I336" s="175">
        <v>668</v>
      </c>
      <c r="J336" s="175">
        <v>420</v>
      </c>
      <c r="K336" s="175">
        <v>313</v>
      </c>
      <c r="L336" s="175">
        <v>268</v>
      </c>
      <c r="M336" s="175">
        <v>263</v>
      </c>
      <c r="N336" s="175">
        <v>293</v>
      </c>
      <c r="P336" s="111"/>
      <c r="Q336" s="334"/>
      <c r="R336" s="334"/>
      <c r="S336" s="334"/>
      <c r="T336" s="334"/>
      <c r="U336" s="334"/>
      <c r="V336" s="334"/>
      <c r="W336" s="334"/>
      <c r="X336" s="334"/>
      <c r="Y336" s="334"/>
      <c r="Z336" s="334"/>
      <c r="AA336" s="334"/>
      <c r="AB336" s="334"/>
    </row>
    <row r="337" spans="1:28" x14ac:dyDescent="0.25">
      <c r="A337" s="175">
        <v>270</v>
      </c>
      <c r="B337" s="47"/>
      <c r="C337" s="175">
        <v>1414</v>
      </c>
      <c r="D337" s="175">
        <v>1598</v>
      </c>
      <c r="E337" s="175">
        <v>1482</v>
      </c>
      <c r="F337" s="175">
        <v>1051</v>
      </c>
      <c r="G337" s="175">
        <v>558</v>
      </c>
      <c r="H337" s="175">
        <v>386</v>
      </c>
      <c r="I337" s="175">
        <v>290</v>
      </c>
      <c r="J337" s="175">
        <v>224</v>
      </c>
      <c r="K337" s="175">
        <v>212</v>
      </c>
      <c r="L337" s="175">
        <v>310</v>
      </c>
      <c r="M337" s="175">
        <v>561</v>
      </c>
      <c r="N337" s="175">
        <v>1045</v>
      </c>
      <c r="P337" s="111"/>
      <c r="Q337" s="334"/>
      <c r="R337" s="334"/>
      <c r="S337" s="334"/>
      <c r="T337" s="334"/>
      <c r="U337" s="334"/>
      <c r="V337" s="334"/>
      <c r="W337" s="334"/>
      <c r="X337" s="334"/>
      <c r="Y337" s="334"/>
      <c r="Z337" s="334"/>
      <c r="AA337" s="334"/>
      <c r="AB337" s="334"/>
    </row>
    <row r="338" spans="1:28" x14ac:dyDescent="0.25">
      <c r="A338" s="175">
        <v>271</v>
      </c>
      <c r="B338" s="47"/>
      <c r="C338" s="175">
        <v>6822</v>
      </c>
      <c r="D338" s="175">
        <v>8185</v>
      </c>
      <c r="E338" s="175">
        <v>8688</v>
      </c>
      <c r="F338" s="175">
        <v>7234</v>
      </c>
      <c r="G338" s="175">
        <v>4075</v>
      </c>
      <c r="H338" s="175">
        <v>2321</v>
      </c>
      <c r="I338" s="175">
        <v>1642</v>
      </c>
      <c r="J338" s="175">
        <v>1266</v>
      </c>
      <c r="K338" s="175">
        <v>1142</v>
      </c>
      <c r="L338" s="175">
        <v>1473</v>
      </c>
      <c r="M338" s="175">
        <v>2560</v>
      </c>
      <c r="N338" s="175">
        <v>4692</v>
      </c>
      <c r="P338" s="111"/>
      <c r="Q338" s="334"/>
      <c r="R338" s="334"/>
      <c r="S338" s="334"/>
      <c r="T338" s="334"/>
      <c r="U338" s="334"/>
      <c r="V338" s="334"/>
      <c r="W338" s="334"/>
      <c r="X338" s="334"/>
      <c r="Y338" s="334"/>
      <c r="Z338" s="334"/>
      <c r="AA338" s="334"/>
      <c r="AB338" s="334"/>
    </row>
    <row r="339" spans="1:28" x14ac:dyDescent="0.25">
      <c r="A339" s="175">
        <v>272</v>
      </c>
      <c r="B339" s="47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P339" s="111"/>
      <c r="Q339" s="334"/>
      <c r="R339" s="334"/>
      <c r="S339" s="334"/>
      <c r="T339" s="334"/>
      <c r="U339" s="334"/>
      <c r="V339" s="334"/>
      <c r="W339" s="334"/>
      <c r="X339" s="334"/>
      <c r="Y339" s="334"/>
      <c r="Z339" s="334"/>
      <c r="AA339" s="334"/>
      <c r="AB339" s="334"/>
    </row>
    <row r="340" spans="1:28" x14ac:dyDescent="0.25">
      <c r="A340" s="175">
        <v>273</v>
      </c>
      <c r="B340" s="47"/>
      <c r="C340" s="175">
        <v>4399</v>
      </c>
      <c r="D340" s="175">
        <v>5036</v>
      </c>
      <c r="E340" s="175">
        <v>5070</v>
      </c>
      <c r="F340" s="175">
        <v>3785</v>
      </c>
      <c r="G340" s="175">
        <v>1875</v>
      </c>
      <c r="H340" s="175">
        <v>1113</v>
      </c>
      <c r="I340" s="175">
        <v>800</v>
      </c>
      <c r="J340" s="175">
        <v>613</v>
      </c>
      <c r="K340" s="175">
        <v>558</v>
      </c>
      <c r="L340" s="175">
        <v>779</v>
      </c>
      <c r="M340" s="175">
        <v>1544</v>
      </c>
      <c r="N340" s="175">
        <v>3115</v>
      </c>
      <c r="P340" s="111"/>
      <c r="Q340" s="334"/>
      <c r="R340" s="334"/>
      <c r="S340" s="334"/>
      <c r="T340" s="334"/>
      <c r="U340" s="334"/>
      <c r="V340" s="334"/>
      <c r="W340" s="334"/>
      <c r="X340" s="334"/>
      <c r="Y340" s="334"/>
      <c r="Z340" s="334"/>
      <c r="AA340" s="334"/>
      <c r="AB340" s="334"/>
    </row>
    <row r="341" spans="1:28" x14ac:dyDescent="0.25">
      <c r="A341" s="175">
        <v>274</v>
      </c>
      <c r="B341" s="47"/>
      <c r="C341" s="175">
        <v>7099</v>
      </c>
      <c r="D341" s="175">
        <v>8652</v>
      </c>
      <c r="E341" s="175">
        <v>9240</v>
      </c>
      <c r="F341" s="175">
        <v>7976</v>
      </c>
      <c r="G341" s="175">
        <v>4593</v>
      </c>
      <c r="H341" s="175">
        <v>2656</v>
      </c>
      <c r="I341" s="175">
        <v>1898</v>
      </c>
      <c r="J341" s="175">
        <v>1496</v>
      </c>
      <c r="K341" s="175">
        <v>1358</v>
      </c>
      <c r="L341" s="175">
        <v>1669</v>
      </c>
      <c r="M341" s="175">
        <v>2717</v>
      </c>
      <c r="N341" s="175">
        <v>4781</v>
      </c>
      <c r="P341" s="111"/>
      <c r="Q341" s="334"/>
      <c r="R341" s="334"/>
      <c r="S341" s="334"/>
      <c r="T341" s="334"/>
      <c r="U341" s="334"/>
      <c r="V341" s="334"/>
      <c r="W341" s="334"/>
      <c r="X341" s="334"/>
      <c r="Y341" s="334"/>
      <c r="Z341" s="334"/>
      <c r="AA341" s="334"/>
      <c r="AB341" s="334"/>
    </row>
    <row r="342" spans="1:28" x14ac:dyDescent="0.25">
      <c r="A342" s="175">
        <v>275</v>
      </c>
      <c r="B342" s="47"/>
      <c r="C342" s="175">
        <v>15004</v>
      </c>
      <c r="D342" s="175">
        <v>20357</v>
      </c>
      <c r="E342" s="175">
        <v>23831</v>
      </c>
      <c r="F342" s="175">
        <v>23813</v>
      </c>
      <c r="G342" s="175">
        <v>15513</v>
      </c>
      <c r="H342" s="175">
        <v>7259</v>
      </c>
      <c r="I342" s="175">
        <v>4165</v>
      </c>
      <c r="J342" s="175">
        <v>2918</v>
      </c>
      <c r="K342" s="175">
        <v>2304</v>
      </c>
      <c r="L342" s="175">
        <v>2585</v>
      </c>
      <c r="M342" s="175">
        <v>4283</v>
      </c>
      <c r="N342" s="175">
        <v>8430</v>
      </c>
      <c r="P342" s="111"/>
      <c r="Q342" s="334"/>
      <c r="R342" s="334"/>
      <c r="S342" s="334"/>
      <c r="T342" s="334"/>
      <c r="U342" s="334"/>
      <c r="V342" s="334"/>
      <c r="W342" s="334"/>
      <c r="X342" s="334"/>
      <c r="Y342" s="334"/>
      <c r="Z342" s="334"/>
      <c r="AA342" s="334"/>
      <c r="AB342" s="334"/>
    </row>
    <row r="343" spans="1:28" x14ac:dyDescent="0.25">
      <c r="A343" s="175">
        <v>276</v>
      </c>
      <c r="B343" s="47"/>
      <c r="C343" s="175">
        <v>6567</v>
      </c>
      <c r="D343" s="175">
        <v>10069</v>
      </c>
      <c r="E343" s="175">
        <v>12490</v>
      </c>
      <c r="F343" s="175">
        <v>13137</v>
      </c>
      <c r="G343" s="175">
        <v>8783</v>
      </c>
      <c r="H343" s="175">
        <v>3642</v>
      </c>
      <c r="I343" s="175">
        <v>1787</v>
      </c>
      <c r="J343" s="175">
        <v>1106</v>
      </c>
      <c r="K343" s="175">
        <v>820</v>
      </c>
      <c r="L343" s="175">
        <v>950</v>
      </c>
      <c r="M343" s="175">
        <v>1636</v>
      </c>
      <c r="N343" s="175">
        <v>3312</v>
      </c>
      <c r="P343" s="111"/>
      <c r="Q343" s="334"/>
      <c r="R343" s="334"/>
      <c r="S343" s="334"/>
      <c r="T343" s="334"/>
      <c r="U343" s="334"/>
      <c r="V343" s="334"/>
      <c r="W343" s="334"/>
      <c r="X343" s="334"/>
      <c r="Y343" s="334"/>
      <c r="Z343" s="334"/>
      <c r="AA343" s="334"/>
      <c r="AB343" s="334"/>
    </row>
    <row r="344" spans="1:28" x14ac:dyDescent="0.25">
      <c r="A344" s="175">
        <v>277</v>
      </c>
      <c r="B344" s="47"/>
      <c r="C344" s="175">
        <v>143</v>
      </c>
      <c r="D344" s="175">
        <v>209</v>
      </c>
      <c r="E344" s="175">
        <v>320</v>
      </c>
      <c r="F344" s="175">
        <v>404</v>
      </c>
      <c r="G344" s="175">
        <v>386</v>
      </c>
      <c r="H344" s="175">
        <v>266</v>
      </c>
      <c r="I344" s="175">
        <v>197</v>
      </c>
      <c r="J344" s="175">
        <v>149</v>
      </c>
      <c r="K344" s="175">
        <v>129</v>
      </c>
      <c r="L344" s="175">
        <v>115</v>
      </c>
      <c r="M344" s="175">
        <v>115</v>
      </c>
      <c r="N344" s="175">
        <v>118</v>
      </c>
      <c r="P344" s="111"/>
      <c r="Q344" s="334"/>
      <c r="R344" s="334"/>
      <c r="S344" s="334"/>
      <c r="T344" s="334"/>
      <c r="U344" s="334"/>
      <c r="V344" s="334"/>
      <c r="W344" s="334"/>
      <c r="X344" s="334"/>
      <c r="Y344" s="334"/>
      <c r="Z344" s="334"/>
      <c r="AA344" s="334"/>
      <c r="AB344" s="334"/>
    </row>
    <row r="345" spans="1:28" x14ac:dyDescent="0.25">
      <c r="A345" s="175">
        <v>278</v>
      </c>
      <c r="B345" s="47"/>
      <c r="C345" s="175">
        <v>305</v>
      </c>
      <c r="D345" s="175">
        <v>343</v>
      </c>
      <c r="E345" s="175">
        <v>323</v>
      </c>
      <c r="F345" s="175">
        <v>215</v>
      </c>
      <c r="G345" s="175">
        <v>122</v>
      </c>
      <c r="H345" s="175">
        <v>92</v>
      </c>
      <c r="I345" s="175">
        <v>77</v>
      </c>
      <c r="J345" s="175">
        <v>69</v>
      </c>
      <c r="K345" s="175">
        <v>70</v>
      </c>
      <c r="L345" s="175">
        <v>94</v>
      </c>
      <c r="M345" s="175">
        <v>131</v>
      </c>
      <c r="N345" s="175">
        <v>207</v>
      </c>
      <c r="P345" s="111"/>
      <c r="Q345" s="334"/>
      <c r="R345" s="334"/>
      <c r="S345" s="334"/>
      <c r="T345" s="334"/>
      <c r="U345" s="334"/>
      <c r="V345" s="334"/>
      <c r="W345" s="334"/>
      <c r="X345" s="334"/>
      <c r="Y345" s="334"/>
      <c r="Z345" s="334"/>
      <c r="AA345" s="334"/>
      <c r="AB345" s="334"/>
    </row>
    <row r="346" spans="1:28" x14ac:dyDescent="0.25">
      <c r="A346" s="175">
        <v>279</v>
      </c>
      <c r="B346" s="47"/>
      <c r="C346" s="175">
        <v>478</v>
      </c>
      <c r="D346" s="175">
        <v>741</v>
      </c>
      <c r="E346" s="175">
        <v>844</v>
      </c>
      <c r="F346" s="175">
        <v>758</v>
      </c>
      <c r="G346" s="175">
        <v>464</v>
      </c>
      <c r="H346" s="175">
        <v>244</v>
      </c>
      <c r="I346" s="175">
        <v>143</v>
      </c>
      <c r="J346" s="175">
        <v>88</v>
      </c>
      <c r="K346" s="175">
        <v>62</v>
      </c>
      <c r="L346" s="175">
        <v>61</v>
      </c>
      <c r="M346" s="175">
        <v>118</v>
      </c>
      <c r="N346" s="175">
        <v>243</v>
      </c>
      <c r="P346" s="111"/>
      <c r="Q346" s="334"/>
      <c r="R346" s="334"/>
      <c r="S346" s="334"/>
      <c r="T346" s="334"/>
      <c r="U346" s="334"/>
      <c r="V346" s="334"/>
      <c r="W346" s="334"/>
      <c r="X346" s="334"/>
      <c r="Y346" s="334"/>
      <c r="Z346" s="334"/>
      <c r="AA346" s="334"/>
      <c r="AB346" s="334"/>
    </row>
    <row r="347" spans="1:28" x14ac:dyDescent="0.25">
      <c r="A347" s="175">
        <v>280</v>
      </c>
      <c r="B347" s="47"/>
      <c r="C347" s="175">
        <v>527</v>
      </c>
      <c r="D347" s="175">
        <v>996</v>
      </c>
      <c r="E347" s="175">
        <v>1519</v>
      </c>
      <c r="F347" s="175">
        <v>1876</v>
      </c>
      <c r="G347" s="175">
        <v>2014</v>
      </c>
      <c r="H347" s="175">
        <v>1584</v>
      </c>
      <c r="I347" s="175">
        <v>1172</v>
      </c>
      <c r="J347" s="175">
        <v>787</v>
      </c>
      <c r="K347" s="175">
        <v>455</v>
      </c>
      <c r="L347" s="175">
        <v>275</v>
      </c>
      <c r="M347" s="175">
        <v>196</v>
      </c>
      <c r="N347" s="175">
        <v>228</v>
      </c>
      <c r="P347" s="111"/>
      <c r="Q347" s="334"/>
      <c r="R347" s="334"/>
      <c r="S347" s="334"/>
      <c r="T347" s="334"/>
      <c r="U347" s="334"/>
      <c r="V347" s="334"/>
      <c r="W347" s="334"/>
      <c r="X347" s="334"/>
      <c r="Y347" s="334"/>
      <c r="Z347" s="334"/>
      <c r="AA347" s="334"/>
      <c r="AB347" s="334"/>
    </row>
    <row r="348" spans="1:28" x14ac:dyDescent="0.25">
      <c r="A348" s="175">
        <v>281</v>
      </c>
      <c r="B348" s="47"/>
      <c r="C348" s="175">
        <v>86</v>
      </c>
      <c r="D348" s="175">
        <v>91</v>
      </c>
      <c r="E348" s="175">
        <v>92</v>
      </c>
      <c r="F348" s="175">
        <v>85</v>
      </c>
      <c r="G348" s="175">
        <v>77</v>
      </c>
      <c r="H348" s="175">
        <v>71</v>
      </c>
      <c r="I348" s="175">
        <v>67</v>
      </c>
      <c r="J348" s="175">
        <v>64</v>
      </c>
      <c r="K348" s="175">
        <v>63</v>
      </c>
      <c r="L348" s="175">
        <v>67</v>
      </c>
      <c r="M348" s="175">
        <v>72</v>
      </c>
      <c r="N348" s="175">
        <v>79</v>
      </c>
      <c r="P348" s="111"/>
      <c r="Q348" s="334"/>
      <c r="R348" s="334"/>
      <c r="S348" s="334"/>
      <c r="T348" s="334"/>
      <c r="U348" s="334"/>
      <c r="V348" s="334"/>
      <c r="W348" s="334"/>
      <c r="X348" s="334"/>
      <c r="Y348" s="334"/>
      <c r="Z348" s="334"/>
      <c r="AA348" s="334"/>
      <c r="AB348" s="334"/>
    </row>
    <row r="349" spans="1:28" x14ac:dyDescent="0.25">
      <c r="A349" s="175">
        <v>282</v>
      </c>
      <c r="B349" s="47"/>
      <c r="C349" s="175">
        <v>99</v>
      </c>
      <c r="D349" s="175">
        <v>105</v>
      </c>
      <c r="E349" s="175">
        <v>106</v>
      </c>
      <c r="F349" s="175">
        <v>90</v>
      </c>
      <c r="G349" s="175">
        <v>74</v>
      </c>
      <c r="H349" s="175">
        <v>66</v>
      </c>
      <c r="I349" s="175">
        <v>60</v>
      </c>
      <c r="J349" s="175">
        <v>56</v>
      </c>
      <c r="K349" s="175">
        <v>57</v>
      </c>
      <c r="L349" s="175">
        <v>62</v>
      </c>
      <c r="M349" s="175">
        <v>71</v>
      </c>
      <c r="N349" s="175">
        <v>86</v>
      </c>
      <c r="P349" s="111"/>
      <c r="Q349" s="334"/>
      <c r="R349" s="334"/>
      <c r="S349" s="334"/>
      <c r="T349" s="334"/>
      <c r="U349" s="334"/>
      <c r="V349" s="334"/>
      <c r="W349" s="334"/>
      <c r="X349" s="334"/>
      <c r="Y349" s="334"/>
      <c r="Z349" s="334"/>
      <c r="AA349" s="334"/>
      <c r="AB349" s="334"/>
    </row>
    <row r="350" spans="1:28" x14ac:dyDescent="0.25">
      <c r="A350" s="175">
        <v>283</v>
      </c>
      <c r="B350" s="47"/>
      <c r="C350" s="175">
        <v>174</v>
      </c>
      <c r="D350" s="175">
        <v>121</v>
      </c>
      <c r="E350" s="175">
        <v>119</v>
      </c>
      <c r="F350" s="175">
        <v>105</v>
      </c>
      <c r="G350" s="175">
        <v>72</v>
      </c>
      <c r="H350" s="175">
        <v>61</v>
      </c>
      <c r="I350" s="175">
        <v>59</v>
      </c>
      <c r="J350" s="175">
        <v>50</v>
      </c>
      <c r="K350" s="175">
        <v>44</v>
      </c>
      <c r="L350" s="175">
        <v>61</v>
      </c>
      <c r="M350" s="175">
        <v>121</v>
      </c>
      <c r="N350" s="175">
        <v>180</v>
      </c>
      <c r="P350" s="111"/>
      <c r="Q350" s="334"/>
      <c r="R350" s="334"/>
      <c r="S350" s="334"/>
      <c r="T350" s="334"/>
      <c r="U350" s="334"/>
      <c r="V350" s="334"/>
      <c r="W350" s="334"/>
      <c r="X350" s="334"/>
      <c r="Y350" s="334"/>
      <c r="Z350" s="334"/>
      <c r="AA350" s="334"/>
      <c r="AB350" s="334"/>
    </row>
    <row r="351" spans="1:28" x14ac:dyDescent="0.25">
      <c r="A351" s="175">
        <v>284</v>
      </c>
      <c r="B351" s="47"/>
      <c r="C351" s="175">
        <v>168</v>
      </c>
      <c r="D351" s="175">
        <v>212</v>
      </c>
      <c r="E351" s="175">
        <v>164</v>
      </c>
      <c r="F351" s="175">
        <v>183</v>
      </c>
      <c r="G351" s="175">
        <v>248</v>
      </c>
      <c r="H351" s="175">
        <v>332</v>
      </c>
      <c r="I351" s="175">
        <v>429</v>
      </c>
      <c r="J351" s="175">
        <v>431</v>
      </c>
      <c r="K351" s="175">
        <v>487</v>
      </c>
      <c r="L351" s="175">
        <v>417</v>
      </c>
      <c r="M351" s="175">
        <v>235</v>
      </c>
      <c r="N351" s="175">
        <v>188</v>
      </c>
      <c r="P351" s="111"/>
      <c r="Q351" s="334"/>
      <c r="R351" s="334"/>
      <c r="S351" s="334"/>
      <c r="T351" s="334"/>
      <c r="U351" s="334"/>
      <c r="V351" s="334"/>
      <c r="W351" s="334"/>
      <c r="X351" s="334"/>
      <c r="Y351" s="334"/>
      <c r="Z351" s="334"/>
      <c r="AA351" s="334"/>
      <c r="AB351" s="334"/>
    </row>
    <row r="352" spans="1:28" x14ac:dyDescent="0.25">
      <c r="A352" s="175">
        <v>285</v>
      </c>
      <c r="B352" s="47"/>
      <c r="C352" s="175">
        <v>23566</v>
      </c>
      <c r="D352" s="175">
        <v>30331</v>
      </c>
      <c r="E352" s="175">
        <v>35035</v>
      </c>
      <c r="F352" s="175">
        <v>33860</v>
      </c>
      <c r="G352" s="175">
        <v>26118</v>
      </c>
      <c r="H352" s="175">
        <v>18210</v>
      </c>
      <c r="I352" s="175">
        <v>11661</v>
      </c>
      <c r="J352" s="175">
        <v>7164</v>
      </c>
      <c r="K352" s="175">
        <v>5309</v>
      </c>
      <c r="L352" s="175">
        <v>6371</v>
      </c>
      <c r="M352" s="175">
        <v>10049</v>
      </c>
      <c r="N352" s="175">
        <v>16043</v>
      </c>
      <c r="P352" s="111"/>
      <c r="Q352" s="334"/>
      <c r="R352" s="334"/>
      <c r="S352" s="334"/>
      <c r="T352" s="334"/>
      <c r="U352" s="334"/>
      <c r="V352" s="334"/>
      <c r="W352" s="334"/>
      <c r="X352" s="334"/>
      <c r="Y352" s="334"/>
      <c r="Z352" s="334"/>
      <c r="AA352" s="334"/>
      <c r="AB352" s="334"/>
    </row>
    <row r="353" spans="1:28" x14ac:dyDescent="0.25">
      <c r="A353" s="175">
        <v>286</v>
      </c>
      <c r="B353" s="47"/>
      <c r="C353" s="175">
        <v>57</v>
      </c>
      <c r="D353" s="175">
        <v>67</v>
      </c>
      <c r="E353" s="175">
        <v>57</v>
      </c>
      <c r="F353" s="175">
        <v>58</v>
      </c>
      <c r="G353" s="175">
        <v>83</v>
      </c>
      <c r="H353" s="175">
        <v>96</v>
      </c>
      <c r="I353" s="175">
        <v>93</v>
      </c>
      <c r="J353" s="175">
        <v>88</v>
      </c>
      <c r="K353" s="175">
        <v>99</v>
      </c>
      <c r="L353" s="175">
        <v>122</v>
      </c>
      <c r="M353" s="175">
        <v>83</v>
      </c>
      <c r="N353" s="175">
        <v>63</v>
      </c>
      <c r="P353" s="111"/>
      <c r="Q353" s="334"/>
      <c r="R353" s="334"/>
      <c r="S353" s="334"/>
      <c r="T353" s="334"/>
      <c r="U353" s="334"/>
      <c r="V353" s="334"/>
      <c r="W353" s="334"/>
      <c r="X353" s="334"/>
      <c r="Y353" s="334"/>
      <c r="Z353" s="334"/>
      <c r="AA353" s="334"/>
      <c r="AB353" s="334"/>
    </row>
    <row r="354" spans="1:28" x14ac:dyDescent="0.25">
      <c r="A354" s="175">
        <v>287</v>
      </c>
      <c r="B354" s="47"/>
      <c r="C354" s="175">
        <v>23915</v>
      </c>
      <c r="D354" s="175">
        <v>30771</v>
      </c>
      <c r="E354" s="175">
        <v>35564</v>
      </c>
      <c r="F354" s="175">
        <v>34385</v>
      </c>
      <c r="G354" s="175">
        <v>26524</v>
      </c>
      <c r="H354" s="175">
        <v>18499</v>
      </c>
      <c r="I354" s="175">
        <v>11847</v>
      </c>
      <c r="J354" s="175">
        <v>7278</v>
      </c>
      <c r="K354" s="175">
        <v>5392</v>
      </c>
      <c r="L354" s="175">
        <v>6465</v>
      </c>
      <c r="M354" s="175">
        <v>10195</v>
      </c>
      <c r="N354" s="175">
        <v>16276</v>
      </c>
      <c r="P354" s="111"/>
      <c r="Q354" s="334"/>
      <c r="R354" s="334"/>
      <c r="S354" s="334"/>
      <c r="T354" s="334"/>
      <c r="U354" s="334"/>
      <c r="V354" s="334"/>
      <c r="W354" s="334"/>
      <c r="X354" s="334"/>
      <c r="Y354" s="334"/>
      <c r="Z354" s="334"/>
      <c r="AA354" s="334"/>
      <c r="AB354" s="334"/>
    </row>
    <row r="355" spans="1:28" x14ac:dyDescent="0.25">
      <c r="A355" s="175">
        <v>288</v>
      </c>
      <c r="B355" s="47"/>
      <c r="C355" s="175">
        <v>8054</v>
      </c>
      <c r="D355" s="175">
        <v>13288</v>
      </c>
      <c r="E355" s="175">
        <v>18094</v>
      </c>
      <c r="F355" s="175">
        <v>21288</v>
      </c>
      <c r="G355" s="175">
        <v>15415</v>
      </c>
      <c r="H355" s="175">
        <v>7339</v>
      </c>
      <c r="I355" s="175">
        <v>2941</v>
      </c>
      <c r="J355" s="175">
        <v>1588</v>
      </c>
      <c r="K355" s="175">
        <v>1086</v>
      </c>
      <c r="L355" s="175">
        <v>1112</v>
      </c>
      <c r="M355" s="175">
        <v>1891</v>
      </c>
      <c r="N355" s="175">
        <v>3852</v>
      </c>
      <c r="P355" s="111"/>
      <c r="Q355" s="334"/>
      <c r="R355" s="334"/>
      <c r="S355" s="334"/>
      <c r="T355" s="334"/>
      <c r="U355" s="334"/>
      <c r="V355" s="334"/>
      <c r="W355" s="334"/>
      <c r="X355" s="334"/>
      <c r="Y355" s="334"/>
      <c r="Z355" s="334"/>
      <c r="AA355" s="334"/>
      <c r="AB355" s="334"/>
    </row>
    <row r="356" spans="1:28" x14ac:dyDescent="0.25">
      <c r="A356" s="175">
        <v>289</v>
      </c>
      <c r="B356" s="47"/>
      <c r="C356" s="175">
        <v>64</v>
      </c>
      <c r="D356" s="175">
        <v>68</v>
      </c>
      <c r="E356" s="175">
        <v>69</v>
      </c>
      <c r="F356" s="175">
        <v>59</v>
      </c>
      <c r="G356" s="175">
        <v>49</v>
      </c>
      <c r="H356" s="175">
        <v>44</v>
      </c>
      <c r="I356" s="175">
        <v>40</v>
      </c>
      <c r="J356" s="175">
        <v>38</v>
      </c>
      <c r="K356" s="175">
        <v>38</v>
      </c>
      <c r="L356" s="175">
        <v>42</v>
      </c>
      <c r="M356" s="175">
        <v>47</v>
      </c>
      <c r="N356" s="175">
        <v>57</v>
      </c>
      <c r="P356" s="111"/>
      <c r="Q356" s="334"/>
      <c r="R356" s="334"/>
      <c r="S356" s="334"/>
      <c r="T356" s="334"/>
      <c r="U356" s="334"/>
      <c r="V356" s="334"/>
      <c r="W356" s="334"/>
      <c r="X356" s="334"/>
      <c r="Y356" s="334"/>
      <c r="Z356" s="334"/>
      <c r="AA356" s="334"/>
      <c r="AB356" s="334"/>
    </row>
    <row r="357" spans="1:28" x14ac:dyDescent="0.25">
      <c r="A357" s="175">
        <v>290</v>
      </c>
      <c r="B357" s="47"/>
      <c r="C357" s="175">
        <v>681</v>
      </c>
      <c r="D357" s="175">
        <v>1070</v>
      </c>
      <c r="E357" s="175">
        <v>1372</v>
      </c>
      <c r="F357" s="175">
        <v>1819</v>
      </c>
      <c r="G357" s="175">
        <v>2128</v>
      </c>
      <c r="H357" s="175">
        <v>2069</v>
      </c>
      <c r="I357" s="175">
        <v>1449</v>
      </c>
      <c r="J357" s="175">
        <v>960</v>
      </c>
      <c r="K357" s="175">
        <v>594</v>
      </c>
      <c r="L357" s="175">
        <v>339</v>
      </c>
      <c r="M357" s="175">
        <v>247</v>
      </c>
      <c r="N357" s="175">
        <v>344</v>
      </c>
      <c r="P357" s="111"/>
      <c r="Q357" s="334"/>
      <c r="R357" s="334"/>
      <c r="S357" s="334"/>
      <c r="T357" s="334"/>
      <c r="U357" s="334"/>
      <c r="V357" s="334"/>
      <c r="W357" s="334"/>
      <c r="X357" s="334"/>
      <c r="Y357" s="334"/>
      <c r="Z357" s="334"/>
      <c r="AA357" s="334"/>
      <c r="AB357" s="334"/>
    </row>
    <row r="358" spans="1:28" x14ac:dyDescent="0.25">
      <c r="A358" s="175">
        <v>291</v>
      </c>
      <c r="B358" s="47"/>
      <c r="C358" s="175">
        <v>498</v>
      </c>
      <c r="D358" s="175">
        <v>739</v>
      </c>
      <c r="E358" s="175">
        <v>830</v>
      </c>
      <c r="F358" s="175">
        <v>724</v>
      </c>
      <c r="G358" s="175">
        <v>460</v>
      </c>
      <c r="H358" s="175">
        <v>215</v>
      </c>
      <c r="I358" s="175">
        <v>99</v>
      </c>
      <c r="J358" s="175">
        <v>57</v>
      </c>
      <c r="K358" s="175">
        <v>47</v>
      </c>
      <c r="L358" s="175">
        <v>53</v>
      </c>
      <c r="M358" s="175">
        <v>93</v>
      </c>
      <c r="N358" s="175">
        <v>228</v>
      </c>
      <c r="P358" s="111"/>
      <c r="Q358" s="334"/>
      <c r="R358" s="334"/>
      <c r="S358" s="334"/>
      <c r="T358" s="334"/>
      <c r="U358" s="334"/>
      <c r="V358" s="334"/>
      <c r="W358" s="334"/>
      <c r="X358" s="334"/>
      <c r="Y358" s="334"/>
      <c r="Z358" s="334"/>
      <c r="AA358" s="334"/>
      <c r="AB358" s="334"/>
    </row>
    <row r="359" spans="1:28" x14ac:dyDescent="0.25">
      <c r="A359" s="175">
        <v>292</v>
      </c>
      <c r="B359" s="47"/>
      <c r="C359" s="175">
        <v>6866</v>
      </c>
      <c r="D359" s="175">
        <v>10872</v>
      </c>
      <c r="E359" s="175">
        <v>11888</v>
      </c>
      <c r="F359" s="175">
        <v>11079</v>
      </c>
      <c r="G359" s="175">
        <v>10274</v>
      </c>
      <c r="H359" s="175">
        <v>5339</v>
      </c>
      <c r="I359" s="175">
        <v>1741</v>
      </c>
      <c r="J359" s="175">
        <v>689</v>
      </c>
      <c r="K359" s="175">
        <v>344</v>
      </c>
      <c r="L359" s="175">
        <v>425</v>
      </c>
      <c r="M359" s="175">
        <v>1094</v>
      </c>
      <c r="N359" s="175">
        <v>2952</v>
      </c>
      <c r="P359" s="111"/>
      <c r="Q359" s="334"/>
      <c r="R359" s="334"/>
      <c r="S359" s="334"/>
      <c r="T359" s="334"/>
      <c r="U359" s="334"/>
      <c r="V359" s="334"/>
      <c r="W359" s="334"/>
      <c r="X359" s="334"/>
      <c r="Y359" s="334"/>
      <c r="Z359" s="334"/>
      <c r="AA359" s="334"/>
      <c r="AB359" s="334"/>
    </row>
    <row r="360" spans="1:28" x14ac:dyDescent="0.25">
      <c r="A360" s="175">
        <v>293</v>
      </c>
      <c r="B360" s="47"/>
      <c r="C360" s="175">
        <v>1752</v>
      </c>
      <c r="D360" s="175">
        <v>3346</v>
      </c>
      <c r="E360" s="175">
        <v>7473</v>
      </c>
      <c r="F360" s="175">
        <v>11699</v>
      </c>
      <c r="G360" s="175">
        <v>6219</v>
      </c>
      <c r="H360" s="175">
        <v>2514</v>
      </c>
      <c r="I360" s="175">
        <v>1406</v>
      </c>
      <c r="J360" s="175">
        <v>1010</v>
      </c>
      <c r="K360" s="175">
        <v>819</v>
      </c>
      <c r="L360" s="175">
        <v>765</v>
      </c>
      <c r="M360" s="175">
        <v>930</v>
      </c>
      <c r="N360" s="175">
        <v>1170</v>
      </c>
      <c r="P360" s="111"/>
      <c r="Q360" s="334"/>
      <c r="R360" s="334"/>
      <c r="S360" s="334"/>
      <c r="T360" s="334"/>
      <c r="U360" s="334"/>
      <c r="V360" s="334"/>
      <c r="W360" s="334"/>
      <c r="X360" s="334"/>
      <c r="Y360" s="334"/>
      <c r="Z360" s="334"/>
      <c r="AA360" s="334"/>
      <c r="AB360" s="334"/>
    </row>
    <row r="361" spans="1:28" x14ac:dyDescent="0.25">
      <c r="A361" s="175">
        <v>294</v>
      </c>
      <c r="B361" s="47"/>
      <c r="C361" s="175">
        <v>241</v>
      </c>
      <c r="D361" s="175">
        <v>260</v>
      </c>
      <c r="E361" s="175">
        <v>263</v>
      </c>
      <c r="F361" s="175">
        <v>211</v>
      </c>
      <c r="G361" s="175">
        <v>165</v>
      </c>
      <c r="H361" s="175">
        <v>143</v>
      </c>
      <c r="I361" s="175">
        <v>128</v>
      </c>
      <c r="J361" s="175">
        <v>119</v>
      </c>
      <c r="K361" s="175">
        <v>122</v>
      </c>
      <c r="L361" s="175">
        <v>139</v>
      </c>
      <c r="M361" s="175">
        <v>164</v>
      </c>
      <c r="N361" s="175">
        <v>206</v>
      </c>
      <c r="P361" s="111"/>
      <c r="Q361" s="334"/>
      <c r="R361" s="334"/>
      <c r="S361" s="334"/>
      <c r="T361" s="334"/>
      <c r="U361" s="334"/>
      <c r="V361" s="334"/>
      <c r="W361" s="334"/>
      <c r="X361" s="334"/>
      <c r="Y361" s="334"/>
      <c r="Z361" s="334"/>
      <c r="AA361" s="334"/>
      <c r="AB361" s="334"/>
    </row>
    <row r="362" spans="1:28" x14ac:dyDescent="0.25">
      <c r="A362" s="175">
        <v>295</v>
      </c>
      <c r="B362" s="47"/>
      <c r="C362" s="175">
        <v>97</v>
      </c>
      <c r="D362" s="175">
        <v>102</v>
      </c>
      <c r="E362" s="175">
        <v>110</v>
      </c>
      <c r="F362" s="175">
        <v>96</v>
      </c>
      <c r="G362" s="175">
        <v>84</v>
      </c>
      <c r="H362" s="175">
        <v>79</v>
      </c>
      <c r="I362" s="175">
        <v>75</v>
      </c>
      <c r="J362" s="175">
        <v>72</v>
      </c>
      <c r="K362" s="175">
        <v>71</v>
      </c>
      <c r="L362" s="175">
        <v>75</v>
      </c>
      <c r="M362" s="175">
        <v>79</v>
      </c>
      <c r="N362" s="175">
        <v>87</v>
      </c>
      <c r="P362" s="111"/>
      <c r="Q362" s="334"/>
      <c r="R362" s="334"/>
      <c r="S362" s="334"/>
      <c r="T362" s="334"/>
      <c r="U362" s="334"/>
      <c r="V362" s="334"/>
      <c r="W362" s="334"/>
      <c r="X362" s="334"/>
      <c r="Y362" s="334"/>
      <c r="Z362" s="334"/>
      <c r="AA362" s="334"/>
      <c r="AB362" s="334"/>
    </row>
    <row r="363" spans="1:28" x14ac:dyDescent="0.25">
      <c r="A363" s="175">
        <v>296</v>
      </c>
      <c r="B363" s="47"/>
      <c r="C363" s="175">
        <v>35</v>
      </c>
      <c r="D363" s="175">
        <v>37</v>
      </c>
      <c r="E363" s="175">
        <v>39</v>
      </c>
      <c r="F363" s="175">
        <v>37</v>
      </c>
      <c r="G363" s="175">
        <v>34</v>
      </c>
      <c r="H363" s="175">
        <v>32</v>
      </c>
      <c r="I363" s="175">
        <v>30</v>
      </c>
      <c r="J363" s="175">
        <v>30</v>
      </c>
      <c r="K363" s="175">
        <v>29</v>
      </c>
      <c r="L363" s="175">
        <v>30</v>
      </c>
      <c r="M363" s="175">
        <v>31</v>
      </c>
      <c r="N363" s="175">
        <v>33</v>
      </c>
      <c r="P363" s="111"/>
      <c r="Q363" s="334"/>
      <c r="R363" s="334"/>
      <c r="S363" s="334"/>
      <c r="T363" s="334"/>
      <c r="U363" s="334"/>
      <c r="V363" s="334"/>
      <c r="W363" s="334"/>
      <c r="X363" s="334"/>
      <c r="Y363" s="334"/>
      <c r="Z363" s="334"/>
      <c r="AA363" s="334"/>
      <c r="AB363" s="334"/>
    </row>
    <row r="364" spans="1:28" x14ac:dyDescent="0.25">
      <c r="A364" s="175">
        <v>297</v>
      </c>
      <c r="B364" s="47"/>
      <c r="C364" s="175">
        <v>531</v>
      </c>
      <c r="D364" s="175">
        <v>1005</v>
      </c>
      <c r="E364" s="175">
        <v>1533</v>
      </c>
      <c r="F364" s="175">
        <v>1893</v>
      </c>
      <c r="G364" s="175">
        <v>2032</v>
      </c>
      <c r="H364" s="175">
        <v>1599</v>
      </c>
      <c r="I364" s="175">
        <v>1182</v>
      </c>
      <c r="J364" s="175">
        <v>794</v>
      </c>
      <c r="K364" s="175">
        <v>459</v>
      </c>
      <c r="L364" s="175">
        <v>277</v>
      </c>
      <c r="M364" s="175">
        <v>198</v>
      </c>
      <c r="N364" s="175">
        <v>231</v>
      </c>
      <c r="P364" s="111"/>
      <c r="Q364" s="334"/>
      <c r="R364" s="334"/>
      <c r="S364" s="334"/>
      <c r="T364" s="334"/>
      <c r="U364" s="334"/>
      <c r="V364" s="334"/>
      <c r="W364" s="334"/>
      <c r="X364" s="334"/>
      <c r="Y364" s="334"/>
      <c r="Z364" s="334"/>
      <c r="AA364" s="334"/>
      <c r="AB364" s="334"/>
    </row>
    <row r="365" spans="1:28" x14ac:dyDescent="0.25">
      <c r="A365" s="175">
        <v>298</v>
      </c>
      <c r="B365" s="47"/>
      <c r="C365" s="175">
        <v>157</v>
      </c>
      <c r="D365" s="175">
        <v>157</v>
      </c>
      <c r="E365" s="175">
        <v>159</v>
      </c>
      <c r="F365" s="175">
        <v>155</v>
      </c>
      <c r="G365" s="175">
        <v>138</v>
      </c>
      <c r="H365" s="175">
        <v>121</v>
      </c>
      <c r="I365" s="175">
        <v>105</v>
      </c>
      <c r="J365" s="175">
        <v>91</v>
      </c>
      <c r="K365" s="175">
        <v>92</v>
      </c>
      <c r="L365" s="175">
        <v>109</v>
      </c>
      <c r="M365" s="175">
        <v>134</v>
      </c>
      <c r="N365" s="175">
        <v>154</v>
      </c>
      <c r="P365" s="111"/>
      <c r="Q365" s="334"/>
      <c r="R365" s="334"/>
      <c r="S365" s="334"/>
      <c r="T365" s="334"/>
      <c r="U365" s="334"/>
      <c r="V365" s="334"/>
      <c r="W365" s="334"/>
      <c r="X365" s="334"/>
      <c r="Y365" s="334"/>
      <c r="Z365" s="334"/>
      <c r="AA365" s="334"/>
      <c r="AB365" s="334"/>
    </row>
    <row r="366" spans="1:28" x14ac:dyDescent="0.25">
      <c r="A366" s="175">
        <v>299</v>
      </c>
      <c r="B366" s="47"/>
      <c r="C366" s="175">
        <v>875</v>
      </c>
      <c r="D366" s="175">
        <v>874</v>
      </c>
      <c r="E366" s="175">
        <v>808</v>
      </c>
      <c r="F366" s="175">
        <v>541</v>
      </c>
      <c r="G366" s="175">
        <v>355</v>
      </c>
      <c r="H366" s="175">
        <v>298</v>
      </c>
      <c r="I366" s="175">
        <v>247</v>
      </c>
      <c r="J366" s="175">
        <v>209</v>
      </c>
      <c r="K366" s="175">
        <v>214</v>
      </c>
      <c r="L366" s="175">
        <v>255</v>
      </c>
      <c r="M366" s="175">
        <v>364</v>
      </c>
      <c r="N366" s="175">
        <v>596</v>
      </c>
      <c r="P366" s="111"/>
      <c r="Q366" s="334"/>
      <c r="R366" s="334"/>
      <c r="S366" s="334"/>
      <c r="T366" s="334"/>
      <c r="U366" s="334"/>
      <c r="V366" s="334"/>
      <c r="W366" s="334"/>
      <c r="X366" s="334"/>
      <c r="Y366" s="334"/>
      <c r="Z366" s="334"/>
      <c r="AA366" s="334"/>
      <c r="AB366" s="334"/>
    </row>
    <row r="367" spans="1:28" x14ac:dyDescent="0.25">
      <c r="A367" s="175">
        <v>300</v>
      </c>
      <c r="B367" s="47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P367" s="111"/>
      <c r="Q367" s="334"/>
      <c r="R367" s="334"/>
      <c r="S367" s="334"/>
      <c r="T367" s="334"/>
      <c r="U367" s="334"/>
      <c r="V367" s="334"/>
      <c r="W367" s="334"/>
      <c r="X367" s="334"/>
      <c r="Y367" s="334"/>
      <c r="Z367" s="334"/>
      <c r="AA367" s="334"/>
      <c r="AB367" s="334"/>
    </row>
    <row r="368" spans="1:28" x14ac:dyDescent="0.25">
      <c r="A368" s="175">
        <v>301</v>
      </c>
      <c r="B368" s="47"/>
      <c r="C368" s="175">
        <v>30</v>
      </c>
      <c r="D368" s="175">
        <v>30</v>
      </c>
      <c r="E368" s="175">
        <v>27</v>
      </c>
      <c r="F368" s="175">
        <v>18</v>
      </c>
      <c r="G368" s="175">
        <v>13</v>
      </c>
      <c r="H368" s="175">
        <v>11</v>
      </c>
      <c r="I368" s="175">
        <v>10</v>
      </c>
      <c r="J368" s="175">
        <v>9</v>
      </c>
      <c r="K368" s="175">
        <v>14</v>
      </c>
      <c r="L368" s="175">
        <v>18</v>
      </c>
      <c r="M368" s="175">
        <v>18</v>
      </c>
      <c r="N368" s="175">
        <v>24</v>
      </c>
      <c r="P368" s="111"/>
      <c r="Q368" s="334"/>
      <c r="R368" s="334"/>
      <c r="S368" s="334"/>
      <c r="T368" s="334"/>
      <c r="U368" s="334"/>
      <c r="V368" s="334"/>
      <c r="W368" s="334"/>
      <c r="X368" s="334"/>
      <c r="Y368" s="334"/>
      <c r="Z368" s="334"/>
      <c r="AA368" s="334"/>
      <c r="AB368" s="334"/>
    </row>
    <row r="369" spans="1:28" x14ac:dyDescent="0.25">
      <c r="A369" s="175">
        <v>302</v>
      </c>
      <c r="B369" s="47"/>
      <c r="C369" s="175">
        <v>1188</v>
      </c>
      <c r="D369" s="175">
        <v>2416</v>
      </c>
      <c r="E369" s="175">
        <v>6206</v>
      </c>
      <c r="F369" s="175">
        <v>10209</v>
      </c>
      <c r="G369" s="175">
        <v>5140</v>
      </c>
      <c r="H369" s="175">
        <v>2000</v>
      </c>
      <c r="I369" s="175">
        <v>1200</v>
      </c>
      <c r="J369" s="175">
        <v>899</v>
      </c>
      <c r="K369" s="175">
        <v>742</v>
      </c>
      <c r="L369" s="175">
        <v>687</v>
      </c>
      <c r="M369" s="175">
        <v>797</v>
      </c>
      <c r="N369" s="175">
        <v>900</v>
      </c>
      <c r="P369" s="111"/>
      <c r="Q369" s="334"/>
      <c r="R369" s="334"/>
      <c r="S369" s="334"/>
      <c r="T369" s="334"/>
      <c r="U369" s="334"/>
      <c r="V369" s="334"/>
      <c r="W369" s="334"/>
      <c r="X369" s="334"/>
      <c r="Y369" s="334"/>
      <c r="Z369" s="334"/>
      <c r="AA369" s="334"/>
      <c r="AB369" s="334"/>
    </row>
    <row r="370" spans="1:28" x14ac:dyDescent="0.25">
      <c r="A370" s="175">
        <v>303</v>
      </c>
      <c r="B370" s="47"/>
      <c r="C370" s="175">
        <v>45</v>
      </c>
      <c r="D370" s="175">
        <v>45</v>
      </c>
      <c r="E370" s="175">
        <v>46</v>
      </c>
      <c r="F370" s="175">
        <v>40</v>
      </c>
      <c r="G370" s="175">
        <v>27</v>
      </c>
      <c r="H370" s="175">
        <v>18</v>
      </c>
      <c r="I370" s="175">
        <v>12</v>
      </c>
      <c r="J370" s="175">
        <v>9</v>
      </c>
      <c r="K370" s="175">
        <v>10</v>
      </c>
      <c r="L370" s="175">
        <v>14</v>
      </c>
      <c r="M370" s="175">
        <v>25</v>
      </c>
      <c r="N370" s="175">
        <v>41</v>
      </c>
      <c r="P370" s="111"/>
      <c r="Q370" s="334"/>
      <c r="R370" s="334"/>
      <c r="S370" s="334"/>
      <c r="T370" s="334"/>
      <c r="U370" s="334"/>
      <c r="V370" s="334"/>
      <c r="W370" s="334"/>
      <c r="X370" s="334"/>
      <c r="Y370" s="334"/>
      <c r="Z370" s="334"/>
      <c r="AA370" s="334"/>
      <c r="AB370" s="334"/>
    </row>
    <row r="371" spans="1:28" x14ac:dyDescent="0.25">
      <c r="A371" s="175">
        <v>304</v>
      </c>
      <c r="B371" s="47"/>
      <c r="C371" s="175">
        <v>3</v>
      </c>
      <c r="D371" s="175">
        <v>4</v>
      </c>
      <c r="E371" s="175">
        <v>2</v>
      </c>
      <c r="F371" s="175">
        <v>0</v>
      </c>
      <c r="G371" s="175">
        <v>0</v>
      </c>
      <c r="H371" s="175">
        <v>0</v>
      </c>
      <c r="I371" s="175">
        <v>0</v>
      </c>
      <c r="J371" s="175">
        <v>0</v>
      </c>
      <c r="K371" s="175">
        <v>0</v>
      </c>
      <c r="L371" s="175">
        <v>0</v>
      </c>
      <c r="M371" s="175">
        <v>0</v>
      </c>
      <c r="N371" s="175">
        <v>1</v>
      </c>
      <c r="P371" s="111"/>
      <c r="Q371" s="334"/>
      <c r="R371" s="334"/>
      <c r="S371" s="334"/>
      <c r="T371" s="334"/>
      <c r="U371" s="334"/>
      <c r="V371" s="334"/>
      <c r="W371" s="334"/>
      <c r="X371" s="334"/>
      <c r="Y371" s="334"/>
      <c r="Z371" s="334"/>
      <c r="AA371" s="334"/>
      <c r="AB371" s="334"/>
    </row>
    <row r="372" spans="1:28" x14ac:dyDescent="0.25">
      <c r="A372" s="175">
        <v>305</v>
      </c>
      <c r="B372" s="47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P372" s="111"/>
      <c r="Q372" s="334"/>
      <c r="R372" s="334"/>
      <c r="S372" s="334"/>
      <c r="T372" s="334"/>
      <c r="U372" s="334"/>
      <c r="V372" s="334"/>
      <c r="W372" s="334"/>
      <c r="X372" s="334"/>
      <c r="Y372" s="334"/>
      <c r="Z372" s="334"/>
      <c r="AA372" s="334"/>
      <c r="AB372" s="334"/>
    </row>
    <row r="373" spans="1:28" x14ac:dyDescent="0.25">
      <c r="A373" s="175">
        <v>306</v>
      </c>
      <c r="B373" s="47"/>
      <c r="C373" s="175">
        <v>188</v>
      </c>
      <c r="D373" s="175">
        <v>188</v>
      </c>
      <c r="E373" s="175">
        <v>189</v>
      </c>
      <c r="F373" s="175">
        <v>183</v>
      </c>
      <c r="G373" s="175">
        <v>161</v>
      </c>
      <c r="H373" s="175">
        <v>139</v>
      </c>
      <c r="I373" s="175">
        <v>120</v>
      </c>
      <c r="J373" s="175">
        <v>104</v>
      </c>
      <c r="K373" s="175">
        <v>106</v>
      </c>
      <c r="L373" s="175">
        <v>125</v>
      </c>
      <c r="M373" s="175">
        <v>156</v>
      </c>
      <c r="N373" s="175">
        <v>182</v>
      </c>
      <c r="P373" s="111"/>
      <c r="Q373" s="334"/>
      <c r="R373" s="334"/>
      <c r="S373" s="334"/>
      <c r="T373" s="334"/>
      <c r="U373" s="334"/>
      <c r="V373" s="334"/>
      <c r="W373" s="334"/>
      <c r="X373" s="334"/>
      <c r="Y373" s="334"/>
      <c r="Z373" s="334"/>
      <c r="AA373" s="334"/>
      <c r="AB373" s="334"/>
    </row>
    <row r="374" spans="1:28" x14ac:dyDescent="0.25">
      <c r="A374" s="175">
        <v>307</v>
      </c>
      <c r="B374" s="47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P374" s="111"/>
      <c r="Q374" s="334"/>
      <c r="R374" s="334"/>
      <c r="S374" s="334"/>
      <c r="T374" s="334"/>
      <c r="U374" s="334"/>
      <c r="V374" s="334"/>
      <c r="W374" s="334"/>
      <c r="X374" s="334"/>
      <c r="Y374" s="334"/>
      <c r="Z374" s="334"/>
      <c r="AA374" s="334"/>
      <c r="AB374" s="334"/>
    </row>
    <row r="375" spans="1:28" x14ac:dyDescent="0.25">
      <c r="A375" s="175">
        <v>308</v>
      </c>
      <c r="B375" s="47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P375" s="111"/>
      <c r="Q375" s="334"/>
      <c r="R375" s="334"/>
      <c r="S375" s="334"/>
      <c r="T375" s="334"/>
      <c r="U375" s="334"/>
      <c r="V375" s="334"/>
      <c r="W375" s="334"/>
      <c r="X375" s="334"/>
      <c r="Y375" s="334"/>
      <c r="Z375" s="334"/>
      <c r="AA375" s="334"/>
      <c r="AB375" s="334"/>
    </row>
    <row r="376" spans="1:28" x14ac:dyDescent="0.25">
      <c r="A376" s="175">
        <v>309</v>
      </c>
      <c r="B376" s="47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P376" s="111"/>
      <c r="Q376" s="334"/>
      <c r="R376" s="334"/>
      <c r="S376" s="334"/>
      <c r="T376" s="334"/>
      <c r="U376" s="334"/>
      <c r="V376" s="334"/>
      <c r="W376" s="334"/>
      <c r="X376" s="334"/>
      <c r="Y376" s="334"/>
      <c r="Z376" s="334"/>
      <c r="AA376" s="334"/>
      <c r="AB376" s="334"/>
    </row>
    <row r="377" spans="1:28" x14ac:dyDescent="0.25">
      <c r="A377" s="175">
        <v>310</v>
      </c>
      <c r="B377" s="47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P377" s="111"/>
      <c r="Q377" s="334"/>
      <c r="R377" s="334"/>
      <c r="S377" s="334"/>
      <c r="T377" s="334"/>
      <c r="U377" s="334"/>
      <c r="V377" s="334"/>
      <c r="W377" s="334"/>
      <c r="X377" s="334"/>
      <c r="Y377" s="334"/>
      <c r="Z377" s="334"/>
      <c r="AA377" s="334"/>
      <c r="AB377" s="334"/>
    </row>
    <row r="378" spans="1:28" x14ac:dyDescent="0.25">
      <c r="A378" s="175">
        <v>311</v>
      </c>
      <c r="B378" s="47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P378" s="111"/>
      <c r="Q378" s="334"/>
      <c r="R378" s="334"/>
      <c r="S378" s="334"/>
      <c r="T378" s="334"/>
      <c r="U378" s="334"/>
      <c r="V378" s="334"/>
      <c r="W378" s="334"/>
      <c r="X378" s="334"/>
      <c r="Y378" s="334"/>
      <c r="Z378" s="334"/>
      <c r="AA378" s="334"/>
      <c r="AB378" s="334"/>
    </row>
    <row r="379" spans="1:28" x14ac:dyDescent="0.25">
      <c r="A379" s="175">
        <v>312</v>
      </c>
      <c r="B379" s="47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P379" s="111"/>
      <c r="Q379" s="334"/>
      <c r="R379" s="334"/>
      <c r="S379" s="334"/>
      <c r="T379" s="334"/>
      <c r="U379" s="334"/>
      <c r="V379" s="334"/>
      <c r="W379" s="334"/>
      <c r="X379" s="334"/>
      <c r="Y379" s="334"/>
      <c r="Z379" s="334"/>
      <c r="AA379" s="334"/>
      <c r="AB379" s="334"/>
    </row>
    <row r="380" spans="1:28" x14ac:dyDescent="0.25">
      <c r="A380" s="175">
        <v>313</v>
      </c>
      <c r="B380" s="47"/>
      <c r="C380" s="175">
        <v>320</v>
      </c>
      <c r="D380" s="175">
        <v>358</v>
      </c>
      <c r="E380" s="175">
        <v>362</v>
      </c>
      <c r="F380" s="175">
        <v>280</v>
      </c>
      <c r="G380" s="175">
        <v>196</v>
      </c>
      <c r="H380" s="175">
        <v>154</v>
      </c>
      <c r="I380" s="175">
        <v>129</v>
      </c>
      <c r="J380" s="175">
        <v>112</v>
      </c>
      <c r="K380" s="175">
        <v>115</v>
      </c>
      <c r="L380" s="175">
        <v>142</v>
      </c>
      <c r="M380" s="175">
        <v>184</v>
      </c>
      <c r="N380" s="175">
        <v>258</v>
      </c>
      <c r="P380" s="111"/>
      <c r="Q380" s="334"/>
      <c r="R380" s="334"/>
      <c r="S380" s="334"/>
      <c r="T380" s="334"/>
      <c r="U380" s="334"/>
      <c r="V380" s="334"/>
      <c r="W380" s="334"/>
      <c r="X380" s="334"/>
      <c r="Y380" s="334"/>
      <c r="Z380" s="334"/>
      <c r="AA380" s="334"/>
      <c r="AB380" s="334"/>
    </row>
    <row r="381" spans="1:28" x14ac:dyDescent="0.25">
      <c r="A381" s="175">
        <v>314</v>
      </c>
      <c r="B381" s="47"/>
      <c r="C381" s="175">
        <v>927</v>
      </c>
      <c r="D381" s="175">
        <v>928</v>
      </c>
      <c r="E381" s="175">
        <v>862</v>
      </c>
      <c r="F381" s="175">
        <v>583</v>
      </c>
      <c r="G381" s="175">
        <v>383</v>
      </c>
      <c r="H381" s="175">
        <v>321</v>
      </c>
      <c r="I381" s="175">
        <v>266</v>
      </c>
      <c r="J381" s="175">
        <v>226</v>
      </c>
      <c r="K381" s="175">
        <v>230</v>
      </c>
      <c r="L381" s="175">
        <v>272</v>
      </c>
      <c r="M381" s="175">
        <v>388</v>
      </c>
      <c r="N381" s="175">
        <v>630</v>
      </c>
      <c r="P381" s="111"/>
      <c r="Q381" s="334"/>
      <c r="R381" s="334"/>
      <c r="S381" s="334"/>
      <c r="T381" s="334"/>
      <c r="U381" s="334"/>
      <c r="V381" s="334"/>
      <c r="W381" s="334"/>
      <c r="X381" s="334"/>
      <c r="Y381" s="334"/>
      <c r="Z381" s="334"/>
      <c r="AA381" s="334"/>
      <c r="AB381" s="334"/>
    </row>
    <row r="382" spans="1:28" x14ac:dyDescent="0.25">
      <c r="A382" s="175">
        <v>315</v>
      </c>
      <c r="B382" s="47"/>
      <c r="C382" s="175">
        <v>178</v>
      </c>
      <c r="D382" s="175">
        <v>179</v>
      </c>
      <c r="E382" s="175">
        <v>177</v>
      </c>
      <c r="F382" s="175">
        <v>167</v>
      </c>
      <c r="G382" s="175">
        <v>146</v>
      </c>
      <c r="H382" s="175">
        <v>127</v>
      </c>
      <c r="I382" s="175">
        <v>110</v>
      </c>
      <c r="J382" s="175">
        <v>96</v>
      </c>
      <c r="K382" s="175">
        <v>97</v>
      </c>
      <c r="L382" s="175">
        <v>115</v>
      </c>
      <c r="M382" s="175">
        <v>142</v>
      </c>
      <c r="N382" s="175">
        <v>168</v>
      </c>
      <c r="P382" s="111"/>
      <c r="Q382" s="334"/>
      <c r="R382" s="334"/>
      <c r="S382" s="334"/>
      <c r="T382" s="334"/>
      <c r="U382" s="334"/>
      <c r="V382" s="334"/>
      <c r="W382" s="334"/>
      <c r="X382" s="334"/>
      <c r="Y382" s="334"/>
      <c r="Z382" s="334"/>
      <c r="AA382" s="334"/>
      <c r="AB382" s="334"/>
    </row>
    <row r="383" spans="1:28" x14ac:dyDescent="0.25">
      <c r="A383" s="175">
        <v>316</v>
      </c>
      <c r="B383" s="47"/>
      <c r="C383" s="175">
        <v>175</v>
      </c>
      <c r="D383" s="175">
        <v>174</v>
      </c>
      <c r="E383" s="175">
        <v>175</v>
      </c>
      <c r="F383" s="175">
        <v>167</v>
      </c>
      <c r="G383" s="175">
        <v>146</v>
      </c>
      <c r="H383" s="175">
        <v>127</v>
      </c>
      <c r="I383" s="175">
        <v>110</v>
      </c>
      <c r="J383" s="175">
        <v>96</v>
      </c>
      <c r="K383" s="175">
        <v>97</v>
      </c>
      <c r="L383" s="175">
        <v>115</v>
      </c>
      <c r="M383" s="175">
        <v>142</v>
      </c>
      <c r="N383" s="175">
        <v>167</v>
      </c>
      <c r="P383" s="111"/>
      <c r="Q383" s="334"/>
      <c r="R383" s="334"/>
      <c r="S383" s="334"/>
      <c r="T383" s="334"/>
      <c r="U383" s="334"/>
      <c r="V383" s="334"/>
      <c r="W383" s="334"/>
      <c r="X383" s="334"/>
      <c r="Y383" s="334"/>
      <c r="Z383" s="334"/>
      <c r="AA383" s="334"/>
      <c r="AB383" s="334"/>
    </row>
    <row r="384" spans="1:28" x14ac:dyDescent="0.25">
      <c r="A384" s="175">
        <v>317</v>
      </c>
      <c r="B384" s="47"/>
      <c r="C384" s="175">
        <v>4</v>
      </c>
      <c r="D384" s="175">
        <v>5</v>
      </c>
      <c r="E384" s="175">
        <v>3</v>
      </c>
      <c r="F384" s="175">
        <v>1</v>
      </c>
      <c r="G384" s="175">
        <v>0</v>
      </c>
      <c r="H384" s="175">
        <v>0</v>
      </c>
      <c r="I384" s="175">
        <v>0</v>
      </c>
      <c r="J384" s="175">
        <v>0</v>
      </c>
      <c r="K384" s="175">
        <v>0</v>
      </c>
      <c r="L384" s="175">
        <v>0</v>
      </c>
      <c r="M384" s="175">
        <v>0</v>
      </c>
      <c r="N384" s="175">
        <v>1</v>
      </c>
      <c r="P384" s="111"/>
      <c r="Q384" s="334"/>
      <c r="R384" s="334"/>
      <c r="S384" s="334"/>
      <c r="T384" s="334"/>
      <c r="U384" s="334"/>
      <c r="V384" s="334"/>
      <c r="W384" s="334"/>
      <c r="X384" s="334"/>
      <c r="Y384" s="334"/>
      <c r="Z384" s="334"/>
      <c r="AA384" s="334"/>
      <c r="AB384" s="334"/>
    </row>
    <row r="385" spans="1:28" x14ac:dyDescent="0.25">
      <c r="A385" s="175">
        <v>318</v>
      </c>
      <c r="B385" s="47"/>
      <c r="C385" s="175">
        <v>64</v>
      </c>
      <c r="D385" s="175">
        <v>66</v>
      </c>
      <c r="E385" s="175">
        <v>59</v>
      </c>
      <c r="F385" s="175">
        <v>41</v>
      </c>
      <c r="G385" s="175">
        <v>31</v>
      </c>
      <c r="H385" s="175">
        <v>29</v>
      </c>
      <c r="I385" s="175">
        <v>25</v>
      </c>
      <c r="J385" s="175">
        <v>22</v>
      </c>
      <c r="K385" s="175">
        <v>29</v>
      </c>
      <c r="L385" s="175">
        <v>36</v>
      </c>
      <c r="M385" s="175">
        <v>38</v>
      </c>
      <c r="N385" s="175">
        <v>50</v>
      </c>
      <c r="P385" s="111"/>
      <c r="Q385" s="334"/>
      <c r="R385" s="334"/>
      <c r="S385" s="334"/>
      <c r="T385" s="334"/>
      <c r="U385" s="334"/>
      <c r="V385" s="334"/>
      <c r="W385" s="334"/>
      <c r="X385" s="334"/>
      <c r="Y385" s="334"/>
      <c r="Z385" s="334"/>
      <c r="AA385" s="334"/>
      <c r="AB385" s="334"/>
    </row>
    <row r="386" spans="1:28" x14ac:dyDescent="0.25">
      <c r="A386" s="175">
        <v>319</v>
      </c>
      <c r="B386" s="47"/>
      <c r="C386" s="175">
        <v>59</v>
      </c>
      <c r="D386" s="175">
        <v>60</v>
      </c>
      <c r="E386" s="175">
        <v>54</v>
      </c>
      <c r="F386" s="175">
        <v>37</v>
      </c>
      <c r="G386" s="175">
        <v>29</v>
      </c>
      <c r="H386" s="175">
        <v>27</v>
      </c>
      <c r="I386" s="175">
        <v>23</v>
      </c>
      <c r="J386" s="175">
        <v>20</v>
      </c>
      <c r="K386" s="175">
        <v>27</v>
      </c>
      <c r="L386" s="175">
        <v>33</v>
      </c>
      <c r="M386" s="175">
        <v>34</v>
      </c>
      <c r="N386" s="175">
        <v>45</v>
      </c>
      <c r="P386" s="111"/>
      <c r="Q386" s="334"/>
      <c r="R386" s="334"/>
      <c r="S386" s="334"/>
      <c r="T386" s="334"/>
      <c r="U386" s="334"/>
      <c r="V386" s="334"/>
      <c r="W386" s="334"/>
      <c r="X386" s="334"/>
      <c r="Y386" s="334"/>
      <c r="Z386" s="334"/>
      <c r="AA386" s="334"/>
      <c r="AB386" s="334"/>
    </row>
    <row r="387" spans="1:28" x14ac:dyDescent="0.25">
      <c r="A387" s="175">
        <v>320</v>
      </c>
      <c r="B387" s="47"/>
      <c r="C387" s="175">
        <v>31</v>
      </c>
      <c r="D387" s="175">
        <v>31</v>
      </c>
      <c r="E387" s="175">
        <v>27</v>
      </c>
      <c r="F387" s="175">
        <v>19</v>
      </c>
      <c r="G387" s="175">
        <v>13</v>
      </c>
      <c r="H387" s="175">
        <v>12</v>
      </c>
      <c r="I387" s="175">
        <v>10</v>
      </c>
      <c r="J387" s="175">
        <v>9</v>
      </c>
      <c r="K387" s="175">
        <v>14</v>
      </c>
      <c r="L387" s="175">
        <v>18</v>
      </c>
      <c r="M387" s="175">
        <v>19</v>
      </c>
      <c r="N387" s="175">
        <v>25</v>
      </c>
      <c r="P387" s="111"/>
      <c r="Q387" s="334"/>
      <c r="R387" s="334"/>
      <c r="S387" s="334"/>
      <c r="T387" s="334"/>
      <c r="U387" s="334"/>
      <c r="V387" s="334"/>
      <c r="W387" s="334"/>
      <c r="X387" s="334"/>
      <c r="Y387" s="334"/>
      <c r="Z387" s="334"/>
      <c r="AA387" s="334"/>
      <c r="AB387" s="334"/>
    </row>
    <row r="388" spans="1:28" x14ac:dyDescent="0.25">
      <c r="P388" s="335"/>
      <c r="Q388" s="336"/>
      <c r="R388" s="336"/>
      <c r="S388" s="336"/>
      <c r="T388" s="336"/>
      <c r="U388" s="336"/>
      <c r="V388" s="336"/>
      <c r="W388" s="336"/>
      <c r="X388" s="336"/>
      <c r="Y388" s="336"/>
      <c r="Z388" s="336"/>
      <c r="AA388" s="336"/>
      <c r="AB388" s="336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BA8CDC"/>
  </sheetPr>
  <dimension ref="A1:P283"/>
  <sheetViews>
    <sheetView topLeftCell="A133" workbookViewId="0">
      <selection activeCell="D144" sqref="D144"/>
    </sheetView>
  </sheetViews>
  <sheetFormatPr defaultRowHeight="15" outlineLevelRow="2" x14ac:dyDescent="0.25"/>
  <cols>
    <col min="1" max="1" width="6.85546875" style="113" bestFit="1" customWidth="1"/>
    <col min="2" max="2" width="23.7109375" style="113" bestFit="1" customWidth="1"/>
    <col min="3" max="3" width="1.7109375" style="93" customWidth="1"/>
    <col min="4" max="8" width="12.140625" style="113" bestFit="1" customWidth="1"/>
    <col min="9" max="9" width="12.28515625" style="113" customWidth="1"/>
    <col min="10" max="16384" width="9.140625" style="113"/>
  </cols>
  <sheetData>
    <row r="1" spans="1:16" x14ac:dyDescent="0.25">
      <c r="A1" s="536" t="s">
        <v>39</v>
      </c>
      <c r="B1" s="538" t="s">
        <v>40</v>
      </c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13" t="s">
        <v>529</v>
      </c>
    </row>
    <row r="2" spans="1:16" x14ac:dyDescent="0.25">
      <c r="A2" s="537"/>
      <c r="B2" s="539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113" t="str">
        <f>P1&amp;"!$A$53:$N$372"</f>
        <v>Entrada!$A$53:$N$372</v>
      </c>
    </row>
    <row r="3" spans="1:16" x14ac:dyDescent="0.25">
      <c r="A3" s="537"/>
      <c r="B3" s="539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</row>
    <row r="4" spans="1:16" x14ac:dyDescent="0.25">
      <c r="A4" s="537"/>
      <c r="B4" s="539"/>
      <c r="D4" s="79" t="s">
        <v>504</v>
      </c>
      <c r="E4" s="79" t="s">
        <v>505</v>
      </c>
      <c r="F4" s="79" t="s">
        <v>506</v>
      </c>
      <c r="G4" s="79" t="s">
        <v>507</v>
      </c>
      <c r="H4" s="79" t="s">
        <v>508</v>
      </c>
      <c r="I4" s="79" t="s">
        <v>509</v>
      </c>
      <c r="J4" s="79" t="s">
        <v>510</v>
      </c>
      <c r="K4" s="79" t="s">
        <v>511</v>
      </c>
      <c r="L4" s="79" t="s">
        <v>512</v>
      </c>
      <c r="M4" s="79" t="s">
        <v>513</v>
      </c>
      <c r="N4" s="79" t="s">
        <v>514</v>
      </c>
      <c r="O4" s="79" t="s">
        <v>515</v>
      </c>
    </row>
    <row r="5" spans="1:16" x14ac:dyDescent="0.25">
      <c r="A5" s="91"/>
      <c r="B5" s="92"/>
      <c r="D5" s="94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</row>
    <row r="6" spans="1:16" outlineLevel="1" x14ac:dyDescent="0.25">
      <c r="A6" s="63"/>
      <c r="B6" s="64"/>
      <c r="D6" s="540" t="s">
        <v>41</v>
      </c>
      <c r="E6" s="541"/>
      <c r="F6" s="541"/>
      <c r="G6" s="541"/>
      <c r="H6" s="541"/>
      <c r="I6" s="541"/>
      <c r="J6" s="541"/>
      <c r="K6" s="541"/>
      <c r="L6" s="541"/>
      <c r="M6" s="541"/>
      <c r="N6" s="541"/>
      <c r="O6" s="541"/>
    </row>
    <row r="7" spans="1:16" outlineLevel="2" x14ac:dyDescent="0.25">
      <c r="A7" s="61">
        <v>1</v>
      </c>
      <c r="B7" s="62" t="s">
        <v>42</v>
      </c>
      <c r="D7" s="65">
        <f ca="1">VLOOKUP($A7,INDIRECT($P$2),COLUMN()-1,FALSE)*VLOOKUP($A7,Usinas!$C:$D,2,FALSE)</f>
        <v>48.880800000000001</v>
      </c>
      <c r="E7" s="65">
        <f ca="1">VLOOKUP($A7,INDIRECT($P$2),COLUMN()-1,FALSE)*VLOOKUP($A7,Usinas!$C:$D,2,FALSE)</f>
        <v>44.347499999999997</v>
      </c>
      <c r="F7" s="65">
        <f ca="1">VLOOKUP($A7,INDIRECT($P$2),COLUMN()-1,FALSE)*VLOOKUP($A7,Usinas!$C:$D,2,FALSE)</f>
        <v>39.42</v>
      </c>
      <c r="G7" s="65">
        <f ca="1">VLOOKUP($A7,INDIRECT($P$2),COLUMN()-1,FALSE)*VLOOKUP($A7,Usinas!$C:$D,2,FALSE)</f>
        <v>27.002700000000001</v>
      </c>
      <c r="H7" s="65">
        <f ca="1">VLOOKUP($A7,INDIRECT($P$2),COLUMN()-1,FALSE)*VLOOKUP($A7,Usinas!$C:$D,2,FALSE)</f>
        <v>20.301300000000001</v>
      </c>
      <c r="I7" s="65">
        <f ca="1">VLOOKUP($A7,INDIRECT($P$2),COLUMN()-1,FALSE)*VLOOKUP($A7,Usinas!$C:$D,2,FALSE)</f>
        <v>17.1477</v>
      </c>
      <c r="J7" s="65">
        <f ca="1">VLOOKUP($A7,INDIRECT($P$2),COLUMN()-1,FALSE)*VLOOKUP($A7,Usinas!$C:$D,2,FALSE)</f>
        <v>14.388299999999999</v>
      </c>
      <c r="K7" s="65">
        <f ca="1">VLOOKUP($A7,INDIRECT($P$2),COLUMN()-1,FALSE)*VLOOKUP($A7,Usinas!$C:$D,2,FALSE)</f>
        <v>12.417299999999999</v>
      </c>
      <c r="L7" s="65">
        <f ca="1">VLOOKUP($A7,INDIRECT($P$2),COLUMN()-1,FALSE)*VLOOKUP($A7,Usinas!$C:$D,2,FALSE)</f>
        <v>13.008599999999999</v>
      </c>
      <c r="M7" s="65">
        <f ca="1">VLOOKUP($A7,INDIRECT($P$2),COLUMN()-1,FALSE)*VLOOKUP($A7,Usinas!$C:$D,2,FALSE)</f>
        <v>15.1767</v>
      </c>
      <c r="N7" s="65">
        <f ca="1">VLOOKUP($A7,INDIRECT($P$2),COLUMN()-1,FALSE)*VLOOKUP($A7,Usinas!$C:$D,2,FALSE)</f>
        <v>21.681000000000001</v>
      </c>
      <c r="O7" s="65">
        <f ca="1">VLOOKUP($A7,INDIRECT($P$2),COLUMN()-1,FALSE)*VLOOKUP($A7,Usinas!$C:$D,2,FALSE)</f>
        <v>35.478000000000002</v>
      </c>
    </row>
    <row r="8" spans="1:16" outlineLevel="2" x14ac:dyDescent="0.25">
      <c r="A8" s="61">
        <v>2</v>
      </c>
      <c r="B8" s="62" t="s">
        <v>43</v>
      </c>
      <c r="D8" s="65">
        <f ca="1">VLOOKUP($A8,INDIRECT($P$2),COLUMN()-1,FALSE)*VLOOKUP($A8,Usinas!$C:$D,2,FALSE)</f>
        <v>60.685600000000001</v>
      </c>
      <c r="E8" s="65">
        <f ca="1">VLOOKUP($A8,INDIRECT($P$2),COLUMN()-1,FALSE)*VLOOKUP($A8,Usinas!$C:$D,2,FALSE)</f>
        <v>55.057499999999997</v>
      </c>
      <c r="F8" s="65">
        <f ca="1">VLOOKUP($A8,INDIRECT($P$2),COLUMN()-1,FALSE)*VLOOKUP($A8,Usinas!$C:$D,2,FALSE)</f>
        <v>48.94</v>
      </c>
      <c r="G8" s="65">
        <f ca="1">VLOOKUP($A8,INDIRECT($P$2),COLUMN()-1,FALSE)*VLOOKUP($A8,Usinas!$C:$D,2,FALSE)</f>
        <v>33.523899999999998</v>
      </c>
      <c r="H8" s="65">
        <f ca="1">VLOOKUP($A8,INDIRECT($P$2),COLUMN()-1,FALSE)*VLOOKUP($A8,Usinas!$C:$D,2,FALSE)</f>
        <v>25.2041</v>
      </c>
      <c r="I8" s="65">
        <f ca="1">VLOOKUP($A8,INDIRECT($P$2),COLUMN()-1,FALSE)*VLOOKUP($A8,Usinas!$C:$D,2,FALSE)</f>
        <v>21.288900000000002</v>
      </c>
      <c r="J8" s="65">
        <f ca="1">VLOOKUP($A8,INDIRECT($P$2),COLUMN()-1,FALSE)*VLOOKUP($A8,Usinas!$C:$D,2,FALSE)</f>
        <v>17.863099999999999</v>
      </c>
      <c r="K8" s="65">
        <f ca="1">VLOOKUP($A8,INDIRECT($P$2),COLUMN()-1,FALSE)*VLOOKUP($A8,Usinas!$C:$D,2,FALSE)</f>
        <v>15.4161</v>
      </c>
      <c r="L8" s="65">
        <f ca="1">VLOOKUP($A8,INDIRECT($P$2),COLUMN()-1,FALSE)*VLOOKUP($A8,Usinas!$C:$D,2,FALSE)</f>
        <v>16.150200000000002</v>
      </c>
      <c r="M8" s="65">
        <f ca="1">VLOOKUP($A8,INDIRECT($P$2),COLUMN()-1,FALSE)*VLOOKUP($A8,Usinas!$C:$D,2,FALSE)</f>
        <v>18.841899999999999</v>
      </c>
      <c r="N8" s="65">
        <f ca="1">VLOOKUP($A8,INDIRECT($P$2),COLUMN()-1,FALSE)*VLOOKUP($A8,Usinas!$C:$D,2,FALSE)</f>
        <v>26.917000000000002</v>
      </c>
      <c r="O8" s="65">
        <f ca="1">VLOOKUP($A8,INDIRECT($P$2),COLUMN()-1,FALSE)*VLOOKUP($A8,Usinas!$C:$D,2,FALSE)</f>
        <v>44.045999999999999</v>
      </c>
    </row>
    <row r="9" spans="1:16" outlineLevel="2" x14ac:dyDescent="0.25">
      <c r="A9" s="61">
        <v>211</v>
      </c>
      <c r="B9" s="62" t="s">
        <v>44</v>
      </c>
      <c r="D9" s="65">
        <f ca="1">VLOOKUP($A9,INDIRECT($P$2),COLUMN()-1,FALSE)*VLOOKUP($A9,Usinas!$C:$D,2,FALSE)</f>
        <v>201.8888</v>
      </c>
      <c r="E9" s="65">
        <f ca="1">VLOOKUP($A9,INDIRECT($P$2),COLUMN()-1,FALSE)*VLOOKUP($A9,Usinas!$C:$D,2,FALSE)</f>
        <v>178.7269</v>
      </c>
      <c r="F9" s="65">
        <f ca="1">VLOOKUP($A9,INDIRECT($P$2),COLUMN()-1,FALSE)*VLOOKUP($A9,Usinas!$C:$D,2,FALSE)</f>
        <v>158.6763</v>
      </c>
      <c r="G9" s="65">
        <f ca="1">VLOOKUP($A9,INDIRECT($P$2),COLUMN()-1,FALSE)*VLOOKUP($A9,Usinas!$C:$D,2,FALSE)</f>
        <v>109.5869</v>
      </c>
      <c r="H9" s="65">
        <f ca="1">VLOOKUP($A9,INDIRECT($P$2),COLUMN()-1,FALSE)*VLOOKUP($A9,Usinas!$C:$D,2,FALSE)</f>
        <v>80.548100000000005</v>
      </c>
      <c r="I9" s="65">
        <f ca="1">VLOOKUP($A9,INDIRECT($P$2),COLUMN()-1,FALSE)*VLOOKUP($A9,Usinas!$C:$D,2,FALSE)</f>
        <v>67.411500000000004</v>
      </c>
      <c r="J9" s="65">
        <f ca="1">VLOOKUP($A9,INDIRECT($P$2),COLUMN()-1,FALSE)*VLOOKUP($A9,Usinas!$C:$D,2,FALSE)</f>
        <v>56.694800000000001</v>
      </c>
      <c r="K9" s="65">
        <f ca="1">VLOOKUP($A9,INDIRECT($P$2),COLUMN()-1,FALSE)*VLOOKUP($A9,Usinas!$C:$D,2,FALSE)</f>
        <v>48.398000000000003</v>
      </c>
      <c r="L9" s="65">
        <f ca="1">VLOOKUP($A9,INDIRECT($P$2),COLUMN()-1,FALSE)*VLOOKUP($A9,Usinas!$C:$D,2,FALSE)</f>
        <v>49.435099999999998</v>
      </c>
      <c r="M9" s="65">
        <f ca="1">VLOOKUP($A9,INDIRECT($P$2),COLUMN()-1,FALSE)*VLOOKUP($A9,Usinas!$C:$D,2,FALSE)</f>
        <v>58.768999999999998</v>
      </c>
      <c r="N9" s="65">
        <f ca="1">VLOOKUP($A9,INDIRECT($P$2),COLUMN()-1,FALSE)*VLOOKUP($A9,Usinas!$C:$D,2,FALSE)</f>
        <v>87.462100000000007</v>
      </c>
      <c r="O9" s="65">
        <f ca="1">VLOOKUP($A9,INDIRECT($P$2),COLUMN()-1,FALSE)*VLOOKUP($A9,Usinas!$C:$D,2,FALSE)</f>
        <v>147.26820000000001</v>
      </c>
    </row>
    <row r="10" spans="1:16" outlineLevel="2" x14ac:dyDescent="0.25">
      <c r="A10" s="61">
        <v>6</v>
      </c>
      <c r="B10" s="62" t="s">
        <v>30</v>
      </c>
      <c r="D10" s="65">
        <f ca="1">VLOOKUP($A10,INDIRECT($P$2),COLUMN()-1,FALSE)*VLOOKUP($A10,Usinas!$C:$D,2,FALSE)</f>
        <v>1350.5047999999999</v>
      </c>
      <c r="E10" s="65">
        <f ca="1">VLOOKUP($A10,INDIRECT($P$2),COLUMN()-1,FALSE)*VLOOKUP($A10,Usinas!$C:$D,2,FALSE)</f>
        <v>1250.8393999999998</v>
      </c>
      <c r="F10" s="65">
        <f ca="1">VLOOKUP($A10,INDIRECT($P$2),COLUMN()-1,FALSE)*VLOOKUP($A10,Usinas!$C:$D,2,FALSE)</f>
        <v>1117.1795999999999</v>
      </c>
      <c r="G10" s="65">
        <f ca="1">VLOOKUP($A10,INDIRECT($P$2),COLUMN()-1,FALSE)*VLOOKUP($A10,Usinas!$C:$D,2,FALSE)</f>
        <v>766.41919999999993</v>
      </c>
      <c r="H10" s="65">
        <f ca="1">VLOOKUP($A10,INDIRECT($P$2),COLUMN()-1,FALSE)*VLOOKUP($A10,Usinas!$C:$D,2,FALSE)</f>
        <v>560.13499999999999</v>
      </c>
      <c r="I10" s="65">
        <f ca="1">VLOOKUP($A10,INDIRECT($P$2),COLUMN()-1,FALSE)*VLOOKUP($A10,Usinas!$C:$D,2,FALSE)</f>
        <v>470.51339999999999</v>
      </c>
      <c r="J10" s="65">
        <f ca="1">VLOOKUP($A10,INDIRECT($P$2),COLUMN()-1,FALSE)*VLOOKUP($A10,Usinas!$C:$D,2,FALSE)</f>
        <v>384.75479999999999</v>
      </c>
      <c r="K10" s="65">
        <f ca="1">VLOOKUP($A10,INDIRECT($P$2),COLUMN()-1,FALSE)*VLOOKUP($A10,Usinas!$C:$D,2,FALSE)</f>
        <v>315.99340000000001</v>
      </c>
      <c r="L10" s="65">
        <f ca="1">VLOOKUP($A10,INDIRECT($P$2),COLUMN()-1,FALSE)*VLOOKUP($A10,Usinas!$C:$D,2,FALSE)</f>
        <v>329.90019999999998</v>
      </c>
      <c r="M10" s="65">
        <f ca="1">VLOOKUP($A10,INDIRECT($P$2),COLUMN()-1,FALSE)*VLOOKUP($A10,Usinas!$C:$D,2,FALSE)</f>
        <v>387.07259999999997</v>
      </c>
      <c r="N10" s="65">
        <f ca="1">VLOOKUP($A10,INDIRECT($P$2),COLUMN()-1,FALSE)*VLOOKUP($A10,Usinas!$C:$D,2,FALSE)</f>
        <v>551.63639999999998</v>
      </c>
      <c r="O10" s="65">
        <f ca="1">VLOOKUP($A10,INDIRECT($P$2),COLUMN()-1,FALSE)*VLOOKUP($A10,Usinas!$C:$D,2,FALSE)</f>
        <v>946.43499999999995</v>
      </c>
    </row>
    <row r="11" spans="1:16" outlineLevel="2" x14ac:dyDescent="0.25">
      <c r="A11" s="61">
        <v>7</v>
      </c>
      <c r="B11" s="62" t="s">
        <v>45</v>
      </c>
      <c r="D11" s="65">
        <f ca="1">VLOOKUP($A11,INDIRECT($P$2),COLUMN()-1,FALSE)*VLOOKUP($A11,Usinas!$C:$D,2,FALSE)</f>
        <v>650.38130000000001</v>
      </c>
      <c r="E11" s="65">
        <f ca="1">VLOOKUP($A11,INDIRECT($P$2),COLUMN()-1,FALSE)*VLOOKUP($A11,Usinas!$C:$D,2,FALSE)</f>
        <v>608.00139999999999</v>
      </c>
      <c r="F11" s="65">
        <f ca="1">VLOOKUP($A11,INDIRECT($P$2),COLUMN()-1,FALSE)*VLOOKUP($A11,Usinas!$C:$D,2,FALSE)</f>
        <v>543.93100000000004</v>
      </c>
      <c r="G11" s="65">
        <f ca="1">VLOOKUP($A11,INDIRECT($P$2),COLUMN()-1,FALSE)*VLOOKUP($A11,Usinas!$C:$D,2,FALSE)</f>
        <v>373.74399999999997</v>
      </c>
      <c r="H11" s="65">
        <f ca="1">VLOOKUP($A11,INDIRECT($P$2),COLUMN()-1,FALSE)*VLOOKUP($A11,Usinas!$C:$D,2,FALSE)</f>
        <v>272.29919999999998</v>
      </c>
      <c r="I11" s="65">
        <f ca="1">VLOOKUP($A11,INDIRECT($P$2),COLUMN()-1,FALSE)*VLOOKUP($A11,Usinas!$C:$D,2,FALSE)</f>
        <v>226.916</v>
      </c>
      <c r="J11" s="65">
        <f ca="1">VLOOKUP($A11,INDIRECT($P$2),COLUMN()-1,FALSE)*VLOOKUP($A11,Usinas!$C:$D,2,FALSE)</f>
        <v>185.53719999999998</v>
      </c>
      <c r="K11" s="65">
        <f ca="1">VLOOKUP($A11,INDIRECT($P$2),COLUMN()-1,FALSE)*VLOOKUP($A11,Usinas!$C:$D,2,FALSE)</f>
        <v>152.16720000000001</v>
      </c>
      <c r="L11" s="65">
        <f ca="1">VLOOKUP($A11,INDIRECT($P$2),COLUMN()-1,FALSE)*VLOOKUP($A11,Usinas!$C:$D,2,FALSE)</f>
        <v>157.84010000000001</v>
      </c>
      <c r="M11" s="65">
        <f ca="1">VLOOKUP($A11,INDIRECT($P$2),COLUMN()-1,FALSE)*VLOOKUP($A11,Usinas!$C:$D,2,FALSE)</f>
        <v>185.20349999999999</v>
      </c>
      <c r="N11" s="65">
        <f ca="1">VLOOKUP($A11,INDIRECT($P$2),COLUMN()-1,FALSE)*VLOOKUP($A11,Usinas!$C:$D,2,FALSE)</f>
        <v>262.62189999999998</v>
      </c>
      <c r="O11" s="65">
        <f ca="1">VLOOKUP($A11,INDIRECT($P$2),COLUMN()-1,FALSE)*VLOOKUP($A11,Usinas!$C:$D,2,FALSE)</f>
        <v>450.82869999999997</v>
      </c>
    </row>
    <row r="12" spans="1:16" outlineLevel="2" x14ac:dyDescent="0.25">
      <c r="A12" s="61">
        <v>8</v>
      </c>
      <c r="B12" s="62" t="s">
        <v>46</v>
      </c>
      <c r="D12" s="65">
        <f ca="1">VLOOKUP($A12,INDIRECT($P$2),COLUMN()-1,FALSE)*VLOOKUP($A12,Usinas!$C:$D,2,FALSE)</f>
        <v>1120.8984</v>
      </c>
      <c r="E12" s="65">
        <f ca="1">VLOOKUP($A12,INDIRECT($P$2),COLUMN()-1,FALSE)*VLOOKUP($A12,Usinas!$C:$D,2,FALSE)</f>
        <v>1053.3743999999999</v>
      </c>
      <c r="F12" s="65">
        <f ca="1">VLOOKUP($A12,INDIRECT($P$2),COLUMN()-1,FALSE)*VLOOKUP($A12,Usinas!$C:$D,2,FALSE)</f>
        <v>942.52249999999992</v>
      </c>
      <c r="G12" s="65">
        <f ca="1">VLOOKUP($A12,INDIRECT($P$2),COLUMN()-1,FALSE)*VLOOKUP($A12,Usinas!$C:$D,2,FALSE)</f>
        <v>650.48119999999994</v>
      </c>
      <c r="H12" s="65">
        <f ca="1">VLOOKUP($A12,INDIRECT($P$2),COLUMN()-1,FALSE)*VLOOKUP($A12,Usinas!$C:$D,2,FALSE)</f>
        <v>472.1053</v>
      </c>
      <c r="I12" s="65">
        <f ca="1">VLOOKUP($A12,INDIRECT($P$2),COLUMN()-1,FALSE)*VLOOKUP($A12,Usinas!$C:$D,2,FALSE)</f>
        <v>392.76459999999997</v>
      </c>
      <c r="J12" s="65">
        <f ca="1">VLOOKUP($A12,INDIRECT($P$2),COLUMN()-1,FALSE)*VLOOKUP($A12,Usinas!$C:$D,2,FALSE)</f>
        <v>320.73899999999998</v>
      </c>
      <c r="K12" s="65">
        <f ca="1">VLOOKUP($A12,INDIRECT($P$2),COLUMN()-1,FALSE)*VLOOKUP($A12,Usinas!$C:$D,2,FALSE)</f>
        <v>262.78089999999997</v>
      </c>
      <c r="L12" s="65">
        <f ca="1">VLOOKUP($A12,INDIRECT($P$2),COLUMN()-1,FALSE)*VLOOKUP($A12,Usinas!$C:$D,2,FALSE)</f>
        <v>271.78409999999997</v>
      </c>
      <c r="M12" s="65">
        <f ca="1">VLOOKUP($A12,INDIRECT($P$2),COLUMN()-1,FALSE)*VLOOKUP($A12,Usinas!$C:$D,2,FALSE)</f>
        <v>318.48820000000001</v>
      </c>
      <c r="N12" s="65">
        <f ca="1">VLOOKUP($A12,INDIRECT($P$2),COLUMN()-1,FALSE)*VLOOKUP($A12,Usinas!$C:$D,2,FALSE)</f>
        <v>450.72269999999997</v>
      </c>
      <c r="O12" s="65">
        <f ca="1">VLOOKUP($A12,INDIRECT($P$2),COLUMN()-1,FALSE)*VLOOKUP($A12,Usinas!$C:$D,2,FALSE)</f>
        <v>772.58709999999996</v>
      </c>
    </row>
    <row r="13" spans="1:16" outlineLevel="2" x14ac:dyDescent="0.25">
      <c r="A13" s="61">
        <v>9</v>
      </c>
      <c r="B13" s="62" t="s">
        <v>47</v>
      </c>
      <c r="D13" s="65">
        <f ca="1">VLOOKUP($A13,INDIRECT($P$2),COLUMN()-1,FALSE)*VLOOKUP($A13,Usinas!$C:$D,2,FALSE)</f>
        <v>811.83439999999996</v>
      </c>
      <c r="E13" s="65">
        <f ca="1">VLOOKUP($A13,INDIRECT($P$2),COLUMN()-1,FALSE)*VLOOKUP($A13,Usinas!$C:$D,2,FALSE)</f>
        <v>765.33989999999994</v>
      </c>
      <c r="F13" s="65">
        <f ca="1">VLOOKUP($A13,INDIRECT($P$2),COLUMN()-1,FALSE)*VLOOKUP($A13,Usinas!$C:$D,2,FALSE)</f>
        <v>685.2885</v>
      </c>
      <c r="G13" s="65">
        <f ca="1">VLOOKUP($A13,INDIRECT($P$2),COLUMN()-1,FALSE)*VLOOKUP($A13,Usinas!$C:$D,2,FALSE)</f>
        <v>473.83960000000002</v>
      </c>
      <c r="H13" s="65">
        <f ca="1">VLOOKUP($A13,INDIRECT($P$2),COLUMN()-1,FALSE)*VLOOKUP($A13,Usinas!$C:$D,2,FALSE)</f>
        <v>343.25069999999999</v>
      </c>
      <c r="I13" s="65">
        <f ca="1">VLOOKUP($A13,INDIRECT($P$2),COLUMN()-1,FALSE)*VLOOKUP($A13,Usinas!$C:$D,2,FALSE)</f>
        <v>285.43579999999997</v>
      </c>
      <c r="J13" s="65">
        <f ca="1">VLOOKUP($A13,INDIRECT($P$2),COLUMN()-1,FALSE)*VLOOKUP($A13,Usinas!$C:$D,2,FALSE)</f>
        <v>232.8768</v>
      </c>
      <c r="K13" s="65">
        <f ca="1">VLOOKUP($A13,INDIRECT($P$2),COLUMN()-1,FALSE)*VLOOKUP($A13,Usinas!$C:$D,2,FALSE)</f>
        <v>190.8296</v>
      </c>
      <c r="L13" s="65">
        <f ca="1">VLOOKUP($A13,INDIRECT($P$2),COLUMN()-1,FALSE)*VLOOKUP($A13,Usinas!$C:$D,2,FALSE)</f>
        <v>196.89410000000001</v>
      </c>
      <c r="M13" s="65">
        <f ca="1">VLOOKUP($A13,INDIRECT($P$2),COLUMN()-1,FALSE)*VLOOKUP($A13,Usinas!$C:$D,2,FALSE)</f>
        <v>230.45099999999999</v>
      </c>
      <c r="N13" s="65">
        <f ca="1">VLOOKUP($A13,INDIRECT($P$2),COLUMN()-1,FALSE)*VLOOKUP($A13,Usinas!$C:$D,2,FALSE)</f>
        <v>325.86579999999998</v>
      </c>
      <c r="O13" s="65">
        <f ca="1">VLOOKUP($A13,INDIRECT($P$2),COLUMN()-1,FALSE)*VLOOKUP($A13,Usinas!$C:$D,2,FALSE)</f>
        <v>557.52969999999993</v>
      </c>
    </row>
    <row r="14" spans="1:16" outlineLevel="2" x14ac:dyDescent="0.25">
      <c r="A14" s="61">
        <v>10</v>
      </c>
      <c r="B14" s="62" t="s">
        <v>48</v>
      </c>
      <c r="D14" s="65">
        <f ca="1">VLOOKUP($A14,INDIRECT($P$2),COLUMN()-1,FALSE)*VLOOKUP($A14,Usinas!$C:$D,2,FALSE)</f>
        <v>313.6925</v>
      </c>
      <c r="E14" s="65">
        <f ca="1">VLOOKUP($A14,INDIRECT($P$2),COLUMN()-1,FALSE)*VLOOKUP($A14,Usinas!$C:$D,2,FALSE)</f>
        <v>297.83249999999998</v>
      </c>
      <c r="F14" s="65">
        <f ca="1">VLOOKUP($A14,INDIRECT($P$2),COLUMN()-1,FALSE)*VLOOKUP($A14,Usinas!$C:$D,2,FALSE)</f>
        <v>266.875</v>
      </c>
      <c r="G14" s="65">
        <f ca="1">VLOOKUP($A14,INDIRECT($P$2),COLUMN()-1,FALSE)*VLOOKUP($A14,Usinas!$C:$D,2,FALSE)</f>
        <v>185.44</v>
      </c>
      <c r="H14" s="65">
        <f ca="1">VLOOKUP($A14,INDIRECT($P$2),COLUMN()-1,FALSE)*VLOOKUP($A14,Usinas!$C:$D,2,FALSE)</f>
        <v>133.74250000000001</v>
      </c>
      <c r="I14" s="65">
        <f ca="1">VLOOKUP($A14,INDIRECT($P$2),COLUMN()-1,FALSE)*VLOOKUP($A14,Usinas!$C:$D,2,FALSE)</f>
        <v>110.86749999999999</v>
      </c>
      <c r="J14" s="65">
        <f ca="1">VLOOKUP($A14,INDIRECT($P$2),COLUMN()-1,FALSE)*VLOOKUP($A14,Usinas!$C:$D,2,FALSE)</f>
        <v>90.432500000000005</v>
      </c>
      <c r="K14" s="65">
        <f ca="1">VLOOKUP($A14,INDIRECT($P$2),COLUMN()-1,FALSE)*VLOOKUP($A14,Usinas!$C:$D,2,FALSE)</f>
        <v>74.114999999999995</v>
      </c>
      <c r="L14" s="65">
        <f ca="1">VLOOKUP($A14,INDIRECT($P$2),COLUMN()-1,FALSE)*VLOOKUP($A14,Usinas!$C:$D,2,FALSE)</f>
        <v>75.944999999999993</v>
      </c>
      <c r="M14" s="65">
        <f ca="1">VLOOKUP($A14,INDIRECT($P$2),COLUMN()-1,FALSE)*VLOOKUP($A14,Usinas!$C:$D,2,FALSE)</f>
        <v>88.907499999999999</v>
      </c>
      <c r="N14" s="65">
        <f ca="1">VLOOKUP($A14,INDIRECT($P$2),COLUMN()-1,FALSE)*VLOOKUP($A14,Usinas!$C:$D,2,FALSE)</f>
        <v>125.355</v>
      </c>
      <c r="O14" s="65">
        <f ca="1">VLOOKUP($A14,INDIRECT($P$2),COLUMN()-1,FALSE)*VLOOKUP($A14,Usinas!$C:$D,2,FALSE)</f>
        <v>213.95749999999998</v>
      </c>
    </row>
    <row r="15" spans="1:16" outlineLevel="2" x14ac:dyDescent="0.25">
      <c r="A15" s="61">
        <v>11</v>
      </c>
      <c r="B15" s="62" t="s">
        <v>49</v>
      </c>
      <c r="D15" s="65">
        <f ca="1">VLOOKUP($A15,INDIRECT($P$2),COLUMN()-1,FALSE)*VLOOKUP($A15,Usinas!$C:$D,2,FALSE)</f>
        <v>536.42399999999998</v>
      </c>
      <c r="E15" s="65">
        <f ca="1">VLOOKUP($A15,INDIRECT($P$2),COLUMN()-1,FALSE)*VLOOKUP($A15,Usinas!$C:$D,2,FALSE)</f>
        <v>514.42319999999995</v>
      </c>
      <c r="F15" s="65">
        <f ca="1">VLOOKUP($A15,INDIRECT($P$2),COLUMN()-1,FALSE)*VLOOKUP($A15,Usinas!$C:$D,2,FALSE)</f>
        <v>461.27519999999998</v>
      </c>
      <c r="G15" s="65">
        <f ca="1">VLOOKUP($A15,INDIRECT($P$2),COLUMN()-1,FALSE)*VLOOKUP($A15,Usinas!$C:$D,2,FALSE)</f>
        <v>323.09039999999999</v>
      </c>
      <c r="H15" s="65">
        <f ca="1">VLOOKUP($A15,INDIRECT($P$2),COLUMN()-1,FALSE)*VLOOKUP($A15,Usinas!$C:$D,2,FALSE)</f>
        <v>231.62639999999999</v>
      </c>
      <c r="I15" s="65">
        <f ca="1">VLOOKUP($A15,INDIRECT($P$2),COLUMN()-1,FALSE)*VLOOKUP($A15,Usinas!$C:$D,2,FALSE)</f>
        <v>191.58</v>
      </c>
      <c r="J15" s="65">
        <f ca="1">VLOOKUP($A15,INDIRECT($P$2),COLUMN()-1,FALSE)*VLOOKUP($A15,Usinas!$C:$D,2,FALSE)</f>
        <v>155.73599999999999</v>
      </c>
      <c r="K15" s="65">
        <f ca="1">VLOOKUP($A15,INDIRECT($P$2),COLUMN()-1,FALSE)*VLOOKUP($A15,Usinas!$C:$D,2,FALSE)</f>
        <v>127.30800000000001</v>
      </c>
      <c r="L15" s="65">
        <f ca="1">VLOOKUP($A15,INDIRECT($P$2),COLUMN()-1,FALSE)*VLOOKUP($A15,Usinas!$C:$D,2,FALSE)</f>
        <v>129.78</v>
      </c>
      <c r="M15" s="65">
        <f ca="1">VLOOKUP($A15,INDIRECT($P$2),COLUMN()-1,FALSE)*VLOOKUP($A15,Usinas!$C:$D,2,FALSE)</f>
        <v>151.7808</v>
      </c>
      <c r="N15" s="65">
        <f ca="1">VLOOKUP($A15,INDIRECT($P$2),COLUMN()-1,FALSE)*VLOOKUP($A15,Usinas!$C:$D,2,FALSE)</f>
        <v>213.0864</v>
      </c>
      <c r="O15" s="65">
        <f ca="1">VLOOKUP($A15,INDIRECT($P$2),COLUMN()-1,FALSE)*VLOOKUP($A15,Usinas!$C:$D,2,FALSE)</f>
        <v>362.88960000000003</v>
      </c>
    </row>
    <row r="16" spans="1:16" outlineLevel="2" x14ac:dyDescent="0.25">
      <c r="A16" s="61">
        <v>12</v>
      </c>
      <c r="B16" s="62" t="s">
        <v>50</v>
      </c>
      <c r="D16" s="65">
        <f ca="1">VLOOKUP($A16,INDIRECT($P$2),COLUMN()-1,FALSE)*VLOOKUP($A16,Usinas!$C:$D,2,FALSE)</f>
        <v>499.1062</v>
      </c>
      <c r="E16" s="65">
        <f ca="1">VLOOKUP($A16,INDIRECT($P$2),COLUMN()-1,FALSE)*VLOOKUP($A16,Usinas!$C:$D,2,FALSE)</f>
        <v>484.43260000000004</v>
      </c>
      <c r="F16" s="65">
        <f ca="1">VLOOKUP($A16,INDIRECT($P$2),COLUMN()-1,FALSE)*VLOOKUP($A16,Usinas!$C:$D,2,FALSE)</f>
        <v>436.13200000000001</v>
      </c>
      <c r="G16" s="65">
        <f ca="1">VLOOKUP($A16,INDIRECT($P$2),COLUMN()-1,FALSE)*VLOOKUP($A16,Usinas!$C:$D,2,FALSE)</f>
        <v>307.738</v>
      </c>
      <c r="H16" s="65">
        <f ca="1">VLOOKUP($A16,INDIRECT($P$2),COLUMN()-1,FALSE)*VLOOKUP($A16,Usinas!$C:$D,2,FALSE)</f>
        <v>219.49260000000001</v>
      </c>
      <c r="I16" s="65">
        <f ca="1">VLOOKUP($A16,INDIRECT($P$2),COLUMN()-1,FALSE)*VLOOKUP($A16,Usinas!$C:$D,2,FALSE)</f>
        <v>180.363</v>
      </c>
      <c r="J16" s="65">
        <f ca="1">VLOOKUP($A16,INDIRECT($P$2),COLUMN()-1,FALSE)*VLOOKUP($A16,Usinas!$C:$D,2,FALSE)</f>
        <v>146.12460000000002</v>
      </c>
      <c r="K16" s="65">
        <f ca="1">VLOOKUP($A16,INDIRECT($P$2),COLUMN()-1,FALSE)*VLOOKUP($A16,Usinas!$C:$D,2,FALSE)</f>
        <v>119.01920000000001</v>
      </c>
      <c r="L16" s="65">
        <f ca="1">VLOOKUP($A16,INDIRECT($P$2),COLUMN()-1,FALSE)*VLOOKUP($A16,Usinas!$C:$D,2,FALSE)</f>
        <v>120.242</v>
      </c>
      <c r="M16" s="65">
        <f ca="1">VLOOKUP($A16,INDIRECT($P$2),COLUMN()-1,FALSE)*VLOOKUP($A16,Usinas!$C:$D,2,FALSE)</f>
        <v>140.62200000000001</v>
      </c>
      <c r="N16" s="65">
        <f ca="1">VLOOKUP($A16,INDIRECT($P$2),COLUMN()-1,FALSE)*VLOOKUP($A16,Usinas!$C:$D,2,FALSE)</f>
        <v>197.0746</v>
      </c>
      <c r="O16" s="65">
        <f ca="1">VLOOKUP($A16,INDIRECT($P$2),COLUMN()-1,FALSE)*VLOOKUP($A16,Usinas!$C:$D,2,FALSE)</f>
        <v>334.43580000000003</v>
      </c>
    </row>
    <row r="17" spans="1:15" outlineLevel="2" x14ac:dyDescent="0.25">
      <c r="A17" s="61">
        <v>14</v>
      </c>
      <c r="B17" s="62" t="s">
        <v>51</v>
      </c>
      <c r="D17" s="65">
        <f ca="1">VLOOKUP($A17,INDIRECT($P$2),COLUMN()-1,FALSE)*VLOOKUP($A17,Usinas!$C:$D,2,FALSE)</f>
        <v>78.201599999999999</v>
      </c>
      <c r="E17" s="65">
        <f ca="1">VLOOKUP($A17,INDIRECT($P$2),COLUMN()-1,FALSE)*VLOOKUP($A17,Usinas!$C:$D,2,FALSE)</f>
        <v>79.830799999999996</v>
      </c>
      <c r="F17" s="65">
        <f ca="1">VLOOKUP($A17,INDIRECT($P$2),COLUMN()-1,FALSE)*VLOOKUP($A17,Usinas!$C:$D,2,FALSE)</f>
        <v>70.870199999999997</v>
      </c>
      <c r="G17" s="65">
        <f ca="1">VLOOKUP($A17,INDIRECT($P$2),COLUMN()-1,FALSE)*VLOOKUP($A17,Usinas!$C:$D,2,FALSE)</f>
        <v>48.061399999999999</v>
      </c>
      <c r="H17" s="65">
        <f ca="1">VLOOKUP($A17,INDIRECT($P$2),COLUMN()-1,FALSE)*VLOOKUP($A17,Usinas!$C:$D,2,FALSE)</f>
        <v>35.027799999999999</v>
      </c>
      <c r="I17" s="65">
        <f ca="1">VLOOKUP($A17,INDIRECT($P$2),COLUMN()-1,FALSE)*VLOOKUP($A17,Usinas!$C:$D,2,FALSE)</f>
        <v>29.325600000000001</v>
      </c>
      <c r="J17" s="65">
        <f ca="1">VLOOKUP($A17,INDIRECT($P$2),COLUMN()-1,FALSE)*VLOOKUP($A17,Usinas!$C:$D,2,FALSE)</f>
        <v>23.6234</v>
      </c>
      <c r="K17" s="65">
        <f ca="1">VLOOKUP($A17,INDIRECT($P$2),COLUMN()-1,FALSE)*VLOOKUP($A17,Usinas!$C:$D,2,FALSE)</f>
        <v>19.5504</v>
      </c>
      <c r="L17" s="65">
        <f ca="1">VLOOKUP($A17,INDIRECT($P$2),COLUMN()-1,FALSE)*VLOOKUP($A17,Usinas!$C:$D,2,FALSE)</f>
        <v>20.364999999999998</v>
      </c>
      <c r="M17" s="65">
        <f ca="1">VLOOKUP($A17,INDIRECT($P$2),COLUMN()-1,FALSE)*VLOOKUP($A17,Usinas!$C:$D,2,FALSE)</f>
        <v>25.252600000000001</v>
      </c>
      <c r="N17" s="65">
        <f ca="1">VLOOKUP($A17,INDIRECT($P$2),COLUMN()-1,FALSE)*VLOOKUP($A17,Usinas!$C:$D,2,FALSE)</f>
        <v>32.584000000000003</v>
      </c>
      <c r="O17" s="65">
        <f ca="1">VLOOKUP($A17,INDIRECT($P$2),COLUMN()-1,FALSE)*VLOOKUP($A17,Usinas!$C:$D,2,FALSE)</f>
        <v>57.021999999999998</v>
      </c>
    </row>
    <row r="18" spans="1:15" outlineLevel="2" x14ac:dyDescent="0.25">
      <c r="A18" s="61">
        <v>15</v>
      </c>
      <c r="B18" s="62" t="s">
        <v>52</v>
      </c>
      <c r="D18" s="65">
        <f ca="1">VLOOKUP($A18,INDIRECT($P$2),COLUMN()-1,FALSE)*VLOOKUP($A18,Usinas!$C:$D,2,FALSE)</f>
        <v>117.88379999999999</v>
      </c>
      <c r="E18" s="65">
        <f ca="1">VLOOKUP($A18,INDIRECT($P$2),COLUMN()-1,FALSE)*VLOOKUP($A18,Usinas!$C:$D,2,FALSE)</f>
        <v>120.1221</v>
      </c>
      <c r="F18" s="65">
        <f ca="1">VLOOKUP($A18,INDIRECT($P$2),COLUMN()-1,FALSE)*VLOOKUP($A18,Usinas!$C:$D,2,FALSE)</f>
        <v>105.20009999999999</v>
      </c>
      <c r="G18" s="65">
        <f ca="1">VLOOKUP($A18,INDIRECT($P$2),COLUMN()-1,FALSE)*VLOOKUP($A18,Usinas!$C:$D,2,FALSE)</f>
        <v>71.625599999999991</v>
      </c>
      <c r="H18" s="65">
        <f ca="1">VLOOKUP($A18,INDIRECT($P$2),COLUMN()-1,FALSE)*VLOOKUP($A18,Usinas!$C:$D,2,FALSE)</f>
        <v>52.226999999999997</v>
      </c>
      <c r="I18" s="65">
        <f ca="1">VLOOKUP($A18,INDIRECT($P$2),COLUMN()-1,FALSE)*VLOOKUP($A18,Usinas!$C:$D,2,FALSE)</f>
        <v>44.0199</v>
      </c>
      <c r="J18" s="65">
        <f ca="1">VLOOKUP($A18,INDIRECT($P$2),COLUMN()-1,FALSE)*VLOOKUP($A18,Usinas!$C:$D,2,FALSE)</f>
        <v>35.812799999999996</v>
      </c>
      <c r="K18" s="65">
        <f ca="1">VLOOKUP($A18,INDIRECT($P$2),COLUMN()-1,FALSE)*VLOOKUP($A18,Usinas!$C:$D,2,FALSE)</f>
        <v>30.5901</v>
      </c>
      <c r="L18" s="65">
        <f ca="1">VLOOKUP($A18,INDIRECT($P$2),COLUMN()-1,FALSE)*VLOOKUP($A18,Usinas!$C:$D,2,FALSE)</f>
        <v>31.336199999999998</v>
      </c>
      <c r="M18" s="65">
        <f ca="1">VLOOKUP($A18,INDIRECT($P$2),COLUMN()-1,FALSE)*VLOOKUP($A18,Usinas!$C:$D,2,FALSE)</f>
        <v>37.305</v>
      </c>
      <c r="N18" s="65">
        <f ca="1">VLOOKUP($A18,INDIRECT($P$2),COLUMN()-1,FALSE)*VLOOKUP($A18,Usinas!$C:$D,2,FALSE)</f>
        <v>47.750399999999999</v>
      </c>
      <c r="O18" s="65">
        <f ca="1">VLOOKUP($A18,INDIRECT($P$2),COLUMN()-1,FALSE)*VLOOKUP($A18,Usinas!$C:$D,2,FALSE)</f>
        <v>84.309299999999993</v>
      </c>
    </row>
    <row r="19" spans="1:15" outlineLevel="2" x14ac:dyDescent="0.25">
      <c r="A19" s="61">
        <v>16</v>
      </c>
      <c r="B19" s="62" t="s">
        <v>53</v>
      </c>
      <c r="D19" s="65">
        <f ca="1">VLOOKUP($A19,INDIRECT($P$2),COLUMN()-1,FALSE)*VLOOKUP($A19,Usinas!$C:$D,2,FALSE)</f>
        <v>33.024000000000001</v>
      </c>
      <c r="E19" s="65">
        <f ca="1">VLOOKUP($A19,INDIRECT($P$2),COLUMN()-1,FALSE)*VLOOKUP($A19,Usinas!$C:$D,2,FALSE)</f>
        <v>33.849600000000002</v>
      </c>
      <c r="F19" s="65">
        <f ca="1">VLOOKUP($A19,INDIRECT($P$2),COLUMN()-1,FALSE)*VLOOKUP($A19,Usinas!$C:$D,2,FALSE)</f>
        <v>29.5152</v>
      </c>
      <c r="G19" s="65">
        <f ca="1">VLOOKUP($A19,INDIRECT($P$2),COLUMN()-1,FALSE)*VLOOKUP($A19,Usinas!$C:$D,2,FALSE)</f>
        <v>20.020800000000001</v>
      </c>
      <c r="H19" s="65">
        <f ca="1">VLOOKUP($A19,INDIRECT($P$2),COLUMN()-1,FALSE)*VLOOKUP($A19,Usinas!$C:$D,2,FALSE)</f>
        <v>14.654400000000001</v>
      </c>
      <c r="I19" s="65">
        <f ca="1">VLOOKUP($A19,INDIRECT($P$2),COLUMN()-1,FALSE)*VLOOKUP($A19,Usinas!$C:$D,2,FALSE)</f>
        <v>12.384</v>
      </c>
      <c r="J19" s="65">
        <f ca="1">VLOOKUP($A19,INDIRECT($P$2),COLUMN()-1,FALSE)*VLOOKUP($A19,Usinas!$C:$D,2,FALSE)</f>
        <v>10.1136</v>
      </c>
      <c r="K19" s="65">
        <f ca="1">VLOOKUP($A19,INDIRECT($P$2),COLUMN()-1,FALSE)*VLOOKUP($A19,Usinas!$C:$D,2,FALSE)</f>
        <v>8.4624000000000006</v>
      </c>
      <c r="L19" s="65">
        <f ca="1">VLOOKUP($A19,INDIRECT($P$2),COLUMN()-1,FALSE)*VLOOKUP($A19,Usinas!$C:$D,2,FALSE)</f>
        <v>8.8751999999999995</v>
      </c>
      <c r="M19" s="65">
        <f ca="1">VLOOKUP($A19,INDIRECT($P$2),COLUMN()-1,FALSE)*VLOOKUP($A19,Usinas!$C:$D,2,FALSE)</f>
        <v>10.526400000000001</v>
      </c>
      <c r="N19" s="65">
        <f ca="1">VLOOKUP($A19,INDIRECT($P$2),COLUMN()-1,FALSE)*VLOOKUP($A19,Usinas!$C:$D,2,FALSE)</f>
        <v>13.416</v>
      </c>
      <c r="O19" s="65">
        <f ca="1">VLOOKUP($A19,INDIRECT($P$2),COLUMN()-1,FALSE)*VLOOKUP($A19,Usinas!$C:$D,2,FALSE)</f>
        <v>23.736000000000001</v>
      </c>
    </row>
    <row r="20" spans="1:15" outlineLevel="2" x14ac:dyDescent="0.25">
      <c r="A20" s="61">
        <v>17</v>
      </c>
      <c r="B20" s="62" t="s">
        <v>54</v>
      </c>
      <c r="D20" s="65">
        <f ca="1">VLOOKUP($A20,INDIRECT($P$2),COLUMN()-1,FALSE)*VLOOKUP($A20,Usinas!$C:$D,2,FALSE)</f>
        <v>1611.1017999999999</v>
      </c>
      <c r="E20" s="65">
        <f ca="1">VLOOKUP($A20,INDIRECT($P$2),COLUMN()-1,FALSE)*VLOOKUP($A20,Usinas!$C:$D,2,FALSE)</f>
        <v>1643.2053000000001</v>
      </c>
      <c r="F20" s="65">
        <f ca="1">VLOOKUP($A20,INDIRECT($P$2),COLUMN()-1,FALSE)*VLOOKUP($A20,Usinas!$C:$D,2,FALSE)</f>
        <v>1480.7121999999999</v>
      </c>
      <c r="G20" s="65">
        <f ca="1">VLOOKUP($A20,INDIRECT($P$2),COLUMN()-1,FALSE)*VLOOKUP($A20,Usinas!$C:$D,2,FALSE)</f>
        <v>1069.2935</v>
      </c>
      <c r="H20" s="65">
        <f ca="1">VLOOKUP($A20,INDIRECT($P$2),COLUMN()-1,FALSE)*VLOOKUP($A20,Usinas!$C:$D,2,FALSE)</f>
        <v>766.53279999999995</v>
      </c>
      <c r="I20" s="65">
        <f ca="1">VLOOKUP($A20,INDIRECT($P$2),COLUMN()-1,FALSE)*VLOOKUP($A20,Usinas!$C:$D,2,FALSE)</f>
        <v>643.55169999999998</v>
      </c>
      <c r="J20" s="65">
        <f ca="1">VLOOKUP($A20,INDIRECT($P$2),COLUMN()-1,FALSE)*VLOOKUP($A20,Usinas!$C:$D,2,FALSE)</f>
        <v>523.53399999999999</v>
      </c>
      <c r="K20" s="65">
        <f ca="1">VLOOKUP($A20,INDIRECT($P$2),COLUMN()-1,FALSE)*VLOOKUP($A20,Usinas!$C:$D,2,FALSE)</f>
        <v>434.13810000000001</v>
      </c>
      <c r="L20" s="65">
        <f ca="1">VLOOKUP($A20,INDIRECT($P$2),COLUMN()-1,FALSE)*VLOOKUP($A20,Usinas!$C:$D,2,FALSE)</f>
        <v>430.68079999999998</v>
      </c>
      <c r="M20" s="65">
        <f ca="1">VLOOKUP($A20,INDIRECT($P$2),COLUMN()-1,FALSE)*VLOOKUP($A20,Usinas!$C:$D,2,FALSE)</f>
        <v>491.43049999999999</v>
      </c>
      <c r="N20" s="65">
        <f ca="1">VLOOKUP($A20,INDIRECT($P$2),COLUMN()-1,FALSE)*VLOOKUP($A20,Usinas!$C:$D,2,FALSE)</f>
        <v>660.83820000000003</v>
      </c>
      <c r="O20" s="65">
        <f ca="1">VLOOKUP($A20,INDIRECT($P$2),COLUMN()-1,FALSE)*VLOOKUP($A20,Usinas!$C:$D,2,FALSE)</f>
        <v>1091.519</v>
      </c>
    </row>
    <row r="21" spans="1:15" outlineLevel="2" x14ac:dyDescent="0.25">
      <c r="A21" s="61">
        <v>18</v>
      </c>
      <c r="B21" s="62" t="s">
        <v>55</v>
      </c>
      <c r="D21" s="65">
        <f ca="1">VLOOKUP($A21,INDIRECT($P$2),COLUMN()-1,FALSE)*VLOOKUP($A21,Usinas!$C:$D,2,FALSE)</f>
        <v>1713.9689999999998</v>
      </c>
      <c r="E21" s="65">
        <f ca="1">VLOOKUP($A21,INDIRECT($P$2),COLUMN()-1,FALSE)*VLOOKUP($A21,Usinas!$C:$D,2,FALSE)</f>
        <v>1776.1409999999998</v>
      </c>
      <c r="F21" s="65">
        <f ca="1">VLOOKUP($A21,INDIRECT($P$2),COLUMN()-1,FALSE)*VLOOKUP($A21,Usinas!$C:$D,2,FALSE)</f>
        <v>1609.4069999999999</v>
      </c>
      <c r="G21" s="65">
        <f ca="1">VLOOKUP($A21,INDIRECT($P$2),COLUMN()-1,FALSE)*VLOOKUP($A21,Usinas!$C:$D,2,FALSE)</f>
        <v>1170.9059999999999</v>
      </c>
      <c r="H21" s="65">
        <f ca="1">VLOOKUP($A21,INDIRECT($P$2),COLUMN()-1,FALSE)*VLOOKUP($A21,Usinas!$C:$D,2,FALSE)</f>
        <v>835.08299999999997</v>
      </c>
      <c r="I21" s="65">
        <f ca="1">VLOOKUP($A21,INDIRECT($P$2),COLUMN()-1,FALSE)*VLOOKUP($A21,Usinas!$C:$D,2,FALSE)</f>
        <v>704.14499999999998</v>
      </c>
      <c r="J21" s="65">
        <f ca="1">VLOOKUP($A21,INDIRECT($P$2),COLUMN()-1,FALSE)*VLOOKUP($A21,Usinas!$C:$D,2,FALSE)</f>
        <v>574.149</v>
      </c>
      <c r="K21" s="65">
        <f ca="1">VLOOKUP($A21,INDIRECT($P$2),COLUMN()-1,FALSE)*VLOOKUP($A21,Usinas!$C:$D,2,FALSE)</f>
        <v>478.536</v>
      </c>
      <c r="L21" s="65">
        <f ca="1">VLOOKUP($A21,INDIRECT($P$2),COLUMN()-1,FALSE)*VLOOKUP($A21,Usinas!$C:$D,2,FALSE)</f>
        <v>471</v>
      </c>
      <c r="M21" s="65">
        <f ca="1">VLOOKUP($A21,INDIRECT($P$2),COLUMN()-1,FALSE)*VLOOKUP($A21,Usinas!$C:$D,2,FALSE)</f>
        <v>538.35299999999995</v>
      </c>
      <c r="N21" s="65">
        <f ca="1">VLOOKUP($A21,INDIRECT($P$2),COLUMN()-1,FALSE)*VLOOKUP($A21,Usinas!$C:$D,2,FALSE)</f>
        <v>709.79699999999991</v>
      </c>
      <c r="O21" s="65">
        <f ca="1">VLOOKUP($A21,INDIRECT($P$2),COLUMN()-1,FALSE)*VLOOKUP($A21,Usinas!$C:$D,2,FALSE)</f>
        <v>1151.124</v>
      </c>
    </row>
    <row r="22" spans="1:15" outlineLevel="1" x14ac:dyDescent="0.25">
      <c r="A22" s="14"/>
      <c r="B22" s="15" t="s">
        <v>56</v>
      </c>
      <c r="D22" s="74">
        <f t="shared" ref="D22:I22" ca="1" si="0">SUM(D7:D21)</f>
        <v>9148.476999999999</v>
      </c>
      <c r="E22" s="48">
        <f t="shared" ca="1" si="0"/>
        <v>8905.5240999999987</v>
      </c>
      <c r="F22" s="48">
        <f t="shared" ca="1" si="0"/>
        <v>7995.9447999999993</v>
      </c>
      <c r="G22" s="48">
        <f t="shared" ca="1" si="0"/>
        <v>5630.7731999999996</v>
      </c>
      <c r="H22" s="48">
        <f t="shared" ca="1" si="0"/>
        <v>4062.2301999999995</v>
      </c>
      <c r="I22" s="75">
        <f t="shared" ca="1" si="0"/>
        <v>3397.7145999999998</v>
      </c>
      <c r="J22" s="74">
        <f t="shared" ref="J22:O22" ca="1" si="1">SUM(J7:J21)</f>
        <v>2772.3798999999999</v>
      </c>
      <c r="K22" s="48">
        <f t="shared" ca="1" si="1"/>
        <v>2289.7217000000001</v>
      </c>
      <c r="L22" s="48">
        <f t="shared" ca="1" si="1"/>
        <v>2323.2365999999997</v>
      </c>
      <c r="M22" s="48">
        <f t="shared" ca="1" si="1"/>
        <v>2698.1807000000003</v>
      </c>
      <c r="N22" s="48">
        <f t="shared" ca="1" si="1"/>
        <v>3726.8085000000001</v>
      </c>
      <c r="O22" s="75">
        <f t="shared" ca="1" si="1"/>
        <v>6273.1659</v>
      </c>
    </row>
    <row r="23" spans="1:15" outlineLevel="1" x14ac:dyDescent="0.25">
      <c r="A23" s="16"/>
      <c r="B23" s="17" t="s">
        <v>0</v>
      </c>
      <c r="D23" s="80"/>
      <c r="E23" s="81"/>
      <c r="F23" s="81"/>
      <c r="G23" s="81"/>
      <c r="H23" s="81"/>
      <c r="I23" s="82"/>
      <c r="J23" s="80"/>
      <c r="K23" s="81"/>
      <c r="L23" s="81"/>
      <c r="M23" s="81"/>
      <c r="N23" s="81"/>
      <c r="O23" s="82"/>
    </row>
    <row r="24" spans="1:15" outlineLevel="1" x14ac:dyDescent="0.25">
      <c r="A24" s="47"/>
      <c r="B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</row>
    <row r="25" spans="1:15" outlineLevel="1" x14ac:dyDescent="0.25">
      <c r="A25" s="63"/>
      <c r="B25" s="64"/>
      <c r="D25" s="540" t="s">
        <v>57</v>
      </c>
      <c r="E25" s="541" t="s">
        <v>58</v>
      </c>
      <c r="F25" s="541" t="s">
        <v>59</v>
      </c>
      <c r="G25" s="541"/>
      <c r="H25" s="541"/>
      <c r="I25" s="541"/>
      <c r="J25" s="541" t="s">
        <v>57</v>
      </c>
      <c r="K25" s="541" t="s">
        <v>58</v>
      </c>
      <c r="L25" s="541" t="s">
        <v>59</v>
      </c>
      <c r="M25" s="541"/>
      <c r="N25" s="541"/>
      <c r="O25" s="541"/>
    </row>
    <row r="26" spans="1:15" outlineLevel="2" x14ac:dyDescent="0.25">
      <c r="A26" s="61">
        <v>22</v>
      </c>
      <c r="B26" s="62" t="s">
        <v>60</v>
      </c>
      <c r="D26" s="65">
        <f ca="1">VLOOKUP($A26,INDIRECT($P$2),COLUMN()-1,FALSE)*VLOOKUP($A26,Usinas!$C:$D,2,FALSE)</f>
        <v>66.537999999999997</v>
      </c>
      <c r="E26" s="65">
        <f ca="1">VLOOKUP($A26,INDIRECT($P$2),COLUMN()-1,FALSE)*VLOOKUP($A26,Usinas!$C:$D,2,FALSE)</f>
        <v>67.238399999999999</v>
      </c>
      <c r="F26" s="65">
        <f ca="1">VLOOKUP($A26,INDIRECT($P$2),COLUMN()-1,FALSE)*VLOOKUP($A26,Usinas!$C:$D,2,FALSE)</f>
        <v>68.639200000000002</v>
      </c>
      <c r="G26" s="65">
        <f ca="1">VLOOKUP($A26,INDIRECT($P$2),COLUMN()-1,FALSE)*VLOOKUP($A26,Usinas!$C:$D,2,FALSE)</f>
        <v>52.1798</v>
      </c>
      <c r="H26" s="65">
        <f ca="1">VLOOKUP($A26,INDIRECT($P$2),COLUMN()-1,FALSE)*VLOOKUP($A26,Usinas!$C:$D,2,FALSE)</f>
        <v>33.268999999999998</v>
      </c>
      <c r="I26" s="65">
        <f ca="1">VLOOKUP($A26,INDIRECT($P$2),COLUMN()-1,FALSE)*VLOOKUP($A26,Usinas!$C:$D,2,FALSE)</f>
        <v>25.214400000000001</v>
      </c>
      <c r="J26" s="65">
        <f ca="1">VLOOKUP($A26,INDIRECT($P$2),COLUMN()-1,FALSE)*VLOOKUP($A26,Usinas!$C:$D,2,FALSE)</f>
        <v>19.961400000000001</v>
      </c>
      <c r="K26" s="65">
        <f ca="1">VLOOKUP($A26,INDIRECT($P$2),COLUMN()-1,FALSE)*VLOOKUP($A26,Usinas!$C:$D,2,FALSE)</f>
        <v>15.759</v>
      </c>
      <c r="L26" s="65">
        <f ca="1">VLOOKUP($A26,INDIRECT($P$2),COLUMN()-1,FALSE)*VLOOKUP($A26,Usinas!$C:$D,2,FALSE)</f>
        <v>13.307600000000001</v>
      </c>
      <c r="M26" s="65">
        <f ca="1">VLOOKUP($A26,INDIRECT($P$2),COLUMN()-1,FALSE)*VLOOKUP($A26,Usinas!$C:$D,2,FALSE)</f>
        <v>15.759</v>
      </c>
      <c r="N26" s="65">
        <f ca="1">VLOOKUP($A26,INDIRECT($P$2),COLUMN()-1,FALSE)*VLOOKUP($A26,Usinas!$C:$D,2,FALSE)</f>
        <v>26.965400000000002</v>
      </c>
      <c r="O26" s="65">
        <f ca="1">VLOOKUP($A26,INDIRECT($P$2),COLUMN()-1,FALSE)*VLOOKUP($A26,Usinas!$C:$D,2,FALSE)</f>
        <v>50.078600000000002</v>
      </c>
    </row>
    <row r="27" spans="1:15" outlineLevel="2" x14ac:dyDescent="0.25">
      <c r="A27" s="61">
        <v>251</v>
      </c>
      <c r="B27" s="62" t="s">
        <v>61</v>
      </c>
      <c r="D27" s="65">
        <f ca="1">VLOOKUP($A27,INDIRECT($P$2),COLUMN()-1,FALSE)*VLOOKUP($A27,Usinas!$C:$D,2,FALSE)</f>
        <v>203.15640000000002</v>
      </c>
      <c r="E27" s="65">
        <f ca="1">VLOOKUP($A27,INDIRECT($P$2),COLUMN()-1,FALSE)*VLOOKUP($A27,Usinas!$C:$D,2,FALSE)</f>
        <v>202.51350000000002</v>
      </c>
      <c r="F27" s="65">
        <f ca="1">VLOOKUP($A27,INDIRECT($P$2),COLUMN()-1,FALSE)*VLOOKUP($A27,Usinas!$C:$D,2,FALSE)</f>
        <v>204.44220000000001</v>
      </c>
      <c r="G27" s="65">
        <f ca="1">VLOOKUP($A27,INDIRECT($P$2),COLUMN()-1,FALSE)*VLOOKUP($A27,Usinas!$C:$D,2,FALSE)</f>
        <v>154.29599999999999</v>
      </c>
      <c r="H27" s="65">
        <f ca="1">VLOOKUP($A27,INDIRECT($P$2),COLUMN()-1,FALSE)*VLOOKUP($A27,Usinas!$C:$D,2,FALSE)</f>
        <v>97.0779</v>
      </c>
      <c r="I27" s="65">
        <f ca="1">VLOOKUP($A27,INDIRECT($P$2),COLUMN()-1,FALSE)*VLOOKUP($A27,Usinas!$C:$D,2,FALSE)</f>
        <v>73.290599999999998</v>
      </c>
      <c r="J27" s="65">
        <f ca="1">VLOOKUP($A27,INDIRECT($P$2),COLUMN()-1,FALSE)*VLOOKUP($A27,Usinas!$C:$D,2,FALSE)</f>
        <v>57.861000000000004</v>
      </c>
      <c r="K27" s="65">
        <f ca="1">VLOOKUP($A27,INDIRECT($P$2),COLUMN()-1,FALSE)*VLOOKUP($A27,Usinas!$C:$D,2,FALSE)</f>
        <v>45.645900000000005</v>
      </c>
      <c r="L27" s="65">
        <f ca="1">VLOOKUP($A27,INDIRECT($P$2),COLUMN()-1,FALSE)*VLOOKUP($A27,Usinas!$C:$D,2,FALSE)</f>
        <v>38.573999999999998</v>
      </c>
      <c r="M27" s="65">
        <f ca="1">VLOOKUP($A27,INDIRECT($P$2),COLUMN()-1,FALSE)*VLOOKUP($A27,Usinas!$C:$D,2,FALSE)</f>
        <v>46.288800000000002</v>
      </c>
      <c r="N27" s="65">
        <f ca="1">VLOOKUP($A27,INDIRECT($P$2),COLUMN()-1,FALSE)*VLOOKUP($A27,Usinas!$C:$D,2,FALSE)</f>
        <v>80.362499999999997</v>
      </c>
      <c r="O27" s="65">
        <f ca="1">VLOOKUP($A27,INDIRECT($P$2),COLUMN()-1,FALSE)*VLOOKUP($A27,Usinas!$C:$D,2,FALSE)</f>
        <v>153.0102</v>
      </c>
    </row>
    <row r="28" spans="1:15" outlineLevel="2" x14ac:dyDescent="0.25">
      <c r="A28" s="61">
        <v>24</v>
      </c>
      <c r="B28" s="62" t="s">
        <v>31</v>
      </c>
      <c r="D28" s="65">
        <f ca="1">VLOOKUP($A28,INDIRECT($P$2),COLUMN()-1,FALSE)*VLOOKUP($A28,Usinas!$C:$D,2,FALSE)</f>
        <v>979.19759999999997</v>
      </c>
      <c r="E28" s="65">
        <f ca="1">VLOOKUP($A28,INDIRECT($P$2),COLUMN()-1,FALSE)*VLOOKUP($A28,Usinas!$C:$D,2,FALSE)</f>
        <v>971.4787</v>
      </c>
      <c r="F28" s="65">
        <f ca="1">VLOOKUP($A28,INDIRECT($P$2),COLUMN()-1,FALSE)*VLOOKUP($A28,Usinas!$C:$D,2,FALSE)</f>
        <v>933.98689999999999</v>
      </c>
      <c r="G28" s="65">
        <f ca="1">VLOOKUP($A28,INDIRECT($P$2),COLUMN()-1,FALSE)*VLOOKUP($A28,Usinas!$C:$D,2,FALSE)</f>
        <v>682.57130000000006</v>
      </c>
      <c r="H28" s="65">
        <f ca="1">VLOOKUP($A28,INDIRECT($P$2),COLUMN()-1,FALSE)*VLOOKUP($A28,Usinas!$C:$D,2,FALSE)</f>
        <v>433.36110000000002</v>
      </c>
      <c r="I28" s="65">
        <f ca="1">VLOOKUP($A28,INDIRECT($P$2),COLUMN()-1,FALSE)*VLOOKUP($A28,Usinas!$C:$D,2,FALSE)</f>
        <v>333.0154</v>
      </c>
      <c r="J28" s="65">
        <f ca="1">VLOOKUP($A28,INDIRECT($P$2),COLUMN()-1,FALSE)*VLOOKUP($A28,Usinas!$C:$D,2,FALSE)</f>
        <v>266.85340000000002</v>
      </c>
      <c r="K28" s="65">
        <f ca="1">VLOOKUP($A28,INDIRECT($P$2),COLUMN()-1,FALSE)*VLOOKUP($A28,Usinas!$C:$D,2,FALSE)</f>
        <v>213.9238</v>
      </c>
      <c r="L28" s="65">
        <f ca="1">VLOOKUP($A28,INDIRECT($P$2),COLUMN()-1,FALSE)*VLOOKUP($A28,Usinas!$C:$D,2,FALSE)</f>
        <v>188.5617</v>
      </c>
      <c r="M28" s="65">
        <f ca="1">VLOOKUP($A28,INDIRECT($P$2),COLUMN()-1,FALSE)*VLOOKUP($A28,Usinas!$C:$D,2,FALSE)</f>
        <v>222.74539999999999</v>
      </c>
      <c r="N28" s="65">
        <f ca="1">VLOOKUP($A28,INDIRECT($P$2),COLUMN()-1,FALSE)*VLOOKUP($A28,Usinas!$C:$D,2,FALSE)</f>
        <v>383.7396</v>
      </c>
      <c r="O28" s="65">
        <f ca="1">VLOOKUP($A28,INDIRECT($P$2),COLUMN()-1,FALSE)*VLOOKUP($A28,Usinas!$C:$D,2,FALSE)</f>
        <v>715.65229999999997</v>
      </c>
    </row>
    <row r="29" spans="1:15" outlineLevel="2" x14ac:dyDescent="0.25">
      <c r="A29" s="61">
        <v>25</v>
      </c>
      <c r="B29" s="62" t="s">
        <v>32</v>
      </c>
      <c r="D29" s="65">
        <f ca="1">VLOOKUP($A29,INDIRECT($P$2),COLUMN()-1,FALSE)*VLOOKUP($A29,Usinas!$C:$D,2,FALSE)</f>
        <v>522.30250000000001</v>
      </c>
      <c r="E29" s="65">
        <f ca="1">VLOOKUP($A29,INDIRECT($P$2),COLUMN()-1,FALSE)*VLOOKUP($A29,Usinas!$C:$D,2,FALSE)</f>
        <v>523.30499999999995</v>
      </c>
      <c r="F29" s="65">
        <f ca="1">VLOOKUP($A29,INDIRECT($P$2),COLUMN()-1,FALSE)*VLOOKUP($A29,Usinas!$C:$D,2,FALSE)</f>
        <v>494.23249999999996</v>
      </c>
      <c r="G29" s="65">
        <f ca="1">VLOOKUP($A29,INDIRECT($P$2),COLUMN()-1,FALSE)*VLOOKUP($A29,Usinas!$C:$D,2,FALSE)</f>
        <v>370.92499999999995</v>
      </c>
      <c r="H29" s="65">
        <f ca="1">VLOOKUP($A29,INDIRECT($P$2),COLUMN()-1,FALSE)*VLOOKUP($A29,Usinas!$C:$D,2,FALSE)</f>
        <v>254.63499999999999</v>
      </c>
      <c r="I29" s="65">
        <f ca="1">VLOOKUP($A29,INDIRECT($P$2),COLUMN()-1,FALSE)*VLOOKUP($A29,Usinas!$C:$D,2,FALSE)</f>
        <v>198.49499999999998</v>
      </c>
      <c r="J29" s="65">
        <f ca="1">VLOOKUP($A29,INDIRECT($P$2),COLUMN()-1,FALSE)*VLOOKUP($A29,Usinas!$C:$D,2,FALSE)</f>
        <v>164.41</v>
      </c>
      <c r="K29" s="65">
        <f ca="1">VLOOKUP($A29,INDIRECT($P$2),COLUMN()-1,FALSE)*VLOOKUP($A29,Usinas!$C:$D,2,FALSE)</f>
        <v>133.33249999999998</v>
      </c>
      <c r="L29" s="65">
        <f ca="1">VLOOKUP($A29,INDIRECT($P$2),COLUMN()-1,FALSE)*VLOOKUP($A29,Usinas!$C:$D,2,FALSE)</f>
        <v>122.30499999999999</v>
      </c>
      <c r="M29" s="65">
        <f ca="1">VLOOKUP($A29,INDIRECT($P$2),COLUMN()-1,FALSE)*VLOOKUP($A29,Usinas!$C:$D,2,FALSE)</f>
        <v>149.3725</v>
      </c>
      <c r="N29" s="65">
        <f ca="1">VLOOKUP($A29,INDIRECT($P$2),COLUMN()-1,FALSE)*VLOOKUP($A29,Usinas!$C:$D,2,FALSE)</f>
        <v>222.55499999999998</v>
      </c>
      <c r="O29" s="65">
        <f ca="1">VLOOKUP($A29,INDIRECT($P$2),COLUMN()-1,FALSE)*VLOOKUP($A29,Usinas!$C:$D,2,FALSE)</f>
        <v>372.93</v>
      </c>
    </row>
    <row r="30" spans="1:15" outlineLevel="2" x14ac:dyDescent="0.25">
      <c r="A30" s="61">
        <v>206</v>
      </c>
      <c r="B30" s="62" t="s">
        <v>62</v>
      </c>
      <c r="D30" s="65">
        <f ca="1">VLOOKUP($A30,INDIRECT($P$2),COLUMN()-1,FALSE)*VLOOKUP($A30,Usinas!$C:$D,2,FALSE)</f>
        <v>367.35139999999996</v>
      </c>
      <c r="E30" s="65">
        <f ca="1">VLOOKUP($A30,INDIRECT($P$2),COLUMN()-1,FALSE)*VLOOKUP($A30,Usinas!$C:$D,2,FALSE)</f>
        <v>369.80859999999996</v>
      </c>
      <c r="F30" s="65">
        <f ca="1">VLOOKUP($A30,INDIRECT($P$2),COLUMN()-1,FALSE)*VLOOKUP($A30,Usinas!$C:$D,2,FALSE)</f>
        <v>350.15099999999995</v>
      </c>
      <c r="G30" s="65">
        <f ca="1">VLOOKUP($A30,INDIRECT($P$2),COLUMN()-1,FALSE)*VLOOKUP($A30,Usinas!$C:$D,2,FALSE)</f>
        <v>265.37759999999997</v>
      </c>
      <c r="H30" s="65">
        <f ca="1">VLOOKUP($A30,INDIRECT($P$2),COLUMN()-1,FALSE)*VLOOKUP($A30,Usinas!$C:$D,2,FALSE)</f>
        <v>181.83279999999999</v>
      </c>
      <c r="I30" s="65">
        <f ca="1">VLOOKUP($A30,INDIRECT($P$2),COLUMN()-1,FALSE)*VLOOKUP($A30,Usinas!$C:$D,2,FALSE)</f>
        <v>142.51759999999999</v>
      </c>
      <c r="J30" s="65">
        <f ca="1">VLOOKUP($A30,INDIRECT($P$2),COLUMN()-1,FALSE)*VLOOKUP($A30,Usinas!$C:$D,2,FALSE)</f>
        <v>117.94559999999998</v>
      </c>
      <c r="K30" s="65">
        <f ca="1">VLOOKUP($A30,INDIRECT($P$2),COLUMN()-1,FALSE)*VLOOKUP($A30,Usinas!$C:$D,2,FALSE)</f>
        <v>97.059399999999997</v>
      </c>
      <c r="L30" s="65">
        <f ca="1">VLOOKUP($A30,INDIRECT($P$2),COLUMN()-1,FALSE)*VLOOKUP($A30,Usinas!$C:$D,2,FALSE)</f>
        <v>89.073499999999996</v>
      </c>
      <c r="M30" s="65">
        <f ca="1">VLOOKUP($A30,INDIRECT($P$2),COLUMN()-1,FALSE)*VLOOKUP($A30,Usinas!$C:$D,2,FALSE)</f>
        <v>108.1168</v>
      </c>
      <c r="N30" s="65">
        <f ca="1">VLOOKUP($A30,INDIRECT($P$2),COLUMN()-1,FALSE)*VLOOKUP($A30,Usinas!$C:$D,2,FALSE)</f>
        <v>159.10369999999998</v>
      </c>
      <c r="O30" s="65">
        <f ca="1">VLOOKUP($A30,INDIRECT($P$2),COLUMN()-1,FALSE)*VLOOKUP($A30,Usinas!$C:$D,2,FALSE)</f>
        <v>263.53469999999999</v>
      </c>
    </row>
    <row r="31" spans="1:15" outlineLevel="2" x14ac:dyDescent="0.25">
      <c r="A31" s="61">
        <v>207</v>
      </c>
      <c r="B31" s="62" t="s">
        <v>63</v>
      </c>
      <c r="D31" s="65">
        <f ca="1">VLOOKUP($A31,INDIRECT($P$2),COLUMN()-1,FALSE)*VLOOKUP($A31,Usinas!$C:$D,2,FALSE)</f>
        <v>306.69240000000002</v>
      </c>
      <c r="E31" s="65">
        <f ca="1">VLOOKUP($A31,INDIRECT($P$2),COLUMN()-1,FALSE)*VLOOKUP($A31,Usinas!$C:$D,2,FALSE)</f>
        <v>309.21040000000005</v>
      </c>
      <c r="F31" s="65">
        <f ca="1">VLOOKUP($A31,INDIRECT($P$2),COLUMN()-1,FALSE)*VLOOKUP($A31,Usinas!$C:$D,2,FALSE)</f>
        <v>292.08800000000002</v>
      </c>
      <c r="G31" s="65">
        <f ca="1">VLOOKUP($A31,INDIRECT($P$2),COLUMN()-1,FALSE)*VLOOKUP($A31,Usinas!$C:$D,2,FALSE)</f>
        <v>222.08760000000001</v>
      </c>
      <c r="H31" s="65">
        <f ca="1">VLOOKUP($A31,INDIRECT($P$2),COLUMN()-1,FALSE)*VLOOKUP($A31,Usinas!$C:$D,2,FALSE)</f>
        <v>152.08720000000002</v>
      </c>
      <c r="I31" s="65">
        <f ca="1">VLOOKUP($A31,INDIRECT($P$2),COLUMN()-1,FALSE)*VLOOKUP($A31,Usinas!$C:$D,2,FALSE)</f>
        <v>119.35320000000002</v>
      </c>
      <c r="J31" s="65">
        <f ca="1">VLOOKUP($A31,INDIRECT($P$2),COLUMN()-1,FALSE)*VLOOKUP($A31,Usinas!$C:$D,2,FALSE)</f>
        <v>98.705600000000004</v>
      </c>
      <c r="K31" s="65">
        <f ca="1">VLOOKUP($A31,INDIRECT($P$2),COLUMN()-1,FALSE)*VLOOKUP($A31,Usinas!$C:$D,2,FALSE)</f>
        <v>81.583200000000005</v>
      </c>
      <c r="L31" s="65">
        <f ca="1">VLOOKUP($A31,INDIRECT($P$2),COLUMN()-1,FALSE)*VLOOKUP($A31,Usinas!$C:$D,2,FALSE)</f>
        <v>75.0364</v>
      </c>
      <c r="M31" s="65">
        <f ca="1">VLOOKUP($A31,INDIRECT($P$2),COLUMN()-1,FALSE)*VLOOKUP($A31,Usinas!$C:$D,2,FALSE)</f>
        <v>90.144400000000005</v>
      </c>
      <c r="N31" s="65">
        <f ca="1">VLOOKUP($A31,INDIRECT($P$2),COLUMN()-1,FALSE)*VLOOKUP($A31,Usinas!$C:$D,2,FALSE)</f>
        <v>132.9504</v>
      </c>
      <c r="O31" s="65">
        <f ca="1">VLOOKUP($A31,INDIRECT($P$2),COLUMN()-1,FALSE)*VLOOKUP($A31,Usinas!$C:$D,2,FALSE)</f>
        <v>219.56960000000001</v>
      </c>
    </row>
    <row r="32" spans="1:15" outlineLevel="2" x14ac:dyDescent="0.25">
      <c r="A32" s="61">
        <v>28</v>
      </c>
      <c r="B32" s="62" t="s">
        <v>64</v>
      </c>
      <c r="D32" s="65">
        <f ca="1">VLOOKUP($A32,INDIRECT($P$2),COLUMN()-1,FALSE)*VLOOKUP($A32,Usinas!$C:$D,2,FALSE)</f>
        <v>253.9376</v>
      </c>
      <c r="E32" s="65">
        <f ca="1">VLOOKUP($A32,INDIRECT($P$2),COLUMN()-1,FALSE)*VLOOKUP($A32,Usinas!$C:$D,2,FALSE)</f>
        <v>257.15199999999999</v>
      </c>
      <c r="F32" s="65">
        <f ca="1">VLOOKUP($A32,INDIRECT($P$2),COLUMN()-1,FALSE)*VLOOKUP($A32,Usinas!$C:$D,2,FALSE)</f>
        <v>243.089</v>
      </c>
      <c r="G32" s="65">
        <f ca="1">VLOOKUP($A32,INDIRECT($P$2),COLUMN()-1,FALSE)*VLOOKUP($A32,Usinas!$C:$D,2,FALSE)</f>
        <v>185.63159999999999</v>
      </c>
      <c r="H32" s="65">
        <f ca="1">VLOOKUP($A32,INDIRECT($P$2),COLUMN()-1,FALSE)*VLOOKUP($A32,Usinas!$C:$D,2,FALSE)</f>
        <v>126.9688</v>
      </c>
      <c r="I32" s="65">
        <f ca="1">VLOOKUP($A32,INDIRECT($P$2),COLUMN()-1,FALSE)*VLOOKUP($A32,Usinas!$C:$D,2,FALSE)</f>
        <v>99.6464</v>
      </c>
      <c r="J32" s="65">
        <f ca="1">VLOOKUP($A32,INDIRECT($P$2),COLUMN()-1,FALSE)*VLOOKUP($A32,Usinas!$C:$D,2,FALSE)</f>
        <v>82.369</v>
      </c>
      <c r="K32" s="65">
        <f ca="1">VLOOKUP($A32,INDIRECT($P$2),COLUMN()-1,FALSE)*VLOOKUP($A32,Usinas!$C:$D,2,FALSE)</f>
        <v>68.305999999999997</v>
      </c>
      <c r="L32" s="65">
        <f ca="1">VLOOKUP($A32,INDIRECT($P$2),COLUMN()-1,FALSE)*VLOOKUP($A32,Usinas!$C:$D,2,FALSE)</f>
        <v>62.680799999999998</v>
      </c>
      <c r="M32" s="65">
        <f ca="1">VLOOKUP($A32,INDIRECT($P$2),COLUMN()-1,FALSE)*VLOOKUP($A32,Usinas!$C:$D,2,FALSE)</f>
        <v>75.136600000000001</v>
      </c>
      <c r="N32" s="65">
        <f ca="1">VLOOKUP($A32,INDIRECT($P$2),COLUMN()-1,FALSE)*VLOOKUP($A32,Usinas!$C:$D,2,FALSE)</f>
        <v>110.0932</v>
      </c>
      <c r="O32" s="65">
        <f ca="1">VLOOKUP($A32,INDIRECT($P$2),COLUMN()-1,FALSE)*VLOOKUP($A32,Usinas!$C:$D,2,FALSE)</f>
        <v>181.61359999999999</v>
      </c>
    </row>
    <row r="33" spans="1:15" outlineLevel="2" x14ac:dyDescent="0.25">
      <c r="A33" s="61">
        <v>205</v>
      </c>
      <c r="B33" s="62" t="s">
        <v>65</v>
      </c>
      <c r="D33" s="65">
        <f ca="1">VLOOKUP($A33,INDIRECT($P$2),COLUMN()-1,FALSE)*VLOOKUP($A33,Usinas!$C:$D,2,FALSE)</f>
        <v>133.85900000000001</v>
      </c>
      <c r="E33" s="65">
        <f ca="1">VLOOKUP($A33,INDIRECT($P$2),COLUMN()-1,FALSE)*VLOOKUP($A33,Usinas!$C:$D,2,FALSE)</f>
        <v>146.93360000000001</v>
      </c>
      <c r="F33" s="65">
        <f ca="1">VLOOKUP($A33,INDIRECT($P$2),COLUMN()-1,FALSE)*VLOOKUP($A33,Usinas!$C:$D,2,FALSE)</f>
        <v>148.17880000000002</v>
      </c>
      <c r="G33" s="65">
        <f ca="1">VLOOKUP($A33,INDIRECT($P$2),COLUMN()-1,FALSE)*VLOOKUP($A33,Usinas!$C:$D,2,FALSE)</f>
        <v>117.67140000000001</v>
      </c>
      <c r="H33" s="65">
        <f ca="1">VLOOKUP($A33,INDIRECT($P$2),COLUMN()-1,FALSE)*VLOOKUP($A33,Usinas!$C:$D,2,FALSE)</f>
        <v>73.466800000000006</v>
      </c>
      <c r="I33" s="65">
        <f ca="1">VLOOKUP($A33,INDIRECT($P$2),COLUMN()-1,FALSE)*VLOOKUP($A33,Usinas!$C:$D,2,FALSE)</f>
        <v>53.543600000000005</v>
      </c>
      <c r="J33" s="65">
        <f ca="1">VLOOKUP($A33,INDIRECT($P$2),COLUMN()-1,FALSE)*VLOOKUP($A33,Usinas!$C:$D,2,FALSE)</f>
        <v>41.714200000000005</v>
      </c>
      <c r="K33" s="65">
        <f ca="1">VLOOKUP($A33,INDIRECT($P$2),COLUMN()-1,FALSE)*VLOOKUP($A33,Usinas!$C:$D,2,FALSE)</f>
        <v>32.997800000000005</v>
      </c>
      <c r="L33" s="65">
        <f ca="1">VLOOKUP($A33,INDIRECT($P$2),COLUMN()-1,FALSE)*VLOOKUP($A33,Usinas!$C:$D,2,FALSE)</f>
        <v>28.639600000000002</v>
      </c>
      <c r="M33" s="65">
        <f ca="1">VLOOKUP($A33,INDIRECT($P$2),COLUMN()-1,FALSE)*VLOOKUP($A33,Usinas!$C:$D,2,FALSE)</f>
        <v>37.356000000000002</v>
      </c>
      <c r="N33" s="65">
        <f ca="1">VLOOKUP($A33,INDIRECT($P$2),COLUMN()-1,FALSE)*VLOOKUP($A33,Usinas!$C:$D,2,FALSE)</f>
        <v>61.014800000000001</v>
      </c>
      <c r="O33" s="65">
        <f ca="1">VLOOKUP($A33,INDIRECT($P$2),COLUMN()-1,FALSE)*VLOOKUP($A33,Usinas!$C:$D,2,FALSE)</f>
        <v>98.993400000000008</v>
      </c>
    </row>
    <row r="34" spans="1:15" outlineLevel="2" x14ac:dyDescent="0.25">
      <c r="A34" s="61">
        <v>23</v>
      </c>
      <c r="B34" s="62" t="s">
        <v>66</v>
      </c>
      <c r="D34" s="65">
        <f ca="1">VLOOKUP($A34,INDIRECT($P$2),COLUMN()-1,FALSE)*VLOOKUP($A34,Usinas!$C:$D,2,FALSE)</f>
        <v>97.0428</v>
      </c>
      <c r="E34" s="65">
        <f ca="1">VLOOKUP($A34,INDIRECT($P$2),COLUMN()-1,FALSE)*VLOOKUP($A34,Usinas!$C:$D,2,FALSE)</f>
        <v>106.09529999999999</v>
      </c>
      <c r="F34" s="65">
        <f ca="1">VLOOKUP($A34,INDIRECT($P$2),COLUMN()-1,FALSE)*VLOOKUP($A34,Usinas!$C:$D,2,FALSE)</f>
        <v>107.54369999999999</v>
      </c>
      <c r="G34" s="65">
        <f ca="1">VLOOKUP($A34,INDIRECT($P$2),COLUMN()-1,FALSE)*VLOOKUP($A34,Usinas!$C:$D,2,FALSE)</f>
        <v>84.731399999999994</v>
      </c>
      <c r="H34" s="65">
        <f ca="1">VLOOKUP($A34,INDIRECT($P$2),COLUMN()-1,FALSE)*VLOOKUP($A34,Usinas!$C:$D,2,FALSE)</f>
        <v>52.866599999999998</v>
      </c>
      <c r="I34" s="65">
        <f ca="1">VLOOKUP($A34,INDIRECT($P$2),COLUMN()-1,FALSE)*VLOOKUP($A34,Usinas!$C:$D,2,FALSE)</f>
        <v>39.1068</v>
      </c>
      <c r="J34" s="65">
        <f ca="1">VLOOKUP($A34,INDIRECT($P$2),COLUMN()-1,FALSE)*VLOOKUP($A34,Usinas!$C:$D,2,FALSE)</f>
        <v>30.416399999999999</v>
      </c>
      <c r="K34" s="65">
        <f ca="1">VLOOKUP($A34,INDIRECT($P$2),COLUMN()-1,FALSE)*VLOOKUP($A34,Usinas!$C:$D,2,FALSE)</f>
        <v>23.898599999999998</v>
      </c>
      <c r="L34" s="65">
        <f ca="1">VLOOKUP($A34,INDIRECT($P$2),COLUMN()-1,FALSE)*VLOOKUP($A34,Usinas!$C:$D,2,FALSE)</f>
        <v>20.639699999999998</v>
      </c>
      <c r="M34" s="65">
        <f ca="1">VLOOKUP($A34,INDIRECT($P$2),COLUMN()-1,FALSE)*VLOOKUP($A34,Usinas!$C:$D,2,FALSE)</f>
        <v>27.157499999999999</v>
      </c>
      <c r="N34" s="65">
        <f ca="1">VLOOKUP($A34,INDIRECT($P$2),COLUMN()-1,FALSE)*VLOOKUP($A34,Usinas!$C:$D,2,FALSE)</f>
        <v>44.5383</v>
      </c>
      <c r="O34" s="65">
        <f ca="1">VLOOKUP($A34,INDIRECT($P$2),COLUMN()-1,FALSE)*VLOOKUP($A34,Usinas!$C:$D,2,FALSE)</f>
        <v>71.695799999999991</v>
      </c>
    </row>
    <row r="35" spans="1:15" outlineLevel="2" x14ac:dyDescent="0.25">
      <c r="A35" s="61">
        <v>209</v>
      </c>
      <c r="B35" s="62" t="s">
        <v>67</v>
      </c>
      <c r="D35" s="65">
        <f ca="1">VLOOKUP($A35,INDIRECT($P$2),COLUMN()-1,FALSE)*VLOOKUP($A35,Usinas!$C:$D,2,FALSE)</f>
        <v>454.28640000000001</v>
      </c>
      <c r="E35" s="65">
        <f ca="1">VLOOKUP($A35,INDIRECT($P$2),COLUMN()-1,FALSE)*VLOOKUP($A35,Usinas!$C:$D,2,FALSE)</f>
        <v>498.24960000000004</v>
      </c>
      <c r="F35" s="65">
        <f ca="1">VLOOKUP($A35,INDIRECT($P$2),COLUMN()-1,FALSE)*VLOOKUP($A35,Usinas!$C:$D,2,FALSE)</f>
        <v>504.35560000000004</v>
      </c>
      <c r="G35" s="65">
        <f ca="1">VLOOKUP($A35,INDIRECT($P$2),COLUMN()-1,FALSE)*VLOOKUP($A35,Usinas!$C:$D,2,FALSE)</f>
        <v>391.39460000000003</v>
      </c>
      <c r="H35" s="65">
        <f ca="1">VLOOKUP($A35,INDIRECT($P$2),COLUMN()-1,FALSE)*VLOOKUP($A35,Usinas!$C:$D,2,FALSE)</f>
        <v>246.07180000000002</v>
      </c>
      <c r="I35" s="65">
        <f ca="1">VLOOKUP($A35,INDIRECT($P$2),COLUMN()-1,FALSE)*VLOOKUP($A35,Usinas!$C:$D,2,FALSE)</f>
        <v>182.5694</v>
      </c>
      <c r="J35" s="65">
        <f ca="1">VLOOKUP($A35,INDIRECT($P$2),COLUMN()-1,FALSE)*VLOOKUP($A35,Usinas!$C:$D,2,FALSE)</f>
        <v>143.49100000000001</v>
      </c>
      <c r="K35" s="65">
        <f ca="1">VLOOKUP($A35,INDIRECT($P$2),COLUMN()-1,FALSE)*VLOOKUP($A35,Usinas!$C:$D,2,FALSE)</f>
        <v>112.96100000000001</v>
      </c>
      <c r="L35" s="65">
        <f ca="1">VLOOKUP($A35,INDIRECT($P$2),COLUMN()-1,FALSE)*VLOOKUP($A35,Usinas!$C:$D,2,FALSE)</f>
        <v>97.695999999999998</v>
      </c>
      <c r="M35" s="65">
        <f ca="1">VLOOKUP($A35,INDIRECT($P$2),COLUMN()-1,FALSE)*VLOOKUP($A35,Usinas!$C:$D,2,FALSE)</f>
        <v>122.12</v>
      </c>
      <c r="N35" s="65">
        <f ca="1">VLOOKUP($A35,INDIRECT($P$2),COLUMN()-1,FALSE)*VLOOKUP($A35,Usinas!$C:$D,2,FALSE)</f>
        <v>203.94040000000001</v>
      </c>
      <c r="O35" s="65">
        <f ca="1">VLOOKUP($A35,INDIRECT($P$2),COLUMN()-1,FALSE)*VLOOKUP($A35,Usinas!$C:$D,2,FALSE)</f>
        <v>333.9982</v>
      </c>
    </row>
    <row r="36" spans="1:15" outlineLevel="2" x14ac:dyDescent="0.25">
      <c r="A36" s="61">
        <v>31</v>
      </c>
      <c r="B36" s="62" t="s">
        <v>68</v>
      </c>
      <c r="D36" s="65">
        <f ca="1">VLOOKUP($A36,INDIRECT($P$2),COLUMN()-1,FALSE)*VLOOKUP($A36,Usinas!$C:$D,2,FALSE)</f>
        <v>1836.7848000000001</v>
      </c>
      <c r="E36" s="65">
        <f ca="1">VLOOKUP($A36,INDIRECT($P$2),COLUMN()-1,FALSE)*VLOOKUP($A36,Usinas!$C:$D,2,FALSE)</f>
        <v>1894.0140000000001</v>
      </c>
      <c r="F36" s="65">
        <f ca="1">VLOOKUP($A36,INDIRECT($P$2),COLUMN()-1,FALSE)*VLOOKUP($A36,Usinas!$C:$D,2,FALSE)</f>
        <v>1856.5425</v>
      </c>
      <c r="G36" s="65">
        <f ca="1">VLOOKUP($A36,INDIRECT($P$2),COLUMN()-1,FALSE)*VLOOKUP($A36,Usinas!$C:$D,2,FALSE)</f>
        <v>1391.2146</v>
      </c>
      <c r="H36" s="65">
        <f ca="1">VLOOKUP($A36,INDIRECT($P$2),COLUMN()-1,FALSE)*VLOOKUP($A36,Usinas!$C:$D,2,FALSE)</f>
        <v>897.95339999999999</v>
      </c>
      <c r="I36" s="65">
        <f ca="1">VLOOKUP($A36,INDIRECT($P$2),COLUMN()-1,FALSE)*VLOOKUP($A36,Usinas!$C:$D,2,FALSE)</f>
        <v>692.88210000000004</v>
      </c>
      <c r="J36" s="65">
        <f ca="1">VLOOKUP($A36,INDIRECT($P$2),COLUMN()-1,FALSE)*VLOOKUP($A36,Usinas!$C:$D,2,FALSE)</f>
        <v>551.17169999999999</v>
      </c>
      <c r="K36" s="65">
        <f ca="1">VLOOKUP($A36,INDIRECT($P$2),COLUMN()-1,FALSE)*VLOOKUP($A36,Usinas!$C:$D,2,FALSE)</f>
        <v>441.48239999999998</v>
      </c>
      <c r="L36" s="65">
        <f ca="1">VLOOKUP($A36,INDIRECT($P$2),COLUMN()-1,FALSE)*VLOOKUP($A36,Usinas!$C:$D,2,FALSE)</f>
        <v>391.06620000000004</v>
      </c>
      <c r="M36" s="65">
        <f ca="1">VLOOKUP($A36,INDIRECT($P$2),COLUMN()-1,FALSE)*VLOOKUP($A36,Usinas!$C:$D,2,FALSE)</f>
        <v>472.14089999999999</v>
      </c>
      <c r="N36" s="65">
        <f ca="1">VLOOKUP($A36,INDIRECT($P$2),COLUMN()-1,FALSE)*VLOOKUP($A36,Usinas!$C:$D,2,FALSE)</f>
        <v>765.09990000000005</v>
      </c>
      <c r="O36" s="65">
        <f ca="1">VLOOKUP($A36,INDIRECT($P$2),COLUMN()-1,FALSE)*VLOOKUP($A36,Usinas!$C:$D,2,FALSE)</f>
        <v>1327.8537000000001</v>
      </c>
    </row>
    <row r="37" spans="1:15" outlineLevel="2" x14ac:dyDescent="0.25">
      <c r="A37" s="61">
        <v>32</v>
      </c>
      <c r="B37" s="62" t="s">
        <v>69</v>
      </c>
      <c r="D37" s="65">
        <f ca="1">VLOOKUP($A37,INDIRECT($P$2),COLUMN()-1,FALSE)*VLOOKUP($A37,Usinas!$C:$D,2,FALSE)</f>
        <v>797.49720000000002</v>
      </c>
      <c r="E37" s="65">
        <f ca="1">VLOOKUP($A37,INDIRECT($P$2),COLUMN()-1,FALSE)*VLOOKUP($A37,Usinas!$C:$D,2,FALSE)</f>
        <v>824.90940000000001</v>
      </c>
      <c r="F37" s="65">
        <f ca="1">VLOOKUP($A37,INDIRECT($P$2),COLUMN()-1,FALSE)*VLOOKUP($A37,Usinas!$C:$D,2,FALSE)</f>
        <v>808.80119999999999</v>
      </c>
      <c r="G37" s="65">
        <f ca="1">VLOOKUP($A37,INDIRECT($P$2),COLUMN()-1,FALSE)*VLOOKUP($A37,Usinas!$C:$D,2,FALSE)</f>
        <v>607.59</v>
      </c>
      <c r="H37" s="65">
        <f ca="1">VLOOKUP($A37,INDIRECT($P$2),COLUMN()-1,FALSE)*VLOOKUP($A37,Usinas!$C:$D,2,FALSE)</f>
        <v>392.81400000000002</v>
      </c>
      <c r="I37" s="65">
        <f ca="1">VLOOKUP($A37,INDIRECT($P$2),COLUMN()-1,FALSE)*VLOOKUP($A37,Usinas!$C:$D,2,FALSE)</f>
        <v>303.51240000000001</v>
      </c>
      <c r="J37" s="65">
        <f ca="1">VLOOKUP($A37,INDIRECT($P$2),COLUMN()-1,FALSE)*VLOOKUP($A37,Usinas!$C:$D,2,FALSE)</f>
        <v>242.18820000000002</v>
      </c>
      <c r="K37" s="65">
        <f ca="1">VLOOKUP($A37,INDIRECT($P$2),COLUMN()-1,FALSE)*VLOOKUP($A37,Usinas!$C:$D,2,FALSE)</f>
        <v>194.42880000000002</v>
      </c>
      <c r="L37" s="65">
        <f ca="1">VLOOKUP($A37,INDIRECT($P$2),COLUMN()-1,FALSE)*VLOOKUP($A37,Usinas!$C:$D,2,FALSE)</f>
        <v>172.38600000000002</v>
      </c>
      <c r="M37" s="65">
        <f ca="1">VLOOKUP($A37,INDIRECT($P$2),COLUMN()-1,FALSE)*VLOOKUP($A37,Usinas!$C:$D,2,FALSE)</f>
        <v>206.298</v>
      </c>
      <c r="N37" s="65">
        <f ca="1">VLOOKUP($A37,INDIRECT($P$2),COLUMN()-1,FALSE)*VLOOKUP($A37,Usinas!$C:$D,2,FALSE)</f>
        <v>332.62020000000001</v>
      </c>
      <c r="O37" s="65">
        <f ca="1">VLOOKUP($A37,INDIRECT($P$2),COLUMN()-1,FALSE)*VLOOKUP($A37,Usinas!$C:$D,2,FALSE)</f>
        <v>576.50400000000002</v>
      </c>
    </row>
    <row r="38" spans="1:15" outlineLevel="2" x14ac:dyDescent="0.25">
      <c r="A38" s="61">
        <v>33</v>
      </c>
      <c r="B38" s="62" t="s">
        <v>70</v>
      </c>
      <c r="D38" s="65">
        <f ca="1">VLOOKUP($A38,INDIRECT($P$2),COLUMN()-1,FALSE)*VLOOKUP($A38,Usinas!$C:$D,2,FALSE)</f>
        <v>2526.3568</v>
      </c>
      <c r="E38" s="65">
        <f ca="1">VLOOKUP($A38,INDIRECT($P$2),COLUMN()-1,FALSE)*VLOOKUP($A38,Usinas!$C:$D,2,FALSE)</f>
        <v>2626.8368999999998</v>
      </c>
      <c r="F38" s="65">
        <f ca="1">VLOOKUP($A38,INDIRECT($P$2),COLUMN()-1,FALSE)*VLOOKUP($A38,Usinas!$C:$D,2,FALSE)</f>
        <v>2619.3476999999998</v>
      </c>
      <c r="G38" s="65">
        <f ca="1">VLOOKUP($A38,INDIRECT($P$2),COLUMN()-1,FALSE)*VLOOKUP($A38,Usinas!$C:$D,2,FALSE)</f>
        <v>2003.3609999999999</v>
      </c>
      <c r="H38" s="65">
        <f ca="1">VLOOKUP($A38,INDIRECT($P$2),COLUMN()-1,FALSE)*VLOOKUP($A38,Usinas!$C:$D,2,FALSE)</f>
        <v>1308.1135999999999</v>
      </c>
      <c r="I38" s="65">
        <f ca="1">VLOOKUP($A38,INDIRECT($P$2),COLUMN()-1,FALSE)*VLOOKUP($A38,Usinas!$C:$D,2,FALSE)</f>
        <v>1022.2758</v>
      </c>
      <c r="J38" s="65">
        <f ca="1">VLOOKUP($A38,INDIRECT($P$2),COLUMN()-1,FALSE)*VLOOKUP($A38,Usinas!$C:$D,2,FALSE)</f>
        <v>821.93970000000002</v>
      </c>
      <c r="K38" s="65">
        <f ca="1">VLOOKUP($A38,INDIRECT($P$2),COLUMN()-1,FALSE)*VLOOKUP($A38,Usinas!$C:$D,2,FALSE)</f>
        <v>669.65930000000003</v>
      </c>
      <c r="L38" s="65">
        <f ca="1">VLOOKUP($A38,INDIRECT($P$2),COLUMN()-1,FALSE)*VLOOKUP($A38,Usinas!$C:$D,2,FALSE)</f>
        <v>606.00109999999995</v>
      </c>
      <c r="M38" s="65">
        <f ca="1">VLOOKUP($A38,INDIRECT($P$2),COLUMN()-1,FALSE)*VLOOKUP($A38,Usinas!$C:$D,2,FALSE)</f>
        <v>713.97040000000004</v>
      </c>
      <c r="N38" s="65">
        <f ca="1">VLOOKUP($A38,INDIRECT($P$2),COLUMN()-1,FALSE)*VLOOKUP($A38,Usinas!$C:$D,2,FALSE)</f>
        <v>1092.175</v>
      </c>
      <c r="O38" s="65">
        <f ca="1">VLOOKUP($A38,INDIRECT($P$2),COLUMN()-1,FALSE)*VLOOKUP($A38,Usinas!$C:$D,2,FALSE)</f>
        <v>1842.3432</v>
      </c>
    </row>
    <row r="39" spans="1:15" outlineLevel="2" x14ac:dyDescent="0.25">
      <c r="A39" s="61">
        <v>247</v>
      </c>
      <c r="B39" s="62" t="s">
        <v>71</v>
      </c>
      <c r="D39" s="65">
        <f ca="1">VLOOKUP($A39,INDIRECT($P$2),COLUMN()-1,FALSE)*VLOOKUP($A39,Usinas!$C:$D,2,FALSE)</f>
        <v>70.127200000000002</v>
      </c>
      <c r="E39" s="65">
        <f ca="1">VLOOKUP($A39,INDIRECT($P$2),COLUMN()-1,FALSE)*VLOOKUP($A39,Usinas!$C:$D,2,FALSE)</f>
        <v>77.973600000000005</v>
      </c>
      <c r="F39" s="65">
        <f ca="1">VLOOKUP($A39,INDIRECT($P$2),COLUMN()-1,FALSE)*VLOOKUP($A39,Usinas!$C:$D,2,FALSE)</f>
        <v>80.180400000000006</v>
      </c>
      <c r="G39" s="65">
        <f ca="1">VLOOKUP($A39,INDIRECT($P$2),COLUMN()-1,FALSE)*VLOOKUP($A39,Usinas!$C:$D,2,FALSE)</f>
        <v>61.790399999999998</v>
      </c>
      <c r="H39" s="65">
        <f ca="1">VLOOKUP($A39,INDIRECT($P$2),COLUMN()-1,FALSE)*VLOOKUP($A39,Usinas!$C:$D,2,FALSE)</f>
        <v>43.400399999999998</v>
      </c>
      <c r="I39" s="65">
        <f ca="1">VLOOKUP($A39,INDIRECT($P$2),COLUMN()-1,FALSE)*VLOOKUP($A39,Usinas!$C:$D,2,FALSE)</f>
        <v>34.082799999999999</v>
      </c>
      <c r="J39" s="65">
        <f ca="1">VLOOKUP($A39,INDIRECT($P$2),COLUMN()-1,FALSE)*VLOOKUP($A39,Usinas!$C:$D,2,FALSE)</f>
        <v>28.443200000000001</v>
      </c>
      <c r="K39" s="65">
        <f ca="1">VLOOKUP($A39,INDIRECT($P$2),COLUMN()-1,FALSE)*VLOOKUP($A39,Usinas!$C:$D,2,FALSE)</f>
        <v>24.7652</v>
      </c>
      <c r="L39" s="65">
        <f ca="1">VLOOKUP($A39,INDIRECT($P$2),COLUMN()-1,FALSE)*VLOOKUP($A39,Usinas!$C:$D,2,FALSE)</f>
        <v>25.010400000000001</v>
      </c>
      <c r="M39" s="65">
        <f ca="1">VLOOKUP($A39,INDIRECT($P$2),COLUMN()-1,FALSE)*VLOOKUP($A39,Usinas!$C:$D,2,FALSE)</f>
        <v>30.895199999999999</v>
      </c>
      <c r="N39" s="65">
        <f ca="1">VLOOKUP($A39,INDIRECT($P$2),COLUMN()-1,FALSE)*VLOOKUP($A39,Usinas!$C:$D,2,FALSE)</f>
        <v>40.457999999999998</v>
      </c>
      <c r="O39" s="65">
        <f ca="1">VLOOKUP($A39,INDIRECT($P$2),COLUMN()-1,FALSE)*VLOOKUP($A39,Usinas!$C:$D,2,FALSE)</f>
        <v>56.641199999999998</v>
      </c>
    </row>
    <row r="40" spans="1:15" outlineLevel="2" x14ac:dyDescent="0.25">
      <c r="A40" s="61">
        <v>248</v>
      </c>
      <c r="B40" s="62" t="s">
        <v>72</v>
      </c>
      <c r="D40" s="65">
        <f ca="1">VLOOKUP($A40,INDIRECT($P$2),COLUMN()-1,FALSE)*VLOOKUP($A40,Usinas!$C:$D,2,FALSE)</f>
        <v>99.405900000000003</v>
      </c>
      <c r="E40" s="65">
        <f ca="1">VLOOKUP($A40,INDIRECT($P$2),COLUMN()-1,FALSE)*VLOOKUP($A40,Usinas!$C:$D,2,FALSE)</f>
        <v>110.78570000000001</v>
      </c>
      <c r="F40" s="65">
        <f ca="1">VLOOKUP($A40,INDIRECT($P$2),COLUMN()-1,FALSE)*VLOOKUP($A40,Usinas!$C:$D,2,FALSE)</f>
        <v>113.798</v>
      </c>
      <c r="G40" s="65">
        <f ca="1">VLOOKUP($A40,INDIRECT($P$2),COLUMN()-1,FALSE)*VLOOKUP($A40,Usinas!$C:$D,2,FALSE)</f>
        <v>87.691400000000002</v>
      </c>
      <c r="H40" s="65">
        <f ca="1">VLOOKUP($A40,INDIRECT($P$2),COLUMN()-1,FALSE)*VLOOKUP($A40,Usinas!$C:$D,2,FALSE)</f>
        <v>61.584800000000001</v>
      </c>
      <c r="I40" s="65">
        <f ca="1">VLOOKUP($A40,INDIRECT($P$2),COLUMN()-1,FALSE)*VLOOKUP($A40,Usinas!$C:$D,2,FALSE)</f>
        <v>48.531500000000001</v>
      </c>
      <c r="J40" s="65">
        <f ca="1">VLOOKUP($A40,INDIRECT($P$2),COLUMN()-1,FALSE)*VLOOKUP($A40,Usinas!$C:$D,2,FALSE)</f>
        <v>40.164000000000001</v>
      </c>
      <c r="K40" s="65">
        <f ca="1">VLOOKUP($A40,INDIRECT($P$2),COLUMN()-1,FALSE)*VLOOKUP($A40,Usinas!$C:$D,2,FALSE)</f>
        <v>35.143500000000003</v>
      </c>
      <c r="L40" s="65">
        <f ca="1">VLOOKUP($A40,INDIRECT($P$2),COLUMN()-1,FALSE)*VLOOKUP($A40,Usinas!$C:$D,2,FALSE)</f>
        <v>35.812899999999999</v>
      </c>
      <c r="M40" s="65">
        <f ca="1">VLOOKUP($A40,INDIRECT($P$2),COLUMN()-1,FALSE)*VLOOKUP($A40,Usinas!$C:$D,2,FALSE)</f>
        <v>43.845700000000001</v>
      </c>
      <c r="N40" s="65">
        <f ca="1">VLOOKUP($A40,INDIRECT($P$2),COLUMN()-1,FALSE)*VLOOKUP($A40,Usinas!$C:$D,2,FALSE)</f>
        <v>57.233699999999999</v>
      </c>
      <c r="O40" s="65">
        <f ca="1">VLOOKUP($A40,INDIRECT($P$2),COLUMN()-1,FALSE)*VLOOKUP($A40,Usinas!$C:$D,2,FALSE)</f>
        <v>80.328000000000003</v>
      </c>
    </row>
    <row r="41" spans="1:15" outlineLevel="2" x14ac:dyDescent="0.25">
      <c r="A41" s="61">
        <v>261</v>
      </c>
      <c r="B41" s="62" t="s">
        <v>73</v>
      </c>
      <c r="D41" s="65">
        <f ca="1">VLOOKUP($A41,INDIRECT($P$2),COLUMN()-1,FALSE)*VLOOKUP($A41,Usinas!$C:$D,2,FALSE)</f>
        <v>78.864000000000004</v>
      </c>
      <c r="E41" s="65">
        <f ca="1">VLOOKUP($A41,INDIRECT($P$2),COLUMN()-1,FALSE)*VLOOKUP($A41,Usinas!$C:$D,2,FALSE)</f>
        <v>88.04</v>
      </c>
      <c r="F41" s="65">
        <f ca="1">VLOOKUP($A41,INDIRECT($P$2),COLUMN()-1,FALSE)*VLOOKUP($A41,Usinas!$C:$D,2,FALSE)</f>
        <v>90.272000000000006</v>
      </c>
      <c r="G41" s="65">
        <f ca="1">VLOOKUP($A41,INDIRECT($P$2),COLUMN()-1,FALSE)*VLOOKUP($A41,Usinas!$C:$D,2,FALSE)</f>
        <v>69.935999999999993</v>
      </c>
      <c r="H41" s="65">
        <f ca="1">VLOOKUP($A41,INDIRECT($P$2),COLUMN()-1,FALSE)*VLOOKUP($A41,Usinas!$C:$D,2,FALSE)</f>
        <v>49.103999999999999</v>
      </c>
      <c r="I41" s="65">
        <f ca="1">VLOOKUP($A41,INDIRECT($P$2),COLUMN()-1,FALSE)*VLOOKUP($A41,Usinas!$C:$D,2,FALSE)</f>
        <v>38.688000000000002</v>
      </c>
      <c r="J41" s="65">
        <f ca="1">VLOOKUP($A41,INDIRECT($P$2),COLUMN()-1,FALSE)*VLOOKUP($A41,Usinas!$C:$D,2,FALSE)</f>
        <v>32.24</v>
      </c>
      <c r="K41" s="65">
        <f ca="1">VLOOKUP($A41,INDIRECT($P$2),COLUMN()-1,FALSE)*VLOOKUP($A41,Usinas!$C:$D,2,FALSE)</f>
        <v>28.024000000000001</v>
      </c>
      <c r="L41" s="65">
        <f ca="1">VLOOKUP($A41,INDIRECT($P$2),COLUMN()-1,FALSE)*VLOOKUP($A41,Usinas!$C:$D,2,FALSE)</f>
        <v>28.52</v>
      </c>
      <c r="M41" s="65">
        <f ca="1">VLOOKUP($A41,INDIRECT($P$2),COLUMN()-1,FALSE)*VLOOKUP($A41,Usinas!$C:$D,2,FALSE)</f>
        <v>34.967999999999996</v>
      </c>
      <c r="N41" s="65">
        <f ca="1">VLOOKUP($A41,INDIRECT($P$2),COLUMN()-1,FALSE)*VLOOKUP($A41,Usinas!$C:$D,2,FALSE)</f>
        <v>45.384</v>
      </c>
      <c r="O41" s="65">
        <f ca="1">VLOOKUP($A41,INDIRECT($P$2),COLUMN()-1,FALSE)*VLOOKUP($A41,Usinas!$C:$D,2,FALSE)</f>
        <v>63.735999999999997</v>
      </c>
    </row>
    <row r="42" spans="1:15" outlineLevel="2" x14ac:dyDescent="0.25">
      <c r="A42" s="61">
        <v>294</v>
      </c>
      <c r="B42" s="62" t="s">
        <v>74</v>
      </c>
      <c r="D42" s="65">
        <f ca="1">VLOOKUP($A42,INDIRECT($P$2),COLUMN()-1,FALSE)*VLOOKUP($A42,Usinas!$C:$D,2,FALSE)</f>
        <v>108.2572</v>
      </c>
      <c r="E42" s="65">
        <f ca="1">VLOOKUP($A42,INDIRECT($P$2),COLUMN()-1,FALSE)*VLOOKUP($A42,Usinas!$C:$D,2,FALSE)</f>
        <v>116.792</v>
      </c>
      <c r="F42" s="65">
        <f ca="1">VLOOKUP($A42,INDIRECT($P$2),COLUMN()-1,FALSE)*VLOOKUP($A42,Usinas!$C:$D,2,FALSE)</f>
        <v>118.1396</v>
      </c>
      <c r="G42" s="65">
        <f ca="1">VLOOKUP($A42,INDIRECT($P$2),COLUMN()-1,FALSE)*VLOOKUP($A42,Usinas!$C:$D,2,FALSE)</f>
        <v>94.781199999999998</v>
      </c>
      <c r="H42" s="65">
        <f ca="1">VLOOKUP($A42,INDIRECT($P$2),COLUMN()-1,FALSE)*VLOOKUP($A42,Usinas!$C:$D,2,FALSE)</f>
        <v>74.117999999999995</v>
      </c>
      <c r="I42" s="65">
        <f ca="1">VLOOKUP($A42,INDIRECT($P$2),COLUMN()-1,FALSE)*VLOOKUP($A42,Usinas!$C:$D,2,FALSE)</f>
        <v>64.235600000000005</v>
      </c>
      <c r="J42" s="65">
        <f ca="1">VLOOKUP($A42,INDIRECT($P$2),COLUMN()-1,FALSE)*VLOOKUP($A42,Usinas!$C:$D,2,FALSE)</f>
        <v>57.497599999999998</v>
      </c>
      <c r="K42" s="65">
        <f ca="1">VLOOKUP($A42,INDIRECT($P$2),COLUMN()-1,FALSE)*VLOOKUP($A42,Usinas!$C:$D,2,FALSE)</f>
        <v>53.454799999999999</v>
      </c>
      <c r="L42" s="65">
        <f ca="1">VLOOKUP($A42,INDIRECT($P$2),COLUMN()-1,FALSE)*VLOOKUP($A42,Usinas!$C:$D,2,FALSE)</f>
        <v>54.802399999999999</v>
      </c>
      <c r="M42" s="65">
        <f ca="1">VLOOKUP($A42,INDIRECT($P$2),COLUMN()-1,FALSE)*VLOOKUP($A42,Usinas!$C:$D,2,FALSE)</f>
        <v>62.438800000000001</v>
      </c>
      <c r="N42" s="65">
        <f ca="1">VLOOKUP($A42,INDIRECT($P$2),COLUMN()-1,FALSE)*VLOOKUP($A42,Usinas!$C:$D,2,FALSE)</f>
        <v>73.668800000000005</v>
      </c>
      <c r="O42" s="65">
        <f ca="1">VLOOKUP($A42,INDIRECT($P$2),COLUMN()-1,FALSE)*VLOOKUP($A42,Usinas!$C:$D,2,FALSE)</f>
        <v>92.535200000000003</v>
      </c>
    </row>
    <row r="43" spans="1:15" outlineLevel="2" x14ac:dyDescent="0.25">
      <c r="A43" s="61">
        <v>241</v>
      </c>
      <c r="B43" s="62" t="s">
        <v>75</v>
      </c>
      <c r="D43" s="65">
        <f ca="1">VLOOKUP($A43,INDIRECT($P$2),COLUMN()-1,FALSE)*VLOOKUP($A43,Usinas!$C:$D,2,FALSE)</f>
        <v>95.813400000000001</v>
      </c>
      <c r="E43" s="65">
        <f ca="1">VLOOKUP($A43,INDIRECT($P$2),COLUMN()-1,FALSE)*VLOOKUP($A43,Usinas!$C:$D,2,FALSE)</f>
        <v>103.49310000000001</v>
      </c>
      <c r="F43" s="65">
        <f ca="1">VLOOKUP($A43,INDIRECT($P$2),COLUMN()-1,FALSE)*VLOOKUP($A43,Usinas!$C:$D,2,FALSE)</f>
        <v>104.59020000000001</v>
      </c>
      <c r="G43" s="65">
        <f ca="1">VLOOKUP($A43,INDIRECT($P$2),COLUMN()-1,FALSE)*VLOOKUP($A43,Usinas!$C:$D,2,FALSE)</f>
        <v>84.476700000000008</v>
      </c>
      <c r="H43" s="65">
        <f ca="1">VLOOKUP($A43,INDIRECT($P$2),COLUMN()-1,FALSE)*VLOOKUP($A43,Usinas!$C:$D,2,FALSE)</f>
        <v>65.826000000000008</v>
      </c>
      <c r="I43" s="65">
        <f ca="1">VLOOKUP($A43,INDIRECT($P$2),COLUMN()-1,FALSE)*VLOOKUP($A43,Usinas!$C:$D,2,FALSE)</f>
        <v>57.049200000000006</v>
      </c>
      <c r="J43" s="65">
        <f ca="1">VLOOKUP($A43,INDIRECT($P$2),COLUMN()-1,FALSE)*VLOOKUP($A43,Usinas!$C:$D,2,FALSE)</f>
        <v>50.832300000000004</v>
      </c>
      <c r="K43" s="65">
        <f ca="1">VLOOKUP($A43,INDIRECT($P$2),COLUMN()-1,FALSE)*VLOOKUP($A43,Usinas!$C:$D,2,FALSE)</f>
        <v>47.1753</v>
      </c>
      <c r="L43" s="65">
        <f ca="1">VLOOKUP($A43,INDIRECT($P$2),COLUMN()-1,FALSE)*VLOOKUP($A43,Usinas!$C:$D,2,FALSE)</f>
        <v>48.272400000000005</v>
      </c>
      <c r="M43" s="65">
        <f ca="1">VLOOKUP($A43,INDIRECT($P$2),COLUMN()-1,FALSE)*VLOOKUP($A43,Usinas!$C:$D,2,FALSE)</f>
        <v>55.220700000000001</v>
      </c>
      <c r="N43" s="65">
        <f ca="1">VLOOKUP($A43,INDIRECT($P$2),COLUMN()-1,FALSE)*VLOOKUP($A43,Usinas!$C:$D,2,FALSE)</f>
        <v>65.460300000000004</v>
      </c>
      <c r="O43" s="65">
        <f ca="1">VLOOKUP($A43,INDIRECT($P$2),COLUMN()-1,FALSE)*VLOOKUP($A43,Usinas!$C:$D,2,FALSE)</f>
        <v>81.916800000000009</v>
      </c>
    </row>
    <row r="44" spans="1:15" outlineLevel="2" x14ac:dyDescent="0.25">
      <c r="A44" s="61">
        <v>99</v>
      </c>
      <c r="B44" s="62" t="s">
        <v>76</v>
      </c>
      <c r="D44" s="65">
        <f ca="1">VLOOKUP($A44,INDIRECT($P$2),COLUMN()-1,FALSE)*VLOOKUP($A44,Usinas!$C:$D,2,FALSE)</f>
        <v>31.96</v>
      </c>
      <c r="E44" s="65">
        <f ca="1">VLOOKUP($A44,INDIRECT($P$2),COLUMN()-1,FALSE)*VLOOKUP($A44,Usinas!$C:$D,2,FALSE)</f>
        <v>33.957500000000003</v>
      </c>
      <c r="F44" s="65">
        <f ca="1">VLOOKUP($A44,INDIRECT($P$2),COLUMN()-1,FALSE)*VLOOKUP($A44,Usinas!$C:$D,2,FALSE)</f>
        <v>33.957500000000003</v>
      </c>
      <c r="G44" s="65">
        <f ca="1">VLOOKUP($A44,INDIRECT($P$2),COLUMN()-1,FALSE)*VLOOKUP($A44,Usinas!$C:$D,2,FALSE)</f>
        <v>29.163500000000003</v>
      </c>
      <c r="H44" s="65">
        <f ca="1">VLOOKUP($A44,INDIRECT($P$2),COLUMN()-1,FALSE)*VLOOKUP($A44,Usinas!$C:$D,2,FALSE)</f>
        <v>23.970000000000002</v>
      </c>
      <c r="I44" s="65">
        <f ca="1">VLOOKUP($A44,INDIRECT($P$2),COLUMN()-1,FALSE)*VLOOKUP($A44,Usinas!$C:$D,2,FALSE)</f>
        <v>21.573</v>
      </c>
      <c r="J44" s="65">
        <f ca="1">VLOOKUP($A44,INDIRECT($P$2),COLUMN()-1,FALSE)*VLOOKUP($A44,Usinas!$C:$D,2,FALSE)</f>
        <v>19.575500000000002</v>
      </c>
      <c r="K44" s="65">
        <f ca="1">VLOOKUP($A44,INDIRECT($P$2),COLUMN()-1,FALSE)*VLOOKUP($A44,Usinas!$C:$D,2,FALSE)</f>
        <v>18.377000000000002</v>
      </c>
      <c r="L44" s="65">
        <f ca="1">VLOOKUP($A44,INDIRECT($P$2),COLUMN()-1,FALSE)*VLOOKUP($A44,Usinas!$C:$D,2,FALSE)</f>
        <v>18.776500000000002</v>
      </c>
      <c r="M44" s="65">
        <f ca="1">VLOOKUP($A44,INDIRECT($P$2),COLUMN()-1,FALSE)*VLOOKUP($A44,Usinas!$C:$D,2,FALSE)</f>
        <v>20.374500000000001</v>
      </c>
      <c r="N44" s="65">
        <f ca="1">VLOOKUP($A44,INDIRECT($P$2),COLUMN()-1,FALSE)*VLOOKUP($A44,Usinas!$C:$D,2,FALSE)</f>
        <v>23.171000000000003</v>
      </c>
      <c r="O44" s="65">
        <f ca="1">VLOOKUP($A44,INDIRECT($P$2),COLUMN()-1,FALSE)*VLOOKUP($A44,Usinas!$C:$D,2,FALSE)</f>
        <v>27.965</v>
      </c>
    </row>
    <row r="45" spans="1:15" outlineLevel="1" x14ac:dyDescent="0.25">
      <c r="A45" s="18"/>
      <c r="B45" s="19" t="s">
        <v>56</v>
      </c>
      <c r="D45" s="66">
        <f t="shared" ref="D45:I45" ca="1" si="2">SUM(D26:D44)</f>
        <v>9029.4305999999997</v>
      </c>
      <c r="E45" s="49">
        <f t="shared" ca="1" si="2"/>
        <v>9328.7873</v>
      </c>
      <c r="F45" s="49">
        <f t="shared" ca="1" si="2"/>
        <v>9172.336000000003</v>
      </c>
      <c r="G45" s="49">
        <f t="shared" ca="1" si="2"/>
        <v>6956.8710999999994</v>
      </c>
      <c r="H45" s="49">
        <f t="shared" ca="1" si="2"/>
        <v>4568.521200000001</v>
      </c>
      <c r="I45" s="67">
        <f t="shared" ca="1" si="2"/>
        <v>3549.5828000000001</v>
      </c>
      <c r="J45" s="66">
        <f t="shared" ref="J45:O45" ca="1" si="3">SUM(J26:J44)</f>
        <v>2867.7798000000003</v>
      </c>
      <c r="K45" s="49">
        <f t="shared" ca="1" si="3"/>
        <v>2337.9774999999995</v>
      </c>
      <c r="L45" s="49">
        <f t="shared" ca="1" si="3"/>
        <v>2117.1621999999993</v>
      </c>
      <c r="M45" s="49">
        <f t="shared" ca="1" si="3"/>
        <v>2534.3491999999992</v>
      </c>
      <c r="N45" s="49">
        <f t="shared" ca="1" si="3"/>
        <v>3920.5341999999996</v>
      </c>
      <c r="O45" s="67">
        <f t="shared" ca="1" si="3"/>
        <v>6610.8995000000014</v>
      </c>
    </row>
    <row r="46" spans="1:15" outlineLevel="1" x14ac:dyDescent="0.25">
      <c r="A46" s="20"/>
      <c r="B46" s="21" t="s">
        <v>0</v>
      </c>
      <c r="D46" s="68"/>
      <c r="E46" s="69"/>
      <c r="F46" s="69"/>
      <c r="G46" s="69"/>
      <c r="H46" s="69"/>
      <c r="I46" s="70"/>
      <c r="J46" s="68"/>
      <c r="K46" s="69"/>
      <c r="L46" s="69"/>
      <c r="M46" s="69"/>
      <c r="N46" s="69"/>
      <c r="O46" s="70"/>
    </row>
    <row r="47" spans="1:15" outlineLevel="1" x14ac:dyDescent="0.25">
      <c r="A47" s="47"/>
      <c r="B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</row>
    <row r="48" spans="1:15" outlineLevel="1" x14ac:dyDescent="0.25">
      <c r="A48" s="63"/>
      <c r="B48" s="64"/>
      <c r="D48" s="533" t="s">
        <v>77</v>
      </c>
      <c r="E48" s="534"/>
      <c r="F48" s="534"/>
      <c r="G48" s="534"/>
      <c r="H48" s="534"/>
      <c r="I48" s="534"/>
      <c r="J48" s="534"/>
      <c r="K48" s="534"/>
      <c r="L48" s="534"/>
      <c r="M48" s="534"/>
      <c r="N48" s="534"/>
      <c r="O48" s="535"/>
    </row>
    <row r="49" spans="1:15" outlineLevel="2" x14ac:dyDescent="0.25">
      <c r="A49" s="61">
        <v>318</v>
      </c>
      <c r="B49" s="62" t="s">
        <v>79</v>
      </c>
      <c r="D49" s="65">
        <f ca="1">VLOOKUP($A49,INDIRECT($P$2),COLUMN()-1,FALSE)*VLOOKUP($A49,Usinas!$C:$D,2,FALSE)</f>
        <v>361.83679999999998</v>
      </c>
      <c r="E49" s="65">
        <f ca="1">VLOOKUP($A49,INDIRECT($P$2),COLUMN()-1,FALSE)*VLOOKUP($A49,Usinas!$C:$D,2,FALSE)</f>
        <v>373.14419999999996</v>
      </c>
      <c r="F49" s="65">
        <f ca="1">VLOOKUP($A49,INDIRECT($P$2),COLUMN()-1,FALSE)*VLOOKUP($A49,Usinas!$C:$D,2,FALSE)</f>
        <v>333.56829999999997</v>
      </c>
      <c r="G49" s="65">
        <f ca="1">VLOOKUP($A49,INDIRECT($P$2),COLUMN()-1,FALSE)*VLOOKUP($A49,Usinas!$C:$D,2,FALSE)</f>
        <v>231.80169999999998</v>
      </c>
      <c r="H49" s="65">
        <f ca="1">VLOOKUP($A49,INDIRECT($P$2),COLUMN()-1,FALSE)*VLOOKUP($A49,Usinas!$C:$D,2,FALSE)</f>
        <v>175.2647</v>
      </c>
      <c r="I49" s="65">
        <f ca="1">VLOOKUP($A49,INDIRECT($P$2),COLUMN()-1,FALSE)*VLOOKUP($A49,Usinas!$C:$D,2,FALSE)</f>
        <v>163.9573</v>
      </c>
      <c r="J49" s="65">
        <f ca="1">VLOOKUP($A49,INDIRECT($P$2),COLUMN()-1,FALSE)*VLOOKUP($A49,Usinas!$C:$D,2,FALSE)</f>
        <v>141.3425</v>
      </c>
      <c r="K49" s="65">
        <f ca="1">VLOOKUP($A49,INDIRECT($P$2),COLUMN()-1,FALSE)*VLOOKUP($A49,Usinas!$C:$D,2,FALSE)</f>
        <v>124.3814</v>
      </c>
      <c r="L49" s="65">
        <f ca="1">VLOOKUP($A49,INDIRECT($P$2),COLUMN()-1,FALSE)*VLOOKUP($A49,Usinas!$C:$D,2,FALSE)</f>
        <v>163.9573</v>
      </c>
      <c r="M49" s="65">
        <f ca="1">VLOOKUP($A49,INDIRECT($P$2),COLUMN()-1,FALSE)*VLOOKUP($A49,Usinas!$C:$D,2,FALSE)</f>
        <v>203.53319999999999</v>
      </c>
      <c r="N49" s="65">
        <f ca="1">VLOOKUP($A49,INDIRECT($P$2),COLUMN()-1,FALSE)*VLOOKUP($A49,Usinas!$C:$D,2,FALSE)</f>
        <v>214.84059999999999</v>
      </c>
      <c r="O49" s="65">
        <f ca="1">VLOOKUP($A49,INDIRECT($P$2),COLUMN()-1,FALSE)*VLOOKUP($A49,Usinas!$C:$D,2,FALSE)</f>
        <v>282.685</v>
      </c>
    </row>
    <row r="50" spans="1:15" outlineLevel="1" x14ac:dyDescent="0.25">
      <c r="A50" s="18"/>
      <c r="B50" s="19" t="s">
        <v>56</v>
      </c>
      <c r="D50" s="66">
        <f t="shared" ref="D50:O50" ca="1" si="4">D49</f>
        <v>361.83679999999998</v>
      </c>
      <c r="E50" s="49">
        <f t="shared" ca="1" si="4"/>
        <v>373.14419999999996</v>
      </c>
      <c r="F50" s="49">
        <f t="shared" ca="1" si="4"/>
        <v>333.56829999999997</v>
      </c>
      <c r="G50" s="49">
        <f t="shared" ca="1" si="4"/>
        <v>231.80169999999998</v>
      </c>
      <c r="H50" s="49">
        <f t="shared" ca="1" si="4"/>
        <v>175.2647</v>
      </c>
      <c r="I50" s="67">
        <f t="shared" ca="1" si="4"/>
        <v>163.9573</v>
      </c>
      <c r="J50" s="66">
        <f t="shared" ca="1" si="4"/>
        <v>141.3425</v>
      </c>
      <c r="K50" s="49">
        <f t="shared" ca="1" si="4"/>
        <v>124.3814</v>
      </c>
      <c r="L50" s="49">
        <f t="shared" ca="1" si="4"/>
        <v>163.9573</v>
      </c>
      <c r="M50" s="49">
        <f t="shared" ca="1" si="4"/>
        <v>203.53319999999999</v>
      </c>
      <c r="N50" s="49">
        <f t="shared" ca="1" si="4"/>
        <v>214.84059999999999</v>
      </c>
      <c r="O50" s="67">
        <f t="shared" ca="1" si="4"/>
        <v>282.685</v>
      </c>
    </row>
    <row r="51" spans="1:15" outlineLevel="1" x14ac:dyDescent="0.25">
      <c r="A51" s="20"/>
      <c r="B51" s="21" t="s">
        <v>0</v>
      </c>
      <c r="D51" s="68"/>
      <c r="E51" s="69"/>
      <c r="F51" s="69"/>
      <c r="G51" s="69"/>
      <c r="H51" s="69"/>
      <c r="I51" s="70"/>
      <c r="J51" s="68"/>
      <c r="K51" s="69"/>
      <c r="L51" s="69"/>
      <c r="M51" s="69"/>
      <c r="N51" s="69"/>
      <c r="O51" s="70"/>
    </row>
    <row r="52" spans="1:15" outlineLevel="1" x14ac:dyDescent="0.25">
      <c r="A52" s="1"/>
      <c r="B52" s="133"/>
      <c r="D52" s="50"/>
      <c r="E52" s="51"/>
      <c r="F52" s="51"/>
      <c r="G52" s="51"/>
      <c r="H52" s="51"/>
      <c r="I52" s="51"/>
      <c r="J52" s="50"/>
      <c r="K52" s="51"/>
      <c r="L52" s="51"/>
      <c r="M52" s="51"/>
      <c r="N52" s="51"/>
      <c r="O52" s="51"/>
    </row>
    <row r="53" spans="1:15" outlineLevel="1" x14ac:dyDescent="0.25">
      <c r="A53" s="63"/>
      <c r="B53" s="64"/>
      <c r="D53" s="533" t="s">
        <v>80</v>
      </c>
      <c r="E53" s="534"/>
      <c r="F53" s="534"/>
      <c r="G53" s="534"/>
      <c r="H53" s="534"/>
      <c r="I53" s="534"/>
      <c r="J53" s="534"/>
      <c r="K53" s="534"/>
      <c r="L53" s="534"/>
      <c r="M53" s="534"/>
      <c r="N53" s="534"/>
      <c r="O53" s="535"/>
    </row>
    <row r="54" spans="1:15" outlineLevel="2" x14ac:dyDescent="0.25">
      <c r="A54" s="61">
        <v>37</v>
      </c>
      <c r="B54" s="62" t="s">
        <v>82</v>
      </c>
      <c r="D54" s="65">
        <f ca="1">VLOOKUP($A54,INDIRECT($P$2),COLUMN()-1,FALSE)*VLOOKUP($A54,Usinas!$C:$D,2,FALSE)</f>
        <v>118.71470000000001</v>
      </c>
      <c r="E54" s="65">
        <f ca="1">VLOOKUP($A54,INDIRECT($P$2),COLUMN()-1,FALSE)*VLOOKUP($A54,Usinas!$C:$D,2,FALSE)</f>
        <v>124.9175</v>
      </c>
      <c r="F54" s="65">
        <f ca="1">VLOOKUP($A54,INDIRECT($P$2),COLUMN()-1,FALSE)*VLOOKUP($A54,Usinas!$C:$D,2,FALSE)</f>
        <v>106.48140000000001</v>
      </c>
      <c r="G54" s="65">
        <f ca="1">VLOOKUP($A54,INDIRECT($P$2),COLUMN()-1,FALSE)*VLOOKUP($A54,Usinas!$C:$D,2,FALSE)</f>
        <v>69.264600000000002</v>
      </c>
      <c r="H54" s="65">
        <f ca="1">VLOOKUP($A54,INDIRECT($P$2),COLUMN()-1,FALSE)*VLOOKUP($A54,Usinas!$C:$D,2,FALSE)</f>
        <v>54.963700000000003</v>
      </c>
      <c r="I54" s="65">
        <f ca="1">VLOOKUP($A54,INDIRECT($P$2),COLUMN()-1,FALSE)*VLOOKUP($A54,Usinas!$C:$D,2,FALSE)</f>
        <v>55.480600000000003</v>
      </c>
      <c r="J54" s="65">
        <f ca="1">VLOOKUP($A54,INDIRECT($P$2),COLUMN()-1,FALSE)*VLOOKUP($A54,Usinas!$C:$D,2,FALSE)</f>
        <v>43.419600000000003</v>
      </c>
      <c r="K54" s="65">
        <f ca="1">VLOOKUP($A54,INDIRECT($P$2),COLUMN()-1,FALSE)*VLOOKUP($A54,Usinas!$C:$D,2,FALSE)</f>
        <v>36.5276</v>
      </c>
      <c r="L54" s="65">
        <f ca="1">VLOOKUP($A54,INDIRECT($P$2),COLUMN()-1,FALSE)*VLOOKUP($A54,Usinas!$C:$D,2,FALSE)</f>
        <v>39.629000000000005</v>
      </c>
      <c r="M54" s="65">
        <f ca="1">VLOOKUP($A54,INDIRECT($P$2),COLUMN()-1,FALSE)*VLOOKUP($A54,Usinas!$C:$D,2,FALSE)</f>
        <v>48.244</v>
      </c>
      <c r="N54" s="65">
        <f ca="1">VLOOKUP($A54,INDIRECT($P$2),COLUMN()-1,FALSE)*VLOOKUP($A54,Usinas!$C:$D,2,FALSE)</f>
        <v>52.723800000000004</v>
      </c>
      <c r="O54" s="65">
        <f ca="1">VLOOKUP($A54,INDIRECT($P$2),COLUMN()-1,FALSE)*VLOOKUP($A54,Usinas!$C:$D,2,FALSE)</f>
        <v>80.291800000000009</v>
      </c>
    </row>
    <row r="55" spans="1:15" outlineLevel="2" x14ac:dyDescent="0.25">
      <c r="A55" s="61">
        <v>38</v>
      </c>
      <c r="B55" s="62" t="s">
        <v>83</v>
      </c>
      <c r="D55" s="65">
        <f ca="1">VLOOKUP($A55,INDIRECT($P$2),COLUMN()-1,FALSE)*VLOOKUP($A55,Usinas!$C:$D,2,FALSE)</f>
        <v>145.2132</v>
      </c>
      <c r="E55" s="65">
        <f ca="1">VLOOKUP($A55,INDIRECT($P$2),COLUMN()-1,FALSE)*VLOOKUP($A55,Usinas!$C:$D,2,FALSE)</f>
        <v>153.4896</v>
      </c>
      <c r="F55" s="65">
        <f ca="1">VLOOKUP($A55,INDIRECT($P$2),COLUMN()-1,FALSE)*VLOOKUP($A55,Usinas!$C:$D,2,FALSE)</f>
        <v>131.10569999999998</v>
      </c>
      <c r="G55" s="65">
        <f ca="1">VLOOKUP($A55,INDIRECT($P$2),COLUMN()-1,FALSE)*VLOOKUP($A55,Usinas!$C:$D,2,FALSE)</f>
        <v>86.149799999999999</v>
      </c>
      <c r="H55" s="65">
        <f ca="1">VLOOKUP($A55,INDIRECT($P$2),COLUMN()-1,FALSE)*VLOOKUP($A55,Usinas!$C:$D,2,FALSE)</f>
        <v>68.468400000000003</v>
      </c>
      <c r="I55" s="65">
        <f ca="1">VLOOKUP($A55,INDIRECT($P$2),COLUMN()-1,FALSE)*VLOOKUP($A55,Usinas!$C:$D,2,FALSE)</f>
        <v>69.220799999999997</v>
      </c>
      <c r="J55" s="65">
        <f ca="1">VLOOKUP($A55,INDIRECT($P$2),COLUMN()-1,FALSE)*VLOOKUP($A55,Usinas!$C:$D,2,FALSE)</f>
        <v>53.984699999999997</v>
      </c>
      <c r="K55" s="65">
        <f ca="1">VLOOKUP($A55,INDIRECT($P$2),COLUMN()-1,FALSE)*VLOOKUP($A55,Usinas!$C:$D,2,FALSE)</f>
        <v>45.708299999999994</v>
      </c>
      <c r="L55" s="65">
        <f ca="1">VLOOKUP($A55,INDIRECT($P$2),COLUMN()-1,FALSE)*VLOOKUP($A55,Usinas!$C:$D,2,FALSE)</f>
        <v>49.094099999999997</v>
      </c>
      <c r="M55" s="65">
        <f ca="1">VLOOKUP($A55,INDIRECT($P$2),COLUMN()-1,FALSE)*VLOOKUP($A55,Usinas!$C:$D,2,FALSE)</f>
        <v>59.063399999999994</v>
      </c>
      <c r="N55" s="65">
        <f ca="1">VLOOKUP($A55,INDIRECT($P$2),COLUMN()-1,FALSE)*VLOOKUP($A55,Usinas!$C:$D,2,FALSE)</f>
        <v>64.894499999999994</v>
      </c>
      <c r="O55" s="65">
        <f ca="1">VLOOKUP($A55,INDIRECT($P$2),COLUMN()-1,FALSE)*VLOOKUP($A55,Usinas!$C:$D,2,FALSE)</f>
        <v>98.000099999999989</v>
      </c>
    </row>
    <row r="56" spans="1:15" outlineLevel="2" x14ac:dyDescent="0.25">
      <c r="A56" s="61">
        <v>39</v>
      </c>
      <c r="B56" s="62" t="s">
        <v>84</v>
      </c>
      <c r="D56" s="65">
        <f ca="1">VLOOKUP($A56,INDIRECT($P$2),COLUMN()-1,FALSE)*VLOOKUP($A56,Usinas!$C:$D,2,FALSE)</f>
        <v>172.0368</v>
      </c>
      <c r="E56" s="65">
        <f ca="1">VLOOKUP($A56,INDIRECT($P$2),COLUMN()-1,FALSE)*VLOOKUP($A56,Usinas!$C:$D,2,FALSE)</f>
        <v>181.20959999999999</v>
      </c>
      <c r="F56" s="65">
        <f ca="1">VLOOKUP($A56,INDIRECT($P$2),COLUMN()-1,FALSE)*VLOOKUP($A56,Usinas!$C:$D,2,FALSE)</f>
        <v>156.12479999999999</v>
      </c>
      <c r="G56" s="65">
        <f ca="1">VLOOKUP($A56,INDIRECT($P$2),COLUMN()-1,FALSE)*VLOOKUP($A56,Usinas!$C:$D,2,FALSE)</f>
        <v>105.768</v>
      </c>
      <c r="H56" s="65">
        <f ca="1">VLOOKUP($A56,INDIRECT($P$2),COLUMN()-1,FALSE)*VLOOKUP($A56,Usinas!$C:$D,2,FALSE)</f>
        <v>84.614400000000003</v>
      </c>
      <c r="I56" s="65">
        <f ca="1">VLOOKUP($A56,INDIRECT($P$2),COLUMN()-1,FALSE)*VLOOKUP($A56,Usinas!$C:$D,2,FALSE)</f>
        <v>84.801600000000008</v>
      </c>
      <c r="J56" s="65">
        <f ca="1">VLOOKUP($A56,INDIRECT($P$2),COLUMN()-1,FALSE)*VLOOKUP($A56,Usinas!$C:$D,2,FALSE)</f>
        <v>67.5792</v>
      </c>
      <c r="K56" s="65">
        <f ca="1">VLOOKUP($A56,INDIRECT($P$2),COLUMN()-1,FALSE)*VLOOKUP($A56,Usinas!$C:$D,2,FALSE)</f>
        <v>57.657600000000002</v>
      </c>
      <c r="L56" s="65">
        <f ca="1">VLOOKUP($A56,INDIRECT($P$2),COLUMN()-1,FALSE)*VLOOKUP($A56,Usinas!$C:$D,2,FALSE)</f>
        <v>61.401600000000002</v>
      </c>
      <c r="M56" s="65">
        <f ca="1">VLOOKUP($A56,INDIRECT($P$2),COLUMN()-1,FALSE)*VLOOKUP($A56,Usinas!$C:$D,2,FALSE)</f>
        <v>72.259200000000007</v>
      </c>
      <c r="N56" s="65">
        <f ca="1">VLOOKUP($A56,INDIRECT($P$2),COLUMN()-1,FALSE)*VLOOKUP($A56,Usinas!$C:$D,2,FALSE)</f>
        <v>78.998400000000004</v>
      </c>
      <c r="O56" s="65">
        <f ca="1">VLOOKUP($A56,INDIRECT($P$2),COLUMN()-1,FALSE)*VLOOKUP($A56,Usinas!$C:$D,2,FALSE)</f>
        <v>117.93600000000001</v>
      </c>
    </row>
    <row r="57" spans="1:15" outlineLevel="2" x14ac:dyDescent="0.25">
      <c r="A57" s="61">
        <v>40</v>
      </c>
      <c r="B57" s="62" t="s">
        <v>85</v>
      </c>
      <c r="D57" s="65">
        <f ca="1">VLOOKUP($A57,INDIRECT($P$2),COLUMN()-1,FALSE)*VLOOKUP($A57,Usinas!$C:$D,2,FALSE)</f>
        <v>228.75489999999999</v>
      </c>
      <c r="E57" s="65">
        <f ca="1">VLOOKUP($A57,INDIRECT($P$2),COLUMN()-1,FALSE)*VLOOKUP($A57,Usinas!$C:$D,2,FALSE)</f>
        <v>241.52070000000001</v>
      </c>
      <c r="F57" s="65">
        <f ca="1">VLOOKUP($A57,INDIRECT($P$2),COLUMN()-1,FALSE)*VLOOKUP($A57,Usinas!$C:$D,2,FALSE)</f>
        <v>210.018</v>
      </c>
      <c r="G57" s="65">
        <f ca="1">VLOOKUP($A57,INDIRECT($P$2),COLUMN()-1,FALSE)*VLOOKUP($A57,Usinas!$C:$D,2,FALSE)</f>
        <v>141.6592</v>
      </c>
      <c r="H57" s="65">
        <f ca="1">VLOOKUP($A57,INDIRECT($P$2),COLUMN()-1,FALSE)*VLOOKUP($A57,Usinas!$C:$D,2,FALSE)</f>
        <v>113.4509</v>
      </c>
      <c r="I57" s="65">
        <f ca="1">VLOOKUP($A57,INDIRECT($P$2),COLUMN()-1,FALSE)*VLOOKUP($A57,Usinas!$C:$D,2,FALSE)</f>
        <v>113.0391</v>
      </c>
      <c r="J57" s="65">
        <f ca="1">VLOOKUP($A57,INDIRECT($P$2),COLUMN()-1,FALSE)*VLOOKUP($A57,Usinas!$C:$D,2,FALSE)</f>
        <v>91.213700000000003</v>
      </c>
      <c r="K57" s="65">
        <f ca="1">VLOOKUP($A57,INDIRECT($P$2),COLUMN()-1,FALSE)*VLOOKUP($A57,Usinas!$C:$D,2,FALSE)</f>
        <v>78.653800000000004</v>
      </c>
      <c r="L57" s="65">
        <f ca="1">VLOOKUP($A57,INDIRECT($P$2),COLUMN()-1,FALSE)*VLOOKUP($A57,Usinas!$C:$D,2,FALSE)</f>
        <v>83.389499999999998</v>
      </c>
      <c r="M57" s="65">
        <f ca="1">VLOOKUP($A57,INDIRECT($P$2),COLUMN()-1,FALSE)*VLOOKUP($A57,Usinas!$C:$D,2,FALSE)</f>
        <v>96.772999999999996</v>
      </c>
      <c r="N57" s="65">
        <f ca="1">VLOOKUP($A57,INDIRECT($P$2),COLUMN()-1,FALSE)*VLOOKUP($A57,Usinas!$C:$D,2,FALSE)</f>
        <v>104.8031</v>
      </c>
      <c r="O57" s="65">
        <f ca="1">VLOOKUP($A57,INDIRECT($P$2),COLUMN()-1,FALSE)*VLOOKUP($A57,Usinas!$C:$D,2,FALSE)</f>
        <v>156.48400000000001</v>
      </c>
    </row>
    <row r="58" spans="1:15" outlineLevel="2" x14ac:dyDescent="0.25">
      <c r="A58" s="61">
        <v>42</v>
      </c>
      <c r="B58" s="62" t="s">
        <v>86</v>
      </c>
      <c r="D58" s="65">
        <f ca="1">VLOOKUP($A58,INDIRECT($P$2),COLUMN()-1,FALSE)*VLOOKUP($A58,Usinas!$C:$D,2,FALSE)</f>
        <v>311.07959999999997</v>
      </c>
      <c r="E58" s="65">
        <f ca="1">VLOOKUP($A58,INDIRECT($P$2),COLUMN()-1,FALSE)*VLOOKUP($A58,Usinas!$C:$D,2,FALSE)</f>
        <v>329.54669999999999</v>
      </c>
      <c r="F58" s="65">
        <f ca="1">VLOOKUP($A58,INDIRECT($P$2),COLUMN()-1,FALSE)*VLOOKUP($A58,Usinas!$C:$D,2,FALSE)</f>
        <v>285.58980000000003</v>
      </c>
      <c r="G58" s="65">
        <f ca="1">VLOOKUP($A58,INDIRECT($P$2),COLUMN()-1,FALSE)*VLOOKUP($A58,Usinas!$C:$D,2,FALSE)</f>
        <v>191.9538</v>
      </c>
      <c r="H58" s="65">
        <f ca="1">VLOOKUP($A58,INDIRECT($P$2),COLUMN()-1,FALSE)*VLOOKUP($A58,Usinas!$C:$D,2,FALSE)</f>
        <v>152.67869999999999</v>
      </c>
      <c r="I58" s="65">
        <f ca="1">VLOOKUP($A58,INDIRECT($P$2),COLUMN()-1,FALSE)*VLOOKUP($A58,Usinas!$C:$D,2,FALSE)</f>
        <v>152.4186</v>
      </c>
      <c r="J58" s="65">
        <f ca="1">VLOOKUP($A58,INDIRECT($P$2),COLUMN()-1,FALSE)*VLOOKUP($A58,Usinas!$C:$D,2,FALSE)</f>
        <v>122.50709999999999</v>
      </c>
      <c r="K58" s="65">
        <f ca="1">VLOOKUP($A58,INDIRECT($P$2),COLUMN()-1,FALSE)*VLOOKUP($A58,Usinas!$C:$D,2,FALSE)</f>
        <v>105.6006</v>
      </c>
      <c r="L58" s="65">
        <f ca="1">VLOOKUP($A58,INDIRECT($P$2),COLUMN()-1,FALSE)*VLOOKUP($A58,Usinas!$C:$D,2,FALSE)</f>
        <v>111.843</v>
      </c>
      <c r="M58" s="65">
        <f ca="1">VLOOKUP($A58,INDIRECT($P$2),COLUMN()-1,FALSE)*VLOOKUP($A58,Usinas!$C:$D,2,FALSE)</f>
        <v>130.31010000000001</v>
      </c>
      <c r="N58" s="65">
        <f ca="1">VLOOKUP($A58,INDIRECT($P$2),COLUMN()-1,FALSE)*VLOOKUP($A58,Usinas!$C:$D,2,FALSE)</f>
        <v>141.49439999999998</v>
      </c>
      <c r="O58" s="65">
        <f ca="1">VLOOKUP($A58,INDIRECT($P$2),COLUMN()-1,FALSE)*VLOOKUP($A58,Usinas!$C:$D,2,FALSE)</f>
        <v>211.46129999999999</v>
      </c>
    </row>
    <row r="59" spans="1:15" outlineLevel="2" x14ac:dyDescent="0.25">
      <c r="A59" s="61">
        <v>43</v>
      </c>
      <c r="B59" s="62" t="s">
        <v>87</v>
      </c>
      <c r="D59" s="65">
        <f ca="1">VLOOKUP($A59,INDIRECT($P$2),COLUMN()-1,FALSE)*VLOOKUP($A59,Usinas!$C:$D,2,FALSE)</f>
        <v>488.7953</v>
      </c>
      <c r="E59" s="65">
        <f ca="1">VLOOKUP($A59,INDIRECT($P$2),COLUMN()-1,FALSE)*VLOOKUP($A59,Usinas!$C:$D,2,FALSE)</f>
        <v>527.80529999999999</v>
      </c>
      <c r="F59" s="65">
        <f ca="1">VLOOKUP($A59,INDIRECT($P$2),COLUMN()-1,FALSE)*VLOOKUP($A59,Usinas!$C:$D,2,FALSE)</f>
        <v>462.65859999999998</v>
      </c>
      <c r="G59" s="65">
        <f ca="1">VLOOKUP($A59,INDIRECT($P$2),COLUMN()-1,FALSE)*VLOOKUP($A59,Usinas!$C:$D,2,FALSE)</f>
        <v>315.59089999999998</v>
      </c>
      <c r="H59" s="65">
        <f ca="1">VLOOKUP($A59,INDIRECT($P$2),COLUMN()-1,FALSE)*VLOOKUP($A59,Usinas!$C:$D,2,FALSE)</f>
        <v>245.76300000000001</v>
      </c>
      <c r="I59" s="65">
        <f ca="1">VLOOKUP($A59,INDIRECT($P$2),COLUMN()-1,FALSE)*VLOOKUP($A59,Usinas!$C:$D,2,FALSE)</f>
        <v>246.9333</v>
      </c>
      <c r="J59" s="65">
        <f ca="1">VLOOKUP($A59,INDIRECT($P$2),COLUMN()-1,FALSE)*VLOOKUP($A59,Usinas!$C:$D,2,FALSE)</f>
        <v>198.5609</v>
      </c>
      <c r="K59" s="65">
        <f ca="1">VLOOKUP($A59,INDIRECT($P$2),COLUMN()-1,FALSE)*VLOOKUP($A59,Usinas!$C:$D,2,FALSE)</f>
        <v>171.64400000000001</v>
      </c>
      <c r="L59" s="65">
        <f ca="1">VLOOKUP($A59,INDIRECT($P$2),COLUMN()-1,FALSE)*VLOOKUP($A59,Usinas!$C:$D,2,FALSE)</f>
        <v>178.66579999999999</v>
      </c>
      <c r="M59" s="65">
        <f ca="1">VLOOKUP($A59,INDIRECT($P$2),COLUMN()-1,FALSE)*VLOOKUP($A59,Usinas!$C:$D,2,FALSE)</f>
        <v>207.92330000000001</v>
      </c>
      <c r="N59" s="65">
        <f ca="1">VLOOKUP($A59,INDIRECT($P$2),COLUMN()-1,FALSE)*VLOOKUP($A59,Usinas!$C:$D,2,FALSE)</f>
        <v>224.69759999999999</v>
      </c>
      <c r="O59" s="65">
        <f ca="1">VLOOKUP($A59,INDIRECT($P$2),COLUMN()-1,FALSE)*VLOOKUP($A59,Usinas!$C:$D,2,FALSE)</f>
        <v>331.9751</v>
      </c>
    </row>
    <row r="60" spans="1:15" outlineLevel="1" x14ac:dyDescent="0.25">
      <c r="A60" s="18"/>
      <c r="B60" s="19" t="s">
        <v>56</v>
      </c>
      <c r="D60" s="66">
        <f t="shared" ref="D60:I60" ca="1" si="5">SUM(D54:D59)</f>
        <v>1464.5944999999999</v>
      </c>
      <c r="E60" s="49">
        <f t="shared" ca="1" si="5"/>
        <v>1558.4893999999999</v>
      </c>
      <c r="F60" s="49">
        <f t="shared" ca="1" si="5"/>
        <v>1351.9783</v>
      </c>
      <c r="G60" s="49">
        <f t="shared" ca="1" si="5"/>
        <v>910.38629999999989</v>
      </c>
      <c r="H60" s="49">
        <f t="shared" ca="1" si="5"/>
        <v>719.93910000000005</v>
      </c>
      <c r="I60" s="67">
        <f t="shared" ca="1" si="5"/>
        <v>721.89400000000001</v>
      </c>
      <c r="J60" s="66">
        <f t="shared" ref="J60:O60" ca="1" si="6">SUM(J54:J59)</f>
        <v>577.26520000000005</v>
      </c>
      <c r="K60" s="49">
        <f t="shared" ca="1" si="6"/>
        <v>495.7919</v>
      </c>
      <c r="L60" s="49">
        <f t="shared" ca="1" si="6"/>
        <v>524.02300000000002</v>
      </c>
      <c r="M60" s="49">
        <f t="shared" ca="1" si="6"/>
        <v>614.57300000000009</v>
      </c>
      <c r="N60" s="49">
        <f t="shared" ca="1" si="6"/>
        <v>667.61180000000002</v>
      </c>
      <c r="O60" s="67">
        <f t="shared" ca="1" si="6"/>
        <v>996.14829999999995</v>
      </c>
    </row>
    <row r="61" spans="1:15" outlineLevel="1" x14ac:dyDescent="0.25">
      <c r="A61" s="20"/>
      <c r="B61" s="21" t="s">
        <v>0</v>
      </c>
      <c r="D61" s="68"/>
      <c r="E61" s="69"/>
      <c r="F61" s="69"/>
      <c r="G61" s="69"/>
      <c r="H61" s="69"/>
      <c r="I61" s="70"/>
      <c r="J61" s="68"/>
      <c r="K61" s="69"/>
      <c r="L61" s="69"/>
      <c r="M61" s="69"/>
      <c r="N61" s="69"/>
      <c r="O61" s="70"/>
    </row>
    <row r="62" spans="1:15" outlineLevel="1" x14ac:dyDescent="0.25">
      <c r="A62" s="1"/>
      <c r="B62" s="133"/>
      <c r="D62" s="50"/>
      <c r="E62" s="51"/>
      <c r="F62" s="51"/>
      <c r="G62" s="51"/>
      <c r="H62" s="51"/>
      <c r="I62" s="51"/>
      <c r="J62" s="50"/>
      <c r="K62" s="51"/>
      <c r="L62" s="51"/>
      <c r="M62" s="51"/>
      <c r="N62" s="51"/>
      <c r="O62" s="51"/>
    </row>
    <row r="63" spans="1:15" outlineLevel="1" x14ac:dyDescent="0.25">
      <c r="A63" s="63"/>
      <c r="B63" s="64"/>
      <c r="D63" s="533" t="s">
        <v>88</v>
      </c>
      <c r="E63" s="534" t="s">
        <v>58</v>
      </c>
      <c r="F63" s="534" t="s">
        <v>89</v>
      </c>
      <c r="G63" s="534"/>
      <c r="H63" s="534"/>
      <c r="I63" s="534"/>
      <c r="J63" s="534" t="s">
        <v>88</v>
      </c>
      <c r="K63" s="534" t="s">
        <v>58</v>
      </c>
      <c r="L63" s="534" t="s">
        <v>89</v>
      </c>
      <c r="M63" s="534"/>
      <c r="N63" s="534"/>
      <c r="O63" s="535"/>
    </row>
    <row r="64" spans="1:15" outlineLevel="2" x14ac:dyDescent="0.25">
      <c r="A64" s="61">
        <v>47</v>
      </c>
      <c r="B64" s="62" t="s">
        <v>90</v>
      </c>
      <c r="D64" s="65">
        <f ca="1">VLOOKUP($A64,INDIRECT($P$2),COLUMN()-1,FALSE)*VLOOKUP($A64,Usinas!$C:$D,2,FALSE)</f>
        <v>96.850600000000014</v>
      </c>
      <c r="E64" s="65">
        <f ca="1">VLOOKUP($A64,INDIRECT($P$2),COLUMN()-1,FALSE)*VLOOKUP($A64,Usinas!$C:$D,2,FALSE)</f>
        <v>107.38420000000001</v>
      </c>
      <c r="F64" s="65">
        <f ca="1">VLOOKUP($A64,INDIRECT($P$2),COLUMN()-1,FALSE)*VLOOKUP($A64,Usinas!$C:$D,2,FALSE)</f>
        <v>91.291200000000003</v>
      </c>
      <c r="G64" s="65">
        <f ca="1">VLOOKUP($A64,INDIRECT($P$2),COLUMN()-1,FALSE)*VLOOKUP($A64,Usinas!$C:$D,2,FALSE)</f>
        <v>64.079400000000007</v>
      </c>
      <c r="H64" s="65">
        <f ca="1">VLOOKUP($A64,INDIRECT($P$2),COLUMN()-1,FALSE)*VLOOKUP($A64,Usinas!$C:$D,2,FALSE)</f>
        <v>56.471800000000002</v>
      </c>
      <c r="I64" s="65">
        <f ca="1">VLOOKUP($A64,INDIRECT($P$2),COLUMN()-1,FALSE)*VLOOKUP($A64,Usinas!$C:$D,2,FALSE)</f>
        <v>59.397800000000004</v>
      </c>
      <c r="J64" s="65">
        <f ca="1">VLOOKUP($A64,INDIRECT($P$2),COLUMN()-1,FALSE)*VLOOKUP($A64,Usinas!$C:$D,2,FALSE)</f>
        <v>51.790200000000006</v>
      </c>
      <c r="K64" s="65">
        <f ca="1">VLOOKUP($A64,INDIRECT($P$2),COLUMN()-1,FALSE)*VLOOKUP($A64,Usinas!$C:$D,2,FALSE)</f>
        <v>43.304800000000007</v>
      </c>
      <c r="L64" s="65">
        <f ca="1">VLOOKUP($A64,INDIRECT($P$2),COLUMN()-1,FALSE)*VLOOKUP($A64,Usinas!$C:$D,2,FALSE)</f>
        <v>47.108600000000003</v>
      </c>
      <c r="M64" s="65">
        <f ca="1">VLOOKUP($A64,INDIRECT($P$2),COLUMN()-1,FALSE)*VLOOKUP($A64,Usinas!$C:$D,2,FALSE)</f>
        <v>56.179200000000009</v>
      </c>
      <c r="N64" s="65">
        <f ca="1">VLOOKUP($A64,INDIRECT($P$2),COLUMN()-1,FALSE)*VLOOKUP($A64,Usinas!$C:$D,2,FALSE)</f>
        <v>54.131000000000007</v>
      </c>
      <c r="O64" s="65">
        <f ca="1">VLOOKUP($A64,INDIRECT($P$2),COLUMN()-1,FALSE)*VLOOKUP($A64,Usinas!$C:$D,2,FALSE)</f>
        <v>68.468400000000003</v>
      </c>
    </row>
    <row r="65" spans="1:15" outlineLevel="2" x14ac:dyDescent="0.25">
      <c r="A65" s="61">
        <v>48</v>
      </c>
      <c r="B65" s="62" t="s">
        <v>91</v>
      </c>
      <c r="D65" s="65">
        <f ca="1">VLOOKUP($A65,INDIRECT($P$2),COLUMN()-1,FALSE)*VLOOKUP($A65,Usinas!$C:$D,2,FALSE)</f>
        <v>77.604799999999997</v>
      </c>
      <c r="E65" s="65">
        <f ca="1">VLOOKUP($A65,INDIRECT($P$2),COLUMN()-1,FALSE)*VLOOKUP($A65,Usinas!$C:$D,2,FALSE)</f>
        <v>86.1</v>
      </c>
      <c r="F65" s="65">
        <f ca="1">VLOOKUP($A65,INDIRECT($P$2),COLUMN()-1,FALSE)*VLOOKUP($A65,Usinas!$C:$D,2,FALSE)</f>
        <v>73.471999999999994</v>
      </c>
      <c r="G65" s="65">
        <f ca="1">VLOOKUP($A65,INDIRECT($P$2),COLUMN()-1,FALSE)*VLOOKUP($A65,Usinas!$C:$D,2,FALSE)</f>
        <v>51.66</v>
      </c>
      <c r="H65" s="65">
        <f ca="1">VLOOKUP($A65,INDIRECT($P$2),COLUMN()-1,FALSE)*VLOOKUP($A65,Usinas!$C:$D,2,FALSE)</f>
        <v>45.460799999999999</v>
      </c>
      <c r="I65" s="65">
        <f ca="1">VLOOKUP($A65,INDIRECT($P$2),COLUMN()-1,FALSE)*VLOOKUP($A65,Usinas!$C:$D,2,FALSE)</f>
        <v>47.756799999999998</v>
      </c>
      <c r="J65" s="65">
        <f ca="1">VLOOKUP($A65,INDIRECT($P$2),COLUMN()-1,FALSE)*VLOOKUP($A65,Usinas!$C:$D,2,FALSE)</f>
        <v>41.787199999999999</v>
      </c>
      <c r="K65" s="65">
        <f ca="1">VLOOKUP($A65,INDIRECT($P$2),COLUMN()-1,FALSE)*VLOOKUP($A65,Usinas!$C:$D,2,FALSE)</f>
        <v>34.8992</v>
      </c>
      <c r="L65" s="65">
        <f ca="1">VLOOKUP($A65,INDIRECT($P$2),COLUMN()-1,FALSE)*VLOOKUP($A65,Usinas!$C:$D,2,FALSE)</f>
        <v>37.884</v>
      </c>
      <c r="M65" s="65">
        <f ca="1">VLOOKUP($A65,INDIRECT($P$2),COLUMN()-1,FALSE)*VLOOKUP($A65,Usinas!$C:$D,2,FALSE)</f>
        <v>45.001599999999996</v>
      </c>
      <c r="N65" s="65">
        <f ca="1">VLOOKUP($A65,INDIRECT($P$2),COLUMN()-1,FALSE)*VLOOKUP($A65,Usinas!$C:$D,2,FALSE)</f>
        <v>43.394399999999997</v>
      </c>
      <c r="O65" s="65">
        <f ca="1">VLOOKUP($A65,INDIRECT($P$2),COLUMN()-1,FALSE)*VLOOKUP($A65,Usinas!$C:$D,2,FALSE)</f>
        <v>55.103999999999999</v>
      </c>
    </row>
    <row r="66" spans="1:15" outlineLevel="2" x14ac:dyDescent="0.25">
      <c r="A66" s="61">
        <v>49</v>
      </c>
      <c r="B66" s="62" t="s">
        <v>92</v>
      </c>
      <c r="D66" s="65">
        <f ca="1">VLOOKUP($A66,INDIRECT($P$2),COLUMN()-1,FALSE)*VLOOKUP($A66,Usinas!$C:$D,2,FALSE)</f>
        <v>333.26080000000002</v>
      </c>
      <c r="E66" s="65">
        <f ca="1">VLOOKUP($A66,INDIRECT($P$2),COLUMN()-1,FALSE)*VLOOKUP($A66,Usinas!$C:$D,2,FALSE)</f>
        <v>354.7405</v>
      </c>
      <c r="F66" s="65">
        <f ca="1">VLOOKUP($A66,INDIRECT($P$2),COLUMN()-1,FALSE)*VLOOKUP($A66,Usinas!$C:$D,2,FALSE)</f>
        <v>295.5086</v>
      </c>
      <c r="G66" s="65">
        <f ca="1">VLOOKUP($A66,INDIRECT($P$2),COLUMN()-1,FALSE)*VLOOKUP($A66,Usinas!$C:$D,2,FALSE)</f>
        <v>212.1934</v>
      </c>
      <c r="H66" s="65">
        <f ca="1">VLOOKUP($A66,INDIRECT($P$2),COLUMN()-1,FALSE)*VLOOKUP($A66,Usinas!$C:$D,2,FALSE)</f>
        <v>197.2227</v>
      </c>
      <c r="I66" s="65">
        <f ca="1">VLOOKUP($A66,INDIRECT($P$2),COLUMN()-1,FALSE)*VLOOKUP($A66,Usinas!$C:$D,2,FALSE)</f>
        <v>206.9862</v>
      </c>
      <c r="J66" s="65">
        <f ca="1">VLOOKUP($A66,INDIRECT($P$2),COLUMN()-1,FALSE)*VLOOKUP($A66,Usinas!$C:$D,2,FALSE)</f>
        <v>181.6011</v>
      </c>
      <c r="K66" s="65">
        <f ca="1">VLOOKUP($A66,INDIRECT($P$2),COLUMN()-1,FALSE)*VLOOKUP($A66,Usinas!$C:$D,2,FALSE)</f>
        <v>149.70699999999999</v>
      </c>
      <c r="L66" s="65">
        <f ca="1">VLOOKUP($A66,INDIRECT($P$2),COLUMN()-1,FALSE)*VLOOKUP($A66,Usinas!$C:$D,2,FALSE)</f>
        <v>169.23400000000001</v>
      </c>
      <c r="M66" s="65">
        <f ca="1">VLOOKUP($A66,INDIRECT($P$2),COLUMN()-1,FALSE)*VLOOKUP($A66,Usinas!$C:$D,2,FALSE)</f>
        <v>200.47720000000001</v>
      </c>
      <c r="N66" s="65">
        <f ca="1">VLOOKUP($A66,INDIRECT($P$2),COLUMN()-1,FALSE)*VLOOKUP($A66,Usinas!$C:$D,2,FALSE)</f>
        <v>187.45920000000001</v>
      </c>
      <c r="O66" s="65">
        <f ca="1">VLOOKUP($A66,INDIRECT($P$2),COLUMN()-1,FALSE)*VLOOKUP($A66,Usinas!$C:$D,2,FALSE)</f>
        <v>231.06950000000001</v>
      </c>
    </row>
    <row r="67" spans="1:15" outlineLevel="2" x14ac:dyDescent="0.25">
      <c r="A67" s="61">
        <v>249</v>
      </c>
      <c r="B67" s="62" t="s">
        <v>93</v>
      </c>
      <c r="D67" s="65">
        <f ca="1">VLOOKUP($A67,INDIRECT($P$2),COLUMN()-1,FALSE)*VLOOKUP($A67,Usinas!$C:$D,2,FALSE)</f>
        <v>48.8992</v>
      </c>
      <c r="E67" s="65">
        <f ca="1">VLOOKUP($A67,INDIRECT($P$2),COLUMN()-1,FALSE)*VLOOKUP($A67,Usinas!$C:$D,2,FALSE)</f>
        <v>52.014400000000002</v>
      </c>
      <c r="F67" s="65">
        <f ca="1">VLOOKUP($A67,INDIRECT($P$2),COLUMN()-1,FALSE)*VLOOKUP($A67,Usinas!$C:$D,2,FALSE)</f>
        <v>43.329599999999999</v>
      </c>
      <c r="G67" s="65">
        <f ca="1">VLOOKUP($A67,INDIRECT($P$2),COLUMN()-1,FALSE)*VLOOKUP($A67,Usinas!$C:$D,2,FALSE)</f>
        <v>31.152000000000001</v>
      </c>
      <c r="H67" s="65">
        <f ca="1">VLOOKUP($A67,INDIRECT($P$2),COLUMN()-1,FALSE)*VLOOKUP($A67,Usinas!$C:$D,2,FALSE)</f>
        <v>28.886399999999998</v>
      </c>
      <c r="I67" s="65">
        <f ca="1">VLOOKUP($A67,INDIRECT($P$2),COLUMN()-1,FALSE)*VLOOKUP($A67,Usinas!$C:$D,2,FALSE)</f>
        <v>30.396799999999999</v>
      </c>
      <c r="J67" s="65">
        <f ca="1">VLOOKUP($A67,INDIRECT($P$2),COLUMN()-1,FALSE)*VLOOKUP($A67,Usinas!$C:$D,2,FALSE)</f>
        <v>26.715199999999999</v>
      </c>
      <c r="K67" s="65">
        <f ca="1">VLOOKUP($A67,INDIRECT($P$2),COLUMN()-1,FALSE)*VLOOKUP($A67,Usinas!$C:$D,2,FALSE)</f>
        <v>21.995200000000001</v>
      </c>
      <c r="L67" s="65">
        <f ca="1">VLOOKUP($A67,INDIRECT($P$2),COLUMN()-1,FALSE)*VLOOKUP($A67,Usinas!$C:$D,2,FALSE)</f>
        <v>24.827199999999998</v>
      </c>
      <c r="M67" s="65">
        <f ca="1">VLOOKUP($A67,INDIRECT($P$2),COLUMN()-1,FALSE)*VLOOKUP($A67,Usinas!$C:$D,2,FALSE)</f>
        <v>29.4528</v>
      </c>
      <c r="N67" s="65">
        <f ca="1">VLOOKUP($A67,INDIRECT($P$2),COLUMN()-1,FALSE)*VLOOKUP($A67,Usinas!$C:$D,2,FALSE)</f>
        <v>27.564799999999998</v>
      </c>
      <c r="O67" s="65">
        <f ca="1">VLOOKUP($A67,INDIRECT($P$2),COLUMN()-1,FALSE)*VLOOKUP($A67,Usinas!$C:$D,2,FALSE)</f>
        <v>33.889600000000002</v>
      </c>
    </row>
    <row r="68" spans="1:15" outlineLevel="2" x14ac:dyDescent="0.25">
      <c r="A68" s="61">
        <v>50</v>
      </c>
      <c r="B68" s="62" t="s">
        <v>94</v>
      </c>
      <c r="D68" s="65">
        <f ca="1">VLOOKUP($A68,INDIRECT($P$2),COLUMN()-1,FALSE)*VLOOKUP($A68,Usinas!$C:$D,2,FALSE)</f>
        <v>99.5505</v>
      </c>
      <c r="E68" s="65">
        <f ca="1">VLOOKUP($A68,INDIRECT($P$2),COLUMN()-1,FALSE)*VLOOKUP($A68,Usinas!$C:$D,2,FALSE)</f>
        <v>107.0355</v>
      </c>
      <c r="F68" s="65">
        <f ca="1">VLOOKUP($A68,INDIRECT($P$2),COLUMN()-1,FALSE)*VLOOKUP($A68,Usinas!$C:$D,2,FALSE)</f>
        <v>91.017600000000002</v>
      </c>
      <c r="G68" s="65">
        <f ca="1">VLOOKUP($A68,INDIRECT($P$2),COLUMN()-1,FALSE)*VLOOKUP($A68,Usinas!$C:$D,2,FALSE)</f>
        <v>66.915899999999993</v>
      </c>
      <c r="H68" s="65">
        <f ca="1">VLOOKUP($A68,INDIRECT($P$2),COLUMN()-1,FALSE)*VLOOKUP($A68,Usinas!$C:$D,2,FALSE)</f>
        <v>61.526699999999998</v>
      </c>
      <c r="I68" s="65">
        <f ca="1">VLOOKUP($A68,INDIRECT($P$2),COLUMN()-1,FALSE)*VLOOKUP($A68,Usinas!$C:$D,2,FALSE)</f>
        <v>64.370999999999995</v>
      </c>
      <c r="J68" s="65">
        <f ca="1">VLOOKUP($A68,INDIRECT($P$2),COLUMN()-1,FALSE)*VLOOKUP($A68,Usinas!$C:$D,2,FALSE)</f>
        <v>55.838099999999997</v>
      </c>
      <c r="K68" s="65">
        <f ca="1">VLOOKUP($A68,INDIRECT($P$2),COLUMN()-1,FALSE)*VLOOKUP($A68,Usinas!$C:$D,2,FALSE)</f>
        <v>46.556699999999999</v>
      </c>
      <c r="L68" s="65">
        <f ca="1">VLOOKUP($A68,INDIRECT($P$2),COLUMN()-1,FALSE)*VLOOKUP($A68,Usinas!$C:$D,2,FALSE)</f>
        <v>51.4968</v>
      </c>
      <c r="M68" s="65">
        <f ca="1">VLOOKUP($A68,INDIRECT($P$2),COLUMN()-1,FALSE)*VLOOKUP($A68,Usinas!$C:$D,2,FALSE)</f>
        <v>60.179400000000001</v>
      </c>
      <c r="N68" s="65">
        <f ca="1">VLOOKUP($A68,INDIRECT($P$2),COLUMN()-1,FALSE)*VLOOKUP($A68,Usinas!$C:$D,2,FALSE)</f>
        <v>57.335099999999997</v>
      </c>
      <c r="O68" s="65">
        <f ca="1">VLOOKUP($A68,INDIRECT($P$2),COLUMN()-1,FALSE)*VLOOKUP($A68,Usinas!$C:$D,2,FALSE)</f>
        <v>70.358999999999995</v>
      </c>
    </row>
    <row r="69" spans="1:15" outlineLevel="2" x14ac:dyDescent="0.25">
      <c r="A69" s="61">
        <v>51</v>
      </c>
      <c r="B69" s="62" t="s">
        <v>95</v>
      </c>
      <c r="D69" s="65">
        <f ca="1">VLOOKUP($A69,INDIRECT($P$2),COLUMN()-1,FALSE)*VLOOKUP($A69,Usinas!$C:$D,2,FALSE)</f>
        <v>87.007499999999993</v>
      </c>
      <c r="E69" s="65">
        <f ca="1">VLOOKUP($A69,INDIRECT($P$2),COLUMN()-1,FALSE)*VLOOKUP($A69,Usinas!$C:$D,2,FALSE)</f>
        <v>93.839199999999991</v>
      </c>
      <c r="F69" s="65">
        <f ca="1">VLOOKUP($A69,INDIRECT($P$2),COLUMN()-1,FALSE)*VLOOKUP($A69,Usinas!$C:$D,2,FALSE)</f>
        <v>79.917999999999992</v>
      </c>
      <c r="G69" s="65">
        <f ca="1">VLOOKUP($A69,INDIRECT($P$2),COLUMN()-1,FALSE)*VLOOKUP($A69,Usinas!$C:$D,2,FALSE)</f>
        <v>58.907299999999992</v>
      </c>
      <c r="H69" s="65">
        <f ca="1">VLOOKUP($A69,INDIRECT($P$2),COLUMN()-1,FALSE)*VLOOKUP($A69,Usinas!$C:$D,2,FALSE)</f>
        <v>54.009099999999997</v>
      </c>
      <c r="I69" s="65">
        <f ca="1">VLOOKUP($A69,INDIRECT($P$2),COLUMN()-1,FALSE)*VLOOKUP($A69,Usinas!$C:$D,2,FALSE)</f>
        <v>56.587099999999992</v>
      </c>
      <c r="J69" s="65">
        <f ca="1">VLOOKUP($A69,INDIRECT($P$2),COLUMN()-1,FALSE)*VLOOKUP($A69,Usinas!$C:$D,2,FALSE)</f>
        <v>48.981999999999992</v>
      </c>
      <c r="K69" s="65">
        <f ca="1">VLOOKUP($A69,INDIRECT($P$2),COLUMN()-1,FALSE)*VLOOKUP($A69,Usinas!$C:$D,2,FALSE)</f>
        <v>40.990199999999994</v>
      </c>
      <c r="L69" s="65">
        <f ca="1">VLOOKUP($A69,INDIRECT($P$2),COLUMN()-1,FALSE)*VLOOKUP($A69,Usinas!$C:$D,2,FALSE)</f>
        <v>45.114999999999995</v>
      </c>
      <c r="M69" s="65">
        <f ca="1">VLOOKUP($A69,INDIRECT($P$2),COLUMN()-1,FALSE)*VLOOKUP($A69,Usinas!$C:$D,2,FALSE)</f>
        <v>52.720099999999995</v>
      </c>
      <c r="N69" s="65">
        <f ca="1">VLOOKUP($A69,INDIRECT($P$2),COLUMN()-1,FALSE)*VLOOKUP($A69,Usinas!$C:$D,2,FALSE)</f>
        <v>50.399899999999995</v>
      </c>
      <c r="O69" s="65">
        <f ca="1">VLOOKUP($A69,INDIRECT($P$2),COLUMN()-1,FALSE)*VLOOKUP($A69,Usinas!$C:$D,2,FALSE)</f>
        <v>61.614199999999997</v>
      </c>
    </row>
    <row r="70" spans="1:15" outlineLevel="2" x14ac:dyDescent="0.25">
      <c r="A70" s="61">
        <v>52</v>
      </c>
      <c r="B70" s="62" t="s">
        <v>96</v>
      </c>
      <c r="D70" s="65">
        <f ca="1">VLOOKUP($A70,INDIRECT($P$2),COLUMN()-1,FALSE)*VLOOKUP($A70,Usinas!$C:$D,2,FALSE)</f>
        <v>105.4791</v>
      </c>
      <c r="E70" s="65">
        <f ca="1">VLOOKUP($A70,INDIRECT($P$2),COLUMN()-1,FALSE)*VLOOKUP($A70,Usinas!$C:$D,2,FALSE)</f>
        <v>113.9295</v>
      </c>
      <c r="F70" s="65">
        <f ca="1">VLOOKUP($A70,INDIRECT($P$2),COLUMN()-1,FALSE)*VLOOKUP($A70,Usinas!$C:$D,2,FALSE)</f>
        <v>97.179600000000008</v>
      </c>
      <c r="G70" s="65">
        <f ca="1">VLOOKUP($A70,INDIRECT($P$2),COLUMN()-1,FALSE)*VLOOKUP($A70,Usinas!$C:$D,2,FALSE)</f>
        <v>71.828400000000002</v>
      </c>
      <c r="H70" s="65">
        <f ca="1">VLOOKUP($A70,INDIRECT($P$2),COLUMN()-1,FALSE)*VLOOKUP($A70,Usinas!$C:$D,2,FALSE)</f>
        <v>65.792400000000001</v>
      </c>
      <c r="I70" s="65">
        <f ca="1">VLOOKUP($A70,INDIRECT($P$2),COLUMN()-1,FALSE)*VLOOKUP($A70,Usinas!$C:$D,2,FALSE)</f>
        <v>68.961300000000008</v>
      </c>
      <c r="J70" s="65">
        <f ca="1">VLOOKUP($A70,INDIRECT($P$2),COLUMN()-1,FALSE)*VLOOKUP($A70,Usinas!$C:$D,2,FALSE)</f>
        <v>59.605499999999999</v>
      </c>
      <c r="K70" s="65">
        <f ca="1">VLOOKUP($A70,INDIRECT($P$2),COLUMN()-1,FALSE)*VLOOKUP($A70,Usinas!$C:$D,2,FALSE)</f>
        <v>49.947900000000004</v>
      </c>
      <c r="L70" s="65">
        <f ca="1">VLOOKUP($A70,INDIRECT($P$2),COLUMN()-1,FALSE)*VLOOKUP($A70,Usinas!$C:$D,2,FALSE)</f>
        <v>54.927600000000005</v>
      </c>
      <c r="M70" s="65">
        <f ca="1">VLOOKUP($A70,INDIRECT($P$2),COLUMN()-1,FALSE)*VLOOKUP($A70,Usinas!$C:$D,2,FALSE)</f>
        <v>64.132500000000007</v>
      </c>
      <c r="N70" s="65">
        <f ca="1">VLOOKUP($A70,INDIRECT($P$2),COLUMN()-1,FALSE)*VLOOKUP($A70,Usinas!$C:$D,2,FALSE)</f>
        <v>61.2654</v>
      </c>
      <c r="O70" s="65">
        <f ca="1">VLOOKUP($A70,INDIRECT($P$2),COLUMN()-1,FALSE)*VLOOKUP($A70,Usinas!$C:$D,2,FALSE)</f>
        <v>74.99730000000001</v>
      </c>
    </row>
    <row r="71" spans="1:15" outlineLevel="2" x14ac:dyDescent="0.25">
      <c r="A71" s="61">
        <v>61</v>
      </c>
      <c r="B71" s="62" t="s">
        <v>97</v>
      </c>
      <c r="D71" s="65">
        <f ca="1">VLOOKUP($A71,INDIRECT($P$2),COLUMN()-1,FALSE)*VLOOKUP($A71,Usinas!$C:$D,2,FALSE)</f>
        <v>593.97</v>
      </c>
      <c r="E71" s="65">
        <f ca="1">VLOOKUP($A71,INDIRECT($P$2),COLUMN()-1,FALSE)*VLOOKUP($A71,Usinas!$C:$D,2,FALSE)</f>
        <v>614.64</v>
      </c>
      <c r="F71" s="65">
        <f ca="1">VLOOKUP($A71,INDIRECT($P$2),COLUMN()-1,FALSE)*VLOOKUP($A71,Usinas!$C:$D,2,FALSE)</f>
        <v>506.22</v>
      </c>
      <c r="G71" s="65">
        <f ca="1">VLOOKUP($A71,INDIRECT($P$2),COLUMN()-1,FALSE)*VLOOKUP($A71,Usinas!$C:$D,2,FALSE)</f>
        <v>384.54</v>
      </c>
      <c r="H71" s="65">
        <f ca="1">VLOOKUP($A71,INDIRECT($P$2),COLUMN()-1,FALSE)*VLOOKUP($A71,Usinas!$C:$D,2,FALSE)</f>
        <v>387.27000000000004</v>
      </c>
      <c r="I71" s="65">
        <f ca="1">VLOOKUP($A71,INDIRECT($P$2),COLUMN()-1,FALSE)*VLOOKUP($A71,Usinas!$C:$D,2,FALSE)</f>
        <v>427.83000000000004</v>
      </c>
      <c r="J71" s="65">
        <f ca="1">VLOOKUP($A71,INDIRECT($P$2),COLUMN()-1,FALSE)*VLOOKUP($A71,Usinas!$C:$D,2,FALSE)</f>
        <v>386.88</v>
      </c>
      <c r="K71" s="65">
        <f ca="1">VLOOKUP($A71,INDIRECT($P$2),COLUMN()-1,FALSE)*VLOOKUP($A71,Usinas!$C:$D,2,FALSE)</f>
        <v>314.34000000000003</v>
      </c>
      <c r="L71" s="65">
        <f ca="1">VLOOKUP($A71,INDIRECT($P$2),COLUMN()-1,FALSE)*VLOOKUP($A71,Usinas!$C:$D,2,FALSE)</f>
        <v>350.22</v>
      </c>
      <c r="M71" s="65">
        <f ca="1">VLOOKUP($A71,INDIRECT($P$2),COLUMN()-1,FALSE)*VLOOKUP($A71,Usinas!$C:$D,2,FALSE)</f>
        <v>432.90000000000003</v>
      </c>
      <c r="N71" s="65">
        <f ca="1">VLOOKUP($A71,INDIRECT($P$2),COLUMN()-1,FALSE)*VLOOKUP($A71,Usinas!$C:$D,2,FALSE)</f>
        <v>395.07</v>
      </c>
      <c r="O71" s="65">
        <f ca="1">VLOOKUP($A71,INDIRECT($P$2),COLUMN()-1,FALSE)*VLOOKUP($A71,Usinas!$C:$D,2,FALSE)</f>
        <v>434.07</v>
      </c>
    </row>
    <row r="72" spans="1:15" outlineLevel="2" x14ac:dyDescent="0.25">
      <c r="A72" s="61">
        <v>62</v>
      </c>
      <c r="B72" s="62" t="s">
        <v>98</v>
      </c>
      <c r="D72" s="65">
        <f ca="1">VLOOKUP($A72,INDIRECT($P$2),COLUMN()-1,FALSE)*VLOOKUP($A72,Usinas!$C:$D,2,FALSE)</f>
        <v>357.9828</v>
      </c>
      <c r="E72" s="65">
        <f ca="1">VLOOKUP($A72,INDIRECT($P$2),COLUMN()-1,FALSE)*VLOOKUP($A72,Usinas!$C:$D,2,FALSE)</f>
        <v>371.2165</v>
      </c>
      <c r="F72" s="65">
        <f ca="1">VLOOKUP($A72,INDIRECT($P$2),COLUMN()-1,FALSE)*VLOOKUP($A72,Usinas!$C:$D,2,FALSE)</f>
        <v>306.8424</v>
      </c>
      <c r="G72" s="65">
        <f ca="1">VLOOKUP($A72,INDIRECT($P$2),COLUMN()-1,FALSE)*VLOOKUP($A72,Usinas!$C:$D,2,FALSE)</f>
        <v>233.27199999999999</v>
      </c>
      <c r="H72" s="65">
        <f ca="1">VLOOKUP($A72,INDIRECT($P$2),COLUMN()-1,FALSE)*VLOOKUP($A72,Usinas!$C:$D,2,FALSE)</f>
        <v>234.61779999999999</v>
      </c>
      <c r="I72" s="65">
        <f ca="1">VLOOKUP($A72,INDIRECT($P$2),COLUMN()-1,FALSE)*VLOOKUP($A72,Usinas!$C:$D,2,FALSE)</f>
        <v>259.29079999999999</v>
      </c>
      <c r="J72" s="65">
        <f ca="1">VLOOKUP($A72,INDIRECT($P$2),COLUMN()-1,FALSE)*VLOOKUP($A72,Usinas!$C:$D,2,FALSE)</f>
        <v>235.51499999999999</v>
      </c>
      <c r="K72" s="65">
        <f ca="1">VLOOKUP($A72,INDIRECT($P$2),COLUMN()-1,FALSE)*VLOOKUP($A72,Usinas!$C:$D,2,FALSE)</f>
        <v>191.5522</v>
      </c>
      <c r="L72" s="65">
        <f ca="1">VLOOKUP($A72,INDIRECT($P$2),COLUMN()-1,FALSE)*VLOOKUP($A72,Usinas!$C:$D,2,FALSE)</f>
        <v>212.18780000000001</v>
      </c>
      <c r="M72" s="65">
        <f ca="1">VLOOKUP($A72,INDIRECT($P$2),COLUMN()-1,FALSE)*VLOOKUP($A72,Usinas!$C:$D,2,FALSE)</f>
        <v>263.10390000000001</v>
      </c>
      <c r="N72" s="65">
        <f ca="1">VLOOKUP($A72,INDIRECT($P$2),COLUMN()-1,FALSE)*VLOOKUP($A72,Usinas!$C:$D,2,FALSE)</f>
        <v>240.2253</v>
      </c>
      <c r="O72" s="65">
        <f ca="1">VLOOKUP($A72,INDIRECT($P$2),COLUMN()-1,FALSE)*VLOOKUP($A72,Usinas!$C:$D,2,FALSE)</f>
        <v>262.43099999999998</v>
      </c>
    </row>
    <row r="73" spans="1:15" outlineLevel="2" x14ac:dyDescent="0.25">
      <c r="A73" s="61">
        <v>63</v>
      </c>
      <c r="B73" s="62" t="s">
        <v>99</v>
      </c>
      <c r="D73" s="65">
        <f ca="1">VLOOKUP($A73,INDIRECT($P$2),COLUMN()-1,FALSE)*VLOOKUP($A73,Usinas!$C:$D,2,FALSE)</f>
        <v>328.44689999999997</v>
      </c>
      <c r="E73" s="65">
        <f ca="1">VLOOKUP($A73,INDIRECT($P$2),COLUMN()-1,FALSE)*VLOOKUP($A73,Usinas!$C:$D,2,FALSE)</f>
        <v>341.48789999999997</v>
      </c>
      <c r="F73" s="65">
        <f ca="1">VLOOKUP($A73,INDIRECT($P$2),COLUMN()-1,FALSE)*VLOOKUP($A73,Usinas!$C:$D,2,FALSE)</f>
        <v>285.97050000000002</v>
      </c>
      <c r="G73" s="65">
        <f ca="1">VLOOKUP($A73,INDIRECT($P$2),COLUMN()-1,FALSE)*VLOOKUP($A73,Usinas!$C:$D,2,FALSE)</f>
        <v>218.15729999999999</v>
      </c>
      <c r="H73" s="65">
        <f ca="1">VLOOKUP($A73,INDIRECT($P$2),COLUMN()-1,FALSE)*VLOOKUP($A73,Usinas!$C:$D,2,FALSE)</f>
        <v>218.15729999999999</v>
      </c>
      <c r="I73" s="65">
        <f ca="1">VLOOKUP($A73,INDIRECT($P$2),COLUMN()-1,FALSE)*VLOOKUP($A73,Usinas!$C:$D,2,FALSE)</f>
        <v>242.37629999999999</v>
      </c>
      <c r="J73" s="65">
        <f ca="1">VLOOKUP($A73,INDIRECT($P$2),COLUMN()-1,FALSE)*VLOOKUP($A73,Usinas!$C:$D,2,FALSE)</f>
        <v>220.02029999999999</v>
      </c>
      <c r="K73" s="65">
        <f ca="1">VLOOKUP($A73,INDIRECT($P$2),COLUMN()-1,FALSE)*VLOOKUP($A73,Usinas!$C:$D,2,FALSE)</f>
        <v>180.71099999999998</v>
      </c>
      <c r="L73" s="65">
        <f ca="1">VLOOKUP($A73,INDIRECT($P$2),COLUMN()-1,FALSE)*VLOOKUP($A73,Usinas!$C:$D,2,FALSE)</f>
        <v>197.6643</v>
      </c>
      <c r="M73" s="65">
        <f ca="1">VLOOKUP($A73,INDIRECT($P$2),COLUMN()-1,FALSE)*VLOOKUP($A73,Usinas!$C:$D,2,FALSE)</f>
        <v>245.54339999999999</v>
      </c>
      <c r="N73" s="65">
        <f ca="1">VLOOKUP($A73,INDIRECT($P$2),COLUMN()-1,FALSE)*VLOOKUP($A73,Usinas!$C:$D,2,FALSE)</f>
        <v>225.9819</v>
      </c>
      <c r="O73" s="65">
        <f ca="1">VLOOKUP($A73,INDIRECT($P$2),COLUMN()-1,FALSE)*VLOOKUP($A73,Usinas!$C:$D,2,FALSE)</f>
        <v>244.23929999999999</v>
      </c>
    </row>
    <row r="74" spans="1:15" outlineLevel="1" x14ac:dyDescent="0.25">
      <c r="A74" s="18"/>
      <c r="B74" s="19" t="s">
        <v>56</v>
      </c>
      <c r="D74" s="66">
        <f t="shared" ref="D74:I74" ca="1" si="7">SUM(D64:D73)</f>
        <v>2129.0522000000001</v>
      </c>
      <c r="E74" s="49">
        <f t="shared" ca="1" si="7"/>
        <v>2242.3876999999998</v>
      </c>
      <c r="F74" s="49">
        <f t="shared" ca="1" si="7"/>
        <v>1870.7494999999999</v>
      </c>
      <c r="G74" s="49">
        <f t="shared" ca="1" si="7"/>
        <v>1392.7057</v>
      </c>
      <c r="H74" s="49">
        <f t="shared" ca="1" si="7"/>
        <v>1349.4150000000002</v>
      </c>
      <c r="I74" s="67">
        <f t="shared" ca="1" si="7"/>
        <v>1463.9540999999999</v>
      </c>
      <c r="J74" s="66">
        <f t="shared" ref="J74:O74" ca="1" si="8">SUM(J64:J73)</f>
        <v>1308.7346</v>
      </c>
      <c r="K74" s="49">
        <f t="shared" ca="1" si="8"/>
        <v>1074.0041999999999</v>
      </c>
      <c r="L74" s="49">
        <f t="shared" ca="1" si="8"/>
        <v>1190.6653000000001</v>
      </c>
      <c r="M74" s="49">
        <f t="shared" ca="1" si="8"/>
        <v>1449.6901</v>
      </c>
      <c r="N74" s="49">
        <f t="shared" ca="1" si="8"/>
        <v>1342.827</v>
      </c>
      <c r="O74" s="67">
        <f t="shared" ca="1" si="8"/>
        <v>1536.2423000000001</v>
      </c>
    </row>
    <row r="75" spans="1:15" outlineLevel="1" x14ac:dyDescent="0.25">
      <c r="A75" s="20"/>
      <c r="B75" s="21" t="s">
        <v>0</v>
      </c>
      <c r="D75" s="68"/>
      <c r="E75" s="69"/>
      <c r="F75" s="69"/>
      <c r="G75" s="69"/>
      <c r="H75" s="69"/>
      <c r="I75" s="70"/>
      <c r="J75" s="68"/>
      <c r="K75" s="69"/>
      <c r="L75" s="69"/>
      <c r="M75" s="69"/>
      <c r="N75" s="69"/>
      <c r="O75" s="70"/>
    </row>
    <row r="76" spans="1:15" outlineLevel="1" x14ac:dyDescent="0.25">
      <c r="A76" s="52"/>
      <c r="B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</row>
    <row r="77" spans="1:15" outlineLevel="1" x14ac:dyDescent="0.25">
      <c r="A77" s="63"/>
      <c r="B77" s="64"/>
      <c r="D77" s="533" t="s">
        <v>100</v>
      </c>
      <c r="E77" s="534" t="s">
        <v>58</v>
      </c>
      <c r="F77" s="534" t="s">
        <v>101</v>
      </c>
      <c r="G77" s="534"/>
      <c r="H77" s="534"/>
      <c r="I77" s="534"/>
      <c r="J77" s="534" t="s">
        <v>100</v>
      </c>
      <c r="K77" s="534" t="s">
        <v>58</v>
      </c>
      <c r="L77" s="534" t="s">
        <v>101</v>
      </c>
      <c r="M77" s="534"/>
      <c r="N77" s="534"/>
      <c r="O77" s="535"/>
    </row>
    <row r="78" spans="1:15" outlineLevel="2" x14ac:dyDescent="0.25">
      <c r="A78" s="61">
        <v>34</v>
      </c>
      <c r="B78" s="62" t="s">
        <v>102</v>
      </c>
      <c r="D78" s="65">
        <f ca="1">VLOOKUP($A78,INDIRECT($P$2),COLUMN()-1,FALSE)*VLOOKUP($A78,Usinas!$C:$D,2,FALSE)</f>
        <v>3451.2147</v>
      </c>
      <c r="E78" s="65">
        <f ca="1">VLOOKUP($A78,INDIRECT($P$2),COLUMN()-1,FALSE)*VLOOKUP($A78,Usinas!$C:$D,2,FALSE)</f>
        <v>3617.0072</v>
      </c>
      <c r="F78" s="65">
        <f ca="1">VLOOKUP($A78,INDIRECT($P$2),COLUMN()-1,FALSE)*VLOOKUP($A78,Usinas!$C:$D,2,FALSE)</f>
        <v>3481.6424999999999</v>
      </c>
      <c r="G78" s="65">
        <f ca="1">VLOOKUP($A78,INDIRECT($P$2),COLUMN()-1,FALSE)*VLOOKUP($A78,Usinas!$C:$D,2,FALSE)</f>
        <v>2624.9829</v>
      </c>
      <c r="H78" s="65">
        <f ca="1">VLOOKUP($A78,INDIRECT($P$2),COLUMN()-1,FALSE)*VLOOKUP($A78,Usinas!$C:$D,2,FALSE)</f>
        <v>1800.3115</v>
      </c>
      <c r="I78" s="65">
        <f ca="1">VLOOKUP($A78,INDIRECT($P$2),COLUMN()-1,FALSE)*VLOOKUP($A78,Usinas!$C:$D,2,FALSE)</f>
        <v>1474.578</v>
      </c>
      <c r="J78" s="65">
        <f ca="1">VLOOKUP($A78,INDIRECT($P$2),COLUMN()-1,FALSE)*VLOOKUP($A78,Usinas!$C:$D,2,FALSE)</f>
        <v>1204.6288</v>
      </c>
      <c r="K78" s="65">
        <f ca="1">VLOOKUP($A78,INDIRECT($P$2),COLUMN()-1,FALSE)*VLOOKUP($A78,Usinas!$C:$D,2,FALSE)</f>
        <v>1008.7986</v>
      </c>
      <c r="L78" s="65">
        <f ca="1">VLOOKUP($A78,INDIRECT($P$2),COLUMN()-1,FALSE)*VLOOKUP($A78,Usinas!$C:$D,2,FALSE)</f>
        <v>961.59649999999999</v>
      </c>
      <c r="M78" s="65">
        <f ca="1">VLOOKUP($A78,INDIRECT($P$2),COLUMN()-1,FALSE)*VLOOKUP($A78,Usinas!$C:$D,2,FALSE)</f>
        <v>1104.3731</v>
      </c>
      <c r="N78" s="65">
        <f ca="1">VLOOKUP($A78,INDIRECT($P$2),COLUMN()-1,FALSE)*VLOOKUP($A78,Usinas!$C:$D,2,FALSE)</f>
        <v>1514.3682000000001</v>
      </c>
      <c r="O78" s="65">
        <f ca="1">VLOOKUP($A78,INDIRECT($P$2),COLUMN()-1,FALSE)*VLOOKUP($A78,Usinas!$C:$D,2,FALSE)</f>
        <v>2433.8339000000001</v>
      </c>
    </row>
    <row r="79" spans="1:15" outlineLevel="2" x14ac:dyDescent="0.25">
      <c r="A79" s="61">
        <v>45</v>
      </c>
      <c r="B79" s="62" t="s">
        <v>103</v>
      </c>
      <c r="D79" s="65">
        <f ca="1">VLOOKUP($A79,INDIRECT($P$2),COLUMN()-1,FALSE)*VLOOKUP($A79,Usinas!$C:$D,2,FALSE)</f>
        <v>1998.23</v>
      </c>
      <c r="E79" s="65">
        <f ca="1">VLOOKUP($A79,INDIRECT($P$2),COLUMN()-1,FALSE)*VLOOKUP($A79,Usinas!$C:$D,2,FALSE)</f>
        <v>2106.34</v>
      </c>
      <c r="F79" s="65">
        <f ca="1">VLOOKUP($A79,INDIRECT($P$2),COLUMN()-1,FALSE)*VLOOKUP($A79,Usinas!$C:$D,2,FALSE)</f>
        <v>2003.17</v>
      </c>
      <c r="G79" s="65">
        <f ca="1">VLOOKUP($A79,INDIRECT($P$2),COLUMN()-1,FALSE)*VLOOKUP($A79,Usinas!$C:$D,2,FALSE)</f>
        <v>1501.95</v>
      </c>
      <c r="H79" s="65">
        <f ca="1">VLOOKUP($A79,INDIRECT($P$2),COLUMN()-1,FALSE)*VLOOKUP($A79,Usinas!$C:$D,2,FALSE)</f>
        <v>1056.78</v>
      </c>
      <c r="I79" s="65">
        <f ca="1">VLOOKUP($A79,INDIRECT($P$2),COLUMN()-1,FALSE)*VLOOKUP($A79,Usinas!$C:$D,2,FALSE)</f>
        <v>896.61</v>
      </c>
      <c r="J79" s="65">
        <f ca="1">VLOOKUP($A79,INDIRECT($P$2),COLUMN()-1,FALSE)*VLOOKUP($A79,Usinas!$C:$D,2,FALSE)</f>
        <v>737.2</v>
      </c>
      <c r="K79" s="65">
        <f ca="1">VLOOKUP($A79,INDIRECT($P$2),COLUMN()-1,FALSE)*VLOOKUP($A79,Usinas!$C:$D,2,FALSE)</f>
        <v>628.14</v>
      </c>
      <c r="L79" s="65">
        <f ca="1">VLOOKUP($A79,INDIRECT($P$2),COLUMN()-1,FALSE)*VLOOKUP($A79,Usinas!$C:$D,2,FALSE)</f>
        <v>606.86</v>
      </c>
      <c r="M79" s="65">
        <f ca="1">VLOOKUP($A79,INDIRECT($P$2),COLUMN()-1,FALSE)*VLOOKUP($A79,Usinas!$C:$D,2,FALSE)</f>
        <v>691.41</v>
      </c>
      <c r="N79" s="65">
        <f ca="1">VLOOKUP($A79,INDIRECT($P$2),COLUMN()-1,FALSE)*VLOOKUP($A79,Usinas!$C:$D,2,FALSE)</f>
        <v>903.26</v>
      </c>
      <c r="O79" s="65">
        <f ca="1">VLOOKUP($A79,INDIRECT($P$2),COLUMN()-1,FALSE)*VLOOKUP($A79,Usinas!$C:$D,2,FALSE)</f>
        <v>1411.13</v>
      </c>
    </row>
    <row r="80" spans="1:15" outlineLevel="1" x14ac:dyDescent="0.25">
      <c r="A80" s="18"/>
      <c r="B80" s="19" t="s">
        <v>56</v>
      </c>
      <c r="D80" s="66">
        <f t="shared" ref="D80:I80" ca="1" si="9">SUM(D78:D79)</f>
        <v>5449.4447</v>
      </c>
      <c r="E80" s="49">
        <f t="shared" ca="1" si="9"/>
        <v>5723.3472000000002</v>
      </c>
      <c r="F80" s="49">
        <f t="shared" ca="1" si="9"/>
        <v>5484.8125</v>
      </c>
      <c r="G80" s="49">
        <f t="shared" ca="1" si="9"/>
        <v>4126.9328999999998</v>
      </c>
      <c r="H80" s="49">
        <f t="shared" ca="1" si="9"/>
        <v>2857.0915</v>
      </c>
      <c r="I80" s="67">
        <f t="shared" ca="1" si="9"/>
        <v>2371.1880000000001</v>
      </c>
      <c r="J80" s="66">
        <f t="shared" ref="J80:O80" ca="1" si="10">SUM(J78:J79)</f>
        <v>1941.8288</v>
      </c>
      <c r="K80" s="49">
        <f t="shared" ca="1" si="10"/>
        <v>1636.9386</v>
      </c>
      <c r="L80" s="49">
        <f t="shared" ca="1" si="10"/>
        <v>1568.4565</v>
      </c>
      <c r="M80" s="49">
        <f t="shared" ca="1" si="10"/>
        <v>1795.7831000000001</v>
      </c>
      <c r="N80" s="49">
        <f t="shared" ca="1" si="10"/>
        <v>2417.6282000000001</v>
      </c>
      <c r="O80" s="67">
        <f t="shared" ca="1" si="10"/>
        <v>3844.9639000000002</v>
      </c>
    </row>
    <row r="81" spans="1:15" outlineLevel="1" x14ac:dyDescent="0.25">
      <c r="A81" s="20"/>
      <c r="B81" s="21" t="s">
        <v>0</v>
      </c>
      <c r="D81" s="68"/>
      <c r="E81" s="69"/>
      <c r="F81" s="69"/>
      <c r="G81" s="69"/>
      <c r="H81" s="69"/>
      <c r="I81" s="70"/>
      <c r="J81" s="68"/>
      <c r="K81" s="69"/>
      <c r="L81" s="69"/>
      <c r="M81" s="69"/>
      <c r="N81" s="69"/>
      <c r="O81" s="70"/>
    </row>
    <row r="82" spans="1:15" outlineLevel="1" x14ac:dyDescent="0.25">
      <c r="A82" s="1"/>
      <c r="B82" s="133"/>
      <c r="D82" s="50"/>
      <c r="E82" s="51"/>
      <c r="F82" s="51"/>
      <c r="G82" s="51"/>
      <c r="H82" s="51"/>
      <c r="I82" s="51"/>
      <c r="J82" s="50"/>
      <c r="K82" s="51"/>
      <c r="L82" s="51"/>
      <c r="M82" s="51"/>
      <c r="N82" s="51"/>
      <c r="O82" s="51"/>
    </row>
    <row r="83" spans="1:15" ht="17.25" customHeight="1" outlineLevel="1" x14ac:dyDescent="0.25">
      <c r="A83" s="63"/>
      <c r="B83" s="64"/>
      <c r="D83" s="542" t="s">
        <v>104</v>
      </c>
      <c r="E83" s="543" t="s">
        <v>58</v>
      </c>
      <c r="F83" s="543" t="s">
        <v>105</v>
      </c>
      <c r="G83" s="543"/>
      <c r="H83" s="543"/>
      <c r="I83" s="544"/>
      <c r="J83" s="542" t="s">
        <v>104</v>
      </c>
      <c r="K83" s="543" t="s">
        <v>58</v>
      </c>
      <c r="L83" s="543" t="s">
        <v>105</v>
      </c>
      <c r="M83" s="543"/>
      <c r="N83" s="543"/>
      <c r="O83" s="544"/>
    </row>
    <row r="84" spans="1:15" outlineLevel="2" x14ac:dyDescent="0.25">
      <c r="A84" s="61">
        <v>46</v>
      </c>
      <c r="B84" s="62" t="s">
        <v>106</v>
      </c>
      <c r="D84" s="65">
        <f ca="1">VLOOKUP($A84,INDIRECT($P$2),COLUMN()-1,FALSE)*VLOOKUP($A84,Usinas!$C:$D,2,FALSE)</f>
        <v>1935.0408</v>
      </c>
      <c r="E84" s="65">
        <f ca="1">VLOOKUP($A84,INDIRECT($P$2),COLUMN()-1,FALSE)*VLOOKUP($A84,Usinas!$C:$D,2,FALSE)</f>
        <v>2073.2580000000003</v>
      </c>
      <c r="F84" s="65">
        <f ca="1">VLOOKUP($A84,INDIRECT($P$2),COLUMN()-1,FALSE)*VLOOKUP($A84,Usinas!$C:$D,2,FALSE)</f>
        <v>1978.0002000000002</v>
      </c>
      <c r="G84" s="65">
        <f ca="1">VLOOKUP($A84,INDIRECT($P$2),COLUMN()-1,FALSE)*VLOOKUP($A84,Usinas!$C:$D,2,FALSE)</f>
        <v>1519.2006000000001</v>
      </c>
      <c r="H84" s="65">
        <f ca="1">VLOOKUP($A84,INDIRECT($P$2),COLUMN()-1,FALSE)*VLOOKUP($A84,Usinas!$C:$D,2,FALSE)</f>
        <v>1096.5684000000001</v>
      </c>
      <c r="I84" s="65">
        <f ca="1">VLOOKUP($A84,INDIRECT($P$2),COLUMN()-1,FALSE)*VLOOKUP($A84,Usinas!$C:$D,2,FALSE)</f>
        <v>953.25720000000001</v>
      </c>
      <c r="J84" s="65">
        <f ca="1">VLOOKUP($A84,INDIRECT($P$2),COLUMN()-1,FALSE)*VLOOKUP($A84,Usinas!$C:$D,2,FALSE)</f>
        <v>781.58940000000007</v>
      </c>
      <c r="K84" s="65">
        <f ca="1">VLOOKUP($A84,INDIRECT($P$2),COLUMN()-1,FALSE)*VLOOKUP($A84,Usinas!$C:$D,2,FALSE)</f>
        <v>665.9556</v>
      </c>
      <c r="L84" s="65">
        <f ca="1">VLOOKUP($A84,INDIRECT($P$2),COLUMN()-1,FALSE)*VLOOKUP($A84,Usinas!$C:$D,2,FALSE)</f>
        <v>647.1078</v>
      </c>
      <c r="M84" s="65">
        <f ca="1">VLOOKUP($A84,INDIRECT($P$2),COLUMN()-1,FALSE)*VLOOKUP($A84,Usinas!$C:$D,2,FALSE)</f>
        <v>730.98900000000003</v>
      </c>
      <c r="N84" s="65">
        <f ca="1">VLOOKUP($A84,INDIRECT($P$2),COLUMN()-1,FALSE)*VLOOKUP($A84,Usinas!$C:$D,2,FALSE)</f>
        <v>920.14620000000002</v>
      </c>
      <c r="O84" s="65">
        <f ca="1">VLOOKUP($A84,INDIRECT($P$2),COLUMN()-1,FALSE)*VLOOKUP($A84,Usinas!$C:$D,2,FALSE)</f>
        <v>1375.0404000000001</v>
      </c>
    </row>
    <row r="85" spans="1:15" outlineLevel="2" x14ac:dyDescent="0.25">
      <c r="A85" s="61">
        <v>66</v>
      </c>
      <c r="B85" s="62" t="s">
        <v>107</v>
      </c>
      <c r="D85" s="65">
        <f ca="1">VLOOKUP($A85,INDIRECT($P$2),COLUMN()-1,FALSE)*VLOOKUP($A85,Usinas!$C:$D,2,FALSE)</f>
        <v>15312.3652</v>
      </c>
      <c r="E85" s="65">
        <f ca="1">VLOOKUP($A85,INDIRECT($P$2),COLUMN()-1,FALSE)*VLOOKUP($A85,Usinas!$C:$D,2,FALSE)</f>
        <v>16590.636399999999</v>
      </c>
      <c r="F85" s="65">
        <f ca="1">VLOOKUP($A85,INDIRECT($P$2),COLUMN()-1,FALSE)*VLOOKUP($A85,Usinas!$C:$D,2,FALSE)</f>
        <v>15565.744200000001</v>
      </c>
      <c r="G85" s="65">
        <f ca="1">VLOOKUP($A85,INDIRECT($P$2),COLUMN()-1,FALSE)*VLOOKUP($A85,Usinas!$C:$D,2,FALSE)</f>
        <v>12351.4506</v>
      </c>
      <c r="H85" s="65">
        <f ca="1">VLOOKUP($A85,INDIRECT($P$2),COLUMN()-1,FALSE)*VLOOKUP($A85,Usinas!$C:$D,2,FALSE)</f>
        <v>9930.3883999999998</v>
      </c>
      <c r="I85" s="65">
        <f ca="1">VLOOKUP($A85,INDIRECT($P$2),COLUMN()-1,FALSE)*VLOOKUP($A85,Usinas!$C:$D,2,FALSE)</f>
        <v>9291.2528000000002</v>
      </c>
      <c r="J85" s="65">
        <f ca="1">VLOOKUP($A85,INDIRECT($P$2),COLUMN()-1,FALSE)*VLOOKUP($A85,Usinas!$C:$D,2,FALSE)</f>
        <v>7875.433</v>
      </c>
      <c r="K85" s="65">
        <f ca="1">VLOOKUP($A85,INDIRECT($P$2),COLUMN()-1,FALSE)*VLOOKUP($A85,Usinas!$C:$D,2,FALSE)</f>
        <v>6575.4435999999996</v>
      </c>
      <c r="L85" s="65">
        <f ca="1">VLOOKUP($A85,INDIRECT($P$2),COLUMN()-1,FALSE)*VLOOKUP($A85,Usinas!$C:$D,2,FALSE)</f>
        <v>6618.88</v>
      </c>
      <c r="M85" s="65">
        <f ca="1">VLOOKUP($A85,INDIRECT($P$2),COLUMN()-1,FALSE)*VLOOKUP($A85,Usinas!$C:$D,2,FALSE)</f>
        <v>7900.2538000000004</v>
      </c>
      <c r="N85" s="65">
        <f ca="1">VLOOKUP($A85,INDIRECT($P$2),COLUMN()-1,FALSE)*VLOOKUP($A85,Usinas!$C:$D,2,FALSE)</f>
        <v>8702.7929999999997</v>
      </c>
      <c r="O85" s="65">
        <f ca="1">VLOOKUP($A85,INDIRECT($P$2),COLUMN()-1,FALSE)*VLOOKUP($A85,Usinas!$C:$D,2,FALSE)</f>
        <v>11488.927799999999</v>
      </c>
    </row>
    <row r="86" spans="1:15" outlineLevel="1" x14ac:dyDescent="0.25">
      <c r="A86" s="18"/>
      <c r="B86" s="19" t="s">
        <v>56</v>
      </c>
      <c r="D86" s="66">
        <f t="shared" ref="D86:I86" ca="1" si="11">SUM(D84:D85)</f>
        <v>17247.405999999999</v>
      </c>
      <c r="E86" s="49">
        <f t="shared" ca="1" si="11"/>
        <v>18663.894400000001</v>
      </c>
      <c r="F86" s="49">
        <f t="shared" ca="1" si="11"/>
        <v>17543.7444</v>
      </c>
      <c r="G86" s="49">
        <f t="shared" ca="1" si="11"/>
        <v>13870.6512</v>
      </c>
      <c r="H86" s="49">
        <f t="shared" ca="1" si="11"/>
        <v>11026.9568</v>
      </c>
      <c r="I86" s="67">
        <f t="shared" ca="1" si="11"/>
        <v>10244.51</v>
      </c>
      <c r="J86" s="66">
        <f t="shared" ref="J86:O86" ca="1" si="12">SUM(J84:J85)</f>
        <v>8657.0223999999998</v>
      </c>
      <c r="K86" s="49">
        <f t="shared" ca="1" si="12"/>
        <v>7241.3991999999998</v>
      </c>
      <c r="L86" s="49">
        <f t="shared" ca="1" si="12"/>
        <v>7265.9877999999999</v>
      </c>
      <c r="M86" s="49">
        <f t="shared" ca="1" si="12"/>
        <v>8631.2428</v>
      </c>
      <c r="N86" s="49">
        <f t="shared" ca="1" si="12"/>
        <v>9622.9391999999989</v>
      </c>
      <c r="O86" s="67">
        <f t="shared" ca="1" si="12"/>
        <v>12863.968199999999</v>
      </c>
    </row>
    <row r="87" spans="1:15" outlineLevel="1" x14ac:dyDescent="0.25">
      <c r="A87" s="20"/>
      <c r="B87" s="21" t="s">
        <v>0</v>
      </c>
      <c r="D87" s="68"/>
      <c r="E87" s="69"/>
      <c r="F87" s="69"/>
      <c r="G87" s="69"/>
      <c r="H87" s="69"/>
      <c r="I87" s="70"/>
      <c r="J87" s="68"/>
      <c r="K87" s="69"/>
      <c r="L87" s="69"/>
      <c r="M87" s="69"/>
      <c r="N87" s="69"/>
      <c r="O87" s="70"/>
    </row>
    <row r="88" spans="1:15" outlineLevel="1" x14ac:dyDescent="0.25">
      <c r="A88" s="1"/>
      <c r="B88" s="134" t="s">
        <v>713</v>
      </c>
      <c r="D88" s="285">
        <f ca="1">(VLOOKUP(66,INDIRECT($P$2),COLUMN()-1,FALSE) - VLOOKUP(44,INDIRECT($P$2),COLUMN()-1,FALSE)- VLOOKUP(61,INDIRECT($P$2),COLUMN()-1,FALSE))*VLOOKUP($A85,Usinas!$C:$D,2,FALSE)</f>
        <v>3291.8586</v>
      </c>
      <c r="E88" s="285">
        <f ca="1">(VLOOKUP(66,INDIRECT($P$2),COLUMN()-1,FALSE) - VLOOKUP(44,INDIRECT($P$2),COLUMN()-1,FALSE)- VLOOKUP(61,INDIRECT($P$2),COLUMN()-1,FALSE))*VLOOKUP($A85,Usinas!$C:$D,2,FALSE)</f>
        <v>3972.3622</v>
      </c>
      <c r="F88" s="285">
        <f ca="1">(VLOOKUP(66,INDIRECT($P$2),COLUMN()-1,FALSE) - VLOOKUP(44,INDIRECT($P$2),COLUMN()-1,FALSE)- VLOOKUP(61,INDIRECT($P$2),COLUMN()-1,FALSE))*VLOOKUP($A85,Usinas!$C:$D,2,FALSE)</f>
        <v>3766.5563999999999</v>
      </c>
      <c r="G88" s="285">
        <f ca="1">(VLOOKUP(66,INDIRECT($P$2),COLUMN()-1,FALSE) - VLOOKUP(44,INDIRECT($P$2),COLUMN()-1,FALSE)- VLOOKUP(61,INDIRECT($P$2),COLUMN()-1,FALSE))*VLOOKUP($A85,Usinas!$C:$D,2,FALSE)</f>
        <v>3535.9297999999999</v>
      </c>
      <c r="H88" s="285">
        <f ca="1">(VLOOKUP(66,INDIRECT($P$2),COLUMN()-1,FALSE) - VLOOKUP(44,INDIRECT($P$2),COLUMN()-1,FALSE)- VLOOKUP(61,INDIRECT($P$2),COLUMN()-1,FALSE))*VLOOKUP($A85,Usinas!$C:$D,2,FALSE)</f>
        <v>3479.0488</v>
      </c>
      <c r="I88" s="285">
        <f ca="1">(VLOOKUP(66,INDIRECT($P$2),COLUMN()-1,FALSE) - VLOOKUP(44,INDIRECT($P$2),COLUMN()-1,FALSE)- VLOOKUP(61,INDIRECT($P$2),COLUMN()-1,FALSE))*VLOOKUP($A85,Usinas!$C:$D,2,FALSE)</f>
        <v>3592.8108000000002</v>
      </c>
      <c r="J88" s="285">
        <f ca="1">(VLOOKUP(66,INDIRECT($P$2),COLUMN()-1,FALSE) - VLOOKUP(44,INDIRECT($P$2),COLUMN()-1,FALSE)- VLOOKUP(61,INDIRECT($P$2),COLUMN()-1,FALSE))*VLOOKUP($A85,Usinas!$C:$D,2,FALSE)</f>
        <v>3129.4892</v>
      </c>
      <c r="K88" s="285">
        <f ca="1">(VLOOKUP(66,INDIRECT($P$2),COLUMN()-1,FALSE) - VLOOKUP(44,INDIRECT($P$2),COLUMN()-1,FALSE)- VLOOKUP(61,INDIRECT($P$2),COLUMN()-1,FALSE))*VLOOKUP($A85,Usinas!$C:$D,2,FALSE)</f>
        <v>2612.3892000000001</v>
      </c>
      <c r="L88" s="285">
        <f ca="1">(VLOOKUP(66,INDIRECT($P$2),COLUMN()-1,FALSE) - VLOOKUP(44,INDIRECT($P$2),COLUMN()-1,FALSE)- VLOOKUP(61,INDIRECT($P$2),COLUMN()-1,FALSE))*VLOOKUP($A85,Usinas!$C:$D,2,FALSE)</f>
        <v>2667.2017999999998</v>
      </c>
      <c r="M88" s="285">
        <f ca="1">(VLOOKUP(66,INDIRECT($P$2),COLUMN()-1,FALSE) - VLOOKUP(44,INDIRECT($P$2),COLUMN()-1,FALSE)- VLOOKUP(61,INDIRECT($P$2),COLUMN()-1,FALSE))*VLOOKUP($A85,Usinas!$C:$D,2,FALSE)</f>
        <v>3272.2087999999999</v>
      </c>
      <c r="N88" s="285">
        <f ca="1">(VLOOKUP(66,INDIRECT($P$2),COLUMN()-1,FALSE) - VLOOKUP(44,INDIRECT($P$2),COLUMN()-1,FALSE)- VLOOKUP(61,INDIRECT($P$2),COLUMN()-1,FALSE))*VLOOKUP($A85,Usinas!$C:$D,2,FALSE)</f>
        <v>3044.6848</v>
      </c>
      <c r="O88" s="285">
        <f ca="1">(VLOOKUP(66,INDIRECT($P$2),COLUMN()-1,FALSE) - VLOOKUP(44,INDIRECT($P$2),COLUMN()-1,FALSE)- VLOOKUP(61,INDIRECT($P$2),COLUMN()-1,FALSE))*VLOOKUP($A85,Usinas!$C:$D,2,FALSE)</f>
        <v>3005.3852000000002</v>
      </c>
    </row>
    <row r="89" spans="1:15" outlineLevel="1" x14ac:dyDescent="0.25">
      <c r="A89" s="63"/>
      <c r="B89" s="64"/>
      <c r="D89" s="542" t="s">
        <v>108</v>
      </c>
      <c r="E89" s="543" t="s">
        <v>58</v>
      </c>
      <c r="F89" s="543" t="s">
        <v>109</v>
      </c>
      <c r="G89" s="543"/>
      <c r="H89" s="543"/>
      <c r="I89" s="544"/>
      <c r="J89" s="542" t="s">
        <v>108</v>
      </c>
      <c r="K89" s="543" t="s">
        <v>58</v>
      </c>
      <c r="L89" s="543" t="s">
        <v>109</v>
      </c>
      <c r="M89" s="543"/>
      <c r="N89" s="543"/>
      <c r="O89" s="544"/>
    </row>
    <row r="90" spans="1:15" outlineLevel="2" x14ac:dyDescent="0.25">
      <c r="A90" s="61">
        <v>120</v>
      </c>
      <c r="B90" s="62" t="s">
        <v>110</v>
      </c>
      <c r="D90" s="65">
        <f ca="1">VLOOKUP($A90,INDIRECT($P$2),COLUMN()-1,FALSE)*VLOOKUP($A90,Usinas!$C:$D,2,FALSE)</f>
        <v>22.707000000000001</v>
      </c>
      <c r="E90" s="65">
        <f ca="1">VLOOKUP($A90,INDIRECT($P$2),COLUMN()-1,FALSE)*VLOOKUP($A90,Usinas!$C:$D,2,FALSE)</f>
        <v>24.220800000000004</v>
      </c>
      <c r="F90" s="65">
        <f ca="1">VLOOKUP($A90,INDIRECT($P$2),COLUMN()-1,FALSE)*VLOOKUP($A90,Usinas!$C:$D,2,FALSE)</f>
        <v>23.211600000000001</v>
      </c>
      <c r="G90" s="65">
        <f ca="1">VLOOKUP($A90,INDIRECT($P$2),COLUMN()-1,FALSE)*VLOOKUP($A90,Usinas!$C:$D,2,FALSE)</f>
        <v>16.651800000000001</v>
      </c>
      <c r="H90" s="65">
        <f ca="1">VLOOKUP($A90,INDIRECT($P$2),COLUMN()-1,FALSE)*VLOOKUP($A90,Usinas!$C:$D,2,FALSE)</f>
        <v>13.119600000000002</v>
      </c>
      <c r="I90" s="65">
        <f ca="1">VLOOKUP($A90,INDIRECT($P$2),COLUMN()-1,FALSE)*VLOOKUP($A90,Usinas!$C:$D,2,FALSE)</f>
        <v>12.110400000000002</v>
      </c>
      <c r="J90" s="65">
        <f ca="1">VLOOKUP($A90,INDIRECT($P$2),COLUMN()-1,FALSE)*VLOOKUP($A90,Usinas!$C:$D,2,FALSE)</f>
        <v>10.092000000000001</v>
      </c>
      <c r="K90" s="65">
        <f ca="1">VLOOKUP($A90,INDIRECT($P$2),COLUMN()-1,FALSE)*VLOOKUP($A90,Usinas!$C:$D,2,FALSE)</f>
        <v>8.5782000000000007</v>
      </c>
      <c r="L90" s="65">
        <f ca="1">VLOOKUP($A90,INDIRECT($P$2),COLUMN()-1,FALSE)*VLOOKUP($A90,Usinas!$C:$D,2,FALSE)</f>
        <v>9.0828000000000007</v>
      </c>
      <c r="M90" s="65">
        <f ca="1">VLOOKUP($A90,INDIRECT($P$2),COLUMN()-1,FALSE)*VLOOKUP($A90,Usinas!$C:$D,2,FALSE)</f>
        <v>10.092000000000001</v>
      </c>
      <c r="N90" s="65">
        <f ca="1">VLOOKUP($A90,INDIRECT($P$2),COLUMN()-1,FALSE)*VLOOKUP($A90,Usinas!$C:$D,2,FALSE)</f>
        <v>11.6058</v>
      </c>
      <c r="O90" s="65">
        <f ca="1">VLOOKUP($A90,INDIRECT($P$2),COLUMN()-1,FALSE)*VLOOKUP($A90,Usinas!$C:$D,2,FALSE)</f>
        <v>16.651800000000001</v>
      </c>
    </row>
    <row r="91" spans="1:15" outlineLevel="2" x14ac:dyDescent="0.25">
      <c r="A91" s="61">
        <v>121</v>
      </c>
      <c r="B91" s="62" t="s">
        <v>111</v>
      </c>
      <c r="D91" s="65">
        <f ca="1">VLOOKUP($A91,INDIRECT($P$2),COLUMN()-1,FALSE)*VLOOKUP($A91,Usinas!$C:$D,2,FALSE)</f>
        <v>73.531500000000008</v>
      </c>
      <c r="E91" s="65">
        <f ca="1">VLOOKUP($A91,INDIRECT($P$2),COLUMN()-1,FALSE)*VLOOKUP($A91,Usinas!$C:$D,2,FALSE)</f>
        <v>77.7333</v>
      </c>
      <c r="F91" s="65">
        <f ca="1">VLOOKUP($A91,INDIRECT($P$2),COLUMN()-1,FALSE)*VLOOKUP($A91,Usinas!$C:$D,2,FALSE)</f>
        <v>71.430599999999998</v>
      </c>
      <c r="G91" s="65">
        <f ca="1">VLOOKUP($A91,INDIRECT($P$2),COLUMN()-1,FALSE)*VLOOKUP($A91,Usinas!$C:$D,2,FALSE)</f>
        <v>55.323700000000002</v>
      </c>
      <c r="H91" s="65">
        <f ca="1">VLOOKUP($A91,INDIRECT($P$2),COLUMN()-1,FALSE)*VLOOKUP($A91,Usinas!$C:$D,2,FALSE)</f>
        <v>42.718299999999999</v>
      </c>
      <c r="I91" s="65">
        <f ca="1">VLOOKUP($A91,INDIRECT($P$2),COLUMN()-1,FALSE)*VLOOKUP($A91,Usinas!$C:$D,2,FALSE)</f>
        <v>37.816200000000002</v>
      </c>
      <c r="J91" s="65">
        <f ca="1">VLOOKUP($A91,INDIRECT($P$2),COLUMN()-1,FALSE)*VLOOKUP($A91,Usinas!$C:$D,2,FALSE)</f>
        <v>32.914100000000005</v>
      </c>
      <c r="K91" s="65">
        <f ca="1">VLOOKUP($A91,INDIRECT($P$2),COLUMN()-1,FALSE)*VLOOKUP($A91,Usinas!$C:$D,2,FALSE)</f>
        <v>29.412600000000001</v>
      </c>
      <c r="L91" s="65">
        <f ca="1">VLOOKUP($A91,INDIRECT($P$2),COLUMN()-1,FALSE)*VLOOKUP($A91,Usinas!$C:$D,2,FALSE)</f>
        <v>31.513500000000001</v>
      </c>
      <c r="M91" s="65">
        <f ca="1">VLOOKUP($A91,INDIRECT($P$2),COLUMN()-1,FALSE)*VLOOKUP($A91,Usinas!$C:$D,2,FALSE)</f>
        <v>35.715299999999999</v>
      </c>
      <c r="N91" s="65">
        <f ca="1">VLOOKUP($A91,INDIRECT($P$2),COLUMN()-1,FALSE)*VLOOKUP($A91,Usinas!$C:$D,2,FALSE)</f>
        <v>40.617400000000004</v>
      </c>
      <c r="O91" s="65">
        <f ca="1">VLOOKUP($A91,INDIRECT($P$2),COLUMN()-1,FALSE)*VLOOKUP($A91,Usinas!$C:$D,2,FALSE)</f>
        <v>55.323700000000002</v>
      </c>
    </row>
    <row r="92" spans="1:15" outlineLevel="2" x14ac:dyDescent="0.25">
      <c r="A92" s="61">
        <v>122</v>
      </c>
      <c r="B92" s="62" t="s">
        <v>112</v>
      </c>
      <c r="D92" s="65">
        <f ca="1">VLOOKUP($A92,INDIRECT($P$2),COLUMN()-1,FALSE)*VLOOKUP($A92,Usinas!$C:$D,2,FALSE)</f>
        <v>42.287999999999997</v>
      </c>
      <c r="E92" s="65">
        <f ca="1">VLOOKUP($A92,INDIRECT($P$2),COLUMN()-1,FALSE)*VLOOKUP($A92,Usinas!$C:$D,2,FALSE)</f>
        <v>45.107199999999999</v>
      </c>
      <c r="F92" s="65">
        <f ca="1">VLOOKUP($A92,INDIRECT($P$2),COLUMN()-1,FALSE)*VLOOKUP($A92,Usinas!$C:$D,2,FALSE)</f>
        <v>40.878399999999999</v>
      </c>
      <c r="G92" s="65">
        <f ca="1">VLOOKUP($A92,INDIRECT($P$2),COLUMN()-1,FALSE)*VLOOKUP($A92,Usinas!$C:$D,2,FALSE)</f>
        <v>31.715999999999998</v>
      </c>
      <c r="H92" s="65">
        <f ca="1">VLOOKUP($A92,INDIRECT($P$2),COLUMN()-1,FALSE)*VLOOKUP($A92,Usinas!$C:$D,2,FALSE)</f>
        <v>24.667999999999999</v>
      </c>
      <c r="I92" s="65">
        <f ca="1">VLOOKUP($A92,INDIRECT($P$2),COLUMN()-1,FALSE)*VLOOKUP($A92,Usinas!$C:$D,2,FALSE)</f>
        <v>21.848800000000001</v>
      </c>
      <c r="J92" s="65">
        <f ca="1">VLOOKUP($A92,INDIRECT($P$2),COLUMN()-1,FALSE)*VLOOKUP($A92,Usinas!$C:$D,2,FALSE)</f>
        <v>19.029599999999999</v>
      </c>
      <c r="K92" s="65">
        <f ca="1">VLOOKUP($A92,INDIRECT($P$2),COLUMN()-1,FALSE)*VLOOKUP($A92,Usinas!$C:$D,2,FALSE)</f>
        <v>16.915199999999999</v>
      </c>
      <c r="L92" s="65">
        <f ca="1">VLOOKUP($A92,INDIRECT($P$2),COLUMN()-1,FALSE)*VLOOKUP($A92,Usinas!$C:$D,2,FALSE)</f>
        <v>17.9724</v>
      </c>
      <c r="M92" s="65">
        <f ca="1">VLOOKUP($A92,INDIRECT($P$2),COLUMN()-1,FALSE)*VLOOKUP($A92,Usinas!$C:$D,2,FALSE)</f>
        <v>20.0868</v>
      </c>
      <c r="N92" s="65">
        <f ca="1">VLOOKUP($A92,INDIRECT($P$2),COLUMN()-1,FALSE)*VLOOKUP($A92,Usinas!$C:$D,2,FALSE)</f>
        <v>23.258399999999998</v>
      </c>
      <c r="O92" s="65">
        <f ca="1">VLOOKUP($A92,INDIRECT($P$2),COLUMN()-1,FALSE)*VLOOKUP($A92,Usinas!$C:$D,2,FALSE)</f>
        <v>31.363599999999998</v>
      </c>
    </row>
    <row r="93" spans="1:15" outlineLevel="2" x14ac:dyDescent="0.25">
      <c r="A93" s="61">
        <v>123</v>
      </c>
      <c r="B93" s="62" t="s">
        <v>113</v>
      </c>
      <c r="D93" s="65">
        <f ca="1">VLOOKUP($A93,INDIRECT($P$2),COLUMN()-1,FALSE)*VLOOKUP($A93,Usinas!$C:$D,2,FALSE)</f>
        <v>200.29519999999999</v>
      </c>
      <c r="E93" s="65">
        <f ca="1">VLOOKUP($A93,INDIRECT($P$2),COLUMN()-1,FALSE)*VLOOKUP($A93,Usinas!$C:$D,2,FALSE)</f>
        <v>211.48189999999997</v>
      </c>
      <c r="F93" s="65">
        <f ca="1">VLOOKUP($A93,INDIRECT($P$2),COLUMN()-1,FALSE)*VLOOKUP($A93,Usinas!$C:$D,2,FALSE)</f>
        <v>204.55679999999998</v>
      </c>
      <c r="G93" s="65">
        <f ca="1">VLOOKUP($A93,INDIRECT($P$2),COLUMN()-1,FALSE)*VLOOKUP($A93,Usinas!$C:$D,2,FALSE)</f>
        <v>144.89439999999999</v>
      </c>
      <c r="H93" s="65">
        <f ca="1">VLOOKUP($A93,INDIRECT($P$2),COLUMN()-1,FALSE)*VLOOKUP($A93,Usinas!$C:$D,2,FALSE)</f>
        <v>101.21299999999999</v>
      </c>
      <c r="I93" s="65">
        <f ca="1">VLOOKUP($A93,INDIRECT($P$2),COLUMN()-1,FALSE)*VLOOKUP($A93,Usinas!$C:$D,2,FALSE)</f>
        <v>88.960899999999995</v>
      </c>
      <c r="J93" s="65">
        <f ca="1">VLOOKUP($A93,INDIRECT($P$2),COLUMN()-1,FALSE)*VLOOKUP($A93,Usinas!$C:$D,2,FALSE)</f>
        <v>74.577999999999989</v>
      </c>
      <c r="K93" s="65">
        <f ca="1">VLOOKUP($A93,INDIRECT($P$2),COLUMN()-1,FALSE)*VLOOKUP($A93,Usinas!$C:$D,2,FALSE)</f>
        <v>63.923999999999992</v>
      </c>
      <c r="L93" s="65">
        <f ca="1">VLOOKUP($A93,INDIRECT($P$2),COLUMN()-1,FALSE)*VLOOKUP($A93,Usinas!$C:$D,2,FALSE)</f>
        <v>66.0548</v>
      </c>
      <c r="M93" s="65">
        <f ca="1">VLOOKUP($A93,INDIRECT($P$2),COLUMN()-1,FALSE)*VLOOKUP($A93,Usinas!$C:$D,2,FALSE)</f>
        <v>78.83959999999999</v>
      </c>
      <c r="N93" s="65">
        <f ca="1">VLOOKUP($A93,INDIRECT($P$2),COLUMN()-1,FALSE)*VLOOKUP($A93,Usinas!$C:$D,2,FALSE)</f>
        <v>98.549499999999995</v>
      </c>
      <c r="O93" s="65">
        <f ca="1">VLOOKUP($A93,INDIRECT($P$2),COLUMN()-1,FALSE)*VLOOKUP($A93,Usinas!$C:$D,2,FALSE)</f>
        <v>142.7636</v>
      </c>
    </row>
    <row r="94" spans="1:15" outlineLevel="2" x14ac:dyDescent="0.25">
      <c r="A94" s="61">
        <v>197</v>
      </c>
      <c r="B94" s="62" t="s">
        <v>114</v>
      </c>
      <c r="D94" s="65">
        <f ca="1">VLOOKUP($A94,INDIRECT($P$2),COLUMN()-1,FALSE)*VLOOKUP($A94,Usinas!$C:$D,2,FALSE)</f>
        <v>69.640199999999993</v>
      </c>
      <c r="E94" s="65">
        <f ca="1">VLOOKUP($A94,INDIRECT($P$2),COLUMN()-1,FALSE)*VLOOKUP($A94,Usinas!$C:$D,2,FALSE)</f>
        <v>68.53479999999999</v>
      </c>
      <c r="F94" s="65">
        <f ca="1">VLOOKUP($A94,INDIRECT($P$2),COLUMN()-1,FALSE)*VLOOKUP($A94,Usinas!$C:$D,2,FALSE)</f>
        <v>63.007799999999996</v>
      </c>
      <c r="G94" s="65">
        <f ca="1">VLOOKUP($A94,INDIRECT($P$2),COLUMN()-1,FALSE)*VLOOKUP($A94,Usinas!$C:$D,2,FALSE)</f>
        <v>46.4268</v>
      </c>
      <c r="H94" s="65">
        <f ca="1">VLOOKUP($A94,INDIRECT($P$2),COLUMN()-1,FALSE)*VLOOKUP($A94,Usinas!$C:$D,2,FALSE)</f>
        <v>36.478200000000001</v>
      </c>
      <c r="I94" s="65">
        <f ca="1">VLOOKUP($A94,INDIRECT($P$2),COLUMN()-1,FALSE)*VLOOKUP($A94,Usinas!$C:$D,2,FALSE)</f>
        <v>30.9512</v>
      </c>
      <c r="J94" s="65">
        <f ca="1">VLOOKUP($A94,INDIRECT($P$2),COLUMN()-1,FALSE)*VLOOKUP($A94,Usinas!$C:$D,2,FALSE)</f>
        <v>26.529599999999999</v>
      </c>
      <c r="K94" s="65">
        <f ca="1">VLOOKUP($A94,INDIRECT($P$2),COLUMN()-1,FALSE)*VLOOKUP($A94,Usinas!$C:$D,2,FALSE)</f>
        <v>24.3188</v>
      </c>
      <c r="L94" s="65">
        <f ca="1">VLOOKUP($A94,INDIRECT($P$2),COLUMN()-1,FALSE)*VLOOKUP($A94,Usinas!$C:$D,2,FALSE)</f>
        <v>23.2134</v>
      </c>
      <c r="M94" s="65">
        <f ca="1">VLOOKUP($A94,INDIRECT($P$2),COLUMN()-1,FALSE)*VLOOKUP($A94,Usinas!$C:$D,2,FALSE)</f>
        <v>26.529599999999999</v>
      </c>
      <c r="N94" s="65">
        <f ca="1">VLOOKUP($A94,INDIRECT($P$2),COLUMN()-1,FALSE)*VLOOKUP($A94,Usinas!$C:$D,2,FALSE)</f>
        <v>37.583599999999997</v>
      </c>
      <c r="O94" s="65">
        <f ca="1">VLOOKUP($A94,INDIRECT($P$2),COLUMN()-1,FALSE)*VLOOKUP($A94,Usinas!$C:$D,2,FALSE)</f>
        <v>54.1646</v>
      </c>
    </row>
    <row r="95" spans="1:15" outlineLevel="2" x14ac:dyDescent="0.25">
      <c r="A95" s="61">
        <v>198</v>
      </c>
      <c r="B95" s="62" t="s">
        <v>115</v>
      </c>
      <c r="D95" s="65">
        <f ca="1">VLOOKUP($A95,INDIRECT($P$2),COLUMN()-1,FALSE)*VLOOKUP($A95,Usinas!$C:$D,2,FALSE)</f>
        <v>79.400399999999991</v>
      </c>
      <c r="E95" s="65">
        <f ca="1">VLOOKUP($A95,INDIRECT($P$2),COLUMN()-1,FALSE)*VLOOKUP($A95,Usinas!$C:$D,2,FALSE)</f>
        <v>76.899599999999992</v>
      </c>
      <c r="F95" s="65">
        <f ca="1">VLOOKUP($A95,INDIRECT($P$2),COLUMN()-1,FALSE)*VLOOKUP($A95,Usinas!$C:$D,2,FALSE)</f>
        <v>70.022400000000005</v>
      </c>
      <c r="G95" s="65">
        <f ca="1">VLOOKUP($A95,INDIRECT($P$2),COLUMN()-1,FALSE)*VLOOKUP($A95,Usinas!$C:$D,2,FALSE)</f>
        <v>51.891599999999997</v>
      </c>
      <c r="H95" s="65">
        <f ca="1">VLOOKUP($A95,INDIRECT($P$2),COLUMN()-1,FALSE)*VLOOKUP($A95,Usinas!$C:$D,2,FALSE)</f>
        <v>40.012799999999999</v>
      </c>
      <c r="I95" s="65">
        <f ca="1">VLOOKUP($A95,INDIRECT($P$2),COLUMN()-1,FALSE)*VLOOKUP($A95,Usinas!$C:$D,2,FALSE)</f>
        <v>35.011200000000002</v>
      </c>
      <c r="J95" s="65">
        <f ca="1">VLOOKUP($A95,INDIRECT($P$2),COLUMN()-1,FALSE)*VLOOKUP($A95,Usinas!$C:$D,2,FALSE)</f>
        <v>30.009599999999999</v>
      </c>
      <c r="K95" s="65">
        <f ca="1">VLOOKUP($A95,INDIRECT($P$2),COLUMN()-1,FALSE)*VLOOKUP($A95,Usinas!$C:$D,2,FALSE)</f>
        <v>26.883599999999998</v>
      </c>
      <c r="L95" s="65">
        <f ca="1">VLOOKUP($A95,INDIRECT($P$2),COLUMN()-1,FALSE)*VLOOKUP($A95,Usinas!$C:$D,2,FALSE)</f>
        <v>27.508800000000001</v>
      </c>
      <c r="M95" s="65">
        <f ca="1">VLOOKUP($A95,INDIRECT($P$2),COLUMN()-1,FALSE)*VLOOKUP($A95,Usinas!$C:$D,2,FALSE)</f>
        <v>31.259999999999998</v>
      </c>
      <c r="N95" s="65">
        <f ca="1">VLOOKUP($A95,INDIRECT($P$2),COLUMN()-1,FALSE)*VLOOKUP($A95,Usinas!$C:$D,2,FALSE)</f>
        <v>43.138799999999996</v>
      </c>
      <c r="O95" s="65">
        <f ca="1">VLOOKUP($A95,INDIRECT($P$2),COLUMN()-1,FALSE)*VLOOKUP($A95,Usinas!$C:$D,2,FALSE)</f>
        <v>63.770399999999995</v>
      </c>
    </row>
    <row r="96" spans="1:15" outlineLevel="2" x14ac:dyDescent="0.25">
      <c r="A96" s="61">
        <v>126</v>
      </c>
      <c r="B96" s="62" t="s">
        <v>116</v>
      </c>
      <c r="D96" s="65">
        <f ca="1">VLOOKUP($A96,INDIRECT($P$2),COLUMN()-1,FALSE)*VLOOKUP($A96,Usinas!$C:$D,2,FALSE)</f>
        <v>300.51</v>
      </c>
      <c r="E96" s="65">
        <f ca="1">VLOOKUP($A96,INDIRECT($P$2),COLUMN()-1,FALSE)*VLOOKUP($A96,Usinas!$C:$D,2,FALSE)</f>
        <v>299.58249999999998</v>
      </c>
      <c r="F96" s="65">
        <f ca="1">VLOOKUP($A96,INDIRECT($P$2),COLUMN()-1,FALSE)*VLOOKUP($A96,Usinas!$C:$D,2,FALSE)</f>
        <v>303.29250000000002</v>
      </c>
      <c r="G96" s="65">
        <f ca="1">VLOOKUP($A96,INDIRECT($P$2),COLUMN()-1,FALSE)*VLOOKUP($A96,Usinas!$C:$D,2,FALSE)</f>
        <v>270.83</v>
      </c>
      <c r="H96" s="65">
        <f ca="1">VLOOKUP($A96,INDIRECT($P$2),COLUMN()-1,FALSE)*VLOOKUP($A96,Usinas!$C:$D,2,FALSE)</f>
        <v>197.5575</v>
      </c>
      <c r="I96" s="65">
        <f ca="1">VLOOKUP($A96,INDIRECT($P$2),COLUMN()-1,FALSE)*VLOOKUP($A96,Usinas!$C:$D,2,FALSE)</f>
        <v>149.32749999999999</v>
      </c>
      <c r="J96" s="65">
        <f ca="1">VLOOKUP($A96,INDIRECT($P$2),COLUMN()-1,FALSE)*VLOOKUP($A96,Usinas!$C:$D,2,FALSE)</f>
        <v>114.0825</v>
      </c>
      <c r="K96" s="65">
        <f ca="1">VLOOKUP($A96,INDIRECT($P$2),COLUMN()-1,FALSE)*VLOOKUP($A96,Usinas!$C:$D,2,FALSE)</f>
        <v>85.33</v>
      </c>
      <c r="L96" s="65">
        <f ca="1">VLOOKUP($A96,INDIRECT($P$2),COLUMN()-1,FALSE)*VLOOKUP($A96,Usinas!$C:$D,2,FALSE)</f>
        <v>85.33</v>
      </c>
      <c r="M96" s="65">
        <f ca="1">VLOOKUP($A96,INDIRECT($P$2),COLUMN()-1,FALSE)*VLOOKUP($A96,Usinas!$C:$D,2,FALSE)</f>
        <v>116.86499999999999</v>
      </c>
      <c r="N96" s="65">
        <f ca="1">VLOOKUP($A96,INDIRECT($P$2),COLUMN()-1,FALSE)*VLOOKUP($A96,Usinas!$C:$D,2,FALSE)</f>
        <v>195.70249999999999</v>
      </c>
      <c r="O96" s="65">
        <f ca="1">VLOOKUP($A96,INDIRECT($P$2),COLUMN()-1,FALSE)*VLOOKUP($A96,Usinas!$C:$D,2,FALSE)</f>
        <v>281.03249999999997</v>
      </c>
    </row>
    <row r="97" spans="1:15" outlineLevel="2" x14ac:dyDescent="0.25">
      <c r="A97" s="61">
        <v>303</v>
      </c>
      <c r="B97" s="62" t="s">
        <v>117</v>
      </c>
      <c r="D97" s="65">
        <f ca="1">VLOOKUP($A97,INDIRECT($P$2),COLUMN()-1,FALSE)*VLOOKUP($A97,Usinas!$C:$D,2,FALSE)</f>
        <v>113.8275</v>
      </c>
      <c r="E97" s="65">
        <f ca="1">VLOOKUP($A97,INDIRECT($P$2),COLUMN()-1,FALSE)*VLOOKUP($A97,Usinas!$C:$D,2,FALSE)</f>
        <v>113.8275</v>
      </c>
      <c r="F97" s="65">
        <f ca="1">VLOOKUP($A97,INDIRECT($P$2),COLUMN()-1,FALSE)*VLOOKUP($A97,Usinas!$C:$D,2,FALSE)</f>
        <v>116.357</v>
      </c>
      <c r="G97" s="65">
        <f ca="1">VLOOKUP($A97,INDIRECT($P$2),COLUMN()-1,FALSE)*VLOOKUP($A97,Usinas!$C:$D,2,FALSE)</f>
        <v>101.18</v>
      </c>
      <c r="H97" s="65">
        <f ca="1">VLOOKUP($A97,INDIRECT($P$2),COLUMN()-1,FALSE)*VLOOKUP($A97,Usinas!$C:$D,2,FALSE)</f>
        <v>68.296500000000009</v>
      </c>
      <c r="I97" s="65">
        <f ca="1">VLOOKUP($A97,INDIRECT($P$2),COLUMN()-1,FALSE)*VLOOKUP($A97,Usinas!$C:$D,2,FALSE)</f>
        <v>45.530999999999999</v>
      </c>
      <c r="J97" s="65">
        <f ca="1">VLOOKUP($A97,INDIRECT($P$2),COLUMN()-1,FALSE)*VLOOKUP($A97,Usinas!$C:$D,2,FALSE)</f>
        <v>30.353999999999999</v>
      </c>
      <c r="K97" s="65">
        <f ca="1">VLOOKUP($A97,INDIRECT($P$2),COLUMN()-1,FALSE)*VLOOKUP($A97,Usinas!$C:$D,2,FALSE)</f>
        <v>22.765499999999999</v>
      </c>
      <c r="L97" s="65">
        <f ca="1">VLOOKUP($A97,INDIRECT($P$2),COLUMN()-1,FALSE)*VLOOKUP($A97,Usinas!$C:$D,2,FALSE)</f>
        <v>25.295000000000002</v>
      </c>
      <c r="M97" s="65">
        <f ca="1">VLOOKUP($A97,INDIRECT($P$2),COLUMN()-1,FALSE)*VLOOKUP($A97,Usinas!$C:$D,2,FALSE)</f>
        <v>35.413000000000004</v>
      </c>
      <c r="N97" s="65">
        <f ca="1">VLOOKUP($A97,INDIRECT($P$2),COLUMN()-1,FALSE)*VLOOKUP($A97,Usinas!$C:$D,2,FALSE)</f>
        <v>63.237500000000004</v>
      </c>
      <c r="O97" s="65">
        <f ca="1">VLOOKUP($A97,INDIRECT($P$2),COLUMN()-1,FALSE)*VLOOKUP($A97,Usinas!$C:$D,2,FALSE)</f>
        <v>103.70950000000001</v>
      </c>
    </row>
    <row r="98" spans="1:15" outlineLevel="2" x14ac:dyDescent="0.25">
      <c r="A98" s="61">
        <v>131</v>
      </c>
      <c r="B98" s="62" t="s">
        <v>118</v>
      </c>
      <c r="D98" s="65">
        <f ca="1">VLOOKUP($A98,INDIRECT($P$2),COLUMN()-1,FALSE)*VLOOKUP($A98,Usinas!$C:$D,2,FALSE)</f>
        <v>376.51900000000001</v>
      </c>
      <c r="E98" s="65">
        <f ca="1">VLOOKUP($A98,INDIRECT($P$2),COLUMN()-1,FALSE)*VLOOKUP($A98,Usinas!$C:$D,2,FALSE)</f>
        <v>373.88600000000002</v>
      </c>
      <c r="F98" s="65">
        <f ca="1">VLOOKUP($A98,INDIRECT($P$2),COLUMN()-1,FALSE)*VLOOKUP($A98,Usinas!$C:$D,2,FALSE)</f>
        <v>379.15199999999999</v>
      </c>
      <c r="G98" s="65">
        <f ca="1">VLOOKUP($A98,INDIRECT($P$2),COLUMN()-1,FALSE)*VLOOKUP($A98,Usinas!$C:$D,2,FALSE)</f>
        <v>373.88600000000002</v>
      </c>
      <c r="H98" s="65">
        <f ca="1">VLOOKUP($A98,INDIRECT($P$2),COLUMN()-1,FALSE)*VLOOKUP($A98,Usinas!$C:$D,2,FALSE)</f>
        <v>350.18900000000002</v>
      </c>
      <c r="I98" s="65">
        <f ca="1">VLOOKUP($A98,INDIRECT($P$2),COLUMN()-1,FALSE)*VLOOKUP($A98,Usinas!$C:$D,2,FALSE)</f>
        <v>318.59300000000002</v>
      </c>
      <c r="J98" s="65">
        <f ca="1">VLOOKUP($A98,INDIRECT($P$2),COLUMN()-1,FALSE)*VLOOKUP($A98,Usinas!$C:$D,2,FALSE)</f>
        <v>286.99700000000001</v>
      </c>
      <c r="K98" s="65">
        <f ca="1">VLOOKUP($A98,INDIRECT($P$2),COLUMN()-1,FALSE)*VLOOKUP($A98,Usinas!$C:$D,2,FALSE)</f>
        <v>250.13499999999999</v>
      </c>
      <c r="L98" s="65">
        <f ca="1">VLOOKUP($A98,INDIRECT($P$2),COLUMN()-1,FALSE)*VLOOKUP($A98,Usinas!$C:$D,2,FALSE)</f>
        <v>252.768</v>
      </c>
      <c r="M98" s="65">
        <f ca="1">VLOOKUP($A98,INDIRECT($P$2),COLUMN()-1,FALSE)*VLOOKUP($A98,Usinas!$C:$D,2,FALSE)</f>
        <v>292.26299999999998</v>
      </c>
      <c r="N98" s="65">
        <f ca="1">VLOOKUP($A98,INDIRECT($P$2),COLUMN()-1,FALSE)*VLOOKUP($A98,Usinas!$C:$D,2,FALSE)</f>
        <v>344.923</v>
      </c>
      <c r="O98" s="65">
        <f ca="1">VLOOKUP($A98,INDIRECT($P$2),COLUMN()-1,FALSE)*VLOOKUP($A98,Usinas!$C:$D,2,FALSE)</f>
        <v>371.25299999999999</v>
      </c>
    </row>
    <row r="99" spans="1:15" outlineLevel="2" x14ac:dyDescent="0.25">
      <c r="A99" s="61">
        <v>306</v>
      </c>
      <c r="B99" s="62" t="s">
        <v>119</v>
      </c>
      <c r="D99" s="65">
        <f ca="1">VLOOKUP($A99,INDIRECT($P$2),COLUMN()-1,FALSE)*VLOOKUP($A99,Usinas!$C:$D,2,FALSE)</f>
        <v>59.032000000000004</v>
      </c>
      <c r="E99" s="65">
        <f ca="1">VLOOKUP($A99,INDIRECT($P$2),COLUMN()-1,FALSE)*VLOOKUP($A99,Usinas!$C:$D,2,FALSE)</f>
        <v>59.032000000000004</v>
      </c>
      <c r="F99" s="65">
        <f ca="1">VLOOKUP($A99,INDIRECT($P$2),COLUMN()-1,FALSE)*VLOOKUP($A99,Usinas!$C:$D,2,FALSE)</f>
        <v>59.346000000000004</v>
      </c>
      <c r="G99" s="65">
        <f ca="1">VLOOKUP($A99,INDIRECT($P$2),COLUMN()-1,FALSE)*VLOOKUP($A99,Usinas!$C:$D,2,FALSE)</f>
        <v>57.462000000000003</v>
      </c>
      <c r="H99" s="65">
        <f ca="1">VLOOKUP($A99,INDIRECT($P$2),COLUMN()-1,FALSE)*VLOOKUP($A99,Usinas!$C:$D,2,FALSE)</f>
        <v>50.554000000000002</v>
      </c>
      <c r="I99" s="65">
        <f ca="1">VLOOKUP($A99,INDIRECT($P$2),COLUMN()-1,FALSE)*VLOOKUP($A99,Usinas!$C:$D,2,FALSE)</f>
        <v>43.646000000000001</v>
      </c>
      <c r="J99" s="65">
        <f ca="1">VLOOKUP($A99,INDIRECT($P$2),COLUMN()-1,FALSE)*VLOOKUP($A99,Usinas!$C:$D,2,FALSE)</f>
        <v>37.68</v>
      </c>
      <c r="K99" s="65">
        <f ca="1">VLOOKUP($A99,INDIRECT($P$2),COLUMN()-1,FALSE)*VLOOKUP($A99,Usinas!$C:$D,2,FALSE)</f>
        <v>32.655999999999999</v>
      </c>
      <c r="L99" s="65">
        <f ca="1">VLOOKUP($A99,INDIRECT($P$2),COLUMN()-1,FALSE)*VLOOKUP($A99,Usinas!$C:$D,2,FALSE)</f>
        <v>33.283999999999999</v>
      </c>
      <c r="M99" s="65">
        <f ca="1">VLOOKUP($A99,INDIRECT($P$2),COLUMN()-1,FALSE)*VLOOKUP($A99,Usinas!$C:$D,2,FALSE)</f>
        <v>39.25</v>
      </c>
      <c r="N99" s="65">
        <f ca="1">VLOOKUP($A99,INDIRECT($P$2),COLUMN()-1,FALSE)*VLOOKUP($A99,Usinas!$C:$D,2,FALSE)</f>
        <v>48.984000000000002</v>
      </c>
      <c r="O99" s="65">
        <f ca="1">VLOOKUP($A99,INDIRECT($P$2),COLUMN()-1,FALSE)*VLOOKUP($A99,Usinas!$C:$D,2,FALSE)</f>
        <v>57.148000000000003</v>
      </c>
    </row>
    <row r="100" spans="1:15" outlineLevel="2" x14ac:dyDescent="0.25">
      <c r="A100" s="61">
        <v>299</v>
      </c>
      <c r="B100" s="62" t="s">
        <v>120</v>
      </c>
      <c r="D100" s="65">
        <f ca="1">VLOOKUP($A100,INDIRECT($P$2),COLUMN()-1,FALSE)*VLOOKUP($A100,Usinas!$C:$D,2,FALSE)</f>
        <v>226.45</v>
      </c>
      <c r="E100" s="65">
        <f ca="1">VLOOKUP($A100,INDIRECT($P$2),COLUMN()-1,FALSE)*VLOOKUP($A100,Usinas!$C:$D,2,FALSE)</f>
        <v>226.19119999999998</v>
      </c>
      <c r="F100" s="65">
        <f ca="1">VLOOKUP($A100,INDIRECT($P$2),COLUMN()-1,FALSE)*VLOOKUP($A100,Usinas!$C:$D,2,FALSE)</f>
        <v>209.11039999999997</v>
      </c>
      <c r="G100" s="65">
        <f ca="1">VLOOKUP($A100,INDIRECT($P$2),COLUMN()-1,FALSE)*VLOOKUP($A100,Usinas!$C:$D,2,FALSE)</f>
        <v>140.01079999999999</v>
      </c>
      <c r="H100" s="65">
        <f ca="1">VLOOKUP($A100,INDIRECT($P$2),COLUMN()-1,FALSE)*VLOOKUP($A100,Usinas!$C:$D,2,FALSE)</f>
        <v>91.873999999999995</v>
      </c>
      <c r="I100" s="65">
        <f ca="1">VLOOKUP($A100,INDIRECT($P$2),COLUMN()-1,FALSE)*VLOOKUP($A100,Usinas!$C:$D,2,FALSE)</f>
        <v>77.122399999999999</v>
      </c>
      <c r="J100" s="65">
        <f ca="1">VLOOKUP($A100,INDIRECT($P$2),COLUMN()-1,FALSE)*VLOOKUP($A100,Usinas!$C:$D,2,FALSE)</f>
        <v>63.923599999999993</v>
      </c>
      <c r="K100" s="65">
        <f ca="1">VLOOKUP($A100,INDIRECT($P$2),COLUMN()-1,FALSE)*VLOOKUP($A100,Usinas!$C:$D,2,FALSE)</f>
        <v>54.089199999999998</v>
      </c>
      <c r="L100" s="65">
        <f ca="1">VLOOKUP($A100,INDIRECT($P$2),COLUMN()-1,FALSE)*VLOOKUP($A100,Usinas!$C:$D,2,FALSE)</f>
        <v>55.383199999999995</v>
      </c>
      <c r="M100" s="65">
        <f ca="1">VLOOKUP($A100,INDIRECT($P$2),COLUMN()-1,FALSE)*VLOOKUP($A100,Usinas!$C:$D,2,FALSE)</f>
        <v>65.994</v>
      </c>
      <c r="N100" s="65">
        <f ca="1">VLOOKUP($A100,INDIRECT($P$2),COLUMN()-1,FALSE)*VLOOKUP($A100,Usinas!$C:$D,2,FALSE)</f>
        <v>94.203199999999995</v>
      </c>
      <c r="O100" s="65">
        <f ca="1">VLOOKUP($A100,INDIRECT($P$2),COLUMN()-1,FALSE)*VLOOKUP($A100,Usinas!$C:$D,2,FALSE)</f>
        <v>154.2448</v>
      </c>
    </row>
    <row r="101" spans="1:15" outlineLevel="1" x14ac:dyDescent="0.25">
      <c r="A101" s="18"/>
      <c r="B101" s="19" t="s">
        <v>56</v>
      </c>
      <c r="D101" s="66">
        <f t="shared" ref="D101:I101" ca="1" si="13">SUM(D90:D100)</f>
        <v>1564.2008000000001</v>
      </c>
      <c r="E101" s="49">
        <f t="shared" ca="1" si="13"/>
        <v>1576.4967999999999</v>
      </c>
      <c r="F101" s="49">
        <f t="shared" ca="1" si="13"/>
        <v>1540.3655000000001</v>
      </c>
      <c r="G101" s="49">
        <f t="shared" ca="1" si="13"/>
        <v>1290.2730999999999</v>
      </c>
      <c r="H101" s="49">
        <f t="shared" ca="1" si="13"/>
        <v>1016.6809</v>
      </c>
      <c r="I101" s="67">
        <f t="shared" ca="1" si="13"/>
        <v>860.91859999999997</v>
      </c>
      <c r="J101" s="66">
        <f t="shared" ref="J101:O101" ca="1" si="14">SUM(J90:J100)</f>
        <v>726.18999999999983</v>
      </c>
      <c r="K101" s="49">
        <f t="shared" ca="1" si="14"/>
        <v>615.0080999999999</v>
      </c>
      <c r="L101" s="49">
        <f t="shared" ca="1" si="14"/>
        <v>627.40589999999997</v>
      </c>
      <c r="M101" s="49">
        <f t="shared" ca="1" si="14"/>
        <v>752.30830000000003</v>
      </c>
      <c r="N101" s="49">
        <f t="shared" ca="1" si="14"/>
        <v>1001.8037</v>
      </c>
      <c r="O101" s="67">
        <f t="shared" ca="1" si="14"/>
        <v>1331.4254999999998</v>
      </c>
    </row>
    <row r="102" spans="1:15" outlineLevel="1" x14ac:dyDescent="0.25">
      <c r="A102" s="20"/>
      <c r="B102" s="21" t="s">
        <v>0</v>
      </c>
      <c r="D102" s="68"/>
      <c r="E102" s="69"/>
      <c r="F102" s="69"/>
      <c r="G102" s="69"/>
      <c r="H102" s="69"/>
      <c r="I102" s="70"/>
      <c r="J102" s="68"/>
      <c r="K102" s="69"/>
      <c r="L102" s="69"/>
      <c r="M102" s="69"/>
      <c r="N102" s="69"/>
      <c r="O102" s="70"/>
    </row>
    <row r="103" spans="1:15" outlineLevel="1" x14ac:dyDescent="0.25">
      <c r="A103" s="1"/>
      <c r="B103" s="133"/>
      <c r="D103" s="50"/>
      <c r="E103" s="51"/>
      <c r="F103" s="51"/>
      <c r="G103" s="51"/>
      <c r="H103" s="51"/>
      <c r="I103" s="51"/>
      <c r="J103" s="50"/>
      <c r="K103" s="51"/>
      <c r="L103" s="51"/>
      <c r="M103" s="51"/>
      <c r="N103" s="51"/>
      <c r="O103" s="51"/>
    </row>
    <row r="104" spans="1:15" outlineLevel="1" x14ac:dyDescent="0.25">
      <c r="A104" s="63"/>
      <c r="B104" s="64"/>
      <c r="D104" s="542" t="s">
        <v>121</v>
      </c>
      <c r="E104" s="543" t="s">
        <v>58</v>
      </c>
      <c r="F104" s="543" t="s">
        <v>109</v>
      </c>
      <c r="G104" s="543"/>
      <c r="H104" s="543"/>
      <c r="I104" s="544"/>
      <c r="J104" s="542" t="s">
        <v>121</v>
      </c>
      <c r="K104" s="543" t="s">
        <v>58</v>
      </c>
      <c r="L104" s="543" t="s">
        <v>109</v>
      </c>
      <c r="M104" s="543"/>
      <c r="N104" s="543"/>
      <c r="O104" s="544"/>
    </row>
    <row r="105" spans="1:15" outlineLevel="2" x14ac:dyDescent="0.25">
      <c r="A105" s="61">
        <v>196</v>
      </c>
      <c r="B105" s="62" t="s">
        <v>122</v>
      </c>
      <c r="D105" s="65">
        <f ca="1">VLOOKUP($A105,INDIRECT($P$2),COLUMN()-1,FALSE)*VLOOKUP($A105,Usinas!$C:$D,2,FALSE)</f>
        <v>105.09</v>
      </c>
      <c r="E105" s="65">
        <f ca="1">VLOOKUP($A105,INDIRECT($P$2),COLUMN()-1,FALSE)*VLOOKUP($A105,Usinas!$C:$D,2,FALSE)</f>
        <v>77.97</v>
      </c>
      <c r="F105" s="65">
        <f ca="1">VLOOKUP($A105,INDIRECT($P$2),COLUMN()-1,FALSE)*VLOOKUP($A105,Usinas!$C:$D,2,FALSE)</f>
        <v>76.275000000000006</v>
      </c>
      <c r="G105" s="65">
        <f ca="1">VLOOKUP($A105,INDIRECT($P$2),COLUMN()-1,FALSE)*VLOOKUP($A105,Usinas!$C:$D,2,FALSE)</f>
        <v>62.715000000000003</v>
      </c>
      <c r="H105" s="65">
        <f ca="1">VLOOKUP($A105,INDIRECT($P$2),COLUMN()-1,FALSE)*VLOOKUP($A105,Usinas!$C:$D,2,FALSE)</f>
        <v>44.07</v>
      </c>
      <c r="I105" s="65">
        <f ca="1">VLOOKUP($A105,INDIRECT($P$2),COLUMN()-1,FALSE)*VLOOKUP($A105,Usinas!$C:$D,2,FALSE)</f>
        <v>33.9</v>
      </c>
      <c r="J105" s="65">
        <f ca="1">VLOOKUP($A105,INDIRECT($P$2),COLUMN()-1,FALSE)*VLOOKUP($A105,Usinas!$C:$D,2,FALSE)</f>
        <v>28.815000000000001</v>
      </c>
      <c r="K105" s="65">
        <f ca="1">VLOOKUP($A105,INDIRECT($P$2),COLUMN()-1,FALSE)*VLOOKUP($A105,Usinas!$C:$D,2,FALSE)</f>
        <v>25.425000000000001</v>
      </c>
      <c r="L105" s="65">
        <f ca="1">VLOOKUP($A105,INDIRECT($P$2),COLUMN()-1,FALSE)*VLOOKUP($A105,Usinas!$C:$D,2,FALSE)</f>
        <v>23.73</v>
      </c>
      <c r="M105" s="65">
        <f ca="1">VLOOKUP($A105,INDIRECT($P$2),COLUMN()-1,FALSE)*VLOOKUP($A105,Usinas!$C:$D,2,FALSE)</f>
        <v>32.204999999999998</v>
      </c>
      <c r="N105" s="65">
        <f ca="1">VLOOKUP($A105,INDIRECT($P$2),COLUMN()-1,FALSE)*VLOOKUP($A105,Usinas!$C:$D,2,FALSE)</f>
        <v>62.715000000000003</v>
      </c>
      <c r="O105" s="65">
        <f ca="1">VLOOKUP($A105,INDIRECT($P$2),COLUMN()-1,FALSE)*VLOOKUP($A105,Usinas!$C:$D,2,FALSE)</f>
        <v>98.31</v>
      </c>
    </row>
    <row r="106" spans="1:15" outlineLevel="1" x14ac:dyDescent="0.25">
      <c r="A106" s="18"/>
      <c r="B106" s="19" t="s">
        <v>56</v>
      </c>
      <c r="D106" s="66">
        <f t="shared" ref="D106:O106" ca="1" si="15">D105</f>
        <v>105.09</v>
      </c>
      <c r="E106" s="49">
        <f t="shared" ca="1" si="15"/>
        <v>77.97</v>
      </c>
      <c r="F106" s="49">
        <f t="shared" ca="1" si="15"/>
        <v>76.275000000000006</v>
      </c>
      <c r="G106" s="49">
        <f t="shared" ca="1" si="15"/>
        <v>62.715000000000003</v>
      </c>
      <c r="H106" s="49">
        <f t="shared" ca="1" si="15"/>
        <v>44.07</v>
      </c>
      <c r="I106" s="67">
        <f t="shared" ca="1" si="15"/>
        <v>33.9</v>
      </c>
      <c r="J106" s="66">
        <f t="shared" ca="1" si="15"/>
        <v>28.815000000000001</v>
      </c>
      <c r="K106" s="49">
        <f t="shared" ca="1" si="15"/>
        <v>25.425000000000001</v>
      </c>
      <c r="L106" s="49">
        <f t="shared" ca="1" si="15"/>
        <v>23.73</v>
      </c>
      <c r="M106" s="49">
        <f t="shared" ca="1" si="15"/>
        <v>32.204999999999998</v>
      </c>
      <c r="N106" s="49">
        <f t="shared" ca="1" si="15"/>
        <v>62.715000000000003</v>
      </c>
      <c r="O106" s="67">
        <f t="shared" ca="1" si="15"/>
        <v>98.31</v>
      </c>
    </row>
    <row r="107" spans="1:15" outlineLevel="1" x14ac:dyDescent="0.25">
      <c r="A107" s="20"/>
      <c r="B107" s="21" t="s">
        <v>0</v>
      </c>
      <c r="D107" s="68"/>
      <c r="E107" s="69"/>
      <c r="F107" s="69"/>
      <c r="G107" s="69"/>
      <c r="H107" s="69"/>
      <c r="I107" s="70"/>
      <c r="J107" s="68"/>
      <c r="K107" s="69"/>
      <c r="L107" s="69"/>
      <c r="M107" s="69"/>
      <c r="N107" s="69"/>
      <c r="O107" s="70"/>
    </row>
    <row r="108" spans="1:15" outlineLevel="1" x14ac:dyDescent="0.25">
      <c r="A108" s="1"/>
      <c r="B108" s="133"/>
      <c r="D108" s="50"/>
      <c r="E108" s="51"/>
      <c r="F108" s="51"/>
      <c r="G108" s="51"/>
      <c r="H108" s="51"/>
      <c r="I108" s="51"/>
      <c r="J108" s="50"/>
      <c r="K108" s="51"/>
      <c r="L108" s="51"/>
      <c r="M108" s="51"/>
      <c r="N108" s="51"/>
      <c r="O108" s="51"/>
    </row>
    <row r="109" spans="1:15" outlineLevel="1" x14ac:dyDescent="0.25">
      <c r="A109" s="63"/>
      <c r="B109" s="64"/>
      <c r="D109" s="542" t="s">
        <v>123</v>
      </c>
      <c r="E109" s="543" t="s">
        <v>58</v>
      </c>
      <c r="F109" s="543" t="s">
        <v>124</v>
      </c>
      <c r="G109" s="543"/>
      <c r="H109" s="543"/>
      <c r="I109" s="544"/>
      <c r="J109" s="542" t="s">
        <v>123</v>
      </c>
      <c r="K109" s="543" t="s">
        <v>58</v>
      </c>
      <c r="L109" s="543" t="s">
        <v>124</v>
      </c>
      <c r="M109" s="543"/>
      <c r="N109" s="543"/>
      <c r="O109" s="544"/>
    </row>
    <row r="110" spans="1:15" outlineLevel="2" x14ac:dyDescent="0.25">
      <c r="A110" s="61">
        <v>283</v>
      </c>
      <c r="B110" s="62" t="s">
        <v>125</v>
      </c>
      <c r="D110" s="65">
        <f ca="1">VLOOKUP($A110,INDIRECT($P$2),COLUMN()-1,FALSE)*VLOOKUP($A110,Usinas!$C:$D,2,FALSE)</f>
        <v>79.761600000000001</v>
      </c>
      <c r="E110" s="65">
        <f ca="1">VLOOKUP($A110,INDIRECT($P$2),COLUMN()-1,FALSE)*VLOOKUP($A110,Usinas!$C:$D,2,FALSE)</f>
        <v>55.4664</v>
      </c>
      <c r="F110" s="65">
        <f ca="1">VLOOKUP($A110,INDIRECT($P$2),COLUMN()-1,FALSE)*VLOOKUP($A110,Usinas!$C:$D,2,FALSE)</f>
        <v>54.549599999999998</v>
      </c>
      <c r="G110" s="65">
        <f ca="1">VLOOKUP($A110,INDIRECT($P$2),COLUMN()-1,FALSE)*VLOOKUP($A110,Usinas!$C:$D,2,FALSE)</f>
        <v>48.131999999999998</v>
      </c>
      <c r="H110" s="65">
        <f ca="1">VLOOKUP($A110,INDIRECT($P$2),COLUMN()-1,FALSE)*VLOOKUP($A110,Usinas!$C:$D,2,FALSE)</f>
        <v>33.004799999999996</v>
      </c>
      <c r="I110" s="65">
        <f ca="1">VLOOKUP($A110,INDIRECT($P$2),COLUMN()-1,FALSE)*VLOOKUP($A110,Usinas!$C:$D,2,FALSE)</f>
        <v>27.962399999999999</v>
      </c>
      <c r="J110" s="65">
        <f ca="1">VLOOKUP($A110,INDIRECT($P$2),COLUMN()-1,FALSE)*VLOOKUP($A110,Usinas!$C:$D,2,FALSE)</f>
        <v>27.045599999999997</v>
      </c>
      <c r="K110" s="65">
        <f ca="1">VLOOKUP($A110,INDIRECT($P$2),COLUMN()-1,FALSE)*VLOOKUP($A110,Usinas!$C:$D,2,FALSE)</f>
        <v>22.919999999999998</v>
      </c>
      <c r="L110" s="65">
        <f ca="1">VLOOKUP($A110,INDIRECT($P$2),COLUMN()-1,FALSE)*VLOOKUP($A110,Usinas!$C:$D,2,FALSE)</f>
        <v>20.169599999999999</v>
      </c>
      <c r="M110" s="65">
        <f ca="1">VLOOKUP($A110,INDIRECT($P$2),COLUMN()-1,FALSE)*VLOOKUP($A110,Usinas!$C:$D,2,FALSE)</f>
        <v>27.962399999999999</v>
      </c>
      <c r="N110" s="65">
        <f ca="1">VLOOKUP($A110,INDIRECT($P$2),COLUMN()-1,FALSE)*VLOOKUP($A110,Usinas!$C:$D,2,FALSE)</f>
        <v>55.4664</v>
      </c>
      <c r="O110" s="65">
        <f ca="1">VLOOKUP($A110,INDIRECT($P$2),COLUMN()-1,FALSE)*VLOOKUP($A110,Usinas!$C:$D,2,FALSE)</f>
        <v>82.512</v>
      </c>
    </row>
    <row r="111" spans="1:15" outlineLevel="1" x14ac:dyDescent="0.25">
      <c r="A111" s="18"/>
      <c r="B111" s="19" t="s">
        <v>56</v>
      </c>
      <c r="D111" s="66">
        <f t="shared" ref="D111:O111" ca="1" si="16">D110</f>
        <v>79.761600000000001</v>
      </c>
      <c r="E111" s="49">
        <f t="shared" ca="1" si="16"/>
        <v>55.4664</v>
      </c>
      <c r="F111" s="49">
        <f t="shared" ca="1" si="16"/>
        <v>54.549599999999998</v>
      </c>
      <c r="G111" s="49">
        <f t="shared" ca="1" si="16"/>
        <v>48.131999999999998</v>
      </c>
      <c r="H111" s="49">
        <f t="shared" ca="1" si="16"/>
        <v>33.004799999999996</v>
      </c>
      <c r="I111" s="67">
        <f t="shared" ca="1" si="16"/>
        <v>27.962399999999999</v>
      </c>
      <c r="J111" s="66">
        <f t="shared" ca="1" si="16"/>
        <v>27.045599999999997</v>
      </c>
      <c r="K111" s="49">
        <f t="shared" ca="1" si="16"/>
        <v>22.919999999999998</v>
      </c>
      <c r="L111" s="49">
        <f t="shared" ca="1" si="16"/>
        <v>20.169599999999999</v>
      </c>
      <c r="M111" s="49">
        <f t="shared" ca="1" si="16"/>
        <v>27.962399999999999</v>
      </c>
      <c r="N111" s="49">
        <f t="shared" ca="1" si="16"/>
        <v>55.4664</v>
      </c>
      <c r="O111" s="67">
        <f t="shared" ca="1" si="16"/>
        <v>82.512</v>
      </c>
    </row>
    <row r="112" spans="1:15" outlineLevel="1" x14ac:dyDescent="0.25">
      <c r="A112" s="20"/>
      <c r="B112" s="21" t="s">
        <v>0</v>
      </c>
      <c r="D112" s="68"/>
      <c r="E112" s="69"/>
      <c r="F112" s="69"/>
      <c r="G112" s="69"/>
      <c r="H112" s="69"/>
      <c r="I112" s="70"/>
      <c r="J112" s="68"/>
      <c r="K112" s="69"/>
      <c r="L112" s="69"/>
      <c r="M112" s="69"/>
      <c r="N112" s="69"/>
      <c r="O112" s="70"/>
    </row>
    <row r="113" spans="1:15" outlineLevel="1" x14ac:dyDescent="0.25">
      <c r="A113" s="1"/>
      <c r="B113" s="133"/>
      <c r="D113" s="50"/>
      <c r="E113" s="51"/>
      <c r="F113" s="51"/>
      <c r="G113" s="51"/>
      <c r="H113" s="51"/>
      <c r="I113" s="51"/>
      <c r="J113" s="50"/>
      <c r="K113" s="51"/>
      <c r="L113" s="51"/>
      <c r="M113" s="51"/>
      <c r="N113" s="51"/>
      <c r="O113" s="51"/>
    </row>
    <row r="114" spans="1:15" outlineLevel="1" x14ac:dyDescent="0.25">
      <c r="A114" s="63"/>
      <c r="B114" s="64"/>
      <c r="D114" s="542" t="s">
        <v>126</v>
      </c>
      <c r="E114" s="543" t="s">
        <v>58</v>
      </c>
      <c r="F114" s="543" t="s">
        <v>127</v>
      </c>
      <c r="G114" s="543"/>
      <c r="H114" s="543"/>
      <c r="I114" s="544"/>
      <c r="J114" s="542" t="s">
        <v>126</v>
      </c>
      <c r="K114" s="543" t="s">
        <v>58</v>
      </c>
      <c r="L114" s="543" t="s">
        <v>127</v>
      </c>
      <c r="M114" s="543"/>
      <c r="N114" s="543"/>
      <c r="O114" s="544"/>
    </row>
    <row r="115" spans="1:15" outlineLevel="2" x14ac:dyDescent="0.25">
      <c r="A115" s="61">
        <v>262</v>
      </c>
      <c r="B115" s="62" t="s">
        <v>128</v>
      </c>
      <c r="D115" s="65">
        <f ca="1">VLOOKUP($A115,INDIRECT($P$2),COLUMN()-1,FALSE)*VLOOKUP($A115,Usinas!$C:$D,2,FALSE)</f>
        <v>154.6542</v>
      </c>
      <c r="E115" s="65">
        <f ca="1">VLOOKUP($A115,INDIRECT($P$2),COLUMN()-1,FALSE)*VLOOKUP($A115,Usinas!$C:$D,2,FALSE)</f>
        <v>116.75879999999999</v>
      </c>
      <c r="F115" s="65">
        <f ca="1">VLOOKUP($A115,INDIRECT($P$2),COLUMN()-1,FALSE)*VLOOKUP($A115,Usinas!$C:$D,2,FALSE)</f>
        <v>105.4926</v>
      </c>
      <c r="G115" s="65">
        <f ca="1">VLOOKUP($A115,INDIRECT($P$2),COLUMN()-1,FALSE)*VLOOKUP($A115,Usinas!$C:$D,2,FALSE)</f>
        <v>76.814999999999998</v>
      </c>
      <c r="H115" s="65">
        <f ca="1">VLOOKUP($A115,INDIRECT($P$2),COLUMN()-1,FALSE)*VLOOKUP($A115,Usinas!$C:$D,2,FALSE)</f>
        <v>57.355199999999996</v>
      </c>
      <c r="I115" s="65">
        <f ca="1">VLOOKUP($A115,INDIRECT($P$2),COLUMN()-1,FALSE)*VLOOKUP($A115,Usinas!$C:$D,2,FALSE)</f>
        <v>49.1616</v>
      </c>
      <c r="J115" s="65">
        <f ca="1">VLOOKUP($A115,INDIRECT($P$2),COLUMN()-1,FALSE)*VLOOKUP($A115,Usinas!$C:$D,2,FALSE)</f>
        <v>43.016399999999997</v>
      </c>
      <c r="K115" s="65">
        <f ca="1">VLOOKUP($A115,INDIRECT($P$2),COLUMN()-1,FALSE)*VLOOKUP($A115,Usinas!$C:$D,2,FALSE)</f>
        <v>37.895400000000002</v>
      </c>
      <c r="L115" s="65">
        <f ca="1">VLOOKUP($A115,INDIRECT($P$2),COLUMN()-1,FALSE)*VLOOKUP($A115,Usinas!$C:$D,2,FALSE)</f>
        <v>38.919600000000003</v>
      </c>
      <c r="M115" s="65">
        <f ca="1">VLOOKUP($A115,INDIRECT($P$2),COLUMN()-1,FALSE)*VLOOKUP($A115,Usinas!$C:$D,2,FALSE)</f>
        <v>48.1374</v>
      </c>
      <c r="N115" s="65">
        <f ca="1">VLOOKUP($A115,INDIRECT($P$2),COLUMN()-1,FALSE)*VLOOKUP($A115,Usinas!$C:$D,2,FALSE)</f>
        <v>79.887600000000006</v>
      </c>
      <c r="O115" s="65">
        <f ca="1">VLOOKUP($A115,INDIRECT($P$2),COLUMN()-1,FALSE)*VLOOKUP($A115,Usinas!$C:$D,2,FALSE)</f>
        <v>132.12180000000001</v>
      </c>
    </row>
    <row r="116" spans="1:15" outlineLevel="2" x14ac:dyDescent="0.25">
      <c r="A116" s="61">
        <v>183</v>
      </c>
      <c r="B116" s="62" t="s">
        <v>129</v>
      </c>
      <c r="D116" s="65">
        <f ca="1">VLOOKUP($A116,INDIRECT($P$2),COLUMN()-1,FALSE)*VLOOKUP($A116,Usinas!$C:$D,2,FALSE)</f>
        <v>153.75</v>
      </c>
      <c r="E116" s="65">
        <f ca="1">VLOOKUP($A116,INDIRECT($P$2),COLUMN()-1,FALSE)*VLOOKUP($A116,Usinas!$C:$D,2,FALSE)</f>
        <v>117.1875</v>
      </c>
      <c r="F116" s="65">
        <f ca="1">VLOOKUP($A116,INDIRECT($P$2),COLUMN()-1,FALSE)*VLOOKUP($A116,Usinas!$C:$D,2,FALSE)</f>
        <v>105.9375</v>
      </c>
      <c r="G116" s="65">
        <f ca="1">VLOOKUP($A116,INDIRECT($P$2),COLUMN()-1,FALSE)*VLOOKUP($A116,Usinas!$C:$D,2,FALSE)</f>
        <v>76.875</v>
      </c>
      <c r="H116" s="65">
        <f ca="1">VLOOKUP($A116,INDIRECT($P$2),COLUMN()-1,FALSE)*VLOOKUP($A116,Usinas!$C:$D,2,FALSE)</f>
        <v>57.1875</v>
      </c>
      <c r="I116" s="65">
        <f ca="1">VLOOKUP($A116,INDIRECT($P$2),COLUMN()-1,FALSE)*VLOOKUP($A116,Usinas!$C:$D,2,FALSE)</f>
        <v>48.75</v>
      </c>
      <c r="J116" s="65">
        <f ca="1">VLOOKUP($A116,INDIRECT($P$2),COLUMN()-1,FALSE)*VLOOKUP($A116,Usinas!$C:$D,2,FALSE)</f>
        <v>43.125</v>
      </c>
      <c r="K116" s="65">
        <f ca="1">VLOOKUP($A116,INDIRECT($P$2),COLUMN()-1,FALSE)*VLOOKUP($A116,Usinas!$C:$D,2,FALSE)</f>
        <v>38.4375</v>
      </c>
      <c r="L116" s="65">
        <f ca="1">VLOOKUP($A116,INDIRECT($P$2),COLUMN()-1,FALSE)*VLOOKUP($A116,Usinas!$C:$D,2,FALSE)</f>
        <v>38.4375</v>
      </c>
      <c r="M116" s="65">
        <f ca="1">VLOOKUP($A116,INDIRECT($P$2),COLUMN()-1,FALSE)*VLOOKUP($A116,Usinas!$C:$D,2,FALSE)</f>
        <v>47.8125</v>
      </c>
      <c r="N116" s="65">
        <f ca="1">VLOOKUP($A116,INDIRECT($P$2),COLUMN()-1,FALSE)*VLOOKUP($A116,Usinas!$C:$D,2,FALSE)</f>
        <v>79.6875</v>
      </c>
      <c r="O116" s="65">
        <f ca="1">VLOOKUP($A116,INDIRECT($P$2),COLUMN()-1,FALSE)*VLOOKUP($A116,Usinas!$C:$D,2,FALSE)</f>
        <v>132.1875</v>
      </c>
    </row>
    <row r="117" spans="1:15" outlineLevel="2" x14ac:dyDescent="0.25">
      <c r="A117" s="61">
        <v>134</v>
      </c>
      <c r="B117" s="62" t="s">
        <v>130</v>
      </c>
      <c r="D117" s="65">
        <f ca="1">VLOOKUP($A117,INDIRECT($P$2),COLUMN()-1,FALSE)*VLOOKUP($A117,Usinas!$C:$D,2,FALSE)</f>
        <v>229.3897</v>
      </c>
      <c r="E117" s="65">
        <f ca="1">VLOOKUP($A117,INDIRECT($P$2),COLUMN()-1,FALSE)*VLOOKUP($A117,Usinas!$C:$D,2,FALSE)</f>
        <v>183.98150000000001</v>
      </c>
      <c r="F117" s="65">
        <f ca="1">VLOOKUP($A117,INDIRECT($P$2),COLUMN()-1,FALSE)*VLOOKUP($A117,Usinas!$C:$D,2,FALSE)</f>
        <v>165.1919</v>
      </c>
      <c r="G117" s="65">
        <f ca="1">VLOOKUP($A117,INDIRECT($P$2),COLUMN()-1,FALSE)*VLOOKUP($A117,Usinas!$C:$D,2,FALSE)</f>
        <v>124.48110000000001</v>
      </c>
      <c r="H117" s="65">
        <f ca="1">VLOOKUP($A117,INDIRECT($P$2),COLUMN()-1,FALSE)*VLOOKUP($A117,Usinas!$C:$D,2,FALSE)</f>
        <v>89.250600000000006</v>
      </c>
      <c r="I117" s="65">
        <f ca="1">VLOOKUP($A117,INDIRECT($P$2),COLUMN()-1,FALSE)*VLOOKUP($A117,Usinas!$C:$D,2,FALSE)</f>
        <v>73.592600000000004</v>
      </c>
      <c r="J117" s="65">
        <f ca="1">VLOOKUP($A117,INDIRECT($P$2),COLUMN()-1,FALSE)*VLOOKUP($A117,Usinas!$C:$D,2,FALSE)</f>
        <v>62.632000000000005</v>
      </c>
      <c r="K117" s="65">
        <f ca="1">VLOOKUP($A117,INDIRECT($P$2),COLUMN()-1,FALSE)*VLOOKUP($A117,Usinas!$C:$D,2,FALSE)</f>
        <v>54.020099999999999</v>
      </c>
      <c r="L117" s="65">
        <f ca="1">VLOOKUP($A117,INDIRECT($P$2),COLUMN()-1,FALSE)*VLOOKUP($A117,Usinas!$C:$D,2,FALSE)</f>
        <v>52.454300000000003</v>
      </c>
      <c r="M117" s="65">
        <f ca="1">VLOOKUP($A117,INDIRECT($P$2),COLUMN()-1,FALSE)*VLOOKUP($A117,Usinas!$C:$D,2,FALSE)</f>
        <v>66.546500000000009</v>
      </c>
      <c r="N117" s="65">
        <f ca="1">VLOOKUP($A117,INDIRECT($P$2),COLUMN()-1,FALSE)*VLOOKUP($A117,Usinas!$C:$D,2,FALSE)</f>
        <v>124.48110000000001</v>
      </c>
      <c r="O117" s="65">
        <f ca="1">VLOOKUP($A117,INDIRECT($P$2),COLUMN()-1,FALSE)*VLOOKUP($A117,Usinas!$C:$D,2,FALSE)</f>
        <v>198.85660000000001</v>
      </c>
    </row>
    <row r="118" spans="1:15" outlineLevel="2" x14ac:dyDescent="0.25">
      <c r="A118" s="61">
        <v>263</v>
      </c>
      <c r="B118" s="62" t="s">
        <v>131</v>
      </c>
      <c r="D118" s="65">
        <f ca="1">VLOOKUP($A118,INDIRECT($P$2),COLUMN()-1,FALSE)*VLOOKUP($A118,Usinas!$C:$D,2,FALSE)</f>
        <v>129.381</v>
      </c>
      <c r="E118" s="65">
        <f ca="1">VLOOKUP($A118,INDIRECT($P$2),COLUMN()-1,FALSE)*VLOOKUP($A118,Usinas!$C:$D,2,FALSE)</f>
        <v>103.929</v>
      </c>
      <c r="F118" s="65">
        <f ca="1">VLOOKUP($A118,INDIRECT($P$2),COLUMN()-1,FALSE)*VLOOKUP($A118,Usinas!$C:$D,2,FALSE)</f>
        <v>93.323999999999998</v>
      </c>
      <c r="G118" s="65">
        <f ca="1">VLOOKUP($A118,INDIRECT($P$2),COLUMN()-1,FALSE)*VLOOKUP($A118,Usinas!$C:$D,2,FALSE)</f>
        <v>70.417200000000008</v>
      </c>
      <c r="H118" s="65">
        <f ca="1">VLOOKUP($A118,INDIRECT($P$2),COLUMN()-1,FALSE)*VLOOKUP($A118,Usinas!$C:$D,2,FALSE)</f>
        <v>50.479800000000004</v>
      </c>
      <c r="I118" s="65">
        <f ca="1">VLOOKUP($A118,INDIRECT($P$2),COLUMN()-1,FALSE)*VLOOKUP($A118,Usinas!$C:$D,2,FALSE)</f>
        <v>41.571600000000004</v>
      </c>
      <c r="J118" s="65">
        <f ca="1">VLOOKUP($A118,INDIRECT($P$2),COLUMN()-1,FALSE)*VLOOKUP($A118,Usinas!$C:$D,2,FALSE)</f>
        <v>35.208600000000004</v>
      </c>
      <c r="K118" s="65">
        <f ca="1">VLOOKUP($A118,INDIRECT($P$2),COLUMN()-1,FALSE)*VLOOKUP($A118,Usinas!$C:$D,2,FALSE)</f>
        <v>30.542400000000001</v>
      </c>
      <c r="L118" s="65">
        <f ca="1">VLOOKUP($A118,INDIRECT($P$2),COLUMN()-1,FALSE)*VLOOKUP($A118,Usinas!$C:$D,2,FALSE)</f>
        <v>29.694000000000003</v>
      </c>
      <c r="M118" s="65">
        <f ca="1">VLOOKUP($A118,INDIRECT($P$2),COLUMN()-1,FALSE)*VLOOKUP($A118,Usinas!$C:$D,2,FALSE)</f>
        <v>37.329599999999999</v>
      </c>
      <c r="N118" s="65">
        <f ca="1">VLOOKUP($A118,INDIRECT($P$2),COLUMN()-1,FALSE)*VLOOKUP($A118,Usinas!$C:$D,2,FALSE)</f>
        <v>70.417200000000008</v>
      </c>
      <c r="O118" s="65">
        <f ca="1">VLOOKUP($A118,INDIRECT($P$2),COLUMN()-1,FALSE)*VLOOKUP($A118,Usinas!$C:$D,2,FALSE)</f>
        <v>111.98880000000001</v>
      </c>
    </row>
    <row r="119" spans="1:15" outlineLevel="2" x14ac:dyDescent="0.25">
      <c r="A119" s="61">
        <v>149</v>
      </c>
      <c r="B119" s="62" t="s">
        <v>132</v>
      </c>
      <c r="D119" s="65">
        <f ca="1">VLOOKUP($A119,INDIRECT($P$2),COLUMN()-1,FALSE)*VLOOKUP($A119,Usinas!$C:$D,2,FALSE)</f>
        <v>124.9952</v>
      </c>
      <c r="E119" s="65">
        <f ca="1">VLOOKUP($A119,INDIRECT($P$2),COLUMN()-1,FALSE)*VLOOKUP($A119,Usinas!$C:$D,2,FALSE)</f>
        <v>105.8728</v>
      </c>
      <c r="F119" s="65">
        <f ca="1">VLOOKUP($A119,INDIRECT($P$2),COLUMN()-1,FALSE)*VLOOKUP($A119,Usinas!$C:$D,2,FALSE)</f>
        <v>94.679199999999994</v>
      </c>
      <c r="G119" s="65">
        <f ca="1">VLOOKUP($A119,INDIRECT($P$2),COLUMN()-1,FALSE)*VLOOKUP($A119,Usinas!$C:$D,2,FALSE)</f>
        <v>73.224800000000002</v>
      </c>
      <c r="H119" s="65">
        <f ca="1">VLOOKUP($A119,INDIRECT($P$2),COLUMN()-1,FALSE)*VLOOKUP($A119,Usinas!$C:$D,2,FALSE)</f>
        <v>56.434399999999997</v>
      </c>
      <c r="I119" s="65">
        <f ca="1">VLOOKUP($A119,INDIRECT($P$2),COLUMN()-1,FALSE)*VLOOKUP($A119,Usinas!$C:$D,2,FALSE)</f>
        <v>49.438400000000001</v>
      </c>
      <c r="J119" s="65">
        <f ca="1">VLOOKUP($A119,INDIRECT($P$2),COLUMN()-1,FALSE)*VLOOKUP($A119,Usinas!$C:$D,2,FALSE)</f>
        <v>43.8416</v>
      </c>
      <c r="K119" s="65">
        <f ca="1">VLOOKUP($A119,INDIRECT($P$2),COLUMN()-1,FALSE)*VLOOKUP($A119,Usinas!$C:$D,2,FALSE)</f>
        <v>39.177599999999998</v>
      </c>
      <c r="L119" s="65">
        <f ca="1">VLOOKUP($A119,INDIRECT($P$2),COLUMN()-1,FALSE)*VLOOKUP($A119,Usinas!$C:$D,2,FALSE)</f>
        <v>39.177599999999998</v>
      </c>
      <c r="M119" s="65">
        <f ca="1">VLOOKUP($A119,INDIRECT($P$2),COLUMN()-1,FALSE)*VLOOKUP($A119,Usinas!$C:$D,2,FALSE)</f>
        <v>46.1736</v>
      </c>
      <c r="N119" s="65">
        <f ca="1">VLOOKUP($A119,INDIRECT($P$2),COLUMN()-1,FALSE)*VLOOKUP($A119,Usinas!$C:$D,2,FALSE)</f>
        <v>67.628</v>
      </c>
      <c r="O119" s="65">
        <f ca="1">VLOOKUP($A119,INDIRECT($P$2),COLUMN()-1,FALSE)*VLOOKUP($A119,Usinas!$C:$D,2,FALSE)</f>
        <v>105.8728</v>
      </c>
    </row>
    <row r="120" spans="1:15" outlineLevel="2" x14ac:dyDescent="0.25">
      <c r="A120" s="61">
        <v>141</v>
      </c>
      <c r="B120" s="62" t="s">
        <v>133</v>
      </c>
      <c r="D120" s="65">
        <f ca="1">VLOOKUP($A120,INDIRECT($P$2),COLUMN()-1,FALSE)*VLOOKUP($A120,Usinas!$C:$D,2,FALSE)</f>
        <v>167.6559</v>
      </c>
      <c r="E120" s="65">
        <f ca="1">VLOOKUP($A120,INDIRECT($P$2),COLUMN()-1,FALSE)*VLOOKUP($A120,Usinas!$C:$D,2,FALSE)</f>
        <v>135.68279999999999</v>
      </c>
      <c r="F120" s="65">
        <f ca="1">VLOOKUP($A120,INDIRECT($P$2),COLUMN()-1,FALSE)*VLOOKUP($A120,Usinas!$C:$D,2,FALSE)</f>
        <v>120.102</v>
      </c>
      <c r="G120" s="65">
        <f ca="1">VLOOKUP($A120,INDIRECT($P$2),COLUMN()-1,FALSE)*VLOOKUP($A120,Usinas!$C:$D,2,FALSE)</f>
        <v>94.134</v>
      </c>
      <c r="H120" s="65">
        <f ca="1">VLOOKUP($A120,INDIRECT($P$2),COLUMN()-1,FALSE)*VLOOKUP($A120,Usinas!$C:$D,2,FALSE)</f>
        <v>70.600499999999997</v>
      </c>
      <c r="I120" s="65">
        <f ca="1">VLOOKUP($A120,INDIRECT($P$2),COLUMN()-1,FALSE)*VLOOKUP($A120,Usinas!$C:$D,2,FALSE)</f>
        <v>60.051000000000002</v>
      </c>
      <c r="J120" s="65">
        <f ca="1">VLOOKUP($A120,INDIRECT($P$2),COLUMN()-1,FALSE)*VLOOKUP($A120,Usinas!$C:$D,2,FALSE)</f>
        <v>53.234400000000001</v>
      </c>
      <c r="K120" s="65">
        <f ca="1">VLOOKUP($A120,INDIRECT($P$2),COLUMN()-1,FALSE)*VLOOKUP($A120,Usinas!$C:$D,2,FALSE)</f>
        <v>47.553899999999999</v>
      </c>
      <c r="L120" s="65">
        <f ca="1">VLOOKUP($A120,INDIRECT($P$2),COLUMN()-1,FALSE)*VLOOKUP($A120,Usinas!$C:$D,2,FALSE)</f>
        <v>46.4178</v>
      </c>
      <c r="M120" s="65">
        <f ca="1">VLOOKUP($A120,INDIRECT($P$2),COLUMN()-1,FALSE)*VLOOKUP($A120,Usinas!$C:$D,2,FALSE)</f>
        <v>55.668900000000001</v>
      </c>
      <c r="N120" s="65">
        <f ca="1">VLOOKUP($A120,INDIRECT($P$2),COLUMN()-1,FALSE)*VLOOKUP($A120,Usinas!$C:$D,2,FALSE)</f>
        <v>89.751900000000006</v>
      </c>
      <c r="O120" s="65">
        <f ca="1">VLOOKUP($A120,INDIRECT($P$2),COLUMN()-1,FALSE)*VLOOKUP($A120,Usinas!$C:$D,2,FALSE)</f>
        <v>145.42079999999999</v>
      </c>
    </row>
    <row r="121" spans="1:15" outlineLevel="2" x14ac:dyDescent="0.25">
      <c r="A121" s="61">
        <v>148</v>
      </c>
      <c r="B121" s="62" t="s">
        <v>134</v>
      </c>
      <c r="D121" s="65">
        <f ca="1">VLOOKUP($A121,INDIRECT($P$2),COLUMN()-1,FALSE)*VLOOKUP($A121,Usinas!$C:$D,2,FALSE)</f>
        <v>392.14769999999999</v>
      </c>
      <c r="E121" s="65">
        <f ca="1">VLOOKUP($A121,INDIRECT($P$2),COLUMN()-1,FALSE)*VLOOKUP($A121,Usinas!$C:$D,2,FALSE)</f>
        <v>303.93299999999999</v>
      </c>
      <c r="F121" s="65">
        <f ca="1">VLOOKUP($A121,INDIRECT($P$2),COLUMN()-1,FALSE)*VLOOKUP($A121,Usinas!$C:$D,2,FALSE)</f>
        <v>267.36219999999997</v>
      </c>
      <c r="G121" s="65">
        <f ca="1">VLOOKUP($A121,INDIRECT($P$2),COLUMN()-1,FALSE)*VLOOKUP($A121,Usinas!$C:$D,2,FALSE)</f>
        <v>206.8227</v>
      </c>
      <c r="H121" s="65">
        <f ca="1">VLOOKUP($A121,INDIRECT($P$2),COLUMN()-1,FALSE)*VLOOKUP($A121,Usinas!$C:$D,2,FALSE)</f>
        <v>150.48390000000001</v>
      </c>
      <c r="I121" s="65">
        <f ca="1">VLOOKUP($A121,INDIRECT($P$2),COLUMN()-1,FALSE)*VLOOKUP($A121,Usinas!$C:$D,2,FALSE)</f>
        <v>126.26809999999999</v>
      </c>
      <c r="J121" s="65">
        <f ca="1">VLOOKUP($A121,INDIRECT($P$2),COLUMN()-1,FALSE)*VLOOKUP($A121,Usinas!$C:$D,2,FALSE)</f>
        <v>111.6892</v>
      </c>
      <c r="K121" s="65">
        <f ca="1">VLOOKUP($A121,INDIRECT($P$2),COLUMN()-1,FALSE)*VLOOKUP($A121,Usinas!$C:$D,2,FALSE)</f>
        <v>99.087099999999992</v>
      </c>
      <c r="L121" s="65">
        <f ca="1">VLOOKUP($A121,INDIRECT($P$2),COLUMN()-1,FALSE)*VLOOKUP($A121,Usinas!$C:$D,2,FALSE)</f>
        <v>95.62769999999999</v>
      </c>
      <c r="M121" s="65">
        <f ca="1">VLOOKUP($A121,INDIRECT($P$2),COLUMN()-1,FALSE)*VLOOKUP($A121,Usinas!$C:$D,2,FALSE)</f>
        <v>119.59639999999999</v>
      </c>
      <c r="N121" s="65">
        <f ca="1">VLOOKUP($A121,INDIRECT($P$2),COLUMN()-1,FALSE)*VLOOKUP($A121,Usinas!$C:$D,2,FALSE)</f>
        <v>203.11619999999999</v>
      </c>
      <c r="O121" s="65">
        <f ca="1">VLOOKUP($A121,INDIRECT($P$2),COLUMN()-1,FALSE)*VLOOKUP($A121,Usinas!$C:$D,2,FALSE)</f>
        <v>343.22190000000001</v>
      </c>
    </row>
    <row r="122" spans="1:15" outlineLevel="2" x14ac:dyDescent="0.25">
      <c r="A122" s="61">
        <v>144</v>
      </c>
      <c r="B122" s="62" t="s">
        <v>135</v>
      </c>
      <c r="D122" s="65">
        <f ca="1">VLOOKUP($A122,INDIRECT($P$2),COLUMN()-1,FALSE)*VLOOKUP($A122,Usinas!$C:$D,2,FALSE)</f>
        <v>334.11839999999995</v>
      </c>
      <c r="E122" s="65">
        <f ca="1">VLOOKUP($A122,INDIRECT($P$2),COLUMN()-1,FALSE)*VLOOKUP($A122,Usinas!$C:$D,2,FALSE)</f>
        <v>258.18239999999997</v>
      </c>
      <c r="F122" s="65">
        <f ca="1">VLOOKUP($A122,INDIRECT($P$2),COLUMN()-1,FALSE)*VLOOKUP($A122,Usinas!$C:$D,2,FALSE)</f>
        <v>226.904</v>
      </c>
      <c r="G122" s="65">
        <f ca="1">VLOOKUP($A122,INDIRECT($P$2),COLUMN()-1,FALSE)*VLOOKUP($A122,Usinas!$C:$D,2,FALSE)</f>
        <v>175.55679999999998</v>
      </c>
      <c r="H122" s="65">
        <f ca="1">VLOOKUP($A122,INDIRECT($P$2),COLUMN()-1,FALSE)*VLOOKUP($A122,Usinas!$C:$D,2,FALSE)</f>
        <v>127.464</v>
      </c>
      <c r="I122" s="65">
        <f ca="1">VLOOKUP($A122,INDIRECT($P$2),COLUMN()-1,FALSE)*VLOOKUP($A122,Usinas!$C:$D,2,FALSE)</f>
        <v>106.672</v>
      </c>
      <c r="J122" s="65">
        <f ca="1">VLOOKUP($A122,INDIRECT($P$2),COLUMN()-1,FALSE)*VLOOKUP($A122,Usinas!$C:$D,2,FALSE)</f>
        <v>94.196799999999996</v>
      </c>
      <c r="K122" s="65">
        <f ca="1">VLOOKUP($A122,INDIRECT($P$2),COLUMN()-1,FALSE)*VLOOKUP($A122,Usinas!$C:$D,2,FALSE)</f>
        <v>83.348799999999997</v>
      </c>
      <c r="L122" s="65">
        <f ca="1">VLOOKUP($A122,INDIRECT($P$2),COLUMN()-1,FALSE)*VLOOKUP($A122,Usinas!$C:$D,2,FALSE)</f>
        <v>80.275199999999998</v>
      </c>
      <c r="M122" s="65">
        <f ca="1">VLOOKUP($A122,INDIRECT($P$2),COLUMN()-1,FALSE)*VLOOKUP($A122,Usinas!$C:$D,2,FALSE)</f>
        <v>100.5248</v>
      </c>
      <c r="N122" s="65">
        <f ca="1">VLOOKUP($A122,INDIRECT($P$2),COLUMN()-1,FALSE)*VLOOKUP($A122,Usinas!$C:$D,2,FALSE)</f>
        <v>172.66399999999999</v>
      </c>
      <c r="O122" s="65">
        <f ca="1">VLOOKUP($A122,INDIRECT($P$2),COLUMN()-1,FALSE)*VLOOKUP($A122,Usinas!$C:$D,2,FALSE)</f>
        <v>292.71519999999998</v>
      </c>
    </row>
    <row r="123" spans="1:15" outlineLevel="1" x14ac:dyDescent="0.25">
      <c r="A123" s="18"/>
      <c r="B123" s="19" t="s">
        <v>56</v>
      </c>
      <c r="D123" s="66">
        <f t="shared" ref="D123:I123" ca="1" si="17">SUM(D115:D122)</f>
        <v>1686.0920999999998</v>
      </c>
      <c r="E123" s="49">
        <f t="shared" ca="1" si="17"/>
        <v>1325.5277999999998</v>
      </c>
      <c r="F123" s="49">
        <f t="shared" ca="1" si="17"/>
        <v>1178.9933999999998</v>
      </c>
      <c r="G123" s="49">
        <f t="shared" ca="1" si="17"/>
        <v>898.32659999999998</v>
      </c>
      <c r="H123" s="49">
        <f t="shared" ca="1" si="17"/>
        <v>659.25589999999988</v>
      </c>
      <c r="I123" s="67">
        <f t="shared" ca="1" si="17"/>
        <v>555.50530000000003</v>
      </c>
      <c r="J123" s="66">
        <f t="shared" ref="J123:O123" ca="1" si="18">SUM(J115:J122)</f>
        <v>486.94400000000002</v>
      </c>
      <c r="K123" s="49">
        <f t="shared" ca="1" si="18"/>
        <v>430.06279999999992</v>
      </c>
      <c r="L123" s="49">
        <f t="shared" ca="1" si="18"/>
        <v>421.00369999999998</v>
      </c>
      <c r="M123" s="49">
        <f t="shared" ca="1" si="18"/>
        <v>521.78970000000004</v>
      </c>
      <c r="N123" s="49">
        <f t="shared" ca="1" si="18"/>
        <v>887.63350000000014</v>
      </c>
      <c r="O123" s="67">
        <f t="shared" ca="1" si="18"/>
        <v>1462.3854000000001</v>
      </c>
    </row>
    <row r="124" spans="1:15" outlineLevel="1" x14ac:dyDescent="0.25">
      <c r="A124" s="20"/>
      <c r="B124" s="21" t="s">
        <v>0</v>
      </c>
      <c r="D124" s="68"/>
      <c r="E124" s="69"/>
      <c r="F124" s="69"/>
      <c r="G124" s="69"/>
      <c r="H124" s="69"/>
      <c r="I124" s="70"/>
      <c r="J124" s="68"/>
      <c r="K124" s="69"/>
      <c r="L124" s="69"/>
      <c r="M124" s="69"/>
      <c r="N124" s="69"/>
      <c r="O124" s="70"/>
    </row>
    <row r="125" spans="1:15" outlineLevel="1" x14ac:dyDescent="0.25">
      <c r="A125" s="1"/>
      <c r="B125" s="133"/>
      <c r="D125" s="50"/>
      <c r="E125" s="51"/>
      <c r="F125" s="51"/>
      <c r="G125" s="51"/>
      <c r="H125" s="51"/>
      <c r="I125" s="51"/>
      <c r="J125" s="50"/>
      <c r="K125" s="51"/>
      <c r="L125" s="51"/>
      <c r="M125" s="51"/>
      <c r="N125" s="51"/>
      <c r="O125" s="51"/>
    </row>
    <row r="126" spans="1:15" outlineLevel="1" x14ac:dyDescent="0.25">
      <c r="A126" s="38"/>
      <c r="B126" s="39"/>
      <c r="D126" s="545" t="s">
        <v>136</v>
      </c>
      <c r="E126" s="546" t="s">
        <v>58</v>
      </c>
      <c r="F126" s="546" t="s">
        <v>137</v>
      </c>
      <c r="G126" s="546"/>
      <c r="H126" s="546"/>
      <c r="I126" s="547"/>
      <c r="J126" s="545" t="s">
        <v>136</v>
      </c>
      <c r="K126" s="546" t="s">
        <v>58</v>
      </c>
      <c r="L126" s="546" t="s">
        <v>137</v>
      </c>
      <c r="M126" s="546"/>
      <c r="N126" s="546"/>
      <c r="O126" s="547"/>
    </row>
    <row r="127" spans="1:15" outlineLevel="2" x14ac:dyDescent="0.25">
      <c r="A127" s="30">
        <v>278</v>
      </c>
      <c r="B127" s="31" t="s">
        <v>138</v>
      </c>
      <c r="D127" s="65">
        <f ca="1">VLOOKUP($A127,INDIRECT($P$2),COLUMN()-1,FALSE)*VLOOKUP($A127,Usinas!$C:$D,2,FALSE)</f>
        <v>156.92249999999999</v>
      </c>
      <c r="E127" s="65">
        <f ca="1">VLOOKUP($A127,INDIRECT($P$2),COLUMN()-1,FALSE)*VLOOKUP($A127,Usinas!$C:$D,2,FALSE)</f>
        <v>176.47349999999997</v>
      </c>
      <c r="F127" s="65">
        <f ca="1">VLOOKUP($A127,INDIRECT($P$2),COLUMN()-1,FALSE)*VLOOKUP($A127,Usinas!$C:$D,2,FALSE)</f>
        <v>166.18349999999998</v>
      </c>
      <c r="G127" s="65">
        <f ca="1">VLOOKUP($A127,INDIRECT($P$2),COLUMN()-1,FALSE)*VLOOKUP($A127,Usinas!$C:$D,2,FALSE)</f>
        <v>110.61749999999999</v>
      </c>
      <c r="H127" s="65">
        <f ca="1">VLOOKUP($A127,INDIRECT($P$2),COLUMN()-1,FALSE)*VLOOKUP($A127,Usinas!$C:$D,2,FALSE)</f>
        <v>62.768999999999991</v>
      </c>
      <c r="I127" s="65">
        <f ca="1">VLOOKUP($A127,INDIRECT($P$2),COLUMN()-1,FALSE)*VLOOKUP($A127,Usinas!$C:$D,2,FALSE)</f>
        <v>47.333999999999996</v>
      </c>
      <c r="J127" s="65">
        <f ca="1">VLOOKUP($A127,INDIRECT($P$2),COLUMN()-1,FALSE)*VLOOKUP($A127,Usinas!$C:$D,2,FALSE)</f>
        <v>39.616499999999995</v>
      </c>
      <c r="K127" s="65">
        <f ca="1">VLOOKUP($A127,INDIRECT($P$2),COLUMN()-1,FALSE)*VLOOKUP($A127,Usinas!$C:$D,2,FALSE)</f>
        <v>35.500499999999995</v>
      </c>
      <c r="L127" s="65">
        <f ca="1">VLOOKUP($A127,INDIRECT($P$2),COLUMN()-1,FALSE)*VLOOKUP($A127,Usinas!$C:$D,2,FALSE)</f>
        <v>36.015000000000001</v>
      </c>
      <c r="M127" s="65">
        <f ca="1">VLOOKUP($A127,INDIRECT($P$2),COLUMN()-1,FALSE)*VLOOKUP($A127,Usinas!$C:$D,2,FALSE)</f>
        <v>48.363</v>
      </c>
      <c r="N127" s="65">
        <f ca="1">VLOOKUP($A127,INDIRECT($P$2),COLUMN()-1,FALSE)*VLOOKUP($A127,Usinas!$C:$D,2,FALSE)</f>
        <v>67.399499999999989</v>
      </c>
      <c r="O127" s="65">
        <f ca="1">VLOOKUP($A127,INDIRECT($P$2),COLUMN()-1,FALSE)*VLOOKUP($A127,Usinas!$C:$D,2,FALSE)</f>
        <v>106.50149999999999</v>
      </c>
    </row>
    <row r="128" spans="1:15" outlineLevel="2" x14ac:dyDescent="0.25">
      <c r="A128" s="30">
        <v>281</v>
      </c>
      <c r="B128" s="31" t="s">
        <v>139</v>
      </c>
      <c r="D128" s="65">
        <f ca="1">VLOOKUP($A128,INDIRECT($P$2),COLUMN()-1,FALSE)*VLOOKUP($A128,Usinas!$C:$D,2,FALSE)</f>
        <v>192.25300000000001</v>
      </c>
      <c r="E128" s="65">
        <f ca="1">VLOOKUP($A128,INDIRECT($P$2),COLUMN()-1,FALSE)*VLOOKUP($A128,Usinas!$C:$D,2,FALSE)</f>
        <v>203.43049999999999</v>
      </c>
      <c r="F128" s="65">
        <f ca="1">VLOOKUP($A128,INDIRECT($P$2),COLUMN()-1,FALSE)*VLOOKUP($A128,Usinas!$C:$D,2,FALSE)</f>
        <v>205.666</v>
      </c>
      <c r="G128" s="65">
        <f ca="1">VLOOKUP($A128,INDIRECT($P$2),COLUMN()-1,FALSE)*VLOOKUP($A128,Usinas!$C:$D,2,FALSE)</f>
        <v>190.01750000000001</v>
      </c>
      <c r="H128" s="65">
        <f ca="1">VLOOKUP($A128,INDIRECT($P$2),COLUMN()-1,FALSE)*VLOOKUP($A128,Usinas!$C:$D,2,FALSE)</f>
        <v>172.1335</v>
      </c>
      <c r="I128" s="65">
        <f ca="1">VLOOKUP($A128,INDIRECT($P$2),COLUMN()-1,FALSE)*VLOOKUP($A128,Usinas!$C:$D,2,FALSE)</f>
        <v>158.72050000000002</v>
      </c>
      <c r="J128" s="65">
        <f ca="1">VLOOKUP($A128,INDIRECT($P$2),COLUMN()-1,FALSE)*VLOOKUP($A128,Usinas!$C:$D,2,FALSE)</f>
        <v>149.77850000000001</v>
      </c>
      <c r="K128" s="65">
        <f ca="1">VLOOKUP($A128,INDIRECT($P$2),COLUMN()-1,FALSE)*VLOOKUP($A128,Usinas!$C:$D,2,FALSE)</f>
        <v>143.072</v>
      </c>
      <c r="L128" s="65">
        <f ca="1">VLOOKUP($A128,INDIRECT($P$2),COLUMN()-1,FALSE)*VLOOKUP($A128,Usinas!$C:$D,2,FALSE)</f>
        <v>140.8365</v>
      </c>
      <c r="M128" s="65">
        <f ca="1">VLOOKUP($A128,INDIRECT($P$2),COLUMN()-1,FALSE)*VLOOKUP($A128,Usinas!$C:$D,2,FALSE)</f>
        <v>149.77850000000001</v>
      </c>
      <c r="N128" s="65">
        <f ca="1">VLOOKUP($A128,INDIRECT($P$2),COLUMN()-1,FALSE)*VLOOKUP($A128,Usinas!$C:$D,2,FALSE)</f>
        <v>160.95600000000002</v>
      </c>
      <c r="O128" s="65">
        <f ca="1">VLOOKUP($A128,INDIRECT($P$2),COLUMN()-1,FALSE)*VLOOKUP($A128,Usinas!$C:$D,2,FALSE)</f>
        <v>176.6045</v>
      </c>
    </row>
    <row r="129" spans="1:15" outlineLevel="2" x14ac:dyDescent="0.25">
      <c r="A129" s="30">
        <v>295</v>
      </c>
      <c r="B129" s="31" t="s">
        <v>140</v>
      </c>
      <c r="D129" s="65">
        <f ca="1">VLOOKUP($A129,INDIRECT($P$2),COLUMN()-1,FALSE)*VLOOKUP($A129,Usinas!$C:$D,2,FALSE)</f>
        <v>89.065399999999997</v>
      </c>
      <c r="E129" s="65">
        <f ca="1">VLOOKUP($A129,INDIRECT($P$2),COLUMN()-1,FALSE)*VLOOKUP($A129,Usinas!$C:$D,2,FALSE)</f>
        <v>93.656400000000005</v>
      </c>
      <c r="F129" s="65">
        <f ca="1">VLOOKUP($A129,INDIRECT($P$2),COLUMN()-1,FALSE)*VLOOKUP($A129,Usinas!$C:$D,2,FALSE)</f>
        <v>101.002</v>
      </c>
      <c r="G129" s="65">
        <f ca="1">VLOOKUP($A129,INDIRECT($P$2),COLUMN()-1,FALSE)*VLOOKUP($A129,Usinas!$C:$D,2,FALSE)</f>
        <v>88.147199999999998</v>
      </c>
      <c r="H129" s="65">
        <f ca="1">VLOOKUP($A129,INDIRECT($P$2),COLUMN()-1,FALSE)*VLOOKUP($A129,Usinas!$C:$D,2,FALSE)</f>
        <v>77.128799999999998</v>
      </c>
      <c r="I129" s="65">
        <f ca="1">VLOOKUP($A129,INDIRECT($P$2),COLUMN()-1,FALSE)*VLOOKUP($A129,Usinas!$C:$D,2,FALSE)</f>
        <v>72.537800000000004</v>
      </c>
      <c r="J129" s="65">
        <f ca="1">VLOOKUP($A129,INDIRECT($P$2),COLUMN()-1,FALSE)*VLOOKUP($A129,Usinas!$C:$D,2,FALSE)</f>
        <v>68.864999999999995</v>
      </c>
      <c r="K129" s="65">
        <f ca="1">VLOOKUP($A129,INDIRECT($P$2),COLUMN()-1,FALSE)*VLOOKUP($A129,Usinas!$C:$D,2,FALSE)</f>
        <v>66.110399999999998</v>
      </c>
      <c r="L129" s="65">
        <f ca="1">VLOOKUP($A129,INDIRECT($P$2),COLUMN()-1,FALSE)*VLOOKUP($A129,Usinas!$C:$D,2,FALSE)</f>
        <v>65.1922</v>
      </c>
      <c r="M129" s="65">
        <f ca="1">VLOOKUP($A129,INDIRECT($P$2),COLUMN()-1,FALSE)*VLOOKUP($A129,Usinas!$C:$D,2,FALSE)</f>
        <v>68.864999999999995</v>
      </c>
      <c r="N129" s="65">
        <f ca="1">VLOOKUP($A129,INDIRECT($P$2),COLUMN()-1,FALSE)*VLOOKUP($A129,Usinas!$C:$D,2,FALSE)</f>
        <v>72.537800000000004</v>
      </c>
      <c r="O129" s="65">
        <f ca="1">VLOOKUP($A129,INDIRECT($P$2),COLUMN()-1,FALSE)*VLOOKUP($A129,Usinas!$C:$D,2,FALSE)</f>
        <v>79.883399999999995</v>
      </c>
    </row>
    <row r="130" spans="1:15" outlineLevel="2" x14ac:dyDescent="0.25">
      <c r="A130" s="30">
        <v>259</v>
      </c>
      <c r="B130" s="31" t="s">
        <v>141</v>
      </c>
      <c r="D130" s="65">
        <f ca="1">VLOOKUP($A130,INDIRECT($P$2),COLUMN()-1,FALSE)*VLOOKUP($A130,Usinas!$C:$D,2,FALSE)</f>
        <v>77.184200000000004</v>
      </c>
      <c r="E130" s="65">
        <f ca="1">VLOOKUP($A130,INDIRECT($P$2),COLUMN()-1,FALSE)*VLOOKUP($A130,Usinas!$C:$D,2,FALSE)</f>
        <v>87.118799999999993</v>
      </c>
      <c r="F130" s="65">
        <f ca="1">VLOOKUP($A130,INDIRECT($P$2),COLUMN()-1,FALSE)*VLOOKUP($A130,Usinas!$C:$D,2,FALSE)</f>
        <v>85.590400000000002</v>
      </c>
      <c r="G130" s="65">
        <f ca="1">VLOOKUP($A130,INDIRECT($P$2),COLUMN()-1,FALSE)*VLOOKUP($A130,Usinas!$C:$D,2,FALSE)</f>
        <v>68.013800000000003</v>
      </c>
      <c r="H130" s="65">
        <f ca="1">VLOOKUP($A130,INDIRECT($P$2),COLUMN()-1,FALSE)*VLOOKUP($A130,Usinas!$C:$D,2,FALSE)</f>
        <v>51.2014</v>
      </c>
      <c r="I130" s="65">
        <f ca="1">VLOOKUP($A130,INDIRECT($P$2),COLUMN()-1,FALSE)*VLOOKUP($A130,Usinas!$C:$D,2,FALSE)</f>
        <v>43.559399999999997</v>
      </c>
      <c r="J130" s="65">
        <f ca="1">VLOOKUP($A130,INDIRECT($P$2),COLUMN()-1,FALSE)*VLOOKUP($A130,Usinas!$C:$D,2,FALSE)</f>
        <v>38.974199999999996</v>
      </c>
      <c r="K130" s="65">
        <f ca="1">VLOOKUP($A130,INDIRECT($P$2),COLUMN()-1,FALSE)*VLOOKUP($A130,Usinas!$C:$D,2,FALSE)</f>
        <v>35.917400000000001</v>
      </c>
      <c r="L130" s="65">
        <f ca="1">VLOOKUP($A130,INDIRECT($P$2),COLUMN()-1,FALSE)*VLOOKUP($A130,Usinas!$C:$D,2,FALSE)</f>
        <v>36.681600000000003</v>
      </c>
      <c r="M130" s="65">
        <f ca="1">VLOOKUP($A130,INDIRECT($P$2),COLUMN()-1,FALSE)*VLOOKUP($A130,Usinas!$C:$D,2,FALSE)</f>
        <v>39.738399999999999</v>
      </c>
      <c r="N130" s="65">
        <f ca="1">VLOOKUP($A130,INDIRECT($P$2),COLUMN()-1,FALSE)*VLOOKUP($A130,Usinas!$C:$D,2,FALSE)</f>
        <v>46.616199999999999</v>
      </c>
      <c r="O130" s="65">
        <f ca="1">VLOOKUP($A130,INDIRECT($P$2),COLUMN()-1,FALSE)*VLOOKUP($A130,Usinas!$C:$D,2,FALSE)</f>
        <v>61.135999999999996</v>
      </c>
    </row>
    <row r="131" spans="1:15" outlineLevel="2" x14ac:dyDescent="0.25">
      <c r="A131" s="30">
        <v>252</v>
      </c>
      <c r="B131" s="31" t="s">
        <v>142</v>
      </c>
      <c r="D131" s="65">
        <f ca="1">VLOOKUP($A131,INDIRECT($P$2),COLUMN()-1,FALSE)*VLOOKUP($A131,Usinas!$C:$D,2,FALSE)</f>
        <v>125.6541</v>
      </c>
      <c r="E131" s="65">
        <f ca="1">VLOOKUP($A131,INDIRECT($P$2),COLUMN()-1,FALSE)*VLOOKUP($A131,Usinas!$C:$D,2,FALSE)</f>
        <v>141.82740000000001</v>
      </c>
      <c r="F131" s="65">
        <f ca="1">VLOOKUP($A131,INDIRECT($P$2),COLUMN()-1,FALSE)*VLOOKUP($A131,Usinas!$C:$D,2,FALSE)</f>
        <v>139.33920000000001</v>
      </c>
      <c r="G131" s="65">
        <f ca="1">VLOOKUP($A131,INDIRECT($P$2),COLUMN()-1,FALSE)*VLOOKUP($A131,Usinas!$C:$D,2,FALSE)</f>
        <v>110.72490000000001</v>
      </c>
      <c r="H131" s="65">
        <f ca="1">VLOOKUP($A131,INDIRECT($P$2),COLUMN()-1,FALSE)*VLOOKUP($A131,Usinas!$C:$D,2,FALSE)</f>
        <v>83.354699999999994</v>
      </c>
      <c r="I131" s="65">
        <f ca="1">VLOOKUP($A131,INDIRECT($P$2),COLUMN()-1,FALSE)*VLOOKUP($A131,Usinas!$C:$D,2,FALSE)</f>
        <v>70.913700000000006</v>
      </c>
      <c r="J131" s="65">
        <f ca="1">VLOOKUP($A131,INDIRECT($P$2),COLUMN()-1,FALSE)*VLOOKUP($A131,Usinas!$C:$D,2,FALSE)</f>
        <v>63.449100000000001</v>
      </c>
      <c r="K131" s="65">
        <f ca="1">VLOOKUP($A131,INDIRECT($P$2),COLUMN()-1,FALSE)*VLOOKUP($A131,Usinas!$C:$D,2,FALSE)</f>
        <v>58.472699999999996</v>
      </c>
      <c r="L131" s="65">
        <f ca="1">VLOOKUP($A131,INDIRECT($P$2),COLUMN()-1,FALSE)*VLOOKUP($A131,Usinas!$C:$D,2,FALSE)</f>
        <v>59.716799999999999</v>
      </c>
      <c r="M131" s="65">
        <f ca="1">VLOOKUP($A131,INDIRECT($P$2),COLUMN()-1,FALSE)*VLOOKUP($A131,Usinas!$C:$D,2,FALSE)</f>
        <v>64.693200000000004</v>
      </c>
      <c r="N131" s="65">
        <f ca="1">VLOOKUP($A131,INDIRECT($P$2),COLUMN()-1,FALSE)*VLOOKUP($A131,Usinas!$C:$D,2,FALSE)</f>
        <v>75.890100000000004</v>
      </c>
      <c r="O131" s="65">
        <f ca="1">VLOOKUP($A131,INDIRECT($P$2),COLUMN()-1,FALSE)*VLOOKUP($A131,Usinas!$C:$D,2,FALSE)</f>
        <v>99.527999999999992</v>
      </c>
    </row>
    <row r="132" spans="1:15" outlineLevel="1" x14ac:dyDescent="0.25">
      <c r="A132" s="40"/>
      <c r="B132" s="41" t="s">
        <v>56</v>
      </c>
      <c r="D132" s="83">
        <f t="shared" ref="D132:I132" ca="1" si="19">SUM(D127:D131)</f>
        <v>641.07920000000001</v>
      </c>
      <c r="E132" s="49">
        <f t="shared" ca="1" si="19"/>
        <v>702.50660000000005</v>
      </c>
      <c r="F132" s="49">
        <f t="shared" ca="1" si="19"/>
        <v>697.78110000000004</v>
      </c>
      <c r="G132" s="49">
        <f t="shared" ca="1" si="19"/>
        <v>567.52089999999998</v>
      </c>
      <c r="H132" s="49">
        <f t="shared" ca="1" si="19"/>
        <v>446.58739999999995</v>
      </c>
      <c r="I132" s="84">
        <f t="shared" ca="1" si="19"/>
        <v>393.06540000000001</v>
      </c>
      <c r="J132" s="83">
        <f t="shared" ref="J132:O132" ca="1" si="20">SUM(J127:J131)</f>
        <v>360.68329999999997</v>
      </c>
      <c r="K132" s="49">
        <f t="shared" ca="1" si="20"/>
        <v>339.07299999999998</v>
      </c>
      <c r="L132" s="49">
        <f t="shared" ca="1" si="20"/>
        <v>338.44209999999998</v>
      </c>
      <c r="M132" s="49">
        <f t="shared" ca="1" si="20"/>
        <v>371.43810000000002</v>
      </c>
      <c r="N132" s="49">
        <f t="shared" ca="1" si="20"/>
        <v>423.39960000000002</v>
      </c>
      <c r="O132" s="84">
        <f t="shared" ca="1" si="20"/>
        <v>523.65340000000003</v>
      </c>
    </row>
    <row r="133" spans="1:15" outlineLevel="1" x14ac:dyDescent="0.25">
      <c r="A133" s="42"/>
      <c r="B133" s="43" t="s">
        <v>0</v>
      </c>
      <c r="D133" s="80"/>
      <c r="E133" s="81"/>
      <c r="F133" s="81"/>
      <c r="G133" s="81"/>
      <c r="H133" s="81"/>
      <c r="I133" s="82"/>
      <c r="J133" s="80"/>
      <c r="K133" s="81"/>
      <c r="L133" s="81"/>
      <c r="M133" s="81"/>
      <c r="N133" s="81"/>
      <c r="O133" s="82"/>
    </row>
    <row r="134" spans="1:15" outlineLevel="1" x14ac:dyDescent="0.25">
      <c r="A134" s="1"/>
      <c r="B134" s="133"/>
      <c r="D134" s="50"/>
      <c r="E134" s="51"/>
      <c r="F134" s="51"/>
      <c r="G134" s="51"/>
      <c r="H134" s="51"/>
      <c r="I134" s="51"/>
      <c r="J134" s="50"/>
      <c r="K134" s="51"/>
      <c r="L134" s="51"/>
      <c r="M134" s="51"/>
      <c r="N134" s="51"/>
      <c r="O134" s="51"/>
    </row>
    <row r="135" spans="1:15" outlineLevel="1" x14ac:dyDescent="0.25">
      <c r="A135" s="38"/>
      <c r="B135" s="39"/>
      <c r="D135" s="545" t="s">
        <v>143</v>
      </c>
      <c r="E135" s="546" t="s">
        <v>58</v>
      </c>
      <c r="F135" s="546" t="s">
        <v>144</v>
      </c>
      <c r="G135" s="546"/>
      <c r="H135" s="546"/>
      <c r="I135" s="547"/>
      <c r="J135" s="545" t="s">
        <v>143</v>
      </c>
      <c r="K135" s="546" t="s">
        <v>58</v>
      </c>
      <c r="L135" s="546" t="s">
        <v>144</v>
      </c>
      <c r="M135" s="546"/>
      <c r="N135" s="546"/>
      <c r="O135" s="547"/>
    </row>
    <row r="136" spans="1:15" outlineLevel="2" x14ac:dyDescent="0.25">
      <c r="A136" s="30">
        <v>255</v>
      </c>
      <c r="B136" s="31" t="s">
        <v>145</v>
      </c>
      <c r="D136" s="65">
        <f ca="1">VLOOKUP($A136,INDIRECT($P$2),COLUMN()-1,FALSE)*VLOOKUP($A136,Usinas!$C:$D,2,FALSE)</f>
        <v>508.97659999999996</v>
      </c>
      <c r="E136" s="65">
        <f ca="1">VLOOKUP($A136,INDIRECT($P$2),COLUMN()-1,FALSE)*VLOOKUP($A136,Usinas!$C:$D,2,FALSE)</f>
        <v>341.80539999999996</v>
      </c>
      <c r="F136" s="65">
        <f ca="1">VLOOKUP($A136,INDIRECT($P$2),COLUMN()-1,FALSE)*VLOOKUP($A136,Usinas!$C:$D,2,FALSE)</f>
        <v>308.96819999999997</v>
      </c>
      <c r="G136" s="65">
        <f ca="1">VLOOKUP($A136,INDIRECT($P$2),COLUMN()-1,FALSE)*VLOOKUP($A136,Usinas!$C:$D,2,FALSE)</f>
        <v>194.03799999999998</v>
      </c>
      <c r="H136" s="65">
        <f ca="1">VLOOKUP($A136,INDIRECT($P$2),COLUMN()-1,FALSE)*VLOOKUP($A136,Usinas!$C:$D,2,FALSE)</f>
        <v>102.98939999999999</v>
      </c>
      <c r="I136" s="65">
        <f ca="1">VLOOKUP($A136,INDIRECT($P$2),COLUMN()-1,FALSE)*VLOOKUP($A136,Usinas!$C:$D,2,FALSE)</f>
        <v>77.615200000000002</v>
      </c>
      <c r="J136" s="65">
        <f ca="1">VLOOKUP($A136,INDIRECT($P$2),COLUMN()-1,FALSE)*VLOOKUP($A136,Usinas!$C:$D,2,FALSE)</f>
        <v>64.181799999999996</v>
      </c>
      <c r="K136" s="65">
        <f ca="1">VLOOKUP($A136,INDIRECT($P$2),COLUMN()-1,FALSE)*VLOOKUP($A136,Usinas!$C:$D,2,FALSE)</f>
        <v>53.733599999999996</v>
      </c>
      <c r="L136" s="65">
        <f ca="1">VLOOKUP($A136,INDIRECT($P$2),COLUMN()-1,FALSE)*VLOOKUP($A136,Usinas!$C:$D,2,FALSE)</f>
        <v>50.748399999999997</v>
      </c>
      <c r="M136" s="65">
        <f ca="1">VLOOKUP($A136,INDIRECT($P$2),COLUMN()-1,FALSE)*VLOOKUP($A136,Usinas!$C:$D,2,FALSE)</f>
        <v>98.511600000000001</v>
      </c>
      <c r="N136" s="65">
        <f ca="1">VLOOKUP($A136,INDIRECT($P$2),COLUMN()-1,FALSE)*VLOOKUP($A136,Usinas!$C:$D,2,FALSE)</f>
        <v>294.04219999999998</v>
      </c>
      <c r="O136" s="65">
        <f ca="1">VLOOKUP($A136,INDIRECT($P$2),COLUMN()-1,FALSE)*VLOOKUP($A136,Usinas!$C:$D,2,FALSE)</f>
        <v>523.90260000000001</v>
      </c>
    </row>
    <row r="137" spans="1:15" outlineLevel="1" x14ac:dyDescent="0.25">
      <c r="A137" s="40"/>
      <c r="B137" s="41" t="s">
        <v>56</v>
      </c>
      <c r="D137" s="83">
        <f t="shared" ref="D137:O137" ca="1" si="21">D136</f>
        <v>508.97659999999996</v>
      </c>
      <c r="E137" s="49">
        <f t="shared" ca="1" si="21"/>
        <v>341.80539999999996</v>
      </c>
      <c r="F137" s="49">
        <f t="shared" ca="1" si="21"/>
        <v>308.96819999999997</v>
      </c>
      <c r="G137" s="49">
        <f t="shared" ca="1" si="21"/>
        <v>194.03799999999998</v>
      </c>
      <c r="H137" s="49">
        <f t="shared" ca="1" si="21"/>
        <v>102.98939999999999</v>
      </c>
      <c r="I137" s="84">
        <f t="shared" ca="1" si="21"/>
        <v>77.615200000000002</v>
      </c>
      <c r="J137" s="83">
        <f t="shared" ca="1" si="21"/>
        <v>64.181799999999996</v>
      </c>
      <c r="K137" s="49">
        <f t="shared" ca="1" si="21"/>
        <v>53.733599999999996</v>
      </c>
      <c r="L137" s="49">
        <f t="shared" ca="1" si="21"/>
        <v>50.748399999999997</v>
      </c>
      <c r="M137" s="49">
        <f t="shared" ca="1" si="21"/>
        <v>98.511600000000001</v>
      </c>
      <c r="N137" s="49">
        <f t="shared" ca="1" si="21"/>
        <v>294.04219999999998</v>
      </c>
      <c r="O137" s="84">
        <f t="shared" ca="1" si="21"/>
        <v>523.90260000000001</v>
      </c>
    </row>
    <row r="138" spans="1:15" outlineLevel="1" x14ac:dyDescent="0.25">
      <c r="A138" s="42"/>
      <c r="B138" s="43" t="s">
        <v>0</v>
      </c>
      <c r="D138" s="80"/>
      <c r="E138" s="81"/>
      <c r="F138" s="81"/>
      <c r="G138" s="81"/>
      <c r="H138" s="81"/>
      <c r="I138" s="82"/>
      <c r="J138" s="80"/>
      <c r="K138" s="81"/>
      <c r="L138" s="81"/>
      <c r="M138" s="81"/>
      <c r="N138" s="81"/>
      <c r="O138" s="82"/>
    </row>
    <row r="139" spans="1:15" outlineLevel="1" x14ac:dyDescent="0.25">
      <c r="A139" s="1"/>
      <c r="B139" s="133"/>
      <c r="D139" s="50"/>
      <c r="E139" s="51"/>
      <c r="F139" s="51"/>
      <c r="G139" s="51"/>
      <c r="H139" s="51"/>
      <c r="I139" s="51"/>
      <c r="J139" s="50"/>
      <c r="K139" s="51"/>
      <c r="L139" s="51"/>
      <c r="M139" s="51"/>
      <c r="N139" s="51"/>
      <c r="O139" s="51"/>
    </row>
    <row r="140" spans="1:15" outlineLevel="1" x14ac:dyDescent="0.25">
      <c r="A140" s="38"/>
      <c r="B140" s="39"/>
      <c r="D140" s="545" t="s">
        <v>146</v>
      </c>
      <c r="E140" s="546" t="s">
        <v>58</v>
      </c>
      <c r="F140" s="546" t="s">
        <v>147</v>
      </c>
      <c r="G140" s="546"/>
      <c r="H140" s="546"/>
      <c r="I140" s="547"/>
      <c r="J140" s="545" t="s">
        <v>146</v>
      </c>
      <c r="K140" s="546" t="s">
        <v>58</v>
      </c>
      <c r="L140" s="546" t="s">
        <v>147</v>
      </c>
      <c r="M140" s="546"/>
      <c r="N140" s="546"/>
      <c r="O140" s="547"/>
    </row>
    <row r="141" spans="1:15" outlineLevel="2" x14ac:dyDescent="0.25">
      <c r="A141" s="30">
        <v>279</v>
      </c>
      <c r="B141" s="31" t="s">
        <v>148</v>
      </c>
      <c r="D141" s="65">
        <f ca="1">VLOOKUP($A141,INDIRECT($P$2),COLUMN()-1,FALSE)*VLOOKUP($A141,Usinas!$C:$D,2,FALSE)</f>
        <v>119.739</v>
      </c>
      <c r="E141" s="65">
        <f ca="1">VLOOKUP($A141,INDIRECT($P$2),COLUMN()-1,FALSE)*VLOOKUP($A141,Usinas!$C:$D,2,FALSE)</f>
        <v>185.62049999999999</v>
      </c>
      <c r="F141" s="65">
        <f ca="1">VLOOKUP($A141,INDIRECT($P$2),COLUMN()-1,FALSE)*VLOOKUP($A141,Usinas!$C:$D,2,FALSE)</f>
        <v>211.422</v>
      </c>
      <c r="G141" s="65">
        <f ca="1">VLOOKUP($A141,INDIRECT($P$2),COLUMN()-1,FALSE)*VLOOKUP($A141,Usinas!$C:$D,2,FALSE)</f>
        <v>189.87899999999999</v>
      </c>
      <c r="H141" s="65">
        <f ca="1">VLOOKUP($A141,INDIRECT($P$2),COLUMN()-1,FALSE)*VLOOKUP($A141,Usinas!$C:$D,2,FALSE)</f>
        <v>116.232</v>
      </c>
      <c r="I141" s="65">
        <f ca="1">VLOOKUP($A141,INDIRECT($P$2),COLUMN()-1,FALSE)*VLOOKUP($A141,Usinas!$C:$D,2,FALSE)</f>
        <v>61.122</v>
      </c>
      <c r="J141" s="65">
        <f ca="1">VLOOKUP($A141,INDIRECT($P$2),COLUMN()-1,FALSE)*VLOOKUP($A141,Usinas!$C:$D,2,FALSE)</f>
        <v>35.8215</v>
      </c>
      <c r="K141" s="65">
        <f ca="1">VLOOKUP($A141,INDIRECT($P$2),COLUMN()-1,FALSE)*VLOOKUP($A141,Usinas!$C:$D,2,FALSE)</f>
        <v>22.044</v>
      </c>
      <c r="L141" s="65">
        <f ca="1">VLOOKUP($A141,INDIRECT($P$2),COLUMN()-1,FALSE)*VLOOKUP($A141,Usinas!$C:$D,2,FALSE)</f>
        <v>15.531000000000001</v>
      </c>
      <c r="M141" s="65">
        <f ca="1">VLOOKUP($A141,INDIRECT($P$2),COLUMN()-1,FALSE)*VLOOKUP($A141,Usinas!$C:$D,2,FALSE)</f>
        <v>15.2805</v>
      </c>
      <c r="N141" s="65">
        <f ca="1">VLOOKUP($A141,INDIRECT($P$2),COLUMN()-1,FALSE)*VLOOKUP($A141,Usinas!$C:$D,2,FALSE)</f>
        <v>29.559000000000001</v>
      </c>
      <c r="O141" s="65">
        <f ca="1">VLOOKUP($A141,INDIRECT($P$2),COLUMN()-1,FALSE)*VLOOKUP($A141,Usinas!$C:$D,2,FALSE)</f>
        <v>60.871499999999997</v>
      </c>
    </row>
    <row r="142" spans="1:15" outlineLevel="2" x14ac:dyDescent="0.25">
      <c r="A142" s="30">
        <v>145</v>
      </c>
      <c r="B142" s="31" t="s">
        <v>149</v>
      </c>
      <c r="D142" s="65">
        <f ca="1">VLOOKUP($A142,INDIRECT($P$2),COLUMN()-1,FALSE)*VLOOKUP($A142,Usinas!$C:$D,2,FALSE)</f>
        <v>62.805600000000005</v>
      </c>
      <c r="E142" s="65">
        <f ca="1">VLOOKUP($A142,INDIRECT($P$2),COLUMN()-1,FALSE)*VLOOKUP($A142,Usinas!$C:$D,2,FALSE)</f>
        <v>72.468000000000004</v>
      </c>
      <c r="F142" s="65">
        <f ca="1">VLOOKUP($A142,INDIRECT($P$2),COLUMN()-1,FALSE)*VLOOKUP($A142,Usinas!$C:$D,2,FALSE)</f>
        <v>79.983200000000011</v>
      </c>
      <c r="G142" s="65">
        <f ca="1">VLOOKUP($A142,INDIRECT($P$2),COLUMN()-1,FALSE)*VLOOKUP($A142,Usinas!$C:$D,2,FALSE)</f>
        <v>59.584800000000008</v>
      </c>
      <c r="H142" s="65">
        <f ca="1">VLOOKUP($A142,INDIRECT($P$2),COLUMN()-1,FALSE)*VLOOKUP($A142,Usinas!$C:$D,2,FALSE)</f>
        <v>42.407200000000003</v>
      </c>
      <c r="I142" s="65">
        <f ca="1">VLOOKUP($A142,INDIRECT($P$2),COLUMN()-1,FALSE)*VLOOKUP($A142,Usinas!$C:$D,2,FALSE)</f>
        <v>34.355200000000004</v>
      </c>
      <c r="J142" s="65">
        <f ca="1">VLOOKUP($A142,INDIRECT($P$2),COLUMN()-1,FALSE)*VLOOKUP($A142,Usinas!$C:$D,2,FALSE)</f>
        <v>31.134400000000003</v>
      </c>
      <c r="K142" s="65">
        <f ca="1">VLOOKUP($A142,INDIRECT($P$2),COLUMN()-1,FALSE)*VLOOKUP($A142,Usinas!$C:$D,2,FALSE)</f>
        <v>28.987200000000001</v>
      </c>
      <c r="L142" s="65">
        <f ca="1">VLOOKUP($A142,INDIRECT($P$2),COLUMN()-1,FALSE)*VLOOKUP($A142,Usinas!$C:$D,2,FALSE)</f>
        <v>28.450400000000002</v>
      </c>
      <c r="M142" s="65">
        <f ca="1">VLOOKUP($A142,INDIRECT($P$2),COLUMN()-1,FALSE)*VLOOKUP($A142,Usinas!$C:$D,2,FALSE)</f>
        <v>30.597600000000003</v>
      </c>
      <c r="N142" s="65">
        <f ca="1">VLOOKUP($A142,INDIRECT($P$2),COLUMN()-1,FALSE)*VLOOKUP($A142,Usinas!$C:$D,2,FALSE)</f>
        <v>35.428800000000003</v>
      </c>
      <c r="O142" s="65">
        <f ca="1">VLOOKUP($A142,INDIRECT($P$2),COLUMN()-1,FALSE)*VLOOKUP($A142,Usinas!$C:$D,2,FALSE)</f>
        <v>47.775200000000005</v>
      </c>
    </row>
    <row r="143" spans="1:15" outlineLevel="2" x14ac:dyDescent="0.25">
      <c r="A143" s="30">
        <v>229</v>
      </c>
      <c r="B143" s="31" t="s">
        <v>402</v>
      </c>
      <c r="D143" s="65">
        <f ca="1">VLOOKUP($A143,INDIRECT($P$2),COLUMN()-1,FALSE)*VLOOKUP($A143,Usinas!$C:$D,2,FALSE)</f>
        <v>1817.4259999999999</v>
      </c>
      <c r="E143" s="65">
        <f ca="1">VLOOKUP($A143,INDIRECT($P$2),COLUMN()-1,FALSE)*VLOOKUP($A143,Usinas!$C:$D,2,FALSE)</f>
        <v>2121.2359999999999</v>
      </c>
      <c r="F143" s="65">
        <f ca="1">VLOOKUP($A143,INDIRECT($P$2),COLUMN()-1,FALSE)*VLOOKUP($A143,Usinas!$C:$D,2,FALSE)</f>
        <v>2217.5659999999998</v>
      </c>
      <c r="G143" s="65">
        <f ca="1">VLOOKUP($A143,INDIRECT($P$2),COLUMN()-1,FALSE)*VLOOKUP($A143,Usinas!$C:$D,2,FALSE)</f>
        <v>1776.9179999999999</v>
      </c>
      <c r="H143" s="65">
        <f ca="1">VLOOKUP($A143,INDIRECT($P$2),COLUMN()-1,FALSE)*VLOOKUP($A143,Usinas!$C:$D,2,FALSE)</f>
        <v>1137.682</v>
      </c>
      <c r="I143" s="65">
        <f ca="1">VLOOKUP($A143,INDIRECT($P$2),COLUMN()-1,FALSE)*VLOOKUP($A143,Usinas!$C:$D,2,FALSE)</f>
        <v>730.13199999999995</v>
      </c>
      <c r="J143" s="65">
        <f ca="1">VLOOKUP($A143,INDIRECT($P$2),COLUMN()-1,FALSE)*VLOOKUP($A143,Usinas!$C:$D,2,FALSE)</f>
        <v>518.20600000000002</v>
      </c>
      <c r="K143" s="65">
        <f ca="1">VLOOKUP($A143,INDIRECT($P$2),COLUMN()-1,FALSE)*VLOOKUP($A143,Usinas!$C:$D,2,FALSE)</f>
        <v>398.65800000000002</v>
      </c>
      <c r="L143" s="65">
        <f ca="1">VLOOKUP($A143,INDIRECT($P$2),COLUMN()-1,FALSE)*VLOOKUP($A143,Usinas!$C:$D,2,FALSE)</f>
        <v>347.28199999999998</v>
      </c>
      <c r="M143" s="65">
        <f ca="1">VLOOKUP($A143,INDIRECT($P$2),COLUMN()-1,FALSE)*VLOOKUP($A143,Usinas!$C:$D,2,FALSE)</f>
        <v>437.19</v>
      </c>
      <c r="N143" s="65">
        <f ca="1">VLOOKUP($A143,INDIRECT($P$2),COLUMN()-1,FALSE)*VLOOKUP($A143,Usinas!$C:$D,2,FALSE)</f>
        <v>729.14400000000001</v>
      </c>
      <c r="O143" s="65">
        <f ca="1">VLOOKUP($A143,INDIRECT($P$2),COLUMN()-1,FALSE)*VLOOKUP($A143,Usinas!$C:$D,2,FALSE)</f>
        <v>1265.134</v>
      </c>
    </row>
    <row r="144" spans="1:15" s="405" customFormat="1" outlineLevel="2" x14ac:dyDescent="0.25">
      <c r="A144" s="30">
        <v>230</v>
      </c>
      <c r="B144" s="31" t="s">
        <v>765</v>
      </c>
      <c r="C144" s="93"/>
      <c r="D144" s="65">
        <f ca="1">VLOOKUP($A144,INDIRECT($P$2),COLUMN()-1,FALSE)*VLOOKUP($A144,Usinas!$C:$D,2,FALSE)</f>
        <v>0</v>
      </c>
      <c r="E144" s="65">
        <f ca="1">VLOOKUP($A144,INDIRECT($P$2),COLUMN()-1,FALSE)*VLOOKUP($A144,Usinas!$C:$D,2,FALSE)</f>
        <v>0</v>
      </c>
      <c r="F144" s="65">
        <f ca="1">VLOOKUP($A144,INDIRECT($P$2),COLUMN()-1,FALSE)*VLOOKUP($A144,Usinas!$C:$D,2,FALSE)</f>
        <v>0</v>
      </c>
      <c r="G144" s="65">
        <f ca="1">VLOOKUP($A144,INDIRECT($P$2),COLUMN()-1,FALSE)*VLOOKUP($A144,Usinas!$C:$D,2,FALSE)</f>
        <v>0</v>
      </c>
      <c r="H144" s="65">
        <f ca="1">VLOOKUP($A144,INDIRECT($P$2),COLUMN()-1,FALSE)*VLOOKUP($A144,Usinas!$C:$D,2,FALSE)</f>
        <v>0</v>
      </c>
      <c r="I144" s="65">
        <f ca="1">VLOOKUP($A144,INDIRECT($P$2),COLUMN()-1,FALSE)*VLOOKUP($A144,Usinas!$C:$D,2,FALSE)</f>
        <v>0</v>
      </c>
      <c r="J144" s="65">
        <f ca="1">VLOOKUP($A144,INDIRECT($P$2),COLUMN()-1,FALSE)*VLOOKUP($A144,Usinas!$C:$D,2,FALSE)</f>
        <v>0</v>
      </c>
      <c r="K144" s="65">
        <f ca="1">VLOOKUP($A144,INDIRECT($P$2),COLUMN()-1,FALSE)*VLOOKUP($A144,Usinas!$C:$D,2,FALSE)</f>
        <v>0</v>
      </c>
      <c r="L144" s="65">
        <f ca="1">VLOOKUP($A144,INDIRECT($P$2),COLUMN()-1,FALSE)*VLOOKUP($A144,Usinas!$C:$D,2,FALSE)</f>
        <v>0</v>
      </c>
      <c r="M144" s="65">
        <f ca="1">VLOOKUP($A144,INDIRECT($P$2),COLUMN()-1,FALSE)*VLOOKUP($A144,Usinas!$C:$D,2,FALSE)</f>
        <v>0</v>
      </c>
      <c r="N144" s="65">
        <f ca="1">VLOOKUP($A144,INDIRECT($P$2),COLUMN()-1,FALSE)*VLOOKUP($A144,Usinas!$C:$D,2,FALSE)</f>
        <v>0</v>
      </c>
      <c r="O144" s="65">
        <f ca="1">VLOOKUP($A144,INDIRECT($P$2),COLUMN()-1,FALSE)*VLOOKUP($A144,Usinas!$C:$D,2,FALSE)</f>
        <v>0</v>
      </c>
    </row>
    <row r="145" spans="1:15" outlineLevel="2" x14ac:dyDescent="0.25">
      <c r="A145" s="30">
        <v>285</v>
      </c>
      <c r="B145" s="31" t="s">
        <v>150</v>
      </c>
      <c r="D145" s="65">
        <f ca="1">VLOOKUP($A145,INDIRECT($P$2),COLUMN()-1,FALSE)*VLOOKUP($A145,Usinas!$C:$D,2,FALSE)</f>
        <v>3655.0865999999996</v>
      </c>
      <c r="E145" s="65">
        <f ca="1">VLOOKUP($A145,INDIRECT($P$2),COLUMN()-1,FALSE)*VLOOKUP($A145,Usinas!$C:$D,2,FALSE)</f>
        <v>4704.3380999999999</v>
      </c>
      <c r="F145" s="65">
        <f ca="1">VLOOKUP($A145,INDIRECT($P$2),COLUMN()-1,FALSE)*VLOOKUP($A145,Usinas!$C:$D,2,FALSE)</f>
        <v>5433.9285</v>
      </c>
      <c r="G145" s="65">
        <f ca="1">VLOOKUP($A145,INDIRECT($P$2),COLUMN()-1,FALSE)*VLOOKUP($A145,Usinas!$C:$D,2,FALSE)</f>
        <v>5251.6859999999997</v>
      </c>
      <c r="H145" s="65">
        <f ca="1">VLOOKUP($A145,INDIRECT($P$2),COLUMN()-1,FALSE)*VLOOKUP($A145,Usinas!$C:$D,2,FALSE)</f>
        <v>4050.9017999999996</v>
      </c>
      <c r="I145" s="65">
        <f ca="1">VLOOKUP($A145,INDIRECT($P$2),COLUMN()-1,FALSE)*VLOOKUP($A145,Usinas!$C:$D,2,FALSE)</f>
        <v>2824.3709999999996</v>
      </c>
      <c r="J145" s="65">
        <f ca="1">VLOOKUP($A145,INDIRECT($P$2),COLUMN()-1,FALSE)*VLOOKUP($A145,Usinas!$C:$D,2,FALSE)</f>
        <v>1808.6210999999998</v>
      </c>
      <c r="K145" s="65">
        <f ca="1">VLOOKUP($A145,INDIRECT($P$2),COLUMN()-1,FALSE)*VLOOKUP($A145,Usinas!$C:$D,2,FALSE)</f>
        <v>1111.1363999999999</v>
      </c>
      <c r="L145" s="65">
        <f ca="1">VLOOKUP($A145,INDIRECT($P$2),COLUMN()-1,FALSE)*VLOOKUP($A145,Usinas!$C:$D,2,FALSE)</f>
        <v>823.42589999999996</v>
      </c>
      <c r="M145" s="65">
        <f ca="1">VLOOKUP($A145,INDIRECT($P$2),COLUMN()-1,FALSE)*VLOOKUP($A145,Usinas!$C:$D,2,FALSE)</f>
        <v>988.14209999999991</v>
      </c>
      <c r="N145" s="65">
        <f ca="1">VLOOKUP($A145,INDIRECT($P$2),COLUMN()-1,FALSE)*VLOOKUP($A145,Usinas!$C:$D,2,FALSE)</f>
        <v>1558.5998999999999</v>
      </c>
      <c r="O145" s="65">
        <f ca="1">VLOOKUP($A145,INDIRECT($P$2),COLUMN()-1,FALSE)*VLOOKUP($A145,Usinas!$C:$D,2,FALSE)</f>
        <v>2488.2692999999999</v>
      </c>
    </row>
    <row r="146" spans="1:15" outlineLevel="2" x14ac:dyDescent="0.25">
      <c r="A146" s="30">
        <v>287</v>
      </c>
      <c r="B146" s="31" t="s">
        <v>151</v>
      </c>
      <c r="D146" s="65">
        <f ca="1">VLOOKUP($A146,INDIRECT($P$2),COLUMN()-1,FALSE)*VLOOKUP($A146,Usinas!$C:$D,2,FALSE)</f>
        <v>3317.0104999999999</v>
      </c>
      <c r="E146" s="65">
        <f ca="1">VLOOKUP($A146,INDIRECT($P$2),COLUMN()-1,FALSE)*VLOOKUP($A146,Usinas!$C:$D,2,FALSE)</f>
        <v>4267.9376999999995</v>
      </c>
      <c r="F146" s="65">
        <f ca="1">VLOOKUP($A146,INDIRECT($P$2),COLUMN()-1,FALSE)*VLOOKUP($A146,Usinas!$C:$D,2,FALSE)</f>
        <v>4932.7267999999995</v>
      </c>
      <c r="G146" s="65">
        <f ca="1">VLOOKUP($A146,INDIRECT($P$2),COLUMN()-1,FALSE)*VLOOKUP($A146,Usinas!$C:$D,2,FALSE)</f>
        <v>4769.1994999999997</v>
      </c>
      <c r="H146" s="65">
        <f ca="1">VLOOKUP($A146,INDIRECT($P$2),COLUMN()-1,FALSE)*VLOOKUP($A146,Usinas!$C:$D,2,FALSE)</f>
        <v>3678.8788</v>
      </c>
      <c r="I146" s="65">
        <f ca="1">VLOOKUP($A146,INDIRECT($P$2),COLUMN()-1,FALSE)*VLOOKUP($A146,Usinas!$C:$D,2,FALSE)</f>
        <v>2565.8112999999998</v>
      </c>
      <c r="J146" s="65">
        <f ca="1">VLOOKUP($A146,INDIRECT($P$2),COLUMN()-1,FALSE)*VLOOKUP($A146,Usinas!$C:$D,2,FALSE)</f>
        <v>1643.1788999999999</v>
      </c>
      <c r="K146" s="65">
        <f ca="1">VLOOKUP($A146,INDIRECT($P$2),COLUMN()-1,FALSE)*VLOOKUP($A146,Usinas!$C:$D,2,FALSE)</f>
        <v>1009.4585999999999</v>
      </c>
      <c r="L146" s="65">
        <f ca="1">VLOOKUP($A146,INDIRECT($P$2),COLUMN()-1,FALSE)*VLOOKUP($A146,Usinas!$C:$D,2,FALSE)</f>
        <v>747.8703999999999</v>
      </c>
      <c r="M146" s="65">
        <f ca="1">VLOOKUP($A146,INDIRECT($P$2),COLUMN()-1,FALSE)*VLOOKUP($A146,Usinas!$C:$D,2,FALSE)</f>
        <v>896.69549999999992</v>
      </c>
      <c r="N146" s="65">
        <f ca="1">VLOOKUP($A146,INDIRECT($P$2),COLUMN()-1,FALSE)*VLOOKUP($A146,Usinas!$C:$D,2,FALSE)</f>
        <v>1414.0464999999999</v>
      </c>
      <c r="O146" s="65">
        <f ca="1">VLOOKUP($A146,INDIRECT($P$2),COLUMN()-1,FALSE)*VLOOKUP($A146,Usinas!$C:$D,2,FALSE)</f>
        <v>2257.4811999999997</v>
      </c>
    </row>
    <row r="147" spans="1:15" outlineLevel="2" x14ac:dyDescent="0.25">
      <c r="A147" s="30">
        <v>291</v>
      </c>
      <c r="B147" s="31" t="s">
        <v>152</v>
      </c>
      <c r="D147" s="65">
        <f ca="1">VLOOKUP($A147,INDIRECT($P$2),COLUMN()-1,FALSE)*VLOOKUP($A147,Usinas!$C:$D,2,FALSE)</f>
        <v>432.7122</v>
      </c>
      <c r="E147" s="65">
        <f ca="1">VLOOKUP($A147,INDIRECT($P$2),COLUMN()-1,FALSE)*VLOOKUP($A147,Usinas!$C:$D,2,FALSE)</f>
        <v>642.11710000000005</v>
      </c>
      <c r="F147" s="65">
        <f ca="1">VLOOKUP($A147,INDIRECT($P$2),COLUMN()-1,FALSE)*VLOOKUP($A147,Usinas!$C:$D,2,FALSE)</f>
        <v>721.18700000000001</v>
      </c>
      <c r="G147" s="65">
        <f ca="1">VLOOKUP($A147,INDIRECT($P$2),COLUMN()-1,FALSE)*VLOOKUP($A147,Usinas!$C:$D,2,FALSE)</f>
        <v>629.08360000000005</v>
      </c>
      <c r="H147" s="65">
        <f ca="1">VLOOKUP($A147,INDIRECT($P$2),COLUMN()-1,FALSE)*VLOOKUP($A147,Usinas!$C:$D,2,FALSE)</f>
        <v>399.69400000000002</v>
      </c>
      <c r="I147" s="65">
        <f ca="1">VLOOKUP($A147,INDIRECT($P$2),COLUMN()-1,FALSE)*VLOOKUP($A147,Usinas!$C:$D,2,FALSE)</f>
        <v>186.8135</v>
      </c>
      <c r="J147" s="65">
        <f ca="1">VLOOKUP($A147,INDIRECT($P$2),COLUMN()-1,FALSE)*VLOOKUP($A147,Usinas!$C:$D,2,FALSE)</f>
        <v>86.021100000000004</v>
      </c>
      <c r="K147" s="65">
        <f ca="1">VLOOKUP($A147,INDIRECT($P$2),COLUMN()-1,FALSE)*VLOOKUP($A147,Usinas!$C:$D,2,FALSE)</f>
        <v>49.527299999999997</v>
      </c>
      <c r="L147" s="65">
        <f ca="1">VLOOKUP($A147,INDIRECT($P$2),COLUMN()-1,FALSE)*VLOOKUP($A147,Usinas!$C:$D,2,FALSE)</f>
        <v>40.838300000000004</v>
      </c>
      <c r="M147" s="65">
        <f ca="1">VLOOKUP($A147,INDIRECT($P$2),COLUMN()-1,FALSE)*VLOOKUP($A147,Usinas!$C:$D,2,FALSE)</f>
        <v>46.051699999999997</v>
      </c>
      <c r="N147" s="65">
        <f ca="1">VLOOKUP($A147,INDIRECT($P$2),COLUMN()-1,FALSE)*VLOOKUP($A147,Usinas!$C:$D,2,FALSE)</f>
        <v>80.807699999999997</v>
      </c>
      <c r="O147" s="65">
        <f ca="1">VLOOKUP($A147,INDIRECT($P$2),COLUMN()-1,FALSE)*VLOOKUP($A147,Usinas!$C:$D,2,FALSE)</f>
        <v>198.10919999999999</v>
      </c>
    </row>
    <row r="148" spans="1:15" outlineLevel="2" x14ac:dyDescent="0.25">
      <c r="A148" s="30">
        <v>296</v>
      </c>
      <c r="B148" s="31" t="s">
        <v>153</v>
      </c>
      <c r="D148" s="65">
        <f ca="1">VLOOKUP($A148,INDIRECT($P$2),COLUMN()-1,FALSE)*VLOOKUP($A148,Usinas!$C:$D,2,FALSE)</f>
        <v>49.378</v>
      </c>
      <c r="E148" s="65">
        <f ca="1">VLOOKUP($A148,INDIRECT($P$2),COLUMN()-1,FALSE)*VLOOKUP($A148,Usinas!$C:$D,2,FALSE)</f>
        <v>52.199600000000004</v>
      </c>
      <c r="F148" s="65">
        <f ca="1">VLOOKUP($A148,INDIRECT($P$2),COLUMN()-1,FALSE)*VLOOKUP($A148,Usinas!$C:$D,2,FALSE)</f>
        <v>55.0212</v>
      </c>
      <c r="G148" s="65">
        <f ca="1">VLOOKUP($A148,INDIRECT($P$2),COLUMN()-1,FALSE)*VLOOKUP($A148,Usinas!$C:$D,2,FALSE)</f>
        <v>52.199600000000004</v>
      </c>
      <c r="H148" s="65">
        <f ca="1">VLOOKUP($A148,INDIRECT($P$2),COLUMN()-1,FALSE)*VLOOKUP($A148,Usinas!$C:$D,2,FALSE)</f>
        <v>47.967200000000005</v>
      </c>
      <c r="I148" s="65">
        <f ca="1">VLOOKUP($A148,INDIRECT($P$2),COLUMN()-1,FALSE)*VLOOKUP($A148,Usinas!$C:$D,2,FALSE)</f>
        <v>45.145600000000002</v>
      </c>
      <c r="J148" s="65">
        <f ca="1">VLOOKUP($A148,INDIRECT($P$2),COLUMN()-1,FALSE)*VLOOKUP($A148,Usinas!$C:$D,2,FALSE)</f>
        <v>42.323999999999998</v>
      </c>
      <c r="K148" s="65">
        <f ca="1">VLOOKUP($A148,INDIRECT($P$2),COLUMN()-1,FALSE)*VLOOKUP($A148,Usinas!$C:$D,2,FALSE)</f>
        <v>42.323999999999998</v>
      </c>
      <c r="L148" s="65">
        <f ca="1">VLOOKUP($A148,INDIRECT($P$2),COLUMN()-1,FALSE)*VLOOKUP($A148,Usinas!$C:$D,2,FALSE)</f>
        <v>40.913200000000003</v>
      </c>
      <c r="M148" s="65">
        <f ca="1">VLOOKUP($A148,INDIRECT($P$2),COLUMN()-1,FALSE)*VLOOKUP($A148,Usinas!$C:$D,2,FALSE)</f>
        <v>42.323999999999998</v>
      </c>
      <c r="N148" s="65">
        <f ca="1">VLOOKUP($A148,INDIRECT($P$2),COLUMN()-1,FALSE)*VLOOKUP($A148,Usinas!$C:$D,2,FALSE)</f>
        <v>43.7348</v>
      </c>
      <c r="O148" s="65">
        <f ca="1">VLOOKUP($A148,INDIRECT($P$2),COLUMN()-1,FALSE)*VLOOKUP($A148,Usinas!$C:$D,2,FALSE)</f>
        <v>46.556400000000004</v>
      </c>
    </row>
    <row r="149" spans="1:15" outlineLevel="1" x14ac:dyDescent="0.25">
      <c r="A149" s="40"/>
      <c r="B149" s="41" t="s">
        <v>56</v>
      </c>
      <c r="D149" s="83">
        <f t="shared" ref="D149:I149" ca="1" si="22">SUM(D141:D148)</f>
        <v>9454.1579000000002</v>
      </c>
      <c r="E149" s="49">
        <f t="shared" ca="1" si="22"/>
        <v>12045.916999999998</v>
      </c>
      <c r="F149" s="49">
        <f t="shared" ca="1" si="22"/>
        <v>13651.834699999998</v>
      </c>
      <c r="G149" s="49">
        <f t="shared" ca="1" si="22"/>
        <v>12728.550499999999</v>
      </c>
      <c r="H149" s="49">
        <f t="shared" ca="1" si="22"/>
        <v>9473.762999999999</v>
      </c>
      <c r="I149" s="84">
        <f t="shared" ca="1" si="22"/>
        <v>6447.7505999999994</v>
      </c>
      <c r="J149" s="83">
        <f t="shared" ref="J149:O149" ca="1" si="23">SUM(J141:J148)</f>
        <v>4165.3069999999998</v>
      </c>
      <c r="K149" s="49">
        <f t="shared" ca="1" si="23"/>
        <v>2662.1355000000003</v>
      </c>
      <c r="L149" s="49">
        <f t="shared" ca="1" si="23"/>
        <v>2044.3111999999996</v>
      </c>
      <c r="M149" s="49">
        <f t="shared" ca="1" si="23"/>
        <v>2456.2813999999998</v>
      </c>
      <c r="N149" s="49">
        <f t="shared" ca="1" si="23"/>
        <v>3891.3206999999998</v>
      </c>
      <c r="O149" s="84">
        <f t="shared" ca="1" si="23"/>
        <v>6364.1967999999997</v>
      </c>
    </row>
    <row r="150" spans="1:15" outlineLevel="1" x14ac:dyDescent="0.25">
      <c r="A150" s="42"/>
      <c r="B150" s="43" t="s">
        <v>0</v>
      </c>
      <c r="D150" s="80"/>
      <c r="E150" s="81"/>
      <c r="F150" s="81"/>
      <c r="G150" s="81"/>
      <c r="H150" s="81"/>
      <c r="I150" s="82"/>
      <c r="J150" s="80"/>
      <c r="K150" s="81"/>
      <c r="L150" s="81"/>
      <c r="M150" s="81"/>
      <c r="N150" s="81"/>
      <c r="O150" s="82"/>
    </row>
    <row r="151" spans="1:15" outlineLevel="1" x14ac:dyDescent="0.25">
      <c r="A151" s="1"/>
      <c r="B151" s="133"/>
      <c r="D151" s="50"/>
      <c r="E151" s="51"/>
      <c r="F151" s="51"/>
      <c r="G151" s="51"/>
      <c r="H151" s="51"/>
      <c r="I151" s="51"/>
      <c r="J151" s="50"/>
      <c r="K151" s="51"/>
      <c r="L151" s="51"/>
      <c r="M151" s="51"/>
      <c r="N151" s="51"/>
      <c r="O151" s="51"/>
    </row>
    <row r="152" spans="1:15" outlineLevel="1" x14ac:dyDescent="0.25">
      <c r="A152" s="38"/>
      <c r="B152" s="39"/>
      <c r="D152" s="545" t="s">
        <v>154</v>
      </c>
      <c r="E152" s="546" t="s">
        <v>58</v>
      </c>
      <c r="F152" s="546" t="s">
        <v>155</v>
      </c>
      <c r="G152" s="546"/>
      <c r="H152" s="546"/>
      <c r="I152" s="547"/>
      <c r="J152" s="545" t="s">
        <v>154</v>
      </c>
      <c r="K152" s="546" t="s">
        <v>58</v>
      </c>
      <c r="L152" s="546" t="s">
        <v>155</v>
      </c>
      <c r="M152" s="546"/>
      <c r="N152" s="546"/>
      <c r="O152" s="547"/>
    </row>
    <row r="153" spans="1:15" outlineLevel="2" x14ac:dyDescent="0.25">
      <c r="A153" s="30">
        <v>155</v>
      </c>
      <c r="B153" s="31" t="s">
        <v>156</v>
      </c>
      <c r="D153" s="65">
        <f ca="1">VLOOKUP($A153,INDIRECT($P$2),COLUMN()-1,FALSE)*VLOOKUP($A153,Usinas!$C:$D,2,FALSE)</f>
        <v>105.9825</v>
      </c>
      <c r="E153" s="65">
        <f ca="1">VLOOKUP($A153,INDIRECT($P$2),COLUMN()-1,FALSE)*VLOOKUP($A153,Usinas!$C:$D,2,FALSE)</f>
        <v>90.329700000000003</v>
      </c>
      <c r="F153" s="65">
        <f ca="1">VLOOKUP($A153,INDIRECT($P$2),COLUMN()-1,FALSE)*VLOOKUP($A153,Usinas!$C:$D,2,FALSE)</f>
        <v>77.285700000000006</v>
      </c>
      <c r="G153" s="65">
        <f ca="1">VLOOKUP($A153,INDIRECT($P$2),COLUMN()-1,FALSE)*VLOOKUP($A153,Usinas!$C:$D,2,FALSE)</f>
        <v>50.871600000000001</v>
      </c>
      <c r="H153" s="65">
        <f ca="1">VLOOKUP($A153,INDIRECT($P$2),COLUMN()-1,FALSE)*VLOOKUP($A153,Usinas!$C:$D,2,FALSE)</f>
        <v>35.218800000000002</v>
      </c>
      <c r="I153" s="65">
        <f ca="1">VLOOKUP($A153,INDIRECT($P$2),COLUMN()-1,FALSE)*VLOOKUP($A153,Usinas!$C:$D,2,FALSE)</f>
        <v>28.6968</v>
      </c>
      <c r="J153" s="65">
        <f ca="1">VLOOKUP($A153,INDIRECT($P$2),COLUMN()-1,FALSE)*VLOOKUP($A153,Usinas!$C:$D,2,FALSE)</f>
        <v>23.479199999999999</v>
      </c>
      <c r="K153" s="65">
        <f ca="1">VLOOKUP($A153,INDIRECT($P$2),COLUMN()-1,FALSE)*VLOOKUP($A153,Usinas!$C:$D,2,FALSE)</f>
        <v>19.892099999999999</v>
      </c>
      <c r="L153" s="65">
        <f ca="1">VLOOKUP($A153,INDIRECT($P$2),COLUMN()-1,FALSE)*VLOOKUP($A153,Usinas!$C:$D,2,FALSE)</f>
        <v>19.239899999999999</v>
      </c>
      <c r="M153" s="65">
        <f ca="1">VLOOKUP($A153,INDIRECT($P$2),COLUMN()-1,FALSE)*VLOOKUP($A153,Usinas!$C:$D,2,FALSE)</f>
        <v>24.4575</v>
      </c>
      <c r="N153" s="65">
        <f ca="1">VLOOKUP($A153,INDIRECT($P$2),COLUMN()-1,FALSE)*VLOOKUP($A153,Usinas!$C:$D,2,FALSE)</f>
        <v>42.066899999999997</v>
      </c>
      <c r="O153" s="65">
        <f ca="1">VLOOKUP($A153,INDIRECT($P$2),COLUMN()-1,FALSE)*VLOOKUP($A153,Usinas!$C:$D,2,FALSE)</f>
        <v>80.546700000000001</v>
      </c>
    </row>
    <row r="154" spans="1:15" outlineLevel="2" x14ac:dyDescent="0.25">
      <c r="A154" s="30">
        <v>156</v>
      </c>
      <c r="B154" s="31" t="s">
        <v>157</v>
      </c>
      <c r="D154" s="65">
        <f ca="1">VLOOKUP($A154,INDIRECT($P$2),COLUMN()-1,FALSE)*VLOOKUP($A154,Usinas!$C:$D,2,FALSE)</f>
        <v>620.20420000000001</v>
      </c>
      <c r="E154" s="65">
        <f ca="1">VLOOKUP($A154,INDIRECT($P$2),COLUMN()-1,FALSE)*VLOOKUP($A154,Usinas!$C:$D,2,FALSE)</f>
        <v>575.04369999999994</v>
      </c>
      <c r="F154" s="65">
        <f ca="1">VLOOKUP($A154,INDIRECT($P$2),COLUMN()-1,FALSE)*VLOOKUP($A154,Usinas!$C:$D,2,FALSE)</f>
        <v>479.56149999999997</v>
      </c>
      <c r="G154" s="65">
        <f ca="1">VLOOKUP($A154,INDIRECT($P$2),COLUMN()-1,FALSE)*VLOOKUP($A154,Usinas!$C:$D,2,FALSE)</f>
        <v>317.84389999999996</v>
      </c>
      <c r="H154" s="65">
        <f ca="1">VLOOKUP($A154,INDIRECT($P$2),COLUMN()-1,FALSE)*VLOOKUP($A154,Usinas!$C:$D,2,FALSE)</f>
        <v>190.5343</v>
      </c>
      <c r="I154" s="65">
        <f ca="1">VLOOKUP($A154,INDIRECT($P$2),COLUMN()-1,FALSE)*VLOOKUP($A154,Usinas!$C:$D,2,FALSE)</f>
        <v>143.6534</v>
      </c>
      <c r="J154" s="65">
        <f ca="1">VLOOKUP($A154,INDIRECT($P$2),COLUMN()-1,FALSE)*VLOOKUP($A154,Usinas!$C:$D,2,FALSE)</f>
        <v>115.26679999999999</v>
      </c>
      <c r="K154" s="65">
        <f ca="1">VLOOKUP($A154,INDIRECT($P$2),COLUMN()-1,FALSE)*VLOOKUP($A154,Usinas!$C:$D,2,FALSE)</f>
        <v>94.19189999999999</v>
      </c>
      <c r="L154" s="65">
        <f ca="1">VLOOKUP($A154,INDIRECT($P$2),COLUMN()-1,FALSE)*VLOOKUP($A154,Usinas!$C:$D,2,FALSE)</f>
        <v>92.041399999999996</v>
      </c>
      <c r="M154" s="65">
        <f ca="1">VLOOKUP($A154,INDIRECT($P$2),COLUMN()-1,FALSE)*VLOOKUP($A154,Usinas!$C:$D,2,FALSE)</f>
        <v>124.729</v>
      </c>
      <c r="N154" s="65">
        <f ca="1">VLOOKUP($A154,INDIRECT($P$2),COLUMN()-1,FALSE)*VLOOKUP($A154,Usinas!$C:$D,2,FALSE)</f>
        <v>251.60849999999999</v>
      </c>
      <c r="O154" s="65">
        <f ca="1">VLOOKUP($A154,INDIRECT($P$2),COLUMN()-1,FALSE)*VLOOKUP($A154,Usinas!$C:$D,2,FALSE)</f>
        <v>469.66919999999999</v>
      </c>
    </row>
    <row r="155" spans="1:15" outlineLevel="2" x14ac:dyDescent="0.25">
      <c r="A155" s="30">
        <v>158</v>
      </c>
      <c r="B155" s="31" t="s">
        <v>158</v>
      </c>
      <c r="D155" s="65">
        <f ca="1">VLOOKUP($A155,INDIRECT($P$2),COLUMN()-1,FALSE)*VLOOKUP($A155,Usinas!$C:$D,2,FALSE)</f>
        <v>129.91590000000002</v>
      </c>
      <c r="E155" s="65">
        <f ca="1">VLOOKUP($A155,INDIRECT($P$2),COLUMN()-1,FALSE)*VLOOKUP($A155,Usinas!$C:$D,2,FALSE)</f>
        <v>131.5198</v>
      </c>
      <c r="F155" s="65">
        <f ca="1">VLOOKUP($A155,INDIRECT($P$2),COLUMN()-1,FALSE)*VLOOKUP($A155,Usinas!$C:$D,2,FALSE)</f>
        <v>137.93540000000002</v>
      </c>
      <c r="G155" s="65">
        <f ca="1">VLOOKUP($A155,INDIRECT($P$2),COLUMN()-1,FALSE)*VLOOKUP($A155,Usinas!$C:$D,2,FALSE)</f>
        <v>109.0652</v>
      </c>
      <c r="H155" s="65">
        <f ca="1">VLOOKUP($A155,INDIRECT($P$2),COLUMN()-1,FALSE)*VLOOKUP($A155,Usinas!$C:$D,2,FALSE)</f>
        <v>75.383300000000006</v>
      </c>
      <c r="I155" s="65">
        <f ca="1">VLOOKUP($A155,INDIRECT($P$2),COLUMN()-1,FALSE)*VLOOKUP($A155,Usinas!$C:$D,2,FALSE)</f>
        <v>62.552100000000003</v>
      </c>
      <c r="J155" s="65">
        <f ca="1">VLOOKUP($A155,INDIRECT($P$2),COLUMN()-1,FALSE)*VLOOKUP($A155,Usinas!$C:$D,2,FALSE)</f>
        <v>54.532600000000002</v>
      </c>
      <c r="K155" s="65">
        <f ca="1">VLOOKUP($A155,INDIRECT($P$2),COLUMN()-1,FALSE)*VLOOKUP($A155,Usinas!$C:$D,2,FALSE)</f>
        <v>46.513100000000001</v>
      </c>
      <c r="L155" s="65">
        <f ca="1">VLOOKUP($A155,INDIRECT($P$2),COLUMN()-1,FALSE)*VLOOKUP($A155,Usinas!$C:$D,2,FALSE)</f>
        <v>43.305300000000003</v>
      </c>
      <c r="M155" s="65">
        <f ca="1">VLOOKUP($A155,INDIRECT($P$2),COLUMN()-1,FALSE)*VLOOKUP($A155,Usinas!$C:$D,2,FALSE)</f>
        <v>51.324800000000003</v>
      </c>
      <c r="N155" s="65">
        <f ca="1">VLOOKUP($A155,INDIRECT($P$2),COLUMN()-1,FALSE)*VLOOKUP($A155,Usinas!$C:$D,2,FALSE)</f>
        <v>80.195000000000007</v>
      </c>
      <c r="O155" s="65">
        <f ca="1">VLOOKUP($A155,INDIRECT($P$2),COLUMN()-1,FALSE)*VLOOKUP($A155,Usinas!$C:$D,2,FALSE)</f>
        <v>123.50030000000001</v>
      </c>
    </row>
    <row r="156" spans="1:15" outlineLevel="1" x14ac:dyDescent="0.25">
      <c r="A156" s="40"/>
      <c r="B156" s="41" t="s">
        <v>56</v>
      </c>
      <c r="D156" s="83">
        <f t="shared" ref="D156:I156" ca="1" si="24">SUM(D153:D155)</f>
        <v>856.10259999999994</v>
      </c>
      <c r="E156" s="49">
        <f t="shared" ca="1" si="24"/>
        <v>796.89319999999998</v>
      </c>
      <c r="F156" s="49">
        <f t="shared" ca="1" si="24"/>
        <v>694.7826</v>
      </c>
      <c r="G156" s="49">
        <f t="shared" ca="1" si="24"/>
        <v>477.78069999999997</v>
      </c>
      <c r="H156" s="49">
        <f t="shared" ca="1" si="24"/>
        <v>301.13640000000004</v>
      </c>
      <c r="I156" s="84">
        <f t="shared" ca="1" si="24"/>
        <v>234.9023</v>
      </c>
      <c r="J156" s="83">
        <f t="shared" ref="J156:O156" ca="1" si="25">SUM(J153:J155)</f>
        <v>193.27859999999998</v>
      </c>
      <c r="K156" s="49">
        <f t="shared" ca="1" si="25"/>
        <v>160.59709999999998</v>
      </c>
      <c r="L156" s="49">
        <f t="shared" ca="1" si="25"/>
        <v>154.58659999999998</v>
      </c>
      <c r="M156" s="49">
        <f t="shared" ca="1" si="25"/>
        <v>200.51130000000001</v>
      </c>
      <c r="N156" s="49">
        <f t="shared" ca="1" si="25"/>
        <v>373.87039999999996</v>
      </c>
      <c r="O156" s="84">
        <f t="shared" ca="1" si="25"/>
        <v>673.71620000000007</v>
      </c>
    </row>
    <row r="157" spans="1:15" outlineLevel="1" x14ac:dyDescent="0.25">
      <c r="A157" s="42"/>
      <c r="B157" s="43" t="s">
        <v>0</v>
      </c>
      <c r="D157" s="80"/>
      <c r="E157" s="81"/>
      <c r="F157" s="81"/>
      <c r="G157" s="81"/>
      <c r="H157" s="81"/>
      <c r="I157" s="82"/>
      <c r="J157" s="80"/>
      <c r="K157" s="81"/>
      <c r="L157" s="81"/>
      <c r="M157" s="81"/>
      <c r="N157" s="81"/>
      <c r="O157" s="82"/>
    </row>
    <row r="158" spans="1:15" outlineLevel="1" x14ac:dyDescent="0.25">
      <c r="A158" s="1"/>
      <c r="B158" s="133"/>
      <c r="D158" s="50"/>
      <c r="E158" s="51"/>
      <c r="F158" s="51"/>
      <c r="G158" s="51"/>
      <c r="H158" s="51"/>
      <c r="I158" s="51"/>
      <c r="J158" s="50"/>
      <c r="K158" s="51"/>
      <c r="L158" s="51"/>
      <c r="M158" s="51"/>
      <c r="N158" s="51"/>
      <c r="O158" s="51"/>
    </row>
    <row r="159" spans="1:15" outlineLevel="1" x14ac:dyDescent="0.25">
      <c r="A159" s="38"/>
      <c r="B159" s="39"/>
      <c r="D159" s="545" t="s">
        <v>159</v>
      </c>
      <c r="E159" s="546" t="s">
        <v>58</v>
      </c>
      <c r="F159" s="546" t="s">
        <v>160</v>
      </c>
      <c r="G159" s="546"/>
      <c r="H159" s="546"/>
      <c r="I159" s="547"/>
      <c r="J159" s="545" t="s">
        <v>159</v>
      </c>
      <c r="K159" s="546" t="s">
        <v>58</v>
      </c>
      <c r="L159" s="546" t="s">
        <v>160</v>
      </c>
      <c r="M159" s="546"/>
      <c r="N159" s="546"/>
      <c r="O159" s="547"/>
    </row>
    <row r="160" spans="1:15" outlineLevel="2" x14ac:dyDescent="0.25">
      <c r="A160" s="30">
        <v>270</v>
      </c>
      <c r="B160" s="31" t="s">
        <v>161</v>
      </c>
      <c r="D160" s="65">
        <f ca="1">VLOOKUP($A160,INDIRECT($P$2),COLUMN()-1,FALSE)*VLOOKUP($A160,Usinas!$C:$D,2,FALSE)</f>
        <v>1458.5410000000002</v>
      </c>
      <c r="E160" s="65">
        <f ca="1">VLOOKUP($A160,INDIRECT($P$2),COLUMN()-1,FALSE)*VLOOKUP($A160,Usinas!$C:$D,2,FALSE)</f>
        <v>1648.3370000000002</v>
      </c>
      <c r="F160" s="65">
        <f ca="1">VLOOKUP($A160,INDIRECT($P$2),COLUMN()-1,FALSE)*VLOOKUP($A160,Usinas!$C:$D,2,FALSE)</f>
        <v>1528.6830000000002</v>
      </c>
      <c r="G160" s="65">
        <f ca="1">VLOOKUP($A160,INDIRECT($P$2),COLUMN()-1,FALSE)*VLOOKUP($A160,Usinas!$C:$D,2,FALSE)</f>
        <v>1084.1065000000001</v>
      </c>
      <c r="H160" s="65">
        <f ca="1">VLOOKUP($A160,INDIRECT($P$2),COLUMN()-1,FALSE)*VLOOKUP($A160,Usinas!$C:$D,2,FALSE)</f>
        <v>575.577</v>
      </c>
      <c r="I160" s="65">
        <f ca="1">VLOOKUP($A160,INDIRECT($P$2),COLUMN()-1,FALSE)*VLOOKUP($A160,Usinas!$C:$D,2,FALSE)</f>
        <v>398.15900000000005</v>
      </c>
      <c r="J160" s="65">
        <f ca="1">VLOOKUP($A160,INDIRECT($P$2),COLUMN()-1,FALSE)*VLOOKUP($A160,Usinas!$C:$D,2,FALSE)</f>
        <v>299.13500000000005</v>
      </c>
      <c r="K160" s="65">
        <f ca="1">VLOOKUP($A160,INDIRECT($P$2),COLUMN()-1,FALSE)*VLOOKUP($A160,Usinas!$C:$D,2,FALSE)</f>
        <v>231.05600000000001</v>
      </c>
      <c r="L160" s="65">
        <f ca="1">VLOOKUP($A160,INDIRECT($P$2),COLUMN()-1,FALSE)*VLOOKUP($A160,Usinas!$C:$D,2,FALSE)</f>
        <v>218.67800000000003</v>
      </c>
      <c r="M160" s="65">
        <f ca="1">VLOOKUP($A160,INDIRECT($P$2),COLUMN()-1,FALSE)*VLOOKUP($A160,Usinas!$C:$D,2,FALSE)</f>
        <v>319.76500000000004</v>
      </c>
      <c r="N160" s="65">
        <f ca="1">VLOOKUP($A160,INDIRECT($P$2),COLUMN()-1,FALSE)*VLOOKUP($A160,Usinas!$C:$D,2,FALSE)</f>
        <v>578.67150000000004</v>
      </c>
      <c r="O160" s="65">
        <f ca="1">VLOOKUP($A160,INDIRECT($P$2),COLUMN()-1,FALSE)*VLOOKUP($A160,Usinas!$C:$D,2,FALSE)</f>
        <v>1077.9175</v>
      </c>
    </row>
    <row r="161" spans="1:15" outlineLevel="2" x14ac:dyDescent="0.25">
      <c r="A161" s="30">
        <v>191</v>
      </c>
      <c r="B161" s="31" t="s">
        <v>162</v>
      </c>
      <c r="D161" s="65">
        <f ca="1">VLOOKUP($A161,INDIRECT($P$2),COLUMN()-1,FALSE)*VLOOKUP($A161,Usinas!$C:$D,2,FALSE)</f>
        <v>629.62200000000007</v>
      </c>
      <c r="E161" s="65">
        <f ca="1">VLOOKUP($A161,INDIRECT($P$2),COLUMN()-1,FALSE)*VLOOKUP($A161,Usinas!$C:$D,2,FALSE)</f>
        <v>710.22</v>
      </c>
      <c r="F161" s="65">
        <f ca="1">VLOOKUP($A161,INDIRECT($P$2),COLUMN()-1,FALSE)*VLOOKUP($A161,Usinas!$C:$D,2,FALSE)</f>
        <v>659.94600000000003</v>
      </c>
      <c r="G161" s="65">
        <f ca="1">VLOOKUP($A161,INDIRECT($P$2),COLUMN()-1,FALSE)*VLOOKUP($A161,Usinas!$C:$D,2,FALSE)</f>
        <v>468.82500000000005</v>
      </c>
      <c r="H161" s="65">
        <f ca="1">VLOOKUP($A161,INDIRECT($P$2),COLUMN()-1,FALSE)*VLOOKUP($A161,Usinas!$C:$D,2,FALSE)</f>
        <v>250.173</v>
      </c>
      <c r="I161" s="65">
        <f ca="1">VLOOKUP($A161,INDIRECT($P$2),COLUMN()-1,FALSE)*VLOOKUP($A161,Usinas!$C:$D,2,FALSE)</f>
        <v>173.166</v>
      </c>
      <c r="J161" s="65">
        <f ca="1">VLOOKUP($A161,INDIRECT($P$2),COLUMN()-1,FALSE)*VLOOKUP($A161,Usinas!$C:$D,2,FALSE)</f>
        <v>130.87200000000001</v>
      </c>
      <c r="K161" s="65">
        <f ca="1">VLOOKUP($A161,INDIRECT($P$2),COLUMN()-1,FALSE)*VLOOKUP($A161,Usinas!$C:$D,2,FALSE)</f>
        <v>102.14400000000001</v>
      </c>
      <c r="L161" s="65">
        <f ca="1">VLOOKUP($A161,INDIRECT($P$2),COLUMN()-1,FALSE)*VLOOKUP($A161,Usinas!$C:$D,2,FALSE)</f>
        <v>96.159000000000006</v>
      </c>
      <c r="M161" s="65">
        <f ca="1">VLOOKUP($A161,INDIRECT($P$2),COLUMN()-1,FALSE)*VLOOKUP($A161,Usinas!$C:$D,2,FALSE)</f>
        <v>140.04900000000001</v>
      </c>
      <c r="N161" s="65">
        <f ca="1">VLOOKUP($A161,INDIRECT($P$2),COLUMN()-1,FALSE)*VLOOKUP($A161,Usinas!$C:$D,2,FALSE)</f>
        <v>252.56700000000001</v>
      </c>
      <c r="O161" s="65">
        <f ca="1">VLOOKUP($A161,INDIRECT($P$2),COLUMN()-1,FALSE)*VLOOKUP($A161,Usinas!$C:$D,2,FALSE)</f>
        <v>464.43600000000004</v>
      </c>
    </row>
    <row r="162" spans="1:15" outlineLevel="2" x14ac:dyDescent="0.25">
      <c r="A162" s="30">
        <v>253</v>
      </c>
      <c r="B162" s="31" t="s">
        <v>163</v>
      </c>
      <c r="D162" s="65">
        <f ca="1">VLOOKUP($A162,INDIRECT($P$2),COLUMN()-1,FALSE)*VLOOKUP($A162,Usinas!$C:$D,2,FALSE)</f>
        <v>367.08780000000002</v>
      </c>
      <c r="E162" s="65">
        <f ca="1">VLOOKUP($A162,INDIRECT($P$2),COLUMN()-1,FALSE)*VLOOKUP($A162,Usinas!$C:$D,2,FALSE)</f>
        <v>415.56709999999998</v>
      </c>
      <c r="F162" s="65">
        <f ca="1">VLOOKUP($A162,INDIRECT($P$2),COLUMN()-1,FALSE)*VLOOKUP($A162,Usinas!$C:$D,2,FALSE)</f>
        <v>389.73969999999997</v>
      </c>
      <c r="G162" s="65">
        <f ca="1">VLOOKUP($A162,INDIRECT($P$2),COLUMN()-1,FALSE)*VLOOKUP($A162,Usinas!$C:$D,2,FALSE)</f>
        <v>281.34929999999997</v>
      </c>
      <c r="H162" s="65">
        <f ca="1">VLOOKUP($A162,INDIRECT($P$2),COLUMN()-1,FALSE)*VLOOKUP($A162,Usinas!$C:$D,2,FALSE)</f>
        <v>149.24850000000001</v>
      </c>
      <c r="I162" s="65">
        <f ca="1">VLOOKUP($A162,INDIRECT($P$2),COLUMN()-1,FALSE)*VLOOKUP($A162,Usinas!$C:$D,2,FALSE)</f>
        <v>100.7692</v>
      </c>
      <c r="J162" s="65">
        <f ca="1">VLOOKUP($A162,INDIRECT($P$2),COLUMN()-1,FALSE)*VLOOKUP($A162,Usinas!$C:$D,2,FALSE)</f>
        <v>76.212000000000003</v>
      </c>
      <c r="K162" s="65">
        <f ca="1">VLOOKUP($A162,INDIRECT($P$2),COLUMN()-1,FALSE)*VLOOKUP($A162,Usinas!$C:$D,2,FALSE)</f>
        <v>59.487699999999997</v>
      </c>
      <c r="L162" s="65">
        <f ca="1">VLOOKUP($A162,INDIRECT($P$2),COLUMN()-1,FALSE)*VLOOKUP($A162,Usinas!$C:$D,2,FALSE)</f>
        <v>55.888800000000003</v>
      </c>
      <c r="M162" s="65">
        <f ca="1">VLOOKUP($A162,INDIRECT($P$2),COLUMN()-1,FALSE)*VLOOKUP($A162,Usinas!$C:$D,2,FALSE)</f>
        <v>79.810900000000004</v>
      </c>
      <c r="N162" s="65">
        <f ca="1">VLOOKUP($A162,INDIRECT($P$2),COLUMN()-1,FALSE)*VLOOKUP($A162,Usinas!$C:$D,2,FALSE)</f>
        <v>145.22620000000001</v>
      </c>
      <c r="O162" s="65">
        <f ca="1">VLOOKUP($A162,INDIRECT($P$2),COLUMN()-1,FALSE)*VLOOKUP($A162,Usinas!$C:$D,2,FALSE)</f>
        <v>271.18770000000001</v>
      </c>
    </row>
    <row r="163" spans="1:15" outlineLevel="2" x14ac:dyDescent="0.25">
      <c r="A163" s="30">
        <v>257</v>
      </c>
      <c r="B163" s="31" t="s">
        <v>164</v>
      </c>
      <c r="D163" s="65">
        <f ca="1">VLOOKUP($A163,INDIRECT($P$2),COLUMN()-1,FALSE)*VLOOKUP($A163,Usinas!$C:$D,2,FALSE)</f>
        <v>744.47760000000005</v>
      </c>
      <c r="E163" s="65">
        <f ca="1">VLOOKUP($A163,INDIRECT($P$2),COLUMN()-1,FALSE)*VLOOKUP($A163,Usinas!$C:$D,2,FALSE)</f>
        <v>834.76120000000003</v>
      </c>
      <c r="F163" s="65">
        <f ca="1">VLOOKUP($A163,INDIRECT($P$2),COLUMN()-1,FALSE)*VLOOKUP($A163,Usinas!$C:$D,2,FALSE)</f>
        <v>802.41359999999997</v>
      </c>
      <c r="G163" s="65">
        <f ca="1">VLOOKUP($A163,INDIRECT($P$2),COLUMN()-1,FALSE)*VLOOKUP($A163,Usinas!$C:$D,2,FALSE)</f>
        <v>569.94540000000006</v>
      </c>
      <c r="H163" s="65">
        <f ca="1">VLOOKUP($A163,INDIRECT($P$2),COLUMN()-1,FALSE)*VLOOKUP($A163,Usinas!$C:$D,2,FALSE)</f>
        <v>284.85200000000003</v>
      </c>
      <c r="I163" s="65">
        <f ca="1">VLOOKUP($A163,INDIRECT($P$2),COLUMN()-1,FALSE)*VLOOKUP($A163,Usinas!$C:$D,2,FALSE)</f>
        <v>186.84360000000001</v>
      </c>
      <c r="J163" s="65">
        <f ca="1">VLOOKUP($A163,INDIRECT($P$2),COLUMN()-1,FALSE)*VLOOKUP($A163,Usinas!$C:$D,2,FALSE)</f>
        <v>142.66740000000001</v>
      </c>
      <c r="K163" s="65">
        <f ca="1">VLOOKUP($A163,INDIRECT($P$2),COLUMN()-1,FALSE)*VLOOKUP($A163,Usinas!$C:$D,2,FALSE)</f>
        <v>114.42360000000001</v>
      </c>
      <c r="L163" s="65">
        <f ca="1">VLOOKUP($A163,INDIRECT($P$2),COLUMN()-1,FALSE)*VLOOKUP($A163,Usinas!$C:$D,2,FALSE)</f>
        <v>108.87140000000001</v>
      </c>
      <c r="M163" s="65">
        <f ca="1">VLOOKUP($A163,INDIRECT($P$2),COLUMN()-1,FALSE)*VLOOKUP($A163,Usinas!$C:$D,2,FALSE)</f>
        <v>149.90940000000001</v>
      </c>
      <c r="N163" s="65">
        <f ca="1">VLOOKUP($A163,INDIRECT($P$2),COLUMN()-1,FALSE)*VLOOKUP($A163,Usinas!$C:$D,2,FALSE)</f>
        <v>283.40359999999998</v>
      </c>
      <c r="O163" s="65">
        <f ca="1">VLOOKUP($A163,INDIRECT($P$2),COLUMN()-1,FALSE)*VLOOKUP($A163,Usinas!$C:$D,2,FALSE)</f>
        <v>551.35760000000005</v>
      </c>
    </row>
    <row r="164" spans="1:15" outlineLevel="2" x14ac:dyDescent="0.25">
      <c r="A164" s="30">
        <v>273</v>
      </c>
      <c r="B164" s="31" t="s">
        <v>165</v>
      </c>
      <c r="D164" s="65">
        <f ca="1">VLOOKUP($A164,INDIRECT($P$2),COLUMN()-1,FALSE)*VLOOKUP($A164,Usinas!$C:$D,2,FALSE)</f>
        <v>1428.7951999999998</v>
      </c>
      <c r="E164" s="65">
        <f ca="1">VLOOKUP($A164,INDIRECT($P$2),COLUMN()-1,FALSE)*VLOOKUP($A164,Usinas!$C:$D,2,FALSE)</f>
        <v>1635.6927999999998</v>
      </c>
      <c r="F164" s="65">
        <f ca="1">VLOOKUP($A164,INDIRECT($P$2),COLUMN()-1,FALSE)*VLOOKUP($A164,Usinas!$C:$D,2,FALSE)</f>
        <v>1646.7359999999999</v>
      </c>
      <c r="G164" s="65">
        <f ca="1">VLOOKUP($A164,INDIRECT($P$2),COLUMN()-1,FALSE)*VLOOKUP($A164,Usinas!$C:$D,2,FALSE)</f>
        <v>1229.3679999999999</v>
      </c>
      <c r="H164" s="65">
        <f ca="1">VLOOKUP($A164,INDIRECT($P$2),COLUMN()-1,FALSE)*VLOOKUP($A164,Usinas!$C:$D,2,FALSE)</f>
        <v>609</v>
      </c>
      <c r="I164" s="65">
        <f ca="1">VLOOKUP($A164,INDIRECT($P$2),COLUMN()-1,FALSE)*VLOOKUP($A164,Usinas!$C:$D,2,FALSE)</f>
        <v>361.50239999999997</v>
      </c>
      <c r="J164" s="65">
        <f ca="1">VLOOKUP($A164,INDIRECT($P$2),COLUMN()-1,FALSE)*VLOOKUP($A164,Usinas!$C:$D,2,FALSE)</f>
        <v>259.83999999999997</v>
      </c>
      <c r="K164" s="65">
        <f ca="1">VLOOKUP($A164,INDIRECT($P$2),COLUMN()-1,FALSE)*VLOOKUP($A164,Usinas!$C:$D,2,FALSE)</f>
        <v>199.10239999999999</v>
      </c>
      <c r="L164" s="65">
        <f ca="1">VLOOKUP($A164,INDIRECT($P$2),COLUMN()-1,FALSE)*VLOOKUP($A164,Usinas!$C:$D,2,FALSE)</f>
        <v>181.23839999999998</v>
      </c>
      <c r="M164" s="65">
        <f ca="1">VLOOKUP($A164,INDIRECT($P$2),COLUMN()-1,FALSE)*VLOOKUP($A164,Usinas!$C:$D,2,FALSE)</f>
        <v>253.01919999999998</v>
      </c>
      <c r="N164" s="65">
        <f ca="1">VLOOKUP($A164,INDIRECT($P$2),COLUMN()-1,FALSE)*VLOOKUP($A164,Usinas!$C:$D,2,FALSE)</f>
        <v>501.49119999999999</v>
      </c>
      <c r="O164" s="65">
        <f ca="1">VLOOKUP($A164,INDIRECT($P$2),COLUMN()-1,FALSE)*VLOOKUP($A164,Usinas!$C:$D,2,FALSE)</f>
        <v>1011.752</v>
      </c>
    </row>
    <row r="165" spans="1:15" outlineLevel="1" x14ac:dyDescent="0.25">
      <c r="A165" s="40"/>
      <c r="B165" s="41" t="s">
        <v>56</v>
      </c>
      <c r="D165" s="83">
        <f t="shared" ref="D165:I165" ca="1" si="26">SUM(D160:D164)</f>
        <v>4628.5236000000004</v>
      </c>
      <c r="E165" s="49">
        <f t="shared" ca="1" si="26"/>
        <v>5244.5780999999997</v>
      </c>
      <c r="F165" s="49">
        <f t="shared" ca="1" si="26"/>
        <v>5027.5182999999997</v>
      </c>
      <c r="G165" s="49">
        <f t="shared" ca="1" si="26"/>
        <v>3633.5942</v>
      </c>
      <c r="H165" s="49">
        <f t="shared" ca="1" si="26"/>
        <v>1868.8505</v>
      </c>
      <c r="I165" s="84">
        <f t="shared" ca="1" si="26"/>
        <v>1220.4402</v>
      </c>
      <c r="J165" s="83">
        <f t="shared" ref="J165:O165" ca="1" si="27">SUM(J160:J164)</f>
        <v>908.72640000000001</v>
      </c>
      <c r="K165" s="49">
        <f t="shared" ca="1" si="27"/>
        <v>706.21370000000002</v>
      </c>
      <c r="L165" s="49">
        <f t="shared" ca="1" si="27"/>
        <v>660.8356</v>
      </c>
      <c r="M165" s="49">
        <f t="shared" ca="1" si="27"/>
        <v>942.55349999999999</v>
      </c>
      <c r="N165" s="49">
        <f t="shared" ca="1" si="27"/>
        <v>1761.3595</v>
      </c>
      <c r="O165" s="84">
        <f t="shared" ca="1" si="27"/>
        <v>3376.6507999999999</v>
      </c>
    </row>
    <row r="166" spans="1:15" outlineLevel="1" x14ac:dyDescent="0.25">
      <c r="A166" s="42"/>
      <c r="B166" s="43" t="s">
        <v>0</v>
      </c>
      <c r="D166" s="80"/>
      <c r="E166" s="81"/>
      <c r="F166" s="81"/>
      <c r="G166" s="81"/>
      <c r="H166" s="81"/>
      <c r="I166" s="82"/>
      <c r="J166" s="80"/>
      <c r="K166" s="81"/>
      <c r="L166" s="81"/>
      <c r="M166" s="81"/>
      <c r="N166" s="81"/>
      <c r="O166" s="82"/>
    </row>
    <row r="167" spans="1:15" outlineLevel="1" x14ac:dyDescent="0.25">
      <c r="A167" s="1"/>
      <c r="B167" s="133"/>
      <c r="D167" s="50"/>
      <c r="E167" s="51"/>
      <c r="F167" s="51"/>
      <c r="G167" s="51"/>
      <c r="H167" s="51"/>
      <c r="I167" s="51"/>
      <c r="J167" s="50"/>
      <c r="K167" s="51"/>
      <c r="L167" s="51"/>
      <c r="M167" s="51"/>
      <c r="N167" s="51"/>
      <c r="O167" s="51"/>
    </row>
    <row r="168" spans="1:15" ht="15.75" x14ac:dyDescent="0.25">
      <c r="A168" s="85"/>
      <c r="B168" s="86"/>
      <c r="C168" s="97"/>
      <c r="D168" s="548" t="s">
        <v>166</v>
      </c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50"/>
    </row>
    <row r="169" spans="1:15" ht="15.75" x14ac:dyDescent="0.25">
      <c r="A169" s="87"/>
      <c r="B169" s="88" t="s">
        <v>56</v>
      </c>
      <c r="C169" s="97"/>
      <c r="D169" s="88">
        <f t="shared" ref="D169:O169" ca="1" si="28">D22+D45+D60+D74+D80+D86+D101+D106+D111+D123+D132+D137+D149+D156+D165+D50</f>
        <v>64354.22619999999</v>
      </c>
      <c r="E169" s="89">
        <f t="shared" ca="1" si="28"/>
        <v>68962.735599999985</v>
      </c>
      <c r="F169" s="89">
        <f t="shared" ca="1" si="28"/>
        <v>66984.2022</v>
      </c>
      <c r="G169" s="89">
        <f t="shared" ca="1" si="28"/>
        <v>53021.05309999999</v>
      </c>
      <c r="H169" s="89">
        <f t="shared" ca="1" si="28"/>
        <v>38705.756800000003</v>
      </c>
      <c r="I169" s="90">
        <f t="shared" ca="1" si="28"/>
        <v>31764.860800000002</v>
      </c>
      <c r="J169" s="88">
        <f t="shared" ca="1" si="28"/>
        <v>25227.524899999997</v>
      </c>
      <c r="K169" s="89">
        <f t="shared" ca="1" si="28"/>
        <v>20215.383299999994</v>
      </c>
      <c r="L169" s="89">
        <f t="shared" ca="1" si="28"/>
        <v>19494.721799999992</v>
      </c>
      <c r="M169" s="89">
        <f t="shared" ca="1" si="28"/>
        <v>23330.913400000001</v>
      </c>
      <c r="N169" s="89">
        <f t="shared" ca="1" si="28"/>
        <v>30664.800499999998</v>
      </c>
      <c r="O169" s="90">
        <f t="shared" ca="1" si="28"/>
        <v>46844.825800000006</v>
      </c>
    </row>
    <row r="171" spans="1:15" x14ac:dyDescent="0.25">
      <c r="A171" s="91"/>
      <c r="B171" s="92"/>
      <c r="D171" s="94"/>
      <c r="E171" s="95"/>
      <c r="F171" s="95"/>
      <c r="G171" s="95"/>
      <c r="H171" s="95"/>
      <c r="I171" s="96"/>
    </row>
    <row r="172" spans="1:15" outlineLevel="1" x14ac:dyDescent="0.25">
      <c r="A172" s="63"/>
      <c r="B172" s="64"/>
      <c r="D172" s="542" t="s">
        <v>168</v>
      </c>
      <c r="E172" s="543" t="s">
        <v>58</v>
      </c>
      <c r="F172" s="543" t="s">
        <v>169</v>
      </c>
      <c r="G172" s="543"/>
      <c r="H172" s="543"/>
      <c r="I172" s="544"/>
      <c r="J172" s="542" t="s">
        <v>168</v>
      </c>
      <c r="K172" s="543" t="s">
        <v>58</v>
      </c>
      <c r="L172" s="543" t="s">
        <v>169</v>
      </c>
      <c r="M172" s="543"/>
      <c r="N172" s="543"/>
      <c r="O172" s="544"/>
    </row>
    <row r="173" spans="1:15" outlineLevel="2" x14ac:dyDescent="0.25">
      <c r="A173" s="61">
        <v>71</v>
      </c>
      <c r="B173" s="62" t="s">
        <v>170</v>
      </c>
      <c r="D173" s="65">
        <f ca="1">VLOOKUP($A173,INDIRECT($P$2),COLUMN()-1,FALSE)*VLOOKUP($A173,Usinas!$C:$D,2,FALSE)</f>
        <v>75.636899999999997</v>
      </c>
      <c r="E173" s="65">
        <f ca="1">VLOOKUP($A173,INDIRECT($P$2),COLUMN()-1,FALSE)*VLOOKUP($A173,Usinas!$C:$D,2,FALSE)</f>
        <v>77.263500000000008</v>
      </c>
      <c r="F173" s="65">
        <f ca="1">VLOOKUP($A173,INDIRECT($P$2),COLUMN()-1,FALSE)*VLOOKUP($A173,Usinas!$C:$D,2,FALSE)</f>
        <v>66.690600000000003</v>
      </c>
      <c r="G173" s="65">
        <f ca="1">VLOOKUP($A173,INDIRECT($P$2),COLUMN()-1,FALSE)*VLOOKUP($A173,Usinas!$C:$D,2,FALSE)</f>
        <v>65.064000000000007</v>
      </c>
      <c r="H173" s="65">
        <f ca="1">VLOOKUP($A173,INDIRECT($P$2),COLUMN()-1,FALSE)*VLOOKUP($A173,Usinas!$C:$D,2,FALSE)</f>
        <v>87.023099999999999</v>
      </c>
      <c r="I173" s="65">
        <f ca="1">VLOOKUP($A173,INDIRECT($P$2),COLUMN()-1,FALSE)*VLOOKUP($A173,Usinas!$C:$D,2,FALSE)</f>
        <v>106.5423</v>
      </c>
      <c r="J173" s="65">
        <f ca="1">VLOOKUP($A173,INDIRECT($P$2),COLUMN()-1,FALSE)*VLOOKUP($A173,Usinas!$C:$D,2,FALSE)</f>
        <v>98.409300000000002</v>
      </c>
      <c r="K173" s="65">
        <f ca="1">VLOOKUP($A173,INDIRECT($P$2),COLUMN()-1,FALSE)*VLOOKUP($A173,Usinas!$C:$D,2,FALSE)</f>
        <v>73.197000000000003</v>
      </c>
      <c r="L173" s="65">
        <f ca="1">VLOOKUP($A173,INDIRECT($P$2),COLUMN()-1,FALSE)*VLOOKUP($A173,Usinas!$C:$D,2,FALSE)</f>
        <v>90.276300000000006</v>
      </c>
      <c r="M173" s="65">
        <f ca="1">VLOOKUP($A173,INDIRECT($P$2),COLUMN()-1,FALSE)*VLOOKUP($A173,Usinas!$C:$D,2,FALSE)</f>
        <v>113.86200000000001</v>
      </c>
      <c r="N173" s="65">
        <f ca="1">VLOOKUP($A173,INDIRECT($P$2),COLUMN()-1,FALSE)*VLOOKUP($A173,Usinas!$C:$D,2,FALSE)</f>
        <v>88.649699999999996</v>
      </c>
      <c r="O173" s="65">
        <f ca="1">VLOOKUP($A173,INDIRECT($P$2),COLUMN()-1,FALSE)*VLOOKUP($A173,Usinas!$C:$D,2,FALSE)</f>
        <v>75.636899999999997</v>
      </c>
    </row>
    <row r="174" spans="1:15" outlineLevel="2" x14ac:dyDescent="0.25">
      <c r="A174" s="61">
        <v>72</v>
      </c>
      <c r="B174" s="62" t="s">
        <v>171</v>
      </c>
      <c r="D174" s="65">
        <f ca="1">VLOOKUP($A174,INDIRECT($P$2),COLUMN()-1,FALSE)*VLOOKUP($A174,Usinas!$C:$D,2,FALSE)</f>
        <v>81.330199999999991</v>
      </c>
      <c r="E174" s="65">
        <f ca="1">VLOOKUP($A174,INDIRECT($P$2),COLUMN()-1,FALSE)*VLOOKUP($A174,Usinas!$C:$D,2,FALSE)</f>
        <v>82.99</v>
      </c>
      <c r="F174" s="65">
        <f ca="1">VLOOKUP($A174,INDIRECT($P$2),COLUMN()-1,FALSE)*VLOOKUP($A174,Usinas!$C:$D,2,FALSE)</f>
        <v>71.371399999999994</v>
      </c>
      <c r="G174" s="65">
        <f ca="1">VLOOKUP($A174,INDIRECT($P$2),COLUMN()-1,FALSE)*VLOOKUP($A174,Usinas!$C:$D,2,FALSE)</f>
        <v>69.711600000000004</v>
      </c>
      <c r="H174" s="65">
        <f ca="1">VLOOKUP($A174,INDIRECT($P$2),COLUMN()-1,FALSE)*VLOOKUP($A174,Usinas!$C:$D,2,FALSE)</f>
        <v>93.778700000000001</v>
      </c>
      <c r="I174" s="65">
        <f ca="1">VLOOKUP($A174,INDIRECT($P$2),COLUMN()-1,FALSE)*VLOOKUP($A174,Usinas!$C:$D,2,FALSE)</f>
        <v>114.5262</v>
      </c>
      <c r="J174" s="65">
        <f ca="1">VLOOKUP($A174,INDIRECT($P$2),COLUMN()-1,FALSE)*VLOOKUP($A174,Usinas!$C:$D,2,FALSE)</f>
        <v>105.3973</v>
      </c>
      <c r="K174" s="65">
        <f ca="1">VLOOKUP($A174,INDIRECT($P$2),COLUMN()-1,FALSE)*VLOOKUP($A174,Usinas!$C:$D,2,FALSE)</f>
        <v>78.840499999999992</v>
      </c>
      <c r="L174" s="65">
        <f ca="1">VLOOKUP($A174,INDIRECT($P$2),COLUMN()-1,FALSE)*VLOOKUP($A174,Usinas!$C:$D,2,FALSE)</f>
        <v>97.098299999999995</v>
      </c>
      <c r="M174" s="65">
        <f ca="1">VLOOKUP($A174,INDIRECT($P$2),COLUMN()-1,FALSE)*VLOOKUP($A174,Usinas!$C:$D,2,FALSE)</f>
        <v>121.9953</v>
      </c>
      <c r="N174" s="65">
        <f ca="1">VLOOKUP($A174,INDIRECT($P$2),COLUMN()-1,FALSE)*VLOOKUP($A174,Usinas!$C:$D,2,FALSE)</f>
        <v>94.608599999999996</v>
      </c>
      <c r="O174" s="65">
        <f ca="1">VLOOKUP($A174,INDIRECT($P$2),COLUMN()-1,FALSE)*VLOOKUP($A174,Usinas!$C:$D,2,FALSE)</f>
        <v>80.500299999999996</v>
      </c>
    </row>
    <row r="175" spans="1:15" outlineLevel="2" x14ac:dyDescent="0.25">
      <c r="A175" s="61">
        <v>74</v>
      </c>
      <c r="B175" s="62" t="s">
        <v>33</v>
      </c>
      <c r="D175" s="65">
        <f ca="1">VLOOKUP($A175,INDIRECT($P$2),COLUMN()-1,FALSE)*VLOOKUP($A175,Usinas!$C:$D,2,FALSE)</f>
        <v>705.83549999999991</v>
      </c>
      <c r="E175" s="65">
        <f ca="1">VLOOKUP($A175,INDIRECT($P$2),COLUMN()-1,FALSE)*VLOOKUP($A175,Usinas!$C:$D,2,FALSE)</f>
        <v>775.84519999999998</v>
      </c>
      <c r="F175" s="65">
        <f ca="1">VLOOKUP($A175,INDIRECT($P$2),COLUMN()-1,FALSE)*VLOOKUP($A175,Usinas!$C:$D,2,FALSE)</f>
        <v>704.68779999999992</v>
      </c>
      <c r="G175" s="65">
        <f ca="1">VLOOKUP($A175,INDIRECT($P$2),COLUMN()-1,FALSE)*VLOOKUP($A175,Usinas!$C:$D,2,FALSE)</f>
        <v>555.48680000000002</v>
      </c>
      <c r="H175" s="65">
        <f ca="1">VLOOKUP($A175,INDIRECT($P$2),COLUMN()-1,FALSE)*VLOOKUP($A175,Usinas!$C:$D,2,FALSE)</f>
        <v>670.2568</v>
      </c>
      <c r="I175" s="65">
        <f ca="1">VLOOKUP($A175,INDIRECT($P$2),COLUMN()-1,FALSE)*VLOOKUP($A175,Usinas!$C:$D,2,FALSE)</f>
        <v>826.34399999999994</v>
      </c>
      <c r="J175" s="65">
        <f ca="1">VLOOKUP($A175,INDIRECT($P$2),COLUMN()-1,FALSE)*VLOOKUP($A175,Usinas!$C:$D,2,FALSE)</f>
        <v>848.1502999999999</v>
      </c>
      <c r="K175" s="65">
        <f ca="1">VLOOKUP($A175,INDIRECT($P$2),COLUMN()-1,FALSE)*VLOOKUP($A175,Usinas!$C:$D,2,FALSE)</f>
        <v>712.72169999999994</v>
      </c>
      <c r="L175" s="65">
        <f ca="1">VLOOKUP($A175,INDIRECT($P$2),COLUMN()-1,FALSE)*VLOOKUP($A175,Usinas!$C:$D,2,FALSE)</f>
        <v>837.82099999999991</v>
      </c>
      <c r="M175" s="65">
        <f ca="1">VLOOKUP($A175,INDIRECT($P$2),COLUMN()-1,FALSE)*VLOOKUP($A175,Usinas!$C:$D,2,FALSE)</f>
        <v>1070.8040999999998</v>
      </c>
      <c r="N175" s="65">
        <f ca="1">VLOOKUP($A175,INDIRECT($P$2),COLUMN()-1,FALSE)*VLOOKUP($A175,Usinas!$C:$D,2,FALSE)</f>
        <v>798.79919999999993</v>
      </c>
      <c r="O175" s="65">
        <f ca="1">VLOOKUP($A175,INDIRECT($P$2),COLUMN()-1,FALSE)*VLOOKUP($A175,Usinas!$C:$D,2,FALSE)</f>
        <v>673.69989999999996</v>
      </c>
    </row>
    <row r="176" spans="1:15" outlineLevel="2" x14ac:dyDescent="0.25">
      <c r="A176" s="61">
        <v>75</v>
      </c>
      <c r="B176" s="62" t="s">
        <v>172</v>
      </c>
      <c r="D176" s="65">
        <f ca="1">VLOOKUP($A176,INDIRECT($P$2),COLUMN()-1,FALSE)*VLOOKUP($A176,Usinas!$C:$D,2,FALSE)</f>
        <v>817.3116</v>
      </c>
      <c r="E176" s="65">
        <f ca="1">VLOOKUP($A176,INDIRECT($P$2),COLUMN()-1,FALSE)*VLOOKUP($A176,Usinas!$C:$D,2,FALSE)</f>
        <v>885.93299999999999</v>
      </c>
      <c r="F176" s="65">
        <f ca="1">VLOOKUP($A176,INDIRECT($P$2),COLUMN()-1,FALSE)*VLOOKUP($A176,Usinas!$C:$D,2,FALSE)</f>
        <v>802.97280000000001</v>
      </c>
      <c r="G176" s="65">
        <f ca="1">VLOOKUP($A176,INDIRECT($P$2),COLUMN()-1,FALSE)*VLOOKUP($A176,Usinas!$C:$D,2,FALSE)</f>
        <v>660.60900000000004</v>
      </c>
      <c r="H176" s="65">
        <f ca="1">VLOOKUP($A176,INDIRECT($P$2),COLUMN()-1,FALSE)*VLOOKUP($A176,Usinas!$C:$D,2,FALSE)</f>
        <v>802.97280000000001</v>
      </c>
      <c r="I176" s="65">
        <f ca="1">VLOOKUP($A176,INDIRECT($P$2),COLUMN()-1,FALSE)*VLOOKUP($A176,Usinas!$C:$D,2,FALSE)</f>
        <v>988.35299999999995</v>
      </c>
      <c r="J176" s="65">
        <f ca="1">VLOOKUP($A176,INDIRECT($P$2),COLUMN()-1,FALSE)*VLOOKUP($A176,Usinas!$C:$D,2,FALSE)</f>
        <v>990.40139999999997</v>
      </c>
      <c r="K176" s="65">
        <f ca="1">VLOOKUP($A176,INDIRECT($P$2),COLUMN()-1,FALSE)*VLOOKUP($A176,Usinas!$C:$D,2,FALSE)</f>
        <v>824.48099999999999</v>
      </c>
      <c r="L176" s="65">
        <f ca="1">VLOOKUP($A176,INDIRECT($P$2),COLUMN()-1,FALSE)*VLOOKUP($A176,Usinas!$C:$D,2,FALSE)</f>
        <v>964.79639999999995</v>
      </c>
      <c r="M176" s="65">
        <f ca="1">VLOOKUP($A176,INDIRECT($P$2),COLUMN()-1,FALSE)*VLOOKUP($A176,Usinas!$C:$D,2,FALSE)</f>
        <v>1232.1125999999999</v>
      </c>
      <c r="N176" s="65">
        <f ca="1">VLOOKUP($A176,INDIRECT($P$2),COLUMN()-1,FALSE)*VLOOKUP($A176,Usinas!$C:$D,2,FALSE)</f>
        <v>939.19140000000004</v>
      </c>
      <c r="O176" s="65">
        <f ca="1">VLOOKUP($A176,INDIRECT($P$2),COLUMN()-1,FALSE)*VLOOKUP($A176,Usinas!$C:$D,2,FALSE)</f>
        <v>787.60979999999995</v>
      </c>
    </row>
    <row r="177" spans="1:15" outlineLevel="2" x14ac:dyDescent="0.25">
      <c r="A177" s="30">
        <v>77</v>
      </c>
      <c r="B177" s="31" t="s">
        <v>173</v>
      </c>
      <c r="D177" s="65">
        <f ca="1">VLOOKUP($A177,INDIRECT($P$2),COLUMN()-1,FALSE)*VLOOKUP($A177,Usinas!$C:$D,2,FALSE)</f>
        <v>843.89620000000002</v>
      </c>
      <c r="E177" s="65">
        <f ca="1">VLOOKUP($A177,INDIRECT($P$2),COLUMN()-1,FALSE)*VLOOKUP($A177,Usinas!$C:$D,2,FALSE)</f>
        <v>911.2971</v>
      </c>
      <c r="F177" s="65">
        <f ca="1">VLOOKUP($A177,INDIRECT($P$2),COLUMN()-1,FALSE)*VLOOKUP($A177,Usinas!$C:$D,2,FALSE)</f>
        <v>809.73410000000001</v>
      </c>
      <c r="G177" s="65">
        <f ca="1">VLOOKUP($A177,INDIRECT($P$2),COLUMN()-1,FALSE)*VLOOKUP($A177,Usinas!$C:$D,2,FALSE)</f>
        <v>701.70799999999997</v>
      </c>
      <c r="H177" s="65">
        <f ca="1">VLOOKUP($A177,INDIRECT($P$2),COLUMN()-1,FALSE)*VLOOKUP($A177,Usinas!$C:$D,2,FALSE)</f>
        <v>877.13499999999999</v>
      </c>
      <c r="I177" s="65">
        <f ca="1">VLOOKUP($A177,INDIRECT($P$2),COLUMN()-1,FALSE)*VLOOKUP($A177,Usinas!$C:$D,2,FALSE)</f>
        <v>1090.4173000000001</v>
      </c>
      <c r="J177" s="65">
        <f ca="1">VLOOKUP($A177,INDIRECT($P$2),COLUMN()-1,FALSE)*VLOOKUP($A177,Usinas!$C:$D,2,FALSE)</f>
        <v>1069.1813999999999</v>
      </c>
      <c r="K177" s="65">
        <f ca="1">VLOOKUP($A177,INDIRECT($P$2),COLUMN()-1,FALSE)*VLOOKUP($A177,Usinas!$C:$D,2,FALSE)</f>
        <v>866.05539999999996</v>
      </c>
      <c r="L177" s="65">
        <f ca="1">VLOOKUP($A177,INDIRECT($P$2),COLUMN()-1,FALSE)*VLOOKUP($A177,Usinas!$C:$D,2,FALSE)</f>
        <v>1023.9397</v>
      </c>
      <c r="M177" s="65">
        <f ca="1">VLOOKUP($A177,INDIRECT($P$2),COLUMN()-1,FALSE)*VLOOKUP($A177,Usinas!$C:$D,2,FALSE)</f>
        <v>1328.6287</v>
      </c>
      <c r="N177" s="65">
        <f ca="1">VLOOKUP($A177,INDIRECT($P$2),COLUMN()-1,FALSE)*VLOOKUP($A177,Usinas!$C:$D,2,FALSE)</f>
        <v>994.39409999999998</v>
      </c>
      <c r="O177" s="65">
        <f ca="1">VLOOKUP($A177,INDIRECT($P$2),COLUMN()-1,FALSE)*VLOOKUP($A177,Usinas!$C:$D,2,FALSE)</f>
        <v>818.96709999999996</v>
      </c>
    </row>
    <row r="178" spans="1:15" outlineLevel="2" x14ac:dyDescent="0.25">
      <c r="A178" s="30">
        <v>78</v>
      </c>
      <c r="B178" s="31" t="s">
        <v>174</v>
      </c>
      <c r="D178" s="65">
        <f ca="1">VLOOKUP($A178,INDIRECT($P$2),COLUMN()-1,FALSE)*VLOOKUP($A178,Usinas!$C:$D,2,FALSE)</f>
        <v>600.42640000000006</v>
      </c>
      <c r="E178" s="65">
        <f ca="1">VLOOKUP($A178,INDIRECT($P$2),COLUMN()-1,FALSE)*VLOOKUP($A178,Usinas!$C:$D,2,FALSE)</f>
        <v>647.72890000000007</v>
      </c>
      <c r="F178" s="65">
        <f ca="1">VLOOKUP($A178,INDIRECT($P$2),COLUMN()-1,FALSE)*VLOOKUP($A178,Usinas!$C:$D,2,FALSE)</f>
        <v>577.72120000000007</v>
      </c>
      <c r="G178" s="65">
        <f ca="1">VLOOKUP($A178,INDIRECT($P$2),COLUMN()-1,FALSE)*VLOOKUP($A178,Usinas!$C:$D,2,FALSE)</f>
        <v>502.03720000000004</v>
      </c>
      <c r="H178" s="65">
        <f ca="1">VLOOKUP($A178,INDIRECT($P$2),COLUMN()-1,FALSE)*VLOOKUP($A178,Usinas!$C:$D,2,FALSE)</f>
        <v>629.43860000000006</v>
      </c>
      <c r="I178" s="65">
        <f ca="1">VLOOKUP($A178,INDIRECT($P$2),COLUMN()-1,FALSE)*VLOOKUP($A178,Usinas!$C:$D,2,FALSE)</f>
        <v>781.43730000000005</v>
      </c>
      <c r="J178" s="65">
        <f ca="1">VLOOKUP($A178,INDIRECT($P$2),COLUMN()-1,FALSE)*VLOOKUP($A178,Usinas!$C:$D,2,FALSE)</f>
        <v>765.03910000000008</v>
      </c>
      <c r="K178" s="65">
        <f ca="1">VLOOKUP($A178,INDIRECT($P$2),COLUMN()-1,FALSE)*VLOOKUP($A178,Usinas!$C:$D,2,FALSE)</f>
        <v>619.34739999999999</v>
      </c>
      <c r="L178" s="65">
        <f ca="1">VLOOKUP($A178,INDIRECT($P$2),COLUMN()-1,FALSE)*VLOOKUP($A178,Usinas!$C:$D,2,FALSE)</f>
        <v>727.82780000000002</v>
      </c>
      <c r="M178" s="65">
        <f ca="1">VLOOKUP($A178,INDIRECT($P$2),COLUMN()-1,FALSE)*VLOOKUP($A178,Usinas!$C:$D,2,FALSE)</f>
        <v>954.24910000000011</v>
      </c>
      <c r="N178" s="65">
        <f ca="1">VLOOKUP($A178,INDIRECT($P$2),COLUMN()-1,FALSE)*VLOOKUP($A178,Usinas!$C:$D,2,FALSE)</f>
        <v>715.84450000000004</v>
      </c>
      <c r="O178" s="65">
        <f ca="1">VLOOKUP($A178,INDIRECT($P$2),COLUMN()-1,FALSE)*VLOOKUP($A178,Usinas!$C:$D,2,FALSE)</f>
        <v>586.55100000000004</v>
      </c>
    </row>
    <row r="179" spans="1:15" outlineLevel="2" x14ac:dyDescent="0.25">
      <c r="A179" s="30">
        <v>222</v>
      </c>
      <c r="B179" s="31" t="s">
        <v>175</v>
      </c>
      <c r="D179" s="65">
        <f ca="1">VLOOKUP($A179,INDIRECT($P$2),COLUMN()-1,FALSE)*VLOOKUP($A179,Usinas!$C:$D,2,FALSE)</f>
        <v>700.33299999999997</v>
      </c>
      <c r="E179" s="65">
        <f ca="1">VLOOKUP($A179,INDIRECT($P$2),COLUMN()-1,FALSE)*VLOOKUP($A179,Usinas!$C:$D,2,FALSE)</f>
        <v>754.29599999999994</v>
      </c>
      <c r="F179" s="65">
        <f ca="1">VLOOKUP($A179,INDIRECT($P$2),COLUMN()-1,FALSE)*VLOOKUP($A179,Usinas!$C:$D,2,FALSE)</f>
        <v>670.68299999999999</v>
      </c>
      <c r="G179" s="65">
        <f ca="1">VLOOKUP($A179,INDIRECT($P$2),COLUMN()-1,FALSE)*VLOOKUP($A179,Usinas!$C:$D,2,FALSE)</f>
        <v>609.01099999999997</v>
      </c>
      <c r="H179" s="65">
        <f ca="1">VLOOKUP($A179,INDIRECT($P$2),COLUMN()-1,FALSE)*VLOOKUP($A179,Usinas!$C:$D,2,FALSE)</f>
        <v>788.09699999999998</v>
      </c>
      <c r="I179" s="65">
        <f ca="1">VLOOKUP($A179,INDIRECT($P$2),COLUMN()-1,FALSE)*VLOOKUP($A179,Usinas!$C:$D,2,FALSE)</f>
        <v>976.07799999999997</v>
      </c>
      <c r="J179" s="65">
        <f ca="1">VLOOKUP($A179,INDIRECT($P$2),COLUMN()-1,FALSE)*VLOOKUP($A179,Usinas!$C:$D,2,FALSE)</f>
        <v>926.85899999999992</v>
      </c>
      <c r="K179" s="65">
        <f ca="1">VLOOKUP($A179,INDIRECT($P$2),COLUMN()-1,FALSE)*VLOOKUP($A179,Usinas!$C:$D,2,FALSE)</f>
        <v>750.73799999999994</v>
      </c>
      <c r="L179" s="65">
        <f ca="1">VLOOKUP($A179,INDIRECT($P$2),COLUMN()-1,FALSE)*VLOOKUP($A179,Usinas!$C:$D,2,FALSE)</f>
        <v>869.33799999999997</v>
      </c>
      <c r="M179" s="65">
        <f ca="1">VLOOKUP($A179,INDIRECT($P$2),COLUMN()-1,FALSE)*VLOOKUP($A179,Usinas!$C:$D,2,FALSE)</f>
        <v>1157.5360000000001</v>
      </c>
      <c r="N179" s="65">
        <f ca="1">VLOOKUP($A179,INDIRECT($P$2),COLUMN()-1,FALSE)*VLOOKUP($A179,Usinas!$C:$D,2,FALSE)</f>
        <v>870.524</v>
      </c>
      <c r="O179" s="65">
        <f ca="1">VLOOKUP($A179,INDIRECT($P$2),COLUMN()-1,FALSE)*VLOOKUP($A179,Usinas!$C:$D,2,FALSE)</f>
        <v>705.67</v>
      </c>
    </row>
    <row r="180" spans="1:15" outlineLevel="1" x14ac:dyDescent="0.25">
      <c r="A180" s="32"/>
      <c r="B180" s="33" t="s">
        <v>56</v>
      </c>
      <c r="D180" s="74">
        <f t="shared" ref="D180:I180" ca="1" si="29">SUM(D173:D179)</f>
        <v>3824.7698000000005</v>
      </c>
      <c r="E180" s="48">
        <f t="shared" ca="1" si="29"/>
        <v>4135.3537000000006</v>
      </c>
      <c r="F180" s="48">
        <f t="shared" ca="1" si="29"/>
        <v>3703.8609000000001</v>
      </c>
      <c r="G180" s="48">
        <f t="shared" ca="1" si="29"/>
        <v>3163.6276000000003</v>
      </c>
      <c r="H180" s="48">
        <f t="shared" ca="1" si="29"/>
        <v>3948.7020000000002</v>
      </c>
      <c r="I180" s="75">
        <f t="shared" ca="1" si="29"/>
        <v>4883.6980999999996</v>
      </c>
      <c r="J180" s="74">
        <f t="shared" ref="J180:O180" ca="1" si="30">SUM(J173:J179)</f>
        <v>4803.4377999999997</v>
      </c>
      <c r="K180" s="48">
        <f t="shared" ca="1" si="30"/>
        <v>3925.3809999999999</v>
      </c>
      <c r="L180" s="48">
        <f t="shared" ca="1" si="30"/>
        <v>4611.0974999999999</v>
      </c>
      <c r="M180" s="48">
        <f t="shared" ca="1" si="30"/>
        <v>5979.1877999999997</v>
      </c>
      <c r="N180" s="48">
        <f t="shared" ca="1" si="30"/>
        <v>4502.0115000000005</v>
      </c>
      <c r="O180" s="75">
        <f t="shared" ca="1" si="30"/>
        <v>3728.6349999999998</v>
      </c>
    </row>
    <row r="181" spans="1:15" outlineLevel="1" x14ac:dyDescent="0.25">
      <c r="A181" s="34"/>
      <c r="B181" s="35" t="s">
        <v>0</v>
      </c>
      <c r="D181" s="76"/>
      <c r="E181" s="77"/>
      <c r="F181" s="77"/>
      <c r="G181" s="77"/>
      <c r="H181" s="77"/>
      <c r="I181" s="78"/>
      <c r="J181" s="76"/>
      <c r="K181" s="77"/>
      <c r="L181" s="77"/>
      <c r="M181" s="77"/>
      <c r="N181" s="77"/>
      <c r="O181" s="78"/>
    </row>
    <row r="182" spans="1:15" outlineLevel="1" x14ac:dyDescent="0.25">
      <c r="A182" s="2"/>
      <c r="B182" s="3"/>
      <c r="D182" s="53"/>
      <c r="E182" s="54"/>
      <c r="F182" s="54"/>
      <c r="G182" s="54"/>
      <c r="H182" s="54"/>
      <c r="I182" s="54"/>
      <c r="J182" s="53"/>
      <c r="K182" s="54"/>
      <c r="L182" s="54"/>
      <c r="M182" s="54"/>
      <c r="N182" s="54"/>
      <c r="O182" s="54"/>
    </row>
    <row r="183" spans="1:15" outlineLevel="1" x14ac:dyDescent="0.25">
      <c r="A183" s="36"/>
      <c r="B183" s="37"/>
      <c r="D183" s="545" t="s">
        <v>176</v>
      </c>
      <c r="E183" s="546" t="s">
        <v>58</v>
      </c>
      <c r="F183" s="546" t="s">
        <v>177</v>
      </c>
      <c r="G183" s="546"/>
      <c r="H183" s="546"/>
      <c r="I183" s="547"/>
      <c r="J183" s="545" t="s">
        <v>176</v>
      </c>
      <c r="K183" s="546" t="s">
        <v>58</v>
      </c>
      <c r="L183" s="546" t="s">
        <v>177</v>
      </c>
      <c r="M183" s="546"/>
      <c r="N183" s="546"/>
      <c r="O183" s="547"/>
    </row>
    <row r="184" spans="1:15" outlineLevel="2" x14ac:dyDescent="0.25">
      <c r="A184" s="30">
        <v>110</v>
      </c>
      <c r="B184" s="31" t="s">
        <v>178</v>
      </c>
      <c r="D184" s="65">
        <f ca="1">VLOOKUP($A184,INDIRECT($P$2),COLUMN()-1,FALSE)*VLOOKUP($A184,Usinas!$C:$D,2,FALSE)</f>
        <v>0</v>
      </c>
      <c r="E184" s="65">
        <f ca="1">VLOOKUP($A184,INDIRECT($P$2),COLUMN()-1,FALSE)*VLOOKUP($A184,Usinas!$C:$D,2,FALSE)</f>
        <v>0</v>
      </c>
      <c r="F184" s="65">
        <f ca="1">VLOOKUP($A184,INDIRECT($P$2),COLUMN()-1,FALSE)*VLOOKUP($A184,Usinas!$C:$D,2,FALSE)</f>
        <v>0</v>
      </c>
      <c r="G184" s="65">
        <f ca="1">VLOOKUP($A184,INDIRECT($P$2),COLUMN()-1,FALSE)*VLOOKUP($A184,Usinas!$C:$D,2,FALSE)</f>
        <v>0</v>
      </c>
      <c r="H184" s="65">
        <f ca="1">VLOOKUP($A184,INDIRECT($P$2),COLUMN()-1,FALSE)*VLOOKUP($A184,Usinas!$C:$D,2,FALSE)</f>
        <v>0</v>
      </c>
      <c r="I184" s="65">
        <f ca="1">VLOOKUP($A184,INDIRECT($P$2),COLUMN()-1,FALSE)*VLOOKUP($A184,Usinas!$C:$D,2,FALSE)</f>
        <v>0</v>
      </c>
      <c r="J184" s="65">
        <f ca="1">VLOOKUP($A184,INDIRECT($P$2),COLUMN()-1,FALSE)*VLOOKUP($A184,Usinas!$C:$D,2,FALSE)</f>
        <v>0</v>
      </c>
      <c r="K184" s="65">
        <f ca="1">VLOOKUP($A184,INDIRECT($P$2),COLUMN()-1,FALSE)*VLOOKUP($A184,Usinas!$C:$D,2,FALSE)</f>
        <v>0</v>
      </c>
      <c r="L184" s="65">
        <f ca="1">VLOOKUP($A184,INDIRECT($P$2),COLUMN()-1,FALSE)*VLOOKUP($A184,Usinas!$C:$D,2,FALSE)</f>
        <v>0</v>
      </c>
      <c r="M184" s="65">
        <f ca="1">VLOOKUP($A184,INDIRECT($P$2),COLUMN()-1,FALSE)*VLOOKUP($A184,Usinas!$C:$D,2,FALSE)</f>
        <v>0</v>
      </c>
      <c r="N184" s="65">
        <f ca="1">VLOOKUP($A184,INDIRECT($P$2),COLUMN()-1,FALSE)*VLOOKUP($A184,Usinas!$C:$D,2,FALSE)</f>
        <v>0</v>
      </c>
      <c r="O184" s="65">
        <f ca="1">VLOOKUP($A184,INDIRECT($P$2),COLUMN()-1,FALSE)*VLOOKUP($A184,Usinas!$C:$D,2,FALSE)</f>
        <v>0</v>
      </c>
    </row>
    <row r="185" spans="1:15" outlineLevel="2" x14ac:dyDescent="0.25">
      <c r="A185" s="30">
        <v>111</v>
      </c>
      <c r="B185" s="31" t="s">
        <v>34</v>
      </c>
      <c r="D185" s="65">
        <f ca="1">VLOOKUP($A185,INDIRECT($P$2),COLUMN()-1,FALSE)*VLOOKUP($A185,Usinas!$C:$D,2,FALSE)</f>
        <v>52.018899999999995</v>
      </c>
      <c r="E185" s="65">
        <f ca="1">VLOOKUP($A185,INDIRECT($P$2),COLUMN()-1,FALSE)*VLOOKUP($A185,Usinas!$C:$D,2,FALSE)</f>
        <v>47.082799999999999</v>
      </c>
      <c r="F185" s="65">
        <f ca="1">VLOOKUP($A185,INDIRECT($P$2),COLUMN()-1,FALSE)*VLOOKUP($A185,Usinas!$C:$D,2,FALSE)</f>
        <v>40.248199999999997</v>
      </c>
      <c r="G185" s="65">
        <f ca="1">VLOOKUP($A185,INDIRECT($P$2),COLUMN()-1,FALSE)*VLOOKUP($A185,Usinas!$C:$D,2,FALSE)</f>
        <v>53.537700000000001</v>
      </c>
      <c r="H185" s="65">
        <f ca="1">VLOOKUP($A185,INDIRECT($P$2),COLUMN()-1,FALSE)*VLOOKUP($A185,Usinas!$C:$D,2,FALSE)</f>
        <v>73.2821</v>
      </c>
      <c r="I185" s="65">
        <f ca="1">VLOOKUP($A185,INDIRECT($P$2),COLUMN()-1,FALSE)*VLOOKUP($A185,Usinas!$C:$D,2,FALSE)</f>
        <v>91.128</v>
      </c>
      <c r="J185" s="65">
        <f ca="1">VLOOKUP($A185,INDIRECT($P$2),COLUMN()-1,FALSE)*VLOOKUP($A185,Usinas!$C:$D,2,FALSE)</f>
        <v>103.27839999999999</v>
      </c>
      <c r="K185" s="65">
        <f ca="1">VLOOKUP($A185,INDIRECT($P$2),COLUMN()-1,FALSE)*VLOOKUP($A185,Usinas!$C:$D,2,FALSE)</f>
        <v>103.27839999999999</v>
      </c>
      <c r="L185" s="65">
        <f ca="1">VLOOKUP($A185,INDIRECT($P$2),COLUMN()-1,FALSE)*VLOOKUP($A185,Usinas!$C:$D,2,FALSE)</f>
        <v>118.08669999999999</v>
      </c>
      <c r="M185" s="65">
        <f ca="1">VLOOKUP($A185,INDIRECT($P$2),COLUMN()-1,FALSE)*VLOOKUP($A185,Usinas!$C:$D,2,FALSE)</f>
        <v>119.60549999999999</v>
      </c>
      <c r="N185" s="65">
        <f ca="1">VLOOKUP($A185,INDIRECT($P$2),COLUMN()-1,FALSE)*VLOOKUP($A185,Usinas!$C:$D,2,FALSE)</f>
        <v>83.913699999999992</v>
      </c>
      <c r="O185" s="65">
        <f ca="1">VLOOKUP($A185,INDIRECT($P$2),COLUMN()-1,FALSE)*VLOOKUP($A185,Usinas!$C:$D,2,FALSE)</f>
        <v>66.827199999999991</v>
      </c>
    </row>
    <row r="186" spans="1:15" outlineLevel="2" x14ac:dyDescent="0.25">
      <c r="A186" s="30">
        <v>112</v>
      </c>
      <c r="B186" s="31" t="s">
        <v>179</v>
      </c>
      <c r="D186" s="65">
        <f ca="1">VLOOKUP($A186,INDIRECT($P$2),COLUMN()-1,FALSE)*VLOOKUP($A186,Usinas!$C:$D,2,FALSE)</f>
        <v>115.11980000000001</v>
      </c>
      <c r="E186" s="65">
        <f ca="1">VLOOKUP($A186,INDIRECT($P$2),COLUMN()-1,FALSE)*VLOOKUP($A186,Usinas!$C:$D,2,FALSE)</f>
        <v>103.52500000000001</v>
      </c>
      <c r="F186" s="65">
        <f ca="1">VLOOKUP($A186,INDIRECT($P$2),COLUMN()-1,FALSE)*VLOOKUP($A186,Usinas!$C:$D,2,FALSE)</f>
        <v>88.617400000000004</v>
      </c>
      <c r="G186" s="65">
        <f ca="1">VLOOKUP($A186,INDIRECT($P$2),COLUMN()-1,FALSE)*VLOOKUP($A186,Usinas!$C:$D,2,FALSE)</f>
        <v>117.60440000000001</v>
      </c>
      <c r="H186" s="65">
        <f ca="1">VLOOKUP($A186,INDIRECT($P$2),COLUMN()-1,FALSE)*VLOOKUP($A186,Usinas!$C:$D,2,FALSE)</f>
        <v>161.499</v>
      </c>
      <c r="I186" s="65">
        <f ca="1">VLOOKUP($A186,INDIRECT($P$2),COLUMN()-1,FALSE)*VLOOKUP($A186,Usinas!$C:$D,2,FALSE)</f>
        <v>200.42440000000002</v>
      </c>
      <c r="J186" s="65">
        <f ca="1">VLOOKUP($A186,INDIRECT($P$2),COLUMN()-1,FALSE)*VLOOKUP($A186,Usinas!$C:$D,2,FALSE)</f>
        <v>227.75500000000002</v>
      </c>
      <c r="K186" s="65">
        <f ca="1">VLOOKUP($A186,INDIRECT($P$2),COLUMN()-1,FALSE)*VLOOKUP($A186,Usinas!$C:$D,2,FALSE)</f>
        <v>226.92680000000001</v>
      </c>
      <c r="L186" s="65">
        <f ca="1">VLOOKUP($A186,INDIRECT($P$2),COLUMN()-1,FALSE)*VLOOKUP($A186,Usinas!$C:$D,2,FALSE)</f>
        <v>259.22660000000002</v>
      </c>
      <c r="M186" s="65">
        <f ca="1">VLOOKUP($A186,INDIRECT($P$2),COLUMN()-1,FALSE)*VLOOKUP($A186,Usinas!$C:$D,2,FALSE)</f>
        <v>262.5394</v>
      </c>
      <c r="N186" s="65">
        <f ca="1">VLOOKUP($A186,INDIRECT($P$2),COLUMN()-1,FALSE)*VLOOKUP($A186,Usinas!$C:$D,2,FALSE)</f>
        <v>183.8604</v>
      </c>
      <c r="O186" s="65">
        <f ca="1">VLOOKUP($A186,INDIRECT($P$2),COLUMN()-1,FALSE)*VLOOKUP($A186,Usinas!$C:$D,2,FALSE)</f>
        <v>147.4196</v>
      </c>
    </row>
    <row r="187" spans="1:15" outlineLevel="2" x14ac:dyDescent="0.25">
      <c r="A187" s="30">
        <v>113</v>
      </c>
      <c r="B187" s="31" t="s">
        <v>180</v>
      </c>
      <c r="D187" s="65">
        <f ca="1">VLOOKUP($A187,INDIRECT($P$2),COLUMN()-1,FALSE)*VLOOKUP($A187,Usinas!$C:$D,2,FALSE)</f>
        <v>142.0548</v>
      </c>
      <c r="E187" s="65">
        <f ca="1">VLOOKUP($A187,INDIRECT($P$2),COLUMN()-1,FALSE)*VLOOKUP($A187,Usinas!$C:$D,2,FALSE)</f>
        <v>128.84039999999999</v>
      </c>
      <c r="F187" s="65">
        <f ca="1">VLOOKUP($A187,INDIRECT($P$2),COLUMN()-1,FALSE)*VLOOKUP($A187,Usinas!$C:$D,2,FALSE)</f>
        <v>110.67059999999999</v>
      </c>
      <c r="G187" s="65">
        <f ca="1">VLOOKUP($A187,INDIRECT($P$2),COLUMN()-1,FALSE)*VLOOKUP($A187,Usinas!$C:$D,2,FALSE)</f>
        <v>149.4879</v>
      </c>
      <c r="H187" s="65">
        <f ca="1">VLOOKUP($A187,INDIRECT($P$2),COLUMN()-1,FALSE)*VLOOKUP($A187,Usinas!$C:$D,2,FALSE)</f>
        <v>204.82319999999999</v>
      </c>
      <c r="I187" s="65">
        <f ca="1">VLOOKUP($A187,INDIRECT($P$2),COLUMN()-1,FALSE)*VLOOKUP($A187,Usinas!$C:$D,2,FALSE)</f>
        <v>254.37719999999999</v>
      </c>
      <c r="J187" s="65">
        <f ca="1">VLOOKUP($A187,INDIRECT($P$2),COLUMN()-1,FALSE)*VLOOKUP($A187,Usinas!$C:$D,2,FALSE)</f>
        <v>291.54269999999997</v>
      </c>
      <c r="K187" s="65">
        <f ca="1">VLOOKUP($A187,INDIRECT($P$2),COLUMN()-1,FALSE)*VLOOKUP($A187,Usinas!$C:$D,2,FALSE)</f>
        <v>284.93549999999999</v>
      </c>
      <c r="L187" s="65">
        <f ca="1">VLOOKUP($A187,INDIRECT($P$2),COLUMN()-1,FALSE)*VLOOKUP($A187,Usinas!$C:$D,2,FALSE)</f>
        <v>328.70819999999998</v>
      </c>
      <c r="M187" s="65">
        <f ca="1">VLOOKUP($A187,INDIRECT($P$2),COLUMN()-1,FALSE)*VLOOKUP($A187,Usinas!$C:$D,2,FALSE)</f>
        <v>332.01179999999999</v>
      </c>
      <c r="N187" s="65">
        <f ca="1">VLOOKUP($A187,INDIRECT($P$2),COLUMN()-1,FALSE)*VLOOKUP($A187,Usinas!$C:$D,2,FALSE)</f>
        <v>237.0333</v>
      </c>
      <c r="O187" s="65">
        <f ca="1">VLOOKUP($A187,INDIRECT($P$2),COLUMN()-1,FALSE)*VLOOKUP($A187,Usinas!$C:$D,2,FALSE)</f>
        <v>183.34979999999999</v>
      </c>
    </row>
    <row r="188" spans="1:15" outlineLevel="2" x14ac:dyDescent="0.25">
      <c r="A188" s="30">
        <v>114</v>
      </c>
      <c r="B188" s="31" t="s">
        <v>181</v>
      </c>
      <c r="D188" s="65">
        <f ca="1">VLOOKUP($A188,INDIRECT($P$2),COLUMN()-1,FALSE)*VLOOKUP($A188,Usinas!$C:$D,2,FALSE)</f>
        <v>71.728800000000007</v>
      </c>
      <c r="E188" s="65">
        <f ca="1">VLOOKUP($A188,INDIRECT($P$2),COLUMN()-1,FALSE)*VLOOKUP($A188,Usinas!$C:$D,2,FALSE)</f>
        <v>66.580799999999996</v>
      </c>
      <c r="F188" s="65">
        <f ca="1">VLOOKUP($A188,INDIRECT($P$2),COLUMN()-1,FALSE)*VLOOKUP($A188,Usinas!$C:$D,2,FALSE)</f>
        <v>57.314399999999999</v>
      </c>
      <c r="G188" s="65">
        <f ca="1">VLOOKUP($A188,INDIRECT($P$2),COLUMN()-1,FALSE)*VLOOKUP($A188,Usinas!$C:$D,2,FALSE)</f>
        <v>79.279200000000003</v>
      </c>
      <c r="H188" s="65">
        <f ca="1">VLOOKUP($A188,INDIRECT($P$2),COLUMN()-1,FALSE)*VLOOKUP($A188,Usinas!$C:$D,2,FALSE)</f>
        <v>103.9896</v>
      </c>
      <c r="I188" s="65">
        <f ca="1">VLOOKUP($A188,INDIRECT($P$2),COLUMN()-1,FALSE)*VLOOKUP($A188,Usinas!$C:$D,2,FALSE)</f>
        <v>134.8776</v>
      </c>
      <c r="J188" s="65">
        <f ca="1">VLOOKUP($A188,INDIRECT($P$2),COLUMN()-1,FALSE)*VLOOKUP($A188,Usinas!$C:$D,2,FALSE)</f>
        <v>152.72399999999999</v>
      </c>
      <c r="K188" s="65">
        <f ca="1">VLOOKUP($A188,INDIRECT($P$2),COLUMN()-1,FALSE)*VLOOKUP($A188,Usinas!$C:$D,2,FALSE)</f>
        <v>144.4872</v>
      </c>
      <c r="L188" s="65">
        <f ca="1">VLOOKUP($A188,INDIRECT($P$2),COLUMN()-1,FALSE)*VLOOKUP($A188,Usinas!$C:$D,2,FALSE)</f>
        <v>165.76560000000001</v>
      </c>
      <c r="M188" s="65">
        <f ca="1">VLOOKUP($A188,INDIRECT($P$2),COLUMN()-1,FALSE)*VLOOKUP($A188,Usinas!$C:$D,2,FALSE)</f>
        <v>167.13839999999999</v>
      </c>
      <c r="N188" s="65">
        <f ca="1">VLOOKUP($A188,INDIRECT($P$2),COLUMN()-1,FALSE)*VLOOKUP($A188,Usinas!$C:$D,2,FALSE)</f>
        <v>117.7176</v>
      </c>
      <c r="O188" s="65">
        <f ca="1">VLOOKUP($A188,INDIRECT($P$2),COLUMN()-1,FALSE)*VLOOKUP($A188,Usinas!$C:$D,2,FALSE)</f>
        <v>91.977599999999995</v>
      </c>
    </row>
    <row r="189" spans="1:15" outlineLevel="2" x14ac:dyDescent="0.25">
      <c r="A189" s="30">
        <v>97</v>
      </c>
      <c r="B189" s="31" t="s">
        <v>182</v>
      </c>
      <c r="D189" s="65">
        <f ca="1">VLOOKUP($A189,INDIRECT($P$2),COLUMN()-1,FALSE)*VLOOKUP($A189,Usinas!$C:$D,2,FALSE)</f>
        <v>58.696299999999994</v>
      </c>
      <c r="E189" s="65">
        <f ca="1">VLOOKUP($A189,INDIRECT($P$2),COLUMN()-1,FALSE)*VLOOKUP($A189,Usinas!$C:$D,2,FALSE)</f>
        <v>73.820499999999996</v>
      </c>
      <c r="F189" s="65">
        <f ca="1">VLOOKUP($A189,INDIRECT($P$2),COLUMN()-1,FALSE)*VLOOKUP($A189,Usinas!$C:$D,2,FALSE)</f>
        <v>56.895799999999994</v>
      </c>
      <c r="G189" s="65">
        <f ca="1">VLOOKUP($A189,INDIRECT($P$2),COLUMN()-1,FALSE)*VLOOKUP($A189,Usinas!$C:$D,2,FALSE)</f>
        <v>63.737699999999997</v>
      </c>
      <c r="H189" s="65">
        <f ca="1">VLOOKUP($A189,INDIRECT($P$2),COLUMN()-1,FALSE)*VLOOKUP($A189,Usinas!$C:$D,2,FALSE)</f>
        <v>86.423999999999992</v>
      </c>
      <c r="I189" s="65">
        <f ca="1">VLOOKUP($A189,INDIRECT($P$2),COLUMN()-1,FALSE)*VLOOKUP($A189,Usinas!$C:$D,2,FALSE)</f>
        <v>115.59209999999999</v>
      </c>
      <c r="J189" s="65">
        <f ca="1">VLOOKUP($A189,INDIRECT($P$2),COLUMN()-1,FALSE)*VLOOKUP($A189,Usinas!$C:$D,2,FALSE)</f>
        <v>149.44149999999999</v>
      </c>
      <c r="K189" s="65">
        <f ca="1">VLOOKUP($A189,INDIRECT($P$2),COLUMN()-1,FALSE)*VLOOKUP($A189,Usinas!$C:$D,2,FALSE)</f>
        <v>149.80159999999998</v>
      </c>
      <c r="L189" s="65">
        <f ca="1">VLOOKUP($A189,INDIRECT($P$2),COLUMN()-1,FALSE)*VLOOKUP($A189,Usinas!$C:$D,2,FALSE)</f>
        <v>169.6071</v>
      </c>
      <c r="M189" s="65">
        <f ca="1">VLOOKUP($A189,INDIRECT($P$2),COLUMN()-1,FALSE)*VLOOKUP($A189,Usinas!$C:$D,2,FALSE)</f>
        <v>144.7602</v>
      </c>
      <c r="N189" s="65">
        <f ca="1">VLOOKUP($A189,INDIRECT($P$2),COLUMN()-1,FALSE)*VLOOKUP($A189,Usinas!$C:$D,2,FALSE)</f>
        <v>81.382599999999996</v>
      </c>
      <c r="O189" s="65">
        <f ca="1">VLOOKUP($A189,INDIRECT($P$2),COLUMN()-1,FALSE)*VLOOKUP($A189,Usinas!$C:$D,2,FALSE)</f>
        <v>65.538199999999989</v>
      </c>
    </row>
    <row r="190" spans="1:15" outlineLevel="2" x14ac:dyDescent="0.25">
      <c r="A190" s="30">
        <v>98</v>
      </c>
      <c r="B190" s="31" t="s">
        <v>183</v>
      </c>
      <c r="D190" s="65">
        <f ca="1">VLOOKUP($A190,INDIRECT($P$2),COLUMN()-1,FALSE)*VLOOKUP($A190,Usinas!$C:$D,2,FALSE)</f>
        <v>72.05749999999999</v>
      </c>
      <c r="E190" s="65">
        <f ca="1">VLOOKUP($A190,INDIRECT($P$2),COLUMN()-1,FALSE)*VLOOKUP($A190,Usinas!$C:$D,2,FALSE)</f>
        <v>92.536999999999992</v>
      </c>
      <c r="F190" s="65">
        <f ca="1">VLOOKUP($A190,INDIRECT($P$2),COLUMN()-1,FALSE)*VLOOKUP($A190,Usinas!$C:$D,2,FALSE)</f>
        <v>70.540499999999994</v>
      </c>
      <c r="G190" s="65">
        <f ca="1">VLOOKUP($A190,INDIRECT($P$2),COLUMN()-1,FALSE)*VLOOKUP($A190,Usinas!$C:$D,2,FALSE)</f>
        <v>76.608499999999992</v>
      </c>
      <c r="H190" s="65">
        <f ca="1">VLOOKUP($A190,INDIRECT($P$2),COLUMN()-1,FALSE)*VLOOKUP($A190,Usinas!$C:$D,2,FALSE)</f>
        <v>96.329499999999996</v>
      </c>
      <c r="I190" s="65">
        <f ca="1">VLOOKUP($A190,INDIRECT($P$2),COLUMN()-1,FALSE)*VLOOKUP($A190,Usinas!$C:$D,2,FALSE)</f>
        <v>133.49599999999998</v>
      </c>
      <c r="J190" s="65">
        <f ca="1">VLOOKUP($A190,INDIRECT($P$2),COLUMN()-1,FALSE)*VLOOKUP($A190,Usinas!$C:$D,2,FALSE)</f>
        <v>170.66249999999999</v>
      </c>
      <c r="K190" s="65">
        <f ca="1">VLOOKUP($A190,INDIRECT($P$2),COLUMN()-1,FALSE)*VLOOKUP($A190,Usinas!$C:$D,2,FALSE)</f>
        <v>173.69649999999999</v>
      </c>
      <c r="L190" s="65">
        <f ca="1">VLOOKUP($A190,INDIRECT($P$2),COLUMN()-1,FALSE)*VLOOKUP($A190,Usinas!$C:$D,2,FALSE)</f>
        <v>192.65899999999999</v>
      </c>
      <c r="M190" s="65">
        <f ca="1">VLOOKUP($A190,INDIRECT($P$2),COLUMN()-1,FALSE)*VLOOKUP($A190,Usinas!$C:$D,2,FALSE)</f>
        <v>162.31899999999999</v>
      </c>
      <c r="N190" s="65">
        <f ca="1">VLOOKUP($A190,INDIRECT($P$2),COLUMN()-1,FALSE)*VLOOKUP($A190,Usinas!$C:$D,2,FALSE)</f>
        <v>93.29549999999999</v>
      </c>
      <c r="O190" s="65">
        <f ca="1">VLOOKUP($A190,INDIRECT($P$2),COLUMN()-1,FALSE)*VLOOKUP($A190,Usinas!$C:$D,2,FALSE)</f>
        <v>74.332999999999998</v>
      </c>
    </row>
    <row r="191" spans="1:15" outlineLevel="2" x14ac:dyDescent="0.25">
      <c r="A191" s="30">
        <v>284</v>
      </c>
      <c r="B191" s="31" t="s">
        <v>184</v>
      </c>
      <c r="D191" s="65">
        <f ca="1">VLOOKUP($A191,INDIRECT($P$2),COLUMN()-1,FALSE)*VLOOKUP($A191,Usinas!$C:$D,2,FALSE)</f>
        <v>51.424799999999998</v>
      </c>
      <c r="E191" s="65">
        <f ca="1">VLOOKUP($A191,INDIRECT($P$2),COLUMN()-1,FALSE)*VLOOKUP($A191,Usinas!$C:$D,2,FALSE)</f>
        <v>64.893199999999993</v>
      </c>
      <c r="F191" s="65">
        <f ca="1">VLOOKUP($A191,INDIRECT($P$2),COLUMN()-1,FALSE)*VLOOKUP($A191,Usinas!$C:$D,2,FALSE)</f>
        <v>50.200399999999995</v>
      </c>
      <c r="G191" s="65">
        <f ca="1">VLOOKUP($A191,INDIRECT($P$2),COLUMN()-1,FALSE)*VLOOKUP($A191,Usinas!$C:$D,2,FALSE)</f>
        <v>56.016299999999994</v>
      </c>
      <c r="H191" s="65">
        <f ca="1">VLOOKUP($A191,INDIRECT($P$2),COLUMN()-1,FALSE)*VLOOKUP($A191,Usinas!$C:$D,2,FALSE)</f>
        <v>75.91279999999999</v>
      </c>
      <c r="I191" s="65">
        <f ca="1">VLOOKUP($A191,INDIRECT($P$2),COLUMN()-1,FALSE)*VLOOKUP($A191,Usinas!$C:$D,2,FALSE)</f>
        <v>101.62519999999999</v>
      </c>
      <c r="J191" s="65">
        <f ca="1">VLOOKUP($A191,INDIRECT($P$2),COLUMN()-1,FALSE)*VLOOKUP($A191,Usinas!$C:$D,2,FALSE)</f>
        <v>131.3169</v>
      </c>
      <c r="K191" s="65">
        <f ca="1">VLOOKUP($A191,INDIRECT($P$2),COLUMN()-1,FALSE)*VLOOKUP($A191,Usinas!$C:$D,2,FALSE)</f>
        <v>131.92910000000001</v>
      </c>
      <c r="L191" s="65">
        <f ca="1">VLOOKUP($A191,INDIRECT($P$2),COLUMN()-1,FALSE)*VLOOKUP($A191,Usinas!$C:$D,2,FALSE)</f>
        <v>149.07069999999999</v>
      </c>
      <c r="M191" s="65">
        <f ca="1">VLOOKUP($A191,INDIRECT($P$2),COLUMN()-1,FALSE)*VLOOKUP($A191,Usinas!$C:$D,2,FALSE)</f>
        <v>127.6437</v>
      </c>
      <c r="N191" s="65">
        <f ca="1">VLOOKUP($A191,INDIRECT($P$2),COLUMN()-1,FALSE)*VLOOKUP($A191,Usinas!$C:$D,2,FALSE)</f>
        <v>71.933499999999995</v>
      </c>
      <c r="O191" s="65">
        <f ca="1">VLOOKUP($A191,INDIRECT($P$2),COLUMN()-1,FALSE)*VLOOKUP($A191,Usinas!$C:$D,2,FALSE)</f>
        <v>57.546799999999998</v>
      </c>
    </row>
    <row r="192" spans="1:15" outlineLevel="1" x14ac:dyDescent="0.25">
      <c r="A192" s="32"/>
      <c r="B192" s="33" t="s">
        <v>56</v>
      </c>
      <c r="D192" s="74">
        <f t="shared" ref="D192:I192" ca="1" si="31">SUM(D184:D191)</f>
        <v>563.10089999999991</v>
      </c>
      <c r="E192" s="48">
        <f t="shared" ca="1" si="31"/>
        <v>577.27969999999993</v>
      </c>
      <c r="F192" s="48">
        <f t="shared" ca="1" si="31"/>
        <v>474.4873</v>
      </c>
      <c r="G192" s="48">
        <f t="shared" ca="1" si="31"/>
        <v>596.27170000000001</v>
      </c>
      <c r="H192" s="48">
        <f t="shared" ca="1" si="31"/>
        <v>802.26019999999983</v>
      </c>
      <c r="I192" s="75">
        <f t="shared" ca="1" si="31"/>
        <v>1031.5205000000001</v>
      </c>
      <c r="J192" s="74">
        <f t="shared" ref="J192:O192" ca="1" si="32">SUM(J184:J191)</f>
        <v>1226.721</v>
      </c>
      <c r="K192" s="48">
        <f t="shared" ca="1" si="32"/>
        <v>1215.0551</v>
      </c>
      <c r="L192" s="48">
        <f t="shared" ca="1" si="32"/>
        <v>1383.1238999999998</v>
      </c>
      <c r="M192" s="48">
        <f t="shared" ca="1" si="32"/>
        <v>1316.018</v>
      </c>
      <c r="N192" s="48">
        <f t="shared" ca="1" si="32"/>
        <v>869.13659999999993</v>
      </c>
      <c r="O192" s="75">
        <f t="shared" ca="1" si="32"/>
        <v>686.99219999999991</v>
      </c>
    </row>
    <row r="193" spans="1:15" outlineLevel="1" x14ac:dyDescent="0.25">
      <c r="A193" s="34"/>
      <c r="B193" s="35" t="s">
        <v>0</v>
      </c>
      <c r="D193" s="76"/>
      <c r="E193" s="77"/>
      <c r="F193" s="77"/>
      <c r="G193" s="77"/>
      <c r="H193" s="77"/>
      <c r="I193" s="78"/>
      <c r="J193" s="76"/>
      <c r="K193" s="77"/>
      <c r="L193" s="77"/>
      <c r="M193" s="77"/>
      <c r="N193" s="77"/>
      <c r="O193" s="78"/>
    </row>
    <row r="194" spans="1:15" outlineLevel="1" x14ac:dyDescent="0.25">
      <c r="A194" s="2"/>
      <c r="B194" s="3"/>
      <c r="D194" s="53"/>
      <c r="E194" s="54"/>
      <c r="F194" s="54"/>
      <c r="G194" s="54"/>
      <c r="H194" s="54"/>
      <c r="I194" s="54"/>
      <c r="J194" s="53"/>
      <c r="K194" s="54"/>
      <c r="L194" s="54"/>
      <c r="M194" s="54"/>
      <c r="N194" s="54"/>
      <c r="O194" s="54"/>
    </row>
    <row r="195" spans="1:15" outlineLevel="1" x14ac:dyDescent="0.25">
      <c r="A195" s="36"/>
      <c r="B195" s="37"/>
      <c r="D195" s="545" t="s">
        <v>185</v>
      </c>
      <c r="E195" s="546" t="s">
        <v>58</v>
      </c>
      <c r="F195" s="546" t="s">
        <v>186</v>
      </c>
      <c r="G195" s="546"/>
      <c r="H195" s="546"/>
      <c r="I195" s="547"/>
      <c r="J195" s="545" t="s">
        <v>185</v>
      </c>
      <c r="K195" s="546" t="s">
        <v>58</v>
      </c>
      <c r="L195" s="546" t="s">
        <v>186</v>
      </c>
      <c r="M195" s="546"/>
      <c r="N195" s="546"/>
      <c r="O195" s="547"/>
    </row>
    <row r="196" spans="1:15" outlineLevel="2" x14ac:dyDescent="0.25">
      <c r="A196" s="30">
        <v>215</v>
      </c>
      <c r="B196" s="31" t="s">
        <v>187</v>
      </c>
      <c r="D196" s="65">
        <f ca="1">VLOOKUP($A196,INDIRECT($P$2),COLUMN()-1,FALSE)*VLOOKUP($A196,Usinas!$C:$D,2,FALSE)</f>
        <v>255.68639999999999</v>
      </c>
      <c r="E196" s="65">
        <f ca="1">VLOOKUP($A196,INDIRECT($P$2),COLUMN()-1,FALSE)*VLOOKUP($A196,Usinas!$C:$D,2,FALSE)</f>
        <v>330.72479999999996</v>
      </c>
      <c r="F196" s="65">
        <f ca="1">VLOOKUP($A196,INDIRECT($P$2),COLUMN()-1,FALSE)*VLOOKUP($A196,Usinas!$C:$D,2,FALSE)</f>
        <v>250.12799999999999</v>
      </c>
      <c r="G196" s="65">
        <f ca="1">VLOOKUP($A196,INDIRECT($P$2),COLUMN()-1,FALSE)*VLOOKUP($A196,Usinas!$C:$D,2,FALSE)</f>
        <v>261.2448</v>
      </c>
      <c r="H196" s="65">
        <f ca="1">VLOOKUP($A196,INDIRECT($P$2),COLUMN()-1,FALSE)*VLOOKUP($A196,Usinas!$C:$D,2,FALSE)</f>
        <v>350.17919999999998</v>
      </c>
      <c r="I196" s="65">
        <f ca="1">VLOOKUP($A196,INDIRECT($P$2),COLUMN()-1,FALSE)*VLOOKUP($A196,Usinas!$C:$D,2,FALSE)</f>
        <v>401.59440000000001</v>
      </c>
      <c r="J196" s="65">
        <f ca="1">VLOOKUP($A196,INDIRECT($P$2),COLUMN()-1,FALSE)*VLOOKUP($A196,Usinas!$C:$D,2,FALSE)</f>
        <v>505.81439999999998</v>
      </c>
      <c r="K196" s="65">
        <f ca="1">VLOOKUP($A196,INDIRECT($P$2),COLUMN()-1,FALSE)*VLOOKUP($A196,Usinas!$C:$D,2,FALSE)</f>
        <v>523.87919999999997</v>
      </c>
      <c r="L196" s="65">
        <f ca="1">VLOOKUP($A196,INDIRECT($P$2),COLUMN()-1,FALSE)*VLOOKUP($A196,Usinas!$C:$D,2,FALSE)</f>
        <v>605.86559999999997</v>
      </c>
      <c r="M196" s="65">
        <f ca="1">VLOOKUP($A196,INDIRECT($P$2),COLUMN()-1,FALSE)*VLOOKUP($A196,Usinas!$C:$D,2,FALSE)</f>
        <v>550.28160000000003</v>
      </c>
      <c r="N196" s="65">
        <f ca="1">VLOOKUP($A196,INDIRECT($P$2),COLUMN()-1,FALSE)*VLOOKUP($A196,Usinas!$C:$D,2,FALSE)</f>
        <v>326.55599999999998</v>
      </c>
      <c r="O196" s="65">
        <f ca="1">VLOOKUP($A196,INDIRECT($P$2),COLUMN()-1,FALSE)*VLOOKUP($A196,Usinas!$C:$D,2,FALSE)</f>
        <v>262.63439999999997</v>
      </c>
    </row>
    <row r="197" spans="1:15" outlineLevel="2" x14ac:dyDescent="0.25">
      <c r="A197" s="30">
        <v>89</v>
      </c>
      <c r="B197" s="31" t="s">
        <v>188</v>
      </c>
      <c r="D197" s="65">
        <f ca="1">VLOOKUP($A197,INDIRECT($P$2),COLUMN()-1,FALSE)*VLOOKUP($A197,Usinas!$C:$D,2,FALSE)</f>
        <v>82.731999999999999</v>
      </c>
      <c r="E197" s="65">
        <f ca="1">VLOOKUP($A197,INDIRECT($P$2),COLUMN()-1,FALSE)*VLOOKUP($A197,Usinas!$C:$D,2,FALSE)</f>
        <v>101.5872</v>
      </c>
      <c r="F197" s="65">
        <f ca="1">VLOOKUP($A197,INDIRECT($P$2),COLUMN()-1,FALSE)*VLOOKUP($A197,Usinas!$C:$D,2,FALSE)</f>
        <v>82.347200000000001</v>
      </c>
      <c r="G197" s="65">
        <f ca="1">VLOOKUP($A197,INDIRECT($P$2),COLUMN()-1,FALSE)*VLOOKUP($A197,Usinas!$C:$D,2,FALSE)</f>
        <v>74.26639999999999</v>
      </c>
      <c r="H197" s="65">
        <f ca="1">VLOOKUP($A197,INDIRECT($P$2),COLUMN()-1,FALSE)*VLOOKUP($A197,Usinas!$C:$D,2,FALSE)</f>
        <v>97.354399999999998</v>
      </c>
      <c r="I197" s="65">
        <f ca="1">VLOOKUP($A197,INDIRECT($P$2),COLUMN()-1,FALSE)*VLOOKUP($A197,Usinas!$C:$D,2,FALSE)</f>
        <v>109.28319999999999</v>
      </c>
      <c r="J197" s="65">
        <f ca="1">VLOOKUP($A197,INDIRECT($P$2),COLUMN()-1,FALSE)*VLOOKUP($A197,Usinas!$C:$D,2,FALSE)</f>
        <v>129.67759999999998</v>
      </c>
      <c r="K197" s="65">
        <f ca="1">VLOOKUP($A197,INDIRECT($P$2),COLUMN()-1,FALSE)*VLOOKUP($A197,Usinas!$C:$D,2,FALSE)</f>
        <v>131.60159999999999</v>
      </c>
      <c r="L197" s="65">
        <f ca="1">VLOOKUP($A197,INDIRECT($P$2),COLUMN()-1,FALSE)*VLOOKUP($A197,Usinas!$C:$D,2,FALSE)</f>
        <v>159.30719999999999</v>
      </c>
      <c r="M197" s="65">
        <f ca="1">VLOOKUP($A197,INDIRECT($P$2),COLUMN()-1,FALSE)*VLOOKUP($A197,Usinas!$C:$D,2,FALSE)</f>
        <v>170.08159999999998</v>
      </c>
      <c r="N197" s="65">
        <f ca="1">VLOOKUP($A197,INDIRECT($P$2),COLUMN()-1,FALSE)*VLOOKUP($A197,Usinas!$C:$D,2,FALSE)</f>
        <v>109.66799999999999</v>
      </c>
      <c r="O197" s="65">
        <f ca="1">VLOOKUP($A197,INDIRECT($P$2),COLUMN()-1,FALSE)*VLOOKUP($A197,Usinas!$C:$D,2,FALSE)</f>
        <v>79.653599999999997</v>
      </c>
    </row>
    <row r="198" spans="1:15" outlineLevel="2" x14ac:dyDescent="0.25">
      <c r="A198" s="30">
        <v>216</v>
      </c>
      <c r="B198" s="31" t="s">
        <v>189</v>
      </c>
      <c r="D198" s="65">
        <f ca="1">VLOOKUP($A198,INDIRECT($P$2),COLUMN()-1,FALSE)*VLOOKUP($A198,Usinas!$C:$D,2,FALSE)</f>
        <v>378.48520000000002</v>
      </c>
      <c r="E198" s="65">
        <f ca="1">VLOOKUP($A198,INDIRECT($P$2),COLUMN()-1,FALSE)*VLOOKUP($A198,Usinas!$C:$D,2,FALSE)</f>
        <v>464.57840000000004</v>
      </c>
      <c r="F198" s="65">
        <f ca="1">VLOOKUP($A198,INDIRECT($P$2),COLUMN()-1,FALSE)*VLOOKUP($A198,Usinas!$C:$D,2,FALSE)</f>
        <v>376.86080000000004</v>
      </c>
      <c r="G198" s="65">
        <f ca="1">VLOOKUP($A198,INDIRECT($P$2),COLUMN()-1,FALSE)*VLOOKUP($A198,Usinas!$C:$D,2,FALSE)</f>
        <v>345.99720000000002</v>
      </c>
      <c r="H198" s="65">
        <f ca="1">VLOOKUP($A198,INDIRECT($P$2),COLUMN()-1,FALSE)*VLOOKUP($A198,Usinas!$C:$D,2,FALSE)</f>
        <v>458.08080000000001</v>
      </c>
      <c r="I198" s="65">
        <f ca="1">VLOOKUP($A198,INDIRECT($P$2),COLUMN()-1,FALSE)*VLOOKUP($A198,Usinas!$C:$D,2,FALSE)</f>
        <v>514.9348</v>
      </c>
      <c r="J198" s="65">
        <f ca="1">VLOOKUP($A198,INDIRECT($P$2),COLUMN()-1,FALSE)*VLOOKUP($A198,Usinas!$C:$D,2,FALSE)</f>
        <v>610.77440000000001</v>
      </c>
      <c r="K198" s="65">
        <f ca="1">VLOOKUP($A198,INDIRECT($P$2),COLUMN()-1,FALSE)*VLOOKUP($A198,Usinas!$C:$D,2,FALSE)</f>
        <v>618.89639999999997</v>
      </c>
      <c r="L198" s="65">
        <f ca="1">VLOOKUP($A198,INDIRECT($P$2),COLUMN()-1,FALSE)*VLOOKUP($A198,Usinas!$C:$D,2,FALSE)</f>
        <v>747.22400000000005</v>
      </c>
      <c r="M198" s="65">
        <f ca="1">VLOOKUP($A198,INDIRECT($P$2),COLUMN()-1,FALSE)*VLOOKUP($A198,Usinas!$C:$D,2,FALSE)</f>
        <v>795.95600000000002</v>
      </c>
      <c r="N198" s="65">
        <f ca="1">VLOOKUP($A198,INDIRECT($P$2),COLUMN()-1,FALSE)*VLOOKUP($A198,Usinas!$C:$D,2,FALSE)</f>
        <v>511.68600000000004</v>
      </c>
      <c r="O198" s="65">
        <f ca="1">VLOOKUP($A198,INDIRECT($P$2),COLUMN()-1,FALSE)*VLOOKUP($A198,Usinas!$C:$D,2,FALSE)</f>
        <v>368.73880000000003</v>
      </c>
    </row>
    <row r="199" spans="1:15" outlineLevel="2" x14ac:dyDescent="0.25">
      <c r="A199" s="30">
        <v>217</v>
      </c>
      <c r="B199" s="31" t="s">
        <v>190</v>
      </c>
      <c r="D199" s="65">
        <f ca="1">VLOOKUP($A199,INDIRECT($P$2),COLUMN()-1,FALSE)*VLOOKUP($A199,Usinas!$C:$D,2,FALSE)</f>
        <v>466.69959999999998</v>
      </c>
      <c r="E199" s="65">
        <f ca="1">VLOOKUP($A199,INDIRECT($P$2),COLUMN()-1,FALSE)*VLOOKUP($A199,Usinas!$C:$D,2,FALSE)</f>
        <v>587.04930000000002</v>
      </c>
      <c r="F199" s="65">
        <f ca="1">VLOOKUP($A199,INDIRECT($P$2),COLUMN()-1,FALSE)*VLOOKUP($A199,Usinas!$C:$D,2,FALSE)</f>
        <v>462.10609999999997</v>
      </c>
      <c r="G199" s="65">
        <f ca="1">VLOOKUP($A199,INDIRECT($P$2),COLUMN()-1,FALSE)*VLOOKUP($A199,Usinas!$C:$D,2,FALSE)</f>
        <v>461.18739999999997</v>
      </c>
      <c r="H199" s="65">
        <f ca="1">VLOOKUP($A199,INDIRECT($P$2),COLUMN()-1,FALSE)*VLOOKUP($A199,Usinas!$C:$D,2,FALSE)</f>
        <v>625.63469999999995</v>
      </c>
      <c r="I199" s="65">
        <f ca="1">VLOOKUP($A199,INDIRECT($P$2),COLUMN()-1,FALSE)*VLOOKUP($A199,Usinas!$C:$D,2,FALSE)</f>
        <v>710.15509999999995</v>
      </c>
      <c r="J199" s="65">
        <f ca="1">VLOOKUP($A199,INDIRECT($P$2),COLUMN()-1,FALSE)*VLOOKUP($A199,Usinas!$C:$D,2,FALSE)</f>
        <v>859.90319999999997</v>
      </c>
      <c r="K199" s="65">
        <f ca="1">VLOOKUP($A199,INDIRECT($P$2),COLUMN()-1,FALSE)*VLOOKUP($A199,Usinas!$C:$D,2,FALSE)</f>
        <v>875.52109999999993</v>
      </c>
      <c r="L199" s="65">
        <f ca="1">VLOOKUP($A199,INDIRECT($P$2),COLUMN()-1,FALSE)*VLOOKUP($A199,Usinas!$C:$D,2,FALSE)</f>
        <v>1026.1878999999999</v>
      </c>
      <c r="M199" s="65">
        <f ca="1">VLOOKUP($A199,INDIRECT($P$2),COLUMN()-1,FALSE)*VLOOKUP($A199,Usinas!$C:$D,2,FALSE)</f>
        <v>1032.6188</v>
      </c>
      <c r="N199" s="65">
        <f ca="1">VLOOKUP($A199,INDIRECT($P$2),COLUMN()-1,FALSE)*VLOOKUP($A199,Usinas!$C:$D,2,FALSE)</f>
        <v>639.41520000000003</v>
      </c>
      <c r="O199" s="65">
        <f ca="1">VLOOKUP($A199,INDIRECT($P$2),COLUMN()-1,FALSE)*VLOOKUP($A199,Usinas!$C:$D,2,FALSE)</f>
        <v>476.80529999999999</v>
      </c>
    </row>
    <row r="200" spans="1:15" outlineLevel="2" x14ac:dyDescent="0.25">
      <c r="A200" s="30">
        <v>92</v>
      </c>
      <c r="B200" s="31" t="s">
        <v>35</v>
      </c>
      <c r="D200" s="65">
        <f ca="1">VLOOKUP($A200,INDIRECT($P$2),COLUMN()-1,FALSE)*VLOOKUP($A200,Usinas!$C:$D,2,FALSE)</f>
        <v>635.6712</v>
      </c>
      <c r="E200" s="65">
        <f ca="1">VLOOKUP($A200,INDIRECT($P$2),COLUMN()-1,FALSE)*VLOOKUP($A200,Usinas!$C:$D,2,FALSE)</f>
        <v>793.67039999999997</v>
      </c>
      <c r="F200" s="65">
        <f ca="1">VLOOKUP($A200,INDIRECT($P$2),COLUMN()-1,FALSE)*VLOOKUP($A200,Usinas!$C:$D,2,FALSE)</f>
        <v>631.07819999999992</v>
      </c>
      <c r="G200" s="65">
        <f ca="1">VLOOKUP($A200,INDIRECT($P$2),COLUMN()-1,FALSE)*VLOOKUP($A200,Usinas!$C:$D,2,FALSE)</f>
        <v>651.28739999999993</v>
      </c>
      <c r="H200" s="65">
        <f ca="1">VLOOKUP($A200,INDIRECT($P$2),COLUMN()-1,FALSE)*VLOOKUP($A200,Usinas!$C:$D,2,FALSE)</f>
        <v>900.22799999999995</v>
      </c>
      <c r="I200" s="65">
        <f ca="1">VLOOKUP($A200,INDIRECT($P$2),COLUMN()-1,FALSE)*VLOOKUP($A200,Usinas!$C:$D,2,FALSE)</f>
        <v>1037.0994000000001</v>
      </c>
      <c r="J200" s="65">
        <f ca="1">VLOOKUP($A200,INDIRECT($P$2),COLUMN()-1,FALSE)*VLOOKUP($A200,Usinas!$C:$D,2,FALSE)</f>
        <v>1218.0636</v>
      </c>
      <c r="K200" s="65">
        <f ca="1">VLOOKUP($A200,INDIRECT($P$2),COLUMN()-1,FALSE)*VLOOKUP($A200,Usinas!$C:$D,2,FALSE)</f>
        <v>1242.8658</v>
      </c>
      <c r="L200" s="65">
        <f ca="1">VLOOKUP($A200,INDIRECT($P$2),COLUMN()-1,FALSE)*VLOOKUP($A200,Usinas!$C:$D,2,FALSE)</f>
        <v>1446.7949999999998</v>
      </c>
      <c r="M200" s="65">
        <f ca="1">VLOOKUP($A200,INDIRECT($P$2),COLUMN()-1,FALSE)*VLOOKUP($A200,Usinas!$C:$D,2,FALSE)</f>
        <v>1465.1669999999999</v>
      </c>
      <c r="N200" s="65">
        <f ca="1">VLOOKUP($A200,INDIRECT($P$2),COLUMN()-1,FALSE)*VLOOKUP($A200,Usinas!$C:$D,2,FALSE)</f>
        <v>912.16980000000001</v>
      </c>
      <c r="O200" s="65">
        <f ca="1">VLOOKUP($A200,INDIRECT($P$2),COLUMN()-1,FALSE)*VLOOKUP($A200,Usinas!$C:$D,2,FALSE)</f>
        <v>673.3338</v>
      </c>
    </row>
    <row r="201" spans="1:15" outlineLevel="2" x14ac:dyDescent="0.25">
      <c r="A201" s="30">
        <v>93</v>
      </c>
      <c r="B201" s="31" t="s">
        <v>191</v>
      </c>
      <c r="D201" s="65">
        <f ca="1">VLOOKUP($A201,INDIRECT($P$2),COLUMN()-1,FALSE)*VLOOKUP($A201,Usinas!$C:$D,2,FALSE)</f>
        <v>78.494500000000002</v>
      </c>
      <c r="E201" s="65">
        <f ca="1">VLOOKUP($A201,INDIRECT($P$2),COLUMN()-1,FALSE)*VLOOKUP($A201,Usinas!$C:$D,2,FALSE)</f>
        <v>76.251800000000003</v>
      </c>
      <c r="F201" s="65">
        <f ca="1">VLOOKUP($A201,INDIRECT($P$2),COLUMN()-1,FALSE)*VLOOKUP($A201,Usinas!$C:$D,2,FALSE)</f>
        <v>65.038300000000007</v>
      </c>
      <c r="G201" s="65">
        <f ca="1">VLOOKUP($A201,INDIRECT($P$2),COLUMN()-1,FALSE)*VLOOKUP($A201,Usinas!$C:$D,2,FALSE)</f>
        <v>80.737200000000001</v>
      </c>
      <c r="H201" s="65">
        <f ca="1">VLOOKUP($A201,INDIRECT($P$2),COLUMN()-1,FALSE)*VLOOKUP($A201,Usinas!$C:$D,2,FALSE)</f>
        <v>123.3485</v>
      </c>
      <c r="I201" s="65">
        <f ca="1">VLOOKUP($A201,INDIRECT($P$2),COLUMN()-1,FALSE)*VLOOKUP($A201,Usinas!$C:$D,2,FALSE)</f>
        <v>156.989</v>
      </c>
      <c r="J201" s="65">
        <f ca="1">VLOOKUP($A201,INDIRECT($P$2),COLUMN()-1,FALSE)*VLOOKUP($A201,Usinas!$C:$D,2,FALSE)</f>
        <v>177.17330000000001</v>
      </c>
      <c r="K201" s="65">
        <f ca="1">VLOOKUP($A201,INDIRECT($P$2),COLUMN()-1,FALSE)*VLOOKUP($A201,Usinas!$C:$D,2,FALSE)</f>
        <v>159.23170000000002</v>
      </c>
      <c r="L201" s="65">
        <f ca="1">VLOOKUP($A201,INDIRECT($P$2),COLUMN()-1,FALSE)*VLOOKUP($A201,Usinas!$C:$D,2,FALSE)</f>
        <v>174.9306</v>
      </c>
      <c r="M201" s="65">
        <f ca="1">VLOOKUP($A201,INDIRECT($P$2),COLUMN()-1,FALSE)*VLOOKUP($A201,Usinas!$C:$D,2,FALSE)</f>
        <v>190.62950000000001</v>
      </c>
      <c r="N201" s="65">
        <f ca="1">VLOOKUP($A201,INDIRECT($P$2),COLUMN()-1,FALSE)*VLOOKUP($A201,Usinas!$C:$D,2,FALSE)</f>
        <v>132.3193</v>
      </c>
      <c r="O201" s="65">
        <f ca="1">VLOOKUP($A201,INDIRECT($P$2),COLUMN()-1,FALSE)*VLOOKUP($A201,Usinas!$C:$D,2,FALSE)</f>
        <v>103.16420000000001</v>
      </c>
    </row>
    <row r="202" spans="1:15" outlineLevel="2" x14ac:dyDescent="0.25">
      <c r="A202" s="30">
        <v>220</v>
      </c>
      <c r="B202" s="31" t="s">
        <v>192</v>
      </c>
      <c r="D202" s="65">
        <f ca="1">VLOOKUP($A202,INDIRECT($P$2),COLUMN()-1,FALSE)*VLOOKUP($A202,Usinas!$C:$D,2,FALSE)</f>
        <v>34.441000000000003</v>
      </c>
      <c r="E202" s="65">
        <f ca="1">VLOOKUP($A202,INDIRECT($P$2),COLUMN()-1,FALSE)*VLOOKUP($A202,Usinas!$C:$D,2,FALSE)</f>
        <v>32.774499999999996</v>
      </c>
      <c r="F202" s="65">
        <f ca="1">VLOOKUP($A202,INDIRECT($P$2),COLUMN()-1,FALSE)*VLOOKUP($A202,Usinas!$C:$D,2,FALSE)</f>
        <v>28.330500000000001</v>
      </c>
      <c r="G202" s="65">
        <f ca="1">VLOOKUP($A202,INDIRECT($P$2),COLUMN()-1,FALSE)*VLOOKUP($A202,Usinas!$C:$D,2,FALSE)</f>
        <v>34.996499999999997</v>
      </c>
      <c r="H202" s="65">
        <f ca="1">VLOOKUP($A202,INDIRECT($P$2),COLUMN()-1,FALSE)*VLOOKUP($A202,Usinas!$C:$D,2,FALSE)</f>
        <v>53.328000000000003</v>
      </c>
      <c r="I202" s="65">
        <f ca="1">VLOOKUP($A202,INDIRECT($P$2),COLUMN()-1,FALSE)*VLOOKUP($A202,Usinas!$C:$D,2,FALSE)</f>
        <v>66.66</v>
      </c>
      <c r="J202" s="65">
        <f ca="1">VLOOKUP($A202,INDIRECT($P$2),COLUMN()-1,FALSE)*VLOOKUP($A202,Usinas!$C:$D,2,FALSE)</f>
        <v>75.548000000000002</v>
      </c>
      <c r="K202" s="65">
        <f ca="1">VLOOKUP($A202,INDIRECT($P$2),COLUMN()-1,FALSE)*VLOOKUP($A202,Usinas!$C:$D,2,FALSE)</f>
        <v>65.548999999999992</v>
      </c>
      <c r="L202" s="65">
        <f ca="1">VLOOKUP($A202,INDIRECT($P$2),COLUMN()-1,FALSE)*VLOOKUP($A202,Usinas!$C:$D,2,FALSE)</f>
        <v>72.770499999999998</v>
      </c>
      <c r="M202" s="65">
        <f ca="1">VLOOKUP($A202,INDIRECT($P$2),COLUMN()-1,FALSE)*VLOOKUP($A202,Usinas!$C:$D,2,FALSE)</f>
        <v>82.213999999999999</v>
      </c>
      <c r="N202" s="65">
        <f ca="1">VLOOKUP($A202,INDIRECT($P$2),COLUMN()-1,FALSE)*VLOOKUP($A202,Usinas!$C:$D,2,FALSE)</f>
        <v>57.216499999999996</v>
      </c>
      <c r="O202" s="65">
        <f ca="1">VLOOKUP($A202,INDIRECT($P$2),COLUMN()-1,FALSE)*VLOOKUP($A202,Usinas!$C:$D,2,FALSE)</f>
        <v>44.44</v>
      </c>
    </row>
    <row r="203" spans="1:15" outlineLevel="2" x14ac:dyDescent="0.25">
      <c r="A203" s="30">
        <v>94</v>
      </c>
      <c r="B203" s="31" t="s">
        <v>193</v>
      </c>
      <c r="D203" s="65">
        <f ca="1">VLOOKUP($A203,INDIRECT($P$2),COLUMN()-1,FALSE)*VLOOKUP($A203,Usinas!$C:$D,2,FALSE)</f>
        <v>384.5582</v>
      </c>
      <c r="E203" s="65">
        <f ca="1">VLOOKUP($A203,INDIRECT($P$2),COLUMN()-1,FALSE)*VLOOKUP($A203,Usinas!$C:$D,2,FALSE)</f>
        <v>469.45469999999995</v>
      </c>
      <c r="F203" s="65">
        <f ca="1">VLOOKUP($A203,INDIRECT($P$2),COLUMN()-1,FALSE)*VLOOKUP($A203,Usinas!$C:$D,2,FALSE)</f>
        <v>379.51029999999997</v>
      </c>
      <c r="G203" s="65">
        <f ca="1">VLOOKUP($A203,INDIRECT($P$2),COLUMN()-1,FALSE)*VLOOKUP($A203,Usinas!$C:$D,2,FALSE)</f>
        <v>398.78409999999997</v>
      </c>
      <c r="H203" s="65">
        <f ca="1">VLOOKUP($A203,INDIRECT($P$2),COLUMN()-1,FALSE)*VLOOKUP($A203,Usinas!$C:$D,2,FALSE)</f>
        <v>556.18679999999995</v>
      </c>
      <c r="I203" s="65">
        <f ca="1">VLOOKUP($A203,INDIRECT($P$2),COLUMN()-1,FALSE)*VLOOKUP($A203,Usinas!$C:$D,2,FALSE)</f>
        <v>648.88459999999998</v>
      </c>
      <c r="J203" s="65">
        <f ca="1">VLOOKUP($A203,INDIRECT($P$2),COLUMN()-1,FALSE)*VLOOKUP($A203,Usinas!$C:$D,2,FALSE)</f>
        <v>754.4316</v>
      </c>
      <c r="K203" s="65">
        <f ca="1">VLOOKUP($A203,INDIRECT($P$2),COLUMN()-1,FALSE)*VLOOKUP($A203,Usinas!$C:$D,2,FALSE)</f>
        <v>760.39729999999997</v>
      </c>
      <c r="L203" s="65">
        <f ca="1">VLOOKUP($A203,INDIRECT($P$2),COLUMN()-1,FALSE)*VLOOKUP($A203,Usinas!$C:$D,2,FALSE)</f>
        <v>872.36889999999994</v>
      </c>
      <c r="M203" s="65">
        <f ca="1">VLOOKUP($A203,INDIRECT($P$2),COLUMN()-1,FALSE)*VLOOKUP($A203,Usinas!$C:$D,2,FALSE)</f>
        <v>890.26599999999996</v>
      </c>
      <c r="N203" s="65">
        <f ca="1">VLOOKUP($A203,INDIRECT($P$2),COLUMN()-1,FALSE)*VLOOKUP($A203,Usinas!$C:$D,2,FALSE)</f>
        <v>570.41269999999997</v>
      </c>
      <c r="O203" s="65">
        <f ca="1">VLOOKUP($A203,INDIRECT($P$2),COLUMN()-1,FALSE)*VLOOKUP($A203,Usinas!$C:$D,2,FALSE)</f>
        <v>423.10579999999999</v>
      </c>
    </row>
    <row r="204" spans="1:15" outlineLevel="2" x14ac:dyDescent="0.25">
      <c r="A204" s="30">
        <v>286</v>
      </c>
      <c r="B204" s="31" t="s">
        <v>194</v>
      </c>
      <c r="D204" s="65">
        <f ca="1">VLOOKUP($A204,INDIRECT($P$2),COLUMN()-1,FALSE)*VLOOKUP($A204,Usinas!$C:$D,2,FALSE)</f>
        <v>59.9754</v>
      </c>
      <c r="E204" s="65">
        <f ca="1">VLOOKUP($A204,INDIRECT($P$2),COLUMN()-1,FALSE)*VLOOKUP($A204,Usinas!$C:$D,2,FALSE)</f>
        <v>70.497399999999999</v>
      </c>
      <c r="F204" s="65">
        <f ca="1">VLOOKUP($A204,INDIRECT($P$2),COLUMN()-1,FALSE)*VLOOKUP($A204,Usinas!$C:$D,2,FALSE)</f>
        <v>59.9754</v>
      </c>
      <c r="G204" s="65">
        <f ca="1">VLOOKUP($A204,INDIRECT($P$2),COLUMN()-1,FALSE)*VLOOKUP($A204,Usinas!$C:$D,2,FALSE)</f>
        <v>61.0276</v>
      </c>
      <c r="H204" s="65">
        <f ca="1">VLOOKUP($A204,INDIRECT($P$2),COLUMN()-1,FALSE)*VLOOKUP($A204,Usinas!$C:$D,2,FALSE)</f>
        <v>87.332599999999999</v>
      </c>
      <c r="I204" s="65">
        <f ca="1">VLOOKUP($A204,INDIRECT($P$2),COLUMN()-1,FALSE)*VLOOKUP($A204,Usinas!$C:$D,2,FALSE)</f>
        <v>101.0112</v>
      </c>
      <c r="J204" s="65">
        <f ca="1">VLOOKUP($A204,INDIRECT($P$2),COLUMN()-1,FALSE)*VLOOKUP($A204,Usinas!$C:$D,2,FALSE)</f>
        <v>97.854600000000005</v>
      </c>
      <c r="K204" s="65">
        <f ca="1">VLOOKUP($A204,INDIRECT($P$2),COLUMN()-1,FALSE)*VLOOKUP($A204,Usinas!$C:$D,2,FALSE)</f>
        <v>92.593600000000009</v>
      </c>
      <c r="L204" s="65">
        <f ca="1">VLOOKUP($A204,INDIRECT($P$2),COLUMN()-1,FALSE)*VLOOKUP($A204,Usinas!$C:$D,2,FALSE)</f>
        <v>104.1678</v>
      </c>
      <c r="M204" s="65">
        <f ca="1">VLOOKUP($A204,INDIRECT($P$2),COLUMN()-1,FALSE)*VLOOKUP($A204,Usinas!$C:$D,2,FALSE)</f>
        <v>128.36840000000001</v>
      </c>
      <c r="N204" s="65">
        <f ca="1">VLOOKUP($A204,INDIRECT($P$2),COLUMN()-1,FALSE)*VLOOKUP($A204,Usinas!$C:$D,2,FALSE)</f>
        <v>87.332599999999999</v>
      </c>
      <c r="O204" s="65">
        <f ca="1">VLOOKUP($A204,INDIRECT($P$2),COLUMN()-1,FALSE)*VLOOKUP($A204,Usinas!$C:$D,2,FALSE)</f>
        <v>66.288600000000002</v>
      </c>
    </row>
    <row r="205" spans="1:15" outlineLevel="2" x14ac:dyDescent="0.25">
      <c r="A205" s="30">
        <v>102</v>
      </c>
      <c r="B205" s="31" t="s">
        <v>195</v>
      </c>
      <c r="D205" s="65">
        <f ca="1">VLOOKUP($A205,INDIRECT($P$2),COLUMN()-1,FALSE)*VLOOKUP($A205,Usinas!$C:$D,2,FALSE)</f>
        <v>32.157000000000004</v>
      </c>
      <c r="E205" s="65">
        <f ca="1">VLOOKUP($A205,INDIRECT($P$2),COLUMN()-1,FALSE)*VLOOKUP($A205,Usinas!$C:$D,2,FALSE)</f>
        <v>28.584000000000003</v>
      </c>
      <c r="F205" s="65">
        <f ca="1">VLOOKUP($A205,INDIRECT($P$2),COLUMN()-1,FALSE)*VLOOKUP($A205,Usinas!$C:$D,2,FALSE)</f>
        <v>24.415500000000002</v>
      </c>
      <c r="G205" s="65">
        <f ca="1">VLOOKUP($A205,INDIRECT($P$2),COLUMN()-1,FALSE)*VLOOKUP($A205,Usinas!$C:$D,2,FALSE)</f>
        <v>37.516500000000001</v>
      </c>
      <c r="H205" s="65">
        <f ca="1">VLOOKUP($A205,INDIRECT($P$2),COLUMN()-1,FALSE)*VLOOKUP($A205,Usinas!$C:$D,2,FALSE)</f>
        <v>48.6325</v>
      </c>
      <c r="I205" s="65">
        <f ca="1">VLOOKUP($A205,INDIRECT($P$2),COLUMN()-1,FALSE)*VLOOKUP($A205,Usinas!$C:$D,2,FALSE)</f>
        <v>58.756</v>
      </c>
      <c r="J205" s="65">
        <f ca="1">VLOOKUP($A205,INDIRECT($P$2),COLUMN()-1,FALSE)*VLOOKUP($A205,Usinas!$C:$D,2,FALSE)</f>
        <v>58.359000000000002</v>
      </c>
      <c r="K205" s="65">
        <f ca="1">VLOOKUP($A205,INDIRECT($P$2),COLUMN()-1,FALSE)*VLOOKUP($A205,Usinas!$C:$D,2,FALSE)</f>
        <v>55.381500000000003</v>
      </c>
      <c r="L205" s="65">
        <f ca="1">VLOOKUP($A205,INDIRECT($P$2),COLUMN()-1,FALSE)*VLOOKUP($A205,Usinas!$C:$D,2,FALSE)</f>
        <v>64.710999999999999</v>
      </c>
      <c r="M205" s="65">
        <f ca="1">VLOOKUP($A205,INDIRECT($P$2),COLUMN()-1,FALSE)*VLOOKUP($A205,Usinas!$C:$D,2,FALSE)</f>
        <v>73.048000000000002</v>
      </c>
      <c r="N205" s="65">
        <f ca="1">VLOOKUP($A205,INDIRECT($P$2),COLUMN()-1,FALSE)*VLOOKUP($A205,Usinas!$C:$D,2,FALSE)</f>
        <v>53.992000000000004</v>
      </c>
      <c r="O205" s="65">
        <f ca="1">VLOOKUP($A205,INDIRECT($P$2),COLUMN()-1,FALSE)*VLOOKUP($A205,Usinas!$C:$D,2,FALSE)</f>
        <v>43.273000000000003</v>
      </c>
    </row>
    <row r="206" spans="1:15" outlineLevel="2" x14ac:dyDescent="0.25">
      <c r="A206" s="30">
        <v>103</v>
      </c>
      <c r="B206" s="31" t="s">
        <v>196</v>
      </c>
      <c r="D206" s="65">
        <f ca="1">VLOOKUP($A206,INDIRECT($P$2),COLUMN()-1,FALSE)*VLOOKUP($A206,Usinas!$C:$D,2,FALSE)</f>
        <v>44.430100000000003</v>
      </c>
      <c r="E206" s="65">
        <f ca="1">VLOOKUP($A206,INDIRECT($P$2),COLUMN()-1,FALSE)*VLOOKUP($A206,Usinas!$C:$D,2,FALSE)</f>
        <v>39.435000000000002</v>
      </c>
      <c r="F206" s="65">
        <f ca="1">VLOOKUP($A206,INDIRECT($P$2),COLUMN()-1,FALSE)*VLOOKUP($A206,Usinas!$C:$D,2,FALSE)</f>
        <v>33.651200000000003</v>
      </c>
      <c r="G206" s="65">
        <f ca="1">VLOOKUP($A206,INDIRECT($P$2),COLUMN()-1,FALSE)*VLOOKUP($A206,Usinas!$C:$D,2,FALSE)</f>
        <v>51.265500000000003</v>
      </c>
      <c r="H206" s="65">
        <f ca="1">VLOOKUP($A206,INDIRECT($P$2),COLUMN()-1,FALSE)*VLOOKUP($A206,Usinas!$C:$D,2,FALSE)</f>
        <v>66.776600000000002</v>
      </c>
      <c r="I206" s="65">
        <f ca="1">VLOOKUP($A206,INDIRECT($P$2),COLUMN()-1,FALSE)*VLOOKUP($A206,Usinas!$C:$D,2,FALSE)</f>
        <v>80.710300000000004</v>
      </c>
      <c r="J206" s="65">
        <f ca="1">VLOOKUP($A206,INDIRECT($P$2),COLUMN()-1,FALSE)*VLOOKUP($A206,Usinas!$C:$D,2,FALSE)</f>
        <v>80.1845</v>
      </c>
      <c r="K206" s="65">
        <f ca="1">VLOOKUP($A206,INDIRECT($P$2),COLUMN()-1,FALSE)*VLOOKUP($A206,Usinas!$C:$D,2,FALSE)</f>
        <v>76.241</v>
      </c>
      <c r="L206" s="65">
        <f ca="1">VLOOKUP($A206,INDIRECT($P$2),COLUMN()-1,FALSE)*VLOOKUP($A206,Usinas!$C:$D,2,FALSE)</f>
        <v>88.860200000000006</v>
      </c>
      <c r="M206" s="65">
        <f ca="1">VLOOKUP($A206,INDIRECT($P$2),COLUMN()-1,FALSE)*VLOOKUP($A206,Usinas!$C:$D,2,FALSE)</f>
        <v>100.4278</v>
      </c>
      <c r="N206" s="65">
        <f ca="1">VLOOKUP($A206,INDIRECT($P$2),COLUMN()-1,FALSE)*VLOOKUP($A206,Usinas!$C:$D,2,FALSE)</f>
        <v>74.663600000000002</v>
      </c>
      <c r="O206" s="65">
        <f ca="1">VLOOKUP($A206,INDIRECT($P$2),COLUMN()-1,FALSE)*VLOOKUP($A206,Usinas!$C:$D,2,FALSE)</f>
        <v>59.415400000000005</v>
      </c>
    </row>
    <row r="207" spans="1:15" outlineLevel="1" x14ac:dyDescent="0.25">
      <c r="A207" s="32"/>
      <c r="B207" s="33" t="s">
        <v>56</v>
      </c>
      <c r="D207" s="74">
        <f t="shared" ref="D207:I207" ca="1" si="33">SUM(D196:D206)</f>
        <v>2453.3306000000002</v>
      </c>
      <c r="E207" s="48">
        <f t="shared" ca="1" si="33"/>
        <v>2994.6074999999996</v>
      </c>
      <c r="F207" s="48">
        <f t="shared" ca="1" si="33"/>
        <v>2393.4414999999995</v>
      </c>
      <c r="G207" s="48">
        <f t="shared" ca="1" si="33"/>
        <v>2458.3105999999998</v>
      </c>
      <c r="H207" s="48">
        <f t="shared" ca="1" si="33"/>
        <v>3367.0821000000005</v>
      </c>
      <c r="I207" s="75">
        <f t="shared" ca="1" si="33"/>
        <v>3886.0779999999995</v>
      </c>
      <c r="J207" s="74">
        <f t="shared" ref="J207:O207" ca="1" si="34">SUM(J196:J206)</f>
        <v>4567.7842000000001</v>
      </c>
      <c r="K207" s="48">
        <f t="shared" ca="1" si="34"/>
        <v>4602.1581999999999</v>
      </c>
      <c r="L207" s="48">
        <f t="shared" ca="1" si="34"/>
        <v>5363.1886999999997</v>
      </c>
      <c r="M207" s="48">
        <f t="shared" ca="1" si="34"/>
        <v>5479.0587000000005</v>
      </c>
      <c r="N207" s="48">
        <f t="shared" ca="1" si="34"/>
        <v>3475.4317000000005</v>
      </c>
      <c r="O207" s="75">
        <f t="shared" ca="1" si="34"/>
        <v>2600.8528999999999</v>
      </c>
    </row>
    <row r="208" spans="1:15" outlineLevel="1" x14ac:dyDescent="0.25">
      <c r="A208" s="34"/>
      <c r="B208" s="35" t="s">
        <v>0</v>
      </c>
      <c r="D208" s="76"/>
      <c r="E208" s="77"/>
      <c r="F208" s="77"/>
      <c r="G208" s="77"/>
      <c r="H208" s="77"/>
      <c r="I208" s="78"/>
      <c r="J208" s="76"/>
      <c r="K208" s="77"/>
      <c r="L208" s="77"/>
      <c r="M208" s="77"/>
      <c r="N208" s="77"/>
      <c r="O208" s="78"/>
    </row>
    <row r="209" spans="1:15" outlineLevel="1" x14ac:dyDescent="0.25">
      <c r="A209" s="2"/>
      <c r="B209" s="3"/>
      <c r="D209" s="53"/>
      <c r="E209" s="54"/>
      <c r="F209" s="54"/>
      <c r="G209" s="54"/>
      <c r="H209" s="54"/>
      <c r="I209" s="54"/>
      <c r="J209" s="53"/>
      <c r="K209" s="54"/>
      <c r="L209" s="54"/>
      <c r="M209" s="54"/>
      <c r="N209" s="54"/>
      <c r="O209" s="54"/>
    </row>
    <row r="210" spans="1:15" outlineLevel="1" x14ac:dyDescent="0.25">
      <c r="A210" s="36"/>
      <c r="B210" s="37"/>
      <c r="D210" s="545" t="s">
        <v>197</v>
      </c>
      <c r="E210" s="546" t="s">
        <v>58</v>
      </c>
      <c r="F210" s="546" t="s">
        <v>198</v>
      </c>
      <c r="G210" s="546"/>
      <c r="H210" s="546"/>
      <c r="I210" s="547"/>
      <c r="J210" s="545" t="s">
        <v>197</v>
      </c>
      <c r="K210" s="546" t="s">
        <v>58</v>
      </c>
      <c r="L210" s="546" t="s">
        <v>198</v>
      </c>
      <c r="M210" s="546"/>
      <c r="N210" s="546"/>
      <c r="O210" s="547"/>
    </row>
    <row r="211" spans="1:15" outlineLevel="2" x14ac:dyDescent="0.25">
      <c r="A211" s="30">
        <v>115</v>
      </c>
      <c r="B211" s="31" t="s">
        <v>199</v>
      </c>
      <c r="D211" s="65">
        <f ca="1">VLOOKUP($A211,INDIRECT($P$2),COLUMN()-1,FALSE)*VLOOKUP($A211,Usinas!$C:$D,2,FALSE)</f>
        <v>163.14750000000001</v>
      </c>
      <c r="E211" s="65">
        <f ca="1">VLOOKUP($A211,INDIRECT($P$2),COLUMN()-1,FALSE)*VLOOKUP($A211,Usinas!$C:$D,2,FALSE)</f>
        <v>176.19929999999999</v>
      </c>
      <c r="F211" s="65">
        <f ca="1">VLOOKUP($A211,INDIRECT($P$2),COLUMN()-1,FALSE)*VLOOKUP($A211,Usinas!$C:$D,2,FALSE)</f>
        <v>156.6216</v>
      </c>
      <c r="G211" s="65">
        <f ca="1">VLOOKUP($A211,INDIRECT($P$2),COLUMN()-1,FALSE)*VLOOKUP($A211,Usinas!$C:$D,2,FALSE)</f>
        <v>117.4662</v>
      </c>
      <c r="H211" s="65">
        <f ca="1">VLOOKUP($A211,INDIRECT($P$2),COLUMN()-1,FALSE)*VLOOKUP($A211,Usinas!$C:$D,2,FALSE)</f>
        <v>110.94030000000001</v>
      </c>
      <c r="I211" s="65">
        <f ca="1">VLOOKUP($A211,INDIRECT($P$2),COLUMN()-1,FALSE)*VLOOKUP($A211,Usinas!$C:$D,2,FALSE)</f>
        <v>110.94030000000001</v>
      </c>
      <c r="J211" s="65">
        <f ca="1">VLOOKUP($A211,INDIRECT($P$2),COLUMN()-1,FALSE)*VLOOKUP($A211,Usinas!$C:$D,2,FALSE)</f>
        <v>110.94030000000001</v>
      </c>
      <c r="K211" s="65">
        <f ca="1">VLOOKUP($A211,INDIRECT($P$2),COLUMN()-1,FALSE)*VLOOKUP($A211,Usinas!$C:$D,2,FALSE)</f>
        <v>97.888499999999993</v>
      </c>
      <c r="L211" s="65">
        <f ca="1">VLOOKUP($A211,INDIRECT($P$2),COLUMN()-1,FALSE)*VLOOKUP($A211,Usinas!$C:$D,2,FALSE)</f>
        <v>117.4662</v>
      </c>
      <c r="M211" s="65">
        <f ca="1">VLOOKUP($A211,INDIRECT($P$2),COLUMN()-1,FALSE)*VLOOKUP($A211,Usinas!$C:$D,2,FALSE)</f>
        <v>130.518</v>
      </c>
      <c r="N211" s="65">
        <f ca="1">VLOOKUP($A211,INDIRECT($P$2),COLUMN()-1,FALSE)*VLOOKUP($A211,Usinas!$C:$D,2,FALSE)</f>
        <v>130.518</v>
      </c>
      <c r="O211" s="65">
        <f ca="1">VLOOKUP($A211,INDIRECT($P$2),COLUMN()-1,FALSE)*VLOOKUP($A211,Usinas!$C:$D,2,FALSE)</f>
        <v>137.04390000000001</v>
      </c>
    </row>
    <row r="212" spans="1:15" outlineLevel="1" x14ac:dyDescent="0.25">
      <c r="A212" s="32"/>
      <c r="B212" s="33" t="s">
        <v>56</v>
      </c>
      <c r="D212" s="74">
        <f t="shared" ref="D212:O212" ca="1" si="35">D211</f>
        <v>163.14750000000001</v>
      </c>
      <c r="E212" s="48">
        <f t="shared" ca="1" si="35"/>
        <v>176.19929999999999</v>
      </c>
      <c r="F212" s="48">
        <f t="shared" ca="1" si="35"/>
        <v>156.6216</v>
      </c>
      <c r="G212" s="48">
        <f t="shared" ca="1" si="35"/>
        <v>117.4662</v>
      </c>
      <c r="H212" s="48">
        <f t="shared" ca="1" si="35"/>
        <v>110.94030000000001</v>
      </c>
      <c r="I212" s="75">
        <f t="shared" ca="1" si="35"/>
        <v>110.94030000000001</v>
      </c>
      <c r="J212" s="74">
        <f t="shared" ca="1" si="35"/>
        <v>110.94030000000001</v>
      </c>
      <c r="K212" s="48">
        <f t="shared" ca="1" si="35"/>
        <v>97.888499999999993</v>
      </c>
      <c r="L212" s="48">
        <f t="shared" ca="1" si="35"/>
        <v>117.4662</v>
      </c>
      <c r="M212" s="48">
        <f t="shared" ca="1" si="35"/>
        <v>130.518</v>
      </c>
      <c r="N212" s="48">
        <f t="shared" ca="1" si="35"/>
        <v>130.518</v>
      </c>
      <c r="O212" s="75">
        <f t="shared" ca="1" si="35"/>
        <v>137.04390000000001</v>
      </c>
    </row>
    <row r="213" spans="1:15" outlineLevel="1" x14ac:dyDescent="0.25">
      <c r="A213" s="34"/>
      <c r="B213" s="35" t="s">
        <v>0</v>
      </c>
      <c r="D213" s="76"/>
      <c r="E213" s="77"/>
      <c r="F213" s="77"/>
      <c r="G213" s="77"/>
      <c r="H213" s="77"/>
      <c r="I213" s="78"/>
      <c r="J213" s="76"/>
      <c r="K213" s="77"/>
      <c r="L213" s="77"/>
      <c r="M213" s="77"/>
      <c r="N213" s="77"/>
      <c r="O213" s="78"/>
    </row>
    <row r="214" spans="1:15" outlineLevel="1" x14ac:dyDescent="0.25">
      <c r="A214" s="2"/>
      <c r="B214" s="3"/>
      <c r="D214" s="53"/>
      <c r="E214" s="54"/>
      <c r="F214" s="54"/>
      <c r="G214" s="54"/>
      <c r="H214" s="54"/>
      <c r="I214" s="54"/>
      <c r="J214" s="53"/>
      <c r="K214" s="54"/>
      <c r="L214" s="54"/>
      <c r="M214" s="54"/>
      <c r="N214" s="54"/>
      <c r="O214" s="54"/>
    </row>
    <row r="215" spans="1:15" outlineLevel="1" x14ac:dyDescent="0.25">
      <c r="A215" s="36"/>
      <c r="B215" s="37"/>
      <c r="D215" s="545" t="s">
        <v>200</v>
      </c>
      <c r="E215" s="546" t="s">
        <v>58</v>
      </c>
      <c r="F215" s="546" t="s">
        <v>201</v>
      </c>
      <c r="G215" s="546"/>
      <c r="H215" s="546"/>
      <c r="I215" s="547"/>
      <c r="J215" s="545" t="s">
        <v>200</v>
      </c>
      <c r="K215" s="546" t="s">
        <v>58</v>
      </c>
      <c r="L215" s="546" t="s">
        <v>201</v>
      </c>
      <c r="M215" s="546"/>
      <c r="N215" s="546"/>
      <c r="O215" s="547"/>
    </row>
    <row r="216" spans="1:15" outlineLevel="2" x14ac:dyDescent="0.25">
      <c r="A216" s="30">
        <v>101</v>
      </c>
      <c r="B216" s="31" t="s">
        <v>202</v>
      </c>
      <c r="D216" s="65">
        <f ca="1">VLOOKUP($A216,INDIRECT($P$2),COLUMN()-1,FALSE)*VLOOKUP($A216,Usinas!$C:$D,2,FALSE)</f>
        <v>203.3304</v>
      </c>
      <c r="E216" s="65">
        <f ca="1">VLOOKUP($A216,INDIRECT($P$2),COLUMN()-1,FALSE)*VLOOKUP($A216,Usinas!$C:$D,2,FALSE)</f>
        <v>240.786</v>
      </c>
      <c r="F216" s="65">
        <f ca="1">VLOOKUP($A216,INDIRECT($P$2),COLUMN()-1,FALSE)*VLOOKUP($A216,Usinas!$C:$D,2,FALSE)</f>
        <v>189.0616</v>
      </c>
      <c r="G216" s="65">
        <f ca="1">VLOOKUP($A216,INDIRECT($P$2),COLUMN()-1,FALSE)*VLOOKUP($A216,Usinas!$C:$D,2,FALSE)</f>
        <v>137.3372</v>
      </c>
      <c r="H216" s="65">
        <f ca="1">VLOOKUP($A216,INDIRECT($P$2),COLUMN()-1,FALSE)*VLOOKUP($A216,Usinas!$C:$D,2,FALSE)</f>
        <v>165.87479999999999</v>
      </c>
      <c r="I216" s="65">
        <f ca="1">VLOOKUP($A216,INDIRECT($P$2),COLUMN()-1,FALSE)*VLOOKUP($A216,Usinas!$C:$D,2,FALSE)</f>
        <v>169.44200000000001</v>
      </c>
      <c r="J216" s="65">
        <f ca="1">VLOOKUP($A216,INDIRECT($P$2),COLUMN()-1,FALSE)*VLOOKUP($A216,Usinas!$C:$D,2,FALSE)</f>
        <v>212.2484</v>
      </c>
      <c r="K216" s="65">
        <f ca="1">VLOOKUP($A216,INDIRECT($P$2),COLUMN()-1,FALSE)*VLOOKUP($A216,Usinas!$C:$D,2,FALSE)</f>
        <v>233.6516</v>
      </c>
      <c r="L216" s="65">
        <f ca="1">VLOOKUP($A216,INDIRECT($P$2),COLUMN()-1,FALSE)*VLOOKUP($A216,Usinas!$C:$D,2,FALSE)</f>
        <v>287.15960000000001</v>
      </c>
      <c r="M216" s="65">
        <f ca="1">VLOOKUP($A216,INDIRECT($P$2),COLUMN()-1,FALSE)*VLOOKUP($A216,Usinas!$C:$D,2,FALSE)</f>
        <v>310.34640000000002</v>
      </c>
      <c r="N216" s="65">
        <f ca="1">VLOOKUP($A216,INDIRECT($P$2),COLUMN()-1,FALSE)*VLOOKUP($A216,Usinas!$C:$D,2,FALSE)</f>
        <v>205.114</v>
      </c>
      <c r="O216" s="65">
        <f ca="1">VLOOKUP($A216,INDIRECT($P$2),COLUMN()-1,FALSE)*VLOOKUP($A216,Usinas!$C:$D,2,FALSE)</f>
        <v>173.00920000000002</v>
      </c>
    </row>
    <row r="217" spans="1:15" outlineLevel="1" x14ac:dyDescent="0.25">
      <c r="A217" s="32"/>
      <c r="B217" s="33" t="s">
        <v>56</v>
      </c>
      <c r="D217" s="74">
        <f t="shared" ref="D217:O217" ca="1" si="36">D216</f>
        <v>203.3304</v>
      </c>
      <c r="E217" s="48">
        <f t="shared" ca="1" si="36"/>
        <v>240.786</v>
      </c>
      <c r="F217" s="48">
        <f t="shared" ca="1" si="36"/>
        <v>189.0616</v>
      </c>
      <c r="G217" s="48">
        <f t="shared" ca="1" si="36"/>
        <v>137.3372</v>
      </c>
      <c r="H217" s="48">
        <f t="shared" ca="1" si="36"/>
        <v>165.87479999999999</v>
      </c>
      <c r="I217" s="75">
        <f t="shared" ca="1" si="36"/>
        <v>169.44200000000001</v>
      </c>
      <c r="J217" s="74">
        <f t="shared" ca="1" si="36"/>
        <v>212.2484</v>
      </c>
      <c r="K217" s="48">
        <f t="shared" ca="1" si="36"/>
        <v>233.6516</v>
      </c>
      <c r="L217" s="48">
        <f t="shared" ca="1" si="36"/>
        <v>287.15960000000001</v>
      </c>
      <c r="M217" s="48">
        <f t="shared" ca="1" si="36"/>
        <v>310.34640000000002</v>
      </c>
      <c r="N217" s="48">
        <f t="shared" ca="1" si="36"/>
        <v>205.114</v>
      </c>
      <c r="O217" s="75">
        <f t="shared" ca="1" si="36"/>
        <v>173.00920000000002</v>
      </c>
    </row>
    <row r="218" spans="1:15" outlineLevel="1" x14ac:dyDescent="0.25">
      <c r="A218" s="34"/>
      <c r="B218" s="35" t="s">
        <v>0</v>
      </c>
      <c r="D218" s="76"/>
      <c r="E218" s="77"/>
      <c r="F218" s="77"/>
      <c r="G218" s="77"/>
      <c r="H218" s="77"/>
      <c r="I218" s="78"/>
      <c r="J218" s="76"/>
      <c r="K218" s="77"/>
      <c r="L218" s="77"/>
      <c r="M218" s="77"/>
      <c r="N218" s="77"/>
      <c r="O218" s="78"/>
    </row>
    <row r="219" spans="1:15" outlineLevel="1" x14ac:dyDescent="0.25">
      <c r="A219" s="2"/>
      <c r="B219" s="3"/>
      <c r="D219" s="53"/>
      <c r="E219" s="54"/>
      <c r="F219" s="54"/>
      <c r="G219" s="54"/>
      <c r="H219" s="54"/>
      <c r="I219" s="54"/>
      <c r="J219" s="53"/>
      <c r="K219" s="54"/>
      <c r="L219" s="54"/>
      <c r="M219" s="54"/>
      <c r="N219" s="54"/>
      <c r="O219" s="54"/>
    </row>
    <row r="220" spans="1:15" outlineLevel="1" x14ac:dyDescent="0.25">
      <c r="A220" s="36"/>
      <c r="B220" s="37"/>
      <c r="D220" s="545" t="s">
        <v>203</v>
      </c>
      <c r="E220" s="546" t="s">
        <v>58</v>
      </c>
      <c r="F220" s="546" t="s">
        <v>204</v>
      </c>
      <c r="G220" s="546"/>
      <c r="H220" s="546"/>
      <c r="I220" s="547"/>
      <c r="J220" s="545" t="s">
        <v>203</v>
      </c>
      <c r="K220" s="546" t="s">
        <v>58</v>
      </c>
      <c r="L220" s="546" t="s">
        <v>204</v>
      </c>
      <c r="M220" s="546"/>
      <c r="N220" s="546"/>
      <c r="O220" s="547"/>
    </row>
    <row r="221" spans="1:15" outlineLevel="2" x14ac:dyDescent="0.25">
      <c r="A221" s="30">
        <v>57</v>
      </c>
      <c r="B221" s="31" t="s">
        <v>205</v>
      </c>
      <c r="D221" s="65">
        <f ca="1">VLOOKUP($A221,INDIRECT($P$2),COLUMN()-1,FALSE)*VLOOKUP($A221,Usinas!$C:$D,2,FALSE)</f>
        <v>321.18340000000001</v>
      </c>
      <c r="E221" s="65">
        <f ca="1">VLOOKUP($A221,INDIRECT($P$2),COLUMN()-1,FALSE)*VLOOKUP($A221,Usinas!$C:$D,2,FALSE)</f>
        <v>327.4606</v>
      </c>
      <c r="F221" s="65">
        <f ca="1">VLOOKUP($A221,INDIRECT($P$2),COLUMN()-1,FALSE)*VLOOKUP($A221,Usinas!$C:$D,2,FALSE)</f>
        <v>270.9658</v>
      </c>
      <c r="G221" s="65">
        <f ca="1">VLOOKUP($A221,INDIRECT($P$2),COLUMN()-1,FALSE)*VLOOKUP($A221,Usinas!$C:$D,2,FALSE)</f>
        <v>201.91660000000002</v>
      </c>
      <c r="H221" s="65">
        <f ca="1">VLOOKUP($A221,INDIRECT($P$2),COLUMN()-1,FALSE)*VLOOKUP($A221,Usinas!$C:$D,2,FALSE)</f>
        <v>247.9494</v>
      </c>
      <c r="I221" s="65">
        <f ca="1">VLOOKUP($A221,INDIRECT($P$2),COLUMN()-1,FALSE)*VLOOKUP($A221,Usinas!$C:$D,2,FALSE)</f>
        <v>301.30560000000003</v>
      </c>
      <c r="J221" s="65">
        <f ca="1">VLOOKUP($A221,INDIRECT($P$2),COLUMN()-1,FALSE)*VLOOKUP($A221,Usinas!$C:$D,2,FALSE)</f>
        <v>306.53660000000002</v>
      </c>
      <c r="K221" s="65">
        <f ca="1">VLOOKUP($A221,INDIRECT($P$2),COLUMN()-1,FALSE)*VLOOKUP($A221,Usinas!$C:$D,2,FALSE)</f>
        <v>242.7184</v>
      </c>
      <c r="L221" s="65">
        <f ca="1">VLOOKUP($A221,INDIRECT($P$2),COLUMN()-1,FALSE)*VLOOKUP($A221,Usinas!$C:$D,2,FALSE)</f>
        <v>276.1968</v>
      </c>
      <c r="M221" s="65">
        <f ca="1">VLOOKUP($A221,INDIRECT($P$2),COLUMN()-1,FALSE)*VLOOKUP($A221,Usinas!$C:$D,2,FALSE)</f>
        <v>357.80040000000002</v>
      </c>
      <c r="N221" s="65">
        <f ca="1">VLOOKUP($A221,INDIRECT($P$2),COLUMN()-1,FALSE)*VLOOKUP($A221,Usinas!$C:$D,2,FALSE)</f>
        <v>295.02840000000003</v>
      </c>
      <c r="O221" s="65">
        <f ca="1">VLOOKUP($A221,INDIRECT($P$2),COLUMN()-1,FALSE)*VLOOKUP($A221,Usinas!$C:$D,2,FALSE)</f>
        <v>269.9196</v>
      </c>
    </row>
    <row r="222" spans="1:15" outlineLevel="1" x14ac:dyDescent="0.25">
      <c r="A222" s="32"/>
      <c r="B222" s="33" t="s">
        <v>56</v>
      </c>
      <c r="D222" s="74">
        <f t="shared" ref="D222:O222" ca="1" si="37">D221</f>
        <v>321.18340000000001</v>
      </c>
      <c r="E222" s="48">
        <f t="shared" ca="1" si="37"/>
        <v>327.4606</v>
      </c>
      <c r="F222" s="48">
        <f t="shared" ca="1" si="37"/>
        <v>270.9658</v>
      </c>
      <c r="G222" s="48">
        <f t="shared" ca="1" si="37"/>
        <v>201.91660000000002</v>
      </c>
      <c r="H222" s="48">
        <f t="shared" ca="1" si="37"/>
        <v>247.9494</v>
      </c>
      <c r="I222" s="75">
        <f t="shared" ca="1" si="37"/>
        <v>301.30560000000003</v>
      </c>
      <c r="J222" s="74">
        <f t="shared" ca="1" si="37"/>
        <v>306.53660000000002</v>
      </c>
      <c r="K222" s="48">
        <f t="shared" ca="1" si="37"/>
        <v>242.7184</v>
      </c>
      <c r="L222" s="48">
        <f t="shared" ca="1" si="37"/>
        <v>276.1968</v>
      </c>
      <c r="M222" s="48">
        <f t="shared" ca="1" si="37"/>
        <v>357.80040000000002</v>
      </c>
      <c r="N222" s="48">
        <f t="shared" ca="1" si="37"/>
        <v>295.02840000000003</v>
      </c>
      <c r="O222" s="75">
        <f t="shared" ca="1" si="37"/>
        <v>269.9196</v>
      </c>
    </row>
    <row r="223" spans="1:15" outlineLevel="1" x14ac:dyDescent="0.25">
      <c r="A223" s="34"/>
      <c r="B223" s="35" t="s">
        <v>0</v>
      </c>
      <c r="D223" s="76"/>
      <c r="E223" s="77"/>
      <c r="F223" s="77"/>
      <c r="G223" s="77"/>
      <c r="H223" s="77"/>
      <c r="I223" s="78"/>
      <c r="J223" s="76"/>
      <c r="K223" s="77"/>
      <c r="L223" s="77"/>
      <c r="M223" s="77"/>
      <c r="N223" s="77"/>
      <c r="O223" s="78"/>
    </row>
    <row r="224" spans="1:15" outlineLevel="1" x14ac:dyDescent="0.25">
      <c r="A224" s="2"/>
      <c r="B224" s="3"/>
      <c r="D224" s="53"/>
      <c r="E224" s="54"/>
      <c r="F224" s="54"/>
      <c r="G224" s="54"/>
      <c r="H224" s="54"/>
      <c r="I224" s="54"/>
      <c r="J224" s="53"/>
      <c r="K224" s="54"/>
      <c r="L224" s="54"/>
      <c r="M224" s="54"/>
      <c r="N224" s="54"/>
      <c r="O224" s="54"/>
    </row>
    <row r="225" spans="1:15" ht="15.75" x14ac:dyDescent="0.25">
      <c r="A225" s="85"/>
      <c r="B225" s="86"/>
      <c r="C225" s="97"/>
      <c r="D225" s="548" t="s">
        <v>206</v>
      </c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50"/>
    </row>
    <row r="226" spans="1:15" ht="15.75" x14ac:dyDescent="0.25">
      <c r="A226" s="87"/>
      <c r="B226" s="88" t="s">
        <v>56</v>
      </c>
      <c r="C226" s="97"/>
      <c r="D226" s="88">
        <f t="shared" ref="D226:O226" ca="1" si="38">D180+D192+D207+D212+D217+D222</f>
        <v>7528.8626000000004</v>
      </c>
      <c r="E226" s="89">
        <f t="shared" ca="1" si="38"/>
        <v>8451.6868000000013</v>
      </c>
      <c r="F226" s="89">
        <f t="shared" ca="1" si="38"/>
        <v>7188.4386999999997</v>
      </c>
      <c r="G226" s="89">
        <f t="shared" ca="1" si="38"/>
        <v>6674.9298999999992</v>
      </c>
      <c r="H226" s="89">
        <f t="shared" ca="1" si="38"/>
        <v>8642.8087999999989</v>
      </c>
      <c r="I226" s="90">
        <f t="shared" ca="1" si="38"/>
        <v>10382.984499999999</v>
      </c>
      <c r="J226" s="88">
        <f t="shared" ca="1" si="38"/>
        <v>11227.668299999999</v>
      </c>
      <c r="K226" s="89">
        <f t="shared" ca="1" si="38"/>
        <v>10316.852799999999</v>
      </c>
      <c r="L226" s="89">
        <f t="shared" ca="1" si="38"/>
        <v>12038.2327</v>
      </c>
      <c r="M226" s="89">
        <f t="shared" ca="1" si="38"/>
        <v>13572.929300000002</v>
      </c>
      <c r="N226" s="89">
        <f t="shared" ca="1" si="38"/>
        <v>9477.2402000000002</v>
      </c>
      <c r="O226" s="90">
        <f t="shared" ca="1" si="38"/>
        <v>7596.4528</v>
      </c>
    </row>
    <row r="228" spans="1:15" x14ac:dyDescent="0.25">
      <c r="A228" s="98"/>
      <c r="B228" s="99"/>
      <c r="D228" s="100"/>
      <c r="E228" s="101"/>
      <c r="F228" s="101"/>
      <c r="G228" s="101"/>
      <c r="H228" s="101"/>
      <c r="I228" s="102"/>
    </row>
    <row r="229" spans="1:15" outlineLevel="1" x14ac:dyDescent="0.25">
      <c r="A229" s="28"/>
      <c r="B229" s="29"/>
      <c r="D229" s="554" t="s">
        <v>207</v>
      </c>
      <c r="E229" s="555"/>
      <c r="F229" s="555"/>
      <c r="G229" s="555"/>
      <c r="H229" s="555"/>
      <c r="I229" s="556"/>
      <c r="J229" s="554" t="s">
        <v>207</v>
      </c>
      <c r="K229" s="555"/>
      <c r="L229" s="555"/>
      <c r="M229" s="555"/>
      <c r="N229" s="555"/>
      <c r="O229" s="556"/>
    </row>
    <row r="230" spans="1:15" outlineLevel="2" x14ac:dyDescent="0.25">
      <c r="A230" s="30">
        <v>169</v>
      </c>
      <c r="B230" s="31" t="s">
        <v>36</v>
      </c>
      <c r="D230" s="65">
        <f ca="1">VLOOKUP($A230,INDIRECT($P$2),COLUMN()-1,FALSE)*VLOOKUP($A230,Usinas!$C:$D,2,FALSE)</f>
        <v>1109.8050000000001</v>
      </c>
      <c r="E230" s="65">
        <f ca="1">VLOOKUP($A230,INDIRECT($P$2),COLUMN()-1,FALSE)*VLOOKUP($A230,Usinas!$C:$D,2,FALSE)</f>
        <v>1160.6559999999999</v>
      </c>
      <c r="F230" s="65">
        <f ca="1">VLOOKUP($A230,INDIRECT($P$2),COLUMN()-1,FALSE)*VLOOKUP($A230,Usinas!$C:$D,2,FALSE)</f>
        <v>1116.7939999999999</v>
      </c>
      <c r="G230" s="65">
        <f ca="1">VLOOKUP($A230,INDIRECT($P$2),COLUMN()-1,FALSE)*VLOOKUP($A230,Usinas!$C:$D,2,FALSE)</f>
        <v>887.36199999999997</v>
      </c>
      <c r="H230" s="65">
        <f ca="1">VLOOKUP($A230,INDIRECT($P$2),COLUMN()-1,FALSE)*VLOOKUP($A230,Usinas!$C:$D,2,FALSE)</f>
        <v>536.94799999999998</v>
      </c>
      <c r="I230" s="65">
        <f ca="1">VLOOKUP($A230,INDIRECT($P$2),COLUMN()-1,FALSE)*VLOOKUP($A230,Usinas!$C:$D,2,FALSE)</f>
        <v>367.28399999999999</v>
      </c>
      <c r="J230" s="65">
        <f ca="1">VLOOKUP($A230,INDIRECT($P$2),COLUMN()-1,FALSE)*VLOOKUP($A230,Usinas!$C:$D,2,FALSE)</f>
        <v>306.79300000000001</v>
      </c>
      <c r="K230" s="65">
        <f ca="1">VLOOKUP($A230,INDIRECT($P$2),COLUMN()-1,FALSE)*VLOOKUP($A230,Usinas!$C:$D,2,FALSE)</f>
        <v>265.58199999999999</v>
      </c>
      <c r="L230" s="65">
        <f ca="1">VLOOKUP($A230,INDIRECT($P$2),COLUMN()-1,FALSE)*VLOOKUP($A230,Usinas!$C:$D,2,FALSE)</f>
        <v>237.626</v>
      </c>
      <c r="M230" s="65">
        <f ca="1">VLOOKUP($A230,INDIRECT($P$2),COLUMN()-1,FALSE)*VLOOKUP($A230,Usinas!$C:$D,2,FALSE)</f>
        <v>265.34100000000001</v>
      </c>
      <c r="N230" s="65">
        <f ca="1">VLOOKUP($A230,INDIRECT($P$2),COLUMN()-1,FALSE)*VLOOKUP($A230,Usinas!$C:$D,2,FALSE)</f>
        <v>438.86099999999999</v>
      </c>
      <c r="O230" s="65">
        <f ca="1">VLOOKUP($A230,INDIRECT($P$2),COLUMN()-1,FALSE)*VLOOKUP($A230,Usinas!$C:$D,2,FALSE)</f>
        <v>796.02300000000002</v>
      </c>
    </row>
    <row r="231" spans="1:15" outlineLevel="2" x14ac:dyDescent="0.25">
      <c r="A231" s="30">
        <v>172</v>
      </c>
      <c r="B231" s="31" t="s">
        <v>208</v>
      </c>
      <c r="D231" s="65">
        <f ca="1">VLOOKUP($A231,INDIRECT($P$2),COLUMN()-1,FALSE)*VLOOKUP($A231,Usinas!$C:$D,2,FALSE)</f>
        <v>2080.0475999999999</v>
      </c>
      <c r="E231" s="65">
        <f ca="1">VLOOKUP($A231,INDIRECT($P$2),COLUMN()-1,FALSE)*VLOOKUP($A231,Usinas!$C:$D,2,FALSE)</f>
        <v>2210.3865000000001</v>
      </c>
      <c r="F231" s="65">
        <f ca="1">VLOOKUP($A231,INDIRECT($P$2),COLUMN()-1,FALSE)*VLOOKUP($A231,Usinas!$C:$D,2,FALSE)</f>
        <v>2192.9184</v>
      </c>
      <c r="G231" s="65">
        <f ca="1">VLOOKUP($A231,INDIRECT($P$2),COLUMN()-1,FALSE)*VLOOKUP($A231,Usinas!$C:$D,2,FALSE)</f>
        <v>1786.2252000000001</v>
      </c>
      <c r="H231" s="65">
        <f ca="1">VLOOKUP($A231,INDIRECT($P$2),COLUMN()-1,FALSE)*VLOOKUP($A231,Usinas!$C:$D,2,FALSE)</f>
        <v>1077.1994999999999</v>
      </c>
      <c r="I231" s="65">
        <f ca="1">VLOOKUP($A231,INDIRECT($P$2),COLUMN()-1,FALSE)*VLOOKUP($A231,Usinas!$C:$D,2,FALSE)</f>
        <v>709.02570000000003</v>
      </c>
      <c r="J231" s="65">
        <f ca="1">VLOOKUP($A231,INDIRECT($P$2),COLUMN()-1,FALSE)*VLOOKUP($A231,Usinas!$C:$D,2,FALSE)</f>
        <v>583.16579999999999</v>
      </c>
      <c r="K231" s="65">
        <f ca="1">VLOOKUP($A231,INDIRECT($P$2),COLUMN()-1,FALSE)*VLOOKUP($A231,Usinas!$C:$D,2,FALSE)</f>
        <v>508.36650000000003</v>
      </c>
      <c r="L231" s="65">
        <f ca="1">VLOOKUP($A231,INDIRECT($P$2),COLUMN()-1,FALSE)*VLOOKUP($A231,Usinas!$C:$D,2,FALSE)</f>
        <v>454.17060000000004</v>
      </c>
      <c r="M231" s="65">
        <f ca="1">VLOOKUP($A231,INDIRECT($P$2),COLUMN()-1,FALSE)*VLOOKUP($A231,Usinas!$C:$D,2,FALSE)</f>
        <v>490.00260000000003</v>
      </c>
      <c r="N231" s="65">
        <f ca="1">VLOOKUP($A231,INDIRECT($P$2),COLUMN()-1,FALSE)*VLOOKUP($A231,Usinas!$C:$D,2,FALSE)</f>
        <v>783.82500000000005</v>
      </c>
      <c r="O231" s="65">
        <f ca="1">VLOOKUP($A231,INDIRECT($P$2),COLUMN()-1,FALSE)*VLOOKUP($A231,Usinas!$C:$D,2,FALSE)</f>
        <v>1453.8834000000002</v>
      </c>
    </row>
    <row r="232" spans="1:15" outlineLevel="2" x14ac:dyDescent="0.25">
      <c r="A232" s="30">
        <v>176</v>
      </c>
      <c r="B232" s="31" t="s">
        <v>209</v>
      </c>
      <c r="D232" s="65">
        <f ca="1">VLOOKUP($A232,INDIRECT($P$2),COLUMN()-1,FALSE)*VLOOKUP($A232,Usinas!$C:$D,2,FALSE)</f>
        <v>4733.2640000000001</v>
      </c>
      <c r="E232" s="65">
        <f ca="1">VLOOKUP($A232,INDIRECT($P$2),COLUMN()-1,FALSE)*VLOOKUP($A232,Usinas!$C:$D,2,FALSE)</f>
        <v>5051.5352000000003</v>
      </c>
      <c r="F232" s="65">
        <f ca="1">VLOOKUP($A232,INDIRECT($P$2),COLUMN()-1,FALSE)*VLOOKUP($A232,Usinas!$C:$D,2,FALSE)</f>
        <v>5038.2739000000001</v>
      </c>
      <c r="G232" s="65">
        <f ca="1">VLOOKUP($A232,INDIRECT($P$2),COLUMN()-1,FALSE)*VLOOKUP($A232,Usinas!$C:$D,2,FALSE)</f>
        <v>4140.5859</v>
      </c>
      <c r="H232" s="65">
        <f ca="1">VLOOKUP($A232,INDIRECT($P$2),COLUMN()-1,FALSE)*VLOOKUP($A232,Usinas!$C:$D,2,FALSE)</f>
        <v>2505.3656000000001</v>
      </c>
      <c r="I232" s="65">
        <f ca="1">VLOOKUP($A232,INDIRECT($P$2),COLUMN()-1,FALSE)*VLOOKUP($A232,Usinas!$C:$D,2,FALSE)</f>
        <v>1635.2203</v>
      </c>
      <c r="J232" s="65">
        <f ca="1">VLOOKUP($A232,INDIRECT($P$2),COLUMN()-1,FALSE)*VLOOKUP($A232,Usinas!$C:$D,2,FALSE)</f>
        <v>1339.3913</v>
      </c>
      <c r="K232" s="65">
        <f ca="1">VLOOKUP($A232,INDIRECT($P$2),COLUMN()-1,FALSE)*VLOOKUP($A232,Usinas!$C:$D,2,FALSE)</f>
        <v>1170.0546999999999</v>
      </c>
      <c r="L232" s="65">
        <f ca="1">VLOOKUP($A232,INDIRECT($P$2),COLUMN()-1,FALSE)*VLOOKUP($A232,Usinas!$C:$D,2,FALSE)</f>
        <v>1045.6025</v>
      </c>
      <c r="M232" s="65">
        <f ca="1">VLOOKUP($A232,INDIRECT($P$2),COLUMN()-1,FALSE)*VLOOKUP($A232,Usinas!$C:$D,2,FALSE)</f>
        <v>1118.0296000000001</v>
      </c>
      <c r="N232" s="65">
        <f ca="1">VLOOKUP($A232,INDIRECT($P$2),COLUMN()-1,FALSE)*VLOOKUP($A232,Usinas!$C:$D,2,FALSE)</f>
        <v>1762.7328</v>
      </c>
      <c r="O232" s="65">
        <f ca="1">VLOOKUP($A232,INDIRECT($P$2),COLUMN()-1,FALSE)*VLOOKUP($A232,Usinas!$C:$D,2,FALSE)</f>
        <v>3287.7822999999999</v>
      </c>
    </row>
    <row r="233" spans="1:15" outlineLevel="2" x14ac:dyDescent="0.25">
      <c r="A233" s="30">
        <v>178</v>
      </c>
      <c r="B233" s="31" t="s">
        <v>210</v>
      </c>
      <c r="D233" s="65">
        <f ca="1">VLOOKUP($A233,INDIRECT($P$2),COLUMN()-1,FALSE)*VLOOKUP($A233,Usinas!$C:$D,2,FALSE)</f>
        <v>5030.3747999999996</v>
      </c>
      <c r="E233" s="65">
        <f ca="1">VLOOKUP($A233,INDIRECT($P$2),COLUMN()-1,FALSE)*VLOOKUP($A233,Usinas!$C:$D,2,FALSE)</f>
        <v>5372.0237999999999</v>
      </c>
      <c r="F233" s="65">
        <f ca="1">VLOOKUP($A233,INDIRECT($P$2),COLUMN()-1,FALSE)*VLOOKUP($A233,Usinas!$C:$D,2,FALSE)</f>
        <v>5356.8393999999998</v>
      </c>
      <c r="G233" s="65">
        <f ca="1">VLOOKUP($A233,INDIRECT($P$2),COLUMN()-1,FALSE)*VLOOKUP($A233,Usinas!$C:$D,2,FALSE)</f>
        <v>4401.3068000000003</v>
      </c>
      <c r="H233" s="65">
        <f ca="1">VLOOKUP($A233,INDIRECT($P$2),COLUMN()-1,FALSE)*VLOOKUP($A233,Usinas!$C:$D,2,FALSE)</f>
        <v>2664.8622</v>
      </c>
      <c r="I233" s="65">
        <f ca="1">VLOOKUP($A233,INDIRECT($P$2),COLUMN()-1,FALSE)*VLOOKUP($A233,Usinas!$C:$D,2,FALSE)</f>
        <v>1738.6138000000001</v>
      </c>
      <c r="J233" s="65">
        <f ca="1">VLOOKUP($A233,INDIRECT($P$2),COLUMN()-1,FALSE)*VLOOKUP($A233,Usinas!$C:$D,2,FALSE)</f>
        <v>1424.0798</v>
      </c>
      <c r="K233" s="65">
        <f ca="1">VLOOKUP($A233,INDIRECT($P$2),COLUMN()-1,FALSE)*VLOOKUP($A233,Usinas!$C:$D,2,FALSE)</f>
        <v>1244.0362</v>
      </c>
      <c r="L233" s="65">
        <f ca="1">VLOOKUP($A233,INDIRECT($P$2),COLUMN()-1,FALSE)*VLOOKUP($A233,Usinas!$C:$D,2,FALSE)</f>
        <v>1111.7149999999999</v>
      </c>
      <c r="M233" s="65">
        <f ca="1">VLOOKUP($A233,INDIRECT($P$2),COLUMN()-1,FALSE)*VLOOKUP($A233,Usinas!$C:$D,2,FALSE)</f>
        <v>1187.6369999999999</v>
      </c>
      <c r="N233" s="65">
        <f ca="1">VLOOKUP($A233,INDIRECT($P$2),COLUMN()-1,FALSE)*VLOOKUP($A233,Usinas!$C:$D,2,FALSE)</f>
        <v>1873.1042</v>
      </c>
      <c r="O233" s="65">
        <f ca="1">VLOOKUP($A233,INDIRECT($P$2),COLUMN()-1,FALSE)*VLOOKUP($A233,Usinas!$C:$D,2,FALSE)</f>
        <v>3494.5812000000001</v>
      </c>
    </row>
    <row r="234" spans="1:15" outlineLevel="1" x14ac:dyDescent="0.25">
      <c r="A234" s="32"/>
      <c r="B234" s="33" t="s">
        <v>56</v>
      </c>
      <c r="D234" s="74">
        <f t="shared" ref="D234:I234" ca="1" si="39">SUM(D230:D233)</f>
        <v>12953.491399999999</v>
      </c>
      <c r="E234" s="48">
        <f t="shared" ca="1" si="39"/>
        <v>13794.601500000001</v>
      </c>
      <c r="F234" s="48">
        <f t="shared" ca="1" si="39"/>
        <v>13704.825700000001</v>
      </c>
      <c r="G234" s="48">
        <f t="shared" ca="1" si="39"/>
        <v>11215.4799</v>
      </c>
      <c r="H234" s="48">
        <f t="shared" ca="1" si="39"/>
        <v>6784.3752999999997</v>
      </c>
      <c r="I234" s="75">
        <f t="shared" ca="1" si="39"/>
        <v>4450.1437999999998</v>
      </c>
      <c r="J234" s="74">
        <f t="shared" ref="J234:O234" ca="1" si="40">SUM(J230:J233)</f>
        <v>3653.4299000000001</v>
      </c>
      <c r="K234" s="48">
        <f t="shared" ca="1" si="40"/>
        <v>3188.0393999999997</v>
      </c>
      <c r="L234" s="48">
        <f t="shared" ca="1" si="40"/>
        <v>2849.1140999999998</v>
      </c>
      <c r="M234" s="48">
        <f t="shared" ca="1" si="40"/>
        <v>3061.0101999999997</v>
      </c>
      <c r="N234" s="48">
        <f t="shared" ca="1" si="40"/>
        <v>4858.5230000000001</v>
      </c>
      <c r="O234" s="75">
        <f t="shared" ca="1" si="40"/>
        <v>9032.2699000000011</v>
      </c>
    </row>
    <row r="235" spans="1:15" outlineLevel="1" x14ac:dyDescent="0.25">
      <c r="A235" s="34"/>
      <c r="B235" s="35" t="s">
        <v>0</v>
      </c>
      <c r="D235" s="76"/>
      <c r="E235" s="77"/>
      <c r="F235" s="77"/>
      <c r="G235" s="77"/>
      <c r="H235" s="77"/>
      <c r="I235" s="78"/>
      <c r="J235" s="76"/>
      <c r="K235" s="77"/>
      <c r="L235" s="77"/>
      <c r="M235" s="77"/>
      <c r="N235" s="77"/>
      <c r="O235" s="78"/>
    </row>
    <row r="236" spans="1:15" outlineLevel="1" x14ac:dyDescent="0.25">
      <c r="A236" s="2"/>
      <c r="B236" s="3"/>
      <c r="D236" s="53"/>
      <c r="E236" s="54"/>
      <c r="F236" s="54"/>
      <c r="G236" s="54"/>
      <c r="H236" s="54"/>
      <c r="I236" s="54"/>
      <c r="J236" s="53"/>
      <c r="K236" s="54"/>
      <c r="L236" s="54"/>
      <c r="M236" s="54"/>
      <c r="N236" s="54"/>
      <c r="O236" s="54"/>
    </row>
    <row r="237" spans="1:15" outlineLevel="1" x14ac:dyDescent="0.25">
      <c r="A237" s="36"/>
      <c r="B237" s="37"/>
      <c r="D237" s="545" t="s">
        <v>211</v>
      </c>
      <c r="E237" s="546" t="s">
        <v>58</v>
      </c>
      <c r="F237" s="546" t="s">
        <v>212</v>
      </c>
      <c r="G237" s="546"/>
      <c r="H237" s="546"/>
      <c r="I237" s="547"/>
      <c r="J237" s="545" t="s">
        <v>211</v>
      </c>
      <c r="K237" s="546" t="s">
        <v>58</v>
      </c>
      <c r="L237" s="546" t="s">
        <v>212</v>
      </c>
      <c r="M237" s="546"/>
      <c r="N237" s="546"/>
      <c r="O237" s="547"/>
    </row>
    <row r="238" spans="1:15" outlineLevel="2" x14ac:dyDescent="0.25">
      <c r="A238" s="30">
        <v>188</v>
      </c>
      <c r="B238" s="31" t="s">
        <v>213</v>
      </c>
      <c r="D238" s="65">
        <f ca="1">VLOOKUP($A238,INDIRECT($P$2),COLUMN()-1,FALSE)*VLOOKUP($A238,Usinas!$C:$D,2,FALSE)</f>
        <v>581.33699999999999</v>
      </c>
      <c r="E238" s="65">
        <f ca="1">VLOOKUP($A238,INDIRECT($P$2),COLUMN()-1,FALSE)*VLOOKUP($A238,Usinas!$C:$D,2,FALSE)</f>
        <v>424.16070000000002</v>
      </c>
      <c r="F238" s="65">
        <f ca="1">VLOOKUP($A238,INDIRECT($P$2),COLUMN()-1,FALSE)*VLOOKUP($A238,Usinas!$C:$D,2,FALSE)</f>
        <v>349.51990000000001</v>
      </c>
      <c r="G238" s="65">
        <f ca="1">VLOOKUP($A238,INDIRECT($P$2),COLUMN()-1,FALSE)*VLOOKUP($A238,Usinas!$C:$D,2,FALSE)</f>
        <v>241.1472</v>
      </c>
      <c r="H238" s="65">
        <f ca="1">VLOOKUP($A238,INDIRECT($P$2),COLUMN()-1,FALSE)*VLOOKUP($A238,Usinas!$C:$D,2,FALSE)</f>
        <v>146.41079999999999</v>
      </c>
      <c r="I238" s="65">
        <f ca="1">VLOOKUP($A238,INDIRECT($P$2),COLUMN()-1,FALSE)*VLOOKUP($A238,Usinas!$C:$D,2,FALSE)</f>
        <v>116.26739999999999</v>
      </c>
      <c r="J238" s="65">
        <f ca="1">VLOOKUP($A238,INDIRECT($P$2),COLUMN()-1,FALSE)*VLOOKUP($A238,Usinas!$C:$D,2,FALSE)</f>
        <v>98.3249</v>
      </c>
      <c r="K238" s="65">
        <f ca="1">VLOOKUP($A238,INDIRECT($P$2),COLUMN()-1,FALSE)*VLOOKUP($A238,Usinas!$C:$D,2,FALSE)</f>
        <v>83.253200000000007</v>
      </c>
      <c r="L238" s="65">
        <f ca="1">VLOOKUP($A238,INDIRECT($P$2),COLUMN()-1,FALSE)*VLOOKUP($A238,Usinas!$C:$D,2,FALSE)</f>
        <v>75.358500000000006</v>
      </c>
      <c r="M238" s="65">
        <f ca="1">VLOOKUP($A238,INDIRECT($P$2),COLUMN()-1,FALSE)*VLOOKUP($A238,Usinas!$C:$D,2,FALSE)</f>
        <v>120.5736</v>
      </c>
      <c r="N238" s="65">
        <f ca="1">VLOOKUP($A238,INDIRECT($P$2),COLUMN()-1,FALSE)*VLOOKUP($A238,Usinas!$C:$D,2,FALSE)</f>
        <v>332.29509999999999</v>
      </c>
      <c r="O238" s="65">
        <f ca="1">VLOOKUP($A238,INDIRECT($P$2),COLUMN()-1,FALSE)*VLOOKUP($A238,Usinas!$C:$D,2,FALSE)</f>
        <v>623.68129999999996</v>
      </c>
    </row>
    <row r="239" spans="1:15" outlineLevel="1" x14ac:dyDescent="0.25">
      <c r="A239" s="32"/>
      <c r="B239" s="33" t="s">
        <v>56</v>
      </c>
      <c r="D239" s="74">
        <f t="shared" ref="D239:O239" ca="1" si="41">D238</f>
        <v>581.33699999999999</v>
      </c>
      <c r="E239" s="48">
        <f t="shared" ca="1" si="41"/>
        <v>424.16070000000002</v>
      </c>
      <c r="F239" s="48">
        <f t="shared" ca="1" si="41"/>
        <v>349.51990000000001</v>
      </c>
      <c r="G239" s="48">
        <f t="shared" ca="1" si="41"/>
        <v>241.1472</v>
      </c>
      <c r="H239" s="48">
        <f t="shared" ca="1" si="41"/>
        <v>146.41079999999999</v>
      </c>
      <c r="I239" s="75">
        <f t="shared" ca="1" si="41"/>
        <v>116.26739999999999</v>
      </c>
      <c r="J239" s="74">
        <f t="shared" ca="1" si="41"/>
        <v>98.3249</v>
      </c>
      <c r="K239" s="48">
        <f t="shared" ca="1" si="41"/>
        <v>83.253200000000007</v>
      </c>
      <c r="L239" s="48">
        <f t="shared" ca="1" si="41"/>
        <v>75.358500000000006</v>
      </c>
      <c r="M239" s="48">
        <f t="shared" ca="1" si="41"/>
        <v>120.5736</v>
      </c>
      <c r="N239" s="48">
        <f t="shared" ca="1" si="41"/>
        <v>332.29509999999999</v>
      </c>
      <c r="O239" s="75">
        <f t="shared" ca="1" si="41"/>
        <v>623.68129999999996</v>
      </c>
    </row>
    <row r="240" spans="1:15" outlineLevel="1" x14ac:dyDescent="0.25">
      <c r="A240" s="34"/>
      <c r="B240" s="35" t="s">
        <v>0</v>
      </c>
      <c r="D240" s="76"/>
      <c r="E240" s="77"/>
      <c r="F240" s="77"/>
      <c r="G240" s="77"/>
      <c r="H240" s="77"/>
      <c r="I240" s="78"/>
      <c r="J240" s="76"/>
      <c r="K240" s="77"/>
      <c r="L240" s="77"/>
      <c r="M240" s="77"/>
      <c r="N240" s="77"/>
      <c r="O240" s="78"/>
    </row>
    <row r="241" spans="1:15" outlineLevel="1" x14ac:dyDescent="0.25">
      <c r="A241" s="2"/>
      <c r="B241" s="3"/>
      <c r="D241" s="53"/>
      <c r="E241" s="54"/>
      <c r="F241" s="54"/>
      <c r="G241" s="54"/>
      <c r="H241" s="54"/>
      <c r="I241" s="54"/>
      <c r="J241" s="53"/>
      <c r="K241" s="54"/>
      <c r="L241" s="54"/>
      <c r="M241" s="54"/>
      <c r="N241" s="54"/>
      <c r="O241" s="54"/>
    </row>
    <row r="242" spans="1:15" outlineLevel="1" x14ac:dyDescent="0.25">
      <c r="A242" s="36"/>
      <c r="B242" s="37"/>
      <c r="D242" s="545" t="s">
        <v>214</v>
      </c>
      <c r="E242" s="546" t="s">
        <v>58</v>
      </c>
      <c r="F242" s="546" t="s">
        <v>215</v>
      </c>
      <c r="G242" s="546"/>
      <c r="H242" s="546"/>
      <c r="I242" s="547"/>
      <c r="J242" s="545" t="s">
        <v>214</v>
      </c>
      <c r="K242" s="546" t="s">
        <v>58</v>
      </c>
      <c r="L242" s="546" t="s">
        <v>215</v>
      </c>
      <c r="M242" s="546"/>
      <c r="N242" s="546"/>
      <c r="O242" s="547"/>
    </row>
    <row r="243" spans="1:15" outlineLevel="2" x14ac:dyDescent="0.25">
      <c r="A243" s="30">
        <v>190</v>
      </c>
      <c r="B243" s="31" t="s">
        <v>216</v>
      </c>
      <c r="D243" s="65">
        <f ca="1">VLOOKUP($A243,INDIRECT($P$2),COLUMN()-1,FALSE)*VLOOKUP($A243,Usinas!$C:$D,2,FALSE)</f>
        <v>240.99119999999999</v>
      </c>
      <c r="E243" s="65">
        <f ca="1">VLOOKUP($A243,INDIRECT($P$2),COLUMN()-1,FALSE)*VLOOKUP($A243,Usinas!$C:$D,2,FALSE)</f>
        <v>267.39609999999999</v>
      </c>
      <c r="F243" s="65">
        <f ca="1">VLOOKUP($A243,INDIRECT($P$2),COLUMN()-1,FALSE)*VLOOKUP($A243,Usinas!$C:$D,2,FALSE)</f>
        <v>282.64400000000001</v>
      </c>
      <c r="G243" s="65">
        <f ca="1">VLOOKUP($A243,INDIRECT($P$2),COLUMN()-1,FALSE)*VLOOKUP($A243,Usinas!$C:$D,2,FALSE)</f>
        <v>249.54490000000001</v>
      </c>
      <c r="H243" s="65">
        <f ca="1">VLOOKUP($A243,INDIRECT($P$2),COLUMN()-1,FALSE)*VLOOKUP($A243,Usinas!$C:$D,2,FALSE)</f>
        <v>162.14840000000001</v>
      </c>
      <c r="I243" s="65">
        <f ca="1">VLOOKUP($A243,INDIRECT($P$2),COLUMN()-1,FALSE)*VLOOKUP($A243,Usinas!$C:$D,2,FALSE)</f>
        <v>112.6857</v>
      </c>
      <c r="J243" s="65">
        <f ca="1">VLOOKUP($A243,INDIRECT($P$2),COLUMN()-1,FALSE)*VLOOKUP($A243,Usinas!$C:$D,2,FALSE)</f>
        <v>97.437799999999996</v>
      </c>
      <c r="K243" s="65">
        <f ca="1">VLOOKUP($A243,INDIRECT($P$2),COLUMN()-1,FALSE)*VLOOKUP($A243,Usinas!$C:$D,2,FALSE)</f>
        <v>88.884100000000004</v>
      </c>
      <c r="L243" s="65">
        <f ca="1">VLOOKUP($A243,INDIRECT($P$2),COLUMN()-1,FALSE)*VLOOKUP($A243,Usinas!$C:$D,2,FALSE)</f>
        <v>87.024600000000007</v>
      </c>
      <c r="M243" s="65">
        <f ca="1">VLOOKUP($A243,INDIRECT($P$2),COLUMN()-1,FALSE)*VLOOKUP($A243,Usinas!$C:$D,2,FALSE)</f>
        <v>105.61960000000001</v>
      </c>
      <c r="N243" s="65">
        <f ca="1">VLOOKUP($A243,INDIRECT($P$2),COLUMN()-1,FALSE)*VLOOKUP($A243,Usinas!$C:$D,2,FALSE)</f>
        <v>146.90049999999999</v>
      </c>
      <c r="O243" s="65">
        <f ca="1">VLOOKUP($A243,INDIRECT($P$2),COLUMN()-1,FALSE)*VLOOKUP($A243,Usinas!$C:$D,2,FALSE)</f>
        <v>195.2475</v>
      </c>
    </row>
    <row r="244" spans="1:15" outlineLevel="1" x14ac:dyDescent="0.25">
      <c r="A244" s="32"/>
      <c r="B244" s="33" t="s">
        <v>56</v>
      </c>
      <c r="D244" s="74">
        <f t="shared" ref="D244:O244" ca="1" si="42">D243</f>
        <v>240.99119999999999</v>
      </c>
      <c r="E244" s="48">
        <f t="shared" ca="1" si="42"/>
        <v>267.39609999999999</v>
      </c>
      <c r="F244" s="48">
        <f t="shared" ca="1" si="42"/>
        <v>282.64400000000001</v>
      </c>
      <c r="G244" s="48">
        <f t="shared" ca="1" si="42"/>
        <v>249.54490000000001</v>
      </c>
      <c r="H244" s="48">
        <f t="shared" ca="1" si="42"/>
        <v>162.14840000000001</v>
      </c>
      <c r="I244" s="75">
        <f t="shared" ca="1" si="42"/>
        <v>112.6857</v>
      </c>
      <c r="J244" s="74">
        <f t="shared" ca="1" si="42"/>
        <v>97.437799999999996</v>
      </c>
      <c r="K244" s="48">
        <f t="shared" ca="1" si="42"/>
        <v>88.884100000000004</v>
      </c>
      <c r="L244" s="48">
        <f t="shared" ca="1" si="42"/>
        <v>87.024600000000007</v>
      </c>
      <c r="M244" s="48">
        <f t="shared" ca="1" si="42"/>
        <v>105.61960000000001</v>
      </c>
      <c r="N244" s="48">
        <f t="shared" ca="1" si="42"/>
        <v>146.90049999999999</v>
      </c>
      <c r="O244" s="75">
        <f t="shared" ca="1" si="42"/>
        <v>195.2475</v>
      </c>
    </row>
    <row r="245" spans="1:15" outlineLevel="1" x14ac:dyDescent="0.25">
      <c r="A245" s="34"/>
      <c r="B245" s="35" t="s">
        <v>0</v>
      </c>
      <c r="D245" s="76"/>
      <c r="E245" s="77"/>
      <c r="F245" s="77"/>
      <c r="G245" s="77"/>
      <c r="H245" s="77"/>
      <c r="I245" s="78"/>
      <c r="J245" s="76"/>
      <c r="K245" s="77"/>
      <c r="L245" s="77"/>
      <c r="M245" s="77"/>
      <c r="N245" s="77"/>
      <c r="O245" s="78"/>
    </row>
    <row r="246" spans="1:15" outlineLevel="1" x14ac:dyDescent="0.25">
      <c r="A246" s="2"/>
      <c r="B246" s="3"/>
      <c r="D246" s="53"/>
      <c r="E246" s="54"/>
      <c r="F246" s="54"/>
      <c r="G246" s="54"/>
      <c r="H246" s="54"/>
      <c r="I246" s="54"/>
      <c r="J246" s="53"/>
      <c r="K246" s="54"/>
      <c r="L246" s="54"/>
      <c r="M246" s="54"/>
      <c r="N246" s="54"/>
      <c r="O246" s="54"/>
    </row>
    <row r="247" spans="1:15" outlineLevel="1" x14ac:dyDescent="0.25">
      <c r="A247" s="36"/>
      <c r="B247" s="37"/>
      <c r="D247" s="545" t="s">
        <v>217</v>
      </c>
      <c r="E247" s="546" t="s">
        <v>58</v>
      </c>
      <c r="F247" s="546" t="s">
        <v>218</v>
      </c>
      <c r="G247" s="546"/>
      <c r="H247" s="546"/>
      <c r="I247" s="547"/>
      <c r="J247" s="545" t="s">
        <v>217</v>
      </c>
      <c r="K247" s="546" t="s">
        <v>58</v>
      </c>
      <c r="L247" s="546" t="s">
        <v>218</v>
      </c>
      <c r="M247" s="546"/>
      <c r="N247" s="546"/>
      <c r="O247" s="547"/>
    </row>
    <row r="248" spans="1:15" outlineLevel="2" x14ac:dyDescent="0.25">
      <c r="A248" s="30">
        <v>254</v>
      </c>
      <c r="B248" s="31" t="s">
        <v>219</v>
      </c>
      <c r="D248" s="65">
        <f ca="1">VLOOKUP($A248,INDIRECT($P$2),COLUMN()-1,FALSE)*VLOOKUP($A248,Usinas!$C:$D,2,FALSE)</f>
        <v>148.18440000000001</v>
      </c>
      <c r="E248" s="65">
        <f ca="1">VLOOKUP($A248,INDIRECT($P$2),COLUMN()-1,FALSE)*VLOOKUP($A248,Usinas!$C:$D,2,FALSE)</f>
        <v>144.50280000000001</v>
      </c>
      <c r="F248" s="65">
        <f ca="1">VLOOKUP($A248,INDIRECT($P$2),COLUMN()-1,FALSE)*VLOOKUP($A248,Usinas!$C:$D,2,FALSE)</f>
        <v>142.66200000000001</v>
      </c>
      <c r="G248" s="65">
        <f ca="1">VLOOKUP($A248,INDIRECT($P$2),COLUMN()-1,FALSE)*VLOOKUP($A248,Usinas!$C:$D,2,FALSE)</f>
        <v>119.652</v>
      </c>
      <c r="H248" s="65">
        <f ca="1">VLOOKUP($A248,INDIRECT($P$2),COLUMN()-1,FALSE)*VLOOKUP($A248,Usinas!$C:$D,2,FALSE)</f>
        <v>72.711600000000004</v>
      </c>
      <c r="I248" s="65">
        <f ca="1">VLOOKUP($A248,INDIRECT($P$2),COLUMN()-1,FALSE)*VLOOKUP($A248,Usinas!$C:$D,2,FALSE)</f>
        <v>49.701599999999999</v>
      </c>
      <c r="J248" s="65">
        <f ca="1">VLOOKUP($A248,INDIRECT($P$2),COLUMN()-1,FALSE)*VLOOKUP($A248,Usinas!$C:$D,2,FALSE)</f>
        <v>49.701599999999999</v>
      </c>
      <c r="K248" s="65">
        <f ca="1">VLOOKUP($A248,INDIRECT($P$2),COLUMN()-1,FALSE)*VLOOKUP($A248,Usinas!$C:$D,2,FALSE)</f>
        <v>40.497599999999998</v>
      </c>
      <c r="L248" s="65">
        <f ca="1">VLOOKUP($A248,INDIRECT($P$2),COLUMN()-1,FALSE)*VLOOKUP($A248,Usinas!$C:$D,2,FALSE)</f>
        <v>27.611999999999998</v>
      </c>
      <c r="M248" s="65">
        <f ca="1">VLOOKUP($A248,INDIRECT($P$2),COLUMN()-1,FALSE)*VLOOKUP($A248,Usinas!$C:$D,2,FALSE)</f>
        <v>33.134399999999999</v>
      </c>
      <c r="N248" s="65">
        <f ca="1">VLOOKUP($A248,INDIRECT($P$2),COLUMN()-1,FALSE)*VLOOKUP($A248,Usinas!$C:$D,2,FALSE)</f>
        <v>86.517600000000002</v>
      </c>
      <c r="O248" s="65">
        <f ca="1">VLOOKUP($A248,INDIRECT($P$2),COLUMN()-1,FALSE)*VLOOKUP($A248,Usinas!$C:$D,2,FALSE)</f>
        <v>181.31880000000001</v>
      </c>
    </row>
    <row r="249" spans="1:15" outlineLevel="1" x14ac:dyDescent="0.25">
      <c r="A249" s="32"/>
      <c r="B249" s="33" t="s">
        <v>56</v>
      </c>
      <c r="D249" s="74">
        <f t="shared" ref="D249:O249" ca="1" si="43">D248</f>
        <v>148.18440000000001</v>
      </c>
      <c r="E249" s="48">
        <f t="shared" ca="1" si="43"/>
        <v>144.50280000000001</v>
      </c>
      <c r="F249" s="48">
        <f t="shared" ca="1" si="43"/>
        <v>142.66200000000001</v>
      </c>
      <c r="G249" s="48">
        <f t="shared" ca="1" si="43"/>
        <v>119.652</v>
      </c>
      <c r="H249" s="48">
        <f t="shared" ca="1" si="43"/>
        <v>72.711600000000004</v>
      </c>
      <c r="I249" s="75">
        <f t="shared" ca="1" si="43"/>
        <v>49.701599999999999</v>
      </c>
      <c r="J249" s="74">
        <f t="shared" ca="1" si="43"/>
        <v>49.701599999999999</v>
      </c>
      <c r="K249" s="48">
        <f t="shared" ca="1" si="43"/>
        <v>40.497599999999998</v>
      </c>
      <c r="L249" s="48">
        <f t="shared" ca="1" si="43"/>
        <v>27.611999999999998</v>
      </c>
      <c r="M249" s="48">
        <f t="shared" ca="1" si="43"/>
        <v>33.134399999999999</v>
      </c>
      <c r="N249" s="48">
        <f t="shared" ca="1" si="43"/>
        <v>86.517600000000002</v>
      </c>
      <c r="O249" s="75">
        <f t="shared" ca="1" si="43"/>
        <v>181.31880000000001</v>
      </c>
    </row>
    <row r="250" spans="1:15" outlineLevel="1" x14ac:dyDescent="0.25">
      <c r="A250" s="34"/>
      <c r="B250" s="35" t="s">
        <v>0</v>
      </c>
      <c r="D250" s="76"/>
      <c r="E250" s="77"/>
      <c r="F250" s="77"/>
      <c r="G250" s="77"/>
      <c r="H250" s="77"/>
      <c r="I250" s="78"/>
      <c r="J250" s="76"/>
      <c r="K250" s="77"/>
      <c r="L250" s="77"/>
      <c r="M250" s="77"/>
      <c r="N250" s="77"/>
      <c r="O250" s="78"/>
    </row>
    <row r="251" spans="1:15" outlineLevel="1" x14ac:dyDescent="0.25">
      <c r="A251" s="2"/>
      <c r="B251" s="3"/>
      <c r="D251" s="53"/>
      <c r="E251" s="54"/>
      <c r="F251" s="54"/>
      <c r="G251" s="54"/>
      <c r="H251" s="54"/>
      <c r="I251" s="54"/>
      <c r="J251" s="53"/>
      <c r="K251" s="54"/>
      <c r="L251" s="54"/>
      <c r="M251" s="54"/>
      <c r="N251" s="54"/>
      <c r="O251" s="54"/>
    </row>
    <row r="252" spans="1:15" ht="15.75" x14ac:dyDescent="0.25">
      <c r="A252" s="85"/>
      <c r="B252" s="86"/>
      <c r="C252" s="97"/>
      <c r="D252" s="548" t="s">
        <v>220</v>
      </c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50"/>
    </row>
    <row r="253" spans="1:15" ht="15.75" x14ac:dyDescent="0.25">
      <c r="A253" s="87"/>
      <c r="B253" s="88" t="s">
        <v>56</v>
      </c>
      <c r="C253" s="97"/>
      <c r="D253" s="88">
        <f t="shared" ref="D253:O253" ca="1" si="44">D234+D239+D244+D249</f>
        <v>13924.003999999999</v>
      </c>
      <c r="E253" s="89">
        <f t="shared" ca="1" si="44"/>
        <v>14630.661100000001</v>
      </c>
      <c r="F253" s="89">
        <f t="shared" ca="1" si="44"/>
        <v>14479.651600000001</v>
      </c>
      <c r="G253" s="89">
        <f t="shared" ca="1" si="44"/>
        <v>11825.824000000001</v>
      </c>
      <c r="H253" s="89">
        <f t="shared" ca="1" si="44"/>
        <v>7165.646099999999</v>
      </c>
      <c r="I253" s="90">
        <f t="shared" ca="1" si="44"/>
        <v>4728.7984999999999</v>
      </c>
      <c r="J253" s="88">
        <f t="shared" ca="1" si="44"/>
        <v>3898.8942000000002</v>
      </c>
      <c r="K253" s="89">
        <f t="shared" ca="1" si="44"/>
        <v>3400.6743000000001</v>
      </c>
      <c r="L253" s="89">
        <f t="shared" ca="1" si="44"/>
        <v>3039.1091999999999</v>
      </c>
      <c r="M253" s="89">
        <f t="shared" ca="1" si="44"/>
        <v>3320.3377999999998</v>
      </c>
      <c r="N253" s="89">
        <f t="shared" ca="1" si="44"/>
        <v>5424.2362000000003</v>
      </c>
      <c r="O253" s="90">
        <f t="shared" ca="1" si="44"/>
        <v>10032.517500000002</v>
      </c>
    </row>
    <row r="255" spans="1:15" x14ac:dyDescent="0.25">
      <c r="A255" s="103"/>
      <c r="B255" s="104"/>
      <c r="C255" s="105"/>
      <c r="D255" s="106"/>
      <c r="E255" s="107"/>
      <c r="F255" s="107"/>
      <c r="G255" s="107"/>
      <c r="H255" s="107"/>
      <c r="I255" s="108"/>
    </row>
    <row r="256" spans="1:15" outlineLevel="1" x14ac:dyDescent="0.25">
      <c r="A256" s="4"/>
      <c r="B256" s="5"/>
      <c r="C256" s="105"/>
      <c r="D256" s="551" t="s">
        <v>221</v>
      </c>
      <c r="E256" s="552"/>
      <c r="F256" s="552"/>
      <c r="G256" s="552"/>
      <c r="H256" s="552"/>
      <c r="I256" s="553"/>
      <c r="J256" s="551" t="s">
        <v>221</v>
      </c>
      <c r="K256" s="552"/>
      <c r="L256" s="552"/>
      <c r="M256" s="552"/>
      <c r="N256" s="552"/>
      <c r="O256" s="553"/>
    </row>
    <row r="257" spans="1:15" outlineLevel="2" x14ac:dyDescent="0.25">
      <c r="A257" s="6">
        <v>271</v>
      </c>
      <c r="B257" s="7" t="s">
        <v>222</v>
      </c>
      <c r="C257" s="105"/>
      <c r="D257" s="65">
        <f ca="1">VLOOKUP($A257,INDIRECT($P$2),COLUMN()-1,FALSE)*VLOOKUP($A257,Usinas!$C:$D,2,FALSE)</f>
        <v>1367.1288</v>
      </c>
      <c r="E257" s="65">
        <f ca="1">VLOOKUP($A257,INDIRECT($P$2),COLUMN()-1,FALSE)*VLOOKUP($A257,Usinas!$C:$D,2,FALSE)</f>
        <v>1640.2739999999999</v>
      </c>
      <c r="F257" s="65">
        <f ca="1">VLOOKUP($A257,INDIRECT($P$2),COLUMN()-1,FALSE)*VLOOKUP($A257,Usinas!$C:$D,2,FALSE)</f>
        <v>1741.0752</v>
      </c>
      <c r="G257" s="65">
        <f ca="1">VLOOKUP($A257,INDIRECT($P$2),COLUMN()-1,FALSE)*VLOOKUP($A257,Usinas!$C:$D,2,FALSE)</f>
        <v>1449.6936000000001</v>
      </c>
      <c r="H257" s="65">
        <f ca="1">VLOOKUP($A257,INDIRECT($P$2),COLUMN()-1,FALSE)*VLOOKUP($A257,Usinas!$C:$D,2,FALSE)</f>
        <v>816.63</v>
      </c>
      <c r="I257" s="65">
        <f ca="1">VLOOKUP($A257,INDIRECT($P$2),COLUMN()-1,FALSE)*VLOOKUP($A257,Usinas!$C:$D,2,FALSE)</f>
        <v>465.1284</v>
      </c>
      <c r="J257" s="65">
        <f ca="1">VLOOKUP($A257,INDIRECT($P$2),COLUMN()-1,FALSE)*VLOOKUP($A257,Usinas!$C:$D,2,FALSE)</f>
        <v>329.05680000000001</v>
      </c>
      <c r="K257" s="65">
        <f ca="1">VLOOKUP($A257,INDIRECT($P$2),COLUMN()-1,FALSE)*VLOOKUP($A257,Usinas!$C:$D,2,FALSE)</f>
        <v>253.7064</v>
      </c>
      <c r="L257" s="65">
        <f ca="1">VLOOKUP($A257,INDIRECT($P$2),COLUMN()-1,FALSE)*VLOOKUP($A257,Usinas!$C:$D,2,FALSE)</f>
        <v>228.85679999999999</v>
      </c>
      <c r="M257" s="65">
        <f ca="1">VLOOKUP($A257,INDIRECT($P$2),COLUMN()-1,FALSE)*VLOOKUP($A257,Usinas!$C:$D,2,FALSE)</f>
        <v>295.18919999999997</v>
      </c>
      <c r="N257" s="65">
        <f ca="1">VLOOKUP($A257,INDIRECT($P$2),COLUMN()-1,FALSE)*VLOOKUP($A257,Usinas!$C:$D,2,FALSE)</f>
        <v>513.024</v>
      </c>
      <c r="O257" s="65">
        <f ca="1">VLOOKUP($A257,INDIRECT($P$2),COLUMN()-1,FALSE)*VLOOKUP($A257,Usinas!$C:$D,2,FALSE)</f>
        <v>940.27679999999998</v>
      </c>
    </row>
    <row r="258" spans="1:15" outlineLevel="2" x14ac:dyDescent="0.25">
      <c r="A258" s="6">
        <v>275</v>
      </c>
      <c r="B258" s="7" t="s">
        <v>37</v>
      </c>
      <c r="C258" s="105"/>
      <c r="D258" s="65">
        <f ca="1">VLOOKUP($A258,INDIRECT($P$2),COLUMN()-1,FALSE)*VLOOKUP($A258,Usinas!$C:$D,2,FALSE)</f>
        <v>8225.1928000000007</v>
      </c>
      <c r="E258" s="65">
        <f ca="1">VLOOKUP($A258,INDIRECT($P$2),COLUMN()-1,FALSE)*VLOOKUP($A258,Usinas!$C:$D,2,FALSE)</f>
        <v>11159.707400000001</v>
      </c>
      <c r="F258" s="65">
        <f ca="1">VLOOKUP($A258,INDIRECT($P$2),COLUMN()-1,FALSE)*VLOOKUP($A258,Usinas!$C:$D,2,FALSE)</f>
        <v>13064.154200000001</v>
      </c>
      <c r="G258" s="65">
        <f ca="1">VLOOKUP($A258,INDIRECT($P$2),COLUMN()-1,FALSE)*VLOOKUP($A258,Usinas!$C:$D,2,FALSE)</f>
        <v>13054.286600000001</v>
      </c>
      <c r="H258" s="65">
        <f ca="1">VLOOKUP($A258,INDIRECT($P$2),COLUMN()-1,FALSE)*VLOOKUP($A258,Usinas!$C:$D,2,FALSE)</f>
        <v>8504.2266</v>
      </c>
      <c r="I258" s="65">
        <f ca="1">VLOOKUP($A258,INDIRECT($P$2),COLUMN()-1,FALSE)*VLOOKUP($A258,Usinas!$C:$D,2,FALSE)</f>
        <v>3979.3838000000001</v>
      </c>
      <c r="J258" s="65">
        <f ca="1">VLOOKUP($A258,INDIRECT($P$2),COLUMN()-1,FALSE)*VLOOKUP($A258,Usinas!$C:$D,2,FALSE)</f>
        <v>2283.2530000000002</v>
      </c>
      <c r="K258" s="65">
        <f ca="1">VLOOKUP($A258,INDIRECT($P$2),COLUMN()-1,FALSE)*VLOOKUP($A258,Usinas!$C:$D,2,FALSE)</f>
        <v>1599.6476</v>
      </c>
      <c r="L258" s="65">
        <f ca="1">VLOOKUP($A258,INDIRECT($P$2),COLUMN()-1,FALSE)*VLOOKUP($A258,Usinas!$C:$D,2,FALSE)</f>
        <v>1263.0527999999999</v>
      </c>
      <c r="M258" s="65">
        <f ca="1">VLOOKUP($A258,INDIRECT($P$2),COLUMN()-1,FALSE)*VLOOKUP($A258,Usinas!$C:$D,2,FALSE)</f>
        <v>1417.097</v>
      </c>
      <c r="N258" s="65">
        <f ca="1">VLOOKUP($A258,INDIRECT($P$2),COLUMN()-1,FALSE)*VLOOKUP($A258,Usinas!$C:$D,2,FALSE)</f>
        <v>2347.9405999999999</v>
      </c>
      <c r="O258" s="65">
        <f ca="1">VLOOKUP($A258,INDIRECT($P$2),COLUMN()-1,FALSE)*VLOOKUP($A258,Usinas!$C:$D,2,FALSE)</f>
        <v>4621.326</v>
      </c>
    </row>
    <row r="259" spans="1:15" outlineLevel="1" x14ac:dyDescent="0.25">
      <c r="A259" s="8"/>
      <c r="B259" s="9" t="s">
        <v>56</v>
      </c>
      <c r="C259" s="105"/>
      <c r="D259" s="55">
        <f t="shared" ref="D259:I259" ca="1" si="45">SUM(D257:D258)</f>
        <v>9592.3216000000011</v>
      </c>
      <c r="E259" s="48">
        <f t="shared" ca="1" si="45"/>
        <v>12799.981400000001</v>
      </c>
      <c r="F259" s="48">
        <f t="shared" ca="1" si="45"/>
        <v>14805.2294</v>
      </c>
      <c r="G259" s="48">
        <f t="shared" ca="1" si="45"/>
        <v>14503.980200000002</v>
      </c>
      <c r="H259" s="48">
        <f t="shared" ca="1" si="45"/>
        <v>9320.8565999999992</v>
      </c>
      <c r="I259" s="56">
        <f t="shared" ca="1" si="45"/>
        <v>4444.5122000000001</v>
      </c>
      <c r="J259" s="55">
        <f t="shared" ref="J259:O259" ca="1" si="46">SUM(J257:J258)</f>
        <v>2612.3098</v>
      </c>
      <c r="K259" s="48">
        <f t="shared" ca="1" si="46"/>
        <v>1853.354</v>
      </c>
      <c r="L259" s="48">
        <f t="shared" ca="1" si="46"/>
        <v>1491.9096</v>
      </c>
      <c r="M259" s="48">
        <f t="shared" ca="1" si="46"/>
        <v>1712.2862</v>
      </c>
      <c r="N259" s="48">
        <f t="shared" ca="1" si="46"/>
        <v>2860.9645999999998</v>
      </c>
      <c r="O259" s="56">
        <f t="shared" ca="1" si="46"/>
        <v>5561.6027999999997</v>
      </c>
    </row>
    <row r="260" spans="1:15" outlineLevel="1" x14ac:dyDescent="0.25">
      <c r="A260" s="10"/>
      <c r="B260" s="11" t="s">
        <v>0</v>
      </c>
      <c r="C260" s="105"/>
      <c r="D260" s="57"/>
      <c r="E260" s="58"/>
      <c r="F260" s="58"/>
      <c r="G260" s="58"/>
      <c r="H260" s="58"/>
      <c r="I260" s="59"/>
      <c r="J260" s="57"/>
      <c r="K260" s="58"/>
      <c r="L260" s="58"/>
      <c r="M260" s="58"/>
      <c r="N260" s="58"/>
      <c r="O260" s="59"/>
    </row>
    <row r="261" spans="1:15" outlineLevel="1" x14ac:dyDescent="0.25">
      <c r="A261" s="2"/>
      <c r="B261" s="3"/>
      <c r="C261" s="105"/>
      <c r="D261" s="53"/>
      <c r="E261" s="54"/>
      <c r="F261" s="54"/>
      <c r="G261" s="54"/>
      <c r="H261" s="54"/>
      <c r="I261" s="54"/>
      <c r="J261" s="53"/>
      <c r="K261" s="54"/>
      <c r="L261" s="54"/>
      <c r="M261" s="54"/>
      <c r="N261" s="54"/>
      <c r="O261" s="54"/>
    </row>
    <row r="262" spans="1:15" outlineLevel="1" x14ac:dyDescent="0.25">
      <c r="A262" s="12"/>
      <c r="B262" s="13"/>
      <c r="C262" s="105"/>
      <c r="D262" s="557" t="s">
        <v>223</v>
      </c>
      <c r="E262" s="558"/>
      <c r="F262" s="558"/>
      <c r="G262" s="558"/>
      <c r="H262" s="558"/>
      <c r="I262" s="559"/>
      <c r="J262" s="557" t="s">
        <v>223</v>
      </c>
      <c r="K262" s="558"/>
      <c r="L262" s="558"/>
      <c r="M262" s="558"/>
      <c r="N262" s="558"/>
      <c r="O262" s="559"/>
    </row>
    <row r="263" spans="1:15" outlineLevel="2" x14ac:dyDescent="0.25">
      <c r="A263" s="6">
        <v>277</v>
      </c>
      <c r="B263" s="7" t="s">
        <v>224</v>
      </c>
      <c r="C263" s="105"/>
      <c r="D263" s="65">
        <f ca="1">VLOOKUP($A263,INDIRECT($P$2),COLUMN()-1,FALSE)*VLOOKUP($A263,Usinas!$C:$D,2,FALSE)</f>
        <v>22.451000000000001</v>
      </c>
      <c r="E263" s="65">
        <f ca="1">VLOOKUP($A263,INDIRECT($P$2),COLUMN()-1,FALSE)*VLOOKUP($A263,Usinas!$C:$D,2,FALSE)</f>
        <v>32.813000000000002</v>
      </c>
      <c r="F263" s="65">
        <f ca="1">VLOOKUP($A263,INDIRECT($P$2),COLUMN()-1,FALSE)*VLOOKUP($A263,Usinas!$C:$D,2,FALSE)</f>
        <v>50.24</v>
      </c>
      <c r="G263" s="65">
        <f ca="1">VLOOKUP($A263,INDIRECT($P$2),COLUMN()-1,FALSE)*VLOOKUP($A263,Usinas!$C:$D,2,FALSE)</f>
        <v>63.427999999999997</v>
      </c>
      <c r="H263" s="65">
        <f ca="1">VLOOKUP($A263,INDIRECT($P$2),COLUMN()-1,FALSE)*VLOOKUP($A263,Usinas!$C:$D,2,FALSE)</f>
        <v>60.601999999999997</v>
      </c>
      <c r="I263" s="65">
        <f ca="1">VLOOKUP($A263,INDIRECT($P$2),COLUMN()-1,FALSE)*VLOOKUP($A263,Usinas!$C:$D,2,FALSE)</f>
        <v>41.762</v>
      </c>
      <c r="J263" s="65">
        <f ca="1">VLOOKUP($A263,INDIRECT($P$2),COLUMN()-1,FALSE)*VLOOKUP($A263,Usinas!$C:$D,2,FALSE)</f>
        <v>30.928999999999998</v>
      </c>
      <c r="K263" s="65">
        <f ca="1">VLOOKUP($A263,INDIRECT($P$2),COLUMN()-1,FALSE)*VLOOKUP($A263,Usinas!$C:$D,2,FALSE)</f>
        <v>23.393000000000001</v>
      </c>
      <c r="L263" s="65">
        <f ca="1">VLOOKUP($A263,INDIRECT($P$2),COLUMN()-1,FALSE)*VLOOKUP($A263,Usinas!$C:$D,2,FALSE)</f>
        <v>20.253</v>
      </c>
      <c r="M263" s="65">
        <f ca="1">VLOOKUP($A263,INDIRECT($P$2),COLUMN()-1,FALSE)*VLOOKUP($A263,Usinas!$C:$D,2,FALSE)</f>
        <v>18.055</v>
      </c>
      <c r="N263" s="65">
        <f ca="1">VLOOKUP($A263,INDIRECT($P$2),COLUMN()-1,FALSE)*VLOOKUP($A263,Usinas!$C:$D,2,FALSE)</f>
        <v>18.055</v>
      </c>
      <c r="O263" s="65">
        <f ca="1">VLOOKUP($A263,INDIRECT($P$2),COLUMN()-1,FALSE)*VLOOKUP($A263,Usinas!$C:$D,2,FALSE)</f>
        <v>18.526</v>
      </c>
    </row>
    <row r="264" spans="1:15" outlineLevel="2" x14ac:dyDescent="0.25">
      <c r="A264" s="6">
        <v>290</v>
      </c>
      <c r="B264" s="7" t="s">
        <v>250</v>
      </c>
      <c r="C264" s="105"/>
      <c r="D264" s="65">
        <f ca="1">VLOOKUP($A264,INDIRECT($P$2),COLUMN()-1,FALSE)*VLOOKUP($A264,Usinas!$C:$D,2,FALSE)</f>
        <v>159.2859</v>
      </c>
      <c r="E264" s="65">
        <f ca="1">VLOOKUP($A264,INDIRECT($P$2),COLUMN()-1,FALSE)*VLOOKUP($A264,Usinas!$C:$D,2,FALSE)</f>
        <v>250.273</v>
      </c>
      <c r="F264" s="65">
        <f ca="1">VLOOKUP($A264,INDIRECT($P$2),COLUMN()-1,FALSE)*VLOOKUP($A264,Usinas!$C:$D,2,FALSE)</f>
        <v>320.91079999999999</v>
      </c>
      <c r="G264" s="65">
        <f ca="1">VLOOKUP($A264,INDIRECT($P$2),COLUMN()-1,FALSE)*VLOOKUP($A264,Usinas!$C:$D,2,FALSE)</f>
        <v>425.46409999999997</v>
      </c>
      <c r="H264" s="65">
        <f ca="1">VLOOKUP($A264,INDIRECT($P$2),COLUMN()-1,FALSE)*VLOOKUP($A264,Usinas!$C:$D,2,FALSE)</f>
        <v>497.73919999999998</v>
      </c>
      <c r="I264" s="65">
        <f ca="1">VLOOKUP($A264,INDIRECT($P$2),COLUMN()-1,FALSE)*VLOOKUP($A264,Usinas!$C:$D,2,FALSE)</f>
        <v>483.9391</v>
      </c>
      <c r="J264" s="65">
        <f ca="1">VLOOKUP($A264,INDIRECT($P$2),COLUMN()-1,FALSE)*VLOOKUP($A264,Usinas!$C:$D,2,FALSE)</f>
        <v>338.92109999999997</v>
      </c>
      <c r="K264" s="65">
        <f ca="1">VLOOKUP($A264,INDIRECT($P$2),COLUMN()-1,FALSE)*VLOOKUP($A264,Usinas!$C:$D,2,FALSE)</f>
        <v>224.54399999999998</v>
      </c>
      <c r="L264" s="65">
        <f ca="1">VLOOKUP($A264,INDIRECT($P$2),COLUMN()-1,FALSE)*VLOOKUP($A264,Usinas!$C:$D,2,FALSE)</f>
        <v>138.9366</v>
      </c>
      <c r="M264" s="65">
        <f ca="1">VLOOKUP($A264,INDIRECT($P$2),COLUMN()-1,FALSE)*VLOOKUP($A264,Usinas!$C:$D,2,FALSE)</f>
        <v>79.292100000000005</v>
      </c>
      <c r="N264" s="65">
        <f ca="1">VLOOKUP($A264,INDIRECT($P$2),COLUMN()-1,FALSE)*VLOOKUP($A264,Usinas!$C:$D,2,FALSE)</f>
        <v>57.773299999999999</v>
      </c>
      <c r="O264" s="65">
        <f ca="1">VLOOKUP($A264,INDIRECT($P$2),COLUMN()-1,FALSE)*VLOOKUP($A264,Usinas!$C:$D,2,FALSE)</f>
        <v>80.461600000000004</v>
      </c>
    </row>
    <row r="265" spans="1:15" outlineLevel="2" x14ac:dyDescent="0.25">
      <c r="A265" s="6">
        <v>269</v>
      </c>
      <c r="B265" s="7" t="s">
        <v>225</v>
      </c>
      <c r="C265" s="105"/>
      <c r="D265" s="65">
        <f ca="1">VLOOKUP($A265,INDIRECT($P$2),COLUMN()-1,FALSE)*VLOOKUP($A265,Usinas!$C:$D,2,FALSE)</f>
        <v>78.438400000000001</v>
      </c>
      <c r="E265" s="65">
        <f ca="1">VLOOKUP($A265,INDIRECT($P$2),COLUMN()-1,FALSE)*VLOOKUP($A265,Usinas!$C:$D,2,FALSE)</f>
        <v>118.98880000000001</v>
      </c>
      <c r="F265" s="65">
        <f ca="1">VLOOKUP($A265,INDIRECT($P$2),COLUMN()-1,FALSE)*VLOOKUP($A265,Usinas!$C:$D,2,FALSE)</f>
        <v>153.39520000000002</v>
      </c>
      <c r="G265" s="65">
        <f ca="1">VLOOKUP($A265,INDIRECT($P$2),COLUMN()-1,FALSE)*VLOOKUP($A265,Usinas!$C:$D,2,FALSE)</f>
        <v>208.2816</v>
      </c>
      <c r="H265" s="65">
        <f ca="1">VLOOKUP($A265,INDIRECT($P$2),COLUMN()-1,FALSE)*VLOOKUP($A265,Usinas!$C:$D,2,FALSE)</f>
        <v>242.48320000000001</v>
      </c>
      <c r="I265" s="65">
        <f ca="1">VLOOKUP($A265,INDIRECT($P$2),COLUMN()-1,FALSE)*VLOOKUP($A265,Usinas!$C:$D,2,FALSE)</f>
        <v>213.81120000000001</v>
      </c>
      <c r="J265" s="65">
        <f ca="1">VLOOKUP($A265,INDIRECT($P$2),COLUMN()-1,FALSE)*VLOOKUP($A265,Usinas!$C:$D,2,FALSE)</f>
        <v>136.8064</v>
      </c>
      <c r="K265" s="65">
        <f ca="1">VLOOKUP($A265,INDIRECT($P$2),COLUMN()-1,FALSE)*VLOOKUP($A265,Usinas!$C:$D,2,FALSE)</f>
        <v>86.016000000000005</v>
      </c>
      <c r="L265" s="65">
        <f ca="1">VLOOKUP($A265,INDIRECT($P$2),COLUMN()-1,FALSE)*VLOOKUP($A265,Usinas!$C:$D,2,FALSE)</f>
        <v>64.102400000000003</v>
      </c>
      <c r="M265" s="65">
        <f ca="1">VLOOKUP($A265,INDIRECT($P$2),COLUMN()-1,FALSE)*VLOOKUP($A265,Usinas!$C:$D,2,FALSE)</f>
        <v>54.886400000000002</v>
      </c>
      <c r="N265" s="65">
        <f ca="1">VLOOKUP($A265,INDIRECT($P$2),COLUMN()-1,FALSE)*VLOOKUP($A265,Usinas!$C:$D,2,FALSE)</f>
        <v>53.862400000000001</v>
      </c>
      <c r="O265" s="65">
        <f ca="1">VLOOKUP($A265,INDIRECT($P$2),COLUMN()-1,FALSE)*VLOOKUP($A265,Usinas!$C:$D,2,FALSE)</f>
        <v>60.006400000000006</v>
      </c>
    </row>
    <row r="266" spans="1:15" outlineLevel="1" x14ac:dyDescent="0.25">
      <c r="A266" s="8"/>
      <c r="B266" s="9" t="s">
        <v>56</v>
      </c>
      <c r="C266" s="105"/>
      <c r="D266" s="55">
        <f t="shared" ref="D266:I266" ca="1" si="47">SUM(D263:D265)</f>
        <v>260.17529999999999</v>
      </c>
      <c r="E266" s="48">
        <f t="shared" ca="1" si="47"/>
        <v>402.07480000000004</v>
      </c>
      <c r="F266" s="48">
        <f t="shared" ca="1" si="47"/>
        <v>524.54600000000005</v>
      </c>
      <c r="G266" s="48">
        <f t="shared" ca="1" si="47"/>
        <v>697.17369999999994</v>
      </c>
      <c r="H266" s="48">
        <f t="shared" ca="1" si="47"/>
        <v>800.82439999999997</v>
      </c>
      <c r="I266" s="56">
        <f t="shared" ca="1" si="47"/>
        <v>739.51229999999998</v>
      </c>
      <c r="J266" s="55">
        <f t="shared" ref="J266:O266" ca="1" si="48">SUM(J263:J265)</f>
        <v>506.65649999999994</v>
      </c>
      <c r="K266" s="48">
        <f t="shared" ca="1" si="48"/>
        <v>333.95299999999997</v>
      </c>
      <c r="L266" s="48">
        <f t="shared" ca="1" si="48"/>
        <v>223.29199999999997</v>
      </c>
      <c r="M266" s="48">
        <f t="shared" ca="1" si="48"/>
        <v>152.23350000000002</v>
      </c>
      <c r="N266" s="48">
        <f t="shared" ca="1" si="48"/>
        <v>129.69069999999999</v>
      </c>
      <c r="O266" s="56">
        <f t="shared" ca="1" si="48"/>
        <v>158.994</v>
      </c>
    </row>
    <row r="267" spans="1:15" outlineLevel="1" x14ac:dyDescent="0.25">
      <c r="A267" s="10"/>
      <c r="B267" s="11" t="s">
        <v>0</v>
      </c>
      <c r="C267" s="105"/>
      <c r="D267" s="57"/>
      <c r="E267" s="58"/>
      <c r="F267" s="58"/>
      <c r="G267" s="58"/>
      <c r="H267" s="58"/>
      <c r="I267" s="59"/>
      <c r="J267" s="57"/>
      <c r="K267" s="58"/>
      <c r="L267" s="58"/>
      <c r="M267" s="58"/>
      <c r="N267" s="58"/>
      <c r="O267" s="59"/>
    </row>
    <row r="268" spans="1:15" outlineLevel="1" x14ac:dyDescent="0.25">
      <c r="A268" s="2"/>
      <c r="B268" s="3"/>
      <c r="C268" s="105"/>
      <c r="D268" s="53"/>
      <c r="E268" s="54"/>
      <c r="F268" s="54"/>
      <c r="G268" s="54"/>
      <c r="H268" s="54"/>
      <c r="I268" s="54"/>
      <c r="J268" s="53"/>
      <c r="K268" s="54"/>
      <c r="L268" s="54"/>
      <c r="M268" s="54"/>
      <c r="N268" s="54"/>
      <c r="O268" s="54"/>
    </row>
    <row r="269" spans="1:15" outlineLevel="1" x14ac:dyDescent="0.25">
      <c r="A269" s="12"/>
      <c r="B269" s="13"/>
      <c r="C269" s="105"/>
      <c r="D269" s="560" t="s">
        <v>503</v>
      </c>
      <c r="E269" s="561" t="s">
        <v>167</v>
      </c>
      <c r="F269" s="561" t="s">
        <v>1</v>
      </c>
      <c r="G269" s="561"/>
      <c r="H269" s="561"/>
      <c r="I269" s="562"/>
      <c r="J269" s="560" t="s">
        <v>503</v>
      </c>
      <c r="K269" s="561" t="s">
        <v>167</v>
      </c>
      <c r="L269" s="561" t="s">
        <v>1</v>
      </c>
      <c r="M269" s="561"/>
      <c r="N269" s="561"/>
      <c r="O269" s="562"/>
    </row>
    <row r="270" spans="1:15" s="259" customFormat="1" outlineLevel="1" x14ac:dyDescent="0.25">
      <c r="A270" s="6">
        <v>204</v>
      </c>
      <c r="B270" s="7" t="s">
        <v>393</v>
      </c>
      <c r="C270" s="105"/>
      <c r="D270" s="65">
        <f ca="1">VLOOKUP($A270,INDIRECT($P$2),COLUMN()-1,FALSE)*VLOOKUP($A270,Usinas!$C:$D,2,FALSE)</f>
        <v>73.762500000000003</v>
      </c>
      <c r="E270" s="65">
        <f ca="1">VLOOKUP($A270,INDIRECT($P$2),COLUMN()-1,FALSE)*VLOOKUP($A270,Usinas!$C:$D,2,FALSE)</f>
        <v>139.65700000000001</v>
      </c>
      <c r="F270" s="65">
        <f ca="1">VLOOKUP($A270,INDIRECT($P$2),COLUMN()-1,FALSE)*VLOOKUP($A270,Usinas!$C:$D,2,FALSE)</f>
        <v>212.85750000000002</v>
      </c>
      <c r="G270" s="65">
        <f ca="1">VLOOKUP($A270,INDIRECT($P$2),COLUMN()-1,FALSE)*VLOOKUP($A270,Usinas!$C:$D,2,FALSE)</f>
        <v>262.87550000000005</v>
      </c>
      <c r="H270" s="65">
        <f ca="1">VLOOKUP($A270,INDIRECT($P$2),COLUMN()-1,FALSE)*VLOOKUP($A270,Usinas!$C:$D,2,FALSE)</f>
        <v>282.12400000000002</v>
      </c>
      <c r="I270" s="65">
        <f ca="1">VLOOKUP($A270,INDIRECT($P$2),COLUMN()-1,FALSE)*VLOOKUP($A270,Usinas!$C:$D,2,FALSE)</f>
        <v>221.99</v>
      </c>
      <c r="J270" s="65">
        <f ca="1">VLOOKUP($A270,INDIRECT($P$2),COLUMN()-1,FALSE)*VLOOKUP($A270,Usinas!$C:$D,2,FALSE)</f>
        <v>164.24450000000002</v>
      </c>
      <c r="K270" s="65">
        <f ca="1">VLOOKUP($A270,INDIRECT($P$2),COLUMN()-1,FALSE)*VLOOKUP($A270,Usinas!$C:$D,2,FALSE)</f>
        <v>110.15200000000002</v>
      </c>
      <c r="L270" s="65">
        <f ca="1">VLOOKUP($A270,INDIRECT($P$2),COLUMN()-1,FALSE)*VLOOKUP($A270,Usinas!$C:$D,2,FALSE)</f>
        <v>63.787000000000006</v>
      </c>
      <c r="M270" s="65">
        <f ca="1">VLOOKUP($A270,INDIRECT($P$2),COLUMN()-1,FALSE)*VLOOKUP($A270,Usinas!$C:$D,2,FALSE)</f>
        <v>38.497000000000007</v>
      </c>
      <c r="N270" s="65">
        <f ca="1">VLOOKUP($A270,INDIRECT($P$2),COLUMN()-1,FALSE)*VLOOKUP($A270,Usinas!$C:$D,2,FALSE)</f>
        <v>27.538000000000004</v>
      </c>
      <c r="O270" s="65">
        <f ca="1">VLOOKUP($A270,INDIRECT($P$2),COLUMN()-1,FALSE)*VLOOKUP($A270,Usinas!$C:$D,2,FALSE)</f>
        <v>32.034000000000006</v>
      </c>
    </row>
    <row r="271" spans="1:15" outlineLevel="2" x14ac:dyDescent="0.25">
      <c r="A271" s="6">
        <v>297</v>
      </c>
      <c r="B271" s="7" t="s">
        <v>271</v>
      </c>
      <c r="C271" s="105"/>
      <c r="D271" s="65">
        <f ca="1">VLOOKUP($A271,INDIRECT($P$2),COLUMN()-1,FALSE)*VLOOKUP($A271,Usinas!$C:$D,2,FALSE)</f>
        <v>85.5441</v>
      </c>
      <c r="E271" s="65">
        <f ca="1">VLOOKUP($A271,INDIRECT($P$2),COLUMN()-1,FALSE)*VLOOKUP($A271,Usinas!$C:$D,2,FALSE)</f>
        <v>161.90549999999999</v>
      </c>
      <c r="F271" s="65">
        <f ca="1">VLOOKUP($A271,INDIRECT($P$2),COLUMN()-1,FALSE)*VLOOKUP($A271,Usinas!$C:$D,2,FALSE)</f>
        <v>246.96629999999999</v>
      </c>
      <c r="G271" s="65">
        <f ca="1">VLOOKUP($A271,INDIRECT($P$2),COLUMN()-1,FALSE)*VLOOKUP($A271,Usinas!$C:$D,2,FALSE)</f>
        <v>304.96229999999997</v>
      </c>
      <c r="H271" s="65">
        <f ca="1">VLOOKUP($A271,INDIRECT($P$2),COLUMN()-1,FALSE)*VLOOKUP($A271,Usinas!$C:$D,2,FALSE)</f>
        <v>327.35519999999997</v>
      </c>
      <c r="I271" s="65">
        <f ca="1">VLOOKUP($A271,INDIRECT($P$2),COLUMN()-1,FALSE)*VLOOKUP($A271,Usinas!$C:$D,2,FALSE)</f>
        <v>257.59890000000001</v>
      </c>
      <c r="J271" s="65">
        <f ca="1">VLOOKUP($A271,INDIRECT($P$2),COLUMN()-1,FALSE)*VLOOKUP($A271,Usinas!$C:$D,2,FALSE)</f>
        <v>190.42019999999999</v>
      </c>
      <c r="K271" s="65">
        <f ca="1">VLOOKUP($A271,INDIRECT($P$2),COLUMN()-1,FALSE)*VLOOKUP($A271,Usinas!$C:$D,2,FALSE)</f>
        <v>127.9134</v>
      </c>
      <c r="L271" s="65">
        <f ca="1">VLOOKUP($A271,INDIRECT($P$2),COLUMN()-1,FALSE)*VLOOKUP($A271,Usinas!$C:$D,2,FALSE)</f>
        <v>73.94489999999999</v>
      </c>
      <c r="M271" s="65">
        <f ca="1">VLOOKUP($A271,INDIRECT($P$2),COLUMN()-1,FALSE)*VLOOKUP($A271,Usinas!$C:$D,2,FALSE)</f>
        <v>44.624699999999997</v>
      </c>
      <c r="N271" s="65">
        <f ca="1">VLOOKUP($A271,INDIRECT($P$2),COLUMN()-1,FALSE)*VLOOKUP($A271,Usinas!$C:$D,2,FALSE)</f>
        <v>31.8978</v>
      </c>
      <c r="O271" s="65">
        <f ca="1">VLOOKUP($A271,INDIRECT($P$2),COLUMN()-1,FALSE)*VLOOKUP($A271,Usinas!$C:$D,2,FALSE)</f>
        <v>37.214100000000002</v>
      </c>
    </row>
    <row r="272" spans="1:15" outlineLevel="2" x14ac:dyDescent="0.25">
      <c r="A272" s="6">
        <v>280</v>
      </c>
      <c r="B272" s="7" t="s">
        <v>251</v>
      </c>
      <c r="C272" s="105"/>
      <c r="D272" s="65">
        <f ca="1">VLOOKUP($A272,INDIRECT($P$2),COLUMN()-1,FALSE)*VLOOKUP($A272,Usinas!$C:$D,2,FALSE)</f>
        <v>94.543800000000005</v>
      </c>
      <c r="E272" s="65">
        <f ca="1">VLOOKUP($A272,INDIRECT($P$2),COLUMN()-1,FALSE)*VLOOKUP($A272,Usinas!$C:$D,2,FALSE)</f>
        <v>178.6824</v>
      </c>
      <c r="F272" s="65">
        <f ca="1">VLOOKUP($A272,INDIRECT($P$2),COLUMN()-1,FALSE)*VLOOKUP($A272,Usinas!$C:$D,2,FALSE)</f>
        <v>272.5086</v>
      </c>
      <c r="G272" s="65">
        <f ca="1">VLOOKUP($A272,INDIRECT($P$2),COLUMN()-1,FALSE)*VLOOKUP($A272,Usinas!$C:$D,2,FALSE)</f>
        <v>336.55439999999999</v>
      </c>
      <c r="H272" s="65">
        <f ca="1">VLOOKUP($A272,INDIRECT($P$2),COLUMN()-1,FALSE)*VLOOKUP($A272,Usinas!$C:$D,2,FALSE)</f>
        <v>361.3116</v>
      </c>
      <c r="I272" s="65">
        <f ca="1">VLOOKUP($A272,INDIRECT($P$2),COLUMN()-1,FALSE)*VLOOKUP($A272,Usinas!$C:$D,2,FALSE)</f>
        <v>284.1696</v>
      </c>
      <c r="J272" s="65">
        <f ca="1">VLOOKUP($A272,INDIRECT($P$2),COLUMN()-1,FALSE)*VLOOKUP($A272,Usinas!$C:$D,2,FALSE)</f>
        <v>210.2568</v>
      </c>
      <c r="K272" s="65">
        <f ca="1">VLOOKUP($A272,INDIRECT($P$2),COLUMN()-1,FALSE)*VLOOKUP($A272,Usinas!$C:$D,2,FALSE)</f>
        <v>141.18780000000001</v>
      </c>
      <c r="L272" s="65">
        <f ca="1">VLOOKUP($A272,INDIRECT($P$2),COLUMN()-1,FALSE)*VLOOKUP($A272,Usinas!$C:$D,2,FALSE)</f>
        <v>81.626999999999995</v>
      </c>
      <c r="M272" s="65">
        <f ca="1">VLOOKUP($A272,INDIRECT($P$2),COLUMN()-1,FALSE)*VLOOKUP($A272,Usinas!$C:$D,2,FALSE)</f>
        <v>49.335000000000001</v>
      </c>
      <c r="N272" s="65">
        <f ca="1">VLOOKUP($A272,INDIRECT($P$2),COLUMN()-1,FALSE)*VLOOKUP($A272,Usinas!$C:$D,2,FALSE)</f>
        <v>35.162399999999998</v>
      </c>
      <c r="O272" s="65">
        <f ca="1">VLOOKUP($A272,INDIRECT($P$2),COLUMN()-1,FALSE)*VLOOKUP($A272,Usinas!$C:$D,2,FALSE)</f>
        <v>40.903199999999998</v>
      </c>
    </row>
    <row r="273" spans="1:15" outlineLevel="1" x14ac:dyDescent="0.25">
      <c r="A273" s="8"/>
      <c r="B273" s="9" t="s">
        <v>56</v>
      </c>
      <c r="C273" s="105"/>
      <c r="D273" s="55">
        <f t="shared" ref="D273:O273" ca="1" si="49">SUM(D270:D272)</f>
        <v>253.85040000000001</v>
      </c>
      <c r="E273" s="55">
        <f t="shared" ca="1" si="49"/>
        <v>480.24490000000003</v>
      </c>
      <c r="F273" s="55">
        <f t="shared" ca="1" si="49"/>
        <v>732.33240000000001</v>
      </c>
      <c r="G273" s="55">
        <f t="shared" ca="1" si="49"/>
        <v>904.3922</v>
      </c>
      <c r="H273" s="55">
        <f t="shared" ca="1" si="49"/>
        <v>970.79079999999999</v>
      </c>
      <c r="I273" s="55">
        <f t="shared" ca="1" si="49"/>
        <v>763.75850000000003</v>
      </c>
      <c r="J273" s="55">
        <f t="shared" ca="1" si="49"/>
        <v>564.92150000000004</v>
      </c>
      <c r="K273" s="55">
        <f t="shared" ca="1" si="49"/>
        <v>379.25319999999999</v>
      </c>
      <c r="L273" s="55">
        <f t="shared" ca="1" si="49"/>
        <v>219.35890000000001</v>
      </c>
      <c r="M273" s="55">
        <f t="shared" ca="1" si="49"/>
        <v>132.45670000000001</v>
      </c>
      <c r="N273" s="55">
        <f t="shared" ca="1" si="49"/>
        <v>94.598199999999991</v>
      </c>
      <c r="O273" s="55">
        <f t="shared" ca="1" si="49"/>
        <v>110.15130000000001</v>
      </c>
    </row>
    <row r="274" spans="1:15" outlineLevel="1" x14ac:dyDescent="0.25">
      <c r="A274" s="10"/>
      <c r="B274" s="11" t="s">
        <v>0</v>
      </c>
      <c r="C274" s="105"/>
      <c r="D274" s="57"/>
      <c r="E274" s="58"/>
      <c r="F274" s="58"/>
      <c r="G274" s="58"/>
      <c r="H274" s="58"/>
      <c r="I274" s="59"/>
      <c r="J274" s="57"/>
      <c r="K274" s="58"/>
      <c r="L274" s="58"/>
      <c r="M274" s="58"/>
      <c r="N274" s="58"/>
      <c r="O274" s="59"/>
    </row>
    <row r="275" spans="1:15" s="259" customFormat="1" outlineLevel="1" x14ac:dyDescent="0.25">
      <c r="A275" s="2"/>
      <c r="B275" s="3"/>
      <c r="C275" s="105"/>
      <c r="D275" s="53"/>
      <c r="E275" s="54"/>
      <c r="F275" s="54"/>
      <c r="G275" s="54"/>
      <c r="H275" s="54"/>
      <c r="I275" s="54"/>
      <c r="J275" s="53"/>
      <c r="K275" s="54"/>
      <c r="L275" s="54"/>
      <c r="M275" s="54"/>
      <c r="N275" s="54"/>
      <c r="O275" s="54"/>
    </row>
    <row r="276" spans="1:15" s="259" customFormat="1" outlineLevel="1" x14ac:dyDescent="0.25">
      <c r="A276" s="4"/>
      <c r="B276" s="5"/>
      <c r="C276" s="105"/>
      <c r="D276" s="551" t="s">
        <v>754</v>
      </c>
      <c r="E276" s="552"/>
      <c r="F276" s="552"/>
      <c r="G276" s="552"/>
      <c r="H276" s="552"/>
      <c r="I276" s="553"/>
      <c r="J276" s="551"/>
      <c r="K276" s="552"/>
      <c r="L276" s="552"/>
      <c r="M276" s="552"/>
      <c r="N276" s="552"/>
      <c r="O276" s="553"/>
    </row>
    <row r="277" spans="1:15" s="259" customFormat="1" outlineLevel="2" x14ac:dyDescent="0.25">
      <c r="A277" s="6">
        <v>292</v>
      </c>
      <c r="B277" s="7" t="s">
        <v>430</v>
      </c>
      <c r="C277" s="105"/>
      <c r="D277" s="65">
        <f ca="1">VLOOKUP($A277,INDIRECT($P$2),COLUMN()-1,FALSE)*VLOOKUP($A277,Usinas!$C:$D,2,FALSE)</f>
        <v>5514.7712000000001</v>
      </c>
      <c r="E277" s="65">
        <f ca="1">VLOOKUP($A277,INDIRECT($P$2),COLUMN()-1,FALSE)*VLOOKUP($A277,Usinas!$C:$D,2,FALSE)</f>
        <v>8732.3904000000002</v>
      </c>
      <c r="F277" s="65">
        <f ca="1">VLOOKUP($A277,INDIRECT($P$2),COLUMN()-1,FALSE)*VLOOKUP($A277,Usinas!$C:$D,2,FALSE)</f>
        <v>9548.4416000000001</v>
      </c>
      <c r="G277" s="65">
        <f ca="1">VLOOKUP($A277,INDIRECT($P$2),COLUMN()-1,FALSE)*VLOOKUP($A277,Usinas!$C:$D,2,FALSE)</f>
        <v>8898.6527999999998</v>
      </c>
      <c r="H277" s="65">
        <f ca="1">VLOOKUP($A277,INDIRECT($P$2),COLUMN()-1,FALSE)*VLOOKUP($A277,Usinas!$C:$D,2,FALSE)</f>
        <v>8252.0768000000007</v>
      </c>
      <c r="I277" s="65">
        <f ca="1">VLOOKUP($A277,INDIRECT($P$2),COLUMN()-1,FALSE)*VLOOKUP($A277,Usinas!$C:$D,2,FALSE)</f>
        <v>4288.2848000000004</v>
      </c>
      <c r="J277" s="65">
        <f ca="1">VLOOKUP($A277,INDIRECT($P$2),COLUMN()-1,FALSE)*VLOOKUP($A277,Usinas!$C:$D,2,FALSE)</f>
        <v>1398.3712</v>
      </c>
      <c r="K277" s="65">
        <f ca="1">VLOOKUP($A277,INDIRECT($P$2),COLUMN()-1,FALSE)*VLOOKUP($A277,Usinas!$C:$D,2,FALSE)</f>
        <v>553.40480000000002</v>
      </c>
      <c r="L277" s="65">
        <f ca="1">VLOOKUP($A277,INDIRECT($P$2),COLUMN()-1,FALSE)*VLOOKUP($A277,Usinas!$C:$D,2,FALSE)</f>
        <v>276.30079999999998</v>
      </c>
      <c r="M277" s="65">
        <f ca="1">VLOOKUP($A277,INDIRECT($P$2),COLUMN()-1,FALSE)*VLOOKUP($A277,Usinas!$C:$D,2,FALSE)</f>
        <v>341.36</v>
      </c>
      <c r="N277" s="65">
        <f ca="1">VLOOKUP($A277,INDIRECT($P$2),COLUMN()-1,FALSE)*VLOOKUP($A277,Usinas!$C:$D,2,FALSE)</f>
        <v>878.70080000000007</v>
      </c>
      <c r="O277" s="65">
        <f ca="1">VLOOKUP($A277,INDIRECT($P$2),COLUMN()-1,FALSE)*VLOOKUP($A277,Usinas!$C:$D,2,FALSE)</f>
        <v>2371.0464000000002</v>
      </c>
    </row>
    <row r="278" spans="1:15" s="259" customFormat="1" outlineLevel="2" x14ac:dyDescent="0.25">
      <c r="A278" s="6">
        <v>302</v>
      </c>
      <c r="B278" s="7" t="s">
        <v>753</v>
      </c>
      <c r="C278" s="105"/>
      <c r="D278" s="65">
        <f ca="1">VLOOKUP($A278,INDIRECT($P$2),COLUMN()-1,FALSE)*VLOOKUP($A278,Usinas!$C:$D,2,FALSE)</f>
        <v>138.1644</v>
      </c>
      <c r="E278" s="65">
        <f ca="1">VLOOKUP($A278,INDIRECT($P$2),COLUMN()-1,FALSE)*VLOOKUP($A278,Usinas!$C:$D,2,FALSE)</f>
        <v>280.98079999999999</v>
      </c>
      <c r="F278" s="65">
        <f ca="1">VLOOKUP($A278,INDIRECT($P$2),COLUMN()-1,FALSE)*VLOOKUP($A278,Usinas!$C:$D,2,FALSE)</f>
        <v>721.75779999999997</v>
      </c>
      <c r="G278" s="65">
        <f ca="1">VLOOKUP($A278,INDIRECT($P$2),COLUMN()-1,FALSE)*VLOOKUP($A278,Usinas!$C:$D,2,FALSE)</f>
        <v>1187.3067000000001</v>
      </c>
      <c r="H278" s="65">
        <f ca="1">VLOOKUP($A278,INDIRECT($P$2),COLUMN()-1,FALSE)*VLOOKUP($A278,Usinas!$C:$D,2,FALSE)</f>
        <v>597.78200000000004</v>
      </c>
      <c r="I278" s="65">
        <f ca="1">VLOOKUP($A278,INDIRECT($P$2),COLUMN()-1,FALSE)*VLOOKUP($A278,Usinas!$C:$D,2,FALSE)</f>
        <v>232.6</v>
      </c>
      <c r="J278" s="65">
        <f ca="1">VLOOKUP($A278,INDIRECT($P$2),COLUMN()-1,FALSE)*VLOOKUP($A278,Usinas!$C:$D,2,FALSE)</f>
        <v>139.56</v>
      </c>
      <c r="K278" s="65">
        <f ca="1">VLOOKUP($A278,INDIRECT($P$2),COLUMN()-1,FALSE)*VLOOKUP($A278,Usinas!$C:$D,2,FALSE)</f>
        <v>104.55370000000001</v>
      </c>
      <c r="L278" s="65">
        <f ca="1">VLOOKUP($A278,INDIRECT($P$2),COLUMN()-1,FALSE)*VLOOKUP($A278,Usinas!$C:$D,2,FALSE)</f>
        <v>86.294600000000003</v>
      </c>
      <c r="M278" s="65">
        <f ca="1">VLOOKUP($A278,INDIRECT($P$2),COLUMN()-1,FALSE)*VLOOKUP($A278,Usinas!$C:$D,2,FALSE)</f>
        <v>79.898099999999999</v>
      </c>
      <c r="N278" s="65">
        <f ca="1">VLOOKUP($A278,INDIRECT($P$2),COLUMN()-1,FALSE)*VLOOKUP($A278,Usinas!$C:$D,2,FALSE)</f>
        <v>92.691100000000006</v>
      </c>
      <c r="O278" s="65">
        <f ca="1">VLOOKUP($A278,INDIRECT($P$2),COLUMN()-1,FALSE)*VLOOKUP($A278,Usinas!$C:$D,2,FALSE)</f>
        <v>104.67</v>
      </c>
    </row>
    <row r="279" spans="1:15" s="259" customFormat="1" outlineLevel="1" x14ac:dyDescent="0.25">
      <c r="A279" s="8"/>
      <c r="B279" s="9" t="s">
        <v>56</v>
      </c>
      <c r="C279" s="105"/>
      <c r="D279" s="55">
        <f t="shared" ref="D279:O279" ca="1" si="50">SUM(D277:D278)</f>
        <v>5652.9355999999998</v>
      </c>
      <c r="E279" s="48">
        <f t="shared" ca="1" si="50"/>
        <v>9013.3711999999996</v>
      </c>
      <c r="F279" s="48">
        <f t="shared" ca="1" si="50"/>
        <v>10270.1994</v>
      </c>
      <c r="G279" s="48">
        <f t="shared" ca="1" si="50"/>
        <v>10085.959500000001</v>
      </c>
      <c r="H279" s="48">
        <f t="shared" ca="1" si="50"/>
        <v>8849.8588</v>
      </c>
      <c r="I279" s="56">
        <f t="shared" ca="1" si="50"/>
        <v>4520.8848000000007</v>
      </c>
      <c r="J279" s="55">
        <f t="shared" ca="1" si="50"/>
        <v>1537.9312</v>
      </c>
      <c r="K279" s="48">
        <f t="shared" ca="1" si="50"/>
        <v>657.95850000000007</v>
      </c>
      <c r="L279" s="48">
        <f t="shared" ca="1" si="50"/>
        <v>362.59539999999998</v>
      </c>
      <c r="M279" s="48">
        <f t="shared" ca="1" si="50"/>
        <v>421.25810000000001</v>
      </c>
      <c r="N279" s="48">
        <f t="shared" ca="1" si="50"/>
        <v>971.39190000000008</v>
      </c>
      <c r="O279" s="56">
        <f t="shared" ca="1" si="50"/>
        <v>2475.7164000000002</v>
      </c>
    </row>
    <row r="280" spans="1:15" s="259" customFormat="1" outlineLevel="1" x14ac:dyDescent="0.25">
      <c r="A280" s="10"/>
      <c r="B280" s="11" t="s">
        <v>0</v>
      </c>
      <c r="C280" s="105"/>
      <c r="D280" s="57"/>
      <c r="E280" s="58"/>
      <c r="F280" s="58"/>
      <c r="G280" s="58"/>
      <c r="H280" s="58"/>
      <c r="I280" s="59"/>
      <c r="J280" s="57"/>
      <c r="K280" s="58"/>
      <c r="L280" s="58"/>
      <c r="M280" s="58"/>
      <c r="N280" s="58"/>
      <c r="O280" s="59"/>
    </row>
    <row r="281" spans="1:15" outlineLevel="1" x14ac:dyDescent="0.25">
      <c r="A281" s="2"/>
      <c r="B281" s="3"/>
      <c r="C281" s="105"/>
      <c r="D281" s="53"/>
      <c r="E281" s="54"/>
      <c r="F281" s="54"/>
      <c r="G281" s="54"/>
      <c r="H281" s="54"/>
      <c r="I281" s="54"/>
      <c r="J281" s="53"/>
      <c r="K281" s="54"/>
      <c r="L281" s="54"/>
      <c r="M281" s="54"/>
      <c r="N281" s="54"/>
      <c r="O281" s="54"/>
    </row>
    <row r="282" spans="1:15" ht="15.75" x14ac:dyDescent="0.25">
      <c r="A282" s="85"/>
      <c r="B282" s="86"/>
      <c r="C282" s="97"/>
      <c r="D282" s="548" t="s">
        <v>226</v>
      </c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50"/>
    </row>
    <row r="283" spans="1:15" ht="15.75" x14ac:dyDescent="0.25">
      <c r="A283" s="87"/>
      <c r="B283" s="88" t="s">
        <v>56</v>
      </c>
      <c r="C283" s="97"/>
      <c r="D283" s="88">
        <f ca="1">D259+D266+D273+D279</f>
        <v>15759.282900000002</v>
      </c>
      <c r="E283" s="88">
        <f t="shared" ref="E283:O283" ca="1" si="51">E259+E266+E273+E279</f>
        <v>22695.672299999998</v>
      </c>
      <c r="F283" s="88">
        <f t="shared" ca="1" si="51"/>
        <v>26332.307199999999</v>
      </c>
      <c r="G283" s="88">
        <f t="shared" ca="1" si="51"/>
        <v>26191.505600000004</v>
      </c>
      <c r="H283" s="88">
        <f t="shared" ca="1" si="51"/>
        <v>19942.330600000001</v>
      </c>
      <c r="I283" s="88">
        <f t="shared" ca="1" si="51"/>
        <v>10468.667800000001</v>
      </c>
      <c r="J283" s="88">
        <f t="shared" ca="1" si="51"/>
        <v>5221.8189999999995</v>
      </c>
      <c r="K283" s="88">
        <f t="shared" ca="1" si="51"/>
        <v>3224.5187000000001</v>
      </c>
      <c r="L283" s="88">
        <f t="shared" ca="1" si="51"/>
        <v>2297.1558999999997</v>
      </c>
      <c r="M283" s="88">
        <f t="shared" ca="1" si="51"/>
        <v>2418.2345</v>
      </c>
      <c r="N283" s="88">
        <f t="shared" ca="1" si="51"/>
        <v>4056.6453999999999</v>
      </c>
      <c r="O283" s="88">
        <f t="shared" ca="1" si="51"/>
        <v>8306.4645</v>
      </c>
    </row>
  </sheetData>
  <mergeCells count="60">
    <mergeCell ref="D262:I262"/>
    <mergeCell ref="J262:O262"/>
    <mergeCell ref="D269:I269"/>
    <mergeCell ref="J269:O269"/>
    <mergeCell ref="D282:O282"/>
    <mergeCell ref="D276:I276"/>
    <mergeCell ref="J276:O276"/>
    <mergeCell ref="D242:I242"/>
    <mergeCell ref="J242:O242"/>
    <mergeCell ref="D220:I220"/>
    <mergeCell ref="J220:O220"/>
    <mergeCell ref="D225:O225"/>
    <mergeCell ref="D229:I229"/>
    <mergeCell ref="J229:O229"/>
    <mergeCell ref="D237:I237"/>
    <mergeCell ref="J237:O237"/>
    <mergeCell ref="D247:I247"/>
    <mergeCell ref="J247:O247"/>
    <mergeCell ref="D252:O252"/>
    <mergeCell ref="D256:I256"/>
    <mergeCell ref="J256:O256"/>
    <mergeCell ref="D215:I215"/>
    <mergeCell ref="J215:O215"/>
    <mergeCell ref="D159:I159"/>
    <mergeCell ref="J159:O159"/>
    <mergeCell ref="D168:O168"/>
    <mergeCell ref="D172:I172"/>
    <mergeCell ref="J172:O172"/>
    <mergeCell ref="D183:I183"/>
    <mergeCell ref="J183:O183"/>
    <mergeCell ref="D195:I195"/>
    <mergeCell ref="J195:O195"/>
    <mergeCell ref="D210:I210"/>
    <mergeCell ref="D140:I140"/>
    <mergeCell ref="J140:O140"/>
    <mergeCell ref="D152:I152"/>
    <mergeCell ref="J152:O152"/>
    <mergeCell ref="J210:O210"/>
    <mergeCell ref="D114:I114"/>
    <mergeCell ref="J114:O114"/>
    <mergeCell ref="D126:I126"/>
    <mergeCell ref="J126:O126"/>
    <mergeCell ref="D135:I135"/>
    <mergeCell ref="J135:O135"/>
    <mergeCell ref="D89:I89"/>
    <mergeCell ref="J89:O89"/>
    <mergeCell ref="D104:I104"/>
    <mergeCell ref="J104:O104"/>
    <mergeCell ref="D109:I109"/>
    <mergeCell ref="J109:O109"/>
    <mergeCell ref="D77:O77"/>
    <mergeCell ref="A1:A4"/>
    <mergeCell ref="B1:B4"/>
    <mergeCell ref="D6:O6"/>
    <mergeCell ref="D83:I83"/>
    <mergeCell ref="J83:O83"/>
    <mergeCell ref="D25:O25"/>
    <mergeCell ref="D48:O48"/>
    <mergeCell ref="D53:O53"/>
    <mergeCell ref="D63:O6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4" tint="0.39997558519241921"/>
  </sheetPr>
  <dimension ref="A1:P285"/>
  <sheetViews>
    <sheetView topLeftCell="A125" workbookViewId="0">
      <selection activeCell="A146" sqref="A146:XFD146"/>
    </sheetView>
  </sheetViews>
  <sheetFormatPr defaultRowHeight="15" outlineLevelRow="2" x14ac:dyDescent="0.25"/>
  <cols>
    <col min="1" max="1" width="6.85546875" style="113" bestFit="1" customWidth="1"/>
    <col min="2" max="2" width="28.85546875" style="113" bestFit="1" customWidth="1"/>
    <col min="3" max="3" width="1.7109375" style="93" customWidth="1"/>
    <col min="4" max="8" width="12.140625" style="113" bestFit="1" customWidth="1"/>
    <col min="9" max="9" width="12.28515625" style="113" customWidth="1"/>
    <col min="10" max="16384" width="9.140625" style="113"/>
  </cols>
  <sheetData>
    <row r="1" spans="1:16" x14ac:dyDescent="0.25">
      <c r="A1" s="536" t="s">
        <v>39</v>
      </c>
      <c r="B1" s="538" t="s">
        <v>40</v>
      </c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13" t="s">
        <v>530</v>
      </c>
    </row>
    <row r="2" spans="1:16" x14ac:dyDescent="0.25">
      <c r="A2" s="537"/>
      <c r="B2" s="539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113" t="str">
        <f>P1&amp;"!$A$68:$N$387"</f>
        <v>Cen1!$A$68:$N$387</v>
      </c>
    </row>
    <row r="3" spans="1:16" x14ac:dyDescent="0.25">
      <c r="A3" s="537"/>
      <c r="B3" s="539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</row>
    <row r="4" spans="1:16" x14ac:dyDescent="0.25">
      <c r="A4" s="537"/>
      <c r="B4" s="539"/>
      <c r="D4" s="79" t="s">
        <v>504</v>
      </c>
      <c r="E4" s="79" t="s">
        <v>505</v>
      </c>
      <c r="F4" s="79" t="s">
        <v>506</v>
      </c>
      <c r="G4" s="79" t="s">
        <v>507</v>
      </c>
      <c r="H4" s="79" t="s">
        <v>508</v>
      </c>
      <c r="I4" s="79" t="s">
        <v>509</v>
      </c>
      <c r="J4" s="79" t="s">
        <v>510</v>
      </c>
      <c r="K4" s="79" t="s">
        <v>511</v>
      </c>
      <c r="L4" s="79" t="s">
        <v>512</v>
      </c>
      <c r="M4" s="79" t="s">
        <v>513</v>
      </c>
      <c r="N4" s="79" t="s">
        <v>514</v>
      </c>
      <c r="O4" s="79" t="s">
        <v>515</v>
      </c>
    </row>
    <row r="5" spans="1:16" x14ac:dyDescent="0.25">
      <c r="A5" s="91"/>
      <c r="B5" s="92"/>
      <c r="D5" s="94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</row>
    <row r="6" spans="1:16" outlineLevel="1" x14ac:dyDescent="0.25">
      <c r="A6" s="63"/>
      <c r="B6" s="64"/>
      <c r="D6" s="540" t="s">
        <v>41</v>
      </c>
      <c r="E6" s="541"/>
      <c r="F6" s="541"/>
      <c r="G6" s="541"/>
      <c r="H6" s="541"/>
      <c r="I6" s="541"/>
      <c r="J6" s="541"/>
      <c r="K6" s="541"/>
      <c r="L6" s="541"/>
      <c r="M6" s="541"/>
      <c r="N6" s="541"/>
      <c r="O6" s="541"/>
    </row>
    <row r="7" spans="1:16" hidden="1" outlineLevel="2" x14ac:dyDescent="0.25">
      <c r="A7" s="61">
        <v>1</v>
      </c>
      <c r="B7" s="62" t="s">
        <v>42</v>
      </c>
      <c r="D7" s="65">
        <f ca="1">VLOOKUP($A7,INDIRECT($P$2),COLUMN()-1,FALSE)*VLOOKUP($A7,Usinas!$C:$D,2,FALSE)</f>
        <v>48.880800000000001</v>
      </c>
      <c r="E7" s="65">
        <f ca="1">VLOOKUP($A7,INDIRECT($P$2),COLUMN()-1,FALSE)*VLOOKUP($A7,Usinas!$C:$D,2,FALSE)</f>
        <v>44.347499999999997</v>
      </c>
      <c r="F7" s="65">
        <f ca="1">VLOOKUP($A7,INDIRECT($P$2),COLUMN()-1,FALSE)*VLOOKUP($A7,Usinas!$C:$D,2,FALSE)</f>
        <v>39.42</v>
      </c>
      <c r="G7" s="65">
        <f ca="1">VLOOKUP($A7,INDIRECT($P$2),COLUMN()-1,FALSE)*VLOOKUP($A7,Usinas!$C:$D,2,FALSE)</f>
        <v>27.002700000000001</v>
      </c>
      <c r="H7" s="65">
        <f ca="1">VLOOKUP($A7,INDIRECT($P$2),COLUMN()-1,FALSE)*VLOOKUP($A7,Usinas!$C:$D,2,FALSE)</f>
        <v>20.301300000000001</v>
      </c>
      <c r="I7" s="65">
        <f ca="1">VLOOKUP($A7,INDIRECT($P$2),COLUMN()-1,FALSE)*VLOOKUP($A7,Usinas!$C:$D,2,FALSE)</f>
        <v>17.1477</v>
      </c>
      <c r="J7" s="65">
        <f ca="1">VLOOKUP($A7,INDIRECT($P$2),COLUMN()-1,FALSE)*VLOOKUP($A7,Usinas!$C:$D,2,FALSE)</f>
        <v>14.388299999999999</v>
      </c>
      <c r="K7" s="65">
        <f ca="1">VLOOKUP($A7,INDIRECT($P$2),COLUMN()-1,FALSE)*VLOOKUP($A7,Usinas!$C:$D,2,FALSE)</f>
        <v>12.417299999999999</v>
      </c>
      <c r="L7" s="65">
        <f ca="1">VLOOKUP($A7,INDIRECT($P$2),COLUMN()-1,FALSE)*VLOOKUP($A7,Usinas!$C:$D,2,FALSE)</f>
        <v>13.008599999999999</v>
      </c>
      <c r="M7" s="65">
        <f ca="1">VLOOKUP($A7,INDIRECT($P$2),COLUMN()-1,FALSE)*VLOOKUP($A7,Usinas!$C:$D,2,FALSE)</f>
        <v>15.1767</v>
      </c>
      <c r="N7" s="65">
        <f ca="1">VLOOKUP($A7,INDIRECT($P$2),COLUMN()-1,FALSE)*VLOOKUP($A7,Usinas!$C:$D,2,FALSE)</f>
        <v>21.681000000000001</v>
      </c>
      <c r="O7" s="65">
        <f ca="1">VLOOKUP($A7,INDIRECT($P$2),COLUMN()-1,FALSE)*VLOOKUP($A7,Usinas!$C:$D,2,FALSE)</f>
        <v>35.478000000000002</v>
      </c>
    </row>
    <row r="8" spans="1:16" hidden="1" outlineLevel="2" x14ac:dyDescent="0.25">
      <c r="A8" s="61">
        <v>2</v>
      </c>
      <c r="B8" s="62" t="s">
        <v>43</v>
      </c>
      <c r="D8" s="65">
        <f ca="1">VLOOKUP($A8,INDIRECT($P$2),COLUMN()-1,FALSE)*VLOOKUP($A8,Usinas!$C:$D,2,FALSE)</f>
        <v>60.685600000000001</v>
      </c>
      <c r="E8" s="65">
        <f ca="1">VLOOKUP($A8,INDIRECT($P$2),COLUMN()-1,FALSE)*VLOOKUP($A8,Usinas!$C:$D,2,FALSE)</f>
        <v>55.057499999999997</v>
      </c>
      <c r="F8" s="65">
        <f ca="1">VLOOKUP($A8,INDIRECT($P$2),COLUMN()-1,FALSE)*VLOOKUP($A8,Usinas!$C:$D,2,FALSE)</f>
        <v>48.94</v>
      </c>
      <c r="G8" s="65">
        <f ca="1">VLOOKUP($A8,INDIRECT($P$2),COLUMN()-1,FALSE)*VLOOKUP($A8,Usinas!$C:$D,2,FALSE)</f>
        <v>33.523899999999998</v>
      </c>
      <c r="H8" s="65">
        <f ca="1">VLOOKUP($A8,INDIRECT($P$2),COLUMN()-1,FALSE)*VLOOKUP($A8,Usinas!$C:$D,2,FALSE)</f>
        <v>25.2041</v>
      </c>
      <c r="I8" s="65">
        <f ca="1">VLOOKUP($A8,INDIRECT($P$2),COLUMN()-1,FALSE)*VLOOKUP($A8,Usinas!$C:$D,2,FALSE)</f>
        <v>21.288900000000002</v>
      </c>
      <c r="J8" s="65">
        <f ca="1">VLOOKUP($A8,INDIRECT($P$2),COLUMN()-1,FALSE)*VLOOKUP($A8,Usinas!$C:$D,2,FALSE)</f>
        <v>17.863099999999999</v>
      </c>
      <c r="K8" s="65">
        <f ca="1">VLOOKUP($A8,INDIRECT($P$2),COLUMN()-1,FALSE)*VLOOKUP($A8,Usinas!$C:$D,2,FALSE)</f>
        <v>15.4161</v>
      </c>
      <c r="L8" s="65">
        <f ca="1">VLOOKUP($A8,INDIRECT($P$2),COLUMN()-1,FALSE)*VLOOKUP($A8,Usinas!$C:$D,2,FALSE)</f>
        <v>16.150200000000002</v>
      </c>
      <c r="M8" s="65">
        <f ca="1">VLOOKUP($A8,INDIRECT($P$2),COLUMN()-1,FALSE)*VLOOKUP($A8,Usinas!$C:$D,2,FALSE)</f>
        <v>18.841899999999999</v>
      </c>
      <c r="N8" s="65">
        <f ca="1">VLOOKUP($A8,INDIRECT($P$2),COLUMN()-1,FALSE)*VLOOKUP($A8,Usinas!$C:$D,2,FALSE)</f>
        <v>26.917000000000002</v>
      </c>
      <c r="O8" s="65">
        <f ca="1">VLOOKUP($A8,INDIRECT($P$2),COLUMN()-1,FALSE)*VLOOKUP($A8,Usinas!$C:$D,2,FALSE)</f>
        <v>44.045999999999999</v>
      </c>
    </row>
    <row r="9" spans="1:16" hidden="1" outlineLevel="2" x14ac:dyDescent="0.25">
      <c r="A9" s="61">
        <v>211</v>
      </c>
      <c r="B9" s="62" t="s">
        <v>44</v>
      </c>
      <c r="D9" s="65">
        <f ca="1">VLOOKUP($A9,INDIRECT($P$2),COLUMN()-1,FALSE)*VLOOKUP($A9,Usinas!$C:$D,2,FALSE)</f>
        <v>201.8888</v>
      </c>
      <c r="E9" s="65">
        <f ca="1">VLOOKUP($A9,INDIRECT($P$2),COLUMN()-1,FALSE)*VLOOKUP($A9,Usinas!$C:$D,2,FALSE)</f>
        <v>178.7269</v>
      </c>
      <c r="F9" s="65">
        <f ca="1">VLOOKUP($A9,INDIRECT($P$2),COLUMN()-1,FALSE)*VLOOKUP($A9,Usinas!$C:$D,2,FALSE)</f>
        <v>158.6763</v>
      </c>
      <c r="G9" s="65">
        <f ca="1">VLOOKUP($A9,INDIRECT($P$2),COLUMN()-1,FALSE)*VLOOKUP($A9,Usinas!$C:$D,2,FALSE)</f>
        <v>109.5869</v>
      </c>
      <c r="H9" s="65">
        <f ca="1">VLOOKUP($A9,INDIRECT($P$2),COLUMN()-1,FALSE)*VLOOKUP($A9,Usinas!$C:$D,2,FALSE)</f>
        <v>80.548100000000005</v>
      </c>
      <c r="I9" s="65">
        <f ca="1">VLOOKUP($A9,INDIRECT($P$2),COLUMN()-1,FALSE)*VLOOKUP($A9,Usinas!$C:$D,2,FALSE)</f>
        <v>67.411500000000004</v>
      </c>
      <c r="J9" s="65">
        <f ca="1">VLOOKUP($A9,INDIRECT($P$2),COLUMN()-1,FALSE)*VLOOKUP($A9,Usinas!$C:$D,2,FALSE)</f>
        <v>56.694800000000001</v>
      </c>
      <c r="K9" s="65">
        <f ca="1">VLOOKUP($A9,INDIRECT($P$2),COLUMN()-1,FALSE)*VLOOKUP($A9,Usinas!$C:$D,2,FALSE)</f>
        <v>48.398000000000003</v>
      </c>
      <c r="L9" s="65">
        <f ca="1">VLOOKUP($A9,INDIRECT($P$2),COLUMN()-1,FALSE)*VLOOKUP($A9,Usinas!$C:$D,2,FALSE)</f>
        <v>49.435099999999998</v>
      </c>
      <c r="M9" s="65">
        <f ca="1">VLOOKUP($A9,INDIRECT($P$2),COLUMN()-1,FALSE)*VLOOKUP($A9,Usinas!$C:$D,2,FALSE)</f>
        <v>58.768999999999998</v>
      </c>
      <c r="N9" s="65">
        <f ca="1">VLOOKUP($A9,INDIRECT($P$2),COLUMN()-1,FALSE)*VLOOKUP($A9,Usinas!$C:$D,2,FALSE)</f>
        <v>87.462100000000007</v>
      </c>
      <c r="O9" s="65">
        <f ca="1">VLOOKUP($A9,INDIRECT($P$2),COLUMN()-1,FALSE)*VLOOKUP($A9,Usinas!$C:$D,2,FALSE)</f>
        <v>147.26820000000001</v>
      </c>
    </row>
    <row r="10" spans="1:16" hidden="1" outlineLevel="2" x14ac:dyDescent="0.25">
      <c r="A10" s="61">
        <v>6</v>
      </c>
      <c r="B10" s="62" t="s">
        <v>30</v>
      </c>
      <c r="D10" s="65">
        <f ca="1">VLOOKUP($A10,INDIRECT($P$2),COLUMN()-1,FALSE)*VLOOKUP($A10,Usinas!$C:$D,2,FALSE)</f>
        <v>1350.5047999999999</v>
      </c>
      <c r="E10" s="65">
        <f ca="1">VLOOKUP($A10,INDIRECT($P$2),COLUMN()-1,FALSE)*VLOOKUP($A10,Usinas!$C:$D,2,FALSE)</f>
        <v>1250.8393999999998</v>
      </c>
      <c r="F10" s="65">
        <f ca="1">VLOOKUP($A10,INDIRECT($P$2),COLUMN()-1,FALSE)*VLOOKUP($A10,Usinas!$C:$D,2,FALSE)</f>
        <v>1117.1795999999999</v>
      </c>
      <c r="G10" s="65">
        <f ca="1">VLOOKUP($A10,INDIRECT($P$2),COLUMN()-1,FALSE)*VLOOKUP($A10,Usinas!$C:$D,2,FALSE)</f>
        <v>766.41919999999993</v>
      </c>
      <c r="H10" s="65">
        <f ca="1">VLOOKUP($A10,INDIRECT($P$2),COLUMN()-1,FALSE)*VLOOKUP($A10,Usinas!$C:$D,2,FALSE)</f>
        <v>560.13499999999999</v>
      </c>
      <c r="I10" s="65">
        <f ca="1">VLOOKUP($A10,INDIRECT($P$2),COLUMN()-1,FALSE)*VLOOKUP($A10,Usinas!$C:$D,2,FALSE)</f>
        <v>470.51339999999999</v>
      </c>
      <c r="J10" s="65">
        <f ca="1">VLOOKUP($A10,INDIRECT($P$2),COLUMN()-1,FALSE)*VLOOKUP($A10,Usinas!$C:$D,2,FALSE)</f>
        <v>384.75479999999999</v>
      </c>
      <c r="K10" s="65">
        <f ca="1">VLOOKUP($A10,INDIRECT($P$2),COLUMN()-1,FALSE)*VLOOKUP($A10,Usinas!$C:$D,2,FALSE)</f>
        <v>315.99340000000001</v>
      </c>
      <c r="L10" s="65">
        <f ca="1">VLOOKUP($A10,INDIRECT($P$2),COLUMN()-1,FALSE)*VLOOKUP($A10,Usinas!$C:$D,2,FALSE)</f>
        <v>329.90019999999998</v>
      </c>
      <c r="M10" s="65">
        <f ca="1">VLOOKUP($A10,INDIRECT($P$2),COLUMN()-1,FALSE)*VLOOKUP($A10,Usinas!$C:$D,2,FALSE)</f>
        <v>387.07259999999997</v>
      </c>
      <c r="N10" s="65">
        <f ca="1">VLOOKUP($A10,INDIRECT($P$2),COLUMN()-1,FALSE)*VLOOKUP($A10,Usinas!$C:$D,2,FALSE)</f>
        <v>551.63639999999998</v>
      </c>
      <c r="O10" s="65">
        <f ca="1">VLOOKUP($A10,INDIRECT($P$2),COLUMN()-1,FALSE)*VLOOKUP($A10,Usinas!$C:$D,2,FALSE)</f>
        <v>946.43499999999995</v>
      </c>
    </row>
    <row r="11" spans="1:16" hidden="1" outlineLevel="2" x14ac:dyDescent="0.25">
      <c r="A11" s="61">
        <v>7</v>
      </c>
      <c r="B11" s="62" t="s">
        <v>45</v>
      </c>
      <c r="D11" s="65">
        <f ca="1">VLOOKUP($A11,INDIRECT($P$2),COLUMN()-1,FALSE)*VLOOKUP($A11,Usinas!$C:$D,2,FALSE)</f>
        <v>650.38130000000001</v>
      </c>
      <c r="E11" s="65">
        <f ca="1">VLOOKUP($A11,INDIRECT($P$2),COLUMN()-1,FALSE)*VLOOKUP($A11,Usinas!$C:$D,2,FALSE)</f>
        <v>608.00139999999999</v>
      </c>
      <c r="F11" s="65">
        <f ca="1">VLOOKUP($A11,INDIRECT($P$2),COLUMN()-1,FALSE)*VLOOKUP($A11,Usinas!$C:$D,2,FALSE)</f>
        <v>543.93100000000004</v>
      </c>
      <c r="G11" s="65">
        <f ca="1">VLOOKUP($A11,INDIRECT($P$2),COLUMN()-1,FALSE)*VLOOKUP($A11,Usinas!$C:$D,2,FALSE)</f>
        <v>373.74399999999997</v>
      </c>
      <c r="H11" s="65">
        <f ca="1">VLOOKUP($A11,INDIRECT($P$2),COLUMN()-1,FALSE)*VLOOKUP($A11,Usinas!$C:$D,2,FALSE)</f>
        <v>272.29919999999998</v>
      </c>
      <c r="I11" s="65">
        <f ca="1">VLOOKUP($A11,INDIRECT($P$2),COLUMN()-1,FALSE)*VLOOKUP($A11,Usinas!$C:$D,2,FALSE)</f>
        <v>226.916</v>
      </c>
      <c r="J11" s="65">
        <f ca="1">VLOOKUP($A11,INDIRECT($P$2),COLUMN()-1,FALSE)*VLOOKUP($A11,Usinas!$C:$D,2,FALSE)</f>
        <v>185.53719999999998</v>
      </c>
      <c r="K11" s="65">
        <f ca="1">VLOOKUP($A11,INDIRECT($P$2),COLUMN()-1,FALSE)*VLOOKUP($A11,Usinas!$C:$D,2,FALSE)</f>
        <v>152.16720000000001</v>
      </c>
      <c r="L11" s="65">
        <f ca="1">VLOOKUP($A11,INDIRECT($P$2),COLUMN()-1,FALSE)*VLOOKUP($A11,Usinas!$C:$D,2,FALSE)</f>
        <v>157.84010000000001</v>
      </c>
      <c r="M11" s="65">
        <f ca="1">VLOOKUP($A11,INDIRECT($P$2),COLUMN()-1,FALSE)*VLOOKUP($A11,Usinas!$C:$D,2,FALSE)</f>
        <v>185.20349999999999</v>
      </c>
      <c r="N11" s="65">
        <f ca="1">VLOOKUP($A11,INDIRECT($P$2),COLUMN()-1,FALSE)*VLOOKUP($A11,Usinas!$C:$D,2,FALSE)</f>
        <v>262.62189999999998</v>
      </c>
      <c r="O11" s="65">
        <f ca="1">VLOOKUP($A11,INDIRECT($P$2),COLUMN()-1,FALSE)*VLOOKUP($A11,Usinas!$C:$D,2,FALSE)</f>
        <v>450.82869999999997</v>
      </c>
    </row>
    <row r="12" spans="1:16" hidden="1" outlineLevel="2" x14ac:dyDescent="0.25">
      <c r="A12" s="61">
        <v>8</v>
      </c>
      <c r="B12" s="62" t="s">
        <v>46</v>
      </c>
      <c r="D12" s="65">
        <f ca="1">VLOOKUP($A12,INDIRECT($P$2),COLUMN()-1,FALSE)*VLOOKUP($A12,Usinas!$C:$D,2,FALSE)</f>
        <v>1120.8984</v>
      </c>
      <c r="E12" s="65">
        <f ca="1">VLOOKUP($A12,INDIRECT($P$2),COLUMN()-1,FALSE)*VLOOKUP($A12,Usinas!$C:$D,2,FALSE)</f>
        <v>1053.3743999999999</v>
      </c>
      <c r="F12" s="65">
        <f ca="1">VLOOKUP($A12,INDIRECT($P$2),COLUMN()-1,FALSE)*VLOOKUP($A12,Usinas!$C:$D,2,FALSE)</f>
        <v>942.52249999999992</v>
      </c>
      <c r="G12" s="65">
        <f ca="1">VLOOKUP($A12,INDIRECT($P$2),COLUMN()-1,FALSE)*VLOOKUP($A12,Usinas!$C:$D,2,FALSE)</f>
        <v>650.48119999999994</v>
      </c>
      <c r="H12" s="65">
        <f ca="1">VLOOKUP($A12,INDIRECT($P$2),COLUMN()-1,FALSE)*VLOOKUP($A12,Usinas!$C:$D,2,FALSE)</f>
        <v>472.1053</v>
      </c>
      <c r="I12" s="65">
        <f ca="1">VLOOKUP($A12,INDIRECT($P$2),COLUMN()-1,FALSE)*VLOOKUP($A12,Usinas!$C:$D,2,FALSE)</f>
        <v>392.76459999999997</v>
      </c>
      <c r="J12" s="65">
        <f ca="1">VLOOKUP($A12,INDIRECT($P$2),COLUMN()-1,FALSE)*VLOOKUP($A12,Usinas!$C:$D,2,FALSE)</f>
        <v>320.73899999999998</v>
      </c>
      <c r="K12" s="65">
        <f ca="1">VLOOKUP($A12,INDIRECT($P$2),COLUMN()-1,FALSE)*VLOOKUP($A12,Usinas!$C:$D,2,FALSE)</f>
        <v>262.78089999999997</v>
      </c>
      <c r="L12" s="65">
        <f ca="1">VLOOKUP($A12,INDIRECT($P$2),COLUMN()-1,FALSE)*VLOOKUP($A12,Usinas!$C:$D,2,FALSE)</f>
        <v>271.78409999999997</v>
      </c>
      <c r="M12" s="65">
        <f ca="1">VLOOKUP($A12,INDIRECT($P$2),COLUMN()-1,FALSE)*VLOOKUP($A12,Usinas!$C:$D,2,FALSE)</f>
        <v>318.48820000000001</v>
      </c>
      <c r="N12" s="65">
        <f ca="1">VLOOKUP($A12,INDIRECT($P$2),COLUMN()-1,FALSE)*VLOOKUP($A12,Usinas!$C:$D,2,FALSE)</f>
        <v>450.72269999999997</v>
      </c>
      <c r="O12" s="65">
        <f ca="1">VLOOKUP($A12,INDIRECT($P$2),COLUMN()-1,FALSE)*VLOOKUP($A12,Usinas!$C:$D,2,FALSE)</f>
        <v>772.58709999999996</v>
      </c>
    </row>
    <row r="13" spans="1:16" hidden="1" outlineLevel="2" x14ac:dyDescent="0.25">
      <c r="A13" s="61">
        <v>9</v>
      </c>
      <c r="B13" s="62" t="s">
        <v>47</v>
      </c>
      <c r="D13" s="65">
        <f ca="1">VLOOKUP($A13,INDIRECT($P$2),COLUMN()-1,FALSE)*VLOOKUP($A13,Usinas!$C:$D,2,FALSE)</f>
        <v>811.83439999999996</v>
      </c>
      <c r="E13" s="65">
        <f ca="1">VLOOKUP($A13,INDIRECT($P$2),COLUMN()-1,FALSE)*VLOOKUP($A13,Usinas!$C:$D,2,FALSE)</f>
        <v>765.33989999999994</v>
      </c>
      <c r="F13" s="65">
        <f ca="1">VLOOKUP($A13,INDIRECT($P$2),COLUMN()-1,FALSE)*VLOOKUP($A13,Usinas!$C:$D,2,FALSE)</f>
        <v>685.2885</v>
      </c>
      <c r="G13" s="65">
        <f ca="1">VLOOKUP($A13,INDIRECT($P$2),COLUMN()-1,FALSE)*VLOOKUP($A13,Usinas!$C:$D,2,FALSE)</f>
        <v>473.83960000000002</v>
      </c>
      <c r="H13" s="65">
        <f ca="1">VLOOKUP($A13,INDIRECT($P$2),COLUMN()-1,FALSE)*VLOOKUP($A13,Usinas!$C:$D,2,FALSE)</f>
        <v>343.25069999999999</v>
      </c>
      <c r="I13" s="65">
        <f ca="1">VLOOKUP($A13,INDIRECT($P$2),COLUMN()-1,FALSE)*VLOOKUP($A13,Usinas!$C:$D,2,FALSE)</f>
        <v>285.43579999999997</v>
      </c>
      <c r="J13" s="65">
        <f ca="1">VLOOKUP($A13,INDIRECT($P$2),COLUMN()-1,FALSE)*VLOOKUP($A13,Usinas!$C:$D,2,FALSE)</f>
        <v>232.8768</v>
      </c>
      <c r="K13" s="65">
        <f ca="1">VLOOKUP($A13,INDIRECT($P$2),COLUMN()-1,FALSE)*VLOOKUP($A13,Usinas!$C:$D,2,FALSE)</f>
        <v>190.8296</v>
      </c>
      <c r="L13" s="65">
        <f ca="1">VLOOKUP($A13,INDIRECT($P$2),COLUMN()-1,FALSE)*VLOOKUP($A13,Usinas!$C:$D,2,FALSE)</f>
        <v>196.89410000000001</v>
      </c>
      <c r="M13" s="65">
        <f ca="1">VLOOKUP($A13,INDIRECT($P$2),COLUMN()-1,FALSE)*VLOOKUP($A13,Usinas!$C:$D,2,FALSE)</f>
        <v>230.45099999999999</v>
      </c>
      <c r="N13" s="65">
        <f ca="1">VLOOKUP($A13,INDIRECT($P$2),COLUMN()-1,FALSE)*VLOOKUP($A13,Usinas!$C:$D,2,FALSE)</f>
        <v>325.86579999999998</v>
      </c>
      <c r="O13" s="65">
        <f ca="1">VLOOKUP($A13,INDIRECT($P$2),COLUMN()-1,FALSE)*VLOOKUP($A13,Usinas!$C:$D,2,FALSE)</f>
        <v>557.52969999999993</v>
      </c>
    </row>
    <row r="14" spans="1:16" hidden="1" outlineLevel="2" x14ac:dyDescent="0.25">
      <c r="A14" s="61">
        <v>10</v>
      </c>
      <c r="B14" s="62" t="s">
        <v>48</v>
      </c>
      <c r="D14" s="65">
        <f ca="1">VLOOKUP($A14,INDIRECT($P$2),COLUMN()-1,FALSE)*VLOOKUP($A14,Usinas!$C:$D,2,FALSE)</f>
        <v>313.6925</v>
      </c>
      <c r="E14" s="65">
        <f ca="1">VLOOKUP($A14,INDIRECT($P$2),COLUMN()-1,FALSE)*VLOOKUP($A14,Usinas!$C:$D,2,FALSE)</f>
        <v>297.83249999999998</v>
      </c>
      <c r="F14" s="65">
        <f ca="1">VLOOKUP($A14,INDIRECT($P$2),COLUMN()-1,FALSE)*VLOOKUP($A14,Usinas!$C:$D,2,FALSE)</f>
        <v>266.875</v>
      </c>
      <c r="G14" s="65">
        <f ca="1">VLOOKUP($A14,INDIRECT($P$2),COLUMN()-1,FALSE)*VLOOKUP($A14,Usinas!$C:$D,2,FALSE)</f>
        <v>185.44</v>
      </c>
      <c r="H14" s="65">
        <f ca="1">VLOOKUP($A14,INDIRECT($P$2),COLUMN()-1,FALSE)*VLOOKUP($A14,Usinas!$C:$D,2,FALSE)</f>
        <v>133.74250000000001</v>
      </c>
      <c r="I14" s="65">
        <f ca="1">VLOOKUP($A14,INDIRECT($P$2),COLUMN()-1,FALSE)*VLOOKUP($A14,Usinas!$C:$D,2,FALSE)</f>
        <v>110.86749999999999</v>
      </c>
      <c r="J14" s="65">
        <f ca="1">VLOOKUP($A14,INDIRECT($P$2),COLUMN()-1,FALSE)*VLOOKUP($A14,Usinas!$C:$D,2,FALSE)</f>
        <v>90.432500000000005</v>
      </c>
      <c r="K14" s="65">
        <f ca="1">VLOOKUP($A14,INDIRECT($P$2),COLUMN()-1,FALSE)*VLOOKUP($A14,Usinas!$C:$D,2,FALSE)</f>
        <v>74.114999999999995</v>
      </c>
      <c r="L14" s="65">
        <f ca="1">VLOOKUP($A14,INDIRECT($P$2),COLUMN()-1,FALSE)*VLOOKUP($A14,Usinas!$C:$D,2,FALSE)</f>
        <v>75.944999999999993</v>
      </c>
      <c r="M14" s="65">
        <f ca="1">VLOOKUP($A14,INDIRECT($P$2),COLUMN()-1,FALSE)*VLOOKUP($A14,Usinas!$C:$D,2,FALSE)</f>
        <v>88.907499999999999</v>
      </c>
      <c r="N14" s="65">
        <f ca="1">VLOOKUP($A14,INDIRECT($P$2),COLUMN()-1,FALSE)*VLOOKUP($A14,Usinas!$C:$D,2,FALSE)</f>
        <v>125.355</v>
      </c>
      <c r="O14" s="65">
        <f ca="1">VLOOKUP($A14,INDIRECT($P$2),COLUMN()-1,FALSE)*VLOOKUP($A14,Usinas!$C:$D,2,FALSE)</f>
        <v>213.95749999999998</v>
      </c>
    </row>
    <row r="15" spans="1:16" hidden="1" outlineLevel="2" x14ac:dyDescent="0.25">
      <c r="A15" s="61">
        <v>11</v>
      </c>
      <c r="B15" s="62" t="s">
        <v>49</v>
      </c>
      <c r="D15" s="65">
        <f ca="1">VLOOKUP($A15,INDIRECT($P$2),COLUMN()-1,FALSE)*VLOOKUP($A15,Usinas!$C:$D,2,FALSE)</f>
        <v>536.42399999999998</v>
      </c>
      <c r="E15" s="65">
        <f ca="1">VLOOKUP($A15,INDIRECT($P$2),COLUMN()-1,FALSE)*VLOOKUP($A15,Usinas!$C:$D,2,FALSE)</f>
        <v>514.42319999999995</v>
      </c>
      <c r="F15" s="65">
        <f ca="1">VLOOKUP($A15,INDIRECT($P$2),COLUMN()-1,FALSE)*VLOOKUP($A15,Usinas!$C:$D,2,FALSE)</f>
        <v>461.27519999999998</v>
      </c>
      <c r="G15" s="65">
        <f ca="1">VLOOKUP($A15,INDIRECT($P$2),COLUMN()-1,FALSE)*VLOOKUP($A15,Usinas!$C:$D,2,FALSE)</f>
        <v>323.09039999999999</v>
      </c>
      <c r="H15" s="65">
        <f ca="1">VLOOKUP($A15,INDIRECT($P$2),COLUMN()-1,FALSE)*VLOOKUP($A15,Usinas!$C:$D,2,FALSE)</f>
        <v>231.62639999999999</v>
      </c>
      <c r="I15" s="65">
        <f ca="1">VLOOKUP($A15,INDIRECT($P$2),COLUMN()-1,FALSE)*VLOOKUP($A15,Usinas!$C:$D,2,FALSE)</f>
        <v>191.58</v>
      </c>
      <c r="J15" s="65">
        <f ca="1">VLOOKUP($A15,INDIRECT($P$2),COLUMN()-1,FALSE)*VLOOKUP($A15,Usinas!$C:$D,2,FALSE)</f>
        <v>155.73599999999999</v>
      </c>
      <c r="K15" s="65">
        <f ca="1">VLOOKUP($A15,INDIRECT($P$2),COLUMN()-1,FALSE)*VLOOKUP($A15,Usinas!$C:$D,2,FALSE)</f>
        <v>127.30800000000001</v>
      </c>
      <c r="L15" s="65">
        <f ca="1">VLOOKUP($A15,INDIRECT($P$2),COLUMN()-1,FALSE)*VLOOKUP($A15,Usinas!$C:$D,2,FALSE)</f>
        <v>129.78</v>
      </c>
      <c r="M15" s="65">
        <f ca="1">VLOOKUP($A15,INDIRECT($P$2),COLUMN()-1,FALSE)*VLOOKUP($A15,Usinas!$C:$D,2,FALSE)</f>
        <v>151.7808</v>
      </c>
      <c r="N15" s="65">
        <f ca="1">VLOOKUP($A15,INDIRECT($P$2),COLUMN()-1,FALSE)*VLOOKUP($A15,Usinas!$C:$D,2,FALSE)</f>
        <v>213.0864</v>
      </c>
      <c r="O15" s="65">
        <f ca="1">VLOOKUP($A15,INDIRECT($P$2),COLUMN()-1,FALSE)*VLOOKUP($A15,Usinas!$C:$D,2,FALSE)</f>
        <v>362.88960000000003</v>
      </c>
    </row>
    <row r="16" spans="1:16" hidden="1" outlineLevel="2" x14ac:dyDescent="0.25">
      <c r="A16" s="61">
        <v>12</v>
      </c>
      <c r="B16" s="62" t="s">
        <v>50</v>
      </c>
      <c r="D16" s="65">
        <f ca="1">VLOOKUP($A16,INDIRECT($P$2),COLUMN()-1,FALSE)*VLOOKUP($A16,Usinas!$C:$D,2,FALSE)</f>
        <v>499.1062</v>
      </c>
      <c r="E16" s="65">
        <f ca="1">VLOOKUP($A16,INDIRECT($P$2),COLUMN()-1,FALSE)*VLOOKUP($A16,Usinas!$C:$D,2,FALSE)</f>
        <v>484.43260000000004</v>
      </c>
      <c r="F16" s="65">
        <f ca="1">VLOOKUP($A16,INDIRECT($P$2),COLUMN()-1,FALSE)*VLOOKUP($A16,Usinas!$C:$D,2,FALSE)</f>
        <v>436.13200000000001</v>
      </c>
      <c r="G16" s="65">
        <f ca="1">VLOOKUP($A16,INDIRECT($P$2),COLUMN()-1,FALSE)*VLOOKUP($A16,Usinas!$C:$D,2,FALSE)</f>
        <v>307.738</v>
      </c>
      <c r="H16" s="65">
        <f ca="1">VLOOKUP($A16,INDIRECT($P$2),COLUMN()-1,FALSE)*VLOOKUP($A16,Usinas!$C:$D,2,FALSE)</f>
        <v>219.49260000000001</v>
      </c>
      <c r="I16" s="65">
        <f ca="1">VLOOKUP($A16,INDIRECT($P$2),COLUMN()-1,FALSE)*VLOOKUP($A16,Usinas!$C:$D,2,FALSE)</f>
        <v>180.363</v>
      </c>
      <c r="J16" s="65">
        <f ca="1">VLOOKUP($A16,INDIRECT($P$2),COLUMN()-1,FALSE)*VLOOKUP($A16,Usinas!$C:$D,2,FALSE)</f>
        <v>146.12460000000002</v>
      </c>
      <c r="K16" s="65">
        <f ca="1">VLOOKUP($A16,INDIRECT($P$2),COLUMN()-1,FALSE)*VLOOKUP($A16,Usinas!$C:$D,2,FALSE)</f>
        <v>119.01920000000001</v>
      </c>
      <c r="L16" s="65">
        <f ca="1">VLOOKUP($A16,INDIRECT($P$2),COLUMN()-1,FALSE)*VLOOKUP($A16,Usinas!$C:$D,2,FALSE)</f>
        <v>120.242</v>
      </c>
      <c r="M16" s="65">
        <f ca="1">VLOOKUP($A16,INDIRECT($P$2),COLUMN()-1,FALSE)*VLOOKUP($A16,Usinas!$C:$D,2,FALSE)</f>
        <v>140.62200000000001</v>
      </c>
      <c r="N16" s="65">
        <f ca="1">VLOOKUP($A16,INDIRECT($P$2),COLUMN()-1,FALSE)*VLOOKUP($A16,Usinas!$C:$D,2,FALSE)</f>
        <v>197.0746</v>
      </c>
      <c r="O16" s="65">
        <f ca="1">VLOOKUP($A16,INDIRECT($P$2),COLUMN()-1,FALSE)*VLOOKUP($A16,Usinas!$C:$D,2,FALSE)</f>
        <v>334.43580000000003</v>
      </c>
    </row>
    <row r="17" spans="1:15" hidden="1" outlineLevel="2" x14ac:dyDescent="0.25">
      <c r="A17" s="61">
        <v>14</v>
      </c>
      <c r="B17" s="62" t="s">
        <v>51</v>
      </c>
      <c r="D17" s="65">
        <f ca="1">VLOOKUP($A17,INDIRECT($P$2),COLUMN()-1,FALSE)*VLOOKUP($A17,Usinas!$C:$D,2,FALSE)</f>
        <v>78.201599999999999</v>
      </c>
      <c r="E17" s="65">
        <f ca="1">VLOOKUP($A17,INDIRECT($P$2),COLUMN()-1,FALSE)*VLOOKUP($A17,Usinas!$C:$D,2,FALSE)</f>
        <v>79.830799999999996</v>
      </c>
      <c r="F17" s="65">
        <f ca="1">VLOOKUP($A17,INDIRECT($P$2),COLUMN()-1,FALSE)*VLOOKUP($A17,Usinas!$C:$D,2,FALSE)</f>
        <v>70.870199999999997</v>
      </c>
      <c r="G17" s="65">
        <f ca="1">VLOOKUP($A17,INDIRECT($P$2),COLUMN()-1,FALSE)*VLOOKUP($A17,Usinas!$C:$D,2,FALSE)</f>
        <v>48.061399999999999</v>
      </c>
      <c r="H17" s="65">
        <f ca="1">VLOOKUP($A17,INDIRECT($P$2),COLUMN()-1,FALSE)*VLOOKUP($A17,Usinas!$C:$D,2,FALSE)</f>
        <v>35.027799999999999</v>
      </c>
      <c r="I17" s="65">
        <f ca="1">VLOOKUP($A17,INDIRECT($P$2),COLUMN()-1,FALSE)*VLOOKUP($A17,Usinas!$C:$D,2,FALSE)</f>
        <v>29.325600000000001</v>
      </c>
      <c r="J17" s="65">
        <f ca="1">VLOOKUP($A17,INDIRECT($P$2),COLUMN()-1,FALSE)*VLOOKUP($A17,Usinas!$C:$D,2,FALSE)</f>
        <v>23.6234</v>
      </c>
      <c r="K17" s="65">
        <f ca="1">VLOOKUP($A17,INDIRECT($P$2),COLUMN()-1,FALSE)*VLOOKUP($A17,Usinas!$C:$D,2,FALSE)</f>
        <v>19.5504</v>
      </c>
      <c r="L17" s="65">
        <f ca="1">VLOOKUP($A17,INDIRECT($P$2),COLUMN()-1,FALSE)*VLOOKUP($A17,Usinas!$C:$D,2,FALSE)</f>
        <v>20.364999999999998</v>
      </c>
      <c r="M17" s="65">
        <f ca="1">VLOOKUP($A17,INDIRECT($P$2),COLUMN()-1,FALSE)*VLOOKUP($A17,Usinas!$C:$D,2,FALSE)</f>
        <v>25.252600000000001</v>
      </c>
      <c r="N17" s="65">
        <f ca="1">VLOOKUP($A17,INDIRECT($P$2),COLUMN()-1,FALSE)*VLOOKUP($A17,Usinas!$C:$D,2,FALSE)</f>
        <v>32.584000000000003</v>
      </c>
      <c r="O17" s="65">
        <f ca="1">VLOOKUP($A17,INDIRECT($P$2),COLUMN()-1,FALSE)*VLOOKUP($A17,Usinas!$C:$D,2,FALSE)</f>
        <v>57.021999999999998</v>
      </c>
    </row>
    <row r="18" spans="1:15" hidden="1" outlineLevel="2" x14ac:dyDescent="0.25">
      <c r="A18" s="61">
        <v>15</v>
      </c>
      <c r="B18" s="62" t="s">
        <v>52</v>
      </c>
      <c r="D18" s="65">
        <f ca="1">VLOOKUP($A18,INDIRECT($P$2),COLUMN()-1,FALSE)*VLOOKUP($A18,Usinas!$C:$D,2,FALSE)</f>
        <v>117.88379999999999</v>
      </c>
      <c r="E18" s="65">
        <f ca="1">VLOOKUP($A18,INDIRECT($P$2),COLUMN()-1,FALSE)*VLOOKUP($A18,Usinas!$C:$D,2,FALSE)</f>
        <v>120.1221</v>
      </c>
      <c r="F18" s="65">
        <f ca="1">VLOOKUP($A18,INDIRECT($P$2),COLUMN()-1,FALSE)*VLOOKUP($A18,Usinas!$C:$D,2,FALSE)</f>
        <v>105.20009999999999</v>
      </c>
      <c r="G18" s="65">
        <f ca="1">VLOOKUP($A18,INDIRECT($P$2),COLUMN()-1,FALSE)*VLOOKUP($A18,Usinas!$C:$D,2,FALSE)</f>
        <v>71.625599999999991</v>
      </c>
      <c r="H18" s="65">
        <f ca="1">VLOOKUP($A18,INDIRECT($P$2),COLUMN()-1,FALSE)*VLOOKUP($A18,Usinas!$C:$D,2,FALSE)</f>
        <v>52.226999999999997</v>
      </c>
      <c r="I18" s="65">
        <f ca="1">VLOOKUP($A18,INDIRECT($P$2),COLUMN()-1,FALSE)*VLOOKUP($A18,Usinas!$C:$D,2,FALSE)</f>
        <v>44.0199</v>
      </c>
      <c r="J18" s="65">
        <f ca="1">VLOOKUP($A18,INDIRECT($P$2),COLUMN()-1,FALSE)*VLOOKUP($A18,Usinas!$C:$D,2,FALSE)</f>
        <v>35.812799999999996</v>
      </c>
      <c r="K18" s="65">
        <f ca="1">VLOOKUP($A18,INDIRECT($P$2),COLUMN()-1,FALSE)*VLOOKUP($A18,Usinas!$C:$D,2,FALSE)</f>
        <v>30.5901</v>
      </c>
      <c r="L18" s="65">
        <f ca="1">VLOOKUP($A18,INDIRECT($P$2),COLUMN()-1,FALSE)*VLOOKUP($A18,Usinas!$C:$D,2,FALSE)</f>
        <v>31.336199999999998</v>
      </c>
      <c r="M18" s="65">
        <f ca="1">VLOOKUP($A18,INDIRECT($P$2),COLUMN()-1,FALSE)*VLOOKUP($A18,Usinas!$C:$D,2,FALSE)</f>
        <v>37.305</v>
      </c>
      <c r="N18" s="65">
        <f ca="1">VLOOKUP($A18,INDIRECT($P$2),COLUMN()-1,FALSE)*VLOOKUP($A18,Usinas!$C:$D,2,FALSE)</f>
        <v>47.750399999999999</v>
      </c>
      <c r="O18" s="65">
        <f ca="1">VLOOKUP($A18,INDIRECT($P$2),COLUMN()-1,FALSE)*VLOOKUP($A18,Usinas!$C:$D,2,FALSE)</f>
        <v>84.309299999999993</v>
      </c>
    </row>
    <row r="19" spans="1:15" hidden="1" outlineLevel="2" x14ac:dyDescent="0.25">
      <c r="A19" s="61">
        <v>16</v>
      </c>
      <c r="B19" s="62" t="s">
        <v>53</v>
      </c>
      <c r="D19" s="65">
        <f ca="1">VLOOKUP($A19,INDIRECT($P$2),COLUMN()-1,FALSE)*VLOOKUP($A19,Usinas!$C:$D,2,FALSE)</f>
        <v>33.024000000000001</v>
      </c>
      <c r="E19" s="65">
        <f ca="1">VLOOKUP($A19,INDIRECT($P$2),COLUMN()-1,FALSE)*VLOOKUP($A19,Usinas!$C:$D,2,FALSE)</f>
        <v>33.849600000000002</v>
      </c>
      <c r="F19" s="65">
        <f ca="1">VLOOKUP($A19,INDIRECT($P$2),COLUMN()-1,FALSE)*VLOOKUP($A19,Usinas!$C:$D,2,FALSE)</f>
        <v>29.5152</v>
      </c>
      <c r="G19" s="65">
        <f ca="1">VLOOKUP($A19,INDIRECT($P$2),COLUMN()-1,FALSE)*VLOOKUP($A19,Usinas!$C:$D,2,FALSE)</f>
        <v>20.020800000000001</v>
      </c>
      <c r="H19" s="65">
        <f ca="1">VLOOKUP($A19,INDIRECT($P$2),COLUMN()-1,FALSE)*VLOOKUP($A19,Usinas!$C:$D,2,FALSE)</f>
        <v>14.654400000000001</v>
      </c>
      <c r="I19" s="65">
        <f ca="1">VLOOKUP($A19,INDIRECT($P$2),COLUMN()-1,FALSE)*VLOOKUP($A19,Usinas!$C:$D,2,FALSE)</f>
        <v>12.384</v>
      </c>
      <c r="J19" s="65">
        <f ca="1">VLOOKUP($A19,INDIRECT($P$2),COLUMN()-1,FALSE)*VLOOKUP($A19,Usinas!$C:$D,2,FALSE)</f>
        <v>10.1136</v>
      </c>
      <c r="K19" s="65">
        <f ca="1">VLOOKUP($A19,INDIRECT($P$2),COLUMN()-1,FALSE)*VLOOKUP($A19,Usinas!$C:$D,2,FALSE)</f>
        <v>8.4624000000000006</v>
      </c>
      <c r="L19" s="65">
        <f ca="1">VLOOKUP($A19,INDIRECT($P$2),COLUMN()-1,FALSE)*VLOOKUP($A19,Usinas!$C:$D,2,FALSE)</f>
        <v>8.8751999999999995</v>
      </c>
      <c r="M19" s="65">
        <f ca="1">VLOOKUP($A19,INDIRECT($P$2),COLUMN()-1,FALSE)*VLOOKUP($A19,Usinas!$C:$D,2,FALSE)</f>
        <v>10.526400000000001</v>
      </c>
      <c r="N19" s="65">
        <f ca="1">VLOOKUP($A19,INDIRECT($P$2),COLUMN()-1,FALSE)*VLOOKUP($A19,Usinas!$C:$D,2,FALSE)</f>
        <v>13.416</v>
      </c>
      <c r="O19" s="65">
        <f ca="1">VLOOKUP($A19,INDIRECT($P$2),COLUMN()-1,FALSE)*VLOOKUP($A19,Usinas!$C:$D,2,FALSE)</f>
        <v>23.736000000000001</v>
      </c>
    </row>
    <row r="20" spans="1:15" hidden="1" outlineLevel="2" x14ac:dyDescent="0.25">
      <c r="A20" s="61">
        <v>17</v>
      </c>
      <c r="B20" s="62" t="s">
        <v>54</v>
      </c>
      <c r="D20" s="65">
        <f ca="1">VLOOKUP($A20,INDIRECT($P$2),COLUMN()-1,FALSE)*VLOOKUP($A20,Usinas!$C:$D,2,FALSE)</f>
        <v>1611.1017999999999</v>
      </c>
      <c r="E20" s="65">
        <f ca="1">VLOOKUP($A20,INDIRECT($P$2),COLUMN()-1,FALSE)*VLOOKUP($A20,Usinas!$C:$D,2,FALSE)</f>
        <v>1643.2053000000001</v>
      </c>
      <c r="F20" s="65">
        <f ca="1">VLOOKUP($A20,INDIRECT($P$2),COLUMN()-1,FALSE)*VLOOKUP($A20,Usinas!$C:$D,2,FALSE)</f>
        <v>1480.7121999999999</v>
      </c>
      <c r="G20" s="65">
        <f ca="1">VLOOKUP($A20,INDIRECT($P$2),COLUMN()-1,FALSE)*VLOOKUP($A20,Usinas!$C:$D,2,FALSE)</f>
        <v>1069.2935</v>
      </c>
      <c r="H20" s="65">
        <f ca="1">VLOOKUP($A20,INDIRECT($P$2),COLUMN()-1,FALSE)*VLOOKUP($A20,Usinas!$C:$D,2,FALSE)</f>
        <v>766.53279999999995</v>
      </c>
      <c r="I20" s="65">
        <f ca="1">VLOOKUP($A20,INDIRECT($P$2),COLUMN()-1,FALSE)*VLOOKUP($A20,Usinas!$C:$D,2,FALSE)</f>
        <v>643.55169999999998</v>
      </c>
      <c r="J20" s="65">
        <f ca="1">VLOOKUP($A20,INDIRECT($P$2),COLUMN()-1,FALSE)*VLOOKUP($A20,Usinas!$C:$D,2,FALSE)</f>
        <v>523.53399999999999</v>
      </c>
      <c r="K20" s="65">
        <f ca="1">VLOOKUP($A20,INDIRECT($P$2),COLUMN()-1,FALSE)*VLOOKUP($A20,Usinas!$C:$D,2,FALSE)</f>
        <v>434.13810000000001</v>
      </c>
      <c r="L20" s="65">
        <f ca="1">VLOOKUP($A20,INDIRECT($P$2),COLUMN()-1,FALSE)*VLOOKUP($A20,Usinas!$C:$D,2,FALSE)</f>
        <v>430.68079999999998</v>
      </c>
      <c r="M20" s="65">
        <f ca="1">VLOOKUP($A20,INDIRECT($P$2),COLUMN()-1,FALSE)*VLOOKUP($A20,Usinas!$C:$D,2,FALSE)</f>
        <v>491.43049999999999</v>
      </c>
      <c r="N20" s="65">
        <f ca="1">VLOOKUP($A20,INDIRECT($P$2),COLUMN()-1,FALSE)*VLOOKUP($A20,Usinas!$C:$D,2,FALSE)</f>
        <v>660.83820000000003</v>
      </c>
      <c r="O20" s="65">
        <f ca="1">VLOOKUP($A20,INDIRECT($P$2),COLUMN()-1,FALSE)*VLOOKUP($A20,Usinas!$C:$D,2,FALSE)</f>
        <v>1091.519</v>
      </c>
    </row>
    <row r="21" spans="1:15" hidden="1" outlineLevel="2" x14ac:dyDescent="0.25">
      <c r="A21" s="61">
        <v>18</v>
      </c>
      <c r="B21" s="62" t="s">
        <v>55</v>
      </c>
      <c r="D21" s="65">
        <f ca="1">VLOOKUP($A21,INDIRECT($P$2),COLUMN()-1,FALSE)*VLOOKUP($A21,Usinas!$C:$D,2,FALSE)</f>
        <v>1713.9689999999998</v>
      </c>
      <c r="E21" s="65">
        <f ca="1">VLOOKUP($A21,INDIRECT($P$2),COLUMN()-1,FALSE)*VLOOKUP($A21,Usinas!$C:$D,2,FALSE)</f>
        <v>1776.1409999999998</v>
      </c>
      <c r="F21" s="65">
        <f ca="1">VLOOKUP($A21,INDIRECT($P$2),COLUMN()-1,FALSE)*VLOOKUP($A21,Usinas!$C:$D,2,FALSE)</f>
        <v>1609.4069999999999</v>
      </c>
      <c r="G21" s="65">
        <f ca="1">VLOOKUP($A21,INDIRECT($P$2),COLUMN()-1,FALSE)*VLOOKUP($A21,Usinas!$C:$D,2,FALSE)</f>
        <v>1170.9059999999999</v>
      </c>
      <c r="H21" s="65">
        <f ca="1">VLOOKUP($A21,INDIRECT($P$2),COLUMN()-1,FALSE)*VLOOKUP($A21,Usinas!$C:$D,2,FALSE)</f>
        <v>835.08299999999997</v>
      </c>
      <c r="I21" s="65">
        <f ca="1">VLOOKUP($A21,INDIRECT($P$2),COLUMN()-1,FALSE)*VLOOKUP($A21,Usinas!$C:$D,2,FALSE)</f>
        <v>704.14499999999998</v>
      </c>
      <c r="J21" s="65">
        <f ca="1">VLOOKUP($A21,INDIRECT($P$2),COLUMN()-1,FALSE)*VLOOKUP($A21,Usinas!$C:$D,2,FALSE)</f>
        <v>574.149</v>
      </c>
      <c r="K21" s="65">
        <f ca="1">VLOOKUP($A21,INDIRECT($P$2),COLUMN()-1,FALSE)*VLOOKUP($A21,Usinas!$C:$D,2,FALSE)</f>
        <v>478.536</v>
      </c>
      <c r="L21" s="65">
        <f ca="1">VLOOKUP($A21,INDIRECT($P$2),COLUMN()-1,FALSE)*VLOOKUP($A21,Usinas!$C:$D,2,FALSE)</f>
        <v>471</v>
      </c>
      <c r="M21" s="65">
        <f ca="1">VLOOKUP($A21,INDIRECT($P$2),COLUMN()-1,FALSE)*VLOOKUP($A21,Usinas!$C:$D,2,FALSE)</f>
        <v>538.35299999999995</v>
      </c>
      <c r="N21" s="65">
        <f ca="1">VLOOKUP($A21,INDIRECT($P$2),COLUMN()-1,FALSE)*VLOOKUP($A21,Usinas!$C:$D,2,FALSE)</f>
        <v>709.79699999999991</v>
      </c>
      <c r="O21" s="65">
        <f ca="1">VLOOKUP($A21,INDIRECT($P$2),COLUMN()-1,FALSE)*VLOOKUP($A21,Usinas!$C:$D,2,FALSE)</f>
        <v>1151.124</v>
      </c>
    </row>
    <row r="22" spans="1:15" outlineLevel="1" collapsed="1" x14ac:dyDescent="0.25">
      <c r="A22" s="14"/>
      <c r="B22" s="15" t="s">
        <v>56</v>
      </c>
      <c r="D22" s="74">
        <f t="shared" ref="D22:I22" ca="1" si="0">SUM(D7:D21)</f>
        <v>9148.476999999999</v>
      </c>
      <c r="E22" s="48">
        <f t="shared" ca="1" si="0"/>
        <v>8905.5240999999987</v>
      </c>
      <c r="F22" s="48">
        <f t="shared" ca="1" si="0"/>
        <v>7995.9447999999993</v>
      </c>
      <c r="G22" s="48">
        <f t="shared" ca="1" si="0"/>
        <v>5630.7731999999996</v>
      </c>
      <c r="H22" s="48">
        <f t="shared" ca="1" si="0"/>
        <v>4062.2301999999995</v>
      </c>
      <c r="I22" s="75">
        <f t="shared" ca="1" si="0"/>
        <v>3397.7145999999998</v>
      </c>
      <c r="J22" s="74">
        <f t="shared" ref="J22:O22" ca="1" si="1">SUM(J7:J21)</f>
        <v>2772.3798999999999</v>
      </c>
      <c r="K22" s="48">
        <f t="shared" ca="1" si="1"/>
        <v>2289.7217000000001</v>
      </c>
      <c r="L22" s="48">
        <f t="shared" ca="1" si="1"/>
        <v>2323.2365999999997</v>
      </c>
      <c r="M22" s="48">
        <f t="shared" ca="1" si="1"/>
        <v>2698.1807000000003</v>
      </c>
      <c r="N22" s="48">
        <f t="shared" ca="1" si="1"/>
        <v>3726.8085000000001</v>
      </c>
      <c r="O22" s="75">
        <f t="shared" ca="1" si="1"/>
        <v>6273.1659</v>
      </c>
    </row>
    <row r="23" spans="1:15" outlineLevel="1" x14ac:dyDescent="0.25">
      <c r="A23" s="16"/>
      <c r="B23" s="17" t="s">
        <v>0</v>
      </c>
      <c r="D23" s="80"/>
      <c r="E23" s="81"/>
      <c r="F23" s="81"/>
      <c r="G23" s="81"/>
      <c r="H23" s="81"/>
      <c r="I23" s="82"/>
      <c r="J23" s="80"/>
      <c r="K23" s="81"/>
      <c r="L23" s="81"/>
      <c r="M23" s="81"/>
      <c r="N23" s="81"/>
      <c r="O23" s="82"/>
    </row>
    <row r="24" spans="1:15" outlineLevel="1" x14ac:dyDescent="0.25">
      <c r="A24" s="47"/>
      <c r="B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</row>
    <row r="25" spans="1:15" outlineLevel="1" x14ac:dyDescent="0.25">
      <c r="A25" s="63"/>
      <c r="B25" s="64"/>
      <c r="D25" s="540" t="s">
        <v>57</v>
      </c>
      <c r="E25" s="541" t="s">
        <v>58</v>
      </c>
      <c r="F25" s="541" t="s">
        <v>59</v>
      </c>
      <c r="G25" s="541"/>
      <c r="H25" s="541"/>
      <c r="I25" s="541"/>
      <c r="J25" s="541" t="s">
        <v>57</v>
      </c>
      <c r="K25" s="541" t="s">
        <v>58</v>
      </c>
      <c r="L25" s="541" t="s">
        <v>59</v>
      </c>
      <c r="M25" s="541"/>
      <c r="N25" s="541"/>
      <c r="O25" s="541"/>
    </row>
    <row r="26" spans="1:15" hidden="1" outlineLevel="2" x14ac:dyDescent="0.25">
      <c r="A26" s="61">
        <v>22</v>
      </c>
      <c r="B26" s="62" t="s">
        <v>60</v>
      </c>
      <c r="D26" s="65">
        <f ca="1">VLOOKUP($A26,INDIRECT($P$2),COLUMN()-1,FALSE)*VLOOKUP($A26,Usinas!$C:$D,2,FALSE)</f>
        <v>66.537999999999997</v>
      </c>
      <c r="E26" s="65">
        <f ca="1">VLOOKUP($A26,INDIRECT($P$2),COLUMN()-1,FALSE)*VLOOKUP($A26,Usinas!$C:$D,2,FALSE)</f>
        <v>67.238399999999999</v>
      </c>
      <c r="F26" s="65">
        <f ca="1">VLOOKUP($A26,INDIRECT($P$2),COLUMN()-1,FALSE)*VLOOKUP($A26,Usinas!$C:$D,2,FALSE)</f>
        <v>68.639200000000002</v>
      </c>
      <c r="G26" s="65">
        <f ca="1">VLOOKUP($A26,INDIRECT($P$2),COLUMN()-1,FALSE)*VLOOKUP($A26,Usinas!$C:$D,2,FALSE)</f>
        <v>52.1798</v>
      </c>
      <c r="H26" s="65">
        <f ca="1">VLOOKUP($A26,INDIRECT($P$2),COLUMN()-1,FALSE)*VLOOKUP($A26,Usinas!$C:$D,2,FALSE)</f>
        <v>33.268999999999998</v>
      </c>
      <c r="I26" s="65">
        <f ca="1">VLOOKUP($A26,INDIRECT($P$2),COLUMN()-1,FALSE)*VLOOKUP($A26,Usinas!$C:$D,2,FALSE)</f>
        <v>25.214400000000001</v>
      </c>
      <c r="J26" s="65">
        <f ca="1">VLOOKUP($A26,INDIRECT($P$2),COLUMN()-1,FALSE)*VLOOKUP($A26,Usinas!$C:$D,2,FALSE)</f>
        <v>19.961400000000001</v>
      </c>
      <c r="K26" s="65">
        <f ca="1">VLOOKUP($A26,INDIRECT($P$2),COLUMN()-1,FALSE)*VLOOKUP($A26,Usinas!$C:$D,2,FALSE)</f>
        <v>15.759</v>
      </c>
      <c r="L26" s="65">
        <f ca="1">VLOOKUP($A26,INDIRECT($P$2),COLUMN()-1,FALSE)*VLOOKUP($A26,Usinas!$C:$D,2,FALSE)</f>
        <v>13.307600000000001</v>
      </c>
      <c r="M26" s="65">
        <f ca="1">VLOOKUP($A26,INDIRECT($P$2),COLUMN()-1,FALSE)*VLOOKUP($A26,Usinas!$C:$D,2,FALSE)</f>
        <v>15.759</v>
      </c>
      <c r="N26" s="65">
        <f ca="1">VLOOKUP($A26,INDIRECT($P$2),COLUMN()-1,FALSE)*VLOOKUP($A26,Usinas!$C:$D,2,FALSE)</f>
        <v>26.965400000000002</v>
      </c>
      <c r="O26" s="65">
        <f ca="1">VLOOKUP($A26,INDIRECT($P$2),COLUMN()-1,FALSE)*VLOOKUP($A26,Usinas!$C:$D,2,FALSE)</f>
        <v>50.078600000000002</v>
      </c>
    </row>
    <row r="27" spans="1:15" hidden="1" outlineLevel="2" x14ac:dyDescent="0.25">
      <c r="A27" s="61">
        <v>251</v>
      </c>
      <c r="B27" s="62" t="s">
        <v>61</v>
      </c>
      <c r="D27" s="65">
        <f ca="1">VLOOKUP($A27,INDIRECT($P$2),COLUMN()-1,FALSE)*VLOOKUP($A27,Usinas!$C:$D,2,FALSE)</f>
        <v>203.15640000000002</v>
      </c>
      <c r="E27" s="65">
        <f ca="1">VLOOKUP($A27,INDIRECT($P$2),COLUMN()-1,FALSE)*VLOOKUP($A27,Usinas!$C:$D,2,FALSE)</f>
        <v>202.51350000000002</v>
      </c>
      <c r="F27" s="65">
        <f ca="1">VLOOKUP($A27,INDIRECT($P$2),COLUMN()-1,FALSE)*VLOOKUP($A27,Usinas!$C:$D,2,FALSE)</f>
        <v>204.44220000000001</v>
      </c>
      <c r="G27" s="65">
        <f ca="1">VLOOKUP($A27,INDIRECT($P$2),COLUMN()-1,FALSE)*VLOOKUP($A27,Usinas!$C:$D,2,FALSE)</f>
        <v>154.29599999999999</v>
      </c>
      <c r="H27" s="65">
        <f ca="1">VLOOKUP($A27,INDIRECT($P$2),COLUMN()-1,FALSE)*VLOOKUP($A27,Usinas!$C:$D,2,FALSE)</f>
        <v>97.0779</v>
      </c>
      <c r="I27" s="65">
        <f ca="1">VLOOKUP($A27,INDIRECT($P$2),COLUMN()-1,FALSE)*VLOOKUP($A27,Usinas!$C:$D,2,FALSE)</f>
        <v>73.290599999999998</v>
      </c>
      <c r="J27" s="65">
        <f ca="1">VLOOKUP($A27,INDIRECT($P$2),COLUMN()-1,FALSE)*VLOOKUP($A27,Usinas!$C:$D,2,FALSE)</f>
        <v>57.861000000000004</v>
      </c>
      <c r="K27" s="65">
        <f ca="1">VLOOKUP($A27,INDIRECT($P$2),COLUMN()-1,FALSE)*VLOOKUP($A27,Usinas!$C:$D,2,FALSE)</f>
        <v>45.645900000000005</v>
      </c>
      <c r="L27" s="65">
        <f ca="1">VLOOKUP($A27,INDIRECT($P$2),COLUMN()-1,FALSE)*VLOOKUP($A27,Usinas!$C:$D,2,FALSE)</f>
        <v>38.573999999999998</v>
      </c>
      <c r="M27" s="65">
        <f ca="1">VLOOKUP($A27,INDIRECT($P$2),COLUMN()-1,FALSE)*VLOOKUP($A27,Usinas!$C:$D,2,FALSE)</f>
        <v>46.288800000000002</v>
      </c>
      <c r="N27" s="65">
        <f ca="1">VLOOKUP($A27,INDIRECT($P$2),COLUMN()-1,FALSE)*VLOOKUP($A27,Usinas!$C:$D,2,FALSE)</f>
        <v>80.362499999999997</v>
      </c>
      <c r="O27" s="65">
        <f ca="1">VLOOKUP($A27,INDIRECT($P$2),COLUMN()-1,FALSE)*VLOOKUP($A27,Usinas!$C:$D,2,FALSE)</f>
        <v>153.0102</v>
      </c>
    </row>
    <row r="28" spans="1:15" hidden="1" outlineLevel="2" x14ac:dyDescent="0.25">
      <c r="A28" s="61">
        <v>24</v>
      </c>
      <c r="B28" s="62" t="s">
        <v>31</v>
      </c>
      <c r="D28" s="65">
        <f ca="1">VLOOKUP($A28,INDIRECT($P$2),COLUMN()-1,FALSE)*VLOOKUP($A28,Usinas!$C:$D,2,FALSE)</f>
        <v>979.19759999999997</v>
      </c>
      <c r="E28" s="65">
        <f ca="1">VLOOKUP($A28,INDIRECT($P$2),COLUMN()-1,FALSE)*VLOOKUP($A28,Usinas!$C:$D,2,FALSE)</f>
        <v>971.4787</v>
      </c>
      <c r="F28" s="65">
        <f ca="1">VLOOKUP($A28,INDIRECT($P$2),COLUMN()-1,FALSE)*VLOOKUP($A28,Usinas!$C:$D,2,FALSE)</f>
        <v>933.98689999999999</v>
      </c>
      <c r="G28" s="65">
        <f ca="1">VLOOKUP($A28,INDIRECT($P$2),COLUMN()-1,FALSE)*VLOOKUP($A28,Usinas!$C:$D,2,FALSE)</f>
        <v>682.57130000000006</v>
      </c>
      <c r="H28" s="65">
        <f ca="1">VLOOKUP($A28,INDIRECT($P$2),COLUMN()-1,FALSE)*VLOOKUP($A28,Usinas!$C:$D,2,FALSE)</f>
        <v>433.36110000000002</v>
      </c>
      <c r="I28" s="65">
        <f ca="1">VLOOKUP($A28,INDIRECT($P$2),COLUMN()-1,FALSE)*VLOOKUP($A28,Usinas!$C:$D,2,FALSE)</f>
        <v>333.0154</v>
      </c>
      <c r="J28" s="65">
        <f ca="1">VLOOKUP($A28,INDIRECT($P$2),COLUMN()-1,FALSE)*VLOOKUP($A28,Usinas!$C:$D,2,FALSE)</f>
        <v>266.85340000000002</v>
      </c>
      <c r="K28" s="65">
        <f ca="1">VLOOKUP($A28,INDIRECT($P$2),COLUMN()-1,FALSE)*VLOOKUP($A28,Usinas!$C:$D,2,FALSE)</f>
        <v>213.9238</v>
      </c>
      <c r="L28" s="65">
        <f ca="1">VLOOKUP($A28,INDIRECT($P$2),COLUMN()-1,FALSE)*VLOOKUP($A28,Usinas!$C:$D,2,FALSE)</f>
        <v>188.5617</v>
      </c>
      <c r="M28" s="65">
        <f ca="1">VLOOKUP($A28,INDIRECT($P$2),COLUMN()-1,FALSE)*VLOOKUP($A28,Usinas!$C:$D,2,FALSE)</f>
        <v>222.74539999999999</v>
      </c>
      <c r="N28" s="65">
        <f ca="1">VLOOKUP($A28,INDIRECT($P$2),COLUMN()-1,FALSE)*VLOOKUP($A28,Usinas!$C:$D,2,FALSE)</f>
        <v>383.7396</v>
      </c>
      <c r="O28" s="65">
        <f ca="1">VLOOKUP($A28,INDIRECT($P$2),COLUMN()-1,FALSE)*VLOOKUP($A28,Usinas!$C:$D,2,FALSE)</f>
        <v>715.65229999999997</v>
      </c>
    </row>
    <row r="29" spans="1:15" hidden="1" outlineLevel="2" x14ac:dyDescent="0.25">
      <c r="A29" s="61">
        <v>25</v>
      </c>
      <c r="B29" s="62" t="s">
        <v>32</v>
      </c>
      <c r="D29" s="65">
        <f ca="1">VLOOKUP($A29,INDIRECT($P$2),COLUMN()-1,FALSE)*VLOOKUP($A29,Usinas!$C:$D,2,FALSE)</f>
        <v>522.30250000000001</v>
      </c>
      <c r="E29" s="65">
        <f ca="1">VLOOKUP($A29,INDIRECT($P$2),COLUMN()-1,FALSE)*VLOOKUP($A29,Usinas!$C:$D,2,FALSE)</f>
        <v>523.30499999999995</v>
      </c>
      <c r="F29" s="65">
        <f ca="1">VLOOKUP($A29,INDIRECT($P$2),COLUMN()-1,FALSE)*VLOOKUP($A29,Usinas!$C:$D,2,FALSE)</f>
        <v>494.23249999999996</v>
      </c>
      <c r="G29" s="65">
        <f ca="1">VLOOKUP($A29,INDIRECT($P$2),COLUMN()-1,FALSE)*VLOOKUP($A29,Usinas!$C:$D,2,FALSE)</f>
        <v>370.92499999999995</v>
      </c>
      <c r="H29" s="65">
        <f ca="1">VLOOKUP($A29,INDIRECT($P$2),COLUMN()-1,FALSE)*VLOOKUP($A29,Usinas!$C:$D,2,FALSE)</f>
        <v>254.63499999999999</v>
      </c>
      <c r="I29" s="65">
        <f ca="1">VLOOKUP($A29,INDIRECT($P$2),COLUMN()-1,FALSE)*VLOOKUP($A29,Usinas!$C:$D,2,FALSE)</f>
        <v>198.49499999999998</v>
      </c>
      <c r="J29" s="65">
        <f ca="1">VLOOKUP($A29,INDIRECT($P$2),COLUMN()-1,FALSE)*VLOOKUP($A29,Usinas!$C:$D,2,FALSE)</f>
        <v>164.41</v>
      </c>
      <c r="K29" s="65">
        <f ca="1">VLOOKUP($A29,INDIRECT($P$2),COLUMN()-1,FALSE)*VLOOKUP($A29,Usinas!$C:$D,2,FALSE)</f>
        <v>133.33249999999998</v>
      </c>
      <c r="L29" s="65">
        <f ca="1">VLOOKUP($A29,INDIRECT($P$2),COLUMN()-1,FALSE)*VLOOKUP($A29,Usinas!$C:$D,2,FALSE)</f>
        <v>122.30499999999999</v>
      </c>
      <c r="M29" s="65">
        <f ca="1">VLOOKUP($A29,INDIRECT($P$2),COLUMN()-1,FALSE)*VLOOKUP($A29,Usinas!$C:$D,2,FALSE)</f>
        <v>149.3725</v>
      </c>
      <c r="N29" s="65">
        <f ca="1">VLOOKUP($A29,INDIRECT($P$2),COLUMN()-1,FALSE)*VLOOKUP($A29,Usinas!$C:$D,2,FALSE)</f>
        <v>222.55499999999998</v>
      </c>
      <c r="O29" s="65">
        <f ca="1">VLOOKUP($A29,INDIRECT($P$2),COLUMN()-1,FALSE)*VLOOKUP($A29,Usinas!$C:$D,2,FALSE)</f>
        <v>372.93</v>
      </c>
    </row>
    <row r="30" spans="1:15" hidden="1" outlineLevel="2" x14ac:dyDescent="0.25">
      <c r="A30" s="61">
        <v>206</v>
      </c>
      <c r="B30" s="62" t="s">
        <v>62</v>
      </c>
      <c r="D30" s="65">
        <f ca="1">VLOOKUP($A30,INDIRECT($P$2),COLUMN()-1,FALSE)*VLOOKUP($A30,Usinas!$C:$D,2,FALSE)</f>
        <v>367.35139999999996</v>
      </c>
      <c r="E30" s="65">
        <f ca="1">VLOOKUP($A30,INDIRECT($P$2),COLUMN()-1,FALSE)*VLOOKUP($A30,Usinas!$C:$D,2,FALSE)</f>
        <v>369.80859999999996</v>
      </c>
      <c r="F30" s="65">
        <f ca="1">VLOOKUP($A30,INDIRECT($P$2),COLUMN()-1,FALSE)*VLOOKUP($A30,Usinas!$C:$D,2,FALSE)</f>
        <v>350.15099999999995</v>
      </c>
      <c r="G30" s="65">
        <f ca="1">VLOOKUP($A30,INDIRECT($P$2),COLUMN()-1,FALSE)*VLOOKUP($A30,Usinas!$C:$D,2,FALSE)</f>
        <v>265.37759999999997</v>
      </c>
      <c r="H30" s="65">
        <f ca="1">VLOOKUP($A30,INDIRECT($P$2),COLUMN()-1,FALSE)*VLOOKUP($A30,Usinas!$C:$D,2,FALSE)</f>
        <v>181.83279999999999</v>
      </c>
      <c r="I30" s="65">
        <f ca="1">VLOOKUP($A30,INDIRECT($P$2),COLUMN()-1,FALSE)*VLOOKUP($A30,Usinas!$C:$D,2,FALSE)</f>
        <v>142.51759999999999</v>
      </c>
      <c r="J30" s="65">
        <f ca="1">VLOOKUP($A30,INDIRECT($P$2),COLUMN()-1,FALSE)*VLOOKUP($A30,Usinas!$C:$D,2,FALSE)</f>
        <v>117.94559999999998</v>
      </c>
      <c r="K30" s="65">
        <f ca="1">VLOOKUP($A30,INDIRECT($P$2),COLUMN()-1,FALSE)*VLOOKUP($A30,Usinas!$C:$D,2,FALSE)</f>
        <v>97.059399999999997</v>
      </c>
      <c r="L30" s="65">
        <f ca="1">VLOOKUP($A30,INDIRECT($P$2),COLUMN()-1,FALSE)*VLOOKUP($A30,Usinas!$C:$D,2,FALSE)</f>
        <v>89.073499999999996</v>
      </c>
      <c r="M30" s="65">
        <f ca="1">VLOOKUP($A30,INDIRECT($P$2),COLUMN()-1,FALSE)*VLOOKUP($A30,Usinas!$C:$D,2,FALSE)</f>
        <v>108.1168</v>
      </c>
      <c r="N30" s="65">
        <f ca="1">VLOOKUP($A30,INDIRECT($P$2),COLUMN()-1,FALSE)*VLOOKUP($A30,Usinas!$C:$D,2,FALSE)</f>
        <v>159.10369999999998</v>
      </c>
      <c r="O30" s="65">
        <f ca="1">VLOOKUP($A30,INDIRECT($P$2),COLUMN()-1,FALSE)*VLOOKUP($A30,Usinas!$C:$D,2,FALSE)</f>
        <v>263.53469999999999</v>
      </c>
    </row>
    <row r="31" spans="1:15" hidden="1" outlineLevel="2" x14ac:dyDescent="0.25">
      <c r="A31" s="61">
        <v>207</v>
      </c>
      <c r="B31" s="62" t="s">
        <v>63</v>
      </c>
      <c r="D31" s="65">
        <f ca="1">VLOOKUP($A31,INDIRECT($P$2),COLUMN()-1,FALSE)*VLOOKUP($A31,Usinas!$C:$D,2,FALSE)</f>
        <v>306.69240000000002</v>
      </c>
      <c r="E31" s="65">
        <f ca="1">VLOOKUP($A31,INDIRECT($P$2),COLUMN()-1,FALSE)*VLOOKUP($A31,Usinas!$C:$D,2,FALSE)</f>
        <v>309.21040000000005</v>
      </c>
      <c r="F31" s="65">
        <f ca="1">VLOOKUP($A31,INDIRECT($P$2),COLUMN()-1,FALSE)*VLOOKUP($A31,Usinas!$C:$D,2,FALSE)</f>
        <v>292.08800000000002</v>
      </c>
      <c r="G31" s="65">
        <f ca="1">VLOOKUP($A31,INDIRECT($P$2),COLUMN()-1,FALSE)*VLOOKUP($A31,Usinas!$C:$D,2,FALSE)</f>
        <v>222.08760000000001</v>
      </c>
      <c r="H31" s="65">
        <f ca="1">VLOOKUP($A31,INDIRECT($P$2),COLUMN()-1,FALSE)*VLOOKUP($A31,Usinas!$C:$D,2,FALSE)</f>
        <v>152.08720000000002</v>
      </c>
      <c r="I31" s="65">
        <f ca="1">VLOOKUP($A31,INDIRECT($P$2),COLUMN()-1,FALSE)*VLOOKUP($A31,Usinas!$C:$D,2,FALSE)</f>
        <v>119.35320000000002</v>
      </c>
      <c r="J31" s="65">
        <f ca="1">VLOOKUP($A31,INDIRECT($P$2),COLUMN()-1,FALSE)*VLOOKUP($A31,Usinas!$C:$D,2,FALSE)</f>
        <v>98.705600000000004</v>
      </c>
      <c r="K31" s="65">
        <f ca="1">VLOOKUP($A31,INDIRECT($P$2),COLUMN()-1,FALSE)*VLOOKUP($A31,Usinas!$C:$D,2,FALSE)</f>
        <v>81.583200000000005</v>
      </c>
      <c r="L31" s="65">
        <f ca="1">VLOOKUP($A31,INDIRECT($P$2),COLUMN()-1,FALSE)*VLOOKUP($A31,Usinas!$C:$D,2,FALSE)</f>
        <v>75.0364</v>
      </c>
      <c r="M31" s="65">
        <f ca="1">VLOOKUP($A31,INDIRECT($P$2),COLUMN()-1,FALSE)*VLOOKUP($A31,Usinas!$C:$D,2,FALSE)</f>
        <v>90.144400000000005</v>
      </c>
      <c r="N31" s="65">
        <f ca="1">VLOOKUP($A31,INDIRECT($P$2),COLUMN()-1,FALSE)*VLOOKUP($A31,Usinas!$C:$D,2,FALSE)</f>
        <v>132.9504</v>
      </c>
      <c r="O31" s="65">
        <f ca="1">VLOOKUP($A31,INDIRECT($P$2),COLUMN()-1,FALSE)*VLOOKUP($A31,Usinas!$C:$D,2,FALSE)</f>
        <v>219.56960000000001</v>
      </c>
    </row>
    <row r="32" spans="1:15" hidden="1" outlineLevel="2" x14ac:dyDescent="0.25">
      <c r="A32" s="61">
        <v>28</v>
      </c>
      <c r="B32" s="62" t="s">
        <v>64</v>
      </c>
      <c r="D32" s="65">
        <f ca="1">VLOOKUP($A32,INDIRECT($P$2),COLUMN()-1,FALSE)*VLOOKUP($A32,Usinas!$C:$D,2,FALSE)</f>
        <v>253.9376</v>
      </c>
      <c r="E32" s="65">
        <f ca="1">VLOOKUP($A32,INDIRECT($P$2),COLUMN()-1,FALSE)*VLOOKUP($A32,Usinas!$C:$D,2,FALSE)</f>
        <v>257.15199999999999</v>
      </c>
      <c r="F32" s="65">
        <f ca="1">VLOOKUP($A32,INDIRECT($P$2),COLUMN()-1,FALSE)*VLOOKUP($A32,Usinas!$C:$D,2,FALSE)</f>
        <v>243.089</v>
      </c>
      <c r="G32" s="65">
        <f ca="1">VLOOKUP($A32,INDIRECT($P$2),COLUMN()-1,FALSE)*VLOOKUP($A32,Usinas!$C:$D,2,FALSE)</f>
        <v>185.63159999999999</v>
      </c>
      <c r="H32" s="65">
        <f ca="1">VLOOKUP($A32,INDIRECT($P$2),COLUMN()-1,FALSE)*VLOOKUP($A32,Usinas!$C:$D,2,FALSE)</f>
        <v>126.9688</v>
      </c>
      <c r="I32" s="65">
        <f ca="1">VLOOKUP($A32,INDIRECT($P$2),COLUMN()-1,FALSE)*VLOOKUP($A32,Usinas!$C:$D,2,FALSE)</f>
        <v>99.6464</v>
      </c>
      <c r="J32" s="65">
        <f ca="1">VLOOKUP($A32,INDIRECT($P$2),COLUMN()-1,FALSE)*VLOOKUP($A32,Usinas!$C:$D,2,FALSE)</f>
        <v>82.369</v>
      </c>
      <c r="K32" s="65">
        <f ca="1">VLOOKUP($A32,INDIRECT($P$2),COLUMN()-1,FALSE)*VLOOKUP($A32,Usinas!$C:$D,2,FALSE)</f>
        <v>68.305999999999997</v>
      </c>
      <c r="L32" s="65">
        <f ca="1">VLOOKUP($A32,INDIRECT($P$2),COLUMN()-1,FALSE)*VLOOKUP($A32,Usinas!$C:$D,2,FALSE)</f>
        <v>62.680799999999998</v>
      </c>
      <c r="M32" s="65">
        <f ca="1">VLOOKUP($A32,INDIRECT($P$2),COLUMN()-1,FALSE)*VLOOKUP($A32,Usinas!$C:$D,2,FALSE)</f>
        <v>75.136600000000001</v>
      </c>
      <c r="N32" s="65">
        <f ca="1">VLOOKUP($A32,INDIRECT($P$2),COLUMN()-1,FALSE)*VLOOKUP($A32,Usinas!$C:$D,2,FALSE)</f>
        <v>110.0932</v>
      </c>
      <c r="O32" s="65">
        <f ca="1">VLOOKUP($A32,INDIRECT($P$2),COLUMN()-1,FALSE)*VLOOKUP($A32,Usinas!$C:$D,2,FALSE)</f>
        <v>181.61359999999999</v>
      </c>
    </row>
    <row r="33" spans="1:15" hidden="1" outlineLevel="2" x14ac:dyDescent="0.25">
      <c r="A33" s="61">
        <v>205</v>
      </c>
      <c r="B33" s="62" t="s">
        <v>65</v>
      </c>
      <c r="D33" s="65">
        <f ca="1">VLOOKUP($A33,INDIRECT($P$2),COLUMN()-1,FALSE)*VLOOKUP($A33,Usinas!$C:$D,2,FALSE)</f>
        <v>133.85900000000001</v>
      </c>
      <c r="E33" s="65">
        <f ca="1">VLOOKUP($A33,INDIRECT($P$2),COLUMN()-1,FALSE)*VLOOKUP($A33,Usinas!$C:$D,2,FALSE)</f>
        <v>146.93360000000001</v>
      </c>
      <c r="F33" s="65">
        <f ca="1">VLOOKUP($A33,INDIRECT($P$2),COLUMN()-1,FALSE)*VLOOKUP($A33,Usinas!$C:$D,2,FALSE)</f>
        <v>148.17880000000002</v>
      </c>
      <c r="G33" s="65">
        <f ca="1">VLOOKUP($A33,INDIRECT($P$2),COLUMN()-1,FALSE)*VLOOKUP($A33,Usinas!$C:$D,2,FALSE)</f>
        <v>117.67140000000001</v>
      </c>
      <c r="H33" s="65">
        <f ca="1">VLOOKUP($A33,INDIRECT($P$2),COLUMN()-1,FALSE)*VLOOKUP($A33,Usinas!$C:$D,2,FALSE)</f>
        <v>73.466800000000006</v>
      </c>
      <c r="I33" s="65">
        <f ca="1">VLOOKUP($A33,INDIRECT($P$2),COLUMN()-1,FALSE)*VLOOKUP($A33,Usinas!$C:$D,2,FALSE)</f>
        <v>53.543600000000005</v>
      </c>
      <c r="J33" s="65">
        <f ca="1">VLOOKUP($A33,INDIRECT($P$2),COLUMN()-1,FALSE)*VLOOKUP($A33,Usinas!$C:$D,2,FALSE)</f>
        <v>41.714200000000005</v>
      </c>
      <c r="K33" s="65">
        <f ca="1">VLOOKUP($A33,INDIRECT($P$2),COLUMN()-1,FALSE)*VLOOKUP($A33,Usinas!$C:$D,2,FALSE)</f>
        <v>32.997800000000005</v>
      </c>
      <c r="L33" s="65">
        <f ca="1">VLOOKUP($A33,INDIRECT($P$2),COLUMN()-1,FALSE)*VLOOKUP($A33,Usinas!$C:$D,2,FALSE)</f>
        <v>28.639600000000002</v>
      </c>
      <c r="M33" s="65">
        <f ca="1">VLOOKUP($A33,INDIRECT($P$2),COLUMN()-1,FALSE)*VLOOKUP($A33,Usinas!$C:$D,2,FALSE)</f>
        <v>37.356000000000002</v>
      </c>
      <c r="N33" s="65">
        <f ca="1">VLOOKUP($A33,INDIRECT($P$2),COLUMN()-1,FALSE)*VLOOKUP($A33,Usinas!$C:$D,2,FALSE)</f>
        <v>61.014800000000001</v>
      </c>
      <c r="O33" s="65">
        <f ca="1">VLOOKUP($A33,INDIRECT($P$2),COLUMN()-1,FALSE)*VLOOKUP($A33,Usinas!$C:$D,2,FALSE)</f>
        <v>98.993400000000008</v>
      </c>
    </row>
    <row r="34" spans="1:15" hidden="1" outlineLevel="2" x14ac:dyDescent="0.25">
      <c r="A34" s="61">
        <v>23</v>
      </c>
      <c r="B34" s="62" t="s">
        <v>66</v>
      </c>
      <c r="D34" s="65">
        <f ca="1">VLOOKUP($A34,INDIRECT($P$2),COLUMN()-1,FALSE)*VLOOKUP($A34,Usinas!$C:$D,2,FALSE)</f>
        <v>97.0428</v>
      </c>
      <c r="E34" s="65">
        <f ca="1">VLOOKUP($A34,INDIRECT($P$2),COLUMN()-1,FALSE)*VLOOKUP($A34,Usinas!$C:$D,2,FALSE)</f>
        <v>106.09529999999999</v>
      </c>
      <c r="F34" s="65">
        <f ca="1">VLOOKUP($A34,INDIRECT($P$2),COLUMN()-1,FALSE)*VLOOKUP($A34,Usinas!$C:$D,2,FALSE)</f>
        <v>107.54369999999999</v>
      </c>
      <c r="G34" s="65">
        <f ca="1">VLOOKUP($A34,INDIRECT($P$2),COLUMN()-1,FALSE)*VLOOKUP($A34,Usinas!$C:$D,2,FALSE)</f>
        <v>84.731399999999994</v>
      </c>
      <c r="H34" s="65">
        <f ca="1">VLOOKUP($A34,INDIRECT($P$2),COLUMN()-1,FALSE)*VLOOKUP($A34,Usinas!$C:$D,2,FALSE)</f>
        <v>52.866599999999998</v>
      </c>
      <c r="I34" s="65">
        <f ca="1">VLOOKUP($A34,INDIRECT($P$2),COLUMN()-1,FALSE)*VLOOKUP($A34,Usinas!$C:$D,2,FALSE)</f>
        <v>39.1068</v>
      </c>
      <c r="J34" s="65">
        <f ca="1">VLOOKUP($A34,INDIRECT($P$2),COLUMN()-1,FALSE)*VLOOKUP($A34,Usinas!$C:$D,2,FALSE)</f>
        <v>30.416399999999999</v>
      </c>
      <c r="K34" s="65">
        <f ca="1">VLOOKUP($A34,INDIRECT($P$2),COLUMN()-1,FALSE)*VLOOKUP($A34,Usinas!$C:$D,2,FALSE)</f>
        <v>23.898599999999998</v>
      </c>
      <c r="L34" s="65">
        <f ca="1">VLOOKUP($A34,INDIRECT($P$2),COLUMN()-1,FALSE)*VLOOKUP($A34,Usinas!$C:$D,2,FALSE)</f>
        <v>20.639699999999998</v>
      </c>
      <c r="M34" s="65">
        <f ca="1">VLOOKUP($A34,INDIRECT($P$2),COLUMN()-1,FALSE)*VLOOKUP($A34,Usinas!$C:$D,2,FALSE)</f>
        <v>27.157499999999999</v>
      </c>
      <c r="N34" s="65">
        <f ca="1">VLOOKUP($A34,INDIRECT($P$2),COLUMN()-1,FALSE)*VLOOKUP($A34,Usinas!$C:$D,2,FALSE)</f>
        <v>44.5383</v>
      </c>
      <c r="O34" s="65">
        <f ca="1">VLOOKUP($A34,INDIRECT($P$2),COLUMN()-1,FALSE)*VLOOKUP($A34,Usinas!$C:$D,2,FALSE)</f>
        <v>71.695799999999991</v>
      </c>
    </row>
    <row r="35" spans="1:15" hidden="1" outlineLevel="2" x14ac:dyDescent="0.25">
      <c r="A35" s="61">
        <v>209</v>
      </c>
      <c r="B35" s="62" t="s">
        <v>67</v>
      </c>
      <c r="D35" s="65">
        <f ca="1">VLOOKUP($A35,INDIRECT($P$2),COLUMN()-1,FALSE)*VLOOKUP($A35,Usinas!$C:$D,2,FALSE)</f>
        <v>454.28640000000001</v>
      </c>
      <c r="E35" s="65">
        <f ca="1">VLOOKUP($A35,INDIRECT($P$2),COLUMN()-1,FALSE)*VLOOKUP($A35,Usinas!$C:$D,2,FALSE)</f>
        <v>498.24960000000004</v>
      </c>
      <c r="F35" s="65">
        <f ca="1">VLOOKUP($A35,INDIRECT($P$2),COLUMN()-1,FALSE)*VLOOKUP($A35,Usinas!$C:$D,2,FALSE)</f>
        <v>504.35560000000004</v>
      </c>
      <c r="G35" s="65">
        <f ca="1">VLOOKUP($A35,INDIRECT($P$2),COLUMN()-1,FALSE)*VLOOKUP($A35,Usinas!$C:$D,2,FALSE)</f>
        <v>391.39460000000003</v>
      </c>
      <c r="H35" s="65">
        <f ca="1">VLOOKUP($A35,INDIRECT($P$2),COLUMN()-1,FALSE)*VLOOKUP($A35,Usinas!$C:$D,2,FALSE)</f>
        <v>246.07180000000002</v>
      </c>
      <c r="I35" s="65">
        <f ca="1">VLOOKUP($A35,INDIRECT($P$2),COLUMN()-1,FALSE)*VLOOKUP($A35,Usinas!$C:$D,2,FALSE)</f>
        <v>182.5694</v>
      </c>
      <c r="J35" s="65">
        <f ca="1">VLOOKUP($A35,INDIRECT($P$2),COLUMN()-1,FALSE)*VLOOKUP($A35,Usinas!$C:$D,2,FALSE)</f>
        <v>143.49100000000001</v>
      </c>
      <c r="K35" s="65">
        <f ca="1">VLOOKUP($A35,INDIRECT($P$2),COLUMN()-1,FALSE)*VLOOKUP($A35,Usinas!$C:$D,2,FALSE)</f>
        <v>112.96100000000001</v>
      </c>
      <c r="L35" s="65">
        <f ca="1">VLOOKUP($A35,INDIRECT($P$2),COLUMN()-1,FALSE)*VLOOKUP($A35,Usinas!$C:$D,2,FALSE)</f>
        <v>97.695999999999998</v>
      </c>
      <c r="M35" s="65">
        <f ca="1">VLOOKUP($A35,INDIRECT($P$2),COLUMN()-1,FALSE)*VLOOKUP($A35,Usinas!$C:$D,2,FALSE)</f>
        <v>122.12</v>
      </c>
      <c r="N35" s="65">
        <f ca="1">VLOOKUP($A35,INDIRECT($P$2),COLUMN()-1,FALSE)*VLOOKUP($A35,Usinas!$C:$D,2,FALSE)</f>
        <v>203.94040000000001</v>
      </c>
      <c r="O35" s="65">
        <f ca="1">VLOOKUP($A35,INDIRECT($P$2),COLUMN()-1,FALSE)*VLOOKUP($A35,Usinas!$C:$D,2,FALSE)</f>
        <v>333.9982</v>
      </c>
    </row>
    <row r="36" spans="1:15" hidden="1" outlineLevel="2" x14ac:dyDescent="0.25">
      <c r="A36" s="61">
        <v>31</v>
      </c>
      <c r="B36" s="62" t="s">
        <v>68</v>
      </c>
      <c r="D36" s="65">
        <f ca="1">VLOOKUP($A36,INDIRECT($P$2),COLUMN()-1,FALSE)*VLOOKUP($A36,Usinas!$C:$D,2,FALSE)</f>
        <v>1836.7848000000001</v>
      </c>
      <c r="E36" s="65">
        <f ca="1">VLOOKUP($A36,INDIRECT($P$2),COLUMN()-1,FALSE)*VLOOKUP($A36,Usinas!$C:$D,2,FALSE)</f>
        <v>1894.0140000000001</v>
      </c>
      <c r="F36" s="65">
        <f ca="1">VLOOKUP($A36,INDIRECT($P$2),COLUMN()-1,FALSE)*VLOOKUP($A36,Usinas!$C:$D,2,FALSE)</f>
        <v>1856.5425</v>
      </c>
      <c r="G36" s="65">
        <f ca="1">VLOOKUP($A36,INDIRECT($P$2),COLUMN()-1,FALSE)*VLOOKUP($A36,Usinas!$C:$D,2,FALSE)</f>
        <v>1391.2146</v>
      </c>
      <c r="H36" s="65">
        <f ca="1">VLOOKUP($A36,INDIRECT($P$2),COLUMN()-1,FALSE)*VLOOKUP($A36,Usinas!$C:$D,2,FALSE)</f>
        <v>897.95339999999999</v>
      </c>
      <c r="I36" s="65">
        <f ca="1">VLOOKUP($A36,INDIRECT($P$2),COLUMN()-1,FALSE)*VLOOKUP($A36,Usinas!$C:$D,2,FALSE)</f>
        <v>692.88210000000004</v>
      </c>
      <c r="J36" s="65">
        <f ca="1">VLOOKUP($A36,INDIRECT($P$2),COLUMN()-1,FALSE)*VLOOKUP($A36,Usinas!$C:$D,2,FALSE)</f>
        <v>551.17169999999999</v>
      </c>
      <c r="K36" s="65">
        <f ca="1">VLOOKUP($A36,INDIRECT($P$2),COLUMN()-1,FALSE)*VLOOKUP($A36,Usinas!$C:$D,2,FALSE)</f>
        <v>441.48239999999998</v>
      </c>
      <c r="L36" s="65">
        <f ca="1">VLOOKUP($A36,INDIRECT($P$2),COLUMN()-1,FALSE)*VLOOKUP($A36,Usinas!$C:$D,2,FALSE)</f>
        <v>391.06620000000004</v>
      </c>
      <c r="M36" s="65">
        <f ca="1">VLOOKUP($A36,INDIRECT($P$2),COLUMN()-1,FALSE)*VLOOKUP($A36,Usinas!$C:$D,2,FALSE)</f>
        <v>472.14089999999999</v>
      </c>
      <c r="N36" s="65">
        <f ca="1">VLOOKUP($A36,INDIRECT($P$2),COLUMN()-1,FALSE)*VLOOKUP($A36,Usinas!$C:$D,2,FALSE)</f>
        <v>765.09990000000005</v>
      </c>
      <c r="O36" s="65">
        <f ca="1">VLOOKUP($A36,INDIRECT($P$2),COLUMN()-1,FALSE)*VLOOKUP($A36,Usinas!$C:$D,2,FALSE)</f>
        <v>1327.8537000000001</v>
      </c>
    </row>
    <row r="37" spans="1:15" hidden="1" outlineLevel="2" x14ac:dyDescent="0.25">
      <c r="A37" s="61">
        <v>32</v>
      </c>
      <c r="B37" s="62" t="s">
        <v>69</v>
      </c>
      <c r="D37" s="65">
        <f ca="1">VLOOKUP($A37,INDIRECT($P$2),COLUMN()-1,FALSE)*VLOOKUP($A37,Usinas!$C:$D,2,FALSE)</f>
        <v>797.49720000000002</v>
      </c>
      <c r="E37" s="65">
        <f ca="1">VLOOKUP($A37,INDIRECT($P$2),COLUMN()-1,FALSE)*VLOOKUP($A37,Usinas!$C:$D,2,FALSE)</f>
        <v>824.90940000000001</v>
      </c>
      <c r="F37" s="65">
        <f ca="1">VLOOKUP($A37,INDIRECT($P$2),COLUMN()-1,FALSE)*VLOOKUP($A37,Usinas!$C:$D,2,FALSE)</f>
        <v>808.80119999999999</v>
      </c>
      <c r="G37" s="65">
        <f ca="1">VLOOKUP($A37,INDIRECT($P$2),COLUMN()-1,FALSE)*VLOOKUP($A37,Usinas!$C:$D,2,FALSE)</f>
        <v>607.59</v>
      </c>
      <c r="H37" s="65">
        <f ca="1">VLOOKUP($A37,INDIRECT($P$2),COLUMN()-1,FALSE)*VLOOKUP($A37,Usinas!$C:$D,2,FALSE)</f>
        <v>392.81400000000002</v>
      </c>
      <c r="I37" s="65">
        <f ca="1">VLOOKUP($A37,INDIRECT($P$2),COLUMN()-1,FALSE)*VLOOKUP($A37,Usinas!$C:$D,2,FALSE)</f>
        <v>303.51240000000001</v>
      </c>
      <c r="J37" s="65">
        <f ca="1">VLOOKUP($A37,INDIRECT($P$2),COLUMN()-1,FALSE)*VLOOKUP($A37,Usinas!$C:$D,2,FALSE)</f>
        <v>242.18820000000002</v>
      </c>
      <c r="K37" s="65">
        <f ca="1">VLOOKUP($A37,INDIRECT($P$2),COLUMN()-1,FALSE)*VLOOKUP($A37,Usinas!$C:$D,2,FALSE)</f>
        <v>194.42880000000002</v>
      </c>
      <c r="L37" s="65">
        <f ca="1">VLOOKUP($A37,INDIRECT($P$2),COLUMN()-1,FALSE)*VLOOKUP($A37,Usinas!$C:$D,2,FALSE)</f>
        <v>172.38600000000002</v>
      </c>
      <c r="M37" s="65">
        <f ca="1">VLOOKUP($A37,INDIRECT($P$2),COLUMN()-1,FALSE)*VLOOKUP($A37,Usinas!$C:$D,2,FALSE)</f>
        <v>206.298</v>
      </c>
      <c r="N37" s="65">
        <f ca="1">VLOOKUP($A37,INDIRECT($P$2),COLUMN()-1,FALSE)*VLOOKUP($A37,Usinas!$C:$D,2,FALSE)</f>
        <v>332.62020000000001</v>
      </c>
      <c r="O37" s="65">
        <f ca="1">VLOOKUP($A37,INDIRECT($P$2),COLUMN()-1,FALSE)*VLOOKUP($A37,Usinas!$C:$D,2,FALSE)</f>
        <v>576.50400000000002</v>
      </c>
    </row>
    <row r="38" spans="1:15" hidden="1" outlineLevel="2" x14ac:dyDescent="0.25">
      <c r="A38" s="61">
        <v>33</v>
      </c>
      <c r="B38" s="62" t="s">
        <v>70</v>
      </c>
      <c r="D38" s="65">
        <f ca="1">VLOOKUP($A38,INDIRECT($P$2),COLUMN()-1,FALSE)*VLOOKUP($A38,Usinas!$C:$D,2,FALSE)</f>
        <v>2526.3568</v>
      </c>
      <c r="E38" s="65">
        <f ca="1">VLOOKUP($A38,INDIRECT($P$2),COLUMN()-1,FALSE)*VLOOKUP($A38,Usinas!$C:$D,2,FALSE)</f>
        <v>2626.8368999999998</v>
      </c>
      <c r="F38" s="65">
        <f ca="1">VLOOKUP($A38,INDIRECT($P$2),COLUMN()-1,FALSE)*VLOOKUP($A38,Usinas!$C:$D,2,FALSE)</f>
        <v>2619.3476999999998</v>
      </c>
      <c r="G38" s="65">
        <f ca="1">VLOOKUP($A38,INDIRECT($P$2),COLUMN()-1,FALSE)*VLOOKUP($A38,Usinas!$C:$D,2,FALSE)</f>
        <v>2003.3609999999999</v>
      </c>
      <c r="H38" s="65">
        <f ca="1">VLOOKUP($A38,INDIRECT($P$2),COLUMN()-1,FALSE)*VLOOKUP($A38,Usinas!$C:$D,2,FALSE)</f>
        <v>1308.1135999999999</v>
      </c>
      <c r="I38" s="65">
        <f ca="1">VLOOKUP($A38,INDIRECT($P$2),COLUMN()-1,FALSE)*VLOOKUP($A38,Usinas!$C:$D,2,FALSE)</f>
        <v>1022.2758</v>
      </c>
      <c r="J38" s="65">
        <f ca="1">VLOOKUP($A38,INDIRECT($P$2),COLUMN()-1,FALSE)*VLOOKUP($A38,Usinas!$C:$D,2,FALSE)</f>
        <v>821.93970000000002</v>
      </c>
      <c r="K38" s="65">
        <f ca="1">VLOOKUP($A38,INDIRECT($P$2),COLUMN()-1,FALSE)*VLOOKUP($A38,Usinas!$C:$D,2,FALSE)</f>
        <v>669.65930000000003</v>
      </c>
      <c r="L38" s="65">
        <f ca="1">VLOOKUP($A38,INDIRECT($P$2),COLUMN()-1,FALSE)*VLOOKUP($A38,Usinas!$C:$D,2,FALSE)</f>
        <v>606.00109999999995</v>
      </c>
      <c r="M38" s="65">
        <f ca="1">VLOOKUP($A38,INDIRECT($P$2),COLUMN()-1,FALSE)*VLOOKUP($A38,Usinas!$C:$D,2,FALSE)</f>
        <v>713.97040000000004</v>
      </c>
      <c r="N38" s="65">
        <f ca="1">VLOOKUP($A38,INDIRECT($P$2),COLUMN()-1,FALSE)*VLOOKUP($A38,Usinas!$C:$D,2,FALSE)</f>
        <v>1092.175</v>
      </c>
      <c r="O38" s="65">
        <f ca="1">VLOOKUP($A38,INDIRECT($P$2),COLUMN()-1,FALSE)*VLOOKUP($A38,Usinas!$C:$D,2,FALSE)</f>
        <v>1842.3432</v>
      </c>
    </row>
    <row r="39" spans="1:15" hidden="1" outlineLevel="2" x14ac:dyDescent="0.25">
      <c r="A39" s="61">
        <v>247</v>
      </c>
      <c r="B39" s="62" t="s">
        <v>71</v>
      </c>
      <c r="D39" s="65">
        <f ca="1">VLOOKUP($A39,INDIRECT($P$2),COLUMN()-1,FALSE)*VLOOKUP($A39,Usinas!$C:$D,2,FALSE)</f>
        <v>70.127200000000002</v>
      </c>
      <c r="E39" s="65">
        <f ca="1">VLOOKUP($A39,INDIRECT($P$2),COLUMN()-1,FALSE)*VLOOKUP($A39,Usinas!$C:$D,2,FALSE)</f>
        <v>77.973600000000005</v>
      </c>
      <c r="F39" s="65">
        <f ca="1">VLOOKUP($A39,INDIRECT($P$2),COLUMN()-1,FALSE)*VLOOKUP($A39,Usinas!$C:$D,2,FALSE)</f>
        <v>80.180400000000006</v>
      </c>
      <c r="G39" s="65">
        <f ca="1">VLOOKUP($A39,INDIRECT($P$2),COLUMN()-1,FALSE)*VLOOKUP($A39,Usinas!$C:$D,2,FALSE)</f>
        <v>61.790399999999998</v>
      </c>
      <c r="H39" s="65">
        <f ca="1">VLOOKUP($A39,INDIRECT($P$2),COLUMN()-1,FALSE)*VLOOKUP($A39,Usinas!$C:$D,2,FALSE)</f>
        <v>43.400399999999998</v>
      </c>
      <c r="I39" s="65">
        <f ca="1">VLOOKUP($A39,INDIRECT($P$2),COLUMN()-1,FALSE)*VLOOKUP($A39,Usinas!$C:$D,2,FALSE)</f>
        <v>34.082799999999999</v>
      </c>
      <c r="J39" s="65">
        <f ca="1">VLOOKUP($A39,INDIRECT($P$2),COLUMN()-1,FALSE)*VLOOKUP($A39,Usinas!$C:$D,2,FALSE)</f>
        <v>28.443200000000001</v>
      </c>
      <c r="K39" s="65">
        <f ca="1">VLOOKUP($A39,INDIRECT($P$2),COLUMN()-1,FALSE)*VLOOKUP($A39,Usinas!$C:$D,2,FALSE)</f>
        <v>24.7652</v>
      </c>
      <c r="L39" s="65">
        <f ca="1">VLOOKUP($A39,INDIRECT($P$2),COLUMN()-1,FALSE)*VLOOKUP($A39,Usinas!$C:$D,2,FALSE)</f>
        <v>25.010400000000001</v>
      </c>
      <c r="M39" s="65">
        <f ca="1">VLOOKUP($A39,INDIRECT($P$2),COLUMN()-1,FALSE)*VLOOKUP($A39,Usinas!$C:$D,2,FALSE)</f>
        <v>30.895199999999999</v>
      </c>
      <c r="N39" s="65">
        <f ca="1">VLOOKUP($A39,INDIRECT($P$2),COLUMN()-1,FALSE)*VLOOKUP($A39,Usinas!$C:$D,2,FALSE)</f>
        <v>40.457999999999998</v>
      </c>
      <c r="O39" s="65">
        <f ca="1">VLOOKUP($A39,INDIRECT($P$2),COLUMN()-1,FALSE)*VLOOKUP($A39,Usinas!$C:$D,2,FALSE)</f>
        <v>56.641199999999998</v>
      </c>
    </row>
    <row r="40" spans="1:15" hidden="1" outlineLevel="2" x14ac:dyDescent="0.25">
      <c r="A40" s="61">
        <v>248</v>
      </c>
      <c r="B40" s="62" t="s">
        <v>72</v>
      </c>
      <c r="D40" s="65">
        <f ca="1">VLOOKUP($A40,INDIRECT($P$2),COLUMN()-1,FALSE)*VLOOKUP($A40,Usinas!$C:$D,2,FALSE)</f>
        <v>99.405900000000003</v>
      </c>
      <c r="E40" s="65">
        <f ca="1">VLOOKUP($A40,INDIRECT($P$2),COLUMN()-1,FALSE)*VLOOKUP($A40,Usinas!$C:$D,2,FALSE)</f>
        <v>110.78570000000001</v>
      </c>
      <c r="F40" s="65">
        <f ca="1">VLOOKUP($A40,INDIRECT($P$2),COLUMN()-1,FALSE)*VLOOKUP($A40,Usinas!$C:$D,2,FALSE)</f>
        <v>113.798</v>
      </c>
      <c r="G40" s="65">
        <f ca="1">VLOOKUP($A40,INDIRECT($P$2),COLUMN()-1,FALSE)*VLOOKUP($A40,Usinas!$C:$D,2,FALSE)</f>
        <v>87.691400000000002</v>
      </c>
      <c r="H40" s="65">
        <f ca="1">VLOOKUP($A40,INDIRECT($P$2),COLUMN()-1,FALSE)*VLOOKUP($A40,Usinas!$C:$D,2,FALSE)</f>
        <v>61.584800000000001</v>
      </c>
      <c r="I40" s="65">
        <f ca="1">VLOOKUP($A40,INDIRECT($P$2),COLUMN()-1,FALSE)*VLOOKUP($A40,Usinas!$C:$D,2,FALSE)</f>
        <v>48.531500000000001</v>
      </c>
      <c r="J40" s="65">
        <f ca="1">VLOOKUP($A40,INDIRECT($P$2),COLUMN()-1,FALSE)*VLOOKUP($A40,Usinas!$C:$D,2,FALSE)</f>
        <v>40.164000000000001</v>
      </c>
      <c r="K40" s="65">
        <f ca="1">VLOOKUP($A40,INDIRECT($P$2),COLUMN()-1,FALSE)*VLOOKUP($A40,Usinas!$C:$D,2,FALSE)</f>
        <v>35.143500000000003</v>
      </c>
      <c r="L40" s="65">
        <f ca="1">VLOOKUP($A40,INDIRECT($P$2),COLUMN()-1,FALSE)*VLOOKUP($A40,Usinas!$C:$D,2,FALSE)</f>
        <v>35.812899999999999</v>
      </c>
      <c r="M40" s="65">
        <f ca="1">VLOOKUP($A40,INDIRECT($P$2),COLUMN()-1,FALSE)*VLOOKUP($A40,Usinas!$C:$D,2,FALSE)</f>
        <v>43.845700000000001</v>
      </c>
      <c r="N40" s="65">
        <f ca="1">VLOOKUP($A40,INDIRECT($P$2),COLUMN()-1,FALSE)*VLOOKUP($A40,Usinas!$C:$D,2,FALSE)</f>
        <v>57.233699999999999</v>
      </c>
      <c r="O40" s="65">
        <f ca="1">VLOOKUP($A40,INDIRECT($P$2),COLUMN()-1,FALSE)*VLOOKUP($A40,Usinas!$C:$D,2,FALSE)</f>
        <v>80.328000000000003</v>
      </c>
    </row>
    <row r="41" spans="1:15" hidden="1" outlineLevel="2" x14ac:dyDescent="0.25">
      <c r="A41" s="61">
        <v>261</v>
      </c>
      <c r="B41" s="62" t="s">
        <v>73</v>
      </c>
      <c r="D41" s="65">
        <f ca="1">VLOOKUP($A41,INDIRECT($P$2),COLUMN()-1,FALSE)*VLOOKUP($A41,Usinas!$C:$D,2,FALSE)</f>
        <v>78.864000000000004</v>
      </c>
      <c r="E41" s="65">
        <f ca="1">VLOOKUP($A41,INDIRECT($P$2),COLUMN()-1,FALSE)*VLOOKUP($A41,Usinas!$C:$D,2,FALSE)</f>
        <v>88.04</v>
      </c>
      <c r="F41" s="65">
        <f ca="1">VLOOKUP($A41,INDIRECT($P$2),COLUMN()-1,FALSE)*VLOOKUP($A41,Usinas!$C:$D,2,FALSE)</f>
        <v>90.272000000000006</v>
      </c>
      <c r="G41" s="65">
        <f ca="1">VLOOKUP($A41,INDIRECT($P$2),COLUMN()-1,FALSE)*VLOOKUP($A41,Usinas!$C:$D,2,FALSE)</f>
        <v>69.935999999999993</v>
      </c>
      <c r="H41" s="65">
        <f ca="1">VLOOKUP($A41,INDIRECT($P$2),COLUMN()-1,FALSE)*VLOOKUP($A41,Usinas!$C:$D,2,FALSE)</f>
        <v>49.103999999999999</v>
      </c>
      <c r="I41" s="65">
        <f ca="1">VLOOKUP($A41,INDIRECT($P$2),COLUMN()-1,FALSE)*VLOOKUP($A41,Usinas!$C:$D,2,FALSE)</f>
        <v>38.688000000000002</v>
      </c>
      <c r="J41" s="65">
        <f ca="1">VLOOKUP($A41,INDIRECT($P$2),COLUMN()-1,FALSE)*VLOOKUP($A41,Usinas!$C:$D,2,FALSE)</f>
        <v>32.24</v>
      </c>
      <c r="K41" s="65">
        <f ca="1">VLOOKUP($A41,INDIRECT($P$2),COLUMN()-1,FALSE)*VLOOKUP($A41,Usinas!$C:$D,2,FALSE)</f>
        <v>28.024000000000001</v>
      </c>
      <c r="L41" s="65">
        <f ca="1">VLOOKUP($A41,INDIRECT($P$2),COLUMN()-1,FALSE)*VLOOKUP($A41,Usinas!$C:$D,2,FALSE)</f>
        <v>28.52</v>
      </c>
      <c r="M41" s="65">
        <f ca="1">VLOOKUP($A41,INDIRECT($P$2),COLUMN()-1,FALSE)*VLOOKUP($A41,Usinas!$C:$D,2,FALSE)</f>
        <v>34.967999999999996</v>
      </c>
      <c r="N41" s="65">
        <f ca="1">VLOOKUP($A41,INDIRECT($P$2),COLUMN()-1,FALSE)*VLOOKUP($A41,Usinas!$C:$D,2,FALSE)</f>
        <v>45.384</v>
      </c>
      <c r="O41" s="65">
        <f ca="1">VLOOKUP($A41,INDIRECT($P$2),COLUMN()-1,FALSE)*VLOOKUP($A41,Usinas!$C:$D,2,FALSE)</f>
        <v>63.735999999999997</v>
      </c>
    </row>
    <row r="42" spans="1:15" hidden="1" outlineLevel="2" x14ac:dyDescent="0.25">
      <c r="A42" s="61">
        <v>294</v>
      </c>
      <c r="B42" s="62" t="s">
        <v>74</v>
      </c>
      <c r="D42" s="65">
        <f ca="1">VLOOKUP($A42,INDIRECT($P$2),COLUMN()-1,FALSE)*VLOOKUP($A42,Usinas!$C:$D,2,FALSE)</f>
        <v>108.2572</v>
      </c>
      <c r="E42" s="65">
        <f ca="1">VLOOKUP($A42,INDIRECT($P$2),COLUMN()-1,FALSE)*VLOOKUP($A42,Usinas!$C:$D,2,FALSE)</f>
        <v>116.792</v>
      </c>
      <c r="F42" s="65">
        <f ca="1">VLOOKUP($A42,INDIRECT($P$2),COLUMN()-1,FALSE)*VLOOKUP($A42,Usinas!$C:$D,2,FALSE)</f>
        <v>118.1396</v>
      </c>
      <c r="G42" s="65">
        <f ca="1">VLOOKUP($A42,INDIRECT($P$2),COLUMN()-1,FALSE)*VLOOKUP($A42,Usinas!$C:$D,2,FALSE)</f>
        <v>94.781199999999998</v>
      </c>
      <c r="H42" s="65">
        <f ca="1">VLOOKUP($A42,INDIRECT($P$2),COLUMN()-1,FALSE)*VLOOKUP($A42,Usinas!$C:$D,2,FALSE)</f>
        <v>74.117999999999995</v>
      </c>
      <c r="I42" s="65">
        <f ca="1">VLOOKUP($A42,INDIRECT($P$2),COLUMN()-1,FALSE)*VLOOKUP($A42,Usinas!$C:$D,2,FALSE)</f>
        <v>64.235600000000005</v>
      </c>
      <c r="J42" s="65">
        <f ca="1">VLOOKUP($A42,INDIRECT($P$2),COLUMN()-1,FALSE)*VLOOKUP($A42,Usinas!$C:$D,2,FALSE)</f>
        <v>57.497599999999998</v>
      </c>
      <c r="K42" s="65">
        <f ca="1">VLOOKUP($A42,INDIRECT($P$2),COLUMN()-1,FALSE)*VLOOKUP($A42,Usinas!$C:$D,2,FALSE)</f>
        <v>53.454799999999999</v>
      </c>
      <c r="L42" s="65">
        <f ca="1">VLOOKUP($A42,INDIRECT($P$2),COLUMN()-1,FALSE)*VLOOKUP($A42,Usinas!$C:$D,2,FALSE)</f>
        <v>54.802399999999999</v>
      </c>
      <c r="M42" s="65">
        <f ca="1">VLOOKUP($A42,INDIRECT($P$2),COLUMN()-1,FALSE)*VLOOKUP($A42,Usinas!$C:$D,2,FALSE)</f>
        <v>62.438800000000001</v>
      </c>
      <c r="N42" s="65">
        <f ca="1">VLOOKUP($A42,INDIRECT($P$2),COLUMN()-1,FALSE)*VLOOKUP($A42,Usinas!$C:$D,2,FALSE)</f>
        <v>73.668800000000005</v>
      </c>
      <c r="O42" s="65">
        <f ca="1">VLOOKUP($A42,INDIRECT($P$2),COLUMN()-1,FALSE)*VLOOKUP($A42,Usinas!$C:$D,2,FALSE)</f>
        <v>92.535200000000003</v>
      </c>
    </row>
    <row r="43" spans="1:15" hidden="1" outlineLevel="2" x14ac:dyDescent="0.25">
      <c r="A43" s="61">
        <v>241</v>
      </c>
      <c r="B43" s="62" t="s">
        <v>75</v>
      </c>
      <c r="D43" s="65">
        <f ca="1">VLOOKUP($A43,INDIRECT($P$2),COLUMN()-1,FALSE)*VLOOKUP($A43,Usinas!$C:$D,2,FALSE)</f>
        <v>95.813400000000001</v>
      </c>
      <c r="E43" s="65">
        <f ca="1">VLOOKUP($A43,INDIRECT($P$2),COLUMN()-1,FALSE)*VLOOKUP($A43,Usinas!$C:$D,2,FALSE)</f>
        <v>103.49310000000001</v>
      </c>
      <c r="F43" s="65">
        <f ca="1">VLOOKUP($A43,INDIRECT($P$2),COLUMN()-1,FALSE)*VLOOKUP($A43,Usinas!$C:$D,2,FALSE)</f>
        <v>104.59020000000001</v>
      </c>
      <c r="G43" s="65">
        <f ca="1">VLOOKUP($A43,INDIRECT($P$2),COLUMN()-1,FALSE)*VLOOKUP($A43,Usinas!$C:$D,2,FALSE)</f>
        <v>84.476700000000008</v>
      </c>
      <c r="H43" s="65">
        <f ca="1">VLOOKUP($A43,INDIRECT($P$2),COLUMN()-1,FALSE)*VLOOKUP($A43,Usinas!$C:$D,2,FALSE)</f>
        <v>65.826000000000008</v>
      </c>
      <c r="I43" s="65">
        <f ca="1">VLOOKUP($A43,INDIRECT($P$2),COLUMN()-1,FALSE)*VLOOKUP($A43,Usinas!$C:$D,2,FALSE)</f>
        <v>57.049200000000006</v>
      </c>
      <c r="J43" s="65">
        <f ca="1">VLOOKUP($A43,INDIRECT($P$2),COLUMN()-1,FALSE)*VLOOKUP($A43,Usinas!$C:$D,2,FALSE)</f>
        <v>50.832300000000004</v>
      </c>
      <c r="K43" s="65">
        <f ca="1">VLOOKUP($A43,INDIRECT($P$2),COLUMN()-1,FALSE)*VLOOKUP($A43,Usinas!$C:$D,2,FALSE)</f>
        <v>47.1753</v>
      </c>
      <c r="L43" s="65">
        <f ca="1">VLOOKUP($A43,INDIRECT($P$2),COLUMN()-1,FALSE)*VLOOKUP($A43,Usinas!$C:$D,2,FALSE)</f>
        <v>48.272400000000005</v>
      </c>
      <c r="M43" s="65">
        <f ca="1">VLOOKUP($A43,INDIRECT($P$2),COLUMN()-1,FALSE)*VLOOKUP($A43,Usinas!$C:$D,2,FALSE)</f>
        <v>55.220700000000001</v>
      </c>
      <c r="N43" s="65">
        <f ca="1">VLOOKUP($A43,INDIRECT($P$2),COLUMN()-1,FALSE)*VLOOKUP($A43,Usinas!$C:$D,2,FALSE)</f>
        <v>65.460300000000004</v>
      </c>
      <c r="O43" s="65">
        <f ca="1">VLOOKUP($A43,INDIRECT($P$2),COLUMN()-1,FALSE)*VLOOKUP($A43,Usinas!$C:$D,2,FALSE)</f>
        <v>81.916800000000009</v>
      </c>
    </row>
    <row r="44" spans="1:15" hidden="1" outlineLevel="2" x14ac:dyDescent="0.25">
      <c r="A44" s="61">
        <v>99</v>
      </c>
      <c r="B44" s="62" t="s">
        <v>76</v>
      </c>
      <c r="D44" s="65">
        <f ca="1">VLOOKUP($A44,INDIRECT($P$2),COLUMN()-1,FALSE)*VLOOKUP($A44,Usinas!$C:$D,2,FALSE)</f>
        <v>31.96</v>
      </c>
      <c r="E44" s="65">
        <f ca="1">VLOOKUP($A44,INDIRECT($P$2),COLUMN()-1,FALSE)*VLOOKUP($A44,Usinas!$C:$D,2,FALSE)</f>
        <v>33.957500000000003</v>
      </c>
      <c r="F44" s="65">
        <f ca="1">VLOOKUP($A44,INDIRECT($P$2),COLUMN()-1,FALSE)*VLOOKUP($A44,Usinas!$C:$D,2,FALSE)</f>
        <v>33.957500000000003</v>
      </c>
      <c r="G44" s="65">
        <f ca="1">VLOOKUP($A44,INDIRECT($P$2),COLUMN()-1,FALSE)*VLOOKUP($A44,Usinas!$C:$D,2,FALSE)</f>
        <v>29.163500000000003</v>
      </c>
      <c r="H44" s="65">
        <f ca="1">VLOOKUP($A44,INDIRECT($P$2),COLUMN()-1,FALSE)*VLOOKUP($A44,Usinas!$C:$D,2,FALSE)</f>
        <v>23.970000000000002</v>
      </c>
      <c r="I44" s="65">
        <f ca="1">VLOOKUP($A44,INDIRECT($P$2),COLUMN()-1,FALSE)*VLOOKUP($A44,Usinas!$C:$D,2,FALSE)</f>
        <v>21.573</v>
      </c>
      <c r="J44" s="65">
        <f ca="1">VLOOKUP($A44,INDIRECT($P$2),COLUMN()-1,FALSE)*VLOOKUP($A44,Usinas!$C:$D,2,FALSE)</f>
        <v>19.575500000000002</v>
      </c>
      <c r="K44" s="65">
        <f ca="1">VLOOKUP($A44,INDIRECT($P$2),COLUMN()-1,FALSE)*VLOOKUP($A44,Usinas!$C:$D,2,FALSE)</f>
        <v>18.377000000000002</v>
      </c>
      <c r="L44" s="65">
        <f ca="1">VLOOKUP($A44,INDIRECT($P$2),COLUMN()-1,FALSE)*VLOOKUP($A44,Usinas!$C:$D,2,FALSE)</f>
        <v>18.776500000000002</v>
      </c>
      <c r="M44" s="65">
        <f ca="1">VLOOKUP($A44,INDIRECT($P$2),COLUMN()-1,FALSE)*VLOOKUP($A44,Usinas!$C:$D,2,FALSE)</f>
        <v>20.374500000000001</v>
      </c>
      <c r="N44" s="65">
        <f ca="1">VLOOKUP($A44,INDIRECT($P$2),COLUMN()-1,FALSE)*VLOOKUP($A44,Usinas!$C:$D,2,FALSE)</f>
        <v>23.171000000000003</v>
      </c>
      <c r="O44" s="65">
        <f ca="1">VLOOKUP($A44,INDIRECT($P$2),COLUMN()-1,FALSE)*VLOOKUP($A44,Usinas!$C:$D,2,FALSE)</f>
        <v>27.965</v>
      </c>
    </row>
    <row r="45" spans="1:15" outlineLevel="1" collapsed="1" x14ac:dyDescent="0.25">
      <c r="A45" s="18"/>
      <c r="B45" s="19" t="s">
        <v>56</v>
      </c>
      <c r="D45" s="66">
        <f t="shared" ref="D45:I45" ca="1" si="2">SUM(D26:D44)</f>
        <v>9029.4305999999997</v>
      </c>
      <c r="E45" s="49">
        <f t="shared" ca="1" si="2"/>
        <v>9328.7873</v>
      </c>
      <c r="F45" s="49">
        <f t="shared" ca="1" si="2"/>
        <v>9172.336000000003</v>
      </c>
      <c r="G45" s="49">
        <f t="shared" ca="1" si="2"/>
        <v>6956.8710999999994</v>
      </c>
      <c r="H45" s="49">
        <f t="shared" ca="1" si="2"/>
        <v>4568.521200000001</v>
      </c>
      <c r="I45" s="67">
        <f t="shared" ca="1" si="2"/>
        <v>3549.5828000000001</v>
      </c>
      <c r="J45" s="66">
        <f t="shared" ref="J45:O45" ca="1" si="3">SUM(J26:J44)</f>
        <v>2867.7798000000003</v>
      </c>
      <c r="K45" s="49">
        <f t="shared" ca="1" si="3"/>
        <v>2337.9774999999995</v>
      </c>
      <c r="L45" s="49">
        <f t="shared" ca="1" si="3"/>
        <v>2117.1621999999993</v>
      </c>
      <c r="M45" s="49">
        <f t="shared" ca="1" si="3"/>
        <v>2534.3491999999992</v>
      </c>
      <c r="N45" s="49">
        <f t="shared" ca="1" si="3"/>
        <v>3920.5341999999996</v>
      </c>
      <c r="O45" s="67">
        <f t="shared" ca="1" si="3"/>
        <v>6610.8995000000014</v>
      </c>
    </row>
    <row r="46" spans="1:15" outlineLevel="1" x14ac:dyDescent="0.25">
      <c r="A46" s="20"/>
      <c r="B46" s="21" t="s">
        <v>0</v>
      </c>
      <c r="D46" s="68"/>
      <c r="E46" s="69"/>
      <c r="F46" s="69"/>
      <c r="G46" s="69"/>
      <c r="H46" s="69"/>
      <c r="I46" s="70"/>
      <c r="J46" s="68"/>
      <c r="K46" s="69"/>
      <c r="L46" s="69"/>
      <c r="M46" s="69"/>
      <c r="N46" s="69"/>
      <c r="O46" s="70"/>
    </row>
    <row r="47" spans="1:15" outlineLevel="1" x14ac:dyDescent="0.25">
      <c r="A47" s="47"/>
      <c r="B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</row>
    <row r="48" spans="1:15" outlineLevel="1" x14ac:dyDescent="0.25">
      <c r="A48" s="63"/>
      <c r="B48" s="64"/>
      <c r="D48" s="533" t="s">
        <v>77</v>
      </c>
      <c r="E48" s="534"/>
      <c r="F48" s="534"/>
      <c r="G48" s="534"/>
      <c r="H48" s="534"/>
      <c r="I48" s="534"/>
      <c r="J48" s="534"/>
      <c r="K48" s="534"/>
      <c r="L48" s="534"/>
      <c r="M48" s="534"/>
      <c r="N48" s="534"/>
      <c r="O48" s="535"/>
    </row>
    <row r="49" spans="1:15" hidden="1" outlineLevel="2" x14ac:dyDescent="0.25">
      <c r="A49" s="61">
        <v>318</v>
      </c>
      <c r="B49" s="62" t="s">
        <v>79</v>
      </c>
      <c r="D49" s="65">
        <f ca="1">VLOOKUP($A49,INDIRECT($P$2),COLUMN()-1,FALSE)*VLOOKUP($A49,Usinas!$C:$D,2,FALSE)</f>
        <v>361.83679999999998</v>
      </c>
      <c r="E49" s="65">
        <f ca="1">VLOOKUP($A49,INDIRECT($P$2),COLUMN()-1,FALSE)*VLOOKUP($A49,Usinas!$C:$D,2,FALSE)</f>
        <v>373.14419999999996</v>
      </c>
      <c r="F49" s="65">
        <f ca="1">VLOOKUP($A49,INDIRECT($P$2),COLUMN()-1,FALSE)*VLOOKUP($A49,Usinas!$C:$D,2,FALSE)</f>
        <v>333.56829999999997</v>
      </c>
      <c r="G49" s="65">
        <f ca="1">VLOOKUP($A49,INDIRECT($P$2),COLUMN()-1,FALSE)*VLOOKUP($A49,Usinas!$C:$D,2,FALSE)</f>
        <v>231.80169999999998</v>
      </c>
      <c r="H49" s="65">
        <f ca="1">VLOOKUP($A49,INDIRECT($P$2),COLUMN()-1,FALSE)*VLOOKUP($A49,Usinas!$C:$D,2,FALSE)</f>
        <v>175.2647</v>
      </c>
      <c r="I49" s="65">
        <f ca="1">VLOOKUP($A49,INDIRECT($P$2),COLUMN()-1,FALSE)*VLOOKUP($A49,Usinas!$C:$D,2,FALSE)</f>
        <v>163.9573</v>
      </c>
      <c r="J49" s="65">
        <f ca="1">VLOOKUP($A49,INDIRECT($P$2),COLUMN()-1,FALSE)*VLOOKUP($A49,Usinas!$C:$D,2,FALSE)</f>
        <v>141.3425</v>
      </c>
      <c r="K49" s="65">
        <f ca="1">VLOOKUP($A49,INDIRECT($P$2),COLUMN()-1,FALSE)*VLOOKUP($A49,Usinas!$C:$D,2,FALSE)</f>
        <v>124.3814</v>
      </c>
      <c r="L49" s="65">
        <f ca="1">VLOOKUP($A49,INDIRECT($P$2),COLUMN()-1,FALSE)*VLOOKUP($A49,Usinas!$C:$D,2,FALSE)</f>
        <v>163.9573</v>
      </c>
      <c r="M49" s="65">
        <f ca="1">VLOOKUP($A49,INDIRECT($P$2),COLUMN()-1,FALSE)*VLOOKUP($A49,Usinas!$C:$D,2,FALSE)</f>
        <v>203.53319999999999</v>
      </c>
      <c r="N49" s="65">
        <f ca="1">VLOOKUP($A49,INDIRECT($P$2),COLUMN()-1,FALSE)*VLOOKUP($A49,Usinas!$C:$D,2,FALSE)</f>
        <v>214.84059999999999</v>
      </c>
      <c r="O49" s="65">
        <f ca="1">VLOOKUP($A49,INDIRECT($P$2),COLUMN()-1,FALSE)*VLOOKUP($A49,Usinas!$C:$D,2,FALSE)</f>
        <v>282.685</v>
      </c>
    </row>
    <row r="50" spans="1:15" outlineLevel="1" collapsed="1" x14ac:dyDescent="0.25">
      <c r="A50" s="18"/>
      <c r="B50" s="19" t="s">
        <v>56</v>
      </c>
      <c r="D50" s="66">
        <f t="shared" ref="D50:O50" ca="1" si="4">D49</f>
        <v>361.83679999999998</v>
      </c>
      <c r="E50" s="49">
        <f t="shared" ca="1" si="4"/>
        <v>373.14419999999996</v>
      </c>
      <c r="F50" s="49">
        <f t="shared" ca="1" si="4"/>
        <v>333.56829999999997</v>
      </c>
      <c r="G50" s="49">
        <f t="shared" ca="1" si="4"/>
        <v>231.80169999999998</v>
      </c>
      <c r="H50" s="49">
        <f t="shared" ca="1" si="4"/>
        <v>175.2647</v>
      </c>
      <c r="I50" s="67">
        <f t="shared" ca="1" si="4"/>
        <v>163.9573</v>
      </c>
      <c r="J50" s="66">
        <f t="shared" ca="1" si="4"/>
        <v>141.3425</v>
      </c>
      <c r="K50" s="49">
        <f t="shared" ca="1" si="4"/>
        <v>124.3814</v>
      </c>
      <c r="L50" s="49">
        <f t="shared" ca="1" si="4"/>
        <v>163.9573</v>
      </c>
      <c r="M50" s="49">
        <f t="shared" ca="1" si="4"/>
        <v>203.53319999999999</v>
      </c>
      <c r="N50" s="49">
        <f t="shared" ca="1" si="4"/>
        <v>214.84059999999999</v>
      </c>
      <c r="O50" s="67">
        <f t="shared" ca="1" si="4"/>
        <v>282.685</v>
      </c>
    </row>
    <row r="51" spans="1:15" outlineLevel="1" x14ac:dyDescent="0.25">
      <c r="A51" s="20"/>
      <c r="B51" s="21" t="s">
        <v>0</v>
      </c>
      <c r="D51" s="68"/>
      <c r="E51" s="69"/>
      <c r="F51" s="69"/>
      <c r="G51" s="69"/>
      <c r="H51" s="69"/>
      <c r="I51" s="70"/>
      <c r="J51" s="68"/>
      <c r="K51" s="69"/>
      <c r="L51" s="69"/>
      <c r="M51" s="69"/>
      <c r="N51" s="69"/>
      <c r="O51" s="70"/>
    </row>
    <row r="52" spans="1:15" outlineLevel="1" x14ac:dyDescent="0.25">
      <c r="A52" s="1"/>
      <c r="B52" s="133"/>
      <c r="D52" s="50"/>
      <c r="E52" s="51"/>
      <c r="F52" s="51"/>
      <c r="G52" s="51"/>
      <c r="H52" s="51"/>
      <c r="I52" s="51"/>
      <c r="J52" s="50"/>
      <c r="K52" s="51"/>
      <c r="L52" s="51"/>
      <c r="M52" s="51"/>
      <c r="N52" s="51"/>
      <c r="O52" s="51"/>
    </row>
    <row r="53" spans="1:15" outlineLevel="1" x14ac:dyDescent="0.25">
      <c r="A53" s="63"/>
      <c r="B53" s="64"/>
      <c r="D53" s="533" t="s">
        <v>80</v>
      </c>
      <c r="E53" s="534"/>
      <c r="F53" s="534"/>
      <c r="G53" s="534"/>
      <c r="H53" s="534"/>
      <c r="I53" s="534"/>
      <c r="J53" s="534"/>
      <c r="K53" s="534"/>
      <c r="L53" s="534"/>
      <c r="M53" s="534"/>
      <c r="N53" s="534"/>
      <c r="O53" s="535"/>
    </row>
    <row r="54" spans="1:15" hidden="1" outlineLevel="2" x14ac:dyDescent="0.25">
      <c r="A54" s="61">
        <v>37</v>
      </c>
      <c r="B54" s="62" t="s">
        <v>82</v>
      </c>
      <c r="D54" s="65">
        <f ca="1">VLOOKUP($A54,INDIRECT($P$2),COLUMN()-1,FALSE)*VLOOKUP($A54,Usinas!$C:$D,2,FALSE)</f>
        <v>118.71470000000001</v>
      </c>
      <c r="E54" s="65">
        <f ca="1">VLOOKUP($A54,INDIRECT($P$2),COLUMN()-1,FALSE)*VLOOKUP($A54,Usinas!$C:$D,2,FALSE)</f>
        <v>124.9175</v>
      </c>
      <c r="F54" s="65">
        <f ca="1">VLOOKUP($A54,INDIRECT($P$2),COLUMN()-1,FALSE)*VLOOKUP($A54,Usinas!$C:$D,2,FALSE)</f>
        <v>106.48140000000001</v>
      </c>
      <c r="G54" s="65">
        <f ca="1">VLOOKUP($A54,INDIRECT($P$2),COLUMN()-1,FALSE)*VLOOKUP($A54,Usinas!$C:$D,2,FALSE)</f>
        <v>69.264600000000002</v>
      </c>
      <c r="H54" s="65">
        <f ca="1">VLOOKUP($A54,INDIRECT($P$2),COLUMN()-1,FALSE)*VLOOKUP($A54,Usinas!$C:$D,2,FALSE)</f>
        <v>54.963700000000003</v>
      </c>
      <c r="I54" s="65">
        <f ca="1">VLOOKUP($A54,INDIRECT($P$2),COLUMN()-1,FALSE)*VLOOKUP($A54,Usinas!$C:$D,2,FALSE)</f>
        <v>55.480600000000003</v>
      </c>
      <c r="J54" s="65">
        <f ca="1">VLOOKUP($A54,INDIRECT($P$2),COLUMN()-1,FALSE)*VLOOKUP($A54,Usinas!$C:$D,2,FALSE)</f>
        <v>43.419600000000003</v>
      </c>
      <c r="K54" s="65">
        <f ca="1">VLOOKUP($A54,INDIRECT($P$2),COLUMN()-1,FALSE)*VLOOKUP($A54,Usinas!$C:$D,2,FALSE)</f>
        <v>36.5276</v>
      </c>
      <c r="L54" s="65">
        <f ca="1">VLOOKUP($A54,INDIRECT($P$2),COLUMN()-1,FALSE)*VLOOKUP($A54,Usinas!$C:$D,2,FALSE)</f>
        <v>39.629000000000005</v>
      </c>
      <c r="M54" s="65">
        <f ca="1">VLOOKUP($A54,INDIRECT($P$2),COLUMN()-1,FALSE)*VLOOKUP($A54,Usinas!$C:$D,2,FALSE)</f>
        <v>48.244</v>
      </c>
      <c r="N54" s="65">
        <f ca="1">VLOOKUP($A54,INDIRECT($P$2),COLUMN()-1,FALSE)*VLOOKUP($A54,Usinas!$C:$D,2,FALSE)</f>
        <v>52.723800000000004</v>
      </c>
      <c r="O54" s="65">
        <f ca="1">VLOOKUP($A54,INDIRECT($P$2),COLUMN()-1,FALSE)*VLOOKUP($A54,Usinas!$C:$D,2,FALSE)</f>
        <v>80.291800000000009</v>
      </c>
    </row>
    <row r="55" spans="1:15" hidden="1" outlineLevel="2" x14ac:dyDescent="0.25">
      <c r="A55" s="61">
        <v>38</v>
      </c>
      <c r="B55" s="62" t="s">
        <v>83</v>
      </c>
      <c r="D55" s="65">
        <f ca="1">VLOOKUP($A55,INDIRECT($P$2),COLUMN()-1,FALSE)*VLOOKUP($A55,Usinas!$C:$D,2,FALSE)</f>
        <v>145.2132</v>
      </c>
      <c r="E55" s="65">
        <f ca="1">VLOOKUP($A55,INDIRECT($P$2),COLUMN()-1,FALSE)*VLOOKUP($A55,Usinas!$C:$D,2,FALSE)</f>
        <v>153.4896</v>
      </c>
      <c r="F55" s="65">
        <f ca="1">VLOOKUP($A55,INDIRECT($P$2),COLUMN()-1,FALSE)*VLOOKUP($A55,Usinas!$C:$D,2,FALSE)</f>
        <v>131.10569999999998</v>
      </c>
      <c r="G55" s="65">
        <f ca="1">VLOOKUP($A55,INDIRECT($P$2),COLUMN()-1,FALSE)*VLOOKUP($A55,Usinas!$C:$D,2,FALSE)</f>
        <v>86.149799999999999</v>
      </c>
      <c r="H55" s="65">
        <f ca="1">VLOOKUP($A55,INDIRECT($P$2),COLUMN()-1,FALSE)*VLOOKUP($A55,Usinas!$C:$D,2,FALSE)</f>
        <v>68.468400000000003</v>
      </c>
      <c r="I55" s="65">
        <f ca="1">VLOOKUP($A55,INDIRECT($P$2),COLUMN()-1,FALSE)*VLOOKUP($A55,Usinas!$C:$D,2,FALSE)</f>
        <v>69.220799999999997</v>
      </c>
      <c r="J55" s="65">
        <f ca="1">VLOOKUP($A55,INDIRECT($P$2),COLUMN()-1,FALSE)*VLOOKUP($A55,Usinas!$C:$D,2,FALSE)</f>
        <v>53.984699999999997</v>
      </c>
      <c r="K55" s="65">
        <f ca="1">VLOOKUP($A55,INDIRECT($P$2),COLUMN()-1,FALSE)*VLOOKUP($A55,Usinas!$C:$D,2,FALSE)</f>
        <v>45.708299999999994</v>
      </c>
      <c r="L55" s="65">
        <f ca="1">VLOOKUP($A55,INDIRECT($P$2),COLUMN()-1,FALSE)*VLOOKUP($A55,Usinas!$C:$D,2,FALSE)</f>
        <v>49.094099999999997</v>
      </c>
      <c r="M55" s="65">
        <f ca="1">VLOOKUP($A55,INDIRECT($P$2),COLUMN()-1,FALSE)*VLOOKUP($A55,Usinas!$C:$D,2,FALSE)</f>
        <v>59.063399999999994</v>
      </c>
      <c r="N55" s="65">
        <f ca="1">VLOOKUP($A55,INDIRECT($P$2),COLUMN()-1,FALSE)*VLOOKUP($A55,Usinas!$C:$D,2,FALSE)</f>
        <v>64.894499999999994</v>
      </c>
      <c r="O55" s="65">
        <f ca="1">VLOOKUP($A55,INDIRECT($P$2),COLUMN()-1,FALSE)*VLOOKUP($A55,Usinas!$C:$D,2,FALSE)</f>
        <v>98.000099999999989</v>
      </c>
    </row>
    <row r="56" spans="1:15" hidden="1" outlineLevel="2" x14ac:dyDescent="0.25">
      <c r="A56" s="61">
        <v>39</v>
      </c>
      <c r="B56" s="62" t="s">
        <v>84</v>
      </c>
      <c r="D56" s="65">
        <f ca="1">VLOOKUP($A56,INDIRECT($P$2),COLUMN()-1,FALSE)*VLOOKUP($A56,Usinas!$C:$D,2,FALSE)</f>
        <v>172.0368</v>
      </c>
      <c r="E56" s="65">
        <f ca="1">VLOOKUP($A56,INDIRECT($P$2),COLUMN()-1,FALSE)*VLOOKUP($A56,Usinas!$C:$D,2,FALSE)</f>
        <v>181.20959999999999</v>
      </c>
      <c r="F56" s="65">
        <f ca="1">VLOOKUP($A56,INDIRECT($P$2),COLUMN()-1,FALSE)*VLOOKUP($A56,Usinas!$C:$D,2,FALSE)</f>
        <v>156.12479999999999</v>
      </c>
      <c r="G56" s="65">
        <f ca="1">VLOOKUP($A56,INDIRECT($P$2),COLUMN()-1,FALSE)*VLOOKUP($A56,Usinas!$C:$D,2,FALSE)</f>
        <v>105.768</v>
      </c>
      <c r="H56" s="65">
        <f ca="1">VLOOKUP($A56,INDIRECT($P$2),COLUMN()-1,FALSE)*VLOOKUP($A56,Usinas!$C:$D,2,FALSE)</f>
        <v>84.614400000000003</v>
      </c>
      <c r="I56" s="65">
        <f ca="1">VLOOKUP($A56,INDIRECT($P$2),COLUMN()-1,FALSE)*VLOOKUP($A56,Usinas!$C:$D,2,FALSE)</f>
        <v>84.801600000000008</v>
      </c>
      <c r="J56" s="65">
        <f ca="1">VLOOKUP($A56,INDIRECT($P$2),COLUMN()-1,FALSE)*VLOOKUP($A56,Usinas!$C:$D,2,FALSE)</f>
        <v>67.5792</v>
      </c>
      <c r="K56" s="65">
        <f ca="1">VLOOKUP($A56,INDIRECT($P$2),COLUMN()-1,FALSE)*VLOOKUP($A56,Usinas!$C:$D,2,FALSE)</f>
        <v>57.657600000000002</v>
      </c>
      <c r="L56" s="65">
        <f ca="1">VLOOKUP($A56,INDIRECT($P$2),COLUMN()-1,FALSE)*VLOOKUP($A56,Usinas!$C:$D,2,FALSE)</f>
        <v>61.401600000000002</v>
      </c>
      <c r="M56" s="65">
        <f ca="1">VLOOKUP($A56,INDIRECT($P$2),COLUMN()-1,FALSE)*VLOOKUP($A56,Usinas!$C:$D,2,FALSE)</f>
        <v>72.259200000000007</v>
      </c>
      <c r="N56" s="65">
        <f ca="1">VLOOKUP($A56,INDIRECT($P$2),COLUMN()-1,FALSE)*VLOOKUP($A56,Usinas!$C:$D,2,FALSE)</f>
        <v>78.998400000000004</v>
      </c>
      <c r="O56" s="65">
        <f ca="1">VLOOKUP($A56,INDIRECT($P$2),COLUMN()-1,FALSE)*VLOOKUP($A56,Usinas!$C:$D,2,FALSE)</f>
        <v>117.93600000000001</v>
      </c>
    </row>
    <row r="57" spans="1:15" hidden="1" outlineLevel="2" x14ac:dyDescent="0.25">
      <c r="A57" s="61">
        <v>40</v>
      </c>
      <c r="B57" s="62" t="s">
        <v>85</v>
      </c>
      <c r="D57" s="65">
        <f ca="1">VLOOKUP($A57,INDIRECT($P$2),COLUMN()-1,FALSE)*VLOOKUP($A57,Usinas!$C:$D,2,FALSE)</f>
        <v>228.75489999999999</v>
      </c>
      <c r="E57" s="65">
        <f ca="1">VLOOKUP($A57,INDIRECT($P$2),COLUMN()-1,FALSE)*VLOOKUP($A57,Usinas!$C:$D,2,FALSE)</f>
        <v>241.52070000000001</v>
      </c>
      <c r="F57" s="65">
        <f ca="1">VLOOKUP($A57,INDIRECT($P$2),COLUMN()-1,FALSE)*VLOOKUP($A57,Usinas!$C:$D,2,FALSE)</f>
        <v>210.018</v>
      </c>
      <c r="G57" s="65">
        <f ca="1">VLOOKUP($A57,INDIRECT($P$2),COLUMN()-1,FALSE)*VLOOKUP($A57,Usinas!$C:$D,2,FALSE)</f>
        <v>141.6592</v>
      </c>
      <c r="H57" s="65">
        <f ca="1">VLOOKUP($A57,INDIRECT($P$2),COLUMN()-1,FALSE)*VLOOKUP($A57,Usinas!$C:$D,2,FALSE)</f>
        <v>113.4509</v>
      </c>
      <c r="I57" s="65">
        <f ca="1">VLOOKUP($A57,INDIRECT($P$2),COLUMN()-1,FALSE)*VLOOKUP($A57,Usinas!$C:$D,2,FALSE)</f>
        <v>113.0391</v>
      </c>
      <c r="J57" s="65">
        <f ca="1">VLOOKUP($A57,INDIRECT($P$2),COLUMN()-1,FALSE)*VLOOKUP($A57,Usinas!$C:$D,2,FALSE)</f>
        <v>91.213700000000003</v>
      </c>
      <c r="K57" s="65">
        <f ca="1">VLOOKUP($A57,INDIRECT($P$2),COLUMN()-1,FALSE)*VLOOKUP($A57,Usinas!$C:$D,2,FALSE)</f>
        <v>78.653800000000004</v>
      </c>
      <c r="L57" s="65">
        <f ca="1">VLOOKUP($A57,INDIRECT($P$2),COLUMN()-1,FALSE)*VLOOKUP($A57,Usinas!$C:$D,2,FALSE)</f>
        <v>83.389499999999998</v>
      </c>
      <c r="M57" s="65">
        <f ca="1">VLOOKUP($A57,INDIRECT($P$2),COLUMN()-1,FALSE)*VLOOKUP($A57,Usinas!$C:$D,2,FALSE)</f>
        <v>96.772999999999996</v>
      </c>
      <c r="N57" s="65">
        <f ca="1">VLOOKUP($A57,INDIRECT($P$2),COLUMN()-1,FALSE)*VLOOKUP($A57,Usinas!$C:$D,2,FALSE)</f>
        <v>104.8031</v>
      </c>
      <c r="O57" s="65">
        <f ca="1">VLOOKUP($A57,INDIRECT($P$2),COLUMN()-1,FALSE)*VLOOKUP($A57,Usinas!$C:$D,2,FALSE)</f>
        <v>156.48400000000001</v>
      </c>
    </row>
    <row r="58" spans="1:15" hidden="1" outlineLevel="2" x14ac:dyDescent="0.25">
      <c r="A58" s="61">
        <v>42</v>
      </c>
      <c r="B58" s="62" t="s">
        <v>86</v>
      </c>
      <c r="D58" s="65">
        <f ca="1">VLOOKUP($A58,INDIRECT($P$2),COLUMN()-1,FALSE)*VLOOKUP($A58,Usinas!$C:$D,2,FALSE)</f>
        <v>311.07959999999997</v>
      </c>
      <c r="E58" s="65">
        <f ca="1">VLOOKUP($A58,INDIRECT($P$2),COLUMN()-1,FALSE)*VLOOKUP($A58,Usinas!$C:$D,2,FALSE)</f>
        <v>329.54669999999999</v>
      </c>
      <c r="F58" s="65">
        <f ca="1">VLOOKUP($A58,INDIRECT($P$2),COLUMN()-1,FALSE)*VLOOKUP($A58,Usinas!$C:$D,2,FALSE)</f>
        <v>285.58980000000003</v>
      </c>
      <c r="G58" s="65">
        <f ca="1">VLOOKUP($A58,INDIRECT($P$2),COLUMN()-1,FALSE)*VLOOKUP($A58,Usinas!$C:$D,2,FALSE)</f>
        <v>191.9538</v>
      </c>
      <c r="H58" s="65">
        <f ca="1">VLOOKUP($A58,INDIRECT($P$2),COLUMN()-1,FALSE)*VLOOKUP($A58,Usinas!$C:$D,2,FALSE)</f>
        <v>152.67869999999999</v>
      </c>
      <c r="I58" s="65">
        <f ca="1">VLOOKUP($A58,INDIRECT($P$2),COLUMN()-1,FALSE)*VLOOKUP($A58,Usinas!$C:$D,2,FALSE)</f>
        <v>152.4186</v>
      </c>
      <c r="J58" s="65">
        <f ca="1">VLOOKUP($A58,INDIRECT($P$2),COLUMN()-1,FALSE)*VLOOKUP($A58,Usinas!$C:$D,2,FALSE)</f>
        <v>122.50709999999999</v>
      </c>
      <c r="K58" s="65">
        <f ca="1">VLOOKUP($A58,INDIRECT($P$2),COLUMN()-1,FALSE)*VLOOKUP($A58,Usinas!$C:$D,2,FALSE)</f>
        <v>105.6006</v>
      </c>
      <c r="L58" s="65">
        <f ca="1">VLOOKUP($A58,INDIRECT($P$2),COLUMN()-1,FALSE)*VLOOKUP($A58,Usinas!$C:$D,2,FALSE)</f>
        <v>111.843</v>
      </c>
      <c r="M58" s="65">
        <f ca="1">VLOOKUP($A58,INDIRECT($P$2),COLUMN()-1,FALSE)*VLOOKUP($A58,Usinas!$C:$D,2,FALSE)</f>
        <v>130.31010000000001</v>
      </c>
      <c r="N58" s="65">
        <f ca="1">VLOOKUP($A58,INDIRECT($P$2),COLUMN()-1,FALSE)*VLOOKUP($A58,Usinas!$C:$D,2,FALSE)</f>
        <v>141.49439999999998</v>
      </c>
      <c r="O58" s="65">
        <f ca="1">VLOOKUP($A58,INDIRECT($P$2),COLUMN()-1,FALSE)*VLOOKUP($A58,Usinas!$C:$D,2,FALSE)</f>
        <v>211.46129999999999</v>
      </c>
    </row>
    <row r="59" spans="1:15" hidden="1" outlineLevel="2" x14ac:dyDescent="0.25">
      <c r="A59" s="61">
        <v>43</v>
      </c>
      <c r="B59" s="62" t="s">
        <v>87</v>
      </c>
      <c r="D59" s="65">
        <f ca="1">VLOOKUP($A59,INDIRECT($P$2),COLUMN()-1,FALSE)*VLOOKUP($A59,Usinas!$C:$D,2,FALSE)</f>
        <v>488.7953</v>
      </c>
      <c r="E59" s="65">
        <f ca="1">VLOOKUP($A59,INDIRECT($P$2),COLUMN()-1,FALSE)*VLOOKUP($A59,Usinas!$C:$D,2,FALSE)</f>
        <v>527.80529999999999</v>
      </c>
      <c r="F59" s="65">
        <f ca="1">VLOOKUP($A59,INDIRECT($P$2),COLUMN()-1,FALSE)*VLOOKUP($A59,Usinas!$C:$D,2,FALSE)</f>
        <v>462.65859999999998</v>
      </c>
      <c r="G59" s="65">
        <f ca="1">VLOOKUP($A59,INDIRECT($P$2),COLUMN()-1,FALSE)*VLOOKUP($A59,Usinas!$C:$D,2,FALSE)</f>
        <v>315.59089999999998</v>
      </c>
      <c r="H59" s="65">
        <f ca="1">VLOOKUP($A59,INDIRECT($P$2),COLUMN()-1,FALSE)*VLOOKUP($A59,Usinas!$C:$D,2,FALSE)</f>
        <v>245.76300000000001</v>
      </c>
      <c r="I59" s="65">
        <f ca="1">VLOOKUP($A59,INDIRECT($P$2),COLUMN()-1,FALSE)*VLOOKUP($A59,Usinas!$C:$D,2,FALSE)</f>
        <v>246.9333</v>
      </c>
      <c r="J59" s="65">
        <f ca="1">VLOOKUP($A59,INDIRECT($P$2),COLUMN()-1,FALSE)*VLOOKUP($A59,Usinas!$C:$D,2,FALSE)</f>
        <v>198.5609</v>
      </c>
      <c r="K59" s="65">
        <f ca="1">VLOOKUP($A59,INDIRECT($P$2),COLUMN()-1,FALSE)*VLOOKUP($A59,Usinas!$C:$D,2,FALSE)</f>
        <v>171.64400000000001</v>
      </c>
      <c r="L59" s="65">
        <f ca="1">VLOOKUP($A59,INDIRECT($P$2),COLUMN()-1,FALSE)*VLOOKUP($A59,Usinas!$C:$D,2,FALSE)</f>
        <v>178.66579999999999</v>
      </c>
      <c r="M59" s="65">
        <f ca="1">VLOOKUP($A59,INDIRECT($P$2),COLUMN()-1,FALSE)*VLOOKUP($A59,Usinas!$C:$D,2,FALSE)</f>
        <v>207.92330000000001</v>
      </c>
      <c r="N59" s="65">
        <f ca="1">VLOOKUP($A59,INDIRECT($P$2),COLUMN()-1,FALSE)*VLOOKUP($A59,Usinas!$C:$D,2,FALSE)</f>
        <v>224.69759999999999</v>
      </c>
      <c r="O59" s="65">
        <f ca="1">VLOOKUP($A59,INDIRECT($P$2),COLUMN()-1,FALSE)*VLOOKUP($A59,Usinas!$C:$D,2,FALSE)</f>
        <v>331.9751</v>
      </c>
    </row>
    <row r="60" spans="1:15" outlineLevel="1" collapsed="1" x14ac:dyDescent="0.25">
      <c r="A60" s="18"/>
      <c r="B60" s="19" t="s">
        <v>56</v>
      </c>
      <c r="D60" s="66">
        <f t="shared" ref="D60:I60" ca="1" si="5">SUM(D54:D59)</f>
        <v>1464.5944999999999</v>
      </c>
      <c r="E60" s="49">
        <f t="shared" ca="1" si="5"/>
        <v>1558.4893999999999</v>
      </c>
      <c r="F60" s="49">
        <f t="shared" ca="1" si="5"/>
        <v>1351.9783</v>
      </c>
      <c r="G60" s="49">
        <f t="shared" ca="1" si="5"/>
        <v>910.38629999999989</v>
      </c>
      <c r="H60" s="49">
        <f t="shared" ca="1" si="5"/>
        <v>719.93910000000005</v>
      </c>
      <c r="I60" s="67">
        <f t="shared" ca="1" si="5"/>
        <v>721.89400000000001</v>
      </c>
      <c r="J60" s="66">
        <f t="shared" ref="J60:O60" ca="1" si="6">SUM(J54:J59)</f>
        <v>577.26520000000005</v>
      </c>
      <c r="K60" s="49">
        <f t="shared" ca="1" si="6"/>
        <v>495.7919</v>
      </c>
      <c r="L60" s="49">
        <f t="shared" ca="1" si="6"/>
        <v>524.02300000000002</v>
      </c>
      <c r="M60" s="49">
        <f t="shared" ca="1" si="6"/>
        <v>614.57300000000009</v>
      </c>
      <c r="N60" s="49">
        <f t="shared" ca="1" si="6"/>
        <v>667.61180000000002</v>
      </c>
      <c r="O60" s="67">
        <f t="shared" ca="1" si="6"/>
        <v>996.14829999999995</v>
      </c>
    </row>
    <row r="61" spans="1:15" outlineLevel="1" x14ac:dyDescent="0.25">
      <c r="A61" s="20"/>
      <c r="B61" s="21" t="s">
        <v>0</v>
      </c>
      <c r="D61" s="68"/>
      <c r="E61" s="69"/>
      <c r="F61" s="69"/>
      <c r="G61" s="69"/>
      <c r="H61" s="69"/>
      <c r="I61" s="70"/>
      <c r="J61" s="68"/>
      <c r="K61" s="69"/>
      <c r="L61" s="69"/>
      <c r="M61" s="69"/>
      <c r="N61" s="69"/>
      <c r="O61" s="70"/>
    </row>
    <row r="62" spans="1:15" outlineLevel="1" x14ac:dyDescent="0.25">
      <c r="A62" s="1"/>
      <c r="B62" s="133"/>
      <c r="D62" s="50"/>
      <c r="E62" s="51"/>
      <c r="F62" s="51"/>
      <c r="G62" s="51"/>
      <c r="H62" s="51"/>
      <c r="I62" s="51"/>
      <c r="J62" s="50"/>
      <c r="K62" s="51"/>
      <c r="L62" s="51"/>
      <c r="M62" s="51"/>
      <c r="N62" s="51"/>
      <c r="O62" s="51"/>
    </row>
    <row r="63" spans="1:15" outlineLevel="1" x14ac:dyDescent="0.25">
      <c r="A63" s="63"/>
      <c r="B63" s="64"/>
      <c r="D63" s="533" t="s">
        <v>88</v>
      </c>
      <c r="E63" s="534" t="s">
        <v>58</v>
      </c>
      <c r="F63" s="534" t="s">
        <v>89</v>
      </c>
      <c r="G63" s="534"/>
      <c r="H63" s="534"/>
      <c r="I63" s="534"/>
      <c r="J63" s="534" t="s">
        <v>88</v>
      </c>
      <c r="K63" s="534" t="s">
        <v>58</v>
      </c>
      <c r="L63" s="534" t="s">
        <v>89</v>
      </c>
      <c r="M63" s="534"/>
      <c r="N63" s="534"/>
      <c r="O63" s="535"/>
    </row>
    <row r="64" spans="1:15" hidden="1" outlineLevel="2" x14ac:dyDescent="0.25">
      <c r="A64" s="61">
        <v>47</v>
      </c>
      <c r="B64" s="62" t="s">
        <v>90</v>
      </c>
      <c r="D64" s="65">
        <f ca="1">VLOOKUP($A64,INDIRECT($P$2),COLUMN()-1,FALSE)*VLOOKUP($A64,Usinas!$C:$D,2,FALSE)</f>
        <v>96.850600000000014</v>
      </c>
      <c r="E64" s="65">
        <f ca="1">VLOOKUP($A64,INDIRECT($P$2),COLUMN()-1,FALSE)*VLOOKUP($A64,Usinas!$C:$D,2,FALSE)</f>
        <v>107.38420000000001</v>
      </c>
      <c r="F64" s="65">
        <f ca="1">VLOOKUP($A64,INDIRECT($P$2),COLUMN()-1,FALSE)*VLOOKUP($A64,Usinas!$C:$D,2,FALSE)</f>
        <v>91.291200000000003</v>
      </c>
      <c r="G64" s="65">
        <f ca="1">VLOOKUP($A64,INDIRECT($P$2),COLUMN()-1,FALSE)*VLOOKUP($A64,Usinas!$C:$D,2,FALSE)</f>
        <v>64.079400000000007</v>
      </c>
      <c r="H64" s="65">
        <f ca="1">VLOOKUP($A64,INDIRECT($P$2),COLUMN()-1,FALSE)*VLOOKUP($A64,Usinas!$C:$D,2,FALSE)</f>
        <v>56.471800000000002</v>
      </c>
      <c r="I64" s="65">
        <f ca="1">VLOOKUP($A64,INDIRECT($P$2),COLUMN()-1,FALSE)*VLOOKUP($A64,Usinas!$C:$D,2,FALSE)</f>
        <v>59.397800000000004</v>
      </c>
      <c r="J64" s="65">
        <f ca="1">VLOOKUP($A64,INDIRECT($P$2),COLUMN()-1,FALSE)*VLOOKUP($A64,Usinas!$C:$D,2,FALSE)</f>
        <v>51.790200000000006</v>
      </c>
      <c r="K64" s="65">
        <f ca="1">VLOOKUP($A64,INDIRECT($P$2),COLUMN()-1,FALSE)*VLOOKUP($A64,Usinas!$C:$D,2,FALSE)</f>
        <v>43.304800000000007</v>
      </c>
      <c r="L64" s="65">
        <f ca="1">VLOOKUP($A64,INDIRECT($P$2),COLUMN()-1,FALSE)*VLOOKUP($A64,Usinas!$C:$D,2,FALSE)</f>
        <v>47.108600000000003</v>
      </c>
      <c r="M64" s="65">
        <f ca="1">VLOOKUP($A64,INDIRECT($P$2),COLUMN()-1,FALSE)*VLOOKUP($A64,Usinas!$C:$D,2,FALSE)</f>
        <v>56.179200000000009</v>
      </c>
      <c r="N64" s="65">
        <f ca="1">VLOOKUP($A64,INDIRECT($P$2),COLUMN()-1,FALSE)*VLOOKUP($A64,Usinas!$C:$D,2,FALSE)</f>
        <v>54.131000000000007</v>
      </c>
      <c r="O64" s="65">
        <f ca="1">VLOOKUP($A64,INDIRECT($P$2),COLUMN()-1,FALSE)*VLOOKUP($A64,Usinas!$C:$D,2,FALSE)</f>
        <v>68.468400000000003</v>
      </c>
    </row>
    <row r="65" spans="1:15" hidden="1" outlineLevel="2" x14ac:dyDescent="0.25">
      <c r="A65" s="61">
        <v>48</v>
      </c>
      <c r="B65" s="62" t="s">
        <v>91</v>
      </c>
      <c r="D65" s="65">
        <f ca="1">VLOOKUP($A65,INDIRECT($P$2),COLUMN()-1,FALSE)*VLOOKUP($A65,Usinas!$C:$D,2,FALSE)</f>
        <v>77.604799999999997</v>
      </c>
      <c r="E65" s="65">
        <f ca="1">VLOOKUP($A65,INDIRECT($P$2),COLUMN()-1,FALSE)*VLOOKUP($A65,Usinas!$C:$D,2,FALSE)</f>
        <v>86.1</v>
      </c>
      <c r="F65" s="65">
        <f ca="1">VLOOKUP($A65,INDIRECT($P$2),COLUMN()-1,FALSE)*VLOOKUP($A65,Usinas!$C:$D,2,FALSE)</f>
        <v>73.471999999999994</v>
      </c>
      <c r="G65" s="65">
        <f ca="1">VLOOKUP($A65,INDIRECT($P$2),COLUMN()-1,FALSE)*VLOOKUP($A65,Usinas!$C:$D,2,FALSE)</f>
        <v>51.66</v>
      </c>
      <c r="H65" s="65">
        <f ca="1">VLOOKUP($A65,INDIRECT($P$2),COLUMN()-1,FALSE)*VLOOKUP($A65,Usinas!$C:$D,2,FALSE)</f>
        <v>45.460799999999999</v>
      </c>
      <c r="I65" s="65">
        <f ca="1">VLOOKUP($A65,INDIRECT($P$2),COLUMN()-1,FALSE)*VLOOKUP($A65,Usinas!$C:$D,2,FALSE)</f>
        <v>47.756799999999998</v>
      </c>
      <c r="J65" s="65">
        <f ca="1">VLOOKUP($A65,INDIRECT($P$2),COLUMN()-1,FALSE)*VLOOKUP($A65,Usinas!$C:$D,2,FALSE)</f>
        <v>41.787199999999999</v>
      </c>
      <c r="K65" s="65">
        <f ca="1">VLOOKUP($A65,INDIRECT($P$2),COLUMN()-1,FALSE)*VLOOKUP($A65,Usinas!$C:$D,2,FALSE)</f>
        <v>34.8992</v>
      </c>
      <c r="L65" s="65">
        <f ca="1">VLOOKUP($A65,INDIRECT($P$2),COLUMN()-1,FALSE)*VLOOKUP($A65,Usinas!$C:$D,2,FALSE)</f>
        <v>37.884</v>
      </c>
      <c r="M65" s="65">
        <f ca="1">VLOOKUP($A65,INDIRECT($P$2),COLUMN()-1,FALSE)*VLOOKUP($A65,Usinas!$C:$D,2,FALSE)</f>
        <v>45.001599999999996</v>
      </c>
      <c r="N65" s="65">
        <f ca="1">VLOOKUP($A65,INDIRECT($P$2),COLUMN()-1,FALSE)*VLOOKUP($A65,Usinas!$C:$D,2,FALSE)</f>
        <v>43.394399999999997</v>
      </c>
      <c r="O65" s="65">
        <f ca="1">VLOOKUP($A65,INDIRECT($P$2),COLUMN()-1,FALSE)*VLOOKUP($A65,Usinas!$C:$D,2,FALSE)</f>
        <v>55.103999999999999</v>
      </c>
    </row>
    <row r="66" spans="1:15" hidden="1" outlineLevel="2" x14ac:dyDescent="0.25">
      <c r="A66" s="61">
        <v>49</v>
      </c>
      <c r="B66" s="62" t="s">
        <v>92</v>
      </c>
      <c r="D66" s="65">
        <f ca="1">VLOOKUP($A66,INDIRECT($P$2),COLUMN()-1,FALSE)*VLOOKUP($A66,Usinas!$C:$D,2,FALSE)</f>
        <v>333.26080000000002</v>
      </c>
      <c r="E66" s="65">
        <f ca="1">VLOOKUP($A66,INDIRECT($P$2),COLUMN()-1,FALSE)*VLOOKUP($A66,Usinas!$C:$D,2,FALSE)</f>
        <v>354.7405</v>
      </c>
      <c r="F66" s="65">
        <f ca="1">VLOOKUP($A66,INDIRECT($P$2),COLUMN()-1,FALSE)*VLOOKUP($A66,Usinas!$C:$D,2,FALSE)</f>
        <v>295.5086</v>
      </c>
      <c r="G66" s="65">
        <f ca="1">VLOOKUP($A66,INDIRECT($P$2),COLUMN()-1,FALSE)*VLOOKUP($A66,Usinas!$C:$D,2,FALSE)</f>
        <v>212.1934</v>
      </c>
      <c r="H66" s="65">
        <f ca="1">VLOOKUP($A66,INDIRECT($P$2),COLUMN()-1,FALSE)*VLOOKUP($A66,Usinas!$C:$D,2,FALSE)</f>
        <v>197.2227</v>
      </c>
      <c r="I66" s="65">
        <f ca="1">VLOOKUP($A66,INDIRECT($P$2),COLUMN()-1,FALSE)*VLOOKUP($A66,Usinas!$C:$D,2,FALSE)</f>
        <v>206.9862</v>
      </c>
      <c r="J66" s="65">
        <f ca="1">VLOOKUP($A66,INDIRECT($P$2),COLUMN()-1,FALSE)*VLOOKUP($A66,Usinas!$C:$D,2,FALSE)</f>
        <v>181.6011</v>
      </c>
      <c r="K66" s="65">
        <f ca="1">VLOOKUP($A66,INDIRECT($P$2),COLUMN()-1,FALSE)*VLOOKUP($A66,Usinas!$C:$D,2,FALSE)</f>
        <v>149.70699999999999</v>
      </c>
      <c r="L66" s="65">
        <f ca="1">VLOOKUP($A66,INDIRECT($P$2),COLUMN()-1,FALSE)*VLOOKUP($A66,Usinas!$C:$D,2,FALSE)</f>
        <v>169.23400000000001</v>
      </c>
      <c r="M66" s="65">
        <f ca="1">VLOOKUP($A66,INDIRECT($P$2),COLUMN()-1,FALSE)*VLOOKUP($A66,Usinas!$C:$D,2,FALSE)</f>
        <v>200.47720000000001</v>
      </c>
      <c r="N66" s="65">
        <f ca="1">VLOOKUP($A66,INDIRECT($P$2),COLUMN()-1,FALSE)*VLOOKUP($A66,Usinas!$C:$D,2,FALSE)</f>
        <v>187.45920000000001</v>
      </c>
      <c r="O66" s="65">
        <f ca="1">VLOOKUP($A66,INDIRECT($P$2),COLUMN()-1,FALSE)*VLOOKUP($A66,Usinas!$C:$D,2,FALSE)</f>
        <v>231.06950000000001</v>
      </c>
    </row>
    <row r="67" spans="1:15" hidden="1" outlineLevel="2" x14ac:dyDescent="0.25">
      <c r="A67" s="61">
        <v>249</v>
      </c>
      <c r="B67" s="62" t="s">
        <v>93</v>
      </c>
      <c r="D67" s="65">
        <f ca="1">VLOOKUP($A67,INDIRECT($P$2),COLUMN()-1,FALSE)*VLOOKUP($A67,Usinas!$C:$D,2,FALSE)</f>
        <v>48.8992</v>
      </c>
      <c r="E67" s="65">
        <f ca="1">VLOOKUP($A67,INDIRECT($P$2),COLUMN()-1,FALSE)*VLOOKUP($A67,Usinas!$C:$D,2,FALSE)</f>
        <v>52.014400000000002</v>
      </c>
      <c r="F67" s="65">
        <f ca="1">VLOOKUP($A67,INDIRECT($P$2),COLUMN()-1,FALSE)*VLOOKUP($A67,Usinas!$C:$D,2,FALSE)</f>
        <v>43.329599999999999</v>
      </c>
      <c r="G67" s="65">
        <f ca="1">VLOOKUP($A67,INDIRECT($P$2),COLUMN()-1,FALSE)*VLOOKUP($A67,Usinas!$C:$D,2,FALSE)</f>
        <v>31.152000000000001</v>
      </c>
      <c r="H67" s="65">
        <f ca="1">VLOOKUP($A67,INDIRECT($P$2),COLUMN()-1,FALSE)*VLOOKUP($A67,Usinas!$C:$D,2,FALSE)</f>
        <v>28.886399999999998</v>
      </c>
      <c r="I67" s="65">
        <f ca="1">VLOOKUP($A67,INDIRECT($P$2),COLUMN()-1,FALSE)*VLOOKUP($A67,Usinas!$C:$D,2,FALSE)</f>
        <v>30.396799999999999</v>
      </c>
      <c r="J67" s="65">
        <f ca="1">VLOOKUP($A67,INDIRECT($P$2),COLUMN()-1,FALSE)*VLOOKUP($A67,Usinas!$C:$D,2,FALSE)</f>
        <v>26.715199999999999</v>
      </c>
      <c r="K67" s="65">
        <f ca="1">VLOOKUP($A67,INDIRECT($P$2),COLUMN()-1,FALSE)*VLOOKUP($A67,Usinas!$C:$D,2,FALSE)</f>
        <v>21.995200000000001</v>
      </c>
      <c r="L67" s="65">
        <f ca="1">VLOOKUP($A67,INDIRECT($P$2),COLUMN()-1,FALSE)*VLOOKUP($A67,Usinas!$C:$D,2,FALSE)</f>
        <v>24.827199999999998</v>
      </c>
      <c r="M67" s="65">
        <f ca="1">VLOOKUP($A67,INDIRECT($P$2),COLUMN()-1,FALSE)*VLOOKUP($A67,Usinas!$C:$D,2,FALSE)</f>
        <v>29.4528</v>
      </c>
      <c r="N67" s="65">
        <f ca="1">VLOOKUP($A67,INDIRECT($P$2),COLUMN()-1,FALSE)*VLOOKUP($A67,Usinas!$C:$D,2,FALSE)</f>
        <v>27.564799999999998</v>
      </c>
      <c r="O67" s="65">
        <f ca="1">VLOOKUP($A67,INDIRECT($P$2),COLUMN()-1,FALSE)*VLOOKUP($A67,Usinas!$C:$D,2,FALSE)</f>
        <v>33.889600000000002</v>
      </c>
    </row>
    <row r="68" spans="1:15" hidden="1" outlineLevel="2" x14ac:dyDescent="0.25">
      <c r="A68" s="61">
        <v>50</v>
      </c>
      <c r="B68" s="62" t="s">
        <v>94</v>
      </c>
      <c r="D68" s="65">
        <f ca="1">VLOOKUP($A68,INDIRECT($P$2),COLUMN()-1,FALSE)*VLOOKUP($A68,Usinas!$C:$D,2,FALSE)</f>
        <v>99.5505</v>
      </c>
      <c r="E68" s="65">
        <f ca="1">VLOOKUP($A68,INDIRECT($P$2),COLUMN()-1,FALSE)*VLOOKUP($A68,Usinas!$C:$D,2,FALSE)</f>
        <v>107.0355</v>
      </c>
      <c r="F68" s="65">
        <f ca="1">VLOOKUP($A68,INDIRECT($P$2),COLUMN()-1,FALSE)*VLOOKUP($A68,Usinas!$C:$D,2,FALSE)</f>
        <v>91.017600000000002</v>
      </c>
      <c r="G68" s="65">
        <f ca="1">VLOOKUP($A68,INDIRECT($P$2),COLUMN()-1,FALSE)*VLOOKUP($A68,Usinas!$C:$D,2,FALSE)</f>
        <v>66.915899999999993</v>
      </c>
      <c r="H68" s="65">
        <f ca="1">VLOOKUP($A68,INDIRECT($P$2),COLUMN()-1,FALSE)*VLOOKUP($A68,Usinas!$C:$D,2,FALSE)</f>
        <v>61.526699999999998</v>
      </c>
      <c r="I68" s="65">
        <f ca="1">VLOOKUP($A68,INDIRECT($P$2),COLUMN()-1,FALSE)*VLOOKUP($A68,Usinas!$C:$D,2,FALSE)</f>
        <v>64.370999999999995</v>
      </c>
      <c r="J68" s="65">
        <f ca="1">VLOOKUP($A68,INDIRECT($P$2),COLUMN()-1,FALSE)*VLOOKUP($A68,Usinas!$C:$D,2,FALSE)</f>
        <v>55.838099999999997</v>
      </c>
      <c r="K68" s="65">
        <f ca="1">VLOOKUP($A68,INDIRECT($P$2),COLUMN()-1,FALSE)*VLOOKUP($A68,Usinas!$C:$D,2,FALSE)</f>
        <v>46.556699999999999</v>
      </c>
      <c r="L68" s="65">
        <f ca="1">VLOOKUP($A68,INDIRECT($P$2),COLUMN()-1,FALSE)*VLOOKUP($A68,Usinas!$C:$D,2,FALSE)</f>
        <v>51.4968</v>
      </c>
      <c r="M68" s="65">
        <f ca="1">VLOOKUP($A68,INDIRECT($P$2),COLUMN()-1,FALSE)*VLOOKUP($A68,Usinas!$C:$D,2,FALSE)</f>
        <v>60.179400000000001</v>
      </c>
      <c r="N68" s="65">
        <f ca="1">VLOOKUP($A68,INDIRECT($P$2),COLUMN()-1,FALSE)*VLOOKUP($A68,Usinas!$C:$D,2,FALSE)</f>
        <v>57.335099999999997</v>
      </c>
      <c r="O68" s="65">
        <f ca="1">VLOOKUP($A68,INDIRECT($P$2),COLUMN()-1,FALSE)*VLOOKUP($A68,Usinas!$C:$D,2,FALSE)</f>
        <v>70.358999999999995</v>
      </c>
    </row>
    <row r="69" spans="1:15" hidden="1" outlineLevel="2" x14ac:dyDescent="0.25">
      <c r="A69" s="61">
        <v>51</v>
      </c>
      <c r="B69" s="62" t="s">
        <v>95</v>
      </c>
      <c r="D69" s="65">
        <f ca="1">VLOOKUP($A69,INDIRECT($P$2),COLUMN()-1,FALSE)*VLOOKUP($A69,Usinas!$C:$D,2,FALSE)</f>
        <v>87.007499999999993</v>
      </c>
      <c r="E69" s="65">
        <f ca="1">VLOOKUP($A69,INDIRECT($P$2),COLUMN()-1,FALSE)*VLOOKUP($A69,Usinas!$C:$D,2,FALSE)</f>
        <v>93.839199999999991</v>
      </c>
      <c r="F69" s="65">
        <f ca="1">VLOOKUP($A69,INDIRECT($P$2),COLUMN()-1,FALSE)*VLOOKUP($A69,Usinas!$C:$D,2,FALSE)</f>
        <v>79.917999999999992</v>
      </c>
      <c r="G69" s="65">
        <f ca="1">VLOOKUP($A69,INDIRECT($P$2),COLUMN()-1,FALSE)*VLOOKUP($A69,Usinas!$C:$D,2,FALSE)</f>
        <v>58.907299999999992</v>
      </c>
      <c r="H69" s="65">
        <f ca="1">VLOOKUP($A69,INDIRECT($P$2),COLUMN()-1,FALSE)*VLOOKUP($A69,Usinas!$C:$D,2,FALSE)</f>
        <v>54.009099999999997</v>
      </c>
      <c r="I69" s="65">
        <f ca="1">VLOOKUP($A69,INDIRECT($P$2),COLUMN()-1,FALSE)*VLOOKUP($A69,Usinas!$C:$D,2,FALSE)</f>
        <v>56.587099999999992</v>
      </c>
      <c r="J69" s="65">
        <f ca="1">VLOOKUP($A69,INDIRECT($P$2),COLUMN()-1,FALSE)*VLOOKUP($A69,Usinas!$C:$D,2,FALSE)</f>
        <v>48.981999999999992</v>
      </c>
      <c r="K69" s="65">
        <f ca="1">VLOOKUP($A69,INDIRECT($P$2),COLUMN()-1,FALSE)*VLOOKUP($A69,Usinas!$C:$D,2,FALSE)</f>
        <v>40.990199999999994</v>
      </c>
      <c r="L69" s="65">
        <f ca="1">VLOOKUP($A69,INDIRECT($P$2),COLUMN()-1,FALSE)*VLOOKUP($A69,Usinas!$C:$D,2,FALSE)</f>
        <v>45.114999999999995</v>
      </c>
      <c r="M69" s="65">
        <f ca="1">VLOOKUP($A69,INDIRECT($P$2),COLUMN()-1,FALSE)*VLOOKUP($A69,Usinas!$C:$D,2,FALSE)</f>
        <v>52.720099999999995</v>
      </c>
      <c r="N69" s="65">
        <f ca="1">VLOOKUP($A69,INDIRECT($P$2),COLUMN()-1,FALSE)*VLOOKUP($A69,Usinas!$C:$D,2,FALSE)</f>
        <v>50.399899999999995</v>
      </c>
      <c r="O69" s="65">
        <f ca="1">VLOOKUP($A69,INDIRECT($P$2),COLUMN()-1,FALSE)*VLOOKUP($A69,Usinas!$C:$D,2,FALSE)</f>
        <v>61.614199999999997</v>
      </c>
    </row>
    <row r="70" spans="1:15" hidden="1" outlineLevel="2" x14ac:dyDescent="0.25">
      <c r="A70" s="61">
        <v>52</v>
      </c>
      <c r="B70" s="62" t="s">
        <v>96</v>
      </c>
      <c r="D70" s="65">
        <f ca="1">VLOOKUP($A70,INDIRECT($P$2),COLUMN()-1,FALSE)*VLOOKUP($A70,Usinas!$C:$D,2,FALSE)</f>
        <v>105.4791</v>
      </c>
      <c r="E70" s="65">
        <f ca="1">VLOOKUP($A70,INDIRECT($P$2),COLUMN()-1,FALSE)*VLOOKUP($A70,Usinas!$C:$D,2,FALSE)</f>
        <v>113.9295</v>
      </c>
      <c r="F70" s="65">
        <f ca="1">VLOOKUP($A70,INDIRECT($P$2),COLUMN()-1,FALSE)*VLOOKUP($A70,Usinas!$C:$D,2,FALSE)</f>
        <v>97.179600000000008</v>
      </c>
      <c r="G70" s="65">
        <f ca="1">VLOOKUP($A70,INDIRECT($P$2),COLUMN()-1,FALSE)*VLOOKUP($A70,Usinas!$C:$D,2,FALSE)</f>
        <v>71.828400000000002</v>
      </c>
      <c r="H70" s="65">
        <f ca="1">VLOOKUP($A70,INDIRECT($P$2),COLUMN()-1,FALSE)*VLOOKUP($A70,Usinas!$C:$D,2,FALSE)</f>
        <v>65.792400000000001</v>
      </c>
      <c r="I70" s="65">
        <f ca="1">VLOOKUP($A70,INDIRECT($P$2),COLUMN()-1,FALSE)*VLOOKUP($A70,Usinas!$C:$D,2,FALSE)</f>
        <v>68.961300000000008</v>
      </c>
      <c r="J70" s="65">
        <f ca="1">VLOOKUP($A70,INDIRECT($P$2),COLUMN()-1,FALSE)*VLOOKUP($A70,Usinas!$C:$D,2,FALSE)</f>
        <v>59.605499999999999</v>
      </c>
      <c r="K70" s="65">
        <f ca="1">VLOOKUP($A70,INDIRECT($P$2),COLUMN()-1,FALSE)*VLOOKUP($A70,Usinas!$C:$D,2,FALSE)</f>
        <v>49.947900000000004</v>
      </c>
      <c r="L70" s="65">
        <f ca="1">VLOOKUP($A70,INDIRECT($P$2),COLUMN()-1,FALSE)*VLOOKUP($A70,Usinas!$C:$D,2,FALSE)</f>
        <v>54.927600000000005</v>
      </c>
      <c r="M70" s="65">
        <f ca="1">VLOOKUP($A70,INDIRECT($P$2),COLUMN()-1,FALSE)*VLOOKUP($A70,Usinas!$C:$D,2,FALSE)</f>
        <v>64.132500000000007</v>
      </c>
      <c r="N70" s="65">
        <f ca="1">VLOOKUP($A70,INDIRECT($P$2),COLUMN()-1,FALSE)*VLOOKUP($A70,Usinas!$C:$D,2,FALSE)</f>
        <v>61.2654</v>
      </c>
      <c r="O70" s="65">
        <f ca="1">VLOOKUP($A70,INDIRECT($P$2),COLUMN()-1,FALSE)*VLOOKUP($A70,Usinas!$C:$D,2,FALSE)</f>
        <v>74.99730000000001</v>
      </c>
    </row>
    <row r="71" spans="1:15" hidden="1" outlineLevel="2" x14ac:dyDescent="0.25">
      <c r="A71" s="61">
        <v>61</v>
      </c>
      <c r="B71" s="62" t="s">
        <v>97</v>
      </c>
      <c r="D71" s="65">
        <f ca="1">VLOOKUP($A71,INDIRECT($P$2),COLUMN()-1,FALSE)*VLOOKUP($A71,Usinas!$C:$D,2,FALSE)</f>
        <v>593.97</v>
      </c>
      <c r="E71" s="65">
        <f ca="1">VLOOKUP($A71,INDIRECT($P$2),COLUMN()-1,FALSE)*VLOOKUP($A71,Usinas!$C:$D,2,FALSE)</f>
        <v>614.64</v>
      </c>
      <c r="F71" s="65">
        <f ca="1">VLOOKUP($A71,INDIRECT($P$2),COLUMN()-1,FALSE)*VLOOKUP($A71,Usinas!$C:$D,2,FALSE)</f>
        <v>506.22</v>
      </c>
      <c r="G71" s="65">
        <f ca="1">VLOOKUP($A71,INDIRECT($P$2),COLUMN()-1,FALSE)*VLOOKUP($A71,Usinas!$C:$D,2,FALSE)</f>
        <v>384.54</v>
      </c>
      <c r="H71" s="65">
        <f ca="1">VLOOKUP($A71,INDIRECT($P$2),COLUMN()-1,FALSE)*VLOOKUP($A71,Usinas!$C:$D,2,FALSE)</f>
        <v>387.27000000000004</v>
      </c>
      <c r="I71" s="65">
        <f ca="1">VLOOKUP($A71,INDIRECT($P$2),COLUMN()-1,FALSE)*VLOOKUP($A71,Usinas!$C:$D,2,FALSE)</f>
        <v>427.83000000000004</v>
      </c>
      <c r="J71" s="65">
        <f ca="1">VLOOKUP($A71,INDIRECT($P$2),COLUMN()-1,FALSE)*VLOOKUP($A71,Usinas!$C:$D,2,FALSE)</f>
        <v>386.88</v>
      </c>
      <c r="K71" s="65">
        <f ca="1">VLOOKUP($A71,INDIRECT($P$2),COLUMN()-1,FALSE)*VLOOKUP($A71,Usinas!$C:$D,2,FALSE)</f>
        <v>314.34000000000003</v>
      </c>
      <c r="L71" s="65">
        <f ca="1">VLOOKUP($A71,INDIRECT($P$2),COLUMN()-1,FALSE)*VLOOKUP($A71,Usinas!$C:$D,2,FALSE)</f>
        <v>350.22</v>
      </c>
      <c r="M71" s="65">
        <f ca="1">VLOOKUP($A71,INDIRECT($P$2),COLUMN()-1,FALSE)*VLOOKUP($A71,Usinas!$C:$D,2,FALSE)</f>
        <v>432.90000000000003</v>
      </c>
      <c r="N71" s="65">
        <f ca="1">VLOOKUP($A71,INDIRECT($P$2),COLUMN()-1,FALSE)*VLOOKUP($A71,Usinas!$C:$D,2,FALSE)</f>
        <v>395.07</v>
      </c>
      <c r="O71" s="65">
        <f ca="1">VLOOKUP($A71,INDIRECT($P$2),COLUMN()-1,FALSE)*VLOOKUP($A71,Usinas!$C:$D,2,FALSE)</f>
        <v>434.07</v>
      </c>
    </row>
    <row r="72" spans="1:15" hidden="1" outlineLevel="2" x14ac:dyDescent="0.25">
      <c r="A72" s="61">
        <v>62</v>
      </c>
      <c r="B72" s="62" t="s">
        <v>98</v>
      </c>
      <c r="D72" s="65">
        <f ca="1">VLOOKUP($A72,INDIRECT($P$2),COLUMN()-1,FALSE)*VLOOKUP($A72,Usinas!$C:$D,2,FALSE)</f>
        <v>357.9828</v>
      </c>
      <c r="E72" s="65">
        <f ca="1">VLOOKUP($A72,INDIRECT($P$2),COLUMN()-1,FALSE)*VLOOKUP($A72,Usinas!$C:$D,2,FALSE)</f>
        <v>371.2165</v>
      </c>
      <c r="F72" s="65">
        <f ca="1">VLOOKUP($A72,INDIRECT($P$2),COLUMN()-1,FALSE)*VLOOKUP($A72,Usinas!$C:$D,2,FALSE)</f>
        <v>306.8424</v>
      </c>
      <c r="G72" s="65">
        <f ca="1">VLOOKUP($A72,INDIRECT($P$2),COLUMN()-1,FALSE)*VLOOKUP($A72,Usinas!$C:$D,2,FALSE)</f>
        <v>233.27199999999999</v>
      </c>
      <c r="H72" s="65">
        <f ca="1">VLOOKUP($A72,INDIRECT($P$2),COLUMN()-1,FALSE)*VLOOKUP($A72,Usinas!$C:$D,2,FALSE)</f>
        <v>234.61779999999999</v>
      </c>
      <c r="I72" s="65">
        <f ca="1">VLOOKUP($A72,INDIRECT($P$2),COLUMN()-1,FALSE)*VLOOKUP($A72,Usinas!$C:$D,2,FALSE)</f>
        <v>259.29079999999999</v>
      </c>
      <c r="J72" s="65">
        <f ca="1">VLOOKUP($A72,INDIRECT($P$2),COLUMN()-1,FALSE)*VLOOKUP($A72,Usinas!$C:$D,2,FALSE)</f>
        <v>235.51499999999999</v>
      </c>
      <c r="K72" s="65">
        <f ca="1">VLOOKUP($A72,INDIRECT($P$2),COLUMN()-1,FALSE)*VLOOKUP($A72,Usinas!$C:$D,2,FALSE)</f>
        <v>191.5522</v>
      </c>
      <c r="L72" s="65">
        <f ca="1">VLOOKUP($A72,INDIRECT($P$2),COLUMN()-1,FALSE)*VLOOKUP($A72,Usinas!$C:$D,2,FALSE)</f>
        <v>212.18780000000001</v>
      </c>
      <c r="M72" s="65">
        <f ca="1">VLOOKUP($A72,INDIRECT($P$2),COLUMN()-1,FALSE)*VLOOKUP($A72,Usinas!$C:$D,2,FALSE)</f>
        <v>263.10390000000001</v>
      </c>
      <c r="N72" s="65">
        <f ca="1">VLOOKUP($A72,INDIRECT($P$2),COLUMN()-1,FALSE)*VLOOKUP($A72,Usinas!$C:$D,2,FALSE)</f>
        <v>240.2253</v>
      </c>
      <c r="O72" s="65">
        <f ca="1">VLOOKUP($A72,INDIRECT($P$2),COLUMN()-1,FALSE)*VLOOKUP($A72,Usinas!$C:$D,2,FALSE)</f>
        <v>262.43099999999998</v>
      </c>
    </row>
    <row r="73" spans="1:15" hidden="1" outlineLevel="2" x14ac:dyDescent="0.25">
      <c r="A73" s="61">
        <v>63</v>
      </c>
      <c r="B73" s="62" t="s">
        <v>99</v>
      </c>
      <c r="D73" s="65">
        <f ca="1">VLOOKUP($A73,INDIRECT($P$2),COLUMN()-1,FALSE)*VLOOKUP($A73,Usinas!$C:$D,2,FALSE)</f>
        <v>328.44689999999997</v>
      </c>
      <c r="E73" s="65">
        <f ca="1">VLOOKUP($A73,INDIRECT($P$2),COLUMN()-1,FALSE)*VLOOKUP($A73,Usinas!$C:$D,2,FALSE)</f>
        <v>341.48789999999997</v>
      </c>
      <c r="F73" s="65">
        <f ca="1">VLOOKUP($A73,INDIRECT($P$2),COLUMN()-1,FALSE)*VLOOKUP($A73,Usinas!$C:$D,2,FALSE)</f>
        <v>285.97050000000002</v>
      </c>
      <c r="G73" s="65">
        <f ca="1">VLOOKUP($A73,INDIRECT($P$2),COLUMN()-1,FALSE)*VLOOKUP($A73,Usinas!$C:$D,2,FALSE)</f>
        <v>218.15729999999999</v>
      </c>
      <c r="H73" s="65">
        <f ca="1">VLOOKUP($A73,INDIRECT($P$2),COLUMN()-1,FALSE)*VLOOKUP($A73,Usinas!$C:$D,2,FALSE)</f>
        <v>218.15729999999999</v>
      </c>
      <c r="I73" s="65">
        <f ca="1">VLOOKUP($A73,INDIRECT($P$2),COLUMN()-1,FALSE)*VLOOKUP($A73,Usinas!$C:$D,2,FALSE)</f>
        <v>242.37629999999999</v>
      </c>
      <c r="J73" s="65">
        <f ca="1">VLOOKUP($A73,INDIRECT($P$2),COLUMN()-1,FALSE)*VLOOKUP($A73,Usinas!$C:$D,2,FALSE)</f>
        <v>220.02029999999999</v>
      </c>
      <c r="K73" s="65">
        <f ca="1">VLOOKUP($A73,INDIRECT($P$2),COLUMN()-1,FALSE)*VLOOKUP($A73,Usinas!$C:$D,2,FALSE)</f>
        <v>180.71099999999998</v>
      </c>
      <c r="L73" s="65">
        <f ca="1">VLOOKUP($A73,INDIRECT($P$2),COLUMN()-1,FALSE)*VLOOKUP($A73,Usinas!$C:$D,2,FALSE)</f>
        <v>197.6643</v>
      </c>
      <c r="M73" s="65">
        <f ca="1">VLOOKUP($A73,INDIRECT($P$2),COLUMN()-1,FALSE)*VLOOKUP($A73,Usinas!$C:$D,2,FALSE)</f>
        <v>245.54339999999999</v>
      </c>
      <c r="N73" s="65">
        <f ca="1">VLOOKUP($A73,INDIRECT($P$2),COLUMN()-1,FALSE)*VLOOKUP($A73,Usinas!$C:$D,2,FALSE)</f>
        <v>225.9819</v>
      </c>
      <c r="O73" s="65">
        <f ca="1">VLOOKUP($A73,INDIRECT($P$2),COLUMN()-1,FALSE)*VLOOKUP($A73,Usinas!$C:$D,2,FALSE)</f>
        <v>244.23929999999999</v>
      </c>
    </row>
    <row r="74" spans="1:15" outlineLevel="1" collapsed="1" x14ac:dyDescent="0.25">
      <c r="A74" s="18"/>
      <c r="B74" s="19" t="s">
        <v>56</v>
      </c>
      <c r="D74" s="66">
        <f t="shared" ref="D74:I74" ca="1" si="7">SUM(D64:D73)</f>
        <v>2129.0522000000001</v>
      </c>
      <c r="E74" s="49">
        <f t="shared" ca="1" si="7"/>
        <v>2242.3876999999998</v>
      </c>
      <c r="F74" s="49">
        <f t="shared" ca="1" si="7"/>
        <v>1870.7494999999999</v>
      </c>
      <c r="G74" s="49">
        <f t="shared" ca="1" si="7"/>
        <v>1392.7057</v>
      </c>
      <c r="H74" s="49">
        <f t="shared" ca="1" si="7"/>
        <v>1349.4150000000002</v>
      </c>
      <c r="I74" s="67">
        <f t="shared" ca="1" si="7"/>
        <v>1463.9540999999999</v>
      </c>
      <c r="J74" s="66">
        <f t="shared" ref="J74:O74" ca="1" si="8">SUM(J64:J73)</f>
        <v>1308.7346</v>
      </c>
      <c r="K74" s="49">
        <f t="shared" ca="1" si="8"/>
        <v>1074.0041999999999</v>
      </c>
      <c r="L74" s="49">
        <f t="shared" ca="1" si="8"/>
        <v>1190.6653000000001</v>
      </c>
      <c r="M74" s="49">
        <f t="shared" ca="1" si="8"/>
        <v>1449.6901</v>
      </c>
      <c r="N74" s="49">
        <f t="shared" ca="1" si="8"/>
        <v>1342.827</v>
      </c>
      <c r="O74" s="67">
        <f t="shared" ca="1" si="8"/>
        <v>1536.2423000000001</v>
      </c>
    </row>
    <row r="75" spans="1:15" outlineLevel="1" x14ac:dyDescent="0.25">
      <c r="A75" s="20"/>
      <c r="B75" s="21" t="s">
        <v>0</v>
      </c>
      <c r="D75" s="68"/>
      <c r="E75" s="69"/>
      <c r="F75" s="69"/>
      <c r="G75" s="69"/>
      <c r="H75" s="69"/>
      <c r="I75" s="70"/>
      <c r="J75" s="68"/>
      <c r="K75" s="69"/>
      <c r="L75" s="69"/>
      <c r="M75" s="69"/>
      <c r="N75" s="69"/>
      <c r="O75" s="70"/>
    </row>
    <row r="76" spans="1:15" outlineLevel="1" x14ac:dyDescent="0.25">
      <c r="A76" s="52"/>
      <c r="B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</row>
    <row r="77" spans="1:15" outlineLevel="1" x14ac:dyDescent="0.25">
      <c r="A77" s="63"/>
      <c r="B77" s="64"/>
      <c r="D77" s="533" t="s">
        <v>100</v>
      </c>
      <c r="E77" s="534" t="s">
        <v>58</v>
      </c>
      <c r="F77" s="534" t="s">
        <v>101</v>
      </c>
      <c r="G77" s="534"/>
      <c r="H77" s="534"/>
      <c r="I77" s="534"/>
      <c r="J77" s="534" t="s">
        <v>100</v>
      </c>
      <c r="K77" s="534" t="s">
        <v>58</v>
      </c>
      <c r="L77" s="534" t="s">
        <v>101</v>
      </c>
      <c r="M77" s="534"/>
      <c r="N77" s="534"/>
      <c r="O77" s="535"/>
    </row>
    <row r="78" spans="1:15" hidden="1" outlineLevel="2" x14ac:dyDescent="0.25">
      <c r="A78" s="61">
        <v>34</v>
      </c>
      <c r="B78" s="62" t="s">
        <v>102</v>
      </c>
      <c r="D78" s="65">
        <f ca="1">VLOOKUP($A78,INDIRECT($P$2),COLUMN()-1,FALSE)*VLOOKUP($A78,Usinas!$C:$D,2,FALSE)</f>
        <v>3451.2147</v>
      </c>
      <c r="E78" s="65">
        <f ca="1">VLOOKUP($A78,INDIRECT($P$2),COLUMN()-1,FALSE)*VLOOKUP($A78,Usinas!$C:$D,2,FALSE)</f>
        <v>3617.0072</v>
      </c>
      <c r="F78" s="65">
        <f ca="1">VLOOKUP($A78,INDIRECT($P$2),COLUMN()-1,FALSE)*VLOOKUP($A78,Usinas!$C:$D,2,FALSE)</f>
        <v>3481.6424999999999</v>
      </c>
      <c r="G78" s="65">
        <f ca="1">VLOOKUP($A78,INDIRECT($P$2),COLUMN()-1,FALSE)*VLOOKUP($A78,Usinas!$C:$D,2,FALSE)</f>
        <v>2624.9829</v>
      </c>
      <c r="H78" s="65">
        <f ca="1">VLOOKUP($A78,INDIRECT($P$2),COLUMN()-1,FALSE)*VLOOKUP($A78,Usinas!$C:$D,2,FALSE)</f>
        <v>1800.3115</v>
      </c>
      <c r="I78" s="65">
        <f ca="1">VLOOKUP($A78,INDIRECT($P$2),COLUMN()-1,FALSE)*VLOOKUP($A78,Usinas!$C:$D,2,FALSE)</f>
        <v>1474.578</v>
      </c>
      <c r="J78" s="65">
        <f ca="1">VLOOKUP($A78,INDIRECT($P$2),COLUMN()-1,FALSE)*VLOOKUP($A78,Usinas!$C:$D,2,FALSE)</f>
        <v>1204.6288</v>
      </c>
      <c r="K78" s="65">
        <f ca="1">VLOOKUP($A78,INDIRECT($P$2),COLUMN()-1,FALSE)*VLOOKUP($A78,Usinas!$C:$D,2,FALSE)</f>
        <v>1008.7986</v>
      </c>
      <c r="L78" s="65">
        <f ca="1">VLOOKUP($A78,INDIRECT($P$2),COLUMN()-1,FALSE)*VLOOKUP($A78,Usinas!$C:$D,2,FALSE)</f>
        <v>961.59649999999999</v>
      </c>
      <c r="M78" s="65">
        <f ca="1">VLOOKUP($A78,INDIRECT($P$2),COLUMN()-1,FALSE)*VLOOKUP($A78,Usinas!$C:$D,2,FALSE)</f>
        <v>1104.3731</v>
      </c>
      <c r="N78" s="65">
        <f ca="1">VLOOKUP($A78,INDIRECT($P$2),COLUMN()-1,FALSE)*VLOOKUP($A78,Usinas!$C:$D,2,FALSE)</f>
        <v>1514.3682000000001</v>
      </c>
      <c r="O78" s="65">
        <f ca="1">VLOOKUP($A78,INDIRECT($P$2),COLUMN()-1,FALSE)*VLOOKUP($A78,Usinas!$C:$D,2,FALSE)</f>
        <v>2433.8339000000001</v>
      </c>
    </row>
    <row r="79" spans="1:15" hidden="1" outlineLevel="2" x14ac:dyDescent="0.25">
      <c r="A79" s="61">
        <v>45</v>
      </c>
      <c r="B79" s="62" t="s">
        <v>103</v>
      </c>
      <c r="D79" s="65">
        <f ca="1">VLOOKUP($A79,INDIRECT($P$2),COLUMN()-1,FALSE)*VLOOKUP($A79,Usinas!$C:$D,2,FALSE)</f>
        <v>1998.23</v>
      </c>
      <c r="E79" s="65">
        <f ca="1">VLOOKUP($A79,INDIRECT($P$2),COLUMN()-1,FALSE)*VLOOKUP($A79,Usinas!$C:$D,2,FALSE)</f>
        <v>2106.34</v>
      </c>
      <c r="F79" s="65">
        <f ca="1">VLOOKUP($A79,INDIRECT($P$2),COLUMN()-1,FALSE)*VLOOKUP($A79,Usinas!$C:$D,2,FALSE)</f>
        <v>2003.17</v>
      </c>
      <c r="G79" s="65">
        <f ca="1">VLOOKUP($A79,INDIRECT($P$2),COLUMN()-1,FALSE)*VLOOKUP($A79,Usinas!$C:$D,2,FALSE)</f>
        <v>1501.95</v>
      </c>
      <c r="H79" s="65">
        <f ca="1">VLOOKUP($A79,INDIRECT($P$2),COLUMN()-1,FALSE)*VLOOKUP($A79,Usinas!$C:$D,2,FALSE)</f>
        <v>1056.78</v>
      </c>
      <c r="I79" s="65">
        <f ca="1">VLOOKUP($A79,INDIRECT($P$2),COLUMN()-1,FALSE)*VLOOKUP($A79,Usinas!$C:$D,2,FALSE)</f>
        <v>896.61</v>
      </c>
      <c r="J79" s="65">
        <f ca="1">VLOOKUP($A79,INDIRECT($P$2),COLUMN()-1,FALSE)*VLOOKUP($A79,Usinas!$C:$D,2,FALSE)</f>
        <v>737.2</v>
      </c>
      <c r="K79" s="65">
        <f ca="1">VLOOKUP($A79,INDIRECT($P$2),COLUMN()-1,FALSE)*VLOOKUP($A79,Usinas!$C:$D,2,FALSE)</f>
        <v>628.14</v>
      </c>
      <c r="L79" s="65">
        <f ca="1">VLOOKUP($A79,INDIRECT($P$2),COLUMN()-1,FALSE)*VLOOKUP($A79,Usinas!$C:$D,2,FALSE)</f>
        <v>606.86</v>
      </c>
      <c r="M79" s="65">
        <f ca="1">VLOOKUP($A79,INDIRECT($P$2),COLUMN()-1,FALSE)*VLOOKUP($A79,Usinas!$C:$D,2,FALSE)</f>
        <v>691.41</v>
      </c>
      <c r="N79" s="65">
        <f ca="1">VLOOKUP($A79,INDIRECT($P$2),COLUMN()-1,FALSE)*VLOOKUP($A79,Usinas!$C:$D,2,FALSE)</f>
        <v>903.26</v>
      </c>
      <c r="O79" s="65">
        <f ca="1">VLOOKUP($A79,INDIRECT($P$2),COLUMN()-1,FALSE)*VLOOKUP($A79,Usinas!$C:$D,2,FALSE)</f>
        <v>1411.13</v>
      </c>
    </row>
    <row r="80" spans="1:15" outlineLevel="1" collapsed="1" x14ac:dyDescent="0.25">
      <c r="A80" s="18"/>
      <c r="B80" s="19" t="s">
        <v>56</v>
      </c>
      <c r="D80" s="66">
        <f t="shared" ref="D80:I80" ca="1" si="9">SUM(D78:D79)</f>
        <v>5449.4447</v>
      </c>
      <c r="E80" s="49">
        <f t="shared" ca="1" si="9"/>
        <v>5723.3472000000002</v>
      </c>
      <c r="F80" s="49">
        <f t="shared" ca="1" si="9"/>
        <v>5484.8125</v>
      </c>
      <c r="G80" s="49">
        <f t="shared" ca="1" si="9"/>
        <v>4126.9328999999998</v>
      </c>
      <c r="H80" s="49">
        <f t="shared" ca="1" si="9"/>
        <v>2857.0915</v>
      </c>
      <c r="I80" s="67">
        <f t="shared" ca="1" si="9"/>
        <v>2371.1880000000001</v>
      </c>
      <c r="J80" s="66">
        <f t="shared" ref="J80:O80" ca="1" si="10">SUM(J78:J79)</f>
        <v>1941.8288</v>
      </c>
      <c r="K80" s="49">
        <f t="shared" ca="1" si="10"/>
        <v>1636.9386</v>
      </c>
      <c r="L80" s="49">
        <f t="shared" ca="1" si="10"/>
        <v>1568.4565</v>
      </c>
      <c r="M80" s="49">
        <f t="shared" ca="1" si="10"/>
        <v>1795.7831000000001</v>
      </c>
      <c r="N80" s="49">
        <f t="shared" ca="1" si="10"/>
        <v>2417.6282000000001</v>
      </c>
      <c r="O80" s="67">
        <f t="shared" ca="1" si="10"/>
        <v>3844.9639000000002</v>
      </c>
    </row>
    <row r="81" spans="1:15" outlineLevel="1" x14ac:dyDescent="0.25">
      <c r="A81" s="20"/>
      <c r="B81" s="21" t="s">
        <v>0</v>
      </c>
      <c r="D81" s="68"/>
      <c r="E81" s="69"/>
      <c r="F81" s="69"/>
      <c r="G81" s="69"/>
      <c r="H81" s="69"/>
      <c r="I81" s="70"/>
      <c r="J81" s="68"/>
      <c r="K81" s="69"/>
      <c r="L81" s="69"/>
      <c r="M81" s="69"/>
      <c r="N81" s="69"/>
      <c r="O81" s="70"/>
    </row>
    <row r="82" spans="1:15" outlineLevel="1" x14ac:dyDescent="0.25">
      <c r="A82" s="1"/>
      <c r="B82" s="133"/>
      <c r="D82" s="50"/>
      <c r="E82" s="51"/>
      <c r="F82" s="51"/>
      <c r="G82" s="51"/>
      <c r="H82" s="51"/>
      <c r="I82" s="51"/>
      <c r="J82" s="50"/>
      <c r="K82" s="51"/>
      <c r="L82" s="51"/>
      <c r="M82" s="51"/>
      <c r="N82" s="51"/>
      <c r="O82" s="51"/>
    </row>
    <row r="83" spans="1:15" ht="17.25" customHeight="1" outlineLevel="1" x14ac:dyDescent="0.25">
      <c r="A83" s="63"/>
      <c r="B83" s="64"/>
      <c r="D83" s="542" t="s">
        <v>104</v>
      </c>
      <c r="E83" s="543" t="s">
        <v>58</v>
      </c>
      <c r="F83" s="543" t="s">
        <v>105</v>
      </c>
      <c r="G83" s="543"/>
      <c r="H83" s="543"/>
      <c r="I83" s="544"/>
      <c r="J83" s="542" t="s">
        <v>104</v>
      </c>
      <c r="K83" s="543" t="s">
        <v>58</v>
      </c>
      <c r="L83" s="543" t="s">
        <v>105</v>
      </c>
      <c r="M83" s="543"/>
      <c r="N83" s="543"/>
      <c r="O83" s="544"/>
    </row>
    <row r="84" spans="1:15" hidden="1" outlineLevel="2" x14ac:dyDescent="0.25">
      <c r="A84" s="61">
        <v>46</v>
      </c>
      <c r="B84" s="62" t="s">
        <v>106</v>
      </c>
      <c r="D84" s="65">
        <f ca="1">VLOOKUP($A84,INDIRECT($P$2),COLUMN()-1,FALSE)*VLOOKUP($A84,Usinas!$C:$D,2,FALSE)</f>
        <v>1935.0408</v>
      </c>
      <c r="E84" s="65">
        <f ca="1">VLOOKUP($A84,INDIRECT($P$2),COLUMN()-1,FALSE)*VLOOKUP($A84,Usinas!$C:$D,2,FALSE)</f>
        <v>2073.2580000000003</v>
      </c>
      <c r="F84" s="65">
        <f ca="1">VLOOKUP($A84,INDIRECT($P$2),COLUMN()-1,FALSE)*VLOOKUP($A84,Usinas!$C:$D,2,FALSE)</f>
        <v>1978.0002000000002</v>
      </c>
      <c r="G84" s="65">
        <f ca="1">VLOOKUP($A84,INDIRECT($P$2),COLUMN()-1,FALSE)*VLOOKUP($A84,Usinas!$C:$D,2,FALSE)</f>
        <v>1519.2006000000001</v>
      </c>
      <c r="H84" s="65">
        <f ca="1">VLOOKUP($A84,INDIRECT($P$2),COLUMN()-1,FALSE)*VLOOKUP($A84,Usinas!$C:$D,2,FALSE)</f>
        <v>1096.5684000000001</v>
      </c>
      <c r="I84" s="65">
        <f ca="1">VLOOKUP($A84,INDIRECT($P$2),COLUMN()-1,FALSE)*VLOOKUP($A84,Usinas!$C:$D,2,FALSE)</f>
        <v>953.25720000000001</v>
      </c>
      <c r="J84" s="65">
        <f ca="1">VLOOKUP($A84,INDIRECT($P$2),COLUMN()-1,FALSE)*VLOOKUP($A84,Usinas!$C:$D,2,FALSE)</f>
        <v>781.58940000000007</v>
      </c>
      <c r="K84" s="65">
        <f ca="1">VLOOKUP($A84,INDIRECT($P$2),COLUMN()-1,FALSE)*VLOOKUP($A84,Usinas!$C:$D,2,FALSE)</f>
        <v>665.9556</v>
      </c>
      <c r="L84" s="65">
        <f ca="1">VLOOKUP($A84,INDIRECT($P$2),COLUMN()-1,FALSE)*VLOOKUP($A84,Usinas!$C:$D,2,FALSE)</f>
        <v>647.1078</v>
      </c>
      <c r="M84" s="65">
        <f ca="1">VLOOKUP($A84,INDIRECT($P$2),COLUMN()-1,FALSE)*VLOOKUP($A84,Usinas!$C:$D,2,FALSE)</f>
        <v>730.98900000000003</v>
      </c>
      <c r="N84" s="65">
        <f ca="1">VLOOKUP($A84,INDIRECT($P$2),COLUMN()-1,FALSE)*VLOOKUP($A84,Usinas!$C:$D,2,FALSE)</f>
        <v>920.14620000000002</v>
      </c>
      <c r="O84" s="65">
        <f ca="1">VLOOKUP($A84,INDIRECT($P$2),COLUMN()-1,FALSE)*VLOOKUP($A84,Usinas!$C:$D,2,FALSE)</f>
        <v>1375.0404000000001</v>
      </c>
    </row>
    <row r="85" spans="1:15" hidden="1" outlineLevel="2" x14ac:dyDescent="0.25">
      <c r="A85" s="61">
        <v>66</v>
      </c>
      <c r="B85" s="62" t="s">
        <v>713</v>
      </c>
      <c r="D85" s="65">
        <f ca="1">(VLOOKUP(66,INDIRECT($P$2),COLUMN()-1,FALSE) - VLOOKUP(44,INDIRECT($P$2),COLUMN()-1,FALSE)- VLOOKUP(61,INDIRECT($P$2),COLUMN()-1,FALSE))*VLOOKUP($A85,Usinas!$C:$D,2,FALSE)</f>
        <v>3291.8586</v>
      </c>
      <c r="E85" s="65">
        <f ca="1">(VLOOKUP(66,INDIRECT($P$2),COLUMN()-1,FALSE) - VLOOKUP(44,INDIRECT($P$2),COLUMN()-1,FALSE)- VLOOKUP(61,INDIRECT($P$2),COLUMN()-1,FALSE))*VLOOKUP($A85,Usinas!$C:$D,2,FALSE)</f>
        <v>3972.3622</v>
      </c>
      <c r="F85" s="65">
        <f ca="1">(VLOOKUP(66,INDIRECT($P$2),COLUMN()-1,FALSE) - VLOOKUP(44,INDIRECT($P$2),COLUMN()-1,FALSE)- VLOOKUP(61,INDIRECT($P$2),COLUMN()-1,FALSE))*VLOOKUP($A85,Usinas!$C:$D,2,FALSE)</f>
        <v>3766.5563999999999</v>
      </c>
      <c r="G85" s="65">
        <f ca="1">(VLOOKUP(66,INDIRECT($P$2),COLUMN()-1,FALSE) - VLOOKUP(44,INDIRECT($P$2),COLUMN()-1,FALSE)- VLOOKUP(61,INDIRECT($P$2),COLUMN()-1,FALSE))*VLOOKUP($A85,Usinas!$C:$D,2,FALSE)</f>
        <v>3535.9297999999999</v>
      </c>
      <c r="H85" s="65">
        <f ca="1">(VLOOKUP(66,INDIRECT($P$2),COLUMN()-1,FALSE) - VLOOKUP(44,INDIRECT($P$2),COLUMN()-1,FALSE)- VLOOKUP(61,INDIRECT($P$2),COLUMN()-1,FALSE))*VLOOKUP($A85,Usinas!$C:$D,2,FALSE)</f>
        <v>3479.0488</v>
      </c>
      <c r="I85" s="65">
        <f ca="1">(VLOOKUP(66,INDIRECT($P$2),COLUMN()-1,FALSE) - VLOOKUP(44,INDIRECT($P$2),COLUMN()-1,FALSE)- VLOOKUP(61,INDIRECT($P$2),COLUMN()-1,FALSE))*VLOOKUP($A85,Usinas!$C:$D,2,FALSE)</f>
        <v>3592.8108000000002</v>
      </c>
      <c r="J85" s="65">
        <f ca="1">(VLOOKUP(66,INDIRECT($P$2),COLUMN()-1,FALSE) - VLOOKUP(44,INDIRECT($P$2),COLUMN()-1,FALSE)- VLOOKUP(61,INDIRECT($P$2),COLUMN()-1,FALSE))*VLOOKUP($A85,Usinas!$C:$D,2,FALSE)</f>
        <v>3129.4892</v>
      </c>
      <c r="K85" s="65">
        <f ca="1">(VLOOKUP(66,INDIRECT($P$2),COLUMN()-1,FALSE) - VLOOKUP(44,INDIRECT($P$2),COLUMN()-1,FALSE)- VLOOKUP(61,INDIRECT($P$2),COLUMN()-1,FALSE))*VLOOKUP($A85,Usinas!$C:$D,2,FALSE)</f>
        <v>2612.3892000000001</v>
      </c>
      <c r="L85" s="65">
        <f ca="1">(VLOOKUP(66,INDIRECT($P$2),COLUMN()-1,FALSE) - VLOOKUP(44,INDIRECT($P$2),COLUMN()-1,FALSE)- VLOOKUP(61,INDIRECT($P$2),COLUMN()-1,FALSE))*VLOOKUP($A85,Usinas!$C:$D,2,FALSE)</f>
        <v>2667.2017999999998</v>
      </c>
      <c r="M85" s="65">
        <f ca="1">(VLOOKUP(66,INDIRECT($P$2),COLUMN()-1,FALSE) - VLOOKUP(44,INDIRECT($P$2),COLUMN()-1,FALSE)- VLOOKUP(61,INDIRECT($P$2),COLUMN()-1,FALSE))*VLOOKUP($A85,Usinas!$C:$D,2,FALSE)</f>
        <v>3272.2087999999999</v>
      </c>
      <c r="N85" s="65">
        <f ca="1">(VLOOKUP(66,INDIRECT($P$2),COLUMN()-1,FALSE) - VLOOKUP(44,INDIRECT($P$2),COLUMN()-1,FALSE)- VLOOKUP(61,INDIRECT($P$2),COLUMN()-1,FALSE))*VLOOKUP($A85,Usinas!$C:$D,2,FALSE)</f>
        <v>3044.6848</v>
      </c>
      <c r="O85" s="65">
        <f ca="1">(VLOOKUP(66,INDIRECT($P$2),COLUMN()-1,FALSE) - VLOOKUP(44,INDIRECT($P$2),COLUMN()-1,FALSE)- VLOOKUP(61,INDIRECT($P$2),COLUMN()-1,FALSE))*VLOOKUP($A85,Usinas!$C:$D,2,FALSE)</f>
        <v>3005.3852000000002</v>
      </c>
    </row>
    <row r="86" spans="1:15" s="259" customFormat="1" hidden="1" outlineLevel="2" x14ac:dyDescent="0.25">
      <c r="A86" s="61">
        <v>66</v>
      </c>
      <c r="B86" s="134" t="s">
        <v>761</v>
      </c>
      <c r="C86" s="93"/>
      <c r="D86" s="285">
        <f ca="1">(VLOOKUP(44,INDIRECT($P$2),COLUMN()-1,FALSE))*VLOOKUP($A85,Usinas!$C:$D,2,FALSE)</f>
        <v>10445.42</v>
      </c>
      <c r="E86" s="285">
        <f ca="1">(VLOOKUP(44,INDIRECT($P$2),COLUMN()-1,FALSE))*VLOOKUP($A85,Usinas!$C:$D,2,FALSE)</f>
        <v>10988.375</v>
      </c>
      <c r="F86" s="285">
        <f ca="1">(VLOOKUP(44,INDIRECT($P$2),COLUMN()-1,FALSE))*VLOOKUP($A85,Usinas!$C:$D,2,FALSE)</f>
        <v>10456.796200000001</v>
      </c>
      <c r="G86" s="285">
        <f ca="1">(VLOOKUP(44,INDIRECT($P$2),COLUMN()-1,FALSE))*VLOOKUP($A85,Usinas!$C:$D,2,FALSE)</f>
        <v>7795.7996000000003</v>
      </c>
      <c r="H86" s="285">
        <f ca="1">(VLOOKUP(44,INDIRECT($P$2),COLUMN()-1,FALSE))*VLOOKUP($A85,Usinas!$C:$D,2,FALSE)</f>
        <v>5424.3789999999999</v>
      </c>
      <c r="I86" s="285">
        <f ca="1">(VLOOKUP(44,INDIRECT($P$2),COLUMN()-1,FALSE))*VLOOKUP($A85,Usinas!$C:$D,2,FALSE)</f>
        <v>4563.9246000000003</v>
      </c>
      <c r="J86" s="285">
        <f ca="1">(VLOOKUP(44,INDIRECT($P$2),COLUMN()-1,FALSE))*VLOOKUP($A85,Usinas!$C:$D,2,FALSE)</f>
        <v>3720.0174000000002</v>
      </c>
      <c r="K86" s="285">
        <f ca="1">(VLOOKUP(44,INDIRECT($P$2),COLUMN()-1,FALSE))*VLOOKUP($A85,Usinas!$C:$D,2,FALSE)</f>
        <v>3129.4892</v>
      </c>
      <c r="L86" s="285">
        <f ca="1">(VLOOKUP(44,INDIRECT($P$2),COLUMN()-1,FALSE))*VLOOKUP($A85,Usinas!$C:$D,2,FALSE)</f>
        <v>3022.9666000000002</v>
      </c>
      <c r="M86" s="285">
        <f ca="1">(VLOOKUP(44,INDIRECT($P$2),COLUMN()-1,FALSE))*VLOOKUP($A85,Usinas!$C:$D,2,FALSE)</f>
        <v>3480.0830000000001</v>
      </c>
      <c r="N86" s="285">
        <f ca="1">(VLOOKUP(44,INDIRECT($P$2),COLUMN()-1,FALSE))*VLOOKUP($A85,Usinas!$C:$D,2,FALSE)</f>
        <v>4610.4636</v>
      </c>
      <c r="O86" s="285">
        <f ca="1">(VLOOKUP(44,INDIRECT($P$2),COLUMN()-1,FALSE))*VLOOKUP($A85,Usinas!$C:$D,2,FALSE)</f>
        <v>7332.4780000000001</v>
      </c>
    </row>
    <row r="87" spans="1:15" s="405" customFormat="1" hidden="1" outlineLevel="2" x14ac:dyDescent="0.25">
      <c r="A87" s="61">
        <v>66</v>
      </c>
      <c r="B87" s="134" t="s">
        <v>762</v>
      </c>
      <c r="C87" s="93"/>
      <c r="D87" s="285">
        <f ca="1">(VLOOKUP(61,INDIRECT($P$2),COLUMN()-1,FALSE))*VLOOKUP($A85,Usinas!$C:$D,2,FALSE)</f>
        <v>1575.0866000000001</v>
      </c>
      <c r="E87" s="285">
        <f ca="1">(VLOOKUP(61,INDIRECT($P$2),COLUMN()-1,FALSE))*VLOOKUP($A85,Usinas!$C:$D,2,FALSE)</f>
        <v>1629.8992000000001</v>
      </c>
      <c r="F87" s="285">
        <f ca="1">(VLOOKUP(61,INDIRECT($P$2),COLUMN()-1,FALSE))*VLOOKUP($A85,Usinas!$C:$D,2,FALSE)</f>
        <v>1342.3915999999999</v>
      </c>
      <c r="G87" s="285">
        <f ca="1">(VLOOKUP(61,INDIRECT($P$2),COLUMN()-1,FALSE))*VLOOKUP($A85,Usinas!$C:$D,2,FALSE)</f>
        <v>1019.7212</v>
      </c>
      <c r="H87" s="285">
        <f ca="1">(VLOOKUP(61,INDIRECT($P$2),COLUMN()-1,FALSE))*VLOOKUP($A85,Usinas!$C:$D,2,FALSE)</f>
        <v>1026.9606000000001</v>
      </c>
      <c r="I87" s="285">
        <f ca="1">(VLOOKUP(61,INDIRECT($P$2),COLUMN()-1,FALSE))*VLOOKUP($A85,Usinas!$C:$D,2,FALSE)</f>
        <v>1134.5174</v>
      </c>
      <c r="J87" s="285">
        <f ca="1">(VLOOKUP(61,INDIRECT($P$2),COLUMN()-1,FALSE))*VLOOKUP($A85,Usinas!$C:$D,2,FALSE)</f>
        <v>1025.9264000000001</v>
      </c>
      <c r="K87" s="285">
        <f ca="1">(VLOOKUP(61,INDIRECT($P$2),COLUMN()-1,FALSE))*VLOOKUP($A85,Usinas!$C:$D,2,FALSE)</f>
        <v>833.5652</v>
      </c>
      <c r="L87" s="285">
        <f ca="1">(VLOOKUP(61,INDIRECT($P$2),COLUMN()-1,FALSE))*VLOOKUP($A85,Usinas!$C:$D,2,FALSE)</f>
        <v>928.71159999999998</v>
      </c>
      <c r="M87" s="285">
        <f ca="1">(VLOOKUP(61,INDIRECT($P$2),COLUMN()-1,FALSE))*VLOOKUP($A85,Usinas!$C:$D,2,FALSE)</f>
        <v>1147.962</v>
      </c>
      <c r="N87" s="285">
        <f ca="1">(VLOOKUP(61,INDIRECT($P$2),COLUMN()-1,FALSE))*VLOOKUP($A85,Usinas!$C:$D,2,FALSE)</f>
        <v>1047.6446000000001</v>
      </c>
      <c r="O87" s="285">
        <f ca="1">(VLOOKUP(61,INDIRECT($P$2),COLUMN()-1,FALSE))*VLOOKUP($A85,Usinas!$C:$D,2,FALSE)</f>
        <v>1151.0645999999999</v>
      </c>
    </row>
    <row r="88" spans="1:15" outlineLevel="1" collapsed="1" x14ac:dyDescent="0.25">
      <c r="A88" s="18"/>
      <c r="B88" s="19" t="s">
        <v>56</v>
      </c>
      <c r="D88" s="66">
        <f t="shared" ref="D88:O88" ca="1" si="11">SUM(D84:D87)</f>
        <v>17247.405999999999</v>
      </c>
      <c r="E88" s="66">
        <f t="shared" ca="1" si="11"/>
        <v>18663.894400000001</v>
      </c>
      <c r="F88" s="66">
        <f t="shared" ca="1" si="11"/>
        <v>17543.7444</v>
      </c>
      <c r="G88" s="66">
        <f t="shared" ca="1" si="11"/>
        <v>13870.6512</v>
      </c>
      <c r="H88" s="66">
        <f t="shared" ca="1" si="11"/>
        <v>11026.956800000002</v>
      </c>
      <c r="I88" s="66">
        <f t="shared" ca="1" si="11"/>
        <v>10244.510000000002</v>
      </c>
      <c r="J88" s="66">
        <f t="shared" ca="1" si="11"/>
        <v>8657.0223999999998</v>
      </c>
      <c r="K88" s="66">
        <f t="shared" ca="1" si="11"/>
        <v>7241.3991999999998</v>
      </c>
      <c r="L88" s="66">
        <f t="shared" ca="1" si="11"/>
        <v>7265.9877999999999</v>
      </c>
      <c r="M88" s="66">
        <f t="shared" ca="1" si="11"/>
        <v>8631.2428</v>
      </c>
      <c r="N88" s="66">
        <f t="shared" ca="1" si="11"/>
        <v>9622.9392000000007</v>
      </c>
      <c r="O88" s="66">
        <f t="shared" ca="1" si="11"/>
        <v>12863.968200000001</v>
      </c>
    </row>
    <row r="89" spans="1:15" outlineLevel="1" x14ac:dyDescent="0.25">
      <c r="A89" s="20"/>
      <c r="B89" s="21" t="s">
        <v>0</v>
      </c>
      <c r="D89" s="68"/>
      <c r="E89" s="69"/>
      <c r="F89" s="69"/>
      <c r="G89" s="69"/>
      <c r="H89" s="69"/>
      <c r="I89" s="70"/>
      <c r="J89" s="68"/>
      <c r="K89" s="69"/>
      <c r="L89" s="69"/>
      <c r="M89" s="69"/>
      <c r="N89" s="69"/>
      <c r="O89" s="70"/>
    </row>
    <row r="90" spans="1:15" outlineLevel="1" x14ac:dyDescent="0.25">
      <c r="A90" s="1"/>
      <c r="B90" s="133"/>
      <c r="D90" s="285"/>
      <c r="E90" s="285"/>
      <c r="F90" s="285"/>
      <c r="G90" s="285"/>
      <c r="H90" s="285"/>
      <c r="I90" s="285"/>
      <c r="J90" s="285"/>
      <c r="K90" s="285"/>
      <c r="L90" s="285"/>
      <c r="M90" s="285"/>
      <c r="N90" s="285"/>
      <c r="O90" s="285"/>
    </row>
    <row r="91" spans="1:15" outlineLevel="1" x14ac:dyDescent="0.25">
      <c r="A91" s="63"/>
      <c r="B91" s="64"/>
      <c r="D91" s="542" t="s">
        <v>108</v>
      </c>
      <c r="E91" s="543" t="s">
        <v>58</v>
      </c>
      <c r="F91" s="543" t="s">
        <v>109</v>
      </c>
      <c r="G91" s="543"/>
      <c r="H91" s="543"/>
      <c r="I91" s="544"/>
      <c r="J91" s="542" t="s">
        <v>108</v>
      </c>
      <c r="K91" s="543" t="s">
        <v>58</v>
      </c>
      <c r="L91" s="543" t="s">
        <v>109</v>
      </c>
      <c r="M91" s="543"/>
      <c r="N91" s="543"/>
      <c r="O91" s="544"/>
    </row>
    <row r="92" spans="1:15" hidden="1" outlineLevel="2" x14ac:dyDescent="0.25">
      <c r="A92" s="61">
        <v>120</v>
      </c>
      <c r="B92" s="62" t="s">
        <v>110</v>
      </c>
      <c r="D92" s="65">
        <f ca="1">VLOOKUP($A92,INDIRECT($P$2),COLUMN()-1,FALSE)*VLOOKUP($A92,Usinas!$C:$D,2,FALSE)</f>
        <v>22.707000000000001</v>
      </c>
      <c r="E92" s="65">
        <f ca="1">VLOOKUP($A92,INDIRECT($P$2),COLUMN()-1,FALSE)*VLOOKUP($A92,Usinas!$C:$D,2,FALSE)</f>
        <v>24.220800000000004</v>
      </c>
      <c r="F92" s="65">
        <f ca="1">VLOOKUP($A92,INDIRECT($P$2),COLUMN()-1,FALSE)*VLOOKUP($A92,Usinas!$C:$D,2,FALSE)</f>
        <v>23.211600000000001</v>
      </c>
      <c r="G92" s="65">
        <f ca="1">VLOOKUP($A92,INDIRECT($P$2),COLUMN()-1,FALSE)*VLOOKUP($A92,Usinas!$C:$D,2,FALSE)</f>
        <v>16.651800000000001</v>
      </c>
      <c r="H92" s="65">
        <f ca="1">VLOOKUP($A92,INDIRECT($P$2),COLUMN()-1,FALSE)*VLOOKUP($A92,Usinas!$C:$D,2,FALSE)</f>
        <v>13.119600000000002</v>
      </c>
      <c r="I92" s="65">
        <f ca="1">VLOOKUP($A92,INDIRECT($P$2),COLUMN()-1,FALSE)*VLOOKUP($A92,Usinas!$C:$D,2,FALSE)</f>
        <v>12.110400000000002</v>
      </c>
      <c r="J92" s="65">
        <f ca="1">VLOOKUP($A92,INDIRECT($P$2),COLUMN()-1,FALSE)*VLOOKUP($A92,Usinas!$C:$D,2,FALSE)</f>
        <v>10.092000000000001</v>
      </c>
      <c r="K92" s="65">
        <f ca="1">VLOOKUP($A92,INDIRECT($P$2),COLUMN()-1,FALSE)*VLOOKUP($A92,Usinas!$C:$D,2,FALSE)</f>
        <v>8.5782000000000007</v>
      </c>
      <c r="L92" s="65">
        <f ca="1">VLOOKUP($A92,INDIRECT($P$2),COLUMN()-1,FALSE)*VLOOKUP($A92,Usinas!$C:$D,2,FALSE)</f>
        <v>9.0828000000000007</v>
      </c>
      <c r="M92" s="65">
        <f ca="1">VLOOKUP($A92,INDIRECT($P$2),COLUMN()-1,FALSE)*VLOOKUP($A92,Usinas!$C:$D,2,FALSE)</f>
        <v>10.092000000000001</v>
      </c>
      <c r="N92" s="65">
        <f ca="1">VLOOKUP($A92,INDIRECT($P$2),COLUMN()-1,FALSE)*VLOOKUP($A92,Usinas!$C:$D,2,FALSE)</f>
        <v>11.6058</v>
      </c>
      <c r="O92" s="65">
        <f ca="1">VLOOKUP($A92,INDIRECT($P$2),COLUMN()-1,FALSE)*VLOOKUP($A92,Usinas!$C:$D,2,FALSE)</f>
        <v>16.651800000000001</v>
      </c>
    </row>
    <row r="93" spans="1:15" hidden="1" outlineLevel="2" x14ac:dyDescent="0.25">
      <c r="A93" s="61">
        <v>121</v>
      </c>
      <c r="B93" s="62" t="s">
        <v>111</v>
      </c>
      <c r="D93" s="65">
        <f ca="1">VLOOKUP($A93,INDIRECT($P$2),COLUMN()-1,FALSE)*VLOOKUP($A93,Usinas!$C:$D,2,FALSE)</f>
        <v>73.531500000000008</v>
      </c>
      <c r="E93" s="65">
        <f ca="1">VLOOKUP($A93,INDIRECT($P$2),COLUMN()-1,FALSE)*VLOOKUP($A93,Usinas!$C:$D,2,FALSE)</f>
        <v>77.7333</v>
      </c>
      <c r="F93" s="65">
        <f ca="1">VLOOKUP($A93,INDIRECT($P$2),COLUMN()-1,FALSE)*VLOOKUP($A93,Usinas!$C:$D,2,FALSE)</f>
        <v>71.430599999999998</v>
      </c>
      <c r="G93" s="65">
        <f ca="1">VLOOKUP($A93,INDIRECT($P$2),COLUMN()-1,FALSE)*VLOOKUP($A93,Usinas!$C:$D,2,FALSE)</f>
        <v>55.323700000000002</v>
      </c>
      <c r="H93" s="65">
        <f ca="1">VLOOKUP($A93,INDIRECT($P$2),COLUMN()-1,FALSE)*VLOOKUP($A93,Usinas!$C:$D,2,FALSE)</f>
        <v>42.718299999999999</v>
      </c>
      <c r="I93" s="65">
        <f ca="1">VLOOKUP($A93,INDIRECT($P$2),COLUMN()-1,FALSE)*VLOOKUP($A93,Usinas!$C:$D,2,FALSE)</f>
        <v>37.816200000000002</v>
      </c>
      <c r="J93" s="65">
        <f ca="1">VLOOKUP($A93,INDIRECT($P$2),COLUMN()-1,FALSE)*VLOOKUP($A93,Usinas!$C:$D,2,FALSE)</f>
        <v>32.914100000000005</v>
      </c>
      <c r="K93" s="65">
        <f ca="1">VLOOKUP($A93,INDIRECT($P$2),COLUMN()-1,FALSE)*VLOOKUP($A93,Usinas!$C:$D,2,FALSE)</f>
        <v>29.412600000000001</v>
      </c>
      <c r="L93" s="65">
        <f ca="1">VLOOKUP($A93,INDIRECT($P$2),COLUMN()-1,FALSE)*VLOOKUP($A93,Usinas!$C:$D,2,FALSE)</f>
        <v>31.513500000000001</v>
      </c>
      <c r="M93" s="65">
        <f ca="1">VLOOKUP($A93,INDIRECT($P$2),COLUMN()-1,FALSE)*VLOOKUP($A93,Usinas!$C:$D,2,FALSE)</f>
        <v>35.715299999999999</v>
      </c>
      <c r="N93" s="65">
        <f ca="1">VLOOKUP($A93,INDIRECT($P$2),COLUMN()-1,FALSE)*VLOOKUP($A93,Usinas!$C:$D,2,FALSE)</f>
        <v>40.617400000000004</v>
      </c>
      <c r="O93" s="65">
        <f ca="1">VLOOKUP($A93,INDIRECT($P$2),COLUMN()-1,FALSE)*VLOOKUP($A93,Usinas!$C:$D,2,FALSE)</f>
        <v>55.323700000000002</v>
      </c>
    </row>
    <row r="94" spans="1:15" hidden="1" outlineLevel="2" x14ac:dyDescent="0.25">
      <c r="A94" s="61">
        <v>122</v>
      </c>
      <c r="B94" s="62" t="s">
        <v>112</v>
      </c>
      <c r="D94" s="65">
        <f ca="1">VLOOKUP($A94,INDIRECT($P$2),COLUMN()-1,FALSE)*VLOOKUP($A94,Usinas!$C:$D,2,FALSE)</f>
        <v>42.287999999999997</v>
      </c>
      <c r="E94" s="65">
        <f ca="1">VLOOKUP($A94,INDIRECT($P$2),COLUMN()-1,FALSE)*VLOOKUP($A94,Usinas!$C:$D,2,FALSE)</f>
        <v>45.107199999999999</v>
      </c>
      <c r="F94" s="65">
        <f ca="1">VLOOKUP($A94,INDIRECT($P$2),COLUMN()-1,FALSE)*VLOOKUP($A94,Usinas!$C:$D,2,FALSE)</f>
        <v>40.878399999999999</v>
      </c>
      <c r="G94" s="65">
        <f ca="1">VLOOKUP($A94,INDIRECT($P$2),COLUMN()-1,FALSE)*VLOOKUP($A94,Usinas!$C:$D,2,FALSE)</f>
        <v>31.715999999999998</v>
      </c>
      <c r="H94" s="65">
        <f ca="1">VLOOKUP($A94,INDIRECT($P$2),COLUMN()-1,FALSE)*VLOOKUP($A94,Usinas!$C:$D,2,FALSE)</f>
        <v>24.667999999999999</v>
      </c>
      <c r="I94" s="65">
        <f ca="1">VLOOKUP($A94,INDIRECT($P$2),COLUMN()-1,FALSE)*VLOOKUP($A94,Usinas!$C:$D,2,FALSE)</f>
        <v>21.848800000000001</v>
      </c>
      <c r="J94" s="65">
        <f ca="1">VLOOKUP($A94,INDIRECT($P$2),COLUMN()-1,FALSE)*VLOOKUP($A94,Usinas!$C:$D,2,FALSE)</f>
        <v>19.029599999999999</v>
      </c>
      <c r="K94" s="65">
        <f ca="1">VLOOKUP($A94,INDIRECT($P$2),COLUMN()-1,FALSE)*VLOOKUP($A94,Usinas!$C:$D,2,FALSE)</f>
        <v>16.915199999999999</v>
      </c>
      <c r="L94" s="65">
        <f ca="1">VLOOKUP($A94,INDIRECT($P$2),COLUMN()-1,FALSE)*VLOOKUP($A94,Usinas!$C:$D,2,FALSE)</f>
        <v>17.9724</v>
      </c>
      <c r="M94" s="65">
        <f ca="1">VLOOKUP($A94,INDIRECT($P$2),COLUMN()-1,FALSE)*VLOOKUP($A94,Usinas!$C:$D,2,FALSE)</f>
        <v>20.0868</v>
      </c>
      <c r="N94" s="65">
        <f ca="1">VLOOKUP($A94,INDIRECT($P$2),COLUMN()-1,FALSE)*VLOOKUP($A94,Usinas!$C:$D,2,FALSE)</f>
        <v>23.258399999999998</v>
      </c>
      <c r="O94" s="65">
        <f ca="1">VLOOKUP($A94,INDIRECT($P$2),COLUMN()-1,FALSE)*VLOOKUP($A94,Usinas!$C:$D,2,FALSE)</f>
        <v>31.363599999999998</v>
      </c>
    </row>
    <row r="95" spans="1:15" hidden="1" outlineLevel="2" x14ac:dyDescent="0.25">
      <c r="A95" s="61">
        <v>123</v>
      </c>
      <c r="B95" s="62" t="s">
        <v>113</v>
      </c>
      <c r="D95" s="65">
        <f ca="1">VLOOKUP($A95,INDIRECT($P$2),COLUMN()-1,FALSE)*VLOOKUP($A95,Usinas!$C:$D,2,FALSE)</f>
        <v>200.29519999999999</v>
      </c>
      <c r="E95" s="65">
        <f ca="1">VLOOKUP($A95,INDIRECT($P$2),COLUMN()-1,FALSE)*VLOOKUP($A95,Usinas!$C:$D,2,FALSE)</f>
        <v>211.48189999999997</v>
      </c>
      <c r="F95" s="65">
        <f ca="1">VLOOKUP($A95,INDIRECT($P$2),COLUMN()-1,FALSE)*VLOOKUP($A95,Usinas!$C:$D,2,FALSE)</f>
        <v>204.55679999999998</v>
      </c>
      <c r="G95" s="65">
        <f ca="1">VLOOKUP($A95,INDIRECT($P$2),COLUMN()-1,FALSE)*VLOOKUP($A95,Usinas!$C:$D,2,FALSE)</f>
        <v>144.89439999999999</v>
      </c>
      <c r="H95" s="65">
        <f ca="1">VLOOKUP($A95,INDIRECT($P$2),COLUMN()-1,FALSE)*VLOOKUP($A95,Usinas!$C:$D,2,FALSE)</f>
        <v>101.21299999999999</v>
      </c>
      <c r="I95" s="65">
        <f ca="1">VLOOKUP($A95,INDIRECT($P$2),COLUMN()-1,FALSE)*VLOOKUP($A95,Usinas!$C:$D,2,FALSE)</f>
        <v>88.960899999999995</v>
      </c>
      <c r="J95" s="65">
        <f ca="1">VLOOKUP($A95,INDIRECT($P$2),COLUMN()-1,FALSE)*VLOOKUP($A95,Usinas!$C:$D,2,FALSE)</f>
        <v>74.577999999999989</v>
      </c>
      <c r="K95" s="65">
        <f ca="1">VLOOKUP($A95,INDIRECT($P$2),COLUMN()-1,FALSE)*VLOOKUP($A95,Usinas!$C:$D,2,FALSE)</f>
        <v>63.923999999999992</v>
      </c>
      <c r="L95" s="65">
        <f ca="1">VLOOKUP($A95,INDIRECT($P$2),COLUMN()-1,FALSE)*VLOOKUP($A95,Usinas!$C:$D,2,FALSE)</f>
        <v>66.0548</v>
      </c>
      <c r="M95" s="65">
        <f ca="1">VLOOKUP($A95,INDIRECT($P$2),COLUMN()-1,FALSE)*VLOOKUP($A95,Usinas!$C:$D,2,FALSE)</f>
        <v>78.83959999999999</v>
      </c>
      <c r="N95" s="65">
        <f ca="1">VLOOKUP($A95,INDIRECT($P$2),COLUMN()-1,FALSE)*VLOOKUP($A95,Usinas!$C:$D,2,FALSE)</f>
        <v>98.549499999999995</v>
      </c>
      <c r="O95" s="65">
        <f ca="1">VLOOKUP($A95,INDIRECT($P$2),COLUMN()-1,FALSE)*VLOOKUP($A95,Usinas!$C:$D,2,FALSE)</f>
        <v>142.7636</v>
      </c>
    </row>
    <row r="96" spans="1:15" hidden="1" outlineLevel="2" x14ac:dyDescent="0.25">
      <c r="A96" s="61">
        <v>197</v>
      </c>
      <c r="B96" s="62" t="s">
        <v>114</v>
      </c>
      <c r="D96" s="65">
        <f ca="1">VLOOKUP($A96,INDIRECT($P$2),COLUMN()-1,FALSE)*VLOOKUP($A96,Usinas!$C:$D,2,FALSE)</f>
        <v>69.640199999999993</v>
      </c>
      <c r="E96" s="65">
        <f ca="1">VLOOKUP($A96,INDIRECT($P$2),COLUMN()-1,FALSE)*VLOOKUP($A96,Usinas!$C:$D,2,FALSE)</f>
        <v>68.53479999999999</v>
      </c>
      <c r="F96" s="65">
        <f ca="1">VLOOKUP($A96,INDIRECT($P$2),COLUMN()-1,FALSE)*VLOOKUP($A96,Usinas!$C:$D,2,FALSE)</f>
        <v>63.007799999999996</v>
      </c>
      <c r="G96" s="65">
        <f ca="1">VLOOKUP($A96,INDIRECT($P$2),COLUMN()-1,FALSE)*VLOOKUP($A96,Usinas!$C:$D,2,FALSE)</f>
        <v>46.4268</v>
      </c>
      <c r="H96" s="65">
        <f ca="1">VLOOKUP($A96,INDIRECT($P$2),COLUMN()-1,FALSE)*VLOOKUP($A96,Usinas!$C:$D,2,FALSE)</f>
        <v>36.478200000000001</v>
      </c>
      <c r="I96" s="65">
        <f ca="1">VLOOKUP($A96,INDIRECT($P$2),COLUMN()-1,FALSE)*VLOOKUP($A96,Usinas!$C:$D,2,FALSE)</f>
        <v>30.9512</v>
      </c>
      <c r="J96" s="65">
        <f ca="1">VLOOKUP($A96,INDIRECT($P$2),COLUMN()-1,FALSE)*VLOOKUP($A96,Usinas!$C:$D,2,FALSE)</f>
        <v>26.529599999999999</v>
      </c>
      <c r="K96" s="65">
        <f ca="1">VLOOKUP($A96,INDIRECT($P$2),COLUMN()-1,FALSE)*VLOOKUP($A96,Usinas!$C:$D,2,FALSE)</f>
        <v>24.3188</v>
      </c>
      <c r="L96" s="65">
        <f ca="1">VLOOKUP($A96,INDIRECT($P$2),COLUMN()-1,FALSE)*VLOOKUP($A96,Usinas!$C:$D,2,FALSE)</f>
        <v>23.2134</v>
      </c>
      <c r="M96" s="65">
        <f ca="1">VLOOKUP($A96,INDIRECT($P$2),COLUMN()-1,FALSE)*VLOOKUP($A96,Usinas!$C:$D,2,FALSE)</f>
        <v>26.529599999999999</v>
      </c>
      <c r="N96" s="65">
        <f ca="1">VLOOKUP($A96,INDIRECT($P$2),COLUMN()-1,FALSE)*VLOOKUP($A96,Usinas!$C:$D,2,FALSE)</f>
        <v>37.583599999999997</v>
      </c>
      <c r="O96" s="65">
        <f ca="1">VLOOKUP($A96,INDIRECT($P$2),COLUMN()-1,FALSE)*VLOOKUP($A96,Usinas!$C:$D,2,FALSE)</f>
        <v>54.1646</v>
      </c>
    </row>
    <row r="97" spans="1:15" hidden="1" outlineLevel="2" x14ac:dyDescent="0.25">
      <c r="A97" s="61">
        <v>198</v>
      </c>
      <c r="B97" s="62" t="s">
        <v>115</v>
      </c>
      <c r="D97" s="65">
        <f ca="1">VLOOKUP($A97,INDIRECT($P$2),COLUMN()-1,FALSE)*VLOOKUP($A97,Usinas!$C:$D,2,FALSE)</f>
        <v>79.400399999999991</v>
      </c>
      <c r="E97" s="65">
        <f ca="1">VLOOKUP($A97,INDIRECT($P$2),COLUMN()-1,FALSE)*VLOOKUP($A97,Usinas!$C:$D,2,FALSE)</f>
        <v>76.899599999999992</v>
      </c>
      <c r="F97" s="65">
        <f ca="1">VLOOKUP($A97,INDIRECT($P$2),COLUMN()-1,FALSE)*VLOOKUP($A97,Usinas!$C:$D,2,FALSE)</f>
        <v>70.022400000000005</v>
      </c>
      <c r="G97" s="65">
        <f ca="1">VLOOKUP($A97,INDIRECT($P$2),COLUMN()-1,FALSE)*VLOOKUP($A97,Usinas!$C:$D,2,FALSE)</f>
        <v>51.891599999999997</v>
      </c>
      <c r="H97" s="65">
        <f ca="1">VLOOKUP($A97,INDIRECT($P$2),COLUMN()-1,FALSE)*VLOOKUP($A97,Usinas!$C:$D,2,FALSE)</f>
        <v>40.012799999999999</v>
      </c>
      <c r="I97" s="65">
        <f ca="1">VLOOKUP($A97,INDIRECT($P$2),COLUMN()-1,FALSE)*VLOOKUP($A97,Usinas!$C:$D,2,FALSE)</f>
        <v>35.011200000000002</v>
      </c>
      <c r="J97" s="65">
        <f ca="1">VLOOKUP($A97,INDIRECT($P$2),COLUMN()-1,FALSE)*VLOOKUP($A97,Usinas!$C:$D,2,FALSE)</f>
        <v>30.009599999999999</v>
      </c>
      <c r="K97" s="65">
        <f ca="1">VLOOKUP($A97,INDIRECT($P$2),COLUMN()-1,FALSE)*VLOOKUP($A97,Usinas!$C:$D,2,FALSE)</f>
        <v>26.883599999999998</v>
      </c>
      <c r="L97" s="65">
        <f ca="1">VLOOKUP($A97,INDIRECT($P$2),COLUMN()-1,FALSE)*VLOOKUP($A97,Usinas!$C:$D,2,FALSE)</f>
        <v>27.508800000000001</v>
      </c>
      <c r="M97" s="65">
        <f ca="1">VLOOKUP($A97,INDIRECT($P$2),COLUMN()-1,FALSE)*VLOOKUP($A97,Usinas!$C:$D,2,FALSE)</f>
        <v>31.259999999999998</v>
      </c>
      <c r="N97" s="65">
        <f ca="1">VLOOKUP($A97,INDIRECT($P$2),COLUMN()-1,FALSE)*VLOOKUP($A97,Usinas!$C:$D,2,FALSE)</f>
        <v>43.138799999999996</v>
      </c>
      <c r="O97" s="65">
        <f ca="1">VLOOKUP($A97,INDIRECT($P$2),COLUMN()-1,FALSE)*VLOOKUP($A97,Usinas!$C:$D,2,FALSE)</f>
        <v>63.770399999999995</v>
      </c>
    </row>
    <row r="98" spans="1:15" hidden="1" outlineLevel="2" x14ac:dyDescent="0.25">
      <c r="A98" s="61">
        <v>126</v>
      </c>
      <c r="B98" s="62" t="s">
        <v>116</v>
      </c>
      <c r="D98" s="65">
        <f ca="1">VLOOKUP($A98,INDIRECT($P$2),COLUMN()-1,FALSE)*VLOOKUP($A98,Usinas!$C:$D,2,FALSE)</f>
        <v>300.51</v>
      </c>
      <c r="E98" s="65">
        <f ca="1">VLOOKUP($A98,INDIRECT($P$2),COLUMN()-1,FALSE)*VLOOKUP($A98,Usinas!$C:$D,2,FALSE)</f>
        <v>299.58249999999998</v>
      </c>
      <c r="F98" s="65">
        <f ca="1">VLOOKUP($A98,INDIRECT($P$2),COLUMN()-1,FALSE)*VLOOKUP($A98,Usinas!$C:$D,2,FALSE)</f>
        <v>303.29250000000002</v>
      </c>
      <c r="G98" s="65">
        <f ca="1">VLOOKUP($A98,INDIRECT($P$2),COLUMN()-1,FALSE)*VLOOKUP($A98,Usinas!$C:$D,2,FALSE)</f>
        <v>270.83</v>
      </c>
      <c r="H98" s="65">
        <f ca="1">VLOOKUP($A98,INDIRECT($P$2),COLUMN()-1,FALSE)*VLOOKUP($A98,Usinas!$C:$D,2,FALSE)</f>
        <v>197.5575</v>
      </c>
      <c r="I98" s="65">
        <f ca="1">VLOOKUP($A98,INDIRECT($P$2),COLUMN()-1,FALSE)*VLOOKUP($A98,Usinas!$C:$D,2,FALSE)</f>
        <v>149.32749999999999</v>
      </c>
      <c r="J98" s="65">
        <f ca="1">VLOOKUP($A98,INDIRECT($P$2),COLUMN()-1,FALSE)*VLOOKUP($A98,Usinas!$C:$D,2,FALSE)</f>
        <v>114.0825</v>
      </c>
      <c r="K98" s="65">
        <f ca="1">VLOOKUP($A98,INDIRECT($P$2),COLUMN()-1,FALSE)*VLOOKUP($A98,Usinas!$C:$D,2,FALSE)</f>
        <v>85.33</v>
      </c>
      <c r="L98" s="65">
        <f ca="1">VLOOKUP($A98,INDIRECT($P$2),COLUMN()-1,FALSE)*VLOOKUP($A98,Usinas!$C:$D,2,FALSE)</f>
        <v>85.33</v>
      </c>
      <c r="M98" s="65">
        <f ca="1">VLOOKUP($A98,INDIRECT($P$2),COLUMN()-1,FALSE)*VLOOKUP($A98,Usinas!$C:$D,2,FALSE)</f>
        <v>116.86499999999999</v>
      </c>
      <c r="N98" s="65">
        <f ca="1">VLOOKUP($A98,INDIRECT($P$2),COLUMN()-1,FALSE)*VLOOKUP($A98,Usinas!$C:$D,2,FALSE)</f>
        <v>195.70249999999999</v>
      </c>
      <c r="O98" s="65">
        <f ca="1">VLOOKUP($A98,INDIRECT($P$2),COLUMN()-1,FALSE)*VLOOKUP($A98,Usinas!$C:$D,2,FALSE)</f>
        <v>281.03249999999997</v>
      </c>
    </row>
    <row r="99" spans="1:15" hidden="1" outlineLevel="2" x14ac:dyDescent="0.25">
      <c r="A99" s="61">
        <v>303</v>
      </c>
      <c r="B99" s="62" t="s">
        <v>117</v>
      </c>
      <c r="D99" s="65">
        <f ca="1">VLOOKUP($A99,INDIRECT($P$2),COLUMN()-1,FALSE)*VLOOKUP($A99,Usinas!$C:$D,2,FALSE)</f>
        <v>113.8275</v>
      </c>
      <c r="E99" s="65">
        <f ca="1">VLOOKUP($A99,INDIRECT($P$2),COLUMN()-1,FALSE)*VLOOKUP($A99,Usinas!$C:$D,2,FALSE)</f>
        <v>113.8275</v>
      </c>
      <c r="F99" s="65">
        <f ca="1">VLOOKUP($A99,INDIRECT($P$2),COLUMN()-1,FALSE)*VLOOKUP($A99,Usinas!$C:$D,2,FALSE)</f>
        <v>116.357</v>
      </c>
      <c r="G99" s="65">
        <f ca="1">VLOOKUP($A99,INDIRECT($P$2),COLUMN()-1,FALSE)*VLOOKUP($A99,Usinas!$C:$D,2,FALSE)</f>
        <v>101.18</v>
      </c>
      <c r="H99" s="65">
        <f ca="1">VLOOKUP($A99,INDIRECT($P$2),COLUMN()-1,FALSE)*VLOOKUP($A99,Usinas!$C:$D,2,FALSE)</f>
        <v>68.296500000000009</v>
      </c>
      <c r="I99" s="65">
        <f ca="1">VLOOKUP($A99,INDIRECT($P$2),COLUMN()-1,FALSE)*VLOOKUP($A99,Usinas!$C:$D,2,FALSE)</f>
        <v>45.530999999999999</v>
      </c>
      <c r="J99" s="65">
        <f ca="1">VLOOKUP($A99,INDIRECT($P$2),COLUMN()-1,FALSE)*VLOOKUP($A99,Usinas!$C:$D,2,FALSE)</f>
        <v>30.353999999999999</v>
      </c>
      <c r="K99" s="65">
        <f ca="1">VLOOKUP($A99,INDIRECT($P$2),COLUMN()-1,FALSE)*VLOOKUP($A99,Usinas!$C:$D,2,FALSE)</f>
        <v>22.765499999999999</v>
      </c>
      <c r="L99" s="65">
        <f ca="1">VLOOKUP($A99,INDIRECT($P$2),COLUMN()-1,FALSE)*VLOOKUP($A99,Usinas!$C:$D,2,FALSE)</f>
        <v>25.295000000000002</v>
      </c>
      <c r="M99" s="65">
        <f ca="1">VLOOKUP($A99,INDIRECT($P$2),COLUMN()-1,FALSE)*VLOOKUP($A99,Usinas!$C:$D,2,FALSE)</f>
        <v>35.413000000000004</v>
      </c>
      <c r="N99" s="65">
        <f ca="1">VLOOKUP($A99,INDIRECT($P$2),COLUMN()-1,FALSE)*VLOOKUP($A99,Usinas!$C:$D,2,FALSE)</f>
        <v>63.237500000000004</v>
      </c>
      <c r="O99" s="65">
        <f ca="1">VLOOKUP($A99,INDIRECT($P$2),COLUMN()-1,FALSE)*VLOOKUP($A99,Usinas!$C:$D,2,FALSE)</f>
        <v>103.70950000000001</v>
      </c>
    </row>
    <row r="100" spans="1:15" hidden="1" outlineLevel="2" x14ac:dyDescent="0.25">
      <c r="A100" s="61">
        <v>131</v>
      </c>
      <c r="B100" s="62" t="s">
        <v>118</v>
      </c>
      <c r="D100" s="65">
        <f ca="1">VLOOKUP($A100,INDIRECT($P$2),COLUMN()-1,FALSE)*VLOOKUP($A100,Usinas!$C:$D,2,FALSE)</f>
        <v>376.51900000000001</v>
      </c>
      <c r="E100" s="65">
        <f ca="1">VLOOKUP($A100,INDIRECT($P$2),COLUMN()-1,FALSE)*VLOOKUP($A100,Usinas!$C:$D,2,FALSE)</f>
        <v>373.88600000000002</v>
      </c>
      <c r="F100" s="65">
        <f ca="1">VLOOKUP($A100,INDIRECT($P$2),COLUMN()-1,FALSE)*VLOOKUP($A100,Usinas!$C:$D,2,FALSE)</f>
        <v>379.15199999999999</v>
      </c>
      <c r="G100" s="65">
        <f ca="1">VLOOKUP($A100,INDIRECT($P$2),COLUMN()-1,FALSE)*VLOOKUP($A100,Usinas!$C:$D,2,FALSE)</f>
        <v>373.88600000000002</v>
      </c>
      <c r="H100" s="65">
        <f ca="1">VLOOKUP($A100,INDIRECT($P$2),COLUMN()-1,FALSE)*VLOOKUP($A100,Usinas!$C:$D,2,FALSE)</f>
        <v>350.18900000000002</v>
      </c>
      <c r="I100" s="65">
        <f ca="1">VLOOKUP($A100,INDIRECT($P$2),COLUMN()-1,FALSE)*VLOOKUP($A100,Usinas!$C:$D,2,FALSE)</f>
        <v>318.59300000000002</v>
      </c>
      <c r="J100" s="65">
        <f ca="1">VLOOKUP($A100,INDIRECT($P$2),COLUMN()-1,FALSE)*VLOOKUP($A100,Usinas!$C:$D,2,FALSE)</f>
        <v>286.99700000000001</v>
      </c>
      <c r="K100" s="65">
        <f ca="1">VLOOKUP($A100,INDIRECT($P$2),COLUMN()-1,FALSE)*VLOOKUP($A100,Usinas!$C:$D,2,FALSE)</f>
        <v>250.13499999999999</v>
      </c>
      <c r="L100" s="65">
        <f ca="1">VLOOKUP($A100,INDIRECT($P$2),COLUMN()-1,FALSE)*VLOOKUP($A100,Usinas!$C:$D,2,FALSE)</f>
        <v>252.768</v>
      </c>
      <c r="M100" s="65">
        <f ca="1">VLOOKUP($A100,INDIRECT($P$2),COLUMN()-1,FALSE)*VLOOKUP($A100,Usinas!$C:$D,2,FALSE)</f>
        <v>292.26299999999998</v>
      </c>
      <c r="N100" s="65">
        <f ca="1">VLOOKUP($A100,INDIRECT($P$2),COLUMN()-1,FALSE)*VLOOKUP($A100,Usinas!$C:$D,2,FALSE)</f>
        <v>344.923</v>
      </c>
      <c r="O100" s="65">
        <f ca="1">VLOOKUP($A100,INDIRECT($P$2),COLUMN()-1,FALSE)*VLOOKUP($A100,Usinas!$C:$D,2,FALSE)</f>
        <v>371.25299999999999</v>
      </c>
    </row>
    <row r="101" spans="1:15" hidden="1" outlineLevel="2" x14ac:dyDescent="0.25">
      <c r="A101" s="61">
        <v>306</v>
      </c>
      <c r="B101" s="62" t="s">
        <v>119</v>
      </c>
      <c r="D101" s="65">
        <f ca="1">VLOOKUP($A101,INDIRECT($P$2),COLUMN()-1,FALSE)*VLOOKUP($A101,Usinas!$C:$D,2,FALSE)</f>
        <v>59.032000000000004</v>
      </c>
      <c r="E101" s="65">
        <f ca="1">VLOOKUP($A101,INDIRECT($P$2),COLUMN()-1,FALSE)*VLOOKUP($A101,Usinas!$C:$D,2,FALSE)</f>
        <v>59.032000000000004</v>
      </c>
      <c r="F101" s="65">
        <f ca="1">VLOOKUP($A101,INDIRECT($P$2),COLUMN()-1,FALSE)*VLOOKUP($A101,Usinas!$C:$D,2,FALSE)</f>
        <v>59.346000000000004</v>
      </c>
      <c r="G101" s="65">
        <f ca="1">VLOOKUP($A101,INDIRECT($P$2),COLUMN()-1,FALSE)*VLOOKUP($A101,Usinas!$C:$D,2,FALSE)</f>
        <v>57.462000000000003</v>
      </c>
      <c r="H101" s="65">
        <f ca="1">VLOOKUP($A101,INDIRECT($P$2),COLUMN()-1,FALSE)*VLOOKUP($A101,Usinas!$C:$D,2,FALSE)</f>
        <v>50.554000000000002</v>
      </c>
      <c r="I101" s="65">
        <f ca="1">VLOOKUP($A101,INDIRECT($P$2),COLUMN()-1,FALSE)*VLOOKUP($A101,Usinas!$C:$D,2,FALSE)</f>
        <v>43.646000000000001</v>
      </c>
      <c r="J101" s="65">
        <f ca="1">VLOOKUP($A101,INDIRECT($P$2),COLUMN()-1,FALSE)*VLOOKUP($A101,Usinas!$C:$D,2,FALSE)</f>
        <v>37.68</v>
      </c>
      <c r="K101" s="65">
        <f ca="1">VLOOKUP($A101,INDIRECT($P$2),COLUMN()-1,FALSE)*VLOOKUP($A101,Usinas!$C:$D,2,FALSE)</f>
        <v>32.655999999999999</v>
      </c>
      <c r="L101" s="65">
        <f ca="1">VLOOKUP($A101,INDIRECT($P$2),COLUMN()-1,FALSE)*VLOOKUP($A101,Usinas!$C:$D,2,FALSE)</f>
        <v>33.283999999999999</v>
      </c>
      <c r="M101" s="65">
        <f ca="1">VLOOKUP($A101,INDIRECT($P$2),COLUMN()-1,FALSE)*VLOOKUP($A101,Usinas!$C:$D,2,FALSE)</f>
        <v>39.25</v>
      </c>
      <c r="N101" s="65">
        <f ca="1">VLOOKUP($A101,INDIRECT($P$2),COLUMN()-1,FALSE)*VLOOKUP($A101,Usinas!$C:$D,2,FALSE)</f>
        <v>48.984000000000002</v>
      </c>
      <c r="O101" s="65">
        <f ca="1">VLOOKUP($A101,INDIRECT($P$2),COLUMN()-1,FALSE)*VLOOKUP($A101,Usinas!$C:$D,2,FALSE)</f>
        <v>57.148000000000003</v>
      </c>
    </row>
    <row r="102" spans="1:15" hidden="1" outlineLevel="2" x14ac:dyDescent="0.25">
      <c r="A102" s="61">
        <v>299</v>
      </c>
      <c r="B102" s="62" t="s">
        <v>120</v>
      </c>
      <c r="D102" s="65">
        <f ca="1">VLOOKUP($A102,INDIRECT($P$2),COLUMN()-1,FALSE)*VLOOKUP($A102,Usinas!$C:$D,2,FALSE)</f>
        <v>226.45</v>
      </c>
      <c r="E102" s="65">
        <f ca="1">VLOOKUP($A102,INDIRECT($P$2),COLUMN()-1,FALSE)*VLOOKUP($A102,Usinas!$C:$D,2,FALSE)</f>
        <v>226.19119999999998</v>
      </c>
      <c r="F102" s="65">
        <f ca="1">VLOOKUP($A102,INDIRECT($P$2),COLUMN()-1,FALSE)*VLOOKUP($A102,Usinas!$C:$D,2,FALSE)</f>
        <v>209.11039999999997</v>
      </c>
      <c r="G102" s="65">
        <f ca="1">VLOOKUP($A102,INDIRECT($P$2),COLUMN()-1,FALSE)*VLOOKUP($A102,Usinas!$C:$D,2,FALSE)</f>
        <v>140.01079999999999</v>
      </c>
      <c r="H102" s="65">
        <f ca="1">VLOOKUP($A102,INDIRECT($P$2),COLUMN()-1,FALSE)*VLOOKUP($A102,Usinas!$C:$D,2,FALSE)</f>
        <v>91.873999999999995</v>
      </c>
      <c r="I102" s="65">
        <f ca="1">VLOOKUP($A102,INDIRECT($P$2),COLUMN()-1,FALSE)*VLOOKUP($A102,Usinas!$C:$D,2,FALSE)</f>
        <v>77.122399999999999</v>
      </c>
      <c r="J102" s="65">
        <f ca="1">VLOOKUP($A102,INDIRECT($P$2),COLUMN()-1,FALSE)*VLOOKUP($A102,Usinas!$C:$D,2,FALSE)</f>
        <v>63.923599999999993</v>
      </c>
      <c r="K102" s="65">
        <f ca="1">VLOOKUP($A102,INDIRECT($P$2),COLUMN()-1,FALSE)*VLOOKUP($A102,Usinas!$C:$D,2,FALSE)</f>
        <v>54.089199999999998</v>
      </c>
      <c r="L102" s="65">
        <f ca="1">VLOOKUP($A102,INDIRECT($P$2),COLUMN()-1,FALSE)*VLOOKUP($A102,Usinas!$C:$D,2,FALSE)</f>
        <v>55.383199999999995</v>
      </c>
      <c r="M102" s="65">
        <f ca="1">VLOOKUP($A102,INDIRECT($P$2),COLUMN()-1,FALSE)*VLOOKUP($A102,Usinas!$C:$D,2,FALSE)</f>
        <v>65.994</v>
      </c>
      <c r="N102" s="65">
        <f ca="1">VLOOKUP($A102,INDIRECT($P$2),COLUMN()-1,FALSE)*VLOOKUP($A102,Usinas!$C:$D,2,FALSE)</f>
        <v>94.203199999999995</v>
      </c>
      <c r="O102" s="65">
        <f ca="1">VLOOKUP($A102,INDIRECT($P$2),COLUMN()-1,FALSE)*VLOOKUP($A102,Usinas!$C:$D,2,FALSE)</f>
        <v>154.2448</v>
      </c>
    </row>
    <row r="103" spans="1:15" outlineLevel="1" collapsed="1" x14ac:dyDescent="0.25">
      <c r="A103" s="18"/>
      <c r="B103" s="19" t="s">
        <v>56</v>
      </c>
      <c r="D103" s="66">
        <f t="shared" ref="D103:I103" ca="1" si="12">SUM(D92:D102)</f>
        <v>1564.2008000000001</v>
      </c>
      <c r="E103" s="49">
        <f t="shared" ca="1" si="12"/>
        <v>1576.4967999999999</v>
      </c>
      <c r="F103" s="49">
        <f t="shared" ca="1" si="12"/>
        <v>1540.3655000000001</v>
      </c>
      <c r="G103" s="49">
        <f t="shared" ca="1" si="12"/>
        <v>1290.2730999999999</v>
      </c>
      <c r="H103" s="49">
        <f t="shared" ca="1" si="12"/>
        <v>1016.6809</v>
      </c>
      <c r="I103" s="67">
        <f t="shared" ca="1" si="12"/>
        <v>860.91859999999997</v>
      </c>
      <c r="J103" s="66">
        <f t="shared" ref="J103:O103" ca="1" si="13">SUM(J92:J102)</f>
        <v>726.18999999999983</v>
      </c>
      <c r="K103" s="49">
        <f t="shared" ca="1" si="13"/>
        <v>615.0080999999999</v>
      </c>
      <c r="L103" s="49">
        <f t="shared" ca="1" si="13"/>
        <v>627.40589999999997</v>
      </c>
      <c r="M103" s="49">
        <f t="shared" ca="1" si="13"/>
        <v>752.30830000000003</v>
      </c>
      <c r="N103" s="49">
        <f t="shared" ca="1" si="13"/>
        <v>1001.8037</v>
      </c>
      <c r="O103" s="67">
        <f t="shared" ca="1" si="13"/>
        <v>1331.4254999999998</v>
      </c>
    </row>
    <row r="104" spans="1:15" outlineLevel="1" x14ac:dyDescent="0.25">
      <c r="A104" s="20"/>
      <c r="B104" s="21" t="s">
        <v>0</v>
      </c>
      <c r="D104" s="68"/>
      <c r="E104" s="69"/>
      <c r="F104" s="69"/>
      <c r="G104" s="69"/>
      <c r="H104" s="69"/>
      <c r="I104" s="70"/>
      <c r="J104" s="68"/>
      <c r="K104" s="69"/>
      <c r="L104" s="69"/>
      <c r="M104" s="69"/>
      <c r="N104" s="69"/>
      <c r="O104" s="70"/>
    </row>
    <row r="105" spans="1:15" outlineLevel="1" x14ac:dyDescent="0.25">
      <c r="A105" s="1"/>
      <c r="B105" s="133"/>
      <c r="D105" s="50"/>
      <c r="E105" s="51"/>
      <c r="F105" s="51"/>
      <c r="G105" s="51"/>
      <c r="H105" s="51"/>
      <c r="I105" s="51"/>
      <c r="J105" s="50"/>
      <c r="K105" s="51"/>
      <c r="L105" s="51"/>
      <c r="M105" s="51"/>
      <c r="N105" s="51"/>
      <c r="O105" s="51"/>
    </row>
    <row r="106" spans="1:15" outlineLevel="1" x14ac:dyDescent="0.25">
      <c r="A106" s="63"/>
      <c r="B106" s="64"/>
      <c r="D106" s="542" t="s">
        <v>121</v>
      </c>
      <c r="E106" s="543" t="s">
        <v>58</v>
      </c>
      <c r="F106" s="543" t="s">
        <v>109</v>
      </c>
      <c r="G106" s="543"/>
      <c r="H106" s="543"/>
      <c r="I106" s="544"/>
      <c r="J106" s="542" t="s">
        <v>121</v>
      </c>
      <c r="K106" s="543" t="s">
        <v>58</v>
      </c>
      <c r="L106" s="543" t="s">
        <v>109</v>
      </c>
      <c r="M106" s="543"/>
      <c r="N106" s="543"/>
      <c r="O106" s="544"/>
    </row>
    <row r="107" spans="1:15" hidden="1" outlineLevel="2" x14ac:dyDescent="0.25">
      <c r="A107" s="61">
        <v>196</v>
      </c>
      <c r="B107" s="62" t="s">
        <v>122</v>
      </c>
      <c r="D107" s="65">
        <f ca="1">VLOOKUP($A107,INDIRECT($P$2),COLUMN()-1,FALSE)*VLOOKUP($A107,Usinas!$C:$D,2,FALSE)</f>
        <v>105.09</v>
      </c>
      <c r="E107" s="65">
        <f ca="1">VLOOKUP($A107,INDIRECT($P$2),COLUMN()-1,FALSE)*VLOOKUP($A107,Usinas!$C:$D,2,FALSE)</f>
        <v>77.97</v>
      </c>
      <c r="F107" s="65">
        <f ca="1">VLOOKUP($A107,INDIRECT($P$2),COLUMN()-1,FALSE)*VLOOKUP($A107,Usinas!$C:$D,2,FALSE)</f>
        <v>76.275000000000006</v>
      </c>
      <c r="G107" s="65">
        <f ca="1">VLOOKUP($A107,INDIRECT($P$2),COLUMN()-1,FALSE)*VLOOKUP($A107,Usinas!$C:$D,2,FALSE)</f>
        <v>62.715000000000003</v>
      </c>
      <c r="H107" s="65">
        <f ca="1">VLOOKUP($A107,INDIRECT($P$2),COLUMN()-1,FALSE)*VLOOKUP($A107,Usinas!$C:$D,2,FALSE)</f>
        <v>44.07</v>
      </c>
      <c r="I107" s="65">
        <f ca="1">VLOOKUP($A107,INDIRECT($P$2),COLUMN()-1,FALSE)*VLOOKUP($A107,Usinas!$C:$D,2,FALSE)</f>
        <v>33.9</v>
      </c>
      <c r="J107" s="65">
        <f ca="1">VLOOKUP($A107,INDIRECT($P$2),COLUMN()-1,FALSE)*VLOOKUP($A107,Usinas!$C:$D,2,FALSE)</f>
        <v>28.815000000000001</v>
      </c>
      <c r="K107" s="65">
        <f ca="1">VLOOKUP($A107,INDIRECT($P$2),COLUMN()-1,FALSE)*VLOOKUP($A107,Usinas!$C:$D,2,FALSE)</f>
        <v>25.425000000000001</v>
      </c>
      <c r="L107" s="65">
        <f ca="1">VLOOKUP($A107,INDIRECT($P$2),COLUMN()-1,FALSE)*VLOOKUP($A107,Usinas!$C:$D,2,FALSE)</f>
        <v>23.73</v>
      </c>
      <c r="M107" s="65">
        <f ca="1">VLOOKUP($A107,INDIRECT($P$2),COLUMN()-1,FALSE)*VLOOKUP($A107,Usinas!$C:$D,2,FALSE)</f>
        <v>32.204999999999998</v>
      </c>
      <c r="N107" s="65">
        <f ca="1">VLOOKUP($A107,INDIRECT($P$2),COLUMN()-1,FALSE)*VLOOKUP($A107,Usinas!$C:$D,2,FALSE)</f>
        <v>62.715000000000003</v>
      </c>
      <c r="O107" s="65">
        <f ca="1">VLOOKUP($A107,INDIRECT($P$2),COLUMN()-1,FALSE)*VLOOKUP($A107,Usinas!$C:$D,2,FALSE)</f>
        <v>98.31</v>
      </c>
    </row>
    <row r="108" spans="1:15" outlineLevel="1" collapsed="1" x14ac:dyDescent="0.25">
      <c r="A108" s="18"/>
      <c r="B108" s="19" t="s">
        <v>56</v>
      </c>
      <c r="D108" s="66">
        <f t="shared" ref="D108:O108" ca="1" si="14">D107</f>
        <v>105.09</v>
      </c>
      <c r="E108" s="49">
        <f t="shared" ca="1" si="14"/>
        <v>77.97</v>
      </c>
      <c r="F108" s="49">
        <f t="shared" ca="1" si="14"/>
        <v>76.275000000000006</v>
      </c>
      <c r="G108" s="49">
        <f t="shared" ca="1" si="14"/>
        <v>62.715000000000003</v>
      </c>
      <c r="H108" s="49">
        <f t="shared" ca="1" si="14"/>
        <v>44.07</v>
      </c>
      <c r="I108" s="67">
        <f t="shared" ca="1" si="14"/>
        <v>33.9</v>
      </c>
      <c r="J108" s="66">
        <f t="shared" ca="1" si="14"/>
        <v>28.815000000000001</v>
      </c>
      <c r="K108" s="49">
        <f t="shared" ca="1" si="14"/>
        <v>25.425000000000001</v>
      </c>
      <c r="L108" s="49">
        <f t="shared" ca="1" si="14"/>
        <v>23.73</v>
      </c>
      <c r="M108" s="49">
        <f t="shared" ca="1" si="14"/>
        <v>32.204999999999998</v>
      </c>
      <c r="N108" s="49">
        <f t="shared" ca="1" si="14"/>
        <v>62.715000000000003</v>
      </c>
      <c r="O108" s="67">
        <f t="shared" ca="1" si="14"/>
        <v>98.31</v>
      </c>
    </row>
    <row r="109" spans="1:15" outlineLevel="1" x14ac:dyDescent="0.25">
      <c r="A109" s="20"/>
      <c r="B109" s="21" t="s">
        <v>0</v>
      </c>
      <c r="D109" s="68"/>
      <c r="E109" s="69"/>
      <c r="F109" s="69"/>
      <c r="G109" s="69"/>
      <c r="H109" s="69"/>
      <c r="I109" s="70"/>
      <c r="J109" s="68"/>
      <c r="K109" s="69"/>
      <c r="L109" s="69"/>
      <c r="M109" s="69"/>
      <c r="N109" s="69"/>
      <c r="O109" s="70"/>
    </row>
    <row r="110" spans="1:15" outlineLevel="1" x14ac:dyDescent="0.25">
      <c r="A110" s="1"/>
      <c r="B110" s="133"/>
      <c r="D110" s="50"/>
      <c r="E110" s="51"/>
      <c r="F110" s="51"/>
      <c r="G110" s="51"/>
      <c r="H110" s="51"/>
      <c r="I110" s="51"/>
      <c r="J110" s="50"/>
      <c r="K110" s="51"/>
      <c r="L110" s="51"/>
      <c r="M110" s="51"/>
      <c r="N110" s="51"/>
      <c r="O110" s="51"/>
    </row>
    <row r="111" spans="1:15" outlineLevel="1" x14ac:dyDescent="0.25">
      <c r="A111" s="63"/>
      <c r="B111" s="64"/>
      <c r="D111" s="542" t="s">
        <v>123</v>
      </c>
      <c r="E111" s="543" t="s">
        <v>58</v>
      </c>
      <c r="F111" s="543" t="s">
        <v>124</v>
      </c>
      <c r="G111" s="543"/>
      <c r="H111" s="543"/>
      <c r="I111" s="544"/>
      <c r="J111" s="542" t="s">
        <v>123</v>
      </c>
      <c r="K111" s="543" t="s">
        <v>58</v>
      </c>
      <c r="L111" s="543" t="s">
        <v>124</v>
      </c>
      <c r="M111" s="543"/>
      <c r="N111" s="543"/>
      <c r="O111" s="544"/>
    </row>
    <row r="112" spans="1:15" hidden="1" outlineLevel="2" x14ac:dyDescent="0.25">
      <c r="A112" s="61">
        <v>283</v>
      </c>
      <c r="B112" s="62" t="s">
        <v>125</v>
      </c>
      <c r="D112" s="65">
        <f ca="1">VLOOKUP($A112,INDIRECT($P$2),COLUMN()-1,FALSE)*VLOOKUP($A112,Usinas!$C:$D,2,FALSE)</f>
        <v>79.761600000000001</v>
      </c>
      <c r="E112" s="65">
        <f ca="1">VLOOKUP($A112,INDIRECT($P$2),COLUMN()-1,FALSE)*VLOOKUP($A112,Usinas!$C:$D,2,FALSE)</f>
        <v>55.4664</v>
      </c>
      <c r="F112" s="65">
        <f ca="1">VLOOKUP($A112,INDIRECT($P$2),COLUMN()-1,FALSE)*VLOOKUP($A112,Usinas!$C:$D,2,FALSE)</f>
        <v>54.549599999999998</v>
      </c>
      <c r="G112" s="65">
        <f ca="1">VLOOKUP($A112,INDIRECT($P$2),COLUMN()-1,FALSE)*VLOOKUP($A112,Usinas!$C:$D,2,FALSE)</f>
        <v>48.131999999999998</v>
      </c>
      <c r="H112" s="65">
        <f ca="1">VLOOKUP($A112,INDIRECT($P$2),COLUMN()-1,FALSE)*VLOOKUP($A112,Usinas!$C:$D,2,FALSE)</f>
        <v>33.004799999999996</v>
      </c>
      <c r="I112" s="65">
        <f ca="1">VLOOKUP($A112,INDIRECT($P$2),COLUMN()-1,FALSE)*VLOOKUP($A112,Usinas!$C:$D,2,FALSE)</f>
        <v>27.962399999999999</v>
      </c>
      <c r="J112" s="65">
        <f ca="1">VLOOKUP($A112,INDIRECT($P$2),COLUMN()-1,FALSE)*VLOOKUP($A112,Usinas!$C:$D,2,FALSE)</f>
        <v>27.045599999999997</v>
      </c>
      <c r="K112" s="65">
        <f ca="1">VLOOKUP($A112,INDIRECT($P$2),COLUMN()-1,FALSE)*VLOOKUP($A112,Usinas!$C:$D,2,FALSE)</f>
        <v>22.919999999999998</v>
      </c>
      <c r="L112" s="65">
        <f ca="1">VLOOKUP($A112,INDIRECT($P$2),COLUMN()-1,FALSE)*VLOOKUP($A112,Usinas!$C:$D,2,FALSE)</f>
        <v>20.169599999999999</v>
      </c>
      <c r="M112" s="65">
        <f ca="1">VLOOKUP($A112,INDIRECT($P$2),COLUMN()-1,FALSE)*VLOOKUP($A112,Usinas!$C:$D,2,FALSE)</f>
        <v>27.962399999999999</v>
      </c>
      <c r="N112" s="65">
        <f ca="1">VLOOKUP($A112,INDIRECT($P$2),COLUMN()-1,FALSE)*VLOOKUP($A112,Usinas!$C:$D,2,FALSE)</f>
        <v>55.4664</v>
      </c>
      <c r="O112" s="65">
        <f ca="1">VLOOKUP($A112,INDIRECT($P$2),COLUMN()-1,FALSE)*VLOOKUP($A112,Usinas!$C:$D,2,FALSE)</f>
        <v>82.512</v>
      </c>
    </row>
    <row r="113" spans="1:15" outlineLevel="1" collapsed="1" x14ac:dyDescent="0.25">
      <c r="A113" s="18"/>
      <c r="B113" s="19" t="s">
        <v>56</v>
      </c>
      <c r="D113" s="66">
        <f t="shared" ref="D113:O113" ca="1" si="15">D112</f>
        <v>79.761600000000001</v>
      </c>
      <c r="E113" s="49">
        <f t="shared" ca="1" si="15"/>
        <v>55.4664</v>
      </c>
      <c r="F113" s="49">
        <f t="shared" ca="1" si="15"/>
        <v>54.549599999999998</v>
      </c>
      <c r="G113" s="49">
        <f t="shared" ca="1" si="15"/>
        <v>48.131999999999998</v>
      </c>
      <c r="H113" s="49">
        <f t="shared" ca="1" si="15"/>
        <v>33.004799999999996</v>
      </c>
      <c r="I113" s="67">
        <f t="shared" ca="1" si="15"/>
        <v>27.962399999999999</v>
      </c>
      <c r="J113" s="66">
        <f t="shared" ca="1" si="15"/>
        <v>27.045599999999997</v>
      </c>
      <c r="K113" s="49">
        <f t="shared" ca="1" si="15"/>
        <v>22.919999999999998</v>
      </c>
      <c r="L113" s="49">
        <f t="shared" ca="1" si="15"/>
        <v>20.169599999999999</v>
      </c>
      <c r="M113" s="49">
        <f t="shared" ca="1" si="15"/>
        <v>27.962399999999999</v>
      </c>
      <c r="N113" s="49">
        <f t="shared" ca="1" si="15"/>
        <v>55.4664</v>
      </c>
      <c r="O113" s="67">
        <f t="shared" ca="1" si="15"/>
        <v>82.512</v>
      </c>
    </row>
    <row r="114" spans="1:15" outlineLevel="1" x14ac:dyDescent="0.25">
      <c r="A114" s="20"/>
      <c r="B114" s="21" t="s">
        <v>0</v>
      </c>
      <c r="D114" s="68"/>
      <c r="E114" s="69"/>
      <c r="F114" s="69"/>
      <c r="G114" s="69"/>
      <c r="H114" s="69"/>
      <c r="I114" s="70"/>
      <c r="J114" s="68"/>
      <c r="K114" s="69"/>
      <c r="L114" s="69"/>
      <c r="M114" s="69"/>
      <c r="N114" s="69"/>
      <c r="O114" s="70"/>
    </row>
    <row r="115" spans="1:15" outlineLevel="1" x14ac:dyDescent="0.25">
      <c r="A115" s="1"/>
      <c r="B115" s="133"/>
      <c r="D115" s="50"/>
      <c r="E115" s="51"/>
      <c r="F115" s="51"/>
      <c r="G115" s="51"/>
      <c r="H115" s="51"/>
      <c r="I115" s="51"/>
      <c r="J115" s="50"/>
      <c r="K115" s="51"/>
      <c r="L115" s="51"/>
      <c r="M115" s="51"/>
      <c r="N115" s="51"/>
      <c r="O115" s="51"/>
    </row>
    <row r="116" spans="1:15" outlineLevel="1" x14ac:dyDescent="0.25">
      <c r="A116" s="63"/>
      <c r="B116" s="64"/>
      <c r="D116" s="542" t="s">
        <v>126</v>
      </c>
      <c r="E116" s="543" t="s">
        <v>58</v>
      </c>
      <c r="F116" s="543" t="s">
        <v>127</v>
      </c>
      <c r="G116" s="543"/>
      <c r="H116" s="543"/>
      <c r="I116" s="544"/>
      <c r="J116" s="542" t="s">
        <v>126</v>
      </c>
      <c r="K116" s="543" t="s">
        <v>58</v>
      </c>
      <c r="L116" s="543" t="s">
        <v>127</v>
      </c>
      <c r="M116" s="543"/>
      <c r="N116" s="543"/>
      <c r="O116" s="544"/>
    </row>
    <row r="117" spans="1:15" hidden="1" outlineLevel="2" x14ac:dyDescent="0.25">
      <c r="A117" s="61">
        <v>262</v>
      </c>
      <c r="B117" s="62" t="s">
        <v>128</v>
      </c>
      <c r="D117" s="65">
        <f ca="1">VLOOKUP($A117,INDIRECT($P$2),COLUMN()-1,FALSE)*VLOOKUP($A117,Usinas!$C:$D,2,FALSE)</f>
        <v>154.6542</v>
      </c>
      <c r="E117" s="65">
        <f ca="1">VLOOKUP($A117,INDIRECT($P$2),COLUMN()-1,FALSE)*VLOOKUP($A117,Usinas!$C:$D,2,FALSE)</f>
        <v>116.75879999999999</v>
      </c>
      <c r="F117" s="65">
        <f ca="1">VLOOKUP($A117,INDIRECT($P$2),COLUMN()-1,FALSE)*VLOOKUP($A117,Usinas!$C:$D,2,FALSE)</f>
        <v>105.4926</v>
      </c>
      <c r="G117" s="65">
        <f ca="1">VLOOKUP($A117,INDIRECT($P$2),COLUMN()-1,FALSE)*VLOOKUP($A117,Usinas!$C:$D,2,FALSE)</f>
        <v>76.814999999999998</v>
      </c>
      <c r="H117" s="65">
        <f ca="1">VLOOKUP($A117,INDIRECT($P$2),COLUMN()-1,FALSE)*VLOOKUP($A117,Usinas!$C:$D,2,FALSE)</f>
        <v>57.355199999999996</v>
      </c>
      <c r="I117" s="65">
        <f ca="1">VLOOKUP($A117,INDIRECT($P$2),COLUMN()-1,FALSE)*VLOOKUP($A117,Usinas!$C:$D,2,FALSE)</f>
        <v>49.1616</v>
      </c>
      <c r="J117" s="65">
        <f ca="1">VLOOKUP($A117,INDIRECT($P$2),COLUMN()-1,FALSE)*VLOOKUP($A117,Usinas!$C:$D,2,FALSE)</f>
        <v>43.016399999999997</v>
      </c>
      <c r="K117" s="65">
        <f ca="1">VLOOKUP($A117,INDIRECT($P$2),COLUMN()-1,FALSE)*VLOOKUP($A117,Usinas!$C:$D,2,FALSE)</f>
        <v>37.895400000000002</v>
      </c>
      <c r="L117" s="65">
        <f ca="1">VLOOKUP($A117,INDIRECT($P$2),COLUMN()-1,FALSE)*VLOOKUP($A117,Usinas!$C:$D,2,FALSE)</f>
        <v>38.919600000000003</v>
      </c>
      <c r="M117" s="65">
        <f ca="1">VLOOKUP($A117,INDIRECT($P$2),COLUMN()-1,FALSE)*VLOOKUP($A117,Usinas!$C:$D,2,FALSE)</f>
        <v>48.1374</v>
      </c>
      <c r="N117" s="65">
        <f ca="1">VLOOKUP($A117,INDIRECT($P$2),COLUMN()-1,FALSE)*VLOOKUP($A117,Usinas!$C:$D,2,FALSE)</f>
        <v>79.887600000000006</v>
      </c>
      <c r="O117" s="65">
        <f ca="1">VLOOKUP($A117,INDIRECT($P$2),COLUMN()-1,FALSE)*VLOOKUP($A117,Usinas!$C:$D,2,FALSE)</f>
        <v>132.12180000000001</v>
      </c>
    </row>
    <row r="118" spans="1:15" hidden="1" outlineLevel="2" x14ac:dyDescent="0.25">
      <c r="A118" s="61">
        <v>183</v>
      </c>
      <c r="B118" s="62" t="s">
        <v>129</v>
      </c>
      <c r="D118" s="65">
        <f ca="1">VLOOKUP($A118,INDIRECT($P$2),COLUMN()-1,FALSE)*VLOOKUP($A118,Usinas!$C:$D,2,FALSE)</f>
        <v>153.75</v>
      </c>
      <c r="E118" s="65">
        <f ca="1">VLOOKUP($A118,INDIRECT($P$2),COLUMN()-1,FALSE)*VLOOKUP($A118,Usinas!$C:$D,2,FALSE)</f>
        <v>117.1875</v>
      </c>
      <c r="F118" s="65">
        <f ca="1">VLOOKUP($A118,INDIRECT($P$2),COLUMN()-1,FALSE)*VLOOKUP($A118,Usinas!$C:$D,2,FALSE)</f>
        <v>105.9375</v>
      </c>
      <c r="G118" s="65">
        <f ca="1">VLOOKUP($A118,INDIRECT($P$2),COLUMN()-1,FALSE)*VLOOKUP($A118,Usinas!$C:$D,2,FALSE)</f>
        <v>76.875</v>
      </c>
      <c r="H118" s="65">
        <f ca="1">VLOOKUP($A118,INDIRECT($P$2),COLUMN()-1,FALSE)*VLOOKUP($A118,Usinas!$C:$D,2,FALSE)</f>
        <v>57.1875</v>
      </c>
      <c r="I118" s="65">
        <f ca="1">VLOOKUP($A118,INDIRECT($P$2),COLUMN()-1,FALSE)*VLOOKUP($A118,Usinas!$C:$D,2,FALSE)</f>
        <v>48.75</v>
      </c>
      <c r="J118" s="65">
        <f ca="1">VLOOKUP($A118,INDIRECT($P$2),COLUMN()-1,FALSE)*VLOOKUP($A118,Usinas!$C:$D,2,FALSE)</f>
        <v>43.125</v>
      </c>
      <c r="K118" s="65">
        <f ca="1">VLOOKUP($A118,INDIRECT($P$2),COLUMN()-1,FALSE)*VLOOKUP($A118,Usinas!$C:$D,2,FALSE)</f>
        <v>38.4375</v>
      </c>
      <c r="L118" s="65">
        <f ca="1">VLOOKUP($A118,INDIRECT($P$2),COLUMN()-1,FALSE)*VLOOKUP($A118,Usinas!$C:$D,2,FALSE)</f>
        <v>38.4375</v>
      </c>
      <c r="M118" s="65">
        <f ca="1">VLOOKUP($A118,INDIRECT($P$2),COLUMN()-1,FALSE)*VLOOKUP($A118,Usinas!$C:$D,2,FALSE)</f>
        <v>47.8125</v>
      </c>
      <c r="N118" s="65">
        <f ca="1">VLOOKUP($A118,INDIRECT($P$2),COLUMN()-1,FALSE)*VLOOKUP($A118,Usinas!$C:$D,2,FALSE)</f>
        <v>79.6875</v>
      </c>
      <c r="O118" s="65">
        <f ca="1">VLOOKUP($A118,INDIRECT($P$2),COLUMN()-1,FALSE)*VLOOKUP($A118,Usinas!$C:$D,2,FALSE)</f>
        <v>132.1875</v>
      </c>
    </row>
    <row r="119" spans="1:15" hidden="1" outlineLevel="2" x14ac:dyDescent="0.25">
      <c r="A119" s="61">
        <v>134</v>
      </c>
      <c r="B119" s="62" t="s">
        <v>130</v>
      </c>
      <c r="D119" s="65">
        <f ca="1">VLOOKUP($A119,INDIRECT($P$2),COLUMN()-1,FALSE)*VLOOKUP($A119,Usinas!$C:$D,2,FALSE)</f>
        <v>229.3897</v>
      </c>
      <c r="E119" s="65">
        <f ca="1">VLOOKUP($A119,INDIRECT($P$2),COLUMN()-1,FALSE)*VLOOKUP($A119,Usinas!$C:$D,2,FALSE)</f>
        <v>183.98150000000001</v>
      </c>
      <c r="F119" s="65">
        <f ca="1">VLOOKUP($A119,INDIRECT($P$2),COLUMN()-1,FALSE)*VLOOKUP($A119,Usinas!$C:$D,2,FALSE)</f>
        <v>165.1919</v>
      </c>
      <c r="G119" s="65">
        <f ca="1">VLOOKUP($A119,INDIRECT($P$2),COLUMN()-1,FALSE)*VLOOKUP($A119,Usinas!$C:$D,2,FALSE)</f>
        <v>124.48110000000001</v>
      </c>
      <c r="H119" s="65">
        <f ca="1">VLOOKUP($A119,INDIRECT($P$2),COLUMN()-1,FALSE)*VLOOKUP($A119,Usinas!$C:$D,2,FALSE)</f>
        <v>89.250600000000006</v>
      </c>
      <c r="I119" s="65">
        <f ca="1">VLOOKUP($A119,INDIRECT($P$2),COLUMN()-1,FALSE)*VLOOKUP($A119,Usinas!$C:$D,2,FALSE)</f>
        <v>73.592600000000004</v>
      </c>
      <c r="J119" s="65">
        <f ca="1">VLOOKUP($A119,INDIRECT($P$2),COLUMN()-1,FALSE)*VLOOKUP($A119,Usinas!$C:$D,2,FALSE)</f>
        <v>62.632000000000005</v>
      </c>
      <c r="K119" s="65">
        <f ca="1">VLOOKUP($A119,INDIRECT($P$2),COLUMN()-1,FALSE)*VLOOKUP($A119,Usinas!$C:$D,2,FALSE)</f>
        <v>54.020099999999999</v>
      </c>
      <c r="L119" s="65">
        <f ca="1">VLOOKUP($A119,INDIRECT($P$2),COLUMN()-1,FALSE)*VLOOKUP($A119,Usinas!$C:$D,2,FALSE)</f>
        <v>52.454300000000003</v>
      </c>
      <c r="M119" s="65">
        <f ca="1">VLOOKUP($A119,INDIRECT($P$2),COLUMN()-1,FALSE)*VLOOKUP($A119,Usinas!$C:$D,2,FALSE)</f>
        <v>66.546500000000009</v>
      </c>
      <c r="N119" s="65">
        <f ca="1">VLOOKUP($A119,INDIRECT($P$2),COLUMN()-1,FALSE)*VLOOKUP($A119,Usinas!$C:$D,2,FALSE)</f>
        <v>124.48110000000001</v>
      </c>
      <c r="O119" s="65">
        <f ca="1">VLOOKUP($A119,INDIRECT($P$2),COLUMN()-1,FALSE)*VLOOKUP($A119,Usinas!$C:$D,2,FALSE)</f>
        <v>198.85660000000001</v>
      </c>
    </row>
    <row r="120" spans="1:15" hidden="1" outlineLevel="2" x14ac:dyDescent="0.25">
      <c r="A120" s="61">
        <v>263</v>
      </c>
      <c r="B120" s="62" t="s">
        <v>131</v>
      </c>
      <c r="D120" s="65">
        <f ca="1">VLOOKUP($A120,INDIRECT($P$2),COLUMN()-1,FALSE)*VLOOKUP($A120,Usinas!$C:$D,2,FALSE)</f>
        <v>129.381</v>
      </c>
      <c r="E120" s="65">
        <f ca="1">VLOOKUP($A120,INDIRECT($P$2),COLUMN()-1,FALSE)*VLOOKUP($A120,Usinas!$C:$D,2,FALSE)</f>
        <v>103.929</v>
      </c>
      <c r="F120" s="65">
        <f ca="1">VLOOKUP($A120,INDIRECT($P$2),COLUMN()-1,FALSE)*VLOOKUP($A120,Usinas!$C:$D,2,FALSE)</f>
        <v>93.323999999999998</v>
      </c>
      <c r="G120" s="65">
        <f ca="1">VLOOKUP($A120,INDIRECT($P$2),COLUMN()-1,FALSE)*VLOOKUP($A120,Usinas!$C:$D,2,FALSE)</f>
        <v>70.417200000000008</v>
      </c>
      <c r="H120" s="65">
        <f ca="1">VLOOKUP($A120,INDIRECT($P$2),COLUMN()-1,FALSE)*VLOOKUP($A120,Usinas!$C:$D,2,FALSE)</f>
        <v>50.479800000000004</v>
      </c>
      <c r="I120" s="65">
        <f ca="1">VLOOKUP($A120,INDIRECT($P$2),COLUMN()-1,FALSE)*VLOOKUP($A120,Usinas!$C:$D,2,FALSE)</f>
        <v>41.571600000000004</v>
      </c>
      <c r="J120" s="65">
        <f ca="1">VLOOKUP($A120,INDIRECT($P$2),COLUMN()-1,FALSE)*VLOOKUP($A120,Usinas!$C:$D,2,FALSE)</f>
        <v>35.208600000000004</v>
      </c>
      <c r="K120" s="65">
        <f ca="1">VLOOKUP($A120,INDIRECT($P$2),COLUMN()-1,FALSE)*VLOOKUP($A120,Usinas!$C:$D,2,FALSE)</f>
        <v>30.542400000000001</v>
      </c>
      <c r="L120" s="65">
        <f ca="1">VLOOKUP($A120,INDIRECT($P$2),COLUMN()-1,FALSE)*VLOOKUP($A120,Usinas!$C:$D,2,FALSE)</f>
        <v>29.694000000000003</v>
      </c>
      <c r="M120" s="65">
        <f ca="1">VLOOKUP($A120,INDIRECT($P$2),COLUMN()-1,FALSE)*VLOOKUP($A120,Usinas!$C:$D,2,FALSE)</f>
        <v>37.329599999999999</v>
      </c>
      <c r="N120" s="65">
        <f ca="1">VLOOKUP($A120,INDIRECT($P$2),COLUMN()-1,FALSE)*VLOOKUP($A120,Usinas!$C:$D,2,FALSE)</f>
        <v>70.417200000000008</v>
      </c>
      <c r="O120" s="65">
        <f ca="1">VLOOKUP($A120,INDIRECT($P$2),COLUMN()-1,FALSE)*VLOOKUP($A120,Usinas!$C:$D,2,FALSE)</f>
        <v>111.98880000000001</v>
      </c>
    </row>
    <row r="121" spans="1:15" hidden="1" outlineLevel="2" x14ac:dyDescent="0.25">
      <c r="A121" s="61">
        <v>149</v>
      </c>
      <c r="B121" s="62" t="s">
        <v>132</v>
      </c>
      <c r="D121" s="65">
        <f ca="1">VLOOKUP($A121,INDIRECT($P$2),COLUMN()-1,FALSE)*VLOOKUP($A121,Usinas!$C:$D,2,FALSE)</f>
        <v>124.9952</v>
      </c>
      <c r="E121" s="65">
        <f ca="1">VLOOKUP($A121,INDIRECT($P$2),COLUMN()-1,FALSE)*VLOOKUP($A121,Usinas!$C:$D,2,FALSE)</f>
        <v>105.8728</v>
      </c>
      <c r="F121" s="65">
        <f ca="1">VLOOKUP($A121,INDIRECT($P$2),COLUMN()-1,FALSE)*VLOOKUP($A121,Usinas!$C:$D,2,FALSE)</f>
        <v>94.679199999999994</v>
      </c>
      <c r="G121" s="65">
        <f ca="1">VLOOKUP($A121,INDIRECT($P$2),COLUMN()-1,FALSE)*VLOOKUP($A121,Usinas!$C:$D,2,FALSE)</f>
        <v>73.224800000000002</v>
      </c>
      <c r="H121" s="65">
        <f ca="1">VLOOKUP($A121,INDIRECT($P$2),COLUMN()-1,FALSE)*VLOOKUP($A121,Usinas!$C:$D,2,FALSE)</f>
        <v>56.434399999999997</v>
      </c>
      <c r="I121" s="65">
        <f ca="1">VLOOKUP($A121,INDIRECT($P$2),COLUMN()-1,FALSE)*VLOOKUP($A121,Usinas!$C:$D,2,FALSE)</f>
        <v>49.438400000000001</v>
      </c>
      <c r="J121" s="65">
        <f ca="1">VLOOKUP($A121,INDIRECT($P$2),COLUMN()-1,FALSE)*VLOOKUP($A121,Usinas!$C:$D,2,FALSE)</f>
        <v>43.8416</v>
      </c>
      <c r="K121" s="65">
        <f ca="1">VLOOKUP($A121,INDIRECT($P$2),COLUMN()-1,FALSE)*VLOOKUP($A121,Usinas!$C:$D,2,FALSE)</f>
        <v>39.177599999999998</v>
      </c>
      <c r="L121" s="65">
        <f ca="1">VLOOKUP($A121,INDIRECT($P$2),COLUMN()-1,FALSE)*VLOOKUP($A121,Usinas!$C:$D,2,FALSE)</f>
        <v>39.177599999999998</v>
      </c>
      <c r="M121" s="65">
        <f ca="1">VLOOKUP($A121,INDIRECT($P$2),COLUMN()-1,FALSE)*VLOOKUP($A121,Usinas!$C:$D,2,FALSE)</f>
        <v>46.1736</v>
      </c>
      <c r="N121" s="65">
        <f ca="1">VLOOKUP($A121,INDIRECT($P$2),COLUMN()-1,FALSE)*VLOOKUP($A121,Usinas!$C:$D,2,FALSE)</f>
        <v>67.628</v>
      </c>
      <c r="O121" s="65">
        <f ca="1">VLOOKUP($A121,INDIRECT($P$2),COLUMN()-1,FALSE)*VLOOKUP($A121,Usinas!$C:$D,2,FALSE)</f>
        <v>105.8728</v>
      </c>
    </row>
    <row r="122" spans="1:15" hidden="1" outlineLevel="2" x14ac:dyDescent="0.25">
      <c r="A122" s="61">
        <v>141</v>
      </c>
      <c r="B122" s="62" t="s">
        <v>133</v>
      </c>
      <c r="D122" s="65">
        <f ca="1">VLOOKUP($A122,INDIRECT($P$2),COLUMN()-1,FALSE)*VLOOKUP($A122,Usinas!$C:$D,2,FALSE)</f>
        <v>167.6559</v>
      </c>
      <c r="E122" s="65">
        <f ca="1">VLOOKUP($A122,INDIRECT($P$2),COLUMN()-1,FALSE)*VLOOKUP($A122,Usinas!$C:$D,2,FALSE)</f>
        <v>135.68279999999999</v>
      </c>
      <c r="F122" s="65">
        <f ca="1">VLOOKUP($A122,INDIRECT($P$2),COLUMN()-1,FALSE)*VLOOKUP($A122,Usinas!$C:$D,2,FALSE)</f>
        <v>120.102</v>
      </c>
      <c r="G122" s="65">
        <f ca="1">VLOOKUP($A122,INDIRECT($P$2),COLUMN()-1,FALSE)*VLOOKUP($A122,Usinas!$C:$D,2,FALSE)</f>
        <v>94.134</v>
      </c>
      <c r="H122" s="65">
        <f ca="1">VLOOKUP($A122,INDIRECT($P$2),COLUMN()-1,FALSE)*VLOOKUP($A122,Usinas!$C:$D,2,FALSE)</f>
        <v>70.600499999999997</v>
      </c>
      <c r="I122" s="65">
        <f ca="1">VLOOKUP($A122,INDIRECT($P$2),COLUMN()-1,FALSE)*VLOOKUP($A122,Usinas!$C:$D,2,FALSE)</f>
        <v>60.051000000000002</v>
      </c>
      <c r="J122" s="65">
        <f ca="1">VLOOKUP($A122,INDIRECT($P$2),COLUMN()-1,FALSE)*VLOOKUP($A122,Usinas!$C:$D,2,FALSE)</f>
        <v>53.234400000000001</v>
      </c>
      <c r="K122" s="65">
        <f ca="1">VLOOKUP($A122,INDIRECT($P$2),COLUMN()-1,FALSE)*VLOOKUP($A122,Usinas!$C:$D,2,FALSE)</f>
        <v>47.553899999999999</v>
      </c>
      <c r="L122" s="65">
        <f ca="1">VLOOKUP($A122,INDIRECT($P$2),COLUMN()-1,FALSE)*VLOOKUP($A122,Usinas!$C:$D,2,FALSE)</f>
        <v>46.4178</v>
      </c>
      <c r="M122" s="65">
        <f ca="1">VLOOKUP($A122,INDIRECT($P$2),COLUMN()-1,FALSE)*VLOOKUP($A122,Usinas!$C:$D,2,FALSE)</f>
        <v>55.668900000000001</v>
      </c>
      <c r="N122" s="65">
        <f ca="1">VLOOKUP($A122,INDIRECT($P$2),COLUMN()-1,FALSE)*VLOOKUP($A122,Usinas!$C:$D,2,FALSE)</f>
        <v>89.751900000000006</v>
      </c>
      <c r="O122" s="65">
        <f ca="1">VLOOKUP($A122,INDIRECT($P$2),COLUMN()-1,FALSE)*VLOOKUP($A122,Usinas!$C:$D,2,FALSE)</f>
        <v>145.42079999999999</v>
      </c>
    </row>
    <row r="123" spans="1:15" hidden="1" outlineLevel="2" x14ac:dyDescent="0.25">
      <c r="A123" s="61">
        <v>148</v>
      </c>
      <c r="B123" s="62" t="s">
        <v>134</v>
      </c>
      <c r="D123" s="65">
        <f ca="1">VLOOKUP($A123,INDIRECT($P$2),COLUMN()-1,FALSE)*VLOOKUP($A123,Usinas!$C:$D,2,FALSE)</f>
        <v>392.14769999999999</v>
      </c>
      <c r="E123" s="65">
        <f ca="1">VLOOKUP($A123,INDIRECT($P$2),COLUMN()-1,FALSE)*VLOOKUP($A123,Usinas!$C:$D,2,FALSE)</f>
        <v>303.93299999999999</v>
      </c>
      <c r="F123" s="65">
        <f ca="1">VLOOKUP($A123,INDIRECT($P$2),COLUMN()-1,FALSE)*VLOOKUP($A123,Usinas!$C:$D,2,FALSE)</f>
        <v>267.36219999999997</v>
      </c>
      <c r="G123" s="65">
        <f ca="1">VLOOKUP($A123,INDIRECT($P$2),COLUMN()-1,FALSE)*VLOOKUP($A123,Usinas!$C:$D,2,FALSE)</f>
        <v>206.8227</v>
      </c>
      <c r="H123" s="65">
        <f ca="1">VLOOKUP($A123,INDIRECT($P$2),COLUMN()-1,FALSE)*VLOOKUP($A123,Usinas!$C:$D,2,FALSE)</f>
        <v>150.48390000000001</v>
      </c>
      <c r="I123" s="65">
        <f ca="1">VLOOKUP($A123,INDIRECT($P$2),COLUMN()-1,FALSE)*VLOOKUP($A123,Usinas!$C:$D,2,FALSE)</f>
        <v>126.26809999999999</v>
      </c>
      <c r="J123" s="65">
        <f ca="1">VLOOKUP($A123,INDIRECT($P$2),COLUMN()-1,FALSE)*VLOOKUP($A123,Usinas!$C:$D,2,FALSE)</f>
        <v>111.6892</v>
      </c>
      <c r="K123" s="65">
        <f ca="1">VLOOKUP($A123,INDIRECT($P$2),COLUMN()-1,FALSE)*VLOOKUP($A123,Usinas!$C:$D,2,FALSE)</f>
        <v>99.087099999999992</v>
      </c>
      <c r="L123" s="65">
        <f ca="1">VLOOKUP($A123,INDIRECT($P$2),COLUMN()-1,FALSE)*VLOOKUP($A123,Usinas!$C:$D,2,FALSE)</f>
        <v>95.62769999999999</v>
      </c>
      <c r="M123" s="65">
        <f ca="1">VLOOKUP($A123,INDIRECT($P$2),COLUMN()-1,FALSE)*VLOOKUP($A123,Usinas!$C:$D,2,FALSE)</f>
        <v>119.59639999999999</v>
      </c>
      <c r="N123" s="65">
        <f ca="1">VLOOKUP($A123,INDIRECT($P$2),COLUMN()-1,FALSE)*VLOOKUP($A123,Usinas!$C:$D,2,FALSE)</f>
        <v>203.11619999999999</v>
      </c>
      <c r="O123" s="65">
        <f ca="1">VLOOKUP($A123,INDIRECT($P$2),COLUMN()-1,FALSE)*VLOOKUP($A123,Usinas!$C:$D,2,FALSE)</f>
        <v>343.22190000000001</v>
      </c>
    </row>
    <row r="124" spans="1:15" hidden="1" outlineLevel="2" x14ac:dyDescent="0.25">
      <c r="A124" s="61">
        <v>144</v>
      </c>
      <c r="B124" s="62" t="s">
        <v>135</v>
      </c>
      <c r="D124" s="65">
        <f ca="1">VLOOKUP($A124,INDIRECT($P$2),COLUMN()-1,FALSE)*VLOOKUP($A124,Usinas!$C:$D,2,FALSE)</f>
        <v>334.11839999999995</v>
      </c>
      <c r="E124" s="65">
        <f ca="1">VLOOKUP($A124,INDIRECT($P$2),COLUMN()-1,FALSE)*VLOOKUP($A124,Usinas!$C:$D,2,FALSE)</f>
        <v>258.18239999999997</v>
      </c>
      <c r="F124" s="65">
        <f ca="1">VLOOKUP($A124,INDIRECT($P$2),COLUMN()-1,FALSE)*VLOOKUP($A124,Usinas!$C:$D,2,FALSE)</f>
        <v>226.904</v>
      </c>
      <c r="G124" s="65">
        <f ca="1">VLOOKUP($A124,INDIRECT($P$2),COLUMN()-1,FALSE)*VLOOKUP($A124,Usinas!$C:$D,2,FALSE)</f>
        <v>175.55679999999998</v>
      </c>
      <c r="H124" s="65">
        <f ca="1">VLOOKUP($A124,INDIRECT($P$2),COLUMN()-1,FALSE)*VLOOKUP($A124,Usinas!$C:$D,2,FALSE)</f>
        <v>127.464</v>
      </c>
      <c r="I124" s="65">
        <f ca="1">VLOOKUP($A124,INDIRECT($P$2),COLUMN()-1,FALSE)*VLOOKUP($A124,Usinas!$C:$D,2,FALSE)</f>
        <v>106.672</v>
      </c>
      <c r="J124" s="65">
        <f ca="1">VLOOKUP($A124,INDIRECT($P$2),COLUMN()-1,FALSE)*VLOOKUP($A124,Usinas!$C:$D,2,FALSE)</f>
        <v>94.196799999999996</v>
      </c>
      <c r="K124" s="65">
        <f ca="1">VLOOKUP($A124,INDIRECT($P$2),COLUMN()-1,FALSE)*VLOOKUP($A124,Usinas!$C:$D,2,FALSE)</f>
        <v>83.348799999999997</v>
      </c>
      <c r="L124" s="65">
        <f ca="1">VLOOKUP($A124,INDIRECT($P$2),COLUMN()-1,FALSE)*VLOOKUP($A124,Usinas!$C:$D,2,FALSE)</f>
        <v>80.275199999999998</v>
      </c>
      <c r="M124" s="65">
        <f ca="1">VLOOKUP($A124,INDIRECT($P$2),COLUMN()-1,FALSE)*VLOOKUP($A124,Usinas!$C:$D,2,FALSE)</f>
        <v>100.5248</v>
      </c>
      <c r="N124" s="65">
        <f ca="1">VLOOKUP($A124,INDIRECT($P$2),COLUMN()-1,FALSE)*VLOOKUP($A124,Usinas!$C:$D,2,FALSE)</f>
        <v>172.66399999999999</v>
      </c>
      <c r="O124" s="65">
        <f ca="1">VLOOKUP($A124,INDIRECT($P$2),COLUMN()-1,FALSE)*VLOOKUP($A124,Usinas!$C:$D,2,FALSE)</f>
        <v>292.71519999999998</v>
      </c>
    </row>
    <row r="125" spans="1:15" outlineLevel="1" collapsed="1" x14ac:dyDescent="0.25">
      <c r="A125" s="18"/>
      <c r="B125" s="19" t="s">
        <v>56</v>
      </c>
      <c r="D125" s="66">
        <f t="shared" ref="D125:I125" ca="1" si="16">SUM(D117:D124)</f>
        <v>1686.0920999999998</v>
      </c>
      <c r="E125" s="49">
        <f t="shared" ca="1" si="16"/>
        <v>1325.5277999999998</v>
      </c>
      <c r="F125" s="49">
        <f t="shared" ca="1" si="16"/>
        <v>1178.9933999999998</v>
      </c>
      <c r="G125" s="49">
        <f t="shared" ca="1" si="16"/>
        <v>898.32659999999998</v>
      </c>
      <c r="H125" s="49">
        <f t="shared" ca="1" si="16"/>
        <v>659.25589999999988</v>
      </c>
      <c r="I125" s="67">
        <f t="shared" ca="1" si="16"/>
        <v>555.50530000000003</v>
      </c>
      <c r="J125" s="66">
        <f t="shared" ref="J125:O125" ca="1" si="17">SUM(J117:J124)</f>
        <v>486.94400000000002</v>
      </c>
      <c r="K125" s="49">
        <f t="shared" ca="1" si="17"/>
        <v>430.06279999999992</v>
      </c>
      <c r="L125" s="49">
        <f t="shared" ca="1" si="17"/>
        <v>421.00369999999998</v>
      </c>
      <c r="M125" s="49">
        <f t="shared" ca="1" si="17"/>
        <v>521.78970000000004</v>
      </c>
      <c r="N125" s="49">
        <f t="shared" ca="1" si="17"/>
        <v>887.63350000000014</v>
      </c>
      <c r="O125" s="67">
        <f t="shared" ca="1" si="17"/>
        <v>1462.3854000000001</v>
      </c>
    </row>
    <row r="126" spans="1:15" outlineLevel="1" x14ac:dyDescent="0.25">
      <c r="A126" s="20"/>
      <c r="B126" s="21" t="s">
        <v>0</v>
      </c>
      <c r="D126" s="68"/>
      <c r="E126" s="69"/>
      <c r="F126" s="69"/>
      <c r="G126" s="69"/>
      <c r="H126" s="69"/>
      <c r="I126" s="70"/>
      <c r="J126" s="68"/>
      <c r="K126" s="69"/>
      <c r="L126" s="69"/>
      <c r="M126" s="69"/>
      <c r="N126" s="69"/>
      <c r="O126" s="70"/>
    </row>
    <row r="127" spans="1:15" outlineLevel="1" x14ac:dyDescent="0.25">
      <c r="A127" s="1"/>
      <c r="B127" s="133"/>
      <c r="D127" s="50"/>
      <c r="E127" s="51"/>
      <c r="F127" s="51"/>
      <c r="G127" s="51"/>
      <c r="H127" s="51"/>
      <c r="I127" s="51"/>
      <c r="J127" s="50"/>
      <c r="K127" s="51"/>
      <c r="L127" s="51"/>
      <c r="M127" s="51"/>
      <c r="N127" s="51"/>
      <c r="O127" s="51"/>
    </row>
    <row r="128" spans="1:15" outlineLevel="1" x14ac:dyDescent="0.25">
      <c r="A128" s="38"/>
      <c r="B128" s="39"/>
      <c r="D128" s="545" t="s">
        <v>136</v>
      </c>
      <c r="E128" s="546" t="s">
        <v>58</v>
      </c>
      <c r="F128" s="546" t="s">
        <v>137</v>
      </c>
      <c r="G128" s="546"/>
      <c r="H128" s="546"/>
      <c r="I128" s="547"/>
      <c r="J128" s="545" t="s">
        <v>136</v>
      </c>
      <c r="K128" s="546" t="s">
        <v>58</v>
      </c>
      <c r="L128" s="546" t="s">
        <v>137</v>
      </c>
      <c r="M128" s="546"/>
      <c r="N128" s="546"/>
      <c r="O128" s="547"/>
    </row>
    <row r="129" spans="1:15" hidden="1" outlineLevel="2" x14ac:dyDescent="0.25">
      <c r="A129" s="30">
        <v>278</v>
      </c>
      <c r="B129" s="31" t="s">
        <v>138</v>
      </c>
      <c r="D129" s="65">
        <f ca="1">VLOOKUP($A129,INDIRECT($P$2),COLUMN()-1,FALSE)*VLOOKUP($A129,Usinas!$C:$D,2,FALSE)</f>
        <v>156.92249999999999</v>
      </c>
      <c r="E129" s="65">
        <f ca="1">VLOOKUP($A129,INDIRECT($P$2),COLUMN()-1,FALSE)*VLOOKUP($A129,Usinas!$C:$D,2,FALSE)</f>
        <v>176.47349999999997</v>
      </c>
      <c r="F129" s="65">
        <f ca="1">VLOOKUP($A129,INDIRECT($P$2),COLUMN()-1,FALSE)*VLOOKUP($A129,Usinas!$C:$D,2,FALSE)</f>
        <v>166.18349999999998</v>
      </c>
      <c r="G129" s="65">
        <f ca="1">VLOOKUP($A129,INDIRECT($P$2),COLUMN()-1,FALSE)*VLOOKUP($A129,Usinas!$C:$D,2,FALSE)</f>
        <v>110.61749999999999</v>
      </c>
      <c r="H129" s="65">
        <f ca="1">VLOOKUP($A129,INDIRECT($P$2),COLUMN()-1,FALSE)*VLOOKUP($A129,Usinas!$C:$D,2,FALSE)</f>
        <v>62.768999999999991</v>
      </c>
      <c r="I129" s="65">
        <f ca="1">VLOOKUP($A129,INDIRECT($P$2),COLUMN()-1,FALSE)*VLOOKUP($A129,Usinas!$C:$D,2,FALSE)</f>
        <v>47.333999999999996</v>
      </c>
      <c r="J129" s="65">
        <f ca="1">VLOOKUP($A129,INDIRECT($P$2),COLUMN()-1,FALSE)*VLOOKUP($A129,Usinas!$C:$D,2,FALSE)</f>
        <v>39.616499999999995</v>
      </c>
      <c r="K129" s="65">
        <f ca="1">VLOOKUP($A129,INDIRECT($P$2),COLUMN()-1,FALSE)*VLOOKUP($A129,Usinas!$C:$D,2,FALSE)</f>
        <v>35.500499999999995</v>
      </c>
      <c r="L129" s="65">
        <f ca="1">VLOOKUP($A129,INDIRECT($P$2),COLUMN()-1,FALSE)*VLOOKUP($A129,Usinas!$C:$D,2,FALSE)</f>
        <v>36.015000000000001</v>
      </c>
      <c r="M129" s="65">
        <f ca="1">VLOOKUP($A129,INDIRECT($P$2),COLUMN()-1,FALSE)*VLOOKUP($A129,Usinas!$C:$D,2,FALSE)</f>
        <v>48.363</v>
      </c>
      <c r="N129" s="65">
        <f ca="1">VLOOKUP($A129,INDIRECT($P$2),COLUMN()-1,FALSE)*VLOOKUP($A129,Usinas!$C:$D,2,FALSE)</f>
        <v>67.399499999999989</v>
      </c>
      <c r="O129" s="65">
        <f ca="1">VLOOKUP($A129,INDIRECT($P$2),COLUMN()-1,FALSE)*VLOOKUP($A129,Usinas!$C:$D,2,FALSE)</f>
        <v>106.50149999999999</v>
      </c>
    </row>
    <row r="130" spans="1:15" hidden="1" outlineLevel="2" x14ac:dyDescent="0.25">
      <c r="A130" s="30">
        <v>281</v>
      </c>
      <c r="B130" s="31" t="s">
        <v>139</v>
      </c>
      <c r="D130" s="65">
        <f ca="1">VLOOKUP($A130,INDIRECT($P$2),COLUMN()-1,FALSE)*VLOOKUP($A130,Usinas!$C:$D,2,FALSE)</f>
        <v>192.25300000000001</v>
      </c>
      <c r="E130" s="65">
        <f ca="1">VLOOKUP($A130,INDIRECT($P$2),COLUMN()-1,FALSE)*VLOOKUP($A130,Usinas!$C:$D,2,FALSE)</f>
        <v>203.43049999999999</v>
      </c>
      <c r="F130" s="65">
        <f ca="1">VLOOKUP($A130,INDIRECT($P$2),COLUMN()-1,FALSE)*VLOOKUP($A130,Usinas!$C:$D,2,FALSE)</f>
        <v>205.666</v>
      </c>
      <c r="G130" s="65">
        <f ca="1">VLOOKUP($A130,INDIRECT($P$2),COLUMN()-1,FALSE)*VLOOKUP($A130,Usinas!$C:$D,2,FALSE)</f>
        <v>190.01750000000001</v>
      </c>
      <c r="H130" s="65">
        <f ca="1">VLOOKUP($A130,INDIRECT($P$2),COLUMN()-1,FALSE)*VLOOKUP($A130,Usinas!$C:$D,2,FALSE)</f>
        <v>172.1335</v>
      </c>
      <c r="I130" s="65">
        <f ca="1">VLOOKUP($A130,INDIRECT($P$2),COLUMN()-1,FALSE)*VLOOKUP($A130,Usinas!$C:$D,2,FALSE)</f>
        <v>158.72050000000002</v>
      </c>
      <c r="J130" s="65">
        <f ca="1">VLOOKUP($A130,INDIRECT($P$2),COLUMN()-1,FALSE)*VLOOKUP($A130,Usinas!$C:$D,2,FALSE)</f>
        <v>149.77850000000001</v>
      </c>
      <c r="K130" s="65">
        <f ca="1">VLOOKUP($A130,INDIRECT($P$2),COLUMN()-1,FALSE)*VLOOKUP($A130,Usinas!$C:$D,2,FALSE)</f>
        <v>143.072</v>
      </c>
      <c r="L130" s="65">
        <f ca="1">VLOOKUP($A130,INDIRECT($P$2),COLUMN()-1,FALSE)*VLOOKUP($A130,Usinas!$C:$D,2,FALSE)</f>
        <v>140.8365</v>
      </c>
      <c r="M130" s="65">
        <f ca="1">VLOOKUP($A130,INDIRECT($P$2),COLUMN()-1,FALSE)*VLOOKUP($A130,Usinas!$C:$D,2,FALSE)</f>
        <v>149.77850000000001</v>
      </c>
      <c r="N130" s="65">
        <f ca="1">VLOOKUP($A130,INDIRECT($P$2),COLUMN()-1,FALSE)*VLOOKUP($A130,Usinas!$C:$D,2,FALSE)</f>
        <v>160.95600000000002</v>
      </c>
      <c r="O130" s="65">
        <f ca="1">VLOOKUP($A130,INDIRECT($P$2),COLUMN()-1,FALSE)*VLOOKUP($A130,Usinas!$C:$D,2,FALSE)</f>
        <v>176.6045</v>
      </c>
    </row>
    <row r="131" spans="1:15" hidden="1" outlineLevel="2" x14ac:dyDescent="0.25">
      <c r="A131" s="30">
        <v>295</v>
      </c>
      <c r="B131" s="31" t="s">
        <v>140</v>
      </c>
      <c r="D131" s="65">
        <f ca="1">VLOOKUP($A131,INDIRECT($P$2),COLUMN()-1,FALSE)*VLOOKUP($A131,Usinas!$C:$D,2,FALSE)</f>
        <v>89.065399999999997</v>
      </c>
      <c r="E131" s="65">
        <f ca="1">VLOOKUP($A131,INDIRECT($P$2),COLUMN()-1,FALSE)*VLOOKUP($A131,Usinas!$C:$D,2,FALSE)</f>
        <v>93.656400000000005</v>
      </c>
      <c r="F131" s="65">
        <f ca="1">VLOOKUP($A131,INDIRECT($P$2),COLUMN()-1,FALSE)*VLOOKUP($A131,Usinas!$C:$D,2,FALSE)</f>
        <v>101.002</v>
      </c>
      <c r="G131" s="65">
        <f ca="1">VLOOKUP($A131,INDIRECT($P$2),COLUMN()-1,FALSE)*VLOOKUP($A131,Usinas!$C:$D,2,FALSE)</f>
        <v>88.147199999999998</v>
      </c>
      <c r="H131" s="65">
        <f ca="1">VLOOKUP($A131,INDIRECT($P$2),COLUMN()-1,FALSE)*VLOOKUP($A131,Usinas!$C:$D,2,FALSE)</f>
        <v>77.128799999999998</v>
      </c>
      <c r="I131" s="65">
        <f ca="1">VLOOKUP($A131,INDIRECT($P$2),COLUMN()-1,FALSE)*VLOOKUP($A131,Usinas!$C:$D,2,FALSE)</f>
        <v>72.537800000000004</v>
      </c>
      <c r="J131" s="65">
        <f ca="1">VLOOKUP($A131,INDIRECT($P$2),COLUMN()-1,FALSE)*VLOOKUP($A131,Usinas!$C:$D,2,FALSE)</f>
        <v>68.864999999999995</v>
      </c>
      <c r="K131" s="65">
        <f ca="1">VLOOKUP($A131,INDIRECT($P$2),COLUMN()-1,FALSE)*VLOOKUP($A131,Usinas!$C:$D,2,FALSE)</f>
        <v>66.110399999999998</v>
      </c>
      <c r="L131" s="65">
        <f ca="1">VLOOKUP($A131,INDIRECT($P$2),COLUMN()-1,FALSE)*VLOOKUP($A131,Usinas!$C:$D,2,FALSE)</f>
        <v>65.1922</v>
      </c>
      <c r="M131" s="65">
        <f ca="1">VLOOKUP($A131,INDIRECT($P$2),COLUMN()-1,FALSE)*VLOOKUP($A131,Usinas!$C:$D,2,FALSE)</f>
        <v>68.864999999999995</v>
      </c>
      <c r="N131" s="65">
        <f ca="1">VLOOKUP($A131,INDIRECT($P$2),COLUMN()-1,FALSE)*VLOOKUP($A131,Usinas!$C:$D,2,FALSE)</f>
        <v>72.537800000000004</v>
      </c>
      <c r="O131" s="65">
        <f ca="1">VLOOKUP($A131,INDIRECT($P$2),COLUMN()-1,FALSE)*VLOOKUP($A131,Usinas!$C:$D,2,FALSE)</f>
        <v>79.883399999999995</v>
      </c>
    </row>
    <row r="132" spans="1:15" hidden="1" outlineLevel="2" x14ac:dyDescent="0.25">
      <c r="A132" s="30">
        <v>259</v>
      </c>
      <c r="B132" s="31" t="s">
        <v>141</v>
      </c>
      <c r="D132" s="65">
        <f ca="1">VLOOKUP($A132,INDIRECT($P$2),COLUMN()-1,FALSE)*VLOOKUP($A132,Usinas!$C:$D,2,FALSE)</f>
        <v>77.184200000000004</v>
      </c>
      <c r="E132" s="65">
        <f ca="1">VLOOKUP($A132,INDIRECT($P$2),COLUMN()-1,FALSE)*VLOOKUP($A132,Usinas!$C:$D,2,FALSE)</f>
        <v>87.118799999999993</v>
      </c>
      <c r="F132" s="65">
        <f ca="1">VLOOKUP($A132,INDIRECT($P$2),COLUMN()-1,FALSE)*VLOOKUP($A132,Usinas!$C:$D,2,FALSE)</f>
        <v>85.590400000000002</v>
      </c>
      <c r="G132" s="65">
        <f ca="1">VLOOKUP($A132,INDIRECT($P$2),COLUMN()-1,FALSE)*VLOOKUP($A132,Usinas!$C:$D,2,FALSE)</f>
        <v>68.013800000000003</v>
      </c>
      <c r="H132" s="65">
        <f ca="1">VLOOKUP($A132,INDIRECT($P$2),COLUMN()-1,FALSE)*VLOOKUP($A132,Usinas!$C:$D,2,FALSE)</f>
        <v>51.2014</v>
      </c>
      <c r="I132" s="65">
        <f ca="1">VLOOKUP($A132,INDIRECT($P$2),COLUMN()-1,FALSE)*VLOOKUP($A132,Usinas!$C:$D,2,FALSE)</f>
        <v>43.559399999999997</v>
      </c>
      <c r="J132" s="65">
        <f ca="1">VLOOKUP($A132,INDIRECT($P$2),COLUMN()-1,FALSE)*VLOOKUP($A132,Usinas!$C:$D,2,FALSE)</f>
        <v>38.974199999999996</v>
      </c>
      <c r="K132" s="65">
        <f ca="1">VLOOKUP($A132,INDIRECT($P$2),COLUMN()-1,FALSE)*VLOOKUP($A132,Usinas!$C:$D,2,FALSE)</f>
        <v>35.917400000000001</v>
      </c>
      <c r="L132" s="65">
        <f ca="1">VLOOKUP($A132,INDIRECT($P$2),COLUMN()-1,FALSE)*VLOOKUP($A132,Usinas!$C:$D,2,FALSE)</f>
        <v>36.681600000000003</v>
      </c>
      <c r="M132" s="65">
        <f ca="1">VLOOKUP($A132,INDIRECT($P$2),COLUMN()-1,FALSE)*VLOOKUP($A132,Usinas!$C:$D,2,FALSE)</f>
        <v>39.738399999999999</v>
      </c>
      <c r="N132" s="65">
        <f ca="1">VLOOKUP($A132,INDIRECT($P$2),COLUMN()-1,FALSE)*VLOOKUP($A132,Usinas!$C:$D,2,FALSE)</f>
        <v>46.616199999999999</v>
      </c>
      <c r="O132" s="65">
        <f ca="1">VLOOKUP($A132,INDIRECT($P$2),COLUMN()-1,FALSE)*VLOOKUP($A132,Usinas!$C:$D,2,FALSE)</f>
        <v>61.135999999999996</v>
      </c>
    </row>
    <row r="133" spans="1:15" hidden="1" outlineLevel="2" x14ac:dyDescent="0.25">
      <c r="A133" s="30">
        <v>252</v>
      </c>
      <c r="B133" s="31" t="s">
        <v>142</v>
      </c>
      <c r="D133" s="65">
        <f ca="1">VLOOKUP($A133,INDIRECT($P$2),COLUMN()-1,FALSE)*VLOOKUP($A133,Usinas!$C:$D,2,FALSE)</f>
        <v>125.6541</v>
      </c>
      <c r="E133" s="65">
        <f ca="1">VLOOKUP($A133,INDIRECT($P$2),COLUMN()-1,FALSE)*VLOOKUP($A133,Usinas!$C:$D,2,FALSE)</f>
        <v>141.82740000000001</v>
      </c>
      <c r="F133" s="65">
        <f ca="1">VLOOKUP($A133,INDIRECT($P$2),COLUMN()-1,FALSE)*VLOOKUP($A133,Usinas!$C:$D,2,FALSE)</f>
        <v>139.33920000000001</v>
      </c>
      <c r="G133" s="65">
        <f ca="1">VLOOKUP($A133,INDIRECT($P$2),COLUMN()-1,FALSE)*VLOOKUP($A133,Usinas!$C:$D,2,FALSE)</f>
        <v>110.72490000000001</v>
      </c>
      <c r="H133" s="65">
        <f ca="1">VLOOKUP($A133,INDIRECT($P$2),COLUMN()-1,FALSE)*VLOOKUP($A133,Usinas!$C:$D,2,FALSE)</f>
        <v>83.354699999999994</v>
      </c>
      <c r="I133" s="65">
        <f ca="1">VLOOKUP($A133,INDIRECT($P$2),COLUMN()-1,FALSE)*VLOOKUP($A133,Usinas!$C:$D,2,FALSE)</f>
        <v>70.913700000000006</v>
      </c>
      <c r="J133" s="65">
        <f ca="1">VLOOKUP($A133,INDIRECT($P$2),COLUMN()-1,FALSE)*VLOOKUP($A133,Usinas!$C:$D,2,FALSE)</f>
        <v>63.449100000000001</v>
      </c>
      <c r="K133" s="65">
        <f ca="1">VLOOKUP($A133,INDIRECT($P$2),COLUMN()-1,FALSE)*VLOOKUP($A133,Usinas!$C:$D,2,FALSE)</f>
        <v>58.472699999999996</v>
      </c>
      <c r="L133" s="65">
        <f ca="1">VLOOKUP($A133,INDIRECT($P$2),COLUMN()-1,FALSE)*VLOOKUP($A133,Usinas!$C:$D,2,FALSE)</f>
        <v>59.716799999999999</v>
      </c>
      <c r="M133" s="65">
        <f ca="1">VLOOKUP($A133,INDIRECT($P$2),COLUMN()-1,FALSE)*VLOOKUP($A133,Usinas!$C:$D,2,FALSE)</f>
        <v>64.693200000000004</v>
      </c>
      <c r="N133" s="65">
        <f ca="1">VLOOKUP($A133,INDIRECT($P$2),COLUMN()-1,FALSE)*VLOOKUP($A133,Usinas!$C:$D,2,FALSE)</f>
        <v>75.890100000000004</v>
      </c>
      <c r="O133" s="65">
        <f ca="1">VLOOKUP($A133,INDIRECT($P$2),COLUMN()-1,FALSE)*VLOOKUP($A133,Usinas!$C:$D,2,FALSE)</f>
        <v>99.527999999999992</v>
      </c>
    </row>
    <row r="134" spans="1:15" outlineLevel="1" collapsed="1" x14ac:dyDescent="0.25">
      <c r="A134" s="40"/>
      <c r="B134" s="41" t="s">
        <v>56</v>
      </c>
      <c r="D134" s="83">
        <f t="shared" ref="D134:I134" ca="1" si="18">SUM(D129:D133)</f>
        <v>641.07920000000001</v>
      </c>
      <c r="E134" s="49">
        <f t="shared" ca="1" si="18"/>
        <v>702.50660000000005</v>
      </c>
      <c r="F134" s="49">
        <f t="shared" ca="1" si="18"/>
        <v>697.78110000000004</v>
      </c>
      <c r="G134" s="49">
        <f t="shared" ca="1" si="18"/>
        <v>567.52089999999998</v>
      </c>
      <c r="H134" s="49">
        <f t="shared" ca="1" si="18"/>
        <v>446.58739999999995</v>
      </c>
      <c r="I134" s="84">
        <f t="shared" ca="1" si="18"/>
        <v>393.06540000000001</v>
      </c>
      <c r="J134" s="83">
        <f t="shared" ref="J134:O134" ca="1" si="19">SUM(J129:J133)</f>
        <v>360.68329999999997</v>
      </c>
      <c r="K134" s="49">
        <f t="shared" ca="1" si="19"/>
        <v>339.07299999999998</v>
      </c>
      <c r="L134" s="49">
        <f t="shared" ca="1" si="19"/>
        <v>338.44209999999998</v>
      </c>
      <c r="M134" s="49">
        <f t="shared" ca="1" si="19"/>
        <v>371.43810000000002</v>
      </c>
      <c r="N134" s="49">
        <f t="shared" ca="1" si="19"/>
        <v>423.39960000000002</v>
      </c>
      <c r="O134" s="84">
        <f t="shared" ca="1" si="19"/>
        <v>523.65340000000003</v>
      </c>
    </row>
    <row r="135" spans="1:15" outlineLevel="1" x14ac:dyDescent="0.25">
      <c r="A135" s="42"/>
      <c r="B135" s="43" t="s">
        <v>0</v>
      </c>
      <c r="D135" s="80"/>
      <c r="E135" s="81"/>
      <c r="F135" s="81"/>
      <c r="G135" s="81"/>
      <c r="H135" s="81"/>
      <c r="I135" s="82"/>
      <c r="J135" s="80"/>
      <c r="K135" s="81"/>
      <c r="L135" s="81"/>
      <c r="M135" s="81"/>
      <c r="N135" s="81"/>
      <c r="O135" s="82"/>
    </row>
    <row r="136" spans="1:15" outlineLevel="1" x14ac:dyDescent="0.25">
      <c r="A136" s="1"/>
      <c r="B136" s="133"/>
      <c r="D136" s="50"/>
      <c r="E136" s="51"/>
      <c r="F136" s="51"/>
      <c r="G136" s="51"/>
      <c r="H136" s="51"/>
      <c r="I136" s="51"/>
      <c r="J136" s="50"/>
      <c r="K136" s="51"/>
      <c r="L136" s="51"/>
      <c r="M136" s="51"/>
      <c r="N136" s="51"/>
      <c r="O136" s="51"/>
    </row>
    <row r="137" spans="1:15" outlineLevel="1" x14ac:dyDescent="0.25">
      <c r="A137" s="38"/>
      <c r="B137" s="39"/>
      <c r="D137" s="545" t="s">
        <v>143</v>
      </c>
      <c r="E137" s="546" t="s">
        <v>58</v>
      </c>
      <c r="F137" s="546" t="s">
        <v>144</v>
      </c>
      <c r="G137" s="546"/>
      <c r="H137" s="546"/>
      <c r="I137" s="547"/>
      <c r="J137" s="545" t="s">
        <v>143</v>
      </c>
      <c r="K137" s="546" t="s">
        <v>58</v>
      </c>
      <c r="L137" s="546" t="s">
        <v>144</v>
      </c>
      <c r="M137" s="546"/>
      <c r="N137" s="546"/>
      <c r="O137" s="547"/>
    </row>
    <row r="138" spans="1:15" hidden="1" outlineLevel="2" x14ac:dyDescent="0.25">
      <c r="A138" s="30">
        <v>255</v>
      </c>
      <c r="B138" s="31" t="s">
        <v>145</v>
      </c>
      <c r="D138" s="65">
        <f ca="1">VLOOKUP($A138,INDIRECT($P$2),COLUMN()-1,FALSE)*VLOOKUP($A138,Usinas!$C:$D,2,FALSE)</f>
        <v>508.97659999999996</v>
      </c>
      <c r="E138" s="65">
        <f ca="1">VLOOKUP($A138,INDIRECT($P$2),COLUMN()-1,FALSE)*VLOOKUP($A138,Usinas!$C:$D,2,FALSE)</f>
        <v>341.80539999999996</v>
      </c>
      <c r="F138" s="65">
        <f ca="1">VLOOKUP($A138,INDIRECT($P$2),COLUMN()-1,FALSE)*VLOOKUP($A138,Usinas!$C:$D,2,FALSE)</f>
        <v>308.96819999999997</v>
      </c>
      <c r="G138" s="65">
        <f ca="1">VLOOKUP($A138,INDIRECT($P$2),COLUMN()-1,FALSE)*VLOOKUP($A138,Usinas!$C:$D,2,FALSE)</f>
        <v>194.03799999999998</v>
      </c>
      <c r="H138" s="65">
        <f ca="1">VLOOKUP($A138,INDIRECT($P$2),COLUMN()-1,FALSE)*VLOOKUP($A138,Usinas!$C:$D,2,FALSE)</f>
        <v>102.98939999999999</v>
      </c>
      <c r="I138" s="65">
        <f ca="1">VLOOKUP($A138,INDIRECT($P$2),COLUMN()-1,FALSE)*VLOOKUP($A138,Usinas!$C:$D,2,FALSE)</f>
        <v>77.615200000000002</v>
      </c>
      <c r="J138" s="65">
        <f ca="1">VLOOKUP($A138,INDIRECT($P$2),COLUMN()-1,FALSE)*VLOOKUP($A138,Usinas!$C:$D,2,FALSE)</f>
        <v>64.181799999999996</v>
      </c>
      <c r="K138" s="65">
        <f ca="1">VLOOKUP($A138,INDIRECT($P$2),COLUMN()-1,FALSE)*VLOOKUP($A138,Usinas!$C:$D,2,FALSE)</f>
        <v>53.733599999999996</v>
      </c>
      <c r="L138" s="65">
        <f ca="1">VLOOKUP($A138,INDIRECT($P$2),COLUMN()-1,FALSE)*VLOOKUP($A138,Usinas!$C:$D,2,FALSE)</f>
        <v>50.748399999999997</v>
      </c>
      <c r="M138" s="65">
        <f ca="1">VLOOKUP($A138,INDIRECT($P$2),COLUMN()-1,FALSE)*VLOOKUP($A138,Usinas!$C:$D,2,FALSE)</f>
        <v>98.511600000000001</v>
      </c>
      <c r="N138" s="65">
        <f ca="1">VLOOKUP($A138,INDIRECT($P$2),COLUMN()-1,FALSE)*VLOOKUP($A138,Usinas!$C:$D,2,FALSE)</f>
        <v>294.04219999999998</v>
      </c>
      <c r="O138" s="65">
        <f ca="1">VLOOKUP($A138,INDIRECT($P$2),COLUMN()-1,FALSE)*VLOOKUP($A138,Usinas!$C:$D,2,FALSE)</f>
        <v>523.90260000000001</v>
      </c>
    </row>
    <row r="139" spans="1:15" outlineLevel="1" collapsed="1" x14ac:dyDescent="0.25">
      <c r="A139" s="40"/>
      <c r="B139" s="41" t="s">
        <v>56</v>
      </c>
      <c r="D139" s="83">
        <f t="shared" ref="D139:O139" ca="1" si="20">D138</f>
        <v>508.97659999999996</v>
      </c>
      <c r="E139" s="49">
        <f t="shared" ca="1" si="20"/>
        <v>341.80539999999996</v>
      </c>
      <c r="F139" s="49">
        <f t="shared" ca="1" si="20"/>
        <v>308.96819999999997</v>
      </c>
      <c r="G139" s="49">
        <f t="shared" ca="1" si="20"/>
        <v>194.03799999999998</v>
      </c>
      <c r="H139" s="49">
        <f t="shared" ca="1" si="20"/>
        <v>102.98939999999999</v>
      </c>
      <c r="I139" s="84">
        <f t="shared" ca="1" si="20"/>
        <v>77.615200000000002</v>
      </c>
      <c r="J139" s="83">
        <f t="shared" ca="1" si="20"/>
        <v>64.181799999999996</v>
      </c>
      <c r="K139" s="49">
        <f t="shared" ca="1" si="20"/>
        <v>53.733599999999996</v>
      </c>
      <c r="L139" s="49">
        <f t="shared" ca="1" si="20"/>
        <v>50.748399999999997</v>
      </c>
      <c r="M139" s="49">
        <f t="shared" ca="1" si="20"/>
        <v>98.511600000000001</v>
      </c>
      <c r="N139" s="49">
        <f t="shared" ca="1" si="20"/>
        <v>294.04219999999998</v>
      </c>
      <c r="O139" s="84">
        <f t="shared" ca="1" si="20"/>
        <v>523.90260000000001</v>
      </c>
    </row>
    <row r="140" spans="1:15" outlineLevel="1" x14ac:dyDescent="0.25">
      <c r="A140" s="42"/>
      <c r="B140" s="43" t="s">
        <v>0</v>
      </c>
      <c r="D140" s="80"/>
      <c r="E140" s="81"/>
      <c r="F140" s="81"/>
      <c r="G140" s="81"/>
      <c r="H140" s="81"/>
      <c r="I140" s="82"/>
      <c r="J140" s="80"/>
      <c r="K140" s="81"/>
      <c r="L140" s="81"/>
      <c r="M140" s="81"/>
      <c r="N140" s="81"/>
      <c r="O140" s="82"/>
    </row>
    <row r="141" spans="1:15" outlineLevel="1" x14ac:dyDescent="0.25">
      <c r="A141" s="1"/>
      <c r="B141" s="133"/>
      <c r="D141" s="50"/>
      <c r="E141" s="51"/>
      <c r="F141" s="51"/>
      <c r="G141" s="51"/>
      <c r="H141" s="51"/>
      <c r="I141" s="51"/>
      <c r="J141" s="50"/>
      <c r="K141" s="51"/>
      <c r="L141" s="51"/>
      <c r="M141" s="51"/>
      <c r="N141" s="51"/>
      <c r="O141" s="51"/>
    </row>
    <row r="142" spans="1:15" outlineLevel="1" x14ac:dyDescent="0.25">
      <c r="A142" s="38"/>
      <c r="B142" s="39"/>
      <c r="D142" s="545" t="s">
        <v>146</v>
      </c>
      <c r="E142" s="546" t="s">
        <v>58</v>
      </c>
      <c r="F142" s="546" t="s">
        <v>147</v>
      </c>
      <c r="G142" s="546"/>
      <c r="H142" s="546"/>
      <c r="I142" s="547"/>
      <c r="J142" s="545" t="s">
        <v>146</v>
      </c>
      <c r="K142" s="546" t="s">
        <v>58</v>
      </c>
      <c r="L142" s="546" t="s">
        <v>147</v>
      </c>
      <c r="M142" s="546"/>
      <c r="N142" s="546"/>
      <c r="O142" s="547"/>
    </row>
    <row r="143" spans="1:15" outlineLevel="2" x14ac:dyDescent="0.25">
      <c r="A143" s="30">
        <v>279</v>
      </c>
      <c r="B143" s="31" t="s">
        <v>148</v>
      </c>
      <c r="D143" s="65">
        <f ca="1">VLOOKUP($A143,INDIRECT($P$2),COLUMN()-1,FALSE)*VLOOKUP($A143,Usinas!$C:$D,2,FALSE)</f>
        <v>119.739</v>
      </c>
      <c r="E143" s="65">
        <f ca="1">VLOOKUP($A143,INDIRECT($P$2),COLUMN()-1,FALSE)*VLOOKUP($A143,Usinas!$C:$D,2,FALSE)</f>
        <v>185.62049999999999</v>
      </c>
      <c r="F143" s="65">
        <f ca="1">VLOOKUP($A143,INDIRECT($P$2),COLUMN()-1,FALSE)*VLOOKUP($A143,Usinas!$C:$D,2,FALSE)</f>
        <v>211.422</v>
      </c>
      <c r="G143" s="65">
        <f ca="1">VLOOKUP($A143,INDIRECT($P$2),COLUMN()-1,FALSE)*VLOOKUP($A143,Usinas!$C:$D,2,FALSE)</f>
        <v>189.87899999999999</v>
      </c>
      <c r="H143" s="65">
        <f ca="1">VLOOKUP($A143,INDIRECT($P$2),COLUMN()-1,FALSE)*VLOOKUP($A143,Usinas!$C:$D,2,FALSE)</f>
        <v>116.232</v>
      </c>
      <c r="I143" s="65">
        <f ca="1">VLOOKUP($A143,INDIRECT($P$2),COLUMN()-1,FALSE)*VLOOKUP($A143,Usinas!$C:$D,2,FALSE)</f>
        <v>61.122</v>
      </c>
      <c r="J143" s="65">
        <f ca="1">VLOOKUP($A143,INDIRECT($P$2),COLUMN()-1,FALSE)*VLOOKUP($A143,Usinas!$C:$D,2,FALSE)</f>
        <v>35.8215</v>
      </c>
      <c r="K143" s="65">
        <f ca="1">VLOOKUP($A143,INDIRECT($P$2),COLUMN()-1,FALSE)*VLOOKUP($A143,Usinas!$C:$D,2,FALSE)</f>
        <v>22.044</v>
      </c>
      <c r="L143" s="65">
        <f ca="1">VLOOKUP($A143,INDIRECT($P$2),COLUMN()-1,FALSE)*VLOOKUP($A143,Usinas!$C:$D,2,FALSE)</f>
        <v>15.531000000000001</v>
      </c>
      <c r="M143" s="65">
        <f ca="1">VLOOKUP($A143,INDIRECT($P$2),COLUMN()-1,FALSE)*VLOOKUP($A143,Usinas!$C:$D,2,FALSE)</f>
        <v>15.2805</v>
      </c>
      <c r="N143" s="65">
        <f ca="1">VLOOKUP($A143,INDIRECT($P$2),COLUMN()-1,FALSE)*VLOOKUP($A143,Usinas!$C:$D,2,FALSE)</f>
        <v>29.559000000000001</v>
      </c>
      <c r="O143" s="65">
        <f ca="1">VLOOKUP($A143,INDIRECT($P$2),COLUMN()-1,FALSE)*VLOOKUP($A143,Usinas!$C:$D,2,FALSE)</f>
        <v>60.871499999999997</v>
      </c>
    </row>
    <row r="144" spans="1:15" outlineLevel="2" x14ac:dyDescent="0.25">
      <c r="A144" s="30">
        <v>145</v>
      </c>
      <c r="B144" s="31" t="s">
        <v>149</v>
      </c>
      <c r="D144" s="65">
        <f ca="1">VLOOKUP($A144,INDIRECT($P$2),COLUMN()-1,FALSE)*VLOOKUP($A144,Usinas!$C:$D,2,FALSE)</f>
        <v>62.805600000000005</v>
      </c>
      <c r="E144" s="65">
        <f ca="1">VLOOKUP($A144,INDIRECT($P$2),COLUMN()-1,FALSE)*VLOOKUP($A144,Usinas!$C:$D,2,FALSE)</f>
        <v>72.468000000000004</v>
      </c>
      <c r="F144" s="65">
        <f ca="1">VLOOKUP($A144,INDIRECT($P$2),COLUMN()-1,FALSE)*VLOOKUP($A144,Usinas!$C:$D,2,FALSE)</f>
        <v>79.983200000000011</v>
      </c>
      <c r="G144" s="65">
        <f ca="1">VLOOKUP($A144,INDIRECT($P$2),COLUMN()-1,FALSE)*VLOOKUP($A144,Usinas!$C:$D,2,FALSE)</f>
        <v>59.584800000000008</v>
      </c>
      <c r="H144" s="65">
        <f ca="1">VLOOKUP($A144,INDIRECT($P$2),COLUMN()-1,FALSE)*VLOOKUP($A144,Usinas!$C:$D,2,FALSE)</f>
        <v>42.407200000000003</v>
      </c>
      <c r="I144" s="65">
        <f ca="1">VLOOKUP($A144,INDIRECT($P$2),COLUMN()-1,FALSE)*VLOOKUP($A144,Usinas!$C:$D,2,FALSE)</f>
        <v>34.355200000000004</v>
      </c>
      <c r="J144" s="65">
        <f ca="1">VLOOKUP($A144,INDIRECT($P$2),COLUMN()-1,FALSE)*VLOOKUP($A144,Usinas!$C:$D,2,FALSE)</f>
        <v>31.134400000000003</v>
      </c>
      <c r="K144" s="65">
        <f ca="1">VLOOKUP($A144,INDIRECT($P$2),COLUMN()-1,FALSE)*VLOOKUP($A144,Usinas!$C:$D,2,FALSE)</f>
        <v>28.987200000000001</v>
      </c>
      <c r="L144" s="65">
        <f ca="1">VLOOKUP($A144,INDIRECT($P$2),COLUMN()-1,FALSE)*VLOOKUP($A144,Usinas!$C:$D,2,FALSE)</f>
        <v>28.450400000000002</v>
      </c>
      <c r="M144" s="65">
        <f ca="1">VLOOKUP($A144,INDIRECT($P$2),COLUMN()-1,FALSE)*VLOOKUP($A144,Usinas!$C:$D,2,FALSE)</f>
        <v>30.597600000000003</v>
      </c>
      <c r="N144" s="65">
        <f ca="1">VLOOKUP($A144,INDIRECT($P$2),COLUMN()-1,FALSE)*VLOOKUP($A144,Usinas!$C:$D,2,FALSE)</f>
        <v>35.428800000000003</v>
      </c>
      <c r="O144" s="65">
        <f ca="1">VLOOKUP($A144,INDIRECT($P$2),COLUMN()-1,FALSE)*VLOOKUP($A144,Usinas!$C:$D,2,FALSE)</f>
        <v>47.775200000000005</v>
      </c>
    </row>
    <row r="145" spans="1:15" outlineLevel="2" x14ac:dyDescent="0.25">
      <c r="A145" s="30">
        <v>229</v>
      </c>
      <c r="B145" s="31" t="s">
        <v>402</v>
      </c>
      <c r="D145" s="65">
        <f ca="1">VLOOKUP($A145,INDIRECT($P$2),COLUMN()-1,FALSE)*VLOOKUP($A145,Usinas!$C:$D,2,FALSE)</f>
        <v>1817.4259999999999</v>
      </c>
      <c r="E145" s="65">
        <f ca="1">VLOOKUP($A145,INDIRECT($P$2),COLUMN()-1,FALSE)*VLOOKUP($A145,Usinas!$C:$D,2,FALSE)</f>
        <v>2121.2359999999999</v>
      </c>
      <c r="F145" s="65">
        <f ca="1">VLOOKUP($A145,INDIRECT($P$2),COLUMN()-1,FALSE)*VLOOKUP($A145,Usinas!$C:$D,2,FALSE)</f>
        <v>2217.5659999999998</v>
      </c>
      <c r="G145" s="65">
        <f ca="1">VLOOKUP($A145,INDIRECT($P$2),COLUMN()-1,FALSE)*VLOOKUP($A145,Usinas!$C:$D,2,FALSE)</f>
        <v>1776.9179999999999</v>
      </c>
      <c r="H145" s="65">
        <f ca="1">VLOOKUP($A145,INDIRECT($P$2),COLUMN()-1,FALSE)*VLOOKUP($A145,Usinas!$C:$D,2,FALSE)</f>
        <v>1137.682</v>
      </c>
      <c r="I145" s="65">
        <f ca="1">VLOOKUP($A145,INDIRECT($P$2),COLUMN()-1,FALSE)*VLOOKUP($A145,Usinas!$C:$D,2,FALSE)</f>
        <v>730.13199999999995</v>
      </c>
      <c r="J145" s="65">
        <f ca="1">VLOOKUP($A145,INDIRECT($P$2),COLUMN()-1,FALSE)*VLOOKUP($A145,Usinas!$C:$D,2,FALSE)</f>
        <v>518.20600000000002</v>
      </c>
      <c r="K145" s="65">
        <f ca="1">VLOOKUP($A145,INDIRECT($P$2),COLUMN()-1,FALSE)*VLOOKUP($A145,Usinas!$C:$D,2,FALSE)</f>
        <v>398.65800000000002</v>
      </c>
      <c r="L145" s="65">
        <f ca="1">VLOOKUP($A145,INDIRECT($P$2),COLUMN()-1,FALSE)*VLOOKUP($A145,Usinas!$C:$D,2,FALSE)</f>
        <v>347.28199999999998</v>
      </c>
      <c r="M145" s="65">
        <f ca="1">VLOOKUP($A145,INDIRECT($P$2),COLUMN()-1,FALSE)*VLOOKUP($A145,Usinas!$C:$D,2,FALSE)</f>
        <v>437.19</v>
      </c>
      <c r="N145" s="65">
        <f ca="1">VLOOKUP($A145,INDIRECT($P$2),COLUMN()-1,FALSE)*VLOOKUP($A145,Usinas!$C:$D,2,FALSE)</f>
        <v>729.14400000000001</v>
      </c>
      <c r="O145" s="65">
        <f ca="1">VLOOKUP($A145,INDIRECT($P$2),COLUMN()-1,FALSE)*VLOOKUP($A145,Usinas!$C:$D,2,FALSE)</f>
        <v>1265.134</v>
      </c>
    </row>
    <row r="146" spans="1:15" s="405" customFormat="1" outlineLevel="2" x14ac:dyDescent="0.25">
      <c r="A146" s="30">
        <v>230</v>
      </c>
      <c r="B146" s="31" t="s">
        <v>765</v>
      </c>
      <c r="C146" s="93"/>
      <c r="D146" s="65">
        <f ca="1">VLOOKUP($A146,INDIRECT($P$2),COLUMN()-1,FALSE)*VLOOKUP($A146,Usinas!$C:$D,2,FALSE)</f>
        <v>0</v>
      </c>
      <c r="E146" s="65">
        <f ca="1">VLOOKUP($A146,INDIRECT($P$2),COLUMN()-1,FALSE)*VLOOKUP($A146,Usinas!$C:$D,2,FALSE)</f>
        <v>0</v>
      </c>
      <c r="F146" s="65">
        <f ca="1">VLOOKUP($A146,INDIRECT($P$2),COLUMN()-1,FALSE)*VLOOKUP($A146,Usinas!$C:$D,2,FALSE)</f>
        <v>0</v>
      </c>
      <c r="G146" s="65">
        <f ca="1">VLOOKUP($A146,INDIRECT($P$2),COLUMN()-1,FALSE)*VLOOKUP($A146,Usinas!$C:$D,2,FALSE)</f>
        <v>0</v>
      </c>
      <c r="H146" s="65">
        <f ca="1">VLOOKUP($A146,INDIRECT($P$2),COLUMN()-1,FALSE)*VLOOKUP($A146,Usinas!$C:$D,2,FALSE)</f>
        <v>0</v>
      </c>
      <c r="I146" s="65">
        <f ca="1">VLOOKUP($A146,INDIRECT($P$2),COLUMN()-1,FALSE)*VLOOKUP($A146,Usinas!$C:$D,2,FALSE)</f>
        <v>0</v>
      </c>
      <c r="J146" s="65">
        <f ca="1">VLOOKUP($A146,INDIRECT($P$2),COLUMN()-1,FALSE)*VLOOKUP($A146,Usinas!$C:$D,2,FALSE)</f>
        <v>0</v>
      </c>
      <c r="K146" s="65">
        <f ca="1">VLOOKUP($A146,INDIRECT($P$2),COLUMN()-1,FALSE)*VLOOKUP($A146,Usinas!$C:$D,2,FALSE)</f>
        <v>0</v>
      </c>
      <c r="L146" s="65">
        <f ca="1">VLOOKUP($A146,INDIRECT($P$2),COLUMN()-1,FALSE)*VLOOKUP($A146,Usinas!$C:$D,2,FALSE)</f>
        <v>0</v>
      </c>
      <c r="M146" s="65">
        <f ca="1">VLOOKUP($A146,INDIRECT($P$2),COLUMN()-1,FALSE)*VLOOKUP($A146,Usinas!$C:$D,2,FALSE)</f>
        <v>0</v>
      </c>
      <c r="N146" s="65">
        <f ca="1">VLOOKUP($A146,INDIRECT($P$2),COLUMN()-1,FALSE)*VLOOKUP($A146,Usinas!$C:$D,2,FALSE)</f>
        <v>0</v>
      </c>
      <c r="O146" s="65">
        <f ca="1">VLOOKUP($A146,INDIRECT($P$2),COLUMN()-1,FALSE)*VLOOKUP($A146,Usinas!$C:$D,2,FALSE)</f>
        <v>0</v>
      </c>
    </row>
    <row r="147" spans="1:15" outlineLevel="2" x14ac:dyDescent="0.25">
      <c r="A147" s="30">
        <v>285</v>
      </c>
      <c r="B147" s="31" t="s">
        <v>150</v>
      </c>
      <c r="D147" s="65">
        <f ca="1">VLOOKUP($A147,INDIRECT($P$2),COLUMN()-1,FALSE)*VLOOKUP($A147,Usinas!$C:$D,2,FALSE)</f>
        <v>3655.0865999999996</v>
      </c>
      <c r="E147" s="65">
        <f ca="1">VLOOKUP($A147,INDIRECT($P$2),COLUMN()-1,FALSE)*VLOOKUP($A147,Usinas!$C:$D,2,FALSE)</f>
        <v>4704.3380999999999</v>
      </c>
      <c r="F147" s="65">
        <f ca="1">VLOOKUP($A147,INDIRECT($P$2),COLUMN()-1,FALSE)*VLOOKUP($A147,Usinas!$C:$D,2,FALSE)</f>
        <v>5433.9285</v>
      </c>
      <c r="G147" s="65">
        <f ca="1">VLOOKUP($A147,INDIRECT($P$2),COLUMN()-1,FALSE)*VLOOKUP($A147,Usinas!$C:$D,2,FALSE)</f>
        <v>5251.6859999999997</v>
      </c>
      <c r="H147" s="65">
        <f ca="1">VLOOKUP($A147,INDIRECT($P$2),COLUMN()-1,FALSE)*VLOOKUP($A147,Usinas!$C:$D,2,FALSE)</f>
        <v>4050.9017999999996</v>
      </c>
      <c r="I147" s="65">
        <f ca="1">VLOOKUP($A147,INDIRECT($P$2),COLUMN()-1,FALSE)*VLOOKUP($A147,Usinas!$C:$D,2,FALSE)</f>
        <v>2824.3709999999996</v>
      </c>
      <c r="J147" s="65">
        <f ca="1">VLOOKUP($A147,INDIRECT($P$2),COLUMN()-1,FALSE)*VLOOKUP($A147,Usinas!$C:$D,2,FALSE)</f>
        <v>1808.6210999999998</v>
      </c>
      <c r="K147" s="65">
        <f ca="1">VLOOKUP($A147,INDIRECT($P$2),COLUMN()-1,FALSE)*VLOOKUP($A147,Usinas!$C:$D,2,FALSE)</f>
        <v>1111.1363999999999</v>
      </c>
      <c r="L147" s="65">
        <f ca="1">VLOOKUP($A147,INDIRECT($P$2),COLUMN()-1,FALSE)*VLOOKUP($A147,Usinas!$C:$D,2,FALSE)</f>
        <v>823.42589999999996</v>
      </c>
      <c r="M147" s="65">
        <f ca="1">VLOOKUP($A147,INDIRECT($P$2),COLUMN()-1,FALSE)*VLOOKUP($A147,Usinas!$C:$D,2,FALSE)</f>
        <v>988.14209999999991</v>
      </c>
      <c r="N147" s="65">
        <f ca="1">VLOOKUP($A147,INDIRECT($P$2),COLUMN()-1,FALSE)*VLOOKUP($A147,Usinas!$C:$D,2,FALSE)</f>
        <v>1558.5998999999999</v>
      </c>
      <c r="O147" s="65">
        <f ca="1">VLOOKUP($A147,INDIRECT($P$2),COLUMN()-1,FALSE)*VLOOKUP($A147,Usinas!$C:$D,2,FALSE)</f>
        <v>2488.2692999999999</v>
      </c>
    </row>
    <row r="148" spans="1:15" outlineLevel="2" x14ac:dyDescent="0.25">
      <c r="A148" s="30">
        <v>287</v>
      </c>
      <c r="B148" s="31" t="s">
        <v>151</v>
      </c>
      <c r="D148" s="65">
        <f ca="1">VLOOKUP($A148,INDIRECT($P$2),COLUMN()-1,FALSE)*VLOOKUP($A148,Usinas!$C:$D,2,FALSE)</f>
        <v>3317.0104999999999</v>
      </c>
      <c r="E148" s="65">
        <f ca="1">VLOOKUP($A148,INDIRECT($P$2),COLUMN()-1,FALSE)*VLOOKUP($A148,Usinas!$C:$D,2,FALSE)</f>
        <v>4267.9376999999995</v>
      </c>
      <c r="F148" s="65">
        <f ca="1">VLOOKUP($A148,INDIRECT($P$2),COLUMN()-1,FALSE)*VLOOKUP($A148,Usinas!$C:$D,2,FALSE)</f>
        <v>4932.7267999999995</v>
      </c>
      <c r="G148" s="65">
        <f ca="1">VLOOKUP($A148,INDIRECT($P$2),COLUMN()-1,FALSE)*VLOOKUP($A148,Usinas!$C:$D,2,FALSE)</f>
        <v>4769.1994999999997</v>
      </c>
      <c r="H148" s="65">
        <f ca="1">VLOOKUP($A148,INDIRECT($P$2),COLUMN()-1,FALSE)*VLOOKUP($A148,Usinas!$C:$D,2,FALSE)</f>
        <v>3678.8788</v>
      </c>
      <c r="I148" s="65">
        <f ca="1">VLOOKUP($A148,INDIRECT($P$2),COLUMN()-1,FALSE)*VLOOKUP($A148,Usinas!$C:$D,2,FALSE)</f>
        <v>2565.8112999999998</v>
      </c>
      <c r="J148" s="65">
        <f ca="1">VLOOKUP($A148,INDIRECT($P$2),COLUMN()-1,FALSE)*VLOOKUP($A148,Usinas!$C:$D,2,FALSE)</f>
        <v>1643.1788999999999</v>
      </c>
      <c r="K148" s="65">
        <f ca="1">VLOOKUP($A148,INDIRECT($P$2),COLUMN()-1,FALSE)*VLOOKUP($A148,Usinas!$C:$D,2,FALSE)</f>
        <v>1009.4585999999999</v>
      </c>
      <c r="L148" s="65">
        <f ca="1">VLOOKUP($A148,INDIRECT($P$2),COLUMN()-1,FALSE)*VLOOKUP($A148,Usinas!$C:$D,2,FALSE)</f>
        <v>747.8703999999999</v>
      </c>
      <c r="M148" s="65">
        <f ca="1">VLOOKUP($A148,INDIRECT($P$2),COLUMN()-1,FALSE)*VLOOKUP($A148,Usinas!$C:$D,2,FALSE)</f>
        <v>896.69549999999992</v>
      </c>
      <c r="N148" s="65">
        <f ca="1">VLOOKUP($A148,INDIRECT($P$2),COLUMN()-1,FALSE)*VLOOKUP($A148,Usinas!$C:$D,2,FALSE)</f>
        <v>1414.0464999999999</v>
      </c>
      <c r="O148" s="65">
        <f ca="1">VLOOKUP($A148,INDIRECT($P$2),COLUMN()-1,FALSE)*VLOOKUP($A148,Usinas!$C:$D,2,FALSE)</f>
        <v>2257.4811999999997</v>
      </c>
    </row>
    <row r="149" spans="1:15" outlineLevel="2" x14ac:dyDescent="0.25">
      <c r="A149" s="30">
        <v>291</v>
      </c>
      <c r="B149" s="31" t="s">
        <v>152</v>
      </c>
      <c r="D149" s="65">
        <f ca="1">VLOOKUP($A149,INDIRECT($P$2),COLUMN()-1,FALSE)*VLOOKUP($A149,Usinas!$C:$D,2,FALSE)</f>
        <v>432.7122</v>
      </c>
      <c r="E149" s="65">
        <f ca="1">VLOOKUP($A149,INDIRECT($P$2),COLUMN()-1,FALSE)*VLOOKUP($A149,Usinas!$C:$D,2,FALSE)</f>
        <v>642.11710000000005</v>
      </c>
      <c r="F149" s="65">
        <f ca="1">VLOOKUP($A149,INDIRECT($P$2),COLUMN()-1,FALSE)*VLOOKUP($A149,Usinas!$C:$D,2,FALSE)</f>
        <v>721.18700000000001</v>
      </c>
      <c r="G149" s="65">
        <f ca="1">VLOOKUP($A149,INDIRECT($P$2),COLUMN()-1,FALSE)*VLOOKUP($A149,Usinas!$C:$D,2,FALSE)</f>
        <v>629.08360000000005</v>
      </c>
      <c r="H149" s="65">
        <f ca="1">VLOOKUP($A149,INDIRECT($P$2),COLUMN()-1,FALSE)*VLOOKUP($A149,Usinas!$C:$D,2,FALSE)</f>
        <v>399.69400000000002</v>
      </c>
      <c r="I149" s="65">
        <f ca="1">VLOOKUP($A149,INDIRECT($P$2),COLUMN()-1,FALSE)*VLOOKUP($A149,Usinas!$C:$D,2,FALSE)</f>
        <v>186.8135</v>
      </c>
      <c r="J149" s="65">
        <f ca="1">VLOOKUP($A149,INDIRECT($P$2),COLUMN()-1,FALSE)*VLOOKUP($A149,Usinas!$C:$D,2,FALSE)</f>
        <v>86.021100000000004</v>
      </c>
      <c r="K149" s="65">
        <f ca="1">VLOOKUP($A149,INDIRECT($P$2),COLUMN()-1,FALSE)*VLOOKUP($A149,Usinas!$C:$D,2,FALSE)</f>
        <v>49.527299999999997</v>
      </c>
      <c r="L149" s="65">
        <f ca="1">VLOOKUP($A149,INDIRECT($P$2),COLUMN()-1,FALSE)*VLOOKUP($A149,Usinas!$C:$D,2,FALSE)</f>
        <v>40.838300000000004</v>
      </c>
      <c r="M149" s="65">
        <f ca="1">VLOOKUP($A149,INDIRECT($P$2),COLUMN()-1,FALSE)*VLOOKUP($A149,Usinas!$C:$D,2,FALSE)</f>
        <v>46.051699999999997</v>
      </c>
      <c r="N149" s="65">
        <f ca="1">VLOOKUP($A149,INDIRECT($P$2),COLUMN()-1,FALSE)*VLOOKUP($A149,Usinas!$C:$D,2,FALSE)</f>
        <v>80.807699999999997</v>
      </c>
      <c r="O149" s="65">
        <f ca="1">VLOOKUP($A149,INDIRECT($P$2),COLUMN()-1,FALSE)*VLOOKUP($A149,Usinas!$C:$D,2,FALSE)</f>
        <v>198.10919999999999</v>
      </c>
    </row>
    <row r="150" spans="1:15" outlineLevel="2" x14ac:dyDescent="0.25">
      <c r="A150" s="30">
        <v>296</v>
      </c>
      <c r="B150" s="31" t="s">
        <v>153</v>
      </c>
      <c r="D150" s="65">
        <f ca="1">VLOOKUP($A150,INDIRECT($P$2),COLUMN()-1,FALSE)*VLOOKUP($A150,Usinas!$C:$D,2,FALSE)</f>
        <v>49.378</v>
      </c>
      <c r="E150" s="65">
        <f ca="1">VLOOKUP($A150,INDIRECT($P$2),COLUMN()-1,FALSE)*VLOOKUP($A150,Usinas!$C:$D,2,FALSE)</f>
        <v>52.199600000000004</v>
      </c>
      <c r="F150" s="65">
        <f ca="1">VLOOKUP($A150,INDIRECT($P$2),COLUMN()-1,FALSE)*VLOOKUP($A150,Usinas!$C:$D,2,FALSE)</f>
        <v>55.0212</v>
      </c>
      <c r="G150" s="65">
        <f ca="1">VLOOKUP($A150,INDIRECT($P$2),COLUMN()-1,FALSE)*VLOOKUP($A150,Usinas!$C:$D,2,FALSE)</f>
        <v>52.199600000000004</v>
      </c>
      <c r="H150" s="65">
        <f ca="1">VLOOKUP($A150,INDIRECT($P$2),COLUMN()-1,FALSE)*VLOOKUP($A150,Usinas!$C:$D,2,FALSE)</f>
        <v>47.967200000000005</v>
      </c>
      <c r="I150" s="65">
        <f ca="1">VLOOKUP($A150,INDIRECT($P$2),COLUMN()-1,FALSE)*VLOOKUP($A150,Usinas!$C:$D,2,FALSE)</f>
        <v>45.145600000000002</v>
      </c>
      <c r="J150" s="65">
        <f ca="1">VLOOKUP($A150,INDIRECT($P$2),COLUMN()-1,FALSE)*VLOOKUP($A150,Usinas!$C:$D,2,FALSE)</f>
        <v>42.323999999999998</v>
      </c>
      <c r="K150" s="65">
        <f ca="1">VLOOKUP($A150,INDIRECT($P$2),COLUMN()-1,FALSE)*VLOOKUP($A150,Usinas!$C:$D,2,FALSE)</f>
        <v>42.323999999999998</v>
      </c>
      <c r="L150" s="65">
        <f ca="1">VLOOKUP($A150,INDIRECT($P$2),COLUMN()-1,FALSE)*VLOOKUP($A150,Usinas!$C:$D,2,FALSE)</f>
        <v>40.913200000000003</v>
      </c>
      <c r="M150" s="65">
        <f ca="1">VLOOKUP($A150,INDIRECT($P$2),COLUMN()-1,FALSE)*VLOOKUP($A150,Usinas!$C:$D,2,FALSE)</f>
        <v>42.323999999999998</v>
      </c>
      <c r="N150" s="65">
        <f ca="1">VLOOKUP($A150,INDIRECT($P$2),COLUMN()-1,FALSE)*VLOOKUP($A150,Usinas!$C:$D,2,FALSE)</f>
        <v>43.7348</v>
      </c>
      <c r="O150" s="65">
        <f ca="1">VLOOKUP($A150,INDIRECT($P$2),COLUMN()-1,FALSE)*VLOOKUP($A150,Usinas!$C:$D,2,FALSE)</f>
        <v>46.556400000000004</v>
      </c>
    </row>
    <row r="151" spans="1:15" outlineLevel="1" x14ac:dyDescent="0.25">
      <c r="A151" s="40"/>
      <c r="B151" s="41" t="s">
        <v>56</v>
      </c>
      <c r="D151" s="83">
        <f t="shared" ref="D151:I151" ca="1" si="21">SUM(D143:D150)</f>
        <v>9454.1579000000002</v>
      </c>
      <c r="E151" s="49">
        <f t="shared" ca="1" si="21"/>
        <v>12045.916999999998</v>
      </c>
      <c r="F151" s="49">
        <f t="shared" ca="1" si="21"/>
        <v>13651.834699999998</v>
      </c>
      <c r="G151" s="49">
        <f t="shared" ca="1" si="21"/>
        <v>12728.550499999999</v>
      </c>
      <c r="H151" s="49">
        <f t="shared" ca="1" si="21"/>
        <v>9473.762999999999</v>
      </c>
      <c r="I151" s="84">
        <f t="shared" ca="1" si="21"/>
        <v>6447.7505999999994</v>
      </c>
      <c r="J151" s="83">
        <f t="shared" ref="J151:O151" ca="1" si="22">SUM(J143:J150)</f>
        <v>4165.3069999999998</v>
      </c>
      <c r="K151" s="49">
        <f t="shared" ca="1" si="22"/>
        <v>2662.1355000000003</v>
      </c>
      <c r="L151" s="49">
        <f t="shared" ca="1" si="22"/>
        <v>2044.3111999999996</v>
      </c>
      <c r="M151" s="49">
        <f t="shared" ca="1" si="22"/>
        <v>2456.2813999999998</v>
      </c>
      <c r="N151" s="49">
        <f t="shared" ca="1" si="22"/>
        <v>3891.3206999999998</v>
      </c>
      <c r="O151" s="84">
        <f t="shared" ca="1" si="22"/>
        <v>6364.1967999999997</v>
      </c>
    </row>
    <row r="152" spans="1:15" outlineLevel="1" x14ac:dyDescent="0.25">
      <c r="A152" s="42"/>
      <c r="B152" s="43" t="s">
        <v>0</v>
      </c>
      <c r="D152" s="80"/>
      <c r="E152" s="81"/>
      <c r="F152" s="81"/>
      <c r="G152" s="81"/>
      <c r="H152" s="81"/>
      <c r="I152" s="82"/>
      <c r="J152" s="80"/>
      <c r="K152" s="81"/>
      <c r="L152" s="81"/>
      <c r="M152" s="81"/>
      <c r="N152" s="81"/>
      <c r="O152" s="82"/>
    </row>
    <row r="153" spans="1:15" outlineLevel="1" x14ac:dyDescent="0.25">
      <c r="A153" s="1"/>
      <c r="B153" s="133"/>
      <c r="D153" s="50"/>
      <c r="E153" s="51"/>
      <c r="F153" s="51"/>
      <c r="G153" s="51"/>
      <c r="H153" s="51"/>
      <c r="I153" s="51"/>
      <c r="J153" s="50"/>
      <c r="K153" s="51"/>
      <c r="L153" s="51"/>
      <c r="M153" s="51"/>
      <c r="N153" s="51"/>
      <c r="O153" s="51"/>
    </row>
    <row r="154" spans="1:15" outlineLevel="1" x14ac:dyDescent="0.25">
      <c r="A154" s="38"/>
      <c r="B154" s="39"/>
      <c r="D154" s="545" t="s">
        <v>154</v>
      </c>
      <c r="E154" s="546" t="s">
        <v>58</v>
      </c>
      <c r="F154" s="546" t="s">
        <v>155</v>
      </c>
      <c r="G154" s="546"/>
      <c r="H154" s="546"/>
      <c r="I154" s="547"/>
      <c r="J154" s="545" t="s">
        <v>154</v>
      </c>
      <c r="K154" s="546" t="s">
        <v>58</v>
      </c>
      <c r="L154" s="546" t="s">
        <v>155</v>
      </c>
      <c r="M154" s="546"/>
      <c r="N154" s="546"/>
      <c r="O154" s="547"/>
    </row>
    <row r="155" spans="1:15" hidden="1" outlineLevel="2" x14ac:dyDescent="0.25">
      <c r="A155" s="30">
        <v>155</v>
      </c>
      <c r="B155" s="31" t="s">
        <v>156</v>
      </c>
      <c r="D155" s="65">
        <f ca="1">VLOOKUP($A155,INDIRECT($P$2),COLUMN()-1,FALSE)*VLOOKUP($A155,Usinas!$C:$D,2,FALSE)</f>
        <v>105.9825</v>
      </c>
      <c r="E155" s="65">
        <f ca="1">VLOOKUP($A155,INDIRECT($P$2),COLUMN()-1,FALSE)*VLOOKUP($A155,Usinas!$C:$D,2,FALSE)</f>
        <v>90.329700000000003</v>
      </c>
      <c r="F155" s="65">
        <f ca="1">VLOOKUP($A155,INDIRECT($P$2),COLUMN()-1,FALSE)*VLOOKUP($A155,Usinas!$C:$D,2,FALSE)</f>
        <v>77.285700000000006</v>
      </c>
      <c r="G155" s="65">
        <f ca="1">VLOOKUP($A155,INDIRECT($P$2),COLUMN()-1,FALSE)*VLOOKUP($A155,Usinas!$C:$D,2,FALSE)</f>
        <v>50.871600000000001</v>
      </c>
      <c r="H155" s="65">
        <f ca="1">VLOOKUP($A155,INDIRECT($P$2),COLUMN()-1,FALSE)*VLOOKUP($A155,Usinas!$C:$D,2,FALSE)</f>
        <v>35.218800000000002</v>
      </c>
      <c r="I155" s="65">
        <f ca="1">VLOOKUP($A155,INDIRECT($P$2),COLUMN()-1,FALSE)*VLOOKUP($A155,Usinas!$C:$D,2,FALSE)</f>
        <v>28.6968</v>
      </c>
      <c r="J155" s="65">
        <f ca="1">VLOOKUP($A155,INDIRECT($P$2),COLUMN()-1,FALSE)*VLOOKUP($A155,Usinas!$C:$D,2,FALSE)</f>
        <v>23.479199999999999</v>
      </c>
      <c r="K155" s="65">
        <f ca="1">VLOOKUP($A155,INDIRECT($P$2),COLUMN()-1,FALSE)*VLOOKUP($A155,Usinas!$C:$D,2,FALSE)</f>
        <v>19.892099999999999</v>
      </c>
      <c r="L155" s="65">
        <f ca="1">VLOOKUP($A155,INDIRECT($P$2),COLUMN()-1,FALSE)*VLOOKUP($A155,Usinas!$C:$D,2,FALSE)</f>
        <v>19.239899999999999</v>
      </c>
      <c r="M155" s="65">
        <f ca="1">VLOOKUP($A155,INDIRECT($P$2),COLUMN()-1,FALSE)*VLOOKUP($A155,Usinas!$C:$D,2,FALSE)</f>
        <v>24.4575</v>
      </c>
      <c r="N155" s="65">
        <f ca="1">VLOOKUP($A155,INDIRECT($P$2),COLUMN()-1,FALSE)*VLOOKUP($A155,Usinas!$C:$D,2,FALSE)</f>
        <v>42.066899999999997</v>
      </c>
      <c r="O155" s="65">
        <f ca="1">VLOOKUP($A155,INDIRECT($P$2),COLUMN()-1,FALSE)*VLOOKUP($A155,Usinas!$C:$D,2,FALSE)</f>
        <v>80.546700000000001</v>
      </c>
    </row>
    <row r="156" spans="1:15" hidden="1" outlineLevel="2" x14ac:dyDescent="0.25">
      <c r="A156" s="30">
        <v>156</v>
      </c>
      <c r="B156" s="31" t="s">
        <v>157</v>
      </c>
      <c r="D156" s="65">
        <f ca="1">VLOOKUP($A156,INDIRECT($P$2),COLUMN()-1,FALSE)*VLOOKUP($A156,Usinas!$C:$D,2,FALSE)</f>
        <v>620.20420000000001</v>
      </c>
      <c r="E156" s="65">
        <f ca="1">VLOOKUP($A156,INDIRECT($P$2),COLUMN()-1,FALSE)*VLOOKUP($A156,Usinas!$C:$D,2,FALSE)</f>
        <v>575.04369999999994</v>
      </c>
      <c r="F156" s="65">
        <f ca="1">VLOOKUP($A156,INDIRECT($P$2),COLUMN()-1,FALSE)*VLOOKUP($A156,Usinas!$C:$D,2,FALSE)</f>
        <v>479.56149999999997</v>
      </c>
      <c r="G156" s="65">
        <f ca="1">VLOOKUP($A156,INDIRECT($P$2),COLUMN()-1,FALSE)*VLOOKUP($A156,Usinas!$C:$D,2,FALSE)</f>
        <v>317.84389999999996</v>
      </c>
      <c r="H156" s="65">
        <f ca="1">VLOOKUP($A156,INDIRECT($P$2),COLUMN()-1,FALSE)*VLOOKUP($A156,Usinas!$C:$D,2,FALSE)</f>
        <v>190.5343</v>
      </c>
      <c r="I156" s="65">
        <f ca="1">VLOOKUP($A156,INDIRECT($P$2),COLUMN()-1,FALSE)*VLOOKUP($A156,Usinas!$C:$D,2,FALSE)</f>
        <v>143.6534</v>
      </c>
      <c r="J156" s="65">
        <f ca="1">VLOOKUP($A156,INDIRECT($P$2),COLUMN()-1,FALSE)*VLOOKUP($A156,Usinas!$C:$D,2,FALSE)</f>
        <v>115.26679999999999</v>
      </c>
      <c r="K156" s="65">
        <f ca="1">VLOOKUP($A156,INDIRECT($P$2),COLUMN()-1,FALSE)*VLOOKUP($A156,Usinas!$C:$D,2,FALSE)</f>
        <v>94.19189999999999</v>
      </c>
      <c r="L156" s="65">
        <f ca="1">VLOOKUP($A156,INDIRECT($P$2),COLUMN()-1,FALSE)*VLOOKUP($A156,Usinas!$C:$D,2,FALSE)</f>
        <v>92.041399999999996</v>
      </c>
      <c r="M156" s="65">
        <f ca="1">VLOOKUP($A156,INDIRECT($P$2),COLUMN()-1,FALSE)*VLOOKUP($A156,Usinas!$C:$D,2,FALSE)</f>
        <v>124.729</v>
      </c>
      <c r="N156" s="65">
        <f ca="1">VLOOKUP($A156,INDIRECT($P$2),COLUMN()-1,FALSE)*VLOOKUP($A156,Usinas!$C:$D,2,FALSE)</f>
        <v>251.60849999999999</v>
      </c>
      <c r="O156" s="65">
        <f ca="1">VLOOKUP($A156,INDIRECT($P$2),COLUMN()-1,FALSE)*VLOOKUP($A156,Usinas!$C:$D,2,FALSE)</f>
        <v>469.66919999999999</v>
      </c>
    </row>
    <row r="157" spans="1:15" hidden="1" outlineLevel="2" x14ac:dyDescent="0.25">
      <c r="A157" s="30">
        <v>158</v>
      </c>
      <c r="B157" s="31" t="s">
        <v>158</v>
      </c>
      <c r="D157" s="65">
        <f ca="1">VLOOKUP($A157,INDIRECT($P$2),COLUMN()-1,FALSE)*VLOOKUP($A157,Usinas!$C:$D,2,FALSE)</f>
        <v>129.91590000000002</v>
      </c>
      <c r="E157" s="65">
        <f ca="1">VLOOKUP($A157,INDIRECT($P$2),COLUMN()-1,FALSE)*VLOOKUP($A157,Usinas!$C:$D,2,FALSE)</f>
        <v>131.5198</v>
      </c>
      <c r="F157" s="65">
        <f ca="1">VLOOKUP($A157,INDIRECT($P$2),COLUMN()-1,FALSE)*VLOOKUP($A157,Usinas!$C:$D,2,FALSE)</f>
        <v>137.93540000000002</v>
      </c>
      <c r="G157" s="65">
        <f ca="1">VLOOKUP($A157,INDIRECT($P$2),COLUMN()-1,FALSE)*VLOOKUP($A157,Usinas!$C:$D,2,FALSE)</f>
        <v>109.0652</v>
      </c>
      <c r="H157" s="65">
        <f ca="1">VLOOKUP($A157,INDIRECT($P$2),COLUMN()-1,FALSE)*VLOOKUP($A157,Usinas!$C:$D,2,FALSE)</f>
        <v>75.383300000000006</v>
      </c>
      <c r="I157" s="65">
        <f ca="1">VLOOKUP($A157,INDIRECT($P$2),COLUMN()-1,FALSE)*VLOOKUP($A157,Usinas!$C:$D,2,FALSE)</f>
        <v>62.552100000000003</v>
      </c>
      <c r="J157" s="65">
        <f ca="1">VLOOKUP($A157,INDIRECT($P$2),COLUMN()-1,FALSE)*VLOOKUP($A157,Usinas!$C:$D,2,FALSE)</f>
        <v>54.532600000000002</v>
      </c>
      <c r="K157" s="65">
        <f ca="1">VLOOKUP($A157,INDIRECT($P$2),COLUMN()-1,FALSE)*VLOOKUP($A157,Usinas!$C:$D,2,FALSE)</f>
        <v>46.513100000000001</v>
      </c>
      <c r="L157" s="65">
        <f ca="1">VLOOKUP($A157,INDIRECT($P$2),COLUMN()-1,FALSE)*VLOOKUP($A157,Usinas!$C:$D,2,FALSE)</f>
        <v>43.305300000000003</v>
      </c>
      <c r="M157" s="65">
        <f ca="1">VLOOKUP($A157,INDIRECT($P$2),COLUMN()-1,FALSE)*VLOOKUP($A157,Usinas!$C:$D,2,FALSE)</f>
        <v>51.324800000000003</v>
      </c>
      <c r="N157" s="65">
        <f ca="1">VLOOKUP($A157,INDIRECT($P$2),COLUMN()-1,FALSE)*VLOOKUP($A157,Usinas!$C:$D,2,FALSE)</f>
        <v>80.195000000000007</v>
      </c>
      <c r="O157" s="65">
        <f ca="1">VLOOKUP($A157,INDIRECT($P$2),COLUMN()-1,FALSE)*VLOOKUP($A157,Usinas!$C:$D,2,FALSE)</f>
        <v>123.50030000000001</v>
      </c>
    </row>
    <row r="158" spans="1:15" outlineLevel="1" collapsed="1" x14ac:dyDescent="0.25">
      <c r="A158" s="40"/>
      <c r="B158" s="41" t="s">
        <v>56</v>
      </c>
      <c r="D158" s="83">
        <f t="shared" ref="D158:I158" ca="1" si="23">SUM(D155:D157)</f>
        <v>856.10259999999994</v>
      </c>
      <c r="E158" s="49">
        <f t="shared" ca="1" si="23"/>
        <v>796.89319999999998</v>
      </c>
      <c r="F158" s="49">
        <f t="shared" ca="1" si="23"/>
        <v>694.7826</v>
      </c>
      <c r="G158" s="49">
        <f t="shared" ca="1" si="23"/>
        <v>477.78069999999997</v>
      </c>
      <c r="H158" s="49">
        <f t="shared" ca="1" si="23"/>
        <v>301.13640000000004</v>
      </c>
      <c r="I158" s="84">
        <f t="shared" ca="1" si="23"/>
        <v>234.9023</v>
      </c>
      <c r="J158" s="83">
        <f t="shared" ref="J158:O158" ca="1" si="24">SUM(J155:J157)</f>
        <v>193.27859999999998</v>
      </c>
      <c r="K158" s="49">
        <f t="shared" ca="1" si="24"/>
        <v>160.59709999999998</v>
      </c>
      <c r="L158" s="49">
        <f t="shared" ca="1" si="24"/>
        <v>154.58659999999998</v>
      </c>
      <c r="M158" s="49">
        <f t="shared" ca="1" si="24"/>
        <v>200.51130000000001</v>
      </c>
      <c r="N158" s="49">
        <f t="shared" ca="1" si="24"/>
        <v>373.87039999999996</v>
      </c>
      <c r="O158" s="84">
        <f t="shared" ca="1" si="24"/>
        <v>673.71620000000007</v>
      </c>
    </row>
    <row r="159" spans="1:15" outlineLevel="1" x14ac:dyDescent="0.25">
      <c r="A159" s="42"/>
      <c r="B159" s="43" t="s">
        <v>0</v>
      </c>
      <c r="D159" s="80"/>
      <c r="E159" s="81"/>
      <c r="F159" s="81"/>
      <c r="G159" s="81"/>
      <c r="H159" s="81"/>
      <c r="I159" s="82"/>
      <c r="J159" s="80"/>
      <c r="K159" s="81"/>
      <c r="L159" s="81"/>
      <c r="M159" s="81"/>
      <c r="N159" s="81"/>
      <c r="O159" s="82"/>
    </row>
    <row r="160" spans="1:15" outlineLevel="1" x14ac:dyDescent="0.25">
      <c r="A160" s="1"/>
      <c r="B160" s="133"/>
      <c r="D160" s="50"/>
      <c r="E160" s="51"/>
      <c r="F160" s="51"/>
      <c r="G160" s="51"/>
      <c r="H160" s="51"/>
      <c r="I160" s="51"/>
      <c r="J160" s="50"/>
      <c r="K160" s="51"/>
      <c r="L160" s="51"/>
      <c r="M160" s="51"/>
      <c r="N160" s="51"/>
      <c r="O160" s="51"/>
    </row>
    <row r="161" spans="1:15" outlineLevel="1" x14ac:dyDescent="0.25">
      <c r="A161" s="38"/>
      <c r="B161" s="39"/>
      <c r="D161" s="545" t="s">
        <v>159</v>
      </c>
      <c r="E161" s="546" t="s">
        <v>58</v>
      </c>
      <c r="F161" s="546" t="s">
        <v>160</v>
      </c>
      <c r="G161" s="546"/>
      <c r="H161" s="546"/>
      <c r="I161" s="547"/>
      <c r="J161" s="545" t="s">
        <v>159</v>
      </c>
      <c r="K161" s="546" t="s">
        <v>58</v>
      </c>
      <c r="L161" s="546" t="s">
        <v>160</v>
      </c>
      <c r="M161" s="546"/>
      <c r="N161" s="546"/>
      <c r="O161" s="547"/>
    </row>
    <row r="162" spans="1:15" hidden="1" outlineLevel="2" x14ac:dyDescent="0.25">
      <c r="A162" s="30">
        <v>270</v>
      </c>
      <c r="B162" s="31" t="s">
        <v>161</v>
      </c>
      <c r="D162" s="65">
        <f ca="1">VLOOKUP($A162,INDIRECT($P$2),COLUMN()-1,FALSE)*VLOOKUP($A162,Usinas!$C:$D,2,FALSE)</f>
        <v>1458.5410000000002</v>
      </c>
      <c r="E162" s="65">
        <f ca="1">VLOOKUP($A162,INDIRECT($P$2),COLUMN()-1,FALSE)*VLOOKUP($A162,Usinas!$C:$D,2,FALSE)</f>
        <v>1648.3370000000002</v>
      </c>
      <c r="F162" s="65">
        <f ca="1">VLOOKUP($A162,INDIRECT($P$2),COLUMN()-1,FALSE)*VLOOKUP($A162,Usinas!$C:$D,2,FALSE)</f>
        <v>1528.6830000000002</v>
      </c>
      <c r="G162" s="65">
        <f ca="1">VLOOKUP($A162,INDIRECT($P$2),COLUMN()-1,FALSE)*VLOOKUP($A162,Usinas!$C:$D,2,FALSE)</f>
        <v>1084.1065000000001</v>
      </c>
      <c r="H162" s="65">
        <f ca="1">VLOOKUP($A162,INDIRECT($P$2),COLUMN()-1,FALSE)*VLOOKUP($A162,Usinas!$C:$D,2,FALSE)</f>
        <v>575.577</v>
      </c>
      <c r="I162" s="65">
        <f ca="1">VLOOKUP($A162,INDIRECT($P$2),COLUMN()-1,FALSE)*VLOOKUP($A162,Usinas!$C:$D,2,FALSE)</f>
        <v>398.15900000000005</v>
      </c>
      <c r="J162" s="65">
        <f ca="1">VLOOKUP($A162,INDIRECT($P$2),COLUMN()-1,FALSE)*VLOOKUP($A162,Usinas!$C:$D,2,FALSE)</f>
        <v>299.13500000000005</v>
      </c>
      <c r="K162" s="65">
        <f ca="1">VLOOKUP($A162,INDIRECT($P$2),COLUMN()-1,FALSE)*VLOOKUP($A162,Usinas!$C:$D,2,FALSE)</f>
        <v>231.05600000000001</v>
      </c>
      <c r="L162" s="65">
        <f ca="1">VLOOKUP($A162,INDIRECT($P$2),COLUMN()-1,FALSE)*VLOOKUP($A162,Usinas!$C:$D,2,FALSE)</f>
        <v>218.67800000000003</v>
      </c>
      <c r="M162" s="65">
        <f ca="1">VLOOKUP($A162,INDIRECT($P$2),COLUMN()-1,FALSE)*VLOOKUP($A162,Usinas!$C:$D,2,FALSE)</f>
        <v>319.76500000000004</v>
      </c>
      <c r="N162" s="65">
        <f ca="1">VLOOKUP($A162,INDIRECT($P$2),COLUMN()-1,FALSE)*VLOOKUP($A162,Usinas!$C:$D,2,FALSE)</f>
        <v>578.67150000000004</v>
      </c>
      <c r="O162" s="65">
        <f ca="1">VLOOKUP($A162,INDIRECT($P$2),COLUMN()-1,FALSE)*VLOOKUP($A162,Usinas!$C:$D,2,FALSE)</f>
        <v>1077.9175</v>
      </c>
    </row>
    <row r="163" spans="1:15" hidden="1" outlineLevel="2" x14ac:dyDescent="0.25">
      <c r="A163" s="30">
        <v>191</v>
      </c>
      <c r="B163" s="31" t="s">
        <v>162</v>
      </c>
      <c r="D163" s="65">
        <f ca="1">VLOOKUP($A163,INDIRECT($P$2),COLUMN()-1,FALSE)*VLOOKUP($A163,Usinas!$C:$D,2,FALSE)</f>
        <v>629.62200000000007</v>
      </c>
      <c r="E163" s="65">
        <f ca="1">VLOOKUP($A163,INDIRECT($P$2),COLUMN()-1,FALSE)*VLOOKUP($A163,Usinas!$C:$D,2,FALSE)</f>
        <v>710.22</v>
      </c>
      <c r="F163" s="65">
        <f ca="1">VLOOKUP($A163,INDIRECT($P$2),COLUMN()-1,FALSE)*VLOOKUP($A163,Usinas!$C:$D,2,FALSE)</f>
        <v>659.94600000000003</v>
      </c>
      <c r="G163" s="65">
        <f ca="1">VLOOKUP($A163,INDIRECT($P$2),COLUMN()-1,FALSE)*VLOOKUP($A163,Usinas!$C:$D,2,FALSE)</f>
        <v>468.82500000000005</v>
      </c>
      <c r="H163" s="65">
        <f ca="1">VLOOKUP($A163,INDIRECT($P$2),COLUMN()-1,FALSE)*VLOOKUP($A163,Usinas!$C:$D,2,FALSE)</f>
        <v>250.173</v>
      </c>
      <c r="I163" s="65">
        <f ca="1">VLOOKUP($A163,INDIRECT($P$2),COLUMN()-1,FALSE)*VLOOKUP($A163,Usinas!$C:$D,2,FALSE)</f>
        <v>173.166</v>
      </c>
      <c r="J163" s="65">
        <f ca="1">VLOOKUP($A163,INDIRECT($P$2),COLUMN()-1,FALSE)*VLOOKUP($A163,Usinas!$C:$D,2,FALSE)</f>
        <v>130.87200000000001</v>
      </c>
      <c r="K163" s="65">
        <f ca="1">VLOOKUP($A163,INDIRECT($P$2),COLUMN()-1,FALSE)*VLOOKUP($A163,Usinas!$C:$D,2,FALSE)</f>
        <v>102.14400000000001</v>
      </c>
      <c r="L163" s="65">
        <f ca="1">VLOOKUP($A163,INDIRECT($P$2),COLUMN()-1,FALSE)*VLOOKUP($A163,Usinas!$C:$D,2,FALSE)</f>
        <v>96.159000000000006</v>
      </c>
      <c r="M163" s="65">
        <f ca="1">VLOOKUP($A163,INDIRECT($P$2),COLUMN()-1,FALSE)*VLOOKUP($A163,Usinas!$C:$D,2,FALSE)</f>
        <v>140.04900000000001</v>
      </c>
      <c r="N163" s="65">
        <f ca="1">VLOOKUP($A163,INDIRECT($P$2),COLUMN()-1,FALSE)*VLOOKUP($A163,Usinas!$C:$D,2,FALSE)</f>
        <v>252.56700000000001</v>
      </c>
      <c r="O163" s="65">
        <f ca="1">VLOOKUP($A163,INDIRECT($P$2),COLUMN()-1,FALSE)*VLOOKUP($A163,Usinas!$C:$D,2,FALSE)</f>
        <v>464.43600000000004</v>
      </c>
    </row>
    <row r="164" spans="1:15" hidden="1" outlineLevel="2" x14ac:dyDescent="0.25">
      <c r="A164" s="30">
        <v>253</v>
      </c>
      <c r="B164" s="31" t="s">
        <v>163</v>
      </c>
      <c r="D164" s="65">
        <f ca="1">VLOOKUP($A164,INDIRECT($P$2),COLUMN()-1,FALSE)*VLOOKUP($A164,Usinas!$C:$D,2,FALSE)</f>
        <v>367.08780000000002</v>
      </c>
      <c r="E164" s="65">
        <f ca="1">VLOOKUP($A164,INDIRECT($P$2),COLUMN()-1,FALSE)*VLOOKUP($A164,Usinas!$C:$D,2,FALSE)</f>
        <v>415.56709999999998</v>
      </c>
      <c r="F164" s="65">
        <f ca="1">VLOOKUP($A164,INDIRECT($P$2),COLUMN()-1,FALSE)*VLOOKUP($A164,Usinas!$C:$D,2,FALSE)</f>
        <v>389.73969999999997</v>
      </c>
      <c r="G164" s="65">
        <f ca="1">VLOOKUP($A164,INDIRECT($P$2),COLUMN()-1,FALSE)*VLOOKUP($A164,Usinas!$C:$D,2,FALSE)</f>
        <v>281.34929999999997</v>
      </c>
      <c r="H164" s="65">
        <f ca="1">VLOOKUP($A164,INDIRECT($P$2),COLUMN()-1,FALSE)*VLOOKUP($A164,Usinas!$C:$D,2,FALSE)</f>
        <v>149.24850000000001</v>
      </c>
      <c r="I164" s="65">
        <f ca="1">VLOOKUP($A164,INDIRECT($P$2),COLUMN()-1,FALSE)*VLOOKUP($A164,Usinas!$C:$D,2,FALSE)</f>
        <v>100.7692</v>
      </c>
      <c r="J164" s="65">
        <f ca="1">VLOOKUP($A164,INDIRECT($P$2),COLUMN()-1,FALSE)*VLOOKUP($A164,Usinas!$C:$D,2,FALSE)</f>
        <v>76.212000000000003</v>
      </c>
      <c r="K164" s="65">
        <f ca="1">VLOOKUP($A164,INDIRECT($P$2),COLUMN()-1,FALSE)*VLOOKUP($A164,Usinas!$C:$D,2,FALSE)</f>
        <v>59.487699999999997</v>
      </c>
      <c r="L164" s="65">
        <f ca="1">VLOOKUP($A164,INDIRECT($P$2),COLUMN()-1,FALSE)*VLOOKUP($A164,Usinas!$C:$D,2,FALSE)</f>
        <v>55.888800000000003</v>
      </c>
      <c r="M164" s="65">
        <f ca="1">VLOOKUP($A164,INDIRECT($P$2),COLUMN()-1,FALSE)*VLOOKUP($A164,Usinas!$C:$D,2,FALSE)</f>
        <v>79.810900000000004</v>
      </c>
      <c r="N164" s="65">
        <f ca="1">VLOOKUP($A164,INDIRECT($P$2),COLUMN()-1,FALSE)*VLOOKUP($A164,Usinas!$C:$D,2,FALSE)</f>
        <v>145.22620000000001</v>
      </c>
      <c r="O164" s="65">
        <f ca="1">VLOOKUP($A164,INDIRECT($P$2),COLUMN()-1,FALSE)*VLOOKUP($A164,Usinas!$C:$D,2,FALSE)</f>
        <v>271.18770000000001</v>
      </c>
    </row>
    <row r="165" spans="1:15" hidden="1" outlineLevel="2" x14ac:dyDescent="0.25">
      <c r="A165" s="30">
        <v>257</v>
      </c>
      <c r="B165" s="31" t="s">
        <v>164</v>
      </c>
      <c r="D165" s="65">
        <f ca="1">VLOOKUP($A165,INDIRECT($P$2),COLUMN()-1,FALSE)*VLOOKUP($A165,Usinas!$C:$D,2,FALSE)</f>
        <v>744.47760000000005</v>
      </c>
      <c r="E165" s="65">
        <f ca="1">VLOOKUP($A165,INDIRECT($P$2),COLUMN()-1,FALSE)*VLOOKUP($A165,Usinas!$C:$D,2,FALSE)</f>
        <v>834.76120000000003</v>
      </c>
      <c r="F165" s="65">
        <f ca="1">VLOOKUP($A165,INDIRECT($P$2),COLUMN()-1,FALSE)*VLOOKUP($A165,Usinas!$C:$D,2,FALSE)</f>
        <v>802.41359999999997</v>
      </c>
      <c r="G165" s="65">
        <f ca="1">VLOOKUP($A165,INDIRECT($P$2),COLUMN()-1,FALSE)*VLOOKUP($A165,Usinas!$C:$D,2,FALSE)</f>
        <v>569.94540000000006</v>
      </c>
      <c r="H165" s="65">
        <f ca="1">VLOOKUP($A165,INDIRECT($P$2),COLUMN()-1,FALSE)*VLOOKUP($A165,Usinas!$C:$D,2,FALSE)</f>
        <v>284.85200000000003</v>
      </c>
      <c r="I165" s="65">
        <f ca="1">VLOOKUP($A165,INDIRECT($P$2),COLUMN()-1,FALSE)*VLOOKUP($A165,Usinas!$C:$D,2,FALSE)</f>
        <v>186.84360000000001</v>
      </c>
      <c r="J165" s="65">
        <f ca="1">VLOOKUP($A165,INDIRECT($P$2),COLUMN()-1,FALSE)*VLOOKUP($A165,Usinas!$C:$D,2,FALSE)</f>
        <v>142.66740000000001</v>
      </c>
      <c r="K165" s="65">
        <f ca="1">VLOOKUP($A165,INDIRECT($P$2),COLUMN()-1,FALSE)*VLOOKUP($A165,Usinas!$C:$D,2,FALSE)</f>
        <v>114.42360000000001</v>
      </c>
      <c r="L165" s="65">
        <f ca="1">VLOOKUP($A165,INDIRECT($P$2),COLUMN()-1,FALSE)*VLOOKUP($A165,Usinas!$C:$D,2,FALSE)</f>
        <v>108.87140000000001</v>
      </c>
      <c r="M165" s="65">
        <f ca="1">VLOOKUP($A165,INDIRECT($P$2),COLUMN()-1,FALSE)*VLOOKUP($A165,Usinas!$C:$D,2,FALSE)</f>
        <v>149.90940000000001</v>
      </c>
      <c r="N165" s="65">
        <f ca="1">VLOOKUP($A165,INDIRECT($P$2),COLUMN()-1,FALSE)*VLOOKUP($A165,Usinas!$C:$D,2,FALSE)</f>
        <v>283.40359999999998</v>
      </c>
      <c r="O165" s="65">
        <f ca="1">VLOOKUP($A165,INDIRECT($P$2),COLUMN()-1,FALSE)*VLOOKUP($A165,Usinas!$C:$D,2,FALSE)</f>
        <v>551.35760000000005</v>
      </c>
    </row>
    <row r="166" spans="1:15" hidden="1" outlineLevel="2" x14ac:dyDescent="0.25">
      <c r="A166" s="30">
        <v>273</v>
      </c>
      <c r="B166" s="31" t="s">
        <v>165</v>
      </c>
      <c r="D166" s="65">
        <f ca="1">VLOOKUP($A166,INDIRECT($P$2),COLUMN()-1,FALSE)*VLOOKUP($A166,Usinas!$C:$D,2,FALSE)</f>
        <v>1428.7951999999998</v>
      </c>
      <c r="E166" s="65">
        <f ca="1">VLOOKUP($A166,INDIRECT($P$2),COLUMN()-1,FALSE)*VLOOKUP($A166,Usinas!$C:$D,2,FALSE)</f>
        <v>1635.6927999999998</v>
      </c>
      <c r="F166" s="65">
        <f ca="1">VLOOKUP($A166,INDIRECT($P$2),COLUMN()-1,FALSE)*VLOOKUP($A166,Usinas!$C:$D,2,FALSE)</f>
        <v>1646.7359999999999</v>
      </c>
      <c r="G166" s="65">
        <f ca="1">VLOOKUP($A166,INDIRECT($P$2),COLUMN()-1,FALSE)*VLOOKUP($A166,Usinas!$C:$D,2,FALSE)</f>
        <v>1229.3679999999999</v>
      </c>
      <c r="H166" s="65">
        <f ca="1">VLOOKUP($A166,INDIRECT($P$2),COLUMN()-1,FALSE)*VLOOKUP($A166,Usinas!$C:$D,2,FALSE)</f>
        <v>609</v>
      </c>
      <c r="I166" s="65">
        <f ca="1">VLOOKUP($A166,INDIRECT($P$2),COLUMN()-1,FALSE)*VLOOKUP($A166,Usinas!$C:$D,2,FALSE)</f>
        <v>361.50239999999997</v>
      </c>
      <c r="J166" s="65">
        <f ca="1">VLOOKUP($A166,INDIRECT($P$2),COLUMN()-1,FALSE)*VLOOKUP($A166,Usinas!$C:$D,2,FALSE)</f>
        <v>259.83999999999997</v>
      </c>
      <c r="K166" s="65">
        <f ca="1">VLOOKUP($A166,INDIRECT($P$2),COLUMN()-1,FALSE)*VLOOKUP($A166,Usinas!$C:$D,2,FALSE)</f>
        <v>199.10239999999999</v>
      </c>
      <c r="L166" s="65">
        <f ca="1">VLOOKUP($A166,INDIRECT($P$2),COLUMN()-1,FALSE)*VLOOKUP($A166,Usinas!$C:$D,2,FALSE)</f>
        <v>181.23839999999998</v>
      </c>
      <c r="M166" s="65">
        <f ca="1">VLOOKUP($A166,INDIRECT($P$2),COLUMN()-1,FALSE)*VLOOKUP($A166,Usinas!$C:$D,2,FALSE)</f>
        <v>253.01919999999998</v>
      </c>
      <c r="N166" s="65">
        <f ca="1">VLOOKUP($A166,INDIRECT($P$2),COLUMN()-1,FALSE)*VLOOKUP($A166,Usinas!$C:$D,2,FALSE)</f>
        <v>501.49119999999999</v>
      </c>
      <c r="O166" s="65">
        <f ca="1">VLOOKUP($A166,INDIRECT($P$2),COLUMN()-1,FALSE)*VLOOKUP($A166,Usinas!$C:$D,2,FALSE)</f>
        <v>1011.752</v>
      </c>
    </row>
    <row r="167" spans="1:15" outlineLevel="1" collapsed="1" x14ac:dyDescent="0.25">
      <c r="A167" s="40"/>
      <c r="B167" s="41" t="s">
        <v>56</v>
      </c>
      <c r="D167" s="83">
        <f t="shared" ref="D167:I167" ca="1" si="25">SUM(D162:D166)</f>
        <v>4628.5236000000004</v>
      </c>
      <c r="E167" s="49">
        <f t="shared" ca="1" si="25"/>
        <v>5244.5780999999997</v>
      </c>
      <c r="F167" s="49">
        <f t="shared" ca="1" si="25"/>
        <v>5027.5182999999997</v>
      </c>
      <c r="G167" s="49">
        <f t="shared" ca="1" si="25"/>
        <v>3633.5942</v>
      </c>
      <c r="H167" s="49">
        <f t="shared" ca="1" si="25"/>
        <v>1868.8505</v>
      </c>
      <c r="I167" s="84">
        <f t="shared" ca="1" si="25"/>
        <v>1220.4402</v>
      </c>
      <c r="J167" s="83">
        <f t="shared" ref="J167:O167" ca="1" si="26">SUM(J162:J166)</f>
        <v>908.72640000000001</v>
      </c>
      <c r="K167" s="49">
        <f t="shared" ca="1" si="26"/>
        <v>706.21370000000002</v>
      </c>
      <c r="L167" s="49">
        <f t="shared" ca="1" si="26"/>
        <v>660.8356</v>
      </c>
      <c r="M167" s="49">
        <f t="shared" ca="1" si="26"/>
        <v>942.55349999999999</v>
      </c>
      <c r="N167" s="49">
        <f t="shared" ca="1" si="26"/>
        <v>1761.3595</v>
      </c>
      <c r="O167" s="84">
        <f t="shared" ca="1" si="26"/>
        <v>3376.6507999999999</v>
      </c>
    </row>
    <row r="168" spans="1:15" outlineLevel="1" x14ac:dyDescent="0.25">
      <c r="A168" s="42"/>
      <c r="B168" s="43" t="s">
        <v>0</v>
      </c>
      <c r="D168" s="80"/>
      <c r="E168" s="81"/>
      <c r="F168" s="81"/>
      <c r="G168" s="81"/>
      <c r="H168" s="81"/>
      <c r="I168" s="82"/>
      <c r="J168" s="80"/>
      <c r="K168" s="81"/>
      <c r="L168" s="81"/>
      <c r="M168" s="81"/>
      <c r="N168" s="81"/>
      <c r="O168" s="82"/>
    </row>
    <row r="169" spans="1:15" outlineLevel="1" x14ac:dyDescent="0.25">
      <c r="A169" s="1"/>
      <c r="B169" s="133"/>
      <c r="D169" s="50"/>
      <c r="E169" s="51"/>
      <c r="F169" s="51"/>
      <c r="G169" s="51"/>
      <c r="H169" s="51"/>
      <c r="I169" s="51"/>
      <c r="J169" s="50"/>
      <c r="K169" s="51"/>
      <c r="L169" s="51"/>
      <c r="M169" s="51"/>
      <c r="N169" s="51"/>
      <c r="O169" s="51"/>
    </row>
    <row r="170" spans="1:15" ht="15.75" x14ac:dyDescent="0.25">
      <c r="A170" s="85"/>
      <c r="B170" s="86"/>
      <c r="C170" s="97"/>
      <c r="D170" s="548" t="s">
        <v>166</v>
      </c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50"/>
    </row>
    <row r="171" spans="1:15" ht="15.75" x14ac:dyDescent="0.25">
      <c r="A171" s="87"/>
      <c r="B171" s="88" t="s">
        <v>56</v>
      </c>
      <c r="C171" s="97"/>
      <c r="D171" s="88">
        <f t="shared" ref="D171:O171" ca="1" si="27">D22+D45+D60+D74+D80+D88+D103+D108+D113+D125+D134+D139+D151+D158+D167+D50</f>
        <v>64354.22619999999</v>
      </c>
      <c r="E171" s="89">
        <f t="shared" ca="1" si="27"/>
        <v>68962.735599999985</v>
      </c>
      <c r="F171" s="89">
        <f t="shared" ca="1" si="27"/>
        <v>66984.2022</v>
      </c>
      <c r="G171" s="89">
        <f t="shared" ca="1" si="27"/>
        <v>53021.05309999999</v>
      </c>
      <c r="H171" s="89">
        <f t="shared" ca="1" si="27"/>
        <v>38705.756800000003</v>
      </c>
      <c r="I171" s="90">
        <f t="shared" ca="1" si="27"/>
        <v>31764.860800000006</v>
      </c>
      <c r="J171" s="88">
        <f t="shared" ca="1" si="27"/>
        <v>25227.524899999997</v>
      </c>
      <c r="K171" s="89">
        <f t="shared" ca="1" si="27"/>
        <v>20215.383299999994</v>
      </c>
      <c r="L171" s="89">
        <f t="shared" ca="1" si="27"/>
        <v>19494.721799999992</v>
      </c>
      <c r="M171" s="89">
        <f t="shared" ca="1" si="27"/>
        <v>23330.913400000001</v>
      </c>
      <c r="N171" s="89">
        <f t="shared" ca="1" si="27"/>
        <v>30664.800500000001</v>
      </c>
      <c r="O171" s="90">
        <f t="shared" ca="1" si="27"/>
        <v>46844.825800000006</v>
      </c>
    </row>
    <row r="173" spans="1:15" x14ac:dyDescent="0.25">
      <c r="A173" s="91"/>
      <c r="B173" s="92"/>
      <c r="D173" s="94"/>
      <c r="E173" s="95"/>
      <c r="F173" s="95"/>
      <c r="G173" s="95"/>
      <c r="H173" s="95"/>
      <c r="I173" s="96"/>
    </row>
    <row r="174" spans="1:15" outlineLevel="1" x14ac:dyDescent="0.25">
      <c r="A174" s="63"/>
      <c r="B174" s="64"/>
      <c r="D174" s="542" t="s">
        <v>168</v>
      </c>
      <c r="E174" s="543" t="s">
        <v>58</v>
      </c>
      <c r="F174" s="543" t="s">
        <v>169</v>
      </c>
      <c r="G174" s="543"/>
      <c r="H174" s="543"/>
      <c r="I174" s="544"/>
      <c r="J174" s="542" t="s">
        <v>168</v>
      </c>
      <c r="K174" s="543" t="s">
        <v>58</v>
      </c>
      <c r="L174" s="543" t="s">
        <v>169</v>
      </c>
      <c r="M174" s="543"/>
      <c r="N174" s="543"/>
      <c r="O174" s="544"/>
    </row>
    <row r="175" spans="1:15" hidden="1" outlineLevel="2" x14ac:dyDescent="0.25">
      <c r="A175" s="61">
        <v>71</v>
      </c>
      <c r="B175" s="62" t="s">
        <v>170</v>
      </c>
      <c r="D175" s="65">
        <f ca="1">VLOOKUP($A175,INDIRECT($P$2),COLUMN()-1,FALSE)*VLOOKUP($A175,Usinas!$C:$D,2,FALSE)</f>
        <v>75.636899999999997</v>
      </c>
      <c r="E175" s="65">
        <f ca="1">VLOOKUP($A175,INDIRECT($P$2),COLUMN()-1,FALSE)*VLOOKUP($A175,Usinas!$C:$D,2,FALSE)</f>
        <v>77.263500000000008</v>
      </c>
      <c r="F175" s="65">
        <f ca="1">VLOOKUP($A175,INDIRECT($P$2),COLUMN()-1,FALSE)*VLOOKUP($A175,Usinas!$C:$D,2,FALSE)</f>
        <v>66.690600000000003</v>
      </c>
      <c r="G175" s="65">
        <f ca="1">VLOOKUP($A175,INDIRECT($P$2),COLUMN()-1,FALSE)*VLOOKUP($A175,Usinas!$C:$D,2,FALSE)</f>
        <v>65.064000000000007</v>
      </c>
      <c r="H175" s="65">
        <f ca="1">VLOOKUP($A175,INDIRECT($P$2),COLUMN()-1,FALSE)*VLOOKUP($A175,Usinas!$C:$D,2,FALSE)</f>
        <v>87.023099999999999</v>
      </c>
      <c r="I175" s="65">
        <f ca="1">VLOOKUP($A175,INDIRECT($P$2),COLUMN()-1,FALSE)*VLOOKUP($A175,Usinas!$C:$D,2,FALSE)</f>
        <v>106.5423</v>
      </c>
      <c r="J175" s="65">
        <f ca="1">VLOOKUP($A175,INDIRECT($P$2),COLUMN()-1,FALSE)*VLOOKUP($A175,Usinas!$C:$D,2,FALSE)</f>
        <v>98.409300000000002</v>
      </c>
      <c r="K175" s="65">
        <f ca="1">VLOOKUP($A175,INDIRECT($P$2),COLUMN()-1,FALSE)*VLOOKUP($A175,Usinas!$C:$D,2,FALSE)</f>
        <v>73.197000000000003</v>
      </c>
      <c r="L175" s="65">
        <f ca="1">VLOOKUP($A175,INDIRECT($P$2),COLUMN()-1,FALSE)*VLOOKUP($A175,Usinas!$C:$D,2,FALSE)</f>
        <v>90.276300000000006</v>
      </c>
      <c r="M175" s="65">
        <f ca="1">VLOOKUP($A175,INDIRECT($P$2),COLUMN()-1,FALSE)*VLOOKUP($A175,Usinas!$C:$D,2,FALSE)</f>
        <v>113.86200000000001</v>
      </c>
      <c r="N175" s="65">
        <f ca="1">VLOOKUP($A175,INDIRECT($P$2),COLUMN()-1,FALSE)*VLOOKUP($A175,Usinas!$C:$D,2,FALSE)</f>
        <v>88.649699999999996</v>
      </c>
      <c r="O175" s="65">
        <f ca="1">VLOOKUP($A175,INDIRECT($P$2),COLUMN()-1,FALSE)*VLOOKUP($A175,Usinas!$C:$D,2,FALSE)</f>
        <v>75.636899999999997</v>
      </c>
    </row>
    <row r="176" spans="1:15" hidden="1" outlineLevel="2" x14ac:dyDescent="0.25">
      <c r="A176" s="61">
        <v>72</v>
      </c>
      <c r="B176" s="62" t="s">
        <v>171</v>
      </c>
      <c r="D176" s="65">
        <f ca="1">VLOOKUP($A176,INDIRECT($P$2),COLUMN()-1,FALSE)*VLOOKUP($A176,Usinas!$C:$D,2,FALSE)</f>
        <v>81.330199999999991</v>
      </c>
      <c r="E176" s="65">
        <f ca="1">VLOOKUP($A176,INDIRECT($P$2),COLUMN()-1,FALSE)*VLOOKUP($A176,Usinas!$C:$D,2,FALSE)</f>
        <v>82.99</v>
      </c>
      <c r="F176" s="65">
        <f ca="1">VLOOKUP($A176,INDIRECT($P$2),COLUMN()-1,FALSE)*VLOOKUP($A176,Usinas!$C:$D,2,FALSE)</f>
        <v>71.371399999999994</v>
      </c>
      <c r="G176" s="65">
        <f ca="1">VLOOKUP($A176,INDIRECT($P$2),COLUMN()-1,FALSE)*VLOOKUP($A176,Usinas!$C:$D,2,FALSE)</f>
        <v>69.711600000000004</v>
      </c>
      <c r="H176" s="65">
        <f ca="1">VLOOKUP($A176,INDIRECT($P$2),COLUMN()-1,FALSE)*VLOOKUP($A176,Usinas!$C:$D,2,FALSE)</f>
        <v>93.778700000000001</v>
      </c>
      <c r="I176" s="65">
        <f ca="1">VLOOKUP($A176,INDIRECT($P$2),COLUMN()-1,FALSE)*VLOOKUP($A176,Usinas!$C:$D,2,FALSE)</f>
        <v>114.5262</v>
      </c>
      <c r="J176" s="65">
        <f ca="1">VLOOKUP($A176,INDIRECT($P$2),COLUMN()-1,FALSE)*VLOOKUP($A176,Usinas!$C:$D,2,FALSE)</f>
        <v>105.3973</v>
      </c>
      <c r="K176" s="65">
        <f ca="1">VLOOKUP($A176,INDIRECT($P$2),COLUMN()-1,FALSE)*VLOOKUP($A176,Usinas!$C:$D,2,FALSE)</f>
        <v>78.840499999999992</v>
      </c>
      <c r="L176" s="65">
        <f ca="1">VLOOKUP($A176,INDIRECT($P$2),COLUMN()-1,FALSE)*VLOOKUP($A176,Usinas!$C:$D,2,FALSE)</f>
        <v>97.098299999999995</v>
      </c>
      <c r="M176" s="65">
        <f ca="1">VLOOKUP($A176,INDIRECT($P$2),COLUMN()-1,FALSE)*VLOOKUP($A176,Usinas!$C:$D,2,FALSE)</f>
        <v>121.9953</v>
      </c>
      <c r="N176" s="65">
        <f ca="1">VLOOKUP($A176,INDIRECT($P$2),COLUMN()-1,FALSE)*VLOOKUP($A176,Usinas!$C:$D,2,FALSE)</f>
        <v>94.608599999999996</v>
      </c>
      <c r="O176" s="65">
        <f ca="1">VLOOKUP($A176,INDIRECT($P$2),COLUMN()-1,FALSE)*VLOOKUP($A176,Usinas!$C:$D,2,FALSE)</f>
        <v>80.500299999999996</v>
      </c>
    </row>
    <row r="177" spans="1:15" hidden="1" outlineLevel="2" x14ac:dyDescent="0.25">
      <c r="A177" s="61">
        <v>74</v>
      </c>
      <c r="B177" s="62" t="s">
        <v>33</v>
      </c>
      <c r="D177" s="65">
        <f ca="1">VLOOKUP($A177,INDIRECT($P$2),COLUMN()-1,FALSE)*VLOOKUP($A177,Usinas!$C:$D,2,FALSE)</f>
        <v>705.83549999999991</v>
      </c>
      <c r="E177" s="65">
        <f ca="1">VLOOKUP($A177,INDIRECT($P$2),COLUMN()-1,FALSE)*VLOOKUP($A177,Usinas!$C:$D,2,FALSE)</f>
        <v>775.84519999999998</v>
      </c>
      <c r="F177" s="65">
        <f ca="1">VLOOKUP($A177,INDIRECT($P$2),COLUMN()-1,FALSE)*VLOOKUP($A177,Usinas!$C:$D,2,FALSE)</f>
        <v>704.68779999999992</v>
      </c>
      <c r="G177" s="65">
        <f ca="1">VLOOKUP($A177,INDIRECT($P$2),COLUMN()-1,FALSE)*VLOOKUP($A177,Usinas!$C:$D,2,FALSE)</f>
        <v>555.48680000000002</v>
      </c>
      <c r="H177" s="65">
        <f ca="1">VLOOKUP($A177,INDIRECT($P$2),COLUMN()-1,FALSE)*VLOOKUP($A177,Usinas!$C:$D,2,FALSE)</f>
        <v>670.2568</v>
      </c>
      <c r="I177" s="65">
        <f ca="1">VLOOKUP($A177,INDIRECT($P$2),COLUMN()-1,FALSE)*VLOOKUP($A177,Usinas!$C:$D,2,FALSE)</f>
        <v>826.34399999999994</v>
      </c>
      <c r="J177" s="65">
        <f ca="1">VLOOKUP($A177,INDIRECT($P$2),COLUMN()-1,FALSE)*VLOOKUP($A177,Usinas!$C:$D,2,FALSE)</f>
        <v>848.1502999999999</v>
      </c>
      <c r="K177" s="65">
        <f ca="1">VLOOKUP($A177,INDIRECT($P$2),COLUMN()-1,FALSE)*VLOOKUP($A177,Usinas!$C:$D,2,FALSE)</f>
        <v>712.72169999999994</v>
      </c>
      <c r="L177" s="65">
        <f ca="1">VLOOKUP($A177,INDIRECT($P$2),COLUMN()-1,FALSE)*VLOOKUP($A177,Usinas!$C:$D,2,FALSE)</f>
        <v>837.82099999999991</v>
      </c>
      <c r="M177" s="65">
        <f ca="1">VLOOKUP($A177,INDIRECT($P$2),COLUMN()-1,FALSE)*VLOOKUP($A177,Usinas!$C:$D,2,FALSE)</f>
        <v>1070.8040999999998</v>
      </c>
      <c r="N177" s="65">
        <f ca="1">VLOOKUP($A177,INDIRECT($P$2),COLUMN()-1,FALSE)*VLOOKUP($A177,Usinas!$C:$D,2,FALSE)</f>
        <v>798.79919999999993</v>
      </c>
      <c r="O177" s="65">
        <f ca="1">VLOOKUP($A177,INDIRECT($P$2),COLUMN()-1,FALSE)*VLOOKUP($A177,Usinas!$C:$D,2,FALSE)</f>
        <v>673.69989999999996</v>
      </c>
    </row>
    <row r="178" spans="1:15" hidden="1" outlineLevel="2" x14ac:dyDescent="0.25">
      <c r="A178" s="61">
        <v>75</v>
      </c>
      <c r="B178" s="62" t="s">
        <v>172</v>
      </c>
      <c r="D178" s="65">
        <f ca="1">VLOOKUP($A178,INDIRECT($P$2),COLUMN()-1,FALSE)*VLOOKUP($A178,Usinas!$C:$D,2,FALSE)</f>
        <v>817.3116</v>
      </c>
      <c r="E178" s="65">
        <f ca="1">VLOOKUP($A178,INDIRECT($P$2),COLUMN()-1,FALSE)*VLOOKUP($A178,Usinas!$C:$D,2,FALSE)</f>
        <v>885.93299999999999</v>
      </c>
      <c r="F178" s="65">
        <f ca="1">VLOOKUP($A178,INDIRECT($P$2),COLUMN()-1,FALSE)*VLOOKUP($A178,Usinas!$C:$D,2,FALSE)</f>
        <v>802.97280000000001</v>
      </c>
      <c r="G178" s="65">
        <f ca="1">VLOOKUP($A178,INDIRECT($P$2),COLUMN()-1,FALSE)*VLOOKUP($A178,Usinas!$C:$D,2,FALSE)</f>
        <v>660.60900000000004</v>
      </c>
      <c r="H178" s="65">
        <f ca="1">VLOOKUP($A178,INDIRECT($P$2),COLUMN()-1,FALSE)*VLOOKUP($A178,Usinas!$C:$D,2,FALSE)</f>
        <v>802.97280000000001</v>
      </c>
      <c r="I178" s="65">
        <f ca="1">VLOOKUP($A178,INDIRECT($P$2),COLUMN()-1,FALSE)*VLOOKUP($A178,Usinas!$C:$D,2,FALSE)</f>
        <v>988.35299999999995</v>
      </c>
      <c r="J178" s="65">
        <f ca="1">VLOOKUP($A178,INDIRECT($P$2),COLUMN()-1,FALSE)*VLOOKUP($A178,Usinas!$C:$D,2,FALSE)</f>
        <v>990.40139999999997</v>
      </c>
      <c r="K178" s="65">
        <f ca="1">VLOOKUP($A178,INDIRECT($P$2),COLUMN()-1,FALSE)*VLOOKUP($A178,Usinas!$C:$D,2,FALSE)</f>
        <v>824.48099999999999</v>
      </c>
      <c r="L178" s="65">
        <f ca="1">VLOOKUP($A178,INDIRECT($P$2),COLUMN()-1,FALSE)*VLOOKUP($A178,Usinas!$C:$D,2,FALSE)</f>
        <v>964.79639999999995</v>
      </c>
      <c r="M178" s="65">
        <f ca="1">VLOOKUP($A178,INDIRECT($P$2),COLUMN()-1,FALSE)*VLOOKUP($A178,Usinas!$C:$D,2,FALSE)</f>
        <v>1232.1125999999999</v>
      </c>
      <c r="N178" s="65">
        <f ca="1">VLOOKUP($A178,INDIRECT($P$2),COLUMN()-1,FALSE)*VLOOKUP($A178,Usinas!$C:$D,2,FALSE)</f>
        <v>939.19140000000004</v>
      </c>
      <c r="O178" s="65">
        <f ca="1">VLOOKUP($A178,INDIRECT($P$2),COLUMN()-1,FALSE)*VLOOKUP($A178,Usinas!$C:$D,2,FALSE)</f>
        <v>787.60979999999995</v>
      </c>
    </row>
    <row r="179" spans="1:15" hidden="1" outlineLevel="2" x14ac:dyDescent="0.25">
      <c r="A179" s="30">
        <v>77</v>
      </c>
      <c r="B179" s="31" t="s">
        <v>173</v>
      </c>
      <c r="D179" s="65">
        <f ca="1">VLOOKUP($A179,INDIRECT($P$2),COLUMN()-1,FALSE)*VLOOKUP($A179,Usinas!$C:$D,2,FALSE)</f>
        <v>843.89620000000002</v>
      </c>
      <c r="E179" s="65">
        <f ca="1">VLOOKUP($A179,INDIRECT($P$2),COLUMN()-1,FALSE)*VLOOKUP($A179,Usinas!$C:$D,2,FALSE)</f>
        <v>911.2971</v>
      </c>
      <c r="F179" s="65">
        <f ca="1">VLOOKUP($A179,INDIRECT($P$2),COLUMN()-1,FALSE)*VLOOKUP($A179,Usinas!$C:$D,2,FALSE)</f>
        <v>809.73410000000001</v>
      </c>
      <c r="G179" s="65">
        <f ca="1">VLOOKUP($A179,INDIRECT($P$2),COLUMN()-1,FALSE)*VLOOKUP($A179,Usinas!$C:$D,2,FALSE)</f>
        <v>701.70799999999997</v>
      </c>
      <c r="H179" s="65">
        <f ca="1">VLOOKUP($A179,INDIRECT($P$2),COLUMN()-1,FALSE)*VLOOKUP($A179,Usinas!$C:$D,2,FALSE)</f>
        <v>877.13499999999999</v>
      </c>
      <c r="I179" s="65">
        <f ca="1">VLOOKUP($A179,INDIRECT($P$2),COLUMN()-1,FALSE)*VLOOKUP($A179,Usinas!$C:$D,2,FALSE)</f>
        <v>1090.4173000000001</v>
      </c>
      <c r="J179" s="65">
        <f ca="1">VLOOKUP($A179,INDIRECT($P$2),COLUMN()-1,FALSE)*VLOOKUP($A179,Usinas!$C:$D,2,FALSE)</f>
        <v>1069.1813999999999</v>
      </c>
      <c r="K179" s="65">
        <f ca="1">VLOOKUP($A179,INDIRECT($P$2),COLUMN()-1,FALSE)*VLOOKUP($A179,Usinas!$C:$D,2,FALSE)</f>
        <v>866.05539999999996</v>
      </c>
      <c r="L179" s="65">
        <f ca="1">VLOOKUP($A179,INDIRECT($P$2),COLUMN()-1,FALSE)*VLOOKUP($A179,Usinas!$C:$D,2,FALSE)</f>
        <v>1023.9397</v>
      </c>
      <c r="M179" s="65">
        <f ca="1">VLOOKUP($A179,INDIRECT($P$2),COLUMN()-1,FALSE)*VLOOKUP($A179,Usinas!$C:$D,2,FALSE)</f>
        <v>1328.6287</v>
      </c>
      <c r="N179" s="65">
        <f ca="1">VLOOKUP($A179,INDIRECT($P$2),COLUMN()-1,FALSE)*VLOOKUP($A179,Usinas!$C:$D,2,FALSE)</f>
        <v>994.39409999999998</v>
      </c>
      <c r="O179" s="65">
        <f ca="1">VLOOKUP($A179,INDIRECT($P$2),COLUMN()-1,FALSE)*VLOOKUP($A179,Usinas!$C:$D,2,FALSE)</f>
        <v>818.96709999999996</v>
      </c>
    </row>
    <row r="180" spans="1:15" hidden="1" outlineLevel="2" x14ac:dyDescent="0.25">
      <c r="A180" s="30">
        <v>78</v>
      </c>
      <c r="B180" s="31" t="s">
        <v>174</v>
      </c>
      <c r="D180" s="65">
        <f ca="1">VLOOKUP($A180,INDIRECT($P$2),COLUMN()-1,FALSE)*VLOOKUP($A180,Usinas!$C:$D,2,FALSE)</f>
        <v>600.42640000000006</v>
      </c>
      <c r="E180" s="65">
        <f ca="1">VLOOKUP($A180,INDIRECT($P$2),COLUMN()-1,FALSE)*VLOOKUP($A180,Usinas!$C:$D,2,FALSE)</f>
        <v>647.72890000000007</v>
      </c>
      <c r="F180" s="65">
        <f ca="1">VLOOKUP($A180,INDIRECT($P$2),COLUMN()-1,FALSE)*VLOOKUP($A180,Usinas!$C:$D,2,FALSE)</f>
        <v>577.72120000000007</v>
      </c>
      <c r="G180" s="65">
        <f ca="1">VLOOKUP($A180,INDIRECT($P$2),COLUMN()-1,FALSE)*VLOOKUP($A180,Usinas!$C:$D,2,FALSE)</f>
        <v>502.03720000000004</v>
      </c>
      <c r="H180" s="65">
        <f ca="1">VLOOKUP($A180,INDIRECT($P$2),COLUMN()-1,FALSE)*VLOOKUP($A180,Usinas!$C:$D,2,FALSE)</f>
        <v>629.43860000000006</v>
      </c>
      <c r="I180" s="65">
        <f ca="1">VLOOKUP($A180,INDIRECT($P$2),COLUMN()-1,FALSE)*VLOOKUP($A180,Usinas!$C:$D,2,FALSE)</f>
        <v>781.43730000000005</v>
      </c>
      <c r="J180" s="65">
        <f ca="1">VLOOKUP($A180,INDIRECT($P$2),COLUMN()-1,FALSE)*VLOOKUP($A180,Usinas!$C:$D,2,FALSE)</f>
        <v>765.03910000000008</v>
      </c>
      <c r="K180" s="65">
        <f ca="1">VLOOKUP($A180,INDIRECT($P$2),COLUMN()-1,FALSE)*VLOOKUP($A180,Usinas!$C:$D,2,FALSE)</f>
        <v>619.34739999999999</v>
      </c>
      <c r="L180" s="65">
        <f ca="1">VLOOKUP($A180,INDIRECT($P$2),COLUMN()-1,FALSE)*VLOOKUP($A180,Usinas!$C:$D,2,FALSE)</f>
        <v>727.82780000000002</v>
      </c>
      <c r="M180" s="65">
        <f ca="1">VLOOKUP($A180,INDIRECT($P$2),COLUMN()-1,FALSE)*VLOOKUP($A180,Usinas!$C:$D,2,FALSE)</f>
        <v>954.24910000000011</v>
      </c>
      <c r="N180" s="65">
        <f ca="1">VLOOKUP($A180,INDIRECT($P$2),COLUMN()-1,FALSE)*VLOOKUP($A180,Usinas!$C:$D,2,FALSE)</f>
        <v>715.84450000000004</v>
      </c>
      <c r="O180" s="65">
        <f ca="1">VLOOKUP($A180,INDIRECT($P$2),COLUMN()-1,FALSE)*VLOOKUP($A180,Usinas!$C:$D,2,FALSE)</f>
        <v>586.55100000000004</v>
      </c>
    </row>
    <row r="181" spans="1:15" hidden="1" outlineLevel="2" x14ac:dyDescent="0.25">
      <c r="A181" s="30">
        <v>222</v>
      </c>
      <c r="B181" s="31" t="s">
        <v>175</v>
      </c>
      <c r="D181" s="65">
        <f ca="1">VLOOKUP($A181,INDIRECT($P$2),COLUMN()-1,FALSE)*VLOOKUP($A181,Usinas!$C:$D,2,FALSE)</f>
        <v>700.33299999999997</v>
      </c>
      <c r="E181" s="65">
        <f ca="1">VLOOKUP($A181,INDIRECT($P$2),COLUMN()-1,FALSE)*VLOOKUP($A181,Usinas!$C:$D,2,FALSE)</f>
        <v>754.29599999999994</v>
      </c>
      <c r="F181" s="65">
        <f ca="1">VLOOKUP($A181,INDIRECT($P$2),COLUMN()-1,FALSE)*VLOOKUP($A181,Usinas!$C:$D,2,FALSE)</f>
        <v>670.68299999999999</v>
      </c>
      <c r="G181" s="65">
        <f ca="1">VLOOKUP($A181,INDIRECT($P$2),COLUMN()-1,FALSE)*VLOOKUP($A181,Usinas!$C:$D,2,FALSE)</f>
        <v>609.01099999999997</v>
      </c>
      <c r="H181" s="65">
        <f ca="1">VLOOKUP($A181,INDIRECT($P$2),COLUMN()-1,FALSE)*VLOOKUP($A181,Usinas!$C:$D,2,FALSE)</f>
        <v>788.09699999999998</v>
      </c>
      <c r="I181" s="65">
        <f ca="1">VLOOKUP($A181,INDIRECT($P$2),COLUMN()-1,FALSE)*VLOOKUP($A181,Usinas!$C:$D,2,FALSE)</f>
        <v>976.07799999999997</v>
      </c>
      <c r="J181" s="65">
        <f ca="1">VLOOKUP($A181,INDIRECT($P$2),COLUMN()-1,FALSE)*VLOOKUP($A181,Usinas!$C:$D,2,FALSE)</f>
        <v>926.85899999999992</v>
      </c>
      <c r="K181" s="65">
        <f ca="1">VLOOKUP($A181,INDIRECT($P$2),COLUMN()-1,FALSE)*VLOOKUP($A181,Usinas!$C:$D,2,FALSE)</f>
        <v>750.73799999999994</v>
      </c>
      <c r="L181" s="65">
        <f ca="1">VLOOKUP($A181,INDIRECT($P$2),COLUMN()-1,FALSE)*VLOOKUP($A181,Usinas!$C:$D,2,FALSE)</f>
        <v>869.33799999999997</v>
      </c>
      <c r="M181" s="65">
        <f ca="1">VLOOKUP($A181,INDIRECT($P$2),COLUMN()-1,FALSE)*VLOOKUP($A181,Usinas!$C:$D,2,FALSE)</f>
        <v>1157.5360000000001</v>
      </c>
      <c r="N181" s="65">
        <f ca="1">VLOOKUP($A181,INDIRECT($P$2),COLUMN()-1,FALSE)*VLOOKUP($A181,Usinas!$C:$D,2,FALSE)</f>
        <v>870.524</v>
      </c>
      <c r="O181" s="65">
        <f ca="1">VLOOKUP($A181,INDIRECT($P$2),COLUMN()-1,FALSE)*VLOOKUP($A181,Usinas!$C:$D,2,FALSE)</f>
        <v>705.67</v>
      </c>
    </row>
    <row r="182" spans="1:15" outlineLevel="1" collapsed="1" x14ac:dyDescent="0.25">
      <c r="A182" s="32"/>
      <c r="B182" s="33" t="s">
        <v>56</v>
      </c>
      <c r="D182" s="74">
        <f t="shared" ref="D182:I182" ca="1" si="28">SUM(D175:D181)</f>
        <v>3824.7698000000005</v>
      </c>
      <c r="E182" s="48">
        <f t="shared" ca="1" si="28"/>
        <v>4135.3537000000006</v>
      </c>
      <c r="F182" s="48">
        <f t="shared" ca="1" si="28"/>
        <v>3703.8609000000001</v>
      </c>
      <c r="G182" s="48">
        <f t="shared" ca="1" si="28"/>
        <v>3163.6276000000003</v>
      </c>
      <c r="H182" s="48">
        <f t="shared" ca="1" si="28"/>
        <v>3948.7020000000002</v>
      </c>
      <c r="I182" s="75">
        <f t="shared" ca="1" si="28"/>
        <v>4883.6980999999996</v>
      </c>
      <c r="J182" s="74">
        <f t="shared" ref="J182:O182" ca="1" si="29">SUM(J175:J181)</f>
        <v>4803.4377999999997</v>
      </c>
      <c r="K182" s="48">
        <f t="shared" ca="1" si="29"/>
        <v>3925.3809999999999</v>
      </c>
      <c r="L182" s="48">
        <f t="shared" ca="1" si="29"/>
        <v>4611.0974999999999</v>
      </c>
      <c r="M182" s="48">
        <f t="shared" ca="1" si="29"/>
        <v>5979.1877999999997</v>
      </c>
      <c r="N182" s="48">
        <f t="shared" ca="1" si="29"/>
        <v>4502.0115000000005</v>
      </c>
      <c r="O182" s="75">
        <f t="shared" ca="1" si="29"/>
        <v>3728.6349999999998</v>
      </c>
    </row>
    <row r="183" spans="1:15" outlineLevel="1" x14ac:dyDescent="0.25">
      <c r="A183" s="34"/>
      <c r="B183" s="35" t="s">
        <v>0</v>
      </c>
      <c r="D183" s="76"/>
      <c r="E183" s="77"/>
      <c r="F183" s="77"/>
      <c r="G183" s="77"/>
      <c r="H183" s="77"/>
      <c r="I183" s="78"/>
      <c r="J183" s="76"/>
      <c r="K183" s="77"/>
      <c r="L183" s="77"/>
      <c r="M183" s="77"/>
      <c r="N183" s="77"/>
      <c r="O183" s="78"/>
    </row>
    <row r="184" spans="1:15" outlineLevel="1" x14ac:dyDescent="0.25">
      <c r="A184" s="2"/>
      <c r="B184" s="3"/>
      <c r="D184" s="53"/>
      <c r="E184" s="54"/>
      <c r="F184" s="54"/>
      <c r="G184" s="54"/>
      <c r="H184" s="54"/>
      <c r="I184" s="54"/>
      <c r="J184" s="53"/>
      <c r="K184" s="54"/>
      <c r="L184" s="54"/>
      <c r="M184" s="54"/>
      <c r="N184" s="54"/>
      <c r="O184" s="54"/>
    </row>
    <row r="185" spans="1:15" outlineLevel="1" x14ac:dyDescent="0.25">
      <c r="A185" s="36"/>
      <c r="B185" s="37"/>
      <c r="D185" s="545" t="s">
        <v>176</v>
      </c>
      <c r="E185" s="546" t="s">
        <v>58</v>
      </c>
      <c r="F185" s="546" t="s">
        <v>177</v>
      </c>
      <c r="G185" s="546"/>
      <c r="H185" s="546"/>
      <c r="I185" s="547"/>
      <c r="J185" s="545" t="s">
        <v>176</v>
      </c>
      <c r="K185" s="546" t="s">
        <v>58</v>
      </c>
      <c r="L185" s="546" t="s">
        <v>177</v>
      </c>
      <c r="M185" s="546"/>
      <c r="N185" s="546"/>
      <c r="O185" s="547"/>
    </row>
    <row r="186" spans="1:15" hidden="1" outlineLevel="2" x14ac:dyDescent="0.25">
      <c r="A186" s="30">
        <v>110</v>
      </c>
      <c r="B186" s="31" t="s">
        <v>178</v>
      </c>
      <c r="D186" s="65">
        <f ca="1">VLOOKUP($A186,INDIRECT($P$2),COLUMN()-1,FALSE)*VLOOKUP($A186,Usinas!$C:$D,2,FALSE)</f>
        <v>0</v>
      </c>
      <c r="E186" s="65">
        <f ca="1">VLOOKUP($A186,INDIRECT($P$2),COLUMN()-1,FALSE)*VLOOKUP($A186,Usinas!$C:$D,2,FALSE)</f>
        <v>0</v>
      </c>
      <c r="F186" s="65">
        <f ca="1">VLOOKUP($A186,INDIRECT($P$2),COLUMN()-1,FALSE)*VLOOKUP($A186,Usinas!$C:$D,2,FALSE)</f>
        <v>0</v>
      </c>
      <c r="G186" s="65">
        <f ca="1">VLOOKUP($A186,INDIRECT($P$2),COLUMN()-1,FALSE)*VLOOKUP($A186,Usinas!$C:$D,2,FALSE)</f>
        <v>0</v>
      </c>
      <c r="H186" s="65">
        <f ca="1">VLOOKUP($A186,INDIRECT($P$2),COLUMN()-1,FALSE)*VLOOKUP($A186,Usinas!$C:$D,2,FALSE)</f>
        <v>0</v>
      </c>
      <c r="I186" s="65">
        <f ca="1">VLOOKUP($A186,INDIRECT($P$2),COLUMN()-1,FALSE)*VLOOKUP($A186,Usinas!$C:$D,2,FALSE)</f>
        <v>0</v>
      </c>
      <c r="J186" s="65">
        <f ca="1">VLOOKUP($A186,INDIRECT($P$2),COLUMN()-1,FALSE)*VLOOKUP($A186,Usinas!$C:$D,2,FALSE)</f>
        <v>0</v>
      </c>
      <c r="K186" s="65">
        <f ca="1">VLOOKUP($A186,INDIRECT($P$2),COLUMN()-1,FALSE)*VLOOKUP($A186,Usinas!$C:$D,2,FALSE)</f>
        <v>0</v>
      </c>
      <c r="L186" s="65">
        <f ca="1">VLOOKUP($A186,INDIRECT($P$2),COLUMN()-1,FALSE)*VLOOKUP($A186,Usinas!$C:$D,2,FALSE)</f>
        <v>0</v>
      </c>
      <c r="M186" s="65">
        <f ca="1">VLOOKUP($A186,INDIRECT($P$2),COLUMN()-1,FALSE)*VLOOKUP($A186,Usinas!$C:$D,2,FALSE)</f>
        <v>0</v>
      </c>
      <c r="N186" s="65">
        <f ca="1">VLOOKUP($A186,INDIRECT($P$2),COLUMN()-1,FALSE)*VLOOKUP($A186,Usinas!$C:$D,2,FALSE)</f>
        <v>0</v>
      </c>
      <c r="O186" s="65">
        <f ca="1">VLOOKUP($A186,INDIRECT($P$2),COLUMN()-1,FALSE)*VLOOKUP($A186,Usinas!$C:$D,2,FALSE)</f>
        <v>0</v>
      </c>
    </row>
    <row r="187" spans="1:15" hidden="1" outlineLevel="2" x14ac:dyDescent="0.25">
      <c r="A187" s="30">
        <v>111</v>
      </c>
      <c r="B187" s="31" t="s">
        <v>34</v>
      </c>
      <c r="D187" s="65">
        <f ca="1">VLOOKUP($A187,INDIRECT($P$2),COLUMN()-1,FALSE)*VLOOKUP($A187,Usinas!$C:$D,2,FALSE)</f>
        <v>52.018899999999995</v>
      </c>
      <c r="E187" s="65">
        <f ca="1">VLOOKUP($A187,INDIRECT($P$2),COLUMN()-1,FALSE)*VLOOKUP($A187,Usinas!$C:$D,2,FALSE)</f>
        <v>47.082799999999999</v>
      </c>
      <c r="F187" s="65">
        <f ca="1">VLOOKUP($A187,INDIRECT($P$2),COLUMN()-1,FALSE)*VLOOKUP($A187,Usinas!$C:$D,2,FALSE)</f>
        <v>40.248199999999997</v>
      </c>
      <c r="G187" s="65">
        <f ca="1">VLOOKUP($A187,INDIRECT($P$2),COLUMN()-1,FALSE)*VLOOKUP($A187,Usinas!$C:$D,2,FALSE)</f>
        <v>53.537700000000001</v>
      </c>
      <c r="H187" s="65">
        <f ca="1">VLOOKUP($A187,INDIRECT($P$2),COLUMN()-1,FALSE)*VLOOKUP($A187,Usinas!$C:$D,2,FALSE)</f>
        <v>73.2821</v>
      </c>
      <c r="I187" s="65">
        <f ca="1">VLOOKUP($A187,INDIRECT($P$2),COLUMN()-1,FALSE)*VLOOKUP($A187,Usinas!$C:$D,2,FALSE)</f>
        <v>91.128</v>
      </c>
      <c r="J187" s="65">
        <f ca="1">VLOOKUP($A187,INDIRECT($P$2),COLUMN()-1,FALSE)*VLOOKUP($A187,Usinas!$C:$D,2,FALSE)</f>
        <v>103.27839999999999</v>
      </c>
      <c r="K187" s="65">
        <f ca="1">VLOOKUP($A187,INDIRECT($P$2),COLUMN()-1,FALSE)*VLOOKUP($A187,Usinas!$C:$D,2,FALSE)</f>
        <v>103.27839999999999</v>
      </c>
      <c r="L187" s="65">
        <f ca="1">VLOOKUP($A187,INDIRECT($P$2),COLUMN()-1,FALSE)*VLOOKUP($A187,Usinas!$C:$D,2,FALSE)</f>
        <v>118.08669999999999</v>
      </c>
      <c r="M187" s="65">
        <f ca="1">VLOOKUP($A187,INDIRECT($P$2),COLUMN()-1,FALSE)*VLOOKUP($A187,Usinas!$C:$D,2,FALSE)</f>
        <v>119.60549999999999</v>
      </c>
      <c r="N187" s="65">
        <f ca="1">VLOOKUP($A187,INDIRECT($P$2),COLUMN()-1,FALSE)*VLOOKUP($A187,Usinas!$C:$D,2,FALSE)</f>
        <v>83.913699999999992</v>
      </c>
      <c r="O187" s="65">
        <f ca="1">VLOOKUP($A187,INDIRECT($P$2),COLUMN()-1,FALSE)*VLOOKUP($A187,Usinas!$C:$D,2,FALSE)</f>
        <v>66.827199999999991</v>
      </c>
    </row>
    <row r="188" spans="1:15" hidden="1" outlineLevel="2" x14ac:dyDescent="0.25">
      <c r="A188" s="30">
        <v>112</v>
      </c>
      <c r="B188" s="31" t="s">
        <v>179</v>
      </c>
      <c r="D188" s="65">
        <f ca="1">VLOOKUP($A188,INDIRECT($P$2),COLUMN()-1,FALSE)*VLOOKUP($A188,Usinas!$C:$D,2,FALSE)</f>
        <v>115.11980000000001</v>
      </c>
      <c r="E188" s="65">
        <f ca="1">VLOOKUP($A188,INDIRECT($P$2),COLUMN()-1,FALSE)*VLOOKUP($A188,Usinas!$C:$D,2,FALSE)</f>
        <v>103.52500000000001</v>
      </c>
      <c r="F188" s="65">
        <f ca="1">VLOOKUP($A188,INDIRECT($P$2),COLUMN()-1,FALSE)*VLOOKUP($A188,Usinas!$C:$D,2,FALSE)</f>
        <v>88.617400000000004</v>
      </c>
      <c r="G188" s="65">
        <f ca="1">VLOOKUP($A188,INDIRECT($P$2),COLUMN()-1,FALSE)*VLOOKUP($A188,Usinas!$C:$D,2,FALSE)</f>
        <v>117.60440000000001</v>
      </c>
      <c r="H188" s="65">
        <f ca="1">VLOOKUP($A188,INDIRECT($P$2),COLUMN()-1,FALSE)*VLOOKUP($A188,Usinas!$C:$D,2,FALSE)</f>
        <v>161.499</v>
      </c>
      <c r="I188" s="65">
        <f ca="1">VLOOKUP($A188,INDIRECT($P$2),COLUMN()-1,FALSE)*VLOOKUP($A188,Usinas!$C:$D,2,FALSE)</f>
        <v>200.42440000000002</v>
      </c>
      <c r="J188" s="65">
        <f ca="1">VLOOKUP($A188,INDIRECT($P$2),COLUMN()-1,FALSE)*VLOOKUP($A188,Usinas!$C:$D,2,FALSE)</f>
        <v>227.75500000000002</v>
      </c>
      <c r="K188" s="65">
        <f ca="1">VLOOKUP($A188,INDIRECT($P$2),COLUMN()-1,FALSE)*VLOOKUP($A188,Usinas!$C:$D,2,FALSE)</f>
        <v>226.92680000000001</v>
      </c>
      <c r="L188" s="65">
        <f ca="1">VLOOKUP($A188,INDIRECT($P$2),COLUMN()-1,FALSE)*VLOOKUP($A188,Usinas!$C:$D,2,FALSE)</f>
        <v>259.22660000000002</v>
      </c>
      <c r="M188" s="65">
        <f ca="1">VLOOKUP($A188,INDIRECT($P$2),COLUMN()-1,FALSE)*VLOOKUP($A188,Usinas!$C:$D,2,FALSE)</f>
        <v>262.5394</v>
      </c>
      <c r="N188" s="65">
        <f ca="1">VLOOKUP($A188,INDIRECT($P$2),COLUMN()-1,FALSE)*VLOOKUP($A188,Usinas!$C:$D,2,FALSE)</f>
        <v>183.8604</v>
      </c>
      <c r="O188" s="65">
        <f ca="1">VLOOKUP($A188,INDIRECT($P$2),COLUMN()-1,FALSE)*VLOOKUP($A188,Usinas!$C:$D,2,FALSE)</f>
        <v>147.4196</v>
      </c>
    </row>
    <row r="189" spans="1:15" hidden="1" outlineLevel="2" x14ac:dyDescent="0.25">
      <c r="A189" s="30">
        <v>113</v>
      </c>
      <c r="B189" s="31" t="s">
        <v>180</v>
      </c>
      <c r="D189" s="65">
        <f ca="1">VLOOKUP($A189,INDIRECT($P$2),COLUMN()-1,FALSE)*VLOOKUP($A189,Usinas!$C:$D,2,FALSE)</f>
        <v>142.0548</v>
      </c>
      <c r="E189" s="65">
        <f ca="1">VLOOKUP($A189,INDIRECT($P$2),COLUMN()-1,FALSE)*VLOOKUP($A189,Usinas!$C:$D,2,FALSE)</f>
        <v>128.84039999999999</v>
      </c>
      <c r="F189" s="65">
        <f ca="1">VLOOKUP($A189,INDIRECT($P$2),COLUMN()-1,FALSE)*VLOOKUP($A189,Usinas!$C:$D,2,FALSE)</f>
        <v>110.67059999999999</v>
      </c>
      <c r="G189" s="65">
        <f ca="1">VLOOKUP($A189,INDIRECT($P$2),COLUMN()-1,FALSE)*VLOOKUP($A189,Usinas!$C:$D,2,FALSE)</f>
        <v>149.4879</v>
      </c>
      <c r="H189" s="65">
        <f ca="1">VLOOKUP($A189,INDIRECT($P$2),COLUMN()-1,FALSE)*VLOOKUP($A189,Usinas!$C:$D,2,FALSE)</f>
        <v>204.82319999999999</v>
      </c>
      <c r="I189" s="65">
        <f ca="1">VLOOKUP($A189,INDIRECT($P$2),COLUMN()-1,FALSE)*VLOOKUP($A189,Usinas!$C:$D,2,FALSE)</f>
        <v>254.37719999999999</v>
      </c>
      <c r="J189" s="65">
        <f ca="1">VLOOKUP($A189,INDIRECT($P$2),COLUMN()-1,FALSE)*VLOOKUP($A189,Usinas!$C:$D,2,FALSE)</f>
        <v>291.54269999999997</v>
      </c>
      <c r="K189" s="65">
        <f ca="1">VLOOKUP($A189,INDIRECT($P$2),COLUMN()-1,FALSE)*VLOOKUP($A189,Usinas!$C:$D,2,FALSE)</f>
        <v>284.93549999999999</v>
      </c>
      <c r="L189" s="65">
        <f ca="1">VLOOKUP($A189,INDIRECT($P$2),COLUMN()-1,FALSE)*VLOOKUP($A189,Usinas!$C:$D,2,FALSE)</f>
        <v>328.70819999999998</v>
      </c>
      <c r="M189" s="65">
        <f ca="1">VLOOKUP($A189,INDIRECT($P$2),COLUMN()-1,FALSE)*VLOOKUP($A189,Usinas!$C:$D,2,FALSE)</f>
        <v>332.01179999999999</v>
      </c>
      <c r="N189" s="65">
        <f ca="1">VLOOKUP($A189,INDIRECT($P$2),COLUMN()-1,FALSE)*VLOOKUP($A189,Usinas!$C:$D,2,FALSE)</f>
        <v>237.0333</v>
      </c>
      <c r="O189" s="65">
        <f ca="1">VLOOKUP($A189,INDIRECT($P$2),COLUMN()-1,FALSE)*VLOOKUP($A189,Usinas!$C:$D,2,FALSE)</f>
        <v>183.34979999999999</v>
      </c>
    </row>
    <row r="190" spans="1:15" hidden="1" outlineLevel="2" x14ac:dyDescent="0.25">
      <c r="A190" s="30">
        <v>114</v>
      </c>
      <c r="B190" s="31" t="s">
        <v>181</v>
      </c>
      <c r="D190" s="65">
        <f ca="1">VLOOKUP($A190,INDIRECT($P$2),COLUMN()-1,FALSE)*VLOOKUP($A190,Usinas!$C:$D,2,FALSE)</f>
        <v>71.728800000000007</v>
      </c>
      <c r="E190" s="65">
        <f ca="1">VLOOKUP($A190,INDIRECT($P$2),COLUMN()-1,FALSE)*VLOOKUP($A190,Usinas!$C:$D,2,FALSE)</f>
        <v>66.580799999999996</v>
      </c>
      <c r="F190" s="65">
        <f ca="1">VLOOKUP($A190,INDIRECT($P$2),COLUMN()-1,FALSE)*VLOOKUP($A190,Usinas!$C:$D,2,FALSE)</f>
        <v>57.314399999999999</v>
      </c>
      <c r="G190" s="65">
        <f ca="1">VLOOKUP($A190,INDIRECT($P$2),COLUMN()-1,FALSE)*VLOOKUP($A190,Usinas!$C:$D,2,FALSE)</f>
        <v>79.279200000000003</v>
      </c>
      <c r="H190" s="65">
        <f ca="1">VLOOKUP($A190,INDIRECT($P$2),COLUMN()-1,FALSE)*VLOOKUP($A190,Usinas!$C:$D,2,FALSE)</f>
        <v>103.9896</v>
      </c>
      <c r="I190" s="65">
        <f ca="1">VLOOKUP($A190,INDIRECT($P$2),COLUMN()-1,FALSE)*VLOOKUP($A190,Usinas!$C:$D,2,FALSE)</f>
        <v>134.8776</v>
      </c>
      <c r="J190" s="65">
        <f ca="1">VLOOKUP($A190,INDIRECT($P$2),COLUMN()-1,FALSE)*VLOOKUP($A190,Usinas!$C:$D,2,FALSE)</f>
        <v>152.72399999999999</v>
      </c>
      <c r="K190" s="65">
        <f ca="1">VLOOKUP($A190,INDIRECT($P$2),COLUMN()-1,FALSE)*VLOOKUP($A190,Usinas!$C:$D,2,FALSE)</f>
        <v>144.4872</v>
      </c>
      <c r="L190" s="65">
        <f ca="1">VLOOKUP($A190,INDIRECT($P$2),COLUMN()-1,FALSE)*VLOOKUP($A190,Usinas!$C:$D,2,FALSE)</f>
        <v>165.76560000000001</v>
      </c>
      <c r="M190" s="65">
        <f ca="1">VLOOKUP($A190,INDIRECT($P$2),COLUMN()-1,FALSE)*VLOOKUP($A190,Usinas!$C:$D,2,FALSE)</f>
        <v>167.13839999999999</v>
      </c>
      <c r="N190" s="65">
        <f ca="1">VLOOKUP($A190,INDIRECT($P$2),COLUMN()-1,FALSE)*VLOOKUP($A190,Usinas!$C:$D,2,FALSE)</f>
        <v>117.7176</v>
      </c>
      <c r="O190" s="65">
        <f ca="1">VLOOKUP($A190,INDIRECT($P$2),COLUMN()-1,FALSE)*VLOOKUP($A190,Usinas!$C:$D,2,FALSE)</f>
        <v>91.977599999999995</v>
      </c>
    </row>
    <row r="191" spans="1:15" hidden="1" outlineLevel="2" x14ac:dyDescent="0.25">
      <c r="A191" s="30">
        <v>97</v>
      </c>
      <c r="B191" s="31" t="s">
        <v>182</v>
      </c>
      <c r="D191" s="65">
        <f ca="1">VLOOKUP($A191,INDIRECT($P$2),COLUMN()-1,FALSE)*VLOOKUP($A191,Usinas!$C:$D,2,FALSE)</f>
        <v>58.696299999999994</v>
      </c>
      <c r="E191" s="65">
        <f ca="1">VLOOKUP($A191,INDIRECT($P$2),COLUMN()-1,FALSE)*VLOOKUP($A191,Usinas!$C:$D,2,FALSE)</f>
        <v>73.820499999999996</v>
      </c>
      <c r="F191" s="65">
        <f ca="1">VLOOKUP($A191,INDIRECT($P$2),COLUMN()-1,FALSE)*VLOOKUP($A191,Usinas!$C:$D,2,FALSE)</f>
        <v>56.895799999999994</v>
      </c>
      <c r="G191" s="65">
        <f ca="1">VLOOKUP($A191,INDIRECT($P$2),COLUMN()-1,FALSE)*VLOOKUP($A191,Usinas!$C:$D,2,FALSE)</f>
        <v>63.737699999999997</v>
      </c>
      <c r="H191" s="65">
        <f ca="1">VLOOKUP($A191,INDIRECT($P$2),COLUMN()-1,FALSE)*VLOOKUP($A191,Usinas!$C:$D,2,FALSE)</f>
        <v>86.423999999999992</v>
      </c>
      <c r="I191" s="65">
        <f ca="1">VLOOKUP($A191,INDIRECT($P$2),COLUMN()-1,FALSE)*VLOOKUP($A191,Usinas!$C:$D,2,FALSE)</f>
        <v>115.59209999999999</v>
      </c>
      <c r="J191" s="65">
        <f ca="1">VLOOKUP($A191,INDIRECT($P$2),COLUMN()-1,FALSE)*VLOOKUP($A191,Usinas!$C:$D,2,FALSE)</f>
        <v>149.44149999999999</v>
      </c>
      <c r="K191" s="65">
        <f ca="1">VLOOKUP($A191,INDIRECT($P$2),COLUMN()-1,FALSE)*VLOOKUP($A191,Usinas!$C:$D,2,FALSE)</f>
        <v>149.80159999999998</v>
      </c>
      <c r="L191" s="65">
        <f ca="1">VLOOKUP($A191,INDIRECT($P$2),COLUMN()-1,FALSE)*VLOOKUP($A191,Usinas!$C:$D,2,FALSE)</f>
        <v>169.6071</v>
      </c>
      <c r="M191" s="65">
        <f ca="1">VLOOKUP($A191,INDIRECT($P$2),COLUMN()-1,FALSE)*VLOOKUP($A191,Usinas!$C:$D,2,FALSE)</f>
        <v>144.7602</v>
      </c>
      <c r="N191" s="65">
        <f ca="1">VLOOKUP($A191,INDIRECT($P$2),COLUMN()-1,FALSE)*VLOOKUP($A191,Usinas!$C:$D,2,FALSE)</f>
        <v>81.382599999999996</v>
      </c>
      <c r="O191" s="65">
        <f ca="1">VLOOKUP($A191,INDIRECT($P$2),COLUMN()-1,FALSE)*VLOOKUP($A191,Usinas!$C:$D,2,FALSE)</f>
        <v>65.538199999999989</v>
      </c>
    </row>
    <row r="192" spans="1:15" hidden="1" outlineLevel="2" x14ac:dyDescent="0.25">
      <c r="A192" s="30">
        <v>98</v>
      </c>
      <c r="B192" s="31" t="s">
        <v>183</v>
      </c>
      <c r="D192" s="65">
        <f ca="1">VLOOKUP($A192,INDIRECT($P$2),COLUMN()-1,FALSE)*VLOOKUP($A192,Usinas!$C:$D,2,FALSE)</f>
        <v>72.05749999999999</v>
      </c>
      <c r="E192" s="65">
        <f ca="1">VLOOKUP($A192,INDIRECT($P$2),COLUMN()-1,FALSE)*VLOOKUP($A192,Usinas!$C:$D,2,FALSE)</f>
        <v>92.536999999999992</v>
      </c>
      <c r="F192" s="65">
        <f ca="1">VLOOKUP($A192,INDIRECT($P$2),COLUMN()-1,FALSE)*VLOOKUP($A192,Usinas!$C:$D,2,FALSE)</f>
        <v>70.540499999999994</v>
      </c>
      <c r="G192" s="65">
        <f ca="1">VLOOKUP($A192,INDIRECT($P$2),COLUMN()-1,FALSE)*VLOOKUP($A192,Usinas!$C:$D,2,FALSE)</f>
        <v>76.608499999999992</v>
      </c>
      <c r="H192" s="65">
        <f ca="1">VLOOKUP($A192,INDIRECT($P$2),COLUMN()-1,FALSE)*VLOOKUP($A192,Usinas!$C:$D,2,FALSE)</f>
        <v>96.329499999999996</v>
      </c>
      <c r="I192" s="65">
        <f ca="1">VLOOKUP($A192,INDIRECT($P$2),COLUMN()-1,FALSE)*VLOOKUP($A192,Usinas!$C:$D,2,FALSE)</f>
        <v>133.49599999999998</v>
      </c>
      <c r="J192" s="65">
        <f ca="1">VLOOKUP($A192,INDIRECT($P$2),COLUMN()-1,FALSE)*VLOOKUP($A192,Usinas!$C:$D,2,FALSE)</f>
        <v>170.66249999999999</v>
      </c>
      <c r="K192" s="65">
        <f ca="1">VLOOKUP($A192,INDIRECT($P$2),COLUMN()-1,FALSE)*VLOOKUP($A192,Usinas!$C:$D,2,FALSE)</f>
        <v>173.69649999999999</v>
      </c>
      <c r="L192" s="65">
        <f ca="1">VLOOKUP($A192,INDIRECT($P$2),COLUMN()-1,FALSE)*VLOOKUP($A192,Usinas!$C:$D,2,FALSE)</f>
        <v>192.65899999999999</v>
      </c>
      <c r="M192" s="65">
        <f ca="1">VLOOKUP($A192,INDIRECT($P$2),COLUMN()-1,FALSE)*VLOOKUP($A192,Usinas!$C:$D,2,FALSE)</f>
        <v>162.31899999999999</v>
      </c>
      <c r="N192" s="65">
        <f ca="1">VLOOKUP($A192,INDIRECT($P$2),COLUMN()-1,FALSE)*VLOOKUP($A192,Usinas!$C:$D,2,FALSE)</f>
        <v>93.29549999999999</v>
      </c>
      <c r="O192" s="65">
        <f ca="1">VLOOKUP($A192,INDIRECT($P$2),COLUMN()-1,FALSE)*VLOOKUP($A192,Usinas!$C:$D,2,FALSE)</f>
        <v>74.332999999999998</v>
      </c>
    </row>
    <row r="193" spans="1:15" hidden="1" outlineLevel="2" x14ac:dyDescent="0.25">
      <c r="A193" s="30">
        <v>284</v>
      </c>
      <c r="B193" s="31" t="s">
        <v>184</v>
      </c>
      <c r="D193" s="65">
        <f ca="1">VLOOKUP($A193,INDIRECT($P$2),COLUMN()-1,FALSE)*VLOOKUP($A193,Usinas!$C:$D,2,FALSE)</f>
        <v>51.424799999999998</v>
      </c>
      <c r="E193" s="65">
        <f ca="1">VLOOKUP($A193,INDIRECT($P$2),COLUMN()-1,FALSE)*VLOOKUP($A193,Usinas!$C:$D,2,FALSE)</f>
        <v>64.893199999999993</v>
      </c>
      <c r="F193" s="65">
        <f ca="1">VLOOKUP($A193,INDIRECT($P$2),COLUMN()-1,FALSE)*VLOOKUP($A193,Usinas!$C:$D,2,FALSE)</f>
        <v>50.200399999999995</v>
      </c>
      <c r="G193" s="65">
        <f ca="1">VLOOKUP($A193,INDIRECT($P$2),COLUMN()-1,FALSE)*VLOOKUP($A193,Usinas!$C:$D,2,FALSE)</f>
        <v>56.016299999999994</v>
      </c>
      <c r="H193" s="65">
        <f ca="1">VLOOKUP($A193,INDIRECT($P$2),COLUMN()-1,FALSE)*VLOOKUP($A193,Usinas!$C:$D,2,FALSE)</f>
        <v>75.91279999999999</v>
      </c>
      <c r="I193" s="65">
        <f ca="1">VLOOKUP($A193,INDIRECT($P$2),COLUMN()-1,FALSE)*VLOOKUP($A193,Usinas!$C:$D,2,FALSE)</f>
        <v>101.62519999999999</v>
      </c>
      <c r="J193" s="65">
        <f ca="1">VLOOKUP($A193,INDIRECT($P$2),COLUMN()-1,FALSE)*VLOOKUP($A193,Usinas!$C:$D,2,FALSE)</f>
        <v>131.3169</v>
      </c>
      <c r="K193" s="65">
        <f ca="1">VLOOKUP($A193,INDIRECT($P$2),COLUMN()-1,FALSE)*VLOOKUP($A193,Usinas!$C:$D,2,FALSE)</f>
        <v>131.92910000000001</v>
      </c>
      <c r="L193" s="65">
        <f ca="1">VLOOKUP($A193,INDIRECT($P$2),COLUMN()-1,FALSE)*VLOOKUP($A193,Usinas!$C:$D,2,FALSE)</f>
        <v>149.07069999999999</v>
      </c>
      <c r="M193" s="65">
        <f ca="1">VLOOKUP($A193,INDIRECT($P$2),COLUMN()-1,FALSE)*VLOOKUP($A193,Usinas!$C:$D,2,FALSE)</f>
        <v>127.6437</v>
      </c>
      <c r="N193" s="65">
        <f ca="1">VLOOKUP($A193,INDIRECT($P$2),COLUMN()-1,FALSE)*VLOOKUP($A193,Usinas!$C:$D,2,FALSE)</f>
        <v>71.933499999999995</v>
      </c>
      <c r="O193" s="65">
        <f ca="1">VLOOKUP($A193,INDIRECT($P$2),COLUMN()-1,FALSE)*VLOOKUP($A193,Usinas!$C:$D,2,FALSE)</f>
        <v>57.546799999999998</v>
      </c>
    </row>
    <row r="194" spans="1:15" outlineLevel="1" collapsed="1" x14ac:dyDescent="0.25">
      <c r="A194" s="32"/>
      <c r="B194" s="33" t="s">
        <v>56</v>
      </c>
      <c r="D194" s="74">
        <f t="shared" ref="D194:I194" ca="1" si="30">SUM(D186:D193)</f>
        <v>563.10089999999991</v>
      </c>
      <c r="E194" s="48">
        <f t="shared" ca="1" si="30"/>
        <v>577.27969999999993</v>
      </c>
      <c r="F194" s="48">
        <f t="shared" ca="1" si="30"/>
        <v>474.4873</v>
      </c>
      <c r="G194" s="48">
        <f t="shared" ca="1" si="30"/>
        <v>596.27170000000001</v>
      </c>
      <c r="H194" s="48">
        <f t="shared" ca="1" si="30"/>
        <v>802.26019999999983</v>
      </c>
      <c r="I194" s="75">
        <f t="shared" ca="1" si="30"/>
        <v>1031.5205000000001</v>
      </c>
      <c r="J194" s="74">
        <f t="shared" ref="J194:O194" ca="1" si="31">SUM(J186:J193)</f>
        <v>1226.721</v>
      </c>
      <c r="K194" s="48">
        <f t="shared" ca="1" si="31"/>
        <v>1215.0551</v>
      </c>
      <c r="L194" s="48">
        <f t="shared" ca="1" si="31"/>
        <v>1383.1238999999998</v>
      </c>
      <c r="M194" s="48">
        <f t="shared" ca="1" si="31"/>
        <v>1316.018</v>
      </c>
      <c r="N194" s="48">
        <f t="shared" ca="1" si="31"/>
        <v>869.13659999999993</v>
      </c>
      <c r="O194" s="75">
        <f t="shared" ca="1" si="31"/>
        <v>686.99219999999991</v>
      </c>
    </row>
    <row r="195" spans="1:15" outlineLevel="1" x14ac:dyDescent="0.25">
      <c r="A195" s="34"/>
      <c r="B195" s="35" t="s">
        <v>0</v>
      </c>
      <c r="D195" s="76"/>
      <c r="E195" s="77"/>
      <c r="F195" s="77"/>
      <c r="G195" s="77"/>
      <c r="H195" s="77"/>
      <c r="I195" s="78"/>
      <c r="J195" s="76"/>
      <c r="K195" s="77"/>
      <c r="L195" s="77"/>
      <c r="M195" s="77"/>
      <c r="N195" s="77"/>
      <c r="O195" s="78"/>
    </row>
    <row r="196" spans="1:15" outlineLevel="1" x14ac:dyDescent="0.25">
      <c r="A196" s="2"/>
      <c r="B196" s="3"/>
      <c r="D196" s="53"/>
      <c r="E196" s="54"/>
      <c r="F196" s="54"/>
      <c r="G196" s="54"/>
      <c r="H196" s="54"/>
      <c r="I196" s="54"/>
      <c r="J196" s="53"/>
      <c r="K196" s="54"/>
      <c r="L196" s="54"/>
      <c r="M196" s="54"/>
      <c r="N196" s="54"/>
      <c r="O196" s="54"/>
    </row>
    <row r="197" spans="1:15" outlineLevel="1" x14ac:dyDescent="0.25">
      <c r="A197" s="36"/>
      <c r="B197" s="37"/>
      <c r="D197" s="545" t="s">
        <v>185</v>
      </c>
      <c r="E197" s="546" t="s">
        <v>58</v>
      </c>
      <c r="F197" s="546" t="s">
        <v>186</v>
      </c>
      <c r="G197" s="546"/>
      <c r="H197" s="546"/>
      <c r="I197" s="547"/>
      <c r="J197" s="545" t="s">
        <v>185</v>
      </c>
      <c r="K197" s="546" t="s">
        <v>58</v>
      </c>
      <c r="L197" s="546" t="s">
        <v>186</v>
      </c>
      <c r="M197" s="546"/>
      <c r="N197" s="546"/>
      <c r="O197" s="547"/>
    </row>
    <row r="198" spans="1:15" hidden="1" outlineLevel="2" x14ac:dyDescent="0.25">
      <c r="A198" s="30">
        <v>215</v>
      </c>
      <c r="B198" s="31" t="s">
        <v>187</v>
      </c>
      <c r="D198" s="65">
        <f ca="1">VLOOKUP($A198,INDIRECT($P$2),COLUMN()-1,FALSE)*VLOOKUP($A198,Usinas!$C:$D,2,FALSE)</f>
        <v>255.68639999999999</v>
      </c>
      <c r="E198" s="65">
        <f ca="1">VLOOKUP($A198,INDIRECT($P$2),COLUMN()-1,FALSE)*VLOOKUP($A198,Usinas!$C:$D,2,FALSE)</f>
        <v>330.72479999999996</v>
      </c>
      <c r="F198" s="65">
        <f ca="1">VLOOKUP($A198,INDIRECT($P$2),COLUMN()-1,FALSE)*VLOOKUP($A198,Usinas!$C:$D,2,FALSE)</f>
        <v>250.12799999999999</v>
      </c>
      <c r="G198" s="65">
        <f ca="1">VLOOKUP($A198,INDIRECT($P$2),COLUMN()-1,FALSE)*VLOOKUP($A198,Usinas!$C:$D,2,FALSE)</f>
        <v>261.2448</v>
      </c>
      <c r="H198" s="65">
        <f ca="1">VLOOKUP($A198,INDIRECT($P$2),COLUMN()-1,FALSE)*VLOOKUP($A198,Usinas!$C:$D,2,FALSE)</f>
        <v>350.17919999999998</v>
      </c>
      <c r="I198" s="65">
        <f ca="1">VLOOKUP($A198,INDIRECT($P$2),COLUMN()-1,FALSE)*VLOOKUP($A198,Usinas!$C:$D,2,FALSE)</f>
        <v>401.59440000000001</v>
      </c>
      <c r="J198" s="65">
        <f ca="1">VLOOKUP($A198,INDIRECT($P$2),COLUMN()-1,FALSE)*VLOOKUP($A198,Usinas!$C:$D,2,FALSE)</f>
        <v>505.81439999999998</v>
      </c>
      <c r="K198" s="65">
        <f ca="1">VLOOKUP($A198,INDIRECT($P$2),COLUMN()-1,FALSE)*VLOOKUP($A198,Usinas!$C:$D,2,FALSE)</f>
        <v>523.87919999999997</v>
      </c>
      <c r="L198" s="65">
        <f ca="1">VLOOKUP($A198,INDIRECT($P$2),COLUMN()-1,FALSE)*VLOOKUP($A198,Usinas!$C:$D,2,FALSE)</f>
        <v>605.86559999999997</v>
      </c>
      <c r="M198" s="65">
        <f ca="1">VLOOKUP($A198,INDIRECT($P$2),COLUMN()-1,FALSE)*VLOOKUP($A198,Usinas!$C:$D,2,FALSE)</f>
        <v>550.28160000000003</v>
      </c>
      <c r="N198" s="65">
        <f ca="1">VLOOKUP($A198,INDIRECT($P$2),COLUMN()-1,FALSE)*VLOOKUP($A198,Usinas!$C:$D,2,FALSE)</f>
        <v>326.55599999999998</v>
      </c>
      <c r="O198" s="65">
        <f ca="1">VLOOKUP($A198,INDIRECT($P$2),COLUMN()-1,FALSE)*VLOOKUP($A198,Usinas!$C:$D,2,FALSE)</f>
        <v>262.63439999999997</v>
      </c>
    </row>
    <row r="199" spans="1:15" hidden="1" outlineLevel="2" x14ac:dyDescent="0.25">
      <c r="A199" s="30">
        <v>89</v>
      </c>
      <c r="B199" s="31" t="s">
        <v>188</v>
      </c>
      <c r="D199" s="65">
        <f ca="1">VLOOKUP($A199,INDIRECT($P$2),COLUMN()-1,FALSE)*VLOOKUP($A199,Usinas!$C:$D,2,FALSE)</f>
        <v>82.731999999999999</v>
      </c>
      <c r="E199" s="65">
        <f ca="1">VLOOKUP($A199,INDIRECT($P$2),COLUMN()-1,FALSE)*VLOOKUP($A199,Usinas!$C:$D,2,FALSE)</f>
        <v>101.5872</v>
      </c>
      <c r="F199" s="65">
        <f ca="1">VLOOKUP($A199,INDIRECT($P$2),COLUMN()-1,FALSE)*VLOOKUP($A199,Usinas!$C:$D,2,FALSE)</f>
        <v>82.347200000000001</v>
      </c>
      <c r="G199" s="65">
        <f ca="1">VLOOKUP($A199,INDIRECT($P$2),COLUMN()-1,FALSE)*VLOOKUP($A199,Usinas!$C:$D,2,FALSE)</f>
        <v>74.26639999999999</v>
      </c>
      <c r="H199" s="65">
        <f ca="1">VLOOKUP($A199,INDIRECT($P$2),COLUMN()-1,FALSE)*VLOOKUP($A199,Usinas!$C:$D,2,FALSE)</f>
        <v>97.354399999999998</v>
      </c>
      <c r="I199" s="65">
        <f ca="1">VLOOKUP($A199,INDIRECT($P$2),COLUMN()-1,FALSE)*VLOOKUP($A199,Usinas!$C:$D,2,FALSE)</f>
        <v>109.28319999999999</v>
      </c>
      <c r="J199" s="65">
        <f ca="1">VLOOKUP($A199,INDIRECT($P$2),COLUMN()-1,FALSE)*VLOOKUP($A199,Usinas!$C:$D,2,FALSE)</f>
        <v>129.67759999999998</v>
      </c>
      <c r="K199" s="65">
        <f ca="1">VLOOKUP($A199,INDIRECT($P$2),COLUMN()-1,FALSE)*VLOOKUP($A199,Usinas!$C:$D,2,FALSE)</f>
        <v>131.60159999999999</v>
      </c>
      <c r="L199" s="65">
        <f ca="1">VLOOKUP($A199,INDIRECT($P$2),COLUMN()-1,FALSE)*VLOOKUP($A199,Usinas!$C:$D,2,FALSE)</f>
        <v>159.30719999999999</v>
      </c>
      <c r="M199" s="65">
        <f ca="1">VLOOKUP($A199,INDIRECT($P$2),COLUMN()-1,FALSE)*VLOOKUP($A199,Usinas!$C:$D,2,FALSE)</f>
        <v>170.08159999999998</v>
      </c>
      <c r="N199" s="65">
        <f ca="1">VLOOKUP($A199,INDIRECT($P$2),COLUMN()-1,FALSE)*VLOOKUP($A199,Usinas!$C:$D,2,FALSE)</f>
        <v>109.66799999999999</v>
      </c>
      <c r="O199" s="65">
        <f ca="1">VLOOKUP($A199,INDIRECT($P$2),COLUMN()-1,FALSE)*VLOOKUP($A199,Usinas!$C:$D,2,FALSE)</f>
        <v>79.653599999999997</v>
      </c>
    </row>
    <row r="200" spans="1:15" hidden="1" outlineLevel="2" x14ac:dyDescent="0.25">
      <c r="A200" s="30">
        <v>216</v>
      </c>
      <c r="B200" s="31" t="s">
        <v>189</v>
      </c>
      <c r="D200" s="65">
        <f ca="1">VLOOKUP($A200,INDIRECT($P$2),COLUMN()-1,FALSE)*VLOOKUP($A200,Usinas!$C:$D,2,FALSE)</f>
        <v>378.48520000000002</v>
      </c>
      <c r="E200" s="65">
        <f ca="1">VLOOKUP($A200,INDIRECT($P$2),COLUMN()-1,FALSE)*VLOOKUP($A200,Usinas!$C:$D,2,FALSE)</f>
        <v>464.57840000000004</v>
      </c>
      <c r="F200" s="65">
        <f ca="1">VLOOKUP($A200,INDIRECT($P$2),COLUMN()-1,FALSE)*VLOOKUP($A200,Usinas!$C:$D,2,FALSE)</f>
        <v>376.86080000000004</v>
      </c>
      <c r="G200" s="65">
        <f ca="1">VLOOKUP($A200,INDIRECT($P$2),COLUMN()-1,FALSE)*VLOOKUP($A200,Usinas!$C:$D,2,FALSE)</f>
        <v>345.99720000000002</v>
      </c>
      <c r="H200" s="65">
        <f ca="1">VLOOKUP($A200,INDIRECT($P$2),COLUMN()-1,FALSE)*VLOOKUP($A200,Usinas!$C:$D,2,FALSE)</f>
        <v>458.08080000000001</v>
      </c>
      <c r="I200" s="65">
        <f ca="1">VLOOKUP($A200,INDIRECT($P$2),COLUMN()-1,FALSE)*VLOOKUP($A200,Usinas!$C:$D,2,FALSE)</f>
        <v>514.9348</v>
      </c>
      <c r="J200" s="65">
        <f ca="1">VLOOKUP($A200,INDIRECT($P$2),COLUMN()-1,FALSE)*VLOOKUP($A200,Usinas!$C:$D,2,FALSE)</f>
        <v>610.77440000000001</v>
      </c>
      <c r="K200" s="65">
        <f ca="1">VLOOKUP($A200,INDIRECT($P$2),COLUMN()-1,FALSE)*VLOOKUP($A200,Usinas!$C:$D,2,FALSE)</f>
        <v>618.89639999999997</v>
      </c>
      <c r="L200" s="65">
        <f ca="1">VLOOKUP($A200,INDIRECT($P$2),COLUMN()-1,FALSE)*VLOOKUP($A200,Usinas!$C:$D,2,FALSE)</f>
        <v>747.22400000000005</v>
      </c>
      <c r="M200" s="65">
        <f ca="1">VLOOKUP($A200,INDIRECT($P$2),COLUMN()-1,FALSE)*VLOOKUP($A200,Usinas!$C:$D,2,FALSE)</f>
        <v>795.95600000000002</v>
      </c>
      <c r="N200" s="65">
        <f ca="1">VLOOKUP($A200,INDIRECT($P$2),COLUMN()-1,FALSE)*VLOOKUP($A200,Usinas!$C:$D,2,FALSE)</f>
        <v>511.68600000000004</v>
      </c>
      <c r="O200" s="65">
        <f ca="1">VLOOKUP($A200,INDIRECT($P$2),COLUMN()-1,FALSE)*VLOOKUP($A200,Usinas!$C:$D,2,FALSE)</f>
        <v>368.73880000000003</v>
      </c>
    </row>
    <row r="201" spans="1:15" hidden="1" outlineLevel="2" x14ac:dyDescent="0.25">
      <c r="A201" s="30">
        <v>217</v>
      </c>
      <c r="B201" s="31" t="s">
        <v>190</v>
      </c>
      <c r="D201" s="65">
        <f ca="1">VLOOKUP($A201,INDIRECT($P$2),COLUMN()-1,FALSE)*VLOOKUP($A201,Usinas!$C:$D,2,FALSE)</f>
        <v>466.69959999999998</v>
      </c>
      <c r="E201" s="65">
        <f ca="1">VLOOKUP($A201,INDIRECT($P$2),COLUMN()-1,FALSE)*VLOOKUP($A201,Usinas!$C:$D,2,FALSE)</f>
        <v>587.04930000000002</v>
      </c>
      <c r="F201" s="65">
        <f ca="1">VLOOKUP($A201,INDIRECT($P$2),COLUMN()-1,FALSE)*VLOOKUP($A201,Usinas!$C:$D,2,FALSE)</f>
        <v>462.10609999999997</v>
      </c>
      <c r="G201" s="65">
        <f ca="1">VLOOKUP($A201,INDIRECT($P$2),COLUMN()-1,FALSE)*VLOOKUP($A201,Usinas!$C:$D,2,FALSE)</f>
        <v>461.18739999999997</v>
      </c>
      <c r="H201" s="65">
        <f ca="1">VLOOKUP($A201,INDIRECT($P$2),COLUMN()-1,FALSE)*VLOOKUP($A201,Usinas!$C:$D,2,FALSE)</f>
        <v>625.63469999999995</v>
      </c>
      <c r="I201" s="65">
        <f ca="1">VLOOKUP($A201,INDIRECT($P$2),COLUMN()-1,FALSE)*VLOOKUP($A201,Usinas!$C:$D,2,FALSE)</f>
        <v>710.15509999999995</v>
      </c>
      <c r="J201" s="65">
        <f ca="1">VLOOKUP($A201,INDIRECT($P$2),COLUMN()-1,FALSE)*VLOOKUP($A201,Usinas!$C:$D,2,FALSE)</f>
        <v>859.90319999999997</v>
      </c>
      <c r="K201" s="65">
        <f ca="1">VLOOKUP($A201,INDIRECT($P$2),COLUMN()-1,FALSE)*VLOOKUP($A201,Usinas!$C:$D,2,FALSE)</f>
        <v>875.52109999999993</v>
      </c>
      <c r="L201" s="65">
        <f ca="1">VLOOKUP($A201,INDIRECT($P$2),COLUMN()-1,FALSE)*VLOOKUP($A201,Usinas!$C:$D,2,FALSE)</f>
        <v>1026.1878999999999</v>
      </c>
      <c r="M201" s="65">
        <f ca="1">VLOOKUP($A201,INDIRECT($P$2),COLUMN()-1,FALSE)*VLOOKUP($A201,Usinas!$C:$D,2,FALSE)</f>
        <v>1032.6188</v>
      </c>
      <c r="N201" s="65">
        <f ca="1">VLOOKUP($A201,INDIRECT($P$2),COLUMN()-1,FALSE)*VLOOKUP($A201,Usinas!$C:$D,2,FALSE)</f>
        <v>639.41520000000003</v>
      </c>
      <c r="O201" s="65">
        <f ca="1">VLOOKUP($A201,INDIRECT($P$2),COLUMN()-1,FALSE)*VLOOKUP($A201,Usinas!$C:$D,2,FALSE)</f>
        <v>476.80529999999999</v>
      </c>
    </row>
    <row r="202" spans="1:15" hidden="1" outlineLevel="2" x14ac:dyDescent="0.25">
      <c r="A202" s="30">
        <v>92</v>
      </c>
      <c r="B202" s="31" t="s">
        <v>35</v>
      </c>
      <c r="D202" s="65">
        <f ca="1">VLOOKUP($A202,INDIRECT($P$2),COLUMN()-1,FALSE)*VLOOKUP($A202,Usinas!$C:$D,2,FALSE)</f>
        <v>635.6712</v>
      </c>
      <c r="E202" s="65">
        <f ca="1">VLOOKUP($A202,INDIRECT($P$2),COLUMN()-1,FALSE)*VLOOKUP($A202,Usinas!$C:$D,2,FALSE)</f>
        <v>793.67039999999997</v>
      </c>
      <c r="F202" s="65">
        <f ca="1">VLOOKUP($A202,INDIRECT($P$2),COLUMN()-1,FALSE)*VLOOKUP($A202,Usinas!$C:$D,2,FALSE)</f>
        <v>631.07819999999992</v>
      </c>
      <c r="G202" s="65">
        <f ca="1">VLOOKUP($A202,INDIRECT($P$2),COLUMN()-1,FALSE)*VLOOKUP($A202,Usinas!$C:$D,2,FALSE)</f>
        <v>651.28739999999993</v>
      </c>
      <c r="H202" s="65">
        <f ca="1">VLOOKUP($A202,INDIRECT($P$2),COLUMN()-1,FALSE)*VLOOKUP($A202,Usinas!$C:$D,2,FALSE)</f>
        <v>900.22799999999995</v>
      </c>
      <c r="I202" s="65">
        <f ca="1">VLOOKUP($A202,INDIRECT($P$2),COLUMN()-1,FALSE)*VLOOKUP($A202,Usinas!$C:$D,2,FALSE)</f>
        <v>1037.0994000000001</v>
      </c>
      <c r="J202" s="65">
        <f ca="1">VLOOKUP($A202,INDIRECT($P$2),COLUMN()-1,FALSE)*VLOOKUP($A202,Usinas!$C:$D,2,FALSE)</f>
        <v>1218.0636</v>
      </c>
      <c r="K202" s="65">
        <f ca="1">VLOOKUP($A202,INDIRECT($P$2),COLUMN()-1,FALSE)*VLOOKUP($A202,Usinas!$C:$D,2,FALSE)</f>
        <v>1242.8658</v>
      </c>
      <c r="L202" s="65">
        <f ca="1">VLOOKUP($A202,INDIRECT($P$2),COLUMN()-1,FALSE)*VLOOKUP($A202,Usinas!$C:$D,2,FALSE)</f>
        <v>1446.7949999999998</v>
      </c>
      <c r="M202" s="65">
        <f ca="1">VLOOKUP($A202,INDIRECT($P$2),COLUMN()-1,FALSE)*VLOOKUP($A202,Usinas!$C:$D,2,FALSE)</f>
        <v>1465.1669999999999</v>
      </c>
      <c r="N202" s="65">
        <f ca="1">VLOOKUP($A202,INDIRECT($P$2),COLUMN()-1,FALSE)*VLOOKUP($A202,Usinas!$C:$D,2,FALSE)</f>
        <v>912.16980000000001</v>
      </c>
      <c r="O202" s="65">
        <f ca="1">VLOOKUP($A202,INDIRECT($P$2),COLUMN()-1,FALSE)*VLOOKUP($A202,Usinas!$C:$D,2,FALSE)</f>
        <v>673.3338</v>
      </c>
    </row>
    <row r="203" spans="1:15" hidden="1" outlineLevel="2" x14ac:dyDescent="0.25">
      <c r="A203" s="30">
        <v>93</v>
      </c>
      <c r="B203" s="31" t="s">
        <v>191</v>
      </c>
      <c r="D203" s="65">
        <f ca="1">VLOOKUP($A203,INDIRECT($P$2),COLUMN()-1,FALSE)*VLOOKUP($A203,Usinas!$C:$D,2,FALSE)</f>
        <v>78.494500000000002</v>
      </c>
      <c r="E203" s="65">
        <f ca="1">VLOOKUP($A203,INDIRECT($P$2),COLUMN()-1,FALSE)*VLOOKUP($A203,Usinas!$C:$D,2,FALSE)</f>
        <v>76.251800000000003</v>
      </c>
      <c r="F203" s="65">
        <f ca="1">VLOOKUP($A203,INDIRECT($P$2),COLUMN()-1,FALSE)*VLOOKUP($A203,Usinas!$C:$D,2,FALSE)</f>
        <v>65.038300000000007</v>
      </c>
      <c r="G203" s="65">
        <f ca="1">VLOOKUP($A203,INDIRECT($P$2),COLUMN()-1,FALSE)*VLOOKUP($A203,Usinas!$C:$D,2,FALSE)</f>
        <v>80.737200000000001</v>
      </c>
      <c r="H203" s="65">
        <f ca="1">VLOOKUP($A203,INDIRECT($P$2),COLUMN()-1,FALSE)*VLOOKUP($A203,Usinas!$C:$D,2,FALSE)</f>
        <v>123.3485</v>
      </c>
      <c r="I203" s="65">
        <f ca="1">VLOOKUP($A203,INDIRECT($P$2),COLUMN()-1,FALSE)*VLOOKUP($A203,Usinas!$C:$D,2,FALSE)</f>
        <v>156.989</v>
      </c>
      <c r="J203" s="65">
        <f ca="1">VLOOKUP($A203,INDIRECT($P$2),COLUMN()-1,FALSE)*VLOOKUP($A203,Usinas!$C:$D,2,FALSE)</f>
        <v>177.17330000000001</v>
      </c>
      <c r="K203" s="65">
        <f ca="1">VLOOKUP($A203,INDIRECT($P$2),COLUMN()-1,FALSE)*VLOOKUP($A203,Usinas!$C:$D,2,FALSE)</f>
        <v>159.23170000000002</v>
      </c>
      <c r="L203" s="65">
        <f ca="1">VLOOKUP($A203,INDIRECT($P$2),COLUMN()-1,FALSE)*VLOOKUP($A203,Usinas!$C:$D,2,FALSE)</f>
        <v>174.9306</v>
      </c>
      <c r="M203" s="65">
        <f ca="1">VLOOKUP($A203,INDIRECT($P$2),COLUMN()-1,FALSE)*VLOOKUP($A203,Usinas!$C:$D,2,FALSE)</f>
        <v>190.62950000000001</v>
      </c>
      <c r="N203" s="65">
        <f ca="1">VLOOKUP($A203,INDIRECT($P$2),COLUMN()-1,FALSE)*VLOOKUP($A203,Usinas!$C:$D,2,FALSE)</f>
        <v>132.3193</v>
      </c>
      <c r="O203" s="65">
        <f ca="1">VLOOKUP($A203,INDIRECT($P$2),COLUMN()-1,FALSE)*VLOOKUP($A203,Usinas!$C:$D,2,FALSE)</f>
        <v>103.16420000000001</v>
      </c>
    </row>
    <row r="204" spans="1:15" hidden="1" outlineLevel="2" x14ac:dyDescent="0.25">
      <c r="A204" s="30">
        <v>220</v>
      </c>
      <c r="B204" s="31" t="s">
        <v>192</v>
      </c>
      <c r="D204" s="65">
        <f ca="1">VLOOKUP($A204,INDIRECT($P$2),COLUMN()-1,FALSE)*VLOOKUP($A204,Usinas!$C:$D,2,FALSE)</f>
        <v>34.441000000000003</v>
      </c>
      <c r="E204" s="65">
        <f ca="1">VLOOKUP($A204,INDIRECT($P$2),COLUMN()-1,FALSE)*VLOOKUP($A204,Usinas!$C:$D,2,FALSE)</f>
        <v>32.774499999999996</v>
      </c>
      <c r="F204" s="65">
        <f ca="1">VLOOKUP($A204,INDIRECT($P$2),COLUMN()-1,FALSE)*VLOOKUP($A204,Usinas!$C:$D,2,FALSE)</f>
        <v>28.330500000000001</v>
      </c>
      <c r="G204" s="65">
        <f ca="1">VLOOKUP($A204,INDIRECT($P$2),COLUMN()-1,FALSE)*VLOOKUP($A204,Usinas!$C:$D,2,FALSE)</f>
        <v>34.996499999999997</v>
      </c>
      <c r="H204" s="65">
        <f ca="1">VLOOKUP($A204,INDIRECT($P$2),COLUMN()-1,FALSE)*VLOOKUP($A204,Usinas!$C:$D,2,FALSE)</f>
        <v>53.328000000000003</v>
      </c>
      <c r="I204" s="65">
        <f ca="1">VLOOKUP($A204,INDIRECT($P$2),COLUMN()-1,FALSE)*VLOOKUP($A204,Usinas!$C:$D,2,FALSE)</f>
        <v>66.66</v>
      </c>
      <c r="J204" s="65">
        <f ca="1">VLOOKUP($A204,INDIRECT($P$2),COLUMN()-1,FALSE)*VLOOKUP($A204,Usinas!$C:$D,2,FALSE)</f>
        <v>75.548000000000002</v>
      </c>
      <c r="K204" s="65">
        <f ca="1">VLOOKUP($A204,INDIRECT($P$2),COLUMN()-1,FALSE)*VLOOKUP($A204,Usinas!$C:$D,2,FALSE)</f>
        <v>65.548999999999992</v>
      </c>
      <c r="L204" s="65">
        <f ca="1">VLOOKUP($A204,INDIRECT($P$2),COLUMN()-1,FALSE)*VLOOKUP($A204,Usinas!$C:$D,2,FALSE)</f>
        <v>72.770499999999998</v>
      </c>
      <c r="M204" s="65">
        <f ca="1">VLOOKUP($A204,INDIRECT($P$2),COLUMN()-1,FALSE)*VLOOKUP($A204,Usinas!$C:$D,2,FALSE)</f>
        <v>82.213999999999999</v>
      </c>
      <c r="N204" s="65">
        <f ca="1">VLOOKUP($A204,INDIRECT($P$2),COLUMN()-1,FALSE)*VLOOKUP($A204,Usinas!$C:$D,2,FALSE)</f>
        <v>57.216499999999996</v>
      </c>
      <c r="O204" s="65">
        <f ca="1">VLOOKUP($A204,INDIRECT($P$2),COLUMN()-1,FALSE)*VLOOKUP($A204,Usinas!$C:$D,2,FALSE)</f>
        <v>44.44</v>
      </c>
    </row>
    <row r="205" spans="1:15" hidden="1" outlineLevel="2" x14ac:dyDescent="0.25">
      <c r="A205" s="30">
        <v>94</v>
      </c>
      <c r="B205" s="31" t="s">
        <v>193</v>
      </c>
      <c r="D205" s="65">
        <f ca="1">VLOOKUP($A205,INDIRECT($P$2),COLUMN()-1,FALSE)*VLOOKUP($A205,Usinas!$C:$D,2,FALSE)</f>
        <v>384.5582</v>
      </c>
      <c r="E205" s="65">
        <f ca="1">VLOOKUP($A205,INDIRECT($P$2),COLUMN()-1,FALSE)*VLOOKUP($A205,Usinas!$C:$D,2,FALSE)</f>
        <v>469.45469999999995</v>
      </c>
      <c r="F205" s="65">
        <f ca="1">VLOOKUP($A205,INDIRECT($P$2),COLUMN()-1,FALSE)*VLOOKUP($A205,Usinas!$C:$D,2,FALSE)</f>
        <v>379.51029999999997</v>
      </c>
      <c r="G205" s="65">
        <f ca="1">VLOOKUP($A205,INDIRECT($P$2),COLUMN()-1,FALSE)*VLOOKUP($A205,Usinas!$C:$D,2,FALSE)</f>
        <v>398.78409999999997</v>
      </c>
      <c r="H205" s="65">
        <f ca="1">VLOOKUP($A205,INDIRECT($P$2),COLUMN()-1,FALSE)*VLOOKUP($A205,Usinas!$C:$D,2,FALSE)</f>
        <v>556.18679999999995</v>
      </c>
      <c r="I205" s="65">
        <f ca="1">VLOOKUP($A205,INDIRECT($P$2),COLUMN()-1,FALSE)*VLOOKUP($A205,Usinas!$C:$D,2,FALSE)</f>
        <v>648.88459999999998</v>
      </c>
      <c r="J205" s="65">
        <f ca="1">VLOOKUP($A205,INDIRECT($P$2),COLUMN()-1,FALSE)*VLOOKUP($A205,Usinas!$C:$D,2,FALSE)</f>
        <v>754.4316</v>
      </c>
      <c r="K205" s="65">
        <f ca="1">VLOOKUP($A205,INDIRECT($P$2),COLUMN()-1,FALSE)*VLOOKUP($A205,Usinas!$C:$D,2,FALSE)</f>
        <v>760.39729999999997</v>
      </c>
      <c r="L205" s="65">
        <f ca="1">VLOOKUP($A205,INDIRECT($P$2),COLUMN()-1,FALSE)*VLOOKUP($A205,Usinas!$C:$D,2,FALSE)</f>
        <v>872.36889999999994</v>
      </c>
      <c r="M205" s="65">
        <f ca="1">VLOOKUP($A205,INDIRECT($P$2),COLUMN()-1,FALSE)*VLOOKUP($A205,Usinas!$C:$D,2,FALSE)</f>
        <v>890.26599999999996</v>
      </c>
      <c r="N205" s="65">
        <f ca="1">VLOOKUP($A205,INDIRECT($P$2),COLUMN()-1,FALSE)*VLOOKUP($A205,Usinas!$C:$D,2,FALSE)</f>
        <v>570.41269999999997</v>
      </c>
      <c r="O205" s="65">
        <f ca="1">VLOOKUP($A205,INDIRECT($P$2),COLUMN()-1,FALSE)*VLOOKUP($A205,Usinas!$C:$D,2,FALSE)</f>
        <v>423.10579999999999</v>
      </c>
    </row>
    <row r="206" spans="1:15" hidden="1" outlineLevel="2" x14ac:dyDescent="0.25">
      <c r="A206" s="30">
        <v>286</v>
      </c>
      <c r="B206" s="31" t="s">
        <v>194</v>
      </c>
      <c r="D206" s="65">
        <f ca="1">VLOOKUP($A206,INDIRECT($P$2),COLUMN()-1,FALSE)*VLOOKUP($A206,Usinas!$C:$D,2,FALSE)</f>
        <v>59.9754</v>
      </c>
      <c r="E206" s="65">
        <f ca="1">VLOOKUP($A206,INDIRECT($P$2),COLUMN()-1,FALSE)*VLOOKUP($A206,Usinas!$C:$D,2,FALSE)</f>
        <v>70.497399999999999</v>
      </c>
      <c r="F206" s="65">
        <f ca="1">VLOOKUP($A206,INDIRECT($P$2),COLUMN()-1,FALSE)*VLOOKUP($A206,Usinas!$C:$D,2,FALSE)</f>
        <v>59.9754</v>
      </c>
      <c r="G206" s="65">
        <f ca="1">VLOOKUP($A206,INDIRECT($P$2),COLUMN()-1,FALSE)*VLOOKUP($A206,Usinas!$C:$D,2,FALSE)</f>
        <v>61.0276</v>
      </c>
      <c r="H206" s="65">
        <f ca="1">VLOOKUP($A206,INDIRECT($P$2),COLUMN()-1,FALSE)*VLOOKUP($A206,Usinas!$C:$D,2,FALSE)</f>
        <v>87.332599999999999</v>
      </c>
      <c r="I206" s="65">
        <f ca="1">VLOOKUP($A206,INDIRECT($P$2),COLUMN()-1,FALSE)*VLOOKUP($A206,Usinas!$C:$D,2,FALSE)</f>
        <v>101.0112</v>
      </c>
      <c r="J206" s="65">
        <f ca="1">VLOOKUP($A206,INDIRECT($P$2),COLUMN()-1,FALSE)*VLOOKUP($A206,Usinas!$C:$D,2,FALSE)</f>
        <v>97.854600000000005</v>
      </c>
      <c r="K206" s="65">
        <f ca="1">VLOOKUP($A206,INDIRECT($P$2),COLUMN()-1,FALSE)*VLOOKUP($A206,Usinas!$C:$D,2,FALSE)</f>
        <v>92.593600000000009</v>
      </c>
      <c r="L206" s="65">
        <f ca="1">VLOOKUP($A206,INDIRECT($P$2),COLUMN()-1,FALSE)*VLOOKUP($A206,Usinas!$C:$D,2,FALSE)</f>
        <v>104.1678</v>
      </c>
      <c r="M206" s="65">
        <f ca="1">VLOOKUP($A206,INDIRECT($P$2),COLUMN()-1,FALSE)*VLOOKUP($A206,Usinas!$C:$D,2,FALSE)</f>
        <v>128.36840000000001</v>
      </c>
      <c r="N206" s="65">
        <f ca="1">VLOOKUP($A206,INDIRECT($P$2),COLUMN()-1,FALSE)*VLOOKUP($A206,Usinas!$C:$D,2,FALSE)</f>
        <v>87.332599999999999</v>
      </c>
      <c r="O206" s="65">
        <f ca="1">VLOOKUP($A206,INDIRECT($P$2),COLUMN()-1,FALSE)*VLOOKUP($A206,Usinas!$C:$D,2,FALSE)</f>
        <v>66.288600000000002</v>
      </c>
    </row>
    <row r="207" spans="1:15" hidden="1" outlineLevel="2" x14ac:dyDescent="0.25">
      <c r="A207" s="30">
        <v>102</v>
      </c>
      <c r="B207" s="31" t="s">
        <v>195</v>
      </c>
      <c r="D207" s="65">
        <f ca="1">VLOOKUP($A207,INDIRECT($P$2),COLUMN()-1,FALSE)*VLOOKUP($A207,Usinas!$C:$D,2,FALSE)</f>
        <v>32.157000000000004</v>
      </c>
      <c r="E207" s="65">
        <f ca="1">VLOOKUP($A207,INDIRECT($P$2),COLUMN()-1,FALSE)*VLOOKUP($A207,Usinas!$C:$D,2,FALSE)</f>
        <v>28.584000000000003</v>
      </c>
      <c r="F207" s="65">
        <f ca="1">VLOOKUP($A207,INDIRECT($P$2),COLUMN()-1,FALSE)*VLOOKUP($A207,Usinas!$C:$D,2,FALSE)</f>
        <v>24.415500000000002</v>
      </c>
      <c r="G207" s="65">
        <f ca="1">VLOOKUP($A207,INDIRECT($P$2),COLUMN()-1,FALSE)*VLOOKUP($A207,Usinas!$C:$D,2,FALSE)</f>
        <v>37.516500000000001</v>
      </c>
      <c r="H207" s="65">
        <f ca="1">VLOOKUP($A207,INDIRECT($P$2),COLUMN()-1,FALSE)*VLOOKUP($A207,Usinas!$C:$D,2,FALSE)</f>
        <v>48.6325</v>
      </c>
      <c r="I207" s="65">
        <f ca="1">VLOOKUP($A207,INDIRECT($P$2),COLUMN()-1,FALSE)*VLOOKUP($A207,Usinas!$C:$D,2,FALSE)</f>
        <v>58.756</v>
      </c>
      <c r="J207" s="65">
        <f ca="1">VLOOKUP($A207,INDIRECT($P$2),COLUMN()-1,FALSE)*VLOOKUP($A207,Usinas!$C:$D,2,FALSE)</f>
        <v>58.359000000000002</v>
      </c>
      <c r="K207" s="65">
        <f ca="1">VLOOKUP($A207,INDIRECT($P$2),COLUMN()-1,FALSE)*VLOOKUP($A207,Usinas!$C:$D,2,FALSE)</f>
        <v>55.381500000000003</v>
      </c>
      <c r="L207" s="65">
        <f ca="1">VLOOKUP($A207,INDIRECT($P$2),COLUMN()-1,FALSE)*VLOOKUP($A207,Usinas!$C:$D,2,FALSE)</f>
        <v>64.710999999999999</v>
      </c>
      <c r="M207" s="65">
        <f ca="1">VLOOKUP($A207,INDIRECT($P$2),COLUMN()-1,FALSE)*VLOOKUP($A207,Usinas!$C:$D,2,FALSE)</f>
        <v>73.048000000000002</v>
      </c>
      <c r="N207" s="65">
        <f ca="1">VLOOKUP($A207,INDIRECT($P$2),COLUMN()-1,FALSE)*VLOOKUP($A207,Usinas!$C:$D,2,FALSE)</f>
        <v>53.992000000000004</v>
      </c>
      <c r="O207" s="65">
        <f ca="1">VLOOKUP($A207,INDIRECT($P$2),COLUMN()-1,FALSE)*VLOOKUP($A207,Usinas!$C:$D,2,FALSE)</f>
        <v>43.273000000000003</v>
      </c>
    </row>
    <row r="208" spans="1:15" hidden="1" outlineLevel="2" x14ac:dyDescent="0.25">
      <c r="A208" s="30">
        <v>103</v>
      </c>
      <c r="B208" s="31" t="s">
        <v>196</v>
      </c>
      <c r="D208" s="65">
        <f ca="1">VLOOKUP($A208,INDIRECT($P$2),COLUMN()-1,FALSE)*VLOOKUP($A208,Usinas!$C:$D,2,FALSE)</f>
        <v>44.430100000000003</v>
      </c>
      <c r="E208" s="65">
        <f ca="1">VLOOKUP($A208,INDIRECT($P$2),COLUMN()-1,FALSE)*VLOOKUP($A208,Usinas!$C:$D,2,FALSE)</f>
        <v>39.435000000000002</v>
      </c>
      <c r="F208" s="65">
        <f ca="1">VLOOKUP($A208,INDIRECT($P$2),COLUMN()-1,FALSE)*VLOOKUP($A208,Usinas!$C:$D,2,FALSE)</f>
        <v>33.651200000000003</v>
      </c>
      <c r="G208" s="65">
        <f ca="1">VLOOKUP($A208,INDIRECT($P$2),COLUMN()-1,FALSE)*VLOOKUP($A208,Usinas!$C:$D,2,FALSE)</f>
        <v>51.265500000000003</v>
      </c>
      <c r="H208" s="65">
        <f ca="1">VLOOKUP($A208,INDIRECT($P$2),COLUMN()-1,FALSE)*VLOOKUP($A208,Usinas!$C:$D,2,FALSE)</f>
        <v>66.776600000000002</v>
      </c>
      <c r="I208" s="65">
        <f ca="1">VLOOKUP($A208,INDIRECT($P$2),COLUMN()-1,FALSE)*VLOOKUP($A208,Usinas!$C:$D,2,FALSE)</f>
        <v>80.710300000000004</v>
      </c>
      <c r="J208" s="65">
        <f ca="1">VLOOKUP($A208,INDIRECT($P$2),COLUMN()-1,FALSE)*VLOOKUP($A208,Usinas!$C:$D,2,FALSE)</f>
        <v>80.1845</v>
      </c>
      <c r="K208" s="65">
        <f ca="1">VLOOKUP($A208,INDIRECT($P$2),COLUMN()-1,FALSE)*VLOOKUP($A208,Usinas!$C:$D,2,FALSE)</f>
        <v>76.241</v>
      </c>
      <c r="L208" s="65">
        <f ca="1">VLOOKUP($A208,INDIRECT($P$2),COLUMN()-1,FALSE)*VLOOKUP($A208,Usinas!$C:$D,2,FALSE)</f>
        <v>88.860200000000006</v>
      </c>
      <c r="M208" s="65">
        <f ca="1">VLOOKUP($A208,INDIRECT($P$2),COLUMN()-1,FALSE)*VLOOKUP($A208,Usinas!$C:$D,2,FALSE)</f>
        <v>100.4278</v>
      </c>
      <c r="N208" s="65">
        <f ca="1">VLOOKUP($A208,INDIRECT($P$2),COLUMN()-1,FALSE)*VLOOKUP($A208,Usinas!$C:$D,2,FALSE)</f>
        <v>74.663600000000002</v>
      </c>
      <c r="O208" s="65">
        <f ca="1">VLOOKUP($A208,INDIRECT($P$2),COLUMN()-1,FALSE)*VLOOKUP($A208,Usinas!$C:$D,2,FALSE)</f>
        <v>59.415400000000005</v>
      </c>
    </row>
    <row r="209" spans="1:15" outlineLevel="1" collapsed="1" x14ac:dyDescent="0.25">
      <c r="A209" s="32"/>
      <c r="B209" s="33" t="s">
        <v>56</v>
      </c>
      <c r="D209" s="74">
        <f t="shared" ref="D209:I209" ca="1" si="32">SUM(D198:D208)</f>
        <v>2453.3306000000002</v>
      </c>
      <c r="E209" s="48">
        <f t="shared" ca="1" si="32"/>
        <v>2994.6074999999996</v>
      </c>
      <c r="F209" s="48">
        <f t="shared" ca="1" si="32"/>
        <v>2393.4414999999995</v>
      </c>
      <c r="G209" s="48">
        <f t="shared" ca="1" si="32"/>
        <v>2458.3105999999998</v>
      </c>
      <c r="H209" s="48">
        <f t="shared" ca="1" si="32"/>
        <v>3367.0821000000005</v>
      </c>
      <c r="I209" s="75">
        <f t="shared" ca="1" si="32"/>
        <v>3886.0779999999995</v>
      </c>
      <c r="J209" s="74">
        <f t="shared" ref="J209:O209" ca="1" si="33">SUM(J198:J208)</f>
        <v>4567.7842000000001</v>
      </c>
      <c r="K209" s="48">
        <f t="shared" ca="1" si="33"/>
        <v>4602.1581999999999</v>
      </c>
      <c r="L209" s="48">
        <f t="shared" ca="1" si="33"/>
        <v>5363.1886999999997</v>
      </c>
      <c r="M209" s="48">
        <f t="shared" ca="1" si="33"/>
        <v>5479.0587000000005</v>
      </c>
      <c r="N209" s="48">
        <f t="shared" ca="1" si="33"/>
        <v>3475.4317000000005</v>
      </c>
      <c r="O209" s="75">
        <f t="shared" ca="1" si="33"/>
        <v>2600.8528999999999</v>
      </c>
    </row>
    <row r="210" spans="1:15" outlineLevel="1" x14ac:dyDescent="0.25">
      <c r="A210" s="34"/>
      <c r="B210" s="35" t="s">
        <v>0</v>
      </c>
      <c r="D210" s="76"/>
      <c r="E210" s="77"/>
      <c r="F210" s="77"/>
      <c r="G210" s="77"/>
      <c r="H210" s="77"/>
      <c r="I210" s="78"/>
      <c r="J210" s="76"/>
      <c r="K210" s="77"/>
      <c r="L210" s="77"/>
      <c r="M210" s="77"/>
      <c r="N210" s="77"/>
      <c r="O210" s="78"/>
    </row>
    <row r="211" spans="1:15" outlineLevel="1" x14ac:dyDescent="0.25">
      <c r="A211" s="2"/>
      <c r="B211" s="3"/>
      <c r="D211" s="53"/>
      <c r="E211" s="54"/>
      <c r="F211" s="54"/>
      <c r="G211" s="54"/>
      <c r="H211" s="54"/>
      <c r="I211" s="54"/>
      <c r="J211" s="53"/>
      <c r="K211" s="54"/>
      <c r="L211" s="54"/>
      <c r="M211" s="54"/>
      <c r="N211" s="54"/>
      <c r="O211" s="54"/>
    </row>
    <row r="212" spans="1:15" outlineLevel="1" x14ac:dyDescent="0.25">
      <c r="A212" s="36"/>
      <c r="B212" s="37"/>
      <c r="D212" s="545" t="s">
        <v>197</v>
      </c>
      <c r="E212" s="546" t="s">
        <v>58</v>
      </c>
      <c r="F212" s="546" t="s">
        <v>198</v>
      </c>
      <c r="G212" s="546"/>
      <c r="H212" s="546"/>
      <c r="I212" s="547"/>
      <c r="J212" s="545" t="s">
        <v>197</v>
      </c>
      <c r="K212" s="546" t="s">
        <v>58</v>
      </c>
      <c r="L212" s="546" t="s">
        <v>198</v>
      </c>
      <c r="M212" s="546"/>
      <c r="N212" s="546"/>
      <c r="O212" s="547"/>
    </row>
    <row r="213" spans="1:15" hidden="1" outlineLevel="2" x14ac:dyDescent="0.25">
      <c r="A213" s="30">
        <v>115</v>
      </c>
      <c r="B213" s="31" t="s">
        <v>199</v>
      </c>
      <c r="D213" s="65">
        <f ca="1">VLOOKUP($A213,INDIRECT($P$2),COLUMN()-1,FALSE)*VLOOKUP($A213,Usinas!$C:$D,2,FALSE)</f>
        <v>163.14750000000001</v>
      </c>
      <c r="E213" s="65">
        <f ca="1">VLOOKUP($A213,INDIRECT($P$2),COLUMN()-1,FALSE)*VLOOKUP($A213,Usinas!$C:$D,2,FALSE)</f>
        <v>176.19929999999999</v>
      </c>
      <c r="F213" s="65">
        <f ca="1">VLOOKUP($A213,INDIRECT($P$2),COLUMN()-1,FALSE)*VLOOKUP($A213,Usinas!$C:$D,2,FALSE)</f>
        <v>156.6216</v>
      </c>
      <c r="G213" s="65">
        <f ca="1">VLOOKUP($A213,INDIRECT($P$2),COLUMN()-1,FALSE)*VLOOKUP($A213,Usinas!$C:$D,2,FALSE)</f>
        <v>117.4662</v>
      </c>
      <c r="H213" s="65">
        <f ca="1">VLOOKUP($A213,INDIRECT($P$2),COLUMN()-1,FALSE)*VLOOKUP($A213,Usinas!$C:$D,2,FALSE)</f>
        <v>110.94030000000001</v>
      </c>
      <c r="I213" s="65">
        <f ca="1">VLOOKUP($A213,INDIRECT($P$2),COLUMN()-1,FALSE)*VLOOKUP($A213,Usinas!$C:$D,2,FALSE)</f>
        <v>110.94030000000001</v>
      </c>
      <c r="J213" s="65">
        <f ca="1">VLOOKUP($A213,INDIRECT($P$2),COLUMN()-1,FALSE)*VLOOKUP($A213,Usinas!$C:$D,2,FALSE)</f>
        <v>110.94030000000001</v>
      </c>
      <c r="K213" s="65">
        <f ca="1">VLOOKUP($A213,INDIRECT($P$2),COLUMN()-1,FALSE)*VLOOKUP($A213,Usinas!$C:$D,2,FALSE)</f>
        <v>97.888499999999993</v>
      </c>
      <c r="L213" s="65">
        <f ca="1">VLOOKUP($A213,INDIRECT($P$2),COLUMN()-1,FALSE)*VLOOKUP($A213,Usinas!$C:$D,2,FALSE)</f>
        <v>117.4662</v>
      </c>
      <c r="M213" s="65">
        <f ca="1">VLOOKUP($A213,INDIRECT($P$2),COLUMN()-1,FALSE)*VLOOKUP($A213,Usinas!$C:$D,2,FALSE)</f>
        <v>130.518</v>
      </c>
      <c r="N213" s="65">
        <f ca="1">VLOOKUP($A213,INDIRECT($P$2),COLUMN()-1,FALSE)*VLOOKUP($A213,Usinas!$C:$D,2,FALSE)</f>
        <v>130.518</v>
      </c>
      <c r="O213" s="65">
        <f ca="1">VLOOKUP($A213,INDIRECT($P$2),COLUMN()-1,FALSE)*VLOOKUP($A213,Usinas!$C:$D,2,FALSE)</f>
        <v>137.04390000000001</v>
      </c>
    </row>
    <row r="214" spans="1:15" outlineLevel="1" collapsed="1" x14ac:dyDescent="0.25">
      <c r="A214" s="32"/>
      <c r="B214" s="33" t="s">
        <v>56</v>
      </c>
      <c r="D214" s="74">
        <f t="shared" ref="D214:O214" ca="1" si="34">D213</f>
        <v>163.14750000000001</v>
      </c>
      <c r="E214" s="48">
        <f t="shared" ca="1" si="34"/>
        <v>176.19929999999999</v>
      </c>
      <c r="F214" s="48">
        <f t="shared" ca="1" si="34"/>
        <v>156.6216</v>
      </c>
      <c r="G214" s="48">
        <f t="shared" ca="1" si="34"/>
        <v>117.4662</v>
      </c>
      <c r="H214" s="48">
        <f t="shared" ca="1" si="34"/>
        <v>110.94030000000001</v>
      </c>
      <c r="I214" s="75">
        <f t="shared" ca="1" si="34"/>
        <v>110.94030000000001</v>
      </c>
      <c r="J214" s="74">
        <f t="shared" ca="1" si="34"/>
        <v>110.94030000000001</v>
      </c>
      <c r="K214" s="48">
        <f t="shared" ca="1" si="34"/>
        <v>97.888499999999993</v>
      </c>
      <c r="L214" s="48">
        <f t="shared" ca="1" si="34"/>
        <v>117.4662</v>
      </c>
      <c r="M214" s="48">
        <f t="shared" ca="1" si="34"/>
        <v>130.518</v>
      </c>
      <c r="N214" s="48">
        <f t="shared" ca="1" si="34"/>
        <v>130.518</v>
      </c>
      <c r="O214" s="75">
        <f t="shared" ca="1" si="34"/>
        <v>137.04390000000001</v>
      </c>
    </row>
    <row r="215" spans="1:15" outlineLevel="1" x14ac:dyDescent="0.25">
      <c r="A215" s="34"/>
      <c r="B215" s="35" t="s">
        <v>0</v>
      </c>
      <c r="D215" s="76"/>
      <c r="E215" s="77"/>
      <c r="F215" s="77"/>
      <c r="G215" s="77"/>
      <c r="H215" s="77"/>
      <c r="I215" s="78"/>
      <c r="J215" s="76"/>
      <c r="K215" s="77"/>
      <c r="L215" s="77"/>
      <c r="M215" s="77"/>
      <c r="N215" s="77"/>
      <c r="O215" s="78"/>
    </row>
    <row r="216" spans="1:15" outlineLevel="1" x14ac:dyDescent="0.25">
      <c r="A216" s="2"/>
      <c r="B216" s="3"/>
      <c r="D216" s="53"/>
      <c r="E216" s="54"/>
      <c r="F216" s="54"/>
      <c r="G216" s="54"/>
      <c r="H216" s="54"/>
      <c r="I216" s="54"/>
      <c r="J216" s="53"/>
      <c r="K216" s="54"/>
      <c r="L216" s="54"/>
      <c r="M216" s="54"/>
      <c r="N216" s="54"/>
      <c r="O216" s="54"/>
    </row>
    <row r="217" spans="1:15" outlineLevel="1" x14ac:dyDescent="0.25">
      <c r="A217" s="36"/>
      <c r="B217" s="37"/>
      <c r="D217" s="545" t="s">
        <v>200</v>
      </c>
      <c r="E217" s="546" t="s">
        <v>58</v>
      </c>
      <c r="F217" s="546" t="s">
        <v>201</v>
      </c>
      <c r="G217" s="546"/>
      <c r="H217" s="546"/>
      <c r="I217" s="547"/>
      <c r="J217" s="545" t="s">
        <v>200</v>
      </c>
      <c r="K217" s="546" t="s">
        <v>58</v>
      </c>
      <c r="L217" s="546" t="s">
        <v>201</v>
      </c>
      <c r="M217" s="546"/>
      <c r="N217" s="546"/>
      <c r="O217" s="547"/>
    </row>
    <row r="218" spans="1:15" hidden="1" outlineLevel="2" x14ac:dyDescent="0.25">
      <c r="A218" s="30">
        <v>101</v>
      </c>
      <c r="B218" s="31" t="s">
        <v>202</v>
      </c>
      <c r="D218" s="65">
        <f ca="1">VLOOKUP($A218,INDIRECT($P$2),COLUMN()-1,FALSE)*VLOOKUP($A218,Usinas!$C:$D,2,FALSE)</f>
        <v>203.3304</v>
      </c>
      <c r="E218" s="65">
        <f ca="1">VLOOKUP($A218,INDIRECT($P$2),COLUMN()-1,FALSE)*VLOOKUP($A218,Usinas!$C:$D,2,FALSE)</f>
        <v>240.786</v>
      </c>
      <c r="F218" s="65">
        <f ca="1">VLOOKUP($A218,INDIRECT($P$2),COLUMN()-1,FALSE)*VLOOKUP($A218,Usinas!$C:$D,2,FALSE)</f>
        <v>189.0616</v>
      </c>
      <c r="G218" s="65">
        <f ca="1">VLOOKUP($A218,INDIRECT($P$2),COLUMN()-1,FALSE)*VLOOKUP($A218,Usinas!$C:$D,2,FALSE)</f>
        <v>137.3372</v>
      </c>
      <c r="H218" s="65">
        <f ca="1">VLOOKUP($A218,INDIRECT($P$2),COLUMN()-1,FALSE)*VLOOKUP($A218,Usinas!$C:$D,2,FALSE)</f>
        <v>165.87479999999999</v>
      </c>
      <c r="I218" s="65">
        <f ca="1">VLOOKUP($A218,INDIRECT($P$2),COLUMN()-1,FALSE)*VLOOKUP($A218,Usinas!$C:$D,2,FALSE)</f>
        <v>169.44200000000001</v>
      </c>
      <c r="J218" s="65">
        <f ca="1">VLOOKUP($A218,INDIRECT($P$2),COLUMN()-1,FALSE)*VLOOKUP($A218,Usinas!$C:$D,2,FALSE)</f>
        <v>212.2484</v>
      </c>
      <c r="K218" s="65">
        <f ca="1">VLOOKUP($A218,INDIRECT($P$2),COLUMN()-1,FALSE)*VLOOKUP($A218,Usinas!$C:$D,2,FALSE)</f>
        <v>233.6516</v>
      </c>
      <c r="L218" s="65">
        <f ca="1">VLOOKUP($A218,INDIRECT($P$2),COLUMN()-1,FALSE)*VLOOKUP($A218,Usinas!$C:$D,2,FALSE)</f>
        <v>287.15960000000001</v>
      </c>
      <c r="M218" s="65">
        <f ca="1">VLOOKUP($A218,INDIRECT($P$2),COLUMN()-1,FALSE)*VLOOKUP($A218,Usinas!$C:$D,2,FALSE)</f>
        <v>310.34640000000002</v>
      </c>
      <c r="N218" s="65">
        <f ca="1">VLOOKUP($A218,INDIRECT($P$2),COLUMN()-1,FALSE)*VLOOKUP($A218,Usinas!$C:$D,2,FALSE)</f>
        <v>205.114</v>
      </c>
      <c r="O218" s="65">
        <f ca="1">VLOOKUP($A218,INDIRECT($P$2),COLUMN()-1,FALSE)*VLOOKUP($A218,Usinas!$C:$D,2,FALSE)</f>
        <v>173.00920000000002</v>
      </c>
    </row>
    <row r="219" spans="1:15" outlineLevel="1" collapsed="1" x14ac:dyDescent="0.25">
      <c r="A219" s="32"/>
      <c r="B219" s="33" t="s">
        <v>56</v>
      </c>
      <c r="D219" s="74">
        <f t="shared" ref="D219:O219" ca="1" si="35">D218</f>
        <v>203.3304</v>
      </c>
      <c r="E219" s="48">
        <f t="shared" ca="1" si="35"/>
        <v>240.786</v>
      </c>
      <c r="F219" s="48">
        <f t="shared" ca="1" si="35"/>
        <v>189.0616</v>
      </c>
      <c r="G219" s="48">
        <f t="shared" ca="1" si="35"/>
        <v>137.3372</v>
      </c>
      <c r="H219" s="48">
        <f t="shared" ca="1" si="35"/>
        <v>165.87479999999999</v>
      </c>
      <c r="I219" s="75">
        <f t="shared" ca="1" si="35"/>
        <v>169.44200000000001</v>
      </c>
      <c r="J219" s="74">
        <f t="shared" ca="1" si="35"/>
        <v>212.2484</v>
      </c>
      <c r="K219" s="48">
        <f t="shared" ca="1" si="35"/>
        <v>233.6516</v>
      </c>
      <c r="L219" s="48">
        <f t="shared" ca="1" si="35"/>
        <v>287.15960000000001</v>
      </c>
      <c r="M219" s="48">
        <f t="shared" ca="1" si="35"/>
        <v>310.34640000000002</v>
      </c>
      <c r="N219" s="48">
        <f t="shared" ca="1" si="35"/>
        <v>205.114</v>
      </c>
      <c r="O219" s="75">
        <f t="shared" ca="1" si="35"/>
        <v>173.00920000000002</v>
      </c>
    </row>
    <row r="220" spans="1:15" outlineLevel="1" x14ac:dyDescent="0.25">
      <c r="A220" s="34"/>
      <c r="B220" s="35" t="s">
        <v>0</v>
      </c>
      <c r="D220" s="76"/>
      <c r="E220" s="77"/>
      <c r="F220" s="77"/>
      <c r="G220" s="77"/>
      <c r="H220" s="77"/>
      <c r="I220" s="78"/>
      <c r="J220" s="76"/>
      <c r="K220" s="77"/>
      <c r="L220" s="77"/>
      <c r="M220" s="77"/>
      <c r="N220" s="77"/>
      <c r="O220" s="78"/>
    </row>
    <row r="221" spans="1:15" outlineLevel="1" x14ac:dyDescent="0.25">
      <c r="A221" s="2"/>
      <c r="B221" s="3"/>
      <c r="D221" s="53"/>
      <c r="E221" s="54"/>
      <c r="F221" s="54"/>
      <c r="G221" s="54"/>
      <c r="H221" s="54"/>
      <c r="I221" s="54"/>
      <c r="J221" s="53"/>
      <c r="K221" s="54"/>
      <c r="L221" s="54"/>
      <c r="M221" s="54"/>
      <c r="N221" s="54"/>
      <c r="O221" s="54"/>
    </row>
    <row r="222" spans="1:15" outlineLevel="1" x14ac:dyDescent="0.25">
      <c r="A222" s="36"/>
      <c r="B222" s="37"/>
      <c r="D222" s="545" t="s">
        <v>203</v>
      </c>
      <c r="E222" s="546" t="s">
        <v>58</v>
      </c>
      <c r="F222" s="546" t="s">
        <v>204</v>
      </c>
      <c r="G222" s="546"/>
      <c r="H222" s="546"/>
      <c r="I222" s="547"/>
      <c r="J222" s="545" t="s">
        <v>203</v>
      </c>
      <c r="K222" s="546" t="s">
        <v>58</v>
      </c>
      <c r="L222" s="546" t="s">
        <v>204</v>
      </c>
      <c r="M222" s="546"/>
      <c r="N222" s="546"/>
      <c r="O222" s="547"/>
    </row>
    <row r="223" spans="1:15" hidden="1" outlineLevel="2" x14ac:dyDescent="0.25">
      <c r="A223" s="30">
        <v>57</v>
      </c>
      <c r="B223" s="31" t="s">
        <v>205</v>
      </c>
      <c r="D223" s="65">
        <f ca="1">VLOOKUP($A223,INDIRECT($P$2),COLUMN()-1,FALSE)*VLOOKUP($A223,Usinas!$C:$D,2,FALSE)</f>
        <v>321.18340000000001</v>
      </c>
      <c r="E223" s="65">
        <f ca="1">VLOOKUP($A223,INDIRECT($P$2),COLUMN()-1,FALSE)*VLOOKUP($A223,Usinas!$C:$D,2,FALSE)</f>
        <v>327.4606</v>
      </c>
      <c r="F223" s="65">
        <f ca="1">VLOOKUP($A223,INDIRECT($P$2),COLUMN()-1,FALSE)*VLOOKUP($A223,Usinas!$C:$D,2,FALSE)</f>
        <v>270.9658</v>
      </c>
      <c r="G223" s="65">
        <f ca="1">VLOOKUP($A223,INDIRECT($P$2),COLUMN()-1,FALSE)*VLOOKUP($A223,Usinas!$C:$D,2,FALSE)</f>
        <v>201.91660000000002</v>
      </c>
      <c r="H223" s="65">
        <f ca="1">VLOOKUP($A223,INDIRECT($P$2),COLUMN()-1,FALSE)*VLOOKUP($A223,Usinas!$C:$D,2,FALSE)</f>
        <v>247.9494</v>
      </c>
      <c r="I223" s="65">
        <f ca="1">VLOOKUP($A223,INDIRECT($P$2),COLUMN()-1,FALSE)*VLOOKUP($A223,Usinas!$C:$D,2,FALSE)</f>
        <v>301.30560000000003</v>
      </c>
      <c r="J223" s="65">
        <f ca="1">VLOOKUP($A223,INDIRECT($P$2),COLUMN()-1,FALSE)*VLOOKUP($A223,Usinas!$C:$D,2,FALSE)</f>
        <v>306.53660000000002</v>
      </c>
      <c r="K223" s="65">
        <f ca="1">VLOOKUP($A223,INDIRECT($P$2),COLUMN()-1,FALSE)*VLOOKUP($A223,Usinas!$C:$D,2,FALSE)</f>
        <v>242.7184</v>
      </c>
      <c r="L223" s="65">
        <f ca="1">VLOOKUP($A223,INDIRECT($P$2),COLUMN()-1,FALSE)*VLOOKUP($A223,Usinas!$C:$D,2,FALSE)</f>
        <v>276.1968</v>
      </c>
      <c r="M223" s="65">
        <f ca="1">VLOOKUP($A223,INDIRECT($P$2),COLUMN()-1,FALSE)*VLOOKUP($A223,Usinas!$C:$D,2,FALSE)</f>
        <v>357.80040000000002</v>
      </c>
      <c r="N223" s="65">
        <f ca="1">VLOOKUP($A223,INDIRECT($P$2),COLUMN()-1,FALSE)*VLOOKUP($A223,Usinas!$C:$D,2,FALSE)</f>
        <v>295.02840000000003</v>
      </c>
      <c r="O223" s="65">
        <f ca="1">VLOOKUP($A223,INDIRECT($P$2),COLUMN()-1,FALSE)*VLOOKUP($A223,Usinas!$C:$D,2,FALSE)</f>
        <v>269.9196</v>
      </c>
    </row>
    <row r="224" spans="1:15" outlineLevel="1" collapsed="1" x14ac:dyDescent="0.25">
      <c r="A224" s="32"/>
      <c r="B224" s="33" t="s">
        <v>56</v>
      </c>
      <c r="D224" s="74">
        <f t="shared" ref="D224:O224" ca="1" si="36">D223</f>
        <v>321.18340000000001</v>
      </c>
      <c r="E224" s="48">
        <f t="shared" ca="1" si="36"/>
        <v>327.4606</v>
      </c>
      <c r="F224" s="48">
        <f t="shared" ca="1" si="36"/>
        <v>270.9658</v>
      </c>
      <c r="G224" s="48">
        <f t="shared" ca="1" si="36"/>
        <v>201.91660000000002</v>
      </c>
      <c r="H224" s="48">
        <f t="shared" ca="1" si="36"/>
        <v>247.9494</v>
      </c>
      <c r="I224" s="75">
        <f t="shared" ca="1" si="36"/>
        <v>301.30560000000003</v>
      </c>
      <c r="J224" s="74">
        <f t="shared" ca="1" si="36"/>
        <v>306.53660000000002</v>
      </c>
      <c r="K224" s="48">
        <f t="shared" ca="1" si="36"/>
        <v>242.7184</v>
      </c>
      <c r="L224" s="48">
        <f t="shared" ca="1" si="36"/>
        <v>276.1968</v>
      </c>
      <c r="M224" s="48">
        <f t="shared" ca="1" si="36"/>
        <v>357.80040000000002</v>
      </c>
      <c r="N224" s="48">
        <f t="shared" ca="1" si="36"/>
        <v>295.02840000000003</v>
      </c>
      <c r="O224" s="75">
        <f t="shared" ca="1" si="36"/>
        <v>269.9196</v>
      </c>
    </row>
    <row r="225" spans="1:15" outlineLevel="1" x14ac:dyDescent="0.25">
      <c r="A225" s="34"/>
      <c r="B225" s="35" t="s">
        <v>0</v>
      </c>
      <c r="D225" s="76"/>
      <c r="E225" s="77"/>
      <c r="F225" s="77"/>
      <c r="G225" s="77"/>
      <c r="H225" s="77"/>
      <c r="I225" s="78"/>
      <c r="J225" s="76"/>
      <c r="K225" s="77"/>
      <c r="L225" s="77"/>
      <c r="M225" s="77"/>
      <c r="N225" s="77"/>
      <c r="O225" s="78"/>
    </row>
    <row r="226" spans="1:15" outlineLevel="1" x14ac:dyDescent="0.25">
      <c r="A226" s="2"/>
      <c r="B226" s="3"/>
      <c r="D226" s="53"/>
      <c r="E226" s="54"/>
      <c r="F226" s="54"/>
      <c r="G226" s="54"/>
      <c r="H226" s="54"/>
      <c r="I226" s="54"/>
      <c r="J226" s="53"/>
      <c r="K226" s="54"/>
      <c r="L226" s="54"/>
      <c r="M226" s="54"/>
      <c r="N226" s="54"/>
      <c r="O226" s="54"/>
    </row>
    <row r="227" spans="1:15" ht="15.75" x14ac:dyDescent="0.25">
      <c r="A227" s="85"/>
      <c r="B227" s="86"/>
      <c r="C227" s="97"/>
      <c r="D227" s="548" t="s">
        <v>206</v>
      </c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50"/>
    </row>
    <row r="228" spans="1:15" ht="15.75" x14ac:dyDescent="0.25">
      <c r="A228" s="87"/>
      <c r="B228" s="88" t="s">
        <v>56</v>
      </c>
      <c r="C228" s="97"/>
      <c r="D228" s="88">
        <f t="shared" ref="D228:O228" ca="1" si="37">D182+D194+D209+D214+D219+D224</f>
        <v>7528.8626000000004</v>
      </c>
      <c r="E228" s="89">
        <f t="shared" ca="1" si="37"/>
        <v>8451.6868000000013</v>
      </c>
      <c r="F228" s="89">
        <f t="shared" ca="1" si="37"/>
        <v>7188.4386999999997</v>
      </c>
      <c r="G228" s="89">
        <f t="shared" ca="1" si="37"/>
        <v>6674.9298999999992</v>
      </c>
      <c r="H228" s="89">
        <f t="shared" ca="1" si="37"/>
        <v>8642.8087999999989</v>
      </c>
      <c r="I228" s="90">
        <f t="shared" ca="1" si="37"/>
        <v>10382.984499999999</v>
      </c>
      <c r="J228" s="88">
        <f t="shared" ca="1" si="37"/>
        <v>11227.668299999999</v>
      </c>
      <c r="K228" s="89">
        <f t="shared" ca="1" si="37"/>
        <v>10316.852799999999</v>
      </c>
      <c r="L228" s="89">
        <f t="shared" ca="1" si="37"/>
        <v>12038.2327</v>
      </c>
      <c r="M228" s="89">
        <f t="shared" ca="1" si="37"/>
        <v>13572.929300000002</v>
      </c>
      <c r="N228" s="89">
        <f t="shared" ca="1" si="37"/>
        <v>9477.2402000000002</v>
      </c>
      <c r="O228" s="90">
        <f t="shared" ca="1" si="37"/>
        <v>7596.4528</v>
      </c>
    </row>
    <row r="230" spans="1:15" x14ac:dyDescent="0.25">
      <c r="A230" s="98"/>
      <c r="B230" s="99"/>
      <c r="D230" s="100"/>
      <c r="E230" s="101"/>
      <c r="F230" s="101"/>
      <c r="G230" s="101"/>
      <c r="H230" s="101"/>
      <c r="I230" s="102"/>
    </row>
    <row r="231" spans="1:15" outlineLevel="1" x14ac:dyDescent="0.25">
      <c r="A231" s="28"/>
      <c r="B231" s="29"/>
      <c r="D231" s="554" t="s">
        <v>207</v>
      </c>
      <c r="E231" s="555"/>
      <c r="F231" s="555"/>
      <c r="G231" s="555"/>
      <c r="H231" s="555"/>
      <c r="I231" s="556"/>
      <c r="J231" s="554" t="s">
        <v>207</v>
      </c>
      <c r="K231" s="555"/>
      <c r="L231" s="555"/>
      <c r="M231" s="555"/>
      <c r="N231" s="555"/>
      <c r="O231" s="556"/>
    </row>
    <row r="232" spans="1:15" hidden="1" outlineLevel="2" x14ac:dyDescent="0.25">
      <c r="A232" s="30">
        <v>169</v>
      </c>
      <c r="B232" s="31" t="s">
        <v>36</v>
      </c>
      <c r="D232" s="65">
        <f ca="1">VLOOKUP($A232,INDIRECT($P$2),COLUMN()-1,FALSE)*VLOOKUP($A232,Usinas!$C:$D,2,FALSE)</f>
        <v>1109.8050000000001</v>
      </c>
      <c r="E232" s="65">
        <f ca="1">VLOOKUP($A232,INDIRECT($P$2),COLUMN()-1,FALSE)*VLOOKUP($A232,Usinas!$C:$D,2,FALSE)</f>
        <v>1160.6559999999999</v>
      </c>
      <c r="F232" s="65">
        <f ca="1">VLOOKUP($A232,INDIRECT($P$2),COLUMN()-1,FALSE)*VLOOKUP($A232,Usinas!$C:$D,2,FALSE)</f>
        <v>1116.7939999999999</v>
      </c>
      <c r="G232" s="65">
        <f ca="1">VLOOKUP($A232,INDIRECT($P$2),COLUMN()-1,FALSE)*VLOOKUP($A232,Usinas!$C:$D,2,FALSE)</f>
        <v>887.36199999999997</v>
      </c>
      <c r="H232" s="65">
        <f ca="1">VLOOKUP($A232,INDIRECT($P$2),COLUMN()-1,FALSE)*VLOOKUP($A232,Usinas!$C:$D,2,FALSE)</f>
        <v>536.94799999999998</v>
      </c>
      <c r="I232" s="65">
        <f ca="1">VLOOKUP($A232,INDIRECT($P$2),COLUMN()-1,FALSE)*VLOOKUP($A232,Usinas!$C:$D,2,FALSE)</f>
        <v>367.28399999999999</v>
      </c>
      <c r="J232" s="65">
        <f ca="1">VLOOKUP($A232,INDIRECT($P$2),COLUMN()-1,FALSE)*VLOOKUP($A232,Usinas!$C:$D,2,FALSE)</f>
        <v>306.79300000000001</v>
      </c>
      <c r="K232" s="65">
        <f ca="1">VLOOKUP($A232,INDIRECT($P$2),COLUMN()-1,FALSE)*VLOOKUP($A232,Usinas!$C:$D,2,FALSE)</f>
        <v>265.58199999999999</v>
      </c>
      <c r="L232" s="65">
        <f ca="1">VLOOKUP($A232,INDIRECT($P$2),COLUMN()-1,FALSE)*VLOOKUP($A232,Usinas!$C:$D,2,FALSE)</f>
        <v>237.626</v>
      </c>
      <c r="M232" s="65">
        <f ca="1">VLOOKUP($A232,INDIRECT($P$2),COLUMN()-1,FALSE)*VLOOKUP($A232,Usinas!$C:$D,2,FALSE)</f>
        <v>265.34100000000001</v>
      </c>
      <c r="N232" s="65">
        <f ca="1">VLOOKUP($A232,INDIRECT($P$2),COLUMN()-1,FALSE)*VLOOKUP($A232,Usinas!$C:$D,2,FALSE)</f>
        <v>438.86099999999999</v>
      </c>
      <c r="O232" s="65">
        <f ca="1">VLOOKUP($A232,INDIRECT($P$2),COLUMN()-1,FALSE)*VLOOKUP($A232,Usinas!$C:$D,2,FALSE)</f>
        <v>796.02300000000002</v>
      </c>
    </row>
    <row r="233" spans="1:15" hidden="1" outlineLevel="2" x14ac:dyDescent="0.25">
      <c r="A233" s="30">
        <v>172</v>
      </c>
      <c r="B233" s="31" t="s">
        <v>208</v>
      </c>
      <c r="D233" s="65">
        <f ca="1">VLOOKUP($A233,INDIRECT($P$2),COLUMN()-1,FALSE)*VLOOKUP($A233,Usinas!$C:$D,2,FALSE)</f>
        <v>2080.0475999999999</v>
      </c>
      <c r="E233" s="65">
        <f ca="1">VLOOKUP($A233,INDIRECT($P$2),COLUMN()-1,FALSE)*VLOOKUP($A233,Usinas!$C:$D,2,FALSE)</f>
        <v>2210.3865000000001</v>
      </c>
      <c r="F233" s="65">
        <f ca="1">VLOOKUP($A233,INDIRECT($P$2),COLUMN()-1,FALSE)*VLOOKUP($A233,Usinas!$C:$D,2,FALSE)</f>
        <v>2192.9184</v>
      </c>
      <c r="G233" s="65">
        <f ca="1">VLOOKUP($A233,INDIRECT($P$2),COLUMN()-1,FALSE)*VLOOKUP($A233,Usinas!$C:$D,2,FALSE)</f>
        <v>1786.2252000000001</v>
      </c>
      <c r="H233" s="65">
        <f ca="1">VLOOKUP($A233,INDIRECT($P$2),COLUMN()-1,FALSE)*VLOOKUP($A233,Usinas!$C:$D,2,FALSE)</f>
        <v>1077.1994999999999</v>
      </c>
      <c r="I233" s="65">
        <f ca="1">VLOOKUP($A233,INDIRECT($P$2),COLUMN()-1,FALSE)*VLOOKUP($A233,Usinas!$C:$D,2,FALSE)</f>
        <v>709.02570000000003</v>
      </c>
      <c r="J233" s="65">
        <f ca="1">VLOOKUP($A233,INDIRECT($P$2),COLUMN()-1,FALSE)*VLOOKUP($A233,Usinas!$C:$D,2,FALSE)</f>
        <v>583.16579999999999</v>
      </c>
      <c r="K233" s="65">
        <f ca="1">VLOOKUP($A233,INDIRECT($P$2),COLUMN()-1,FALSE)*VLOOKUP($A233,Usinas!$C:$D,2,FALSE)</f>
        <v>508.36650000000003</v>
      </c>
      <c r="L233" s="65">
        <f ca="1">VLOOKUP($A233,INDIRECT($P$2),COLUMN()-1,FALSE)*VLOOKUP($A233,Usinas!$C:$D,2,FALSE)</f>
        <v>454.17060000000004</v>
      </c>
      <c r="M233" s="65">
        <f ca="1">VLOOKUP($A233,INDIRECT($P$2),COLUMN()-1,FALSE)*VLOOKUP($A233,Usinas!$C:$D,2,FALSE)</f>
        <v>490.00260000000003</v>
      </c>
      <c r="N233" s="65">
        <f ca="1">VLOOKUP($A233,INDIRECT($P$2),COLUMN()-1,FALSE)*VLOOKUP($A233,Usinas!$C:$D,2,FALSE)</f>
        <v>783.82500000000005</v>
      </c>
      <c r="O233" s="65">
        <f ca="1">VLOOKUP($A233,INDIRECT($P$2),COLUMN()-1,FALSE)*VLOOKUP($A233,Usinas!$C:$D,2,FALSE)</f>
        <v>1453.8834000000002</v>
      </c>
    </row>
    <row r="234" spans="1:15" hidden="1" outlineLevel="2" x14ac:dyDescent="0.25">
      <c r="A234" s="30">
        <v>176</v>
      </c>
      <c r="B234" s="31" t="s">
        <v>209</v>
      </c>
      <c r="D234" s="65">
        <f ca="1">VLOOKUP($A234,INDIRECT($P$2),COLUMN()-1,FALSE)*VLOOKUP($A234,Usinas!$C:$D,2,FALSE)</f>
        <v>4733.2640000000001</v>
      </c>
      <c r="E234" s="65">
        <f ca="1">VLOOKUP($A234,INDIRECT($P$2),COLUMN()-1,FALSE)*VLOOKUP($A234,Usinas!$C:$D,2,FALSE)</f>
        <v>5051.5352000000003</v>
      </c>
      <c r="F234" s="65">
        <f ca="1">VLOOKUP($A234,INDIRECT($P$2),COLUMN()-1,FALSE)*VLOOKUP($A234,Usinas!$C:$D,2,FALSE)</f>
        <v>5038.2739000000001</v>
      </c>
      <c r="G234" s="65">
        <f ca="1">VLOOKUP($A234,INDIRECT($P$2),COLUMN()-1,FALSE)*VLOOKUP($A234,Usinas!$C:$D,2,FALSE)</f>
        <v>4140.5859</v>
      </c>
      <c r="H234" s="65">
        <f ca="1">VLOOKUP($A234,INDIRECT($P$2),COLUMN()-1,FALSE)*VLOOKUP($A234,Usinas!$C:$D,2,FALSE)</f>
        <v>2505.3656000000001</v>
      </c>
      <c r="I234" s="65">
        <f ca="1">VLOOKUP($A234,INDIRECT($P$2),COLUMN()-1,FALSE)*VLOOKUP($A234,Usinas!$C:$D,2,FALSE)</f>
        <v>1635.2203</v>
      </c>
      <c r="J234" s="65">
        <f ca="1">VLOOKUP($A234,INDIRECT($P$2),COLUMN()-1,FALSE)*VLOOKUP($A234,Usinas!$C:$D,2,FALSE)</f>
        <v>1339.3913</v>
      </c>
      <c r="K234" s="65">
        <f ca="1">VLOOKUP($A234,INDIRECT($P$2),COLUMN()-1,FALSE)*VLOOKUP($A234,Usinas!$C:$D,2,FALSE)</f>
        <v>1170.0546999999999</v>
      </c>
      <c r="L234" s="65">
        <f ca="1">VLOOKUP($A234,INDIRECT($P$2),COLUMN()-1,FALSE)*VLOOKUP($A234,Usinas!$C:$D,2,FALSE)</f>
        <v>1045.6025</v>
      </c>
      <c r="M234" s="65">
        <f ca="1">VLOOKUP($A234,INDIRECT($P$2),COLUMN()-1,FALSE)*VLOOKUP($A234,Usinas!$C:$D,2,FALSE)</f>
        <v>1118.0296000000001</v>
      </c>
      <c r="N234" s="65">
        <f ca="1">VLOOKUP($A234,INDIRECT($P$2),COLUMN()-1,FALSE)*VLOOKUP($A234,Usinas!$C:$D,2,FALSE)</f>
        <v>1762.7328</v>
      </c>
      <c r="O234" s="65">
        <f ca="1">VLOOKUP($A234,INDIRECT($P$2),COLUMN()-1,FALSE)*VLOOKUP($A234,Usinas!$C:$D,2,FALSE)</f>
        <v>3287.7822999999999</v>
      </c>
    </row>
    <row r="235" spans="1:15" hidden="1" outlineLevel="2" x14ac:dyDescent="0.25">
      <c r="A235" s="30">
        <v>178</v>
      </c>
      <c r="B235" s="31" t="s">
        <v>210</v>
      </c>
      <c r="D235" s="65">
        <f ca="1">VLOOKUP($A235,INDIRECT($P$2),COLUMN()-1,FALSE)*VLOOKUP($A235,Usinas!$C:$D,2,FALSE)</f>
        <v>5030.3747999999996</v>
      </c>
      <c r="E235" s="65">
        <f ca="1">VLOOKUP($A235,INDIRECT($P$2),COLUMN()-1,FALSE)*VLOOKUP($A235,Usinas!$C:$D,2,FALSE)</f>
        <v>5372.0237999999999</v>
      </c>
      <c r="F235" s="65">
        <f ca="1">VLOOKUP($A235,INDIRECT($P$2),COLUMN()-1,FALSE)*VLOOKUP($A235,Usinas!$C:$D,2,FALSE)</f>
        <v>5356.8393999999998</v>
      </c>
      <c r="G235" s="65">
        <f ca="1">VLOOKUP($A235,INDIRECT($P$2),COLUMN()-1,FALSE)*VLOOKUP($A235,Usinas!$C:$D,2,FALSE)</f>
        <v>4401.3068000000003</v>
      </c>
      <c r="H235" s="65">
        <f ca="1">VLOOKUP($A235,INDIRECT($P$2),COLUMN()-1,FALSE)*VLOOKUP($A235,Usinas!$C:$D,2,FALSE)</f>
        <v>2664.8622</v>
      </c>
      <c r="I235" s="65">
        <f ca="1">VLOOKUP($A235,INDIRECT($P$2),COLUMN()-1,FALSE)*VLOOKUP($A235,Usinas!$C:$D,2,FALSE)</f>
        <v>1738.6138000000001</v>
      </c>
      <c r="J235" s="65">
        <f ca="1">VLOOKUP($A235,INDIRECT($P$2),COLUMN()-1,FALSE)*VLOOKUP($A235,Usinas!$C:$D,2,FALSE)</f>
        <v>1424.0798</v>
      </c>
      <c r="K235" s="65">
        <f ca="1">VLOOKUP($A235,INDIRECT($P$2),COLUMN()-1,FALSE)*VLOOKUP($A235,Usinas!$C:$D,2,FALSE)</f>
        <v>1244.0362</v>
      </c>
      <c r="L235" s="65">
        <f ca="1">VLOOKUP($A235,INDIRECT($P$2),COLUMN()-1,FALSE)*VLOOKUP($A235,Usinas!$C:$D,2,FALSE)</f>
        <v>1111.7149999999999</v>
      </c>
      <c r="M235" s="65">
        <f ca="1">VLOOKUP($A235,INDIRECT($P$2),COLUMN()-1,FALSE)*VLOOKUP($A235,Usinas!$C:$D,2,FALSE)</f>
        <v>1187.6369999999999</v>
      </c>
      <c r="N235" s="65">
        <f ca="1">VLOOKUP($A235,INDIRECT($P$2),COLUMN()-1,FALSE)*VLOOKUP($A235,Usinas!$C:$D,2,FALSE)</f>
        <v>1873.1042</v>
      </c>
      <c r="O235" s="65">
        <f ca="1">VLOOKUP($A235,INDIRECT($P$2),COLUMN()-1,FALSE)*VLOOKUP($A235,Usinas!$C:$D,2,FALSE)</f>
        <v>3494.5812000000001</v>
      </c>
    </row>
    <row r="236" spans="1:15" outlineLevel="1" collapsed="1" x14ac:dyDescent="0.25">
      <c r="A236" s="32"/>
      <c r="B236" s="33" t="s">
        <v>56</v>
      </c>
      <c r="D236" s="74">
        <f t="shared" ref="D236:I236" ca="1" si="38">SUM(D232:D235)</f>
        <v>12953.491399999999</v>
      </c>
      <c r="E236" s="48">
        <f t="shared" ca="1" si="38"/>
        <v>13794.601500000001</v>
      </c>
      <c r="F236" s="48">
        <f t="shared" ca="1" si="38"/>
        <v>13704.825700000001</v>
      </c>
      <c r="G236" s="48">
        <f t="shared" ca="1" si="38"/>
        <v>11215.4799</v>
      </c>
      <c r="H236" s="48">
        <f t="shared" ca="1" si="38"/>
        <v>6784.3752999999997</v>
      </c>
      <c r="I236" s="75">
        <f t="shared" ca="1" si="38"/>
        <v>4450.1437999999998</v>
      </c>
      <c r="J236" s="74">
        <f t="shared" ref="J236:O236" ca="1" si="39">SUM(J232:J235)</f>
        <v>3653.4299000000001</v>
      </c>
      <c r="K236" s="48">
        <f t="shared" ca="1" si="39"/>
        <v>3188.0393999999997</v>
      </c>
      <c r="L236" s="48">
        <f t="shared" ca="1" si="39"/>
        <v>2849.1140999999998</v>
      </c>
      <c r="M236" s="48">
        <f t="shared" ca="1" si="39"/>
        <v>3061.0101999999997</v>
      </c>
      <c r="N236" s="48">
        <f t="shared" ca="1" si="39"/>
        <v>4858.5230000000001</v>
      </c>
      <c r="O236" s="75">
        <f t="shared" ca="1" si="39"/>
        <v>9032.2699000000011</v>
      </c>
    </row>
    <row r="237" spans="1:15" outlineLevel="1" x14ac:dyDescent="0.25">
      <c r="A237" s="34"/>
      <c r="B237" s="35" t="s">
        <v>0</v>
      </c>
      <c r="D237" s="76"/>
      <c r="E237" s="77"/>
      <c r="F237" s="77"/>
      <c r="G237" s="77"/>
      <c r="H237" s="77"/>
      <c r="I237" s="78"/>
      <c r="J237" s="76"/>
      <c r="K237" s="77"/>
      <c r="L237" s="77"/>
      <c r="M237" s="77"/>
      <c r="N237" s="77"/>
      <c r="O237" s="78"/>
    </row>
    <row r="238" spans="1:15" outlineLevel="1" x14ac:dyDescent="0.25">
      <c r="A238" s="2"/>
      <c r="B238" s="3"/>
      <c r="D238" s="53"/>
      <c r="E238" s="54"/>
      <c r="F238" s="54"/>
      <c r="G238" s="54"/>
      <c r="H238" s="54"/>
      <c r="I238" s="54"/>
      <c r="J238" s="53"/>
      <c r="K238" s="54"/>
      <c r="L238" s="54"/>
      <c r="M238" s="54"/>
      <c r="N238" s="54"/>
      <c r="O238" s="54"/>
    </row>
    <row r="239" spans="1:15" outlineLevel="1" x14ac:dyDescent="0.25">
      <c r="A239" s="36"/>
      <c r="B239" s="37"/>
      <c r="D239" s="545" t="s">
        <v>211</v>
      </c>
      <c r="E239" s="546" t="s">
        <v>58</v>
      </c>
      <c r="F239" s="546" t="s">
        <v>212</v>
      </c>
      <c r="G239" s="546"/>
      <c r="H239" s="546"/>
      <c r="I239" s="547"/>
      <c r="J239" s="545" t="s">
        <v>211</v>
      </c>
      <c r="K239" s="546" t="s">
        <v>58</v>
      </c>
      <c r="L239" s="546" t="s">
        <v>212</v>
      </c>
      <c r="M239" s="546"/>
      <c r="N239" s="546"/>
      <c r="O239" s="547"/>
    </row>
    <row r="240" spans="1:15" hidden="1" outlineLevel="2" x14ac:dyDescent="0.25">
      <c r="A240" s="30">
        <v>188</v>
      </c>
      <c r="B240" s="31" t="s">
        <v>213</v>
      </c>
      <c r="D240" s="65">
        <f ca="1">VLOOKUP($A240,INDIRECT($P$2),COLUMN()-1,FALSE)*VLOOKUP($A240,Usinas!$C:$D,2,FALSE)</f>
        <v>581.33699999999999</v>
      </c>
      <c r="E240" s="65">
        <f ca="1">VLOOKUP($A240,INDIRECT($P$2),COLUMN()-1,FALSE)*VLOOKUP($A240,Usinas!$C:$D,2,FALSE)</f>
        <v>424.16070000000002</v>
      </c>
      <c r="F240" s="65">
        <f ca="1">VLOOKUP($A240,INDIRECT($P$2),COLUMN()-1,FALSE)*VLOOKUP($A240,Usinas!$C:$D,2,FALSE)</f>
        <v>349.51990000000001</v>
      </c>
      <c r="G240" s="65">
        <f ca="1">VLOOKUP($A240,INDIRECT($P$2),COLUMN()-1,FALSE)*VLOOKUP($A240,Usinas!$C:$D,2,FALSE)</f>
        <v>241.1472</v>
      </c>
      <c r="H240" s="65">
        <f ca="1">VLOOKUP($A240,INDIRECT($P$2),COLUMN()-1,FALSE)*VLOOKUP($A240,Usinas!$C:$D,2,FALSE)</f>
        <v>146.41079999999999</v>
      </c>
      <c r="I240" s="65">
        <f ca="1">VLOOKUP($A240,INDIRECT($P$2),COLUMN()-1,FALSE)*VLOOKUP($A240,Usinas!$C:$D,2,FALSE)</f>
        <v>116.26739999999999</v>
      </c>
      <c r="J240" s="65">
        <f ca="1">VLOOKUP($A240,INDIRECT($P$2),COLUMN()-1,FALSE)*VLOOKUP($A240,Usinas!$C:$D,2,FALSE)</f>
        <v>98.3249</v>
      </c>
      <c r="K240" s="65">
        <f ca="1">VLOOKUP($A240,INDIRECT($P$2),COLUMN()-1,FALSE)*VLOOKUP($A240,Usinas!$C:$D,2,FALSE)</f>
        <v>83.253200000000007</v>
      </c>
      <c r="L240" s="65">
        <f ca="1">VLOOKUP($A240,INDIRECT($P$2),COLUMN()-1,FALSE)*VLOOKUP($A240,Usinas!$C:$D,2,FALSE)</f>
        <v>75.358500000000006</v>
      </c>
      <c r="M240" s="65">
        <f ca="1">VLOOKUP($A240,INDIRECT($P$2),COLUMN()-1,FALSE)*VLOOKUP($A240,Usinas!$C:$D,2,FALSE)</f>
        <v>120.5736</v>
      </c>
      <c r="N240" s="65">
        <f ca="1">VLOOKUP($A240,INDIRECT($P$2),COLUMN()-1,FALSE)*VLOOKUP($A240,Usinas!$C:$D,2,FALSE)</f>
        <v>332.29509999999999</v>
      </c>
      <c r="O240" s="65">
        <f ca="1">VLOOKUP($A240,INDIRECT($P$2),COLUMN()-1,FALSE)*VLOOKUP($A240,Usinas!$C:$D,2,FALSE)</f>
        <v>623.68129999999996</v>
      </c>
    </row>
    <row r="241" spans="1:15" outlineLevel="1" collapsed="1" x14ac:dyDescent="0.25">
      <c r="A241" s="32"/>
      <c r="B241" s="33" t="s">
        <v>56</v>
      </c>
      <c r="D241" s="74">
        <f t="shared" ref="D241:O241" ca="1" si="40">D240</f>
        <v>581.33699999999999</v>
      </c>
      <c r="E241" s="48">
        <f t="shared" ca="1" si="40"/>
        <v>424.16070000000002</v>
      </c>
      <c r="F241" s="48">
        <f t="shared" ca="1" si="40"/>
        <v>349.51990000000001</v>
      </c>
      <c r="G241" s="48">
        <f t="shared" ca="1" si="40"/>
        <v>241.1472</v>
      </c>
      <c r="H241" s="48">
        <f t="shared" ca="1" si="40"/>
        <v>146.41079999999999</v>
      </c>
      <c r="I241" s="75">
        <f t="shared" ca="1" si="40"/>
        <v>116.26739999999999</v>
      </c>
      <c r="J241" s="74">
        <f t="shared" ca="1" si="40"/>
        <v>98.3249</v>
      </c>
      <c r="K241" s="48">
        <f t="shared" ca="1" si="40"/>
        <v>83.253200000000007</v>
      </c>
      <c r="L241" s="48">
        <f t="shared" ca="1" si="40"/>
        <v>75.358500000000006</v>
      </c>
      <c r="M241" s="48">
        <f t="shared" ca="1" si="40"/>
        <v>120.5736</v>
      </c>
      <c r="N241" s="48">
        <f t="shared" ca="1" si="40"/>
        <v>332.29509999999999</v>
      </c>
      <c r="O241" s="75">
        <f t="shared" ca="1" si="40"/>
        <v>623.68129999999996</v>
      </c>
    </row>
    <row r="242" spans="1:15" outlineLevel="1" x14ac:dyDescent="0.25">
      <c r="A242" s="34"/>
      <c r="B242" s="35" t="s">
        <v>0</v>
      </c>
      <c r="D242" s="76"/>
      <c r="E242" s="77"/>
      <c r="F242" s="77"/>
      <c r="G242" s="77"/>
      <c r="H242" s="77"/>
      <c r="I242" s="78"/>
      <c r="J242" s="76"/>
      <c r="K242" s="77"/>
      <c r="L242" s="77"/>
      <c r="M242" s="77"/>
      <c r="N242" s="77"/>
      <c r="O242" s="78"/>
    </row>
    <row r="243" spans="1:15" outlineLevel="1" x14ac:dyDescent="0.25">
      <c r="A243" s="2"/>
      <c r="B243" s="3"/>
      <c r="D243" s="53"/>
      <c r="E243" s="54"/>
      <c r="F243" s="54"/>
      <c r="G243" s="54"/>
      <c r="H243" s="54"/>
      <c r="I243" s="54"/>
      <c r="J243" s="53"/>
      <c r="K243" s="54"/>
      <c r="L243" s="54"/>
      <c r="M243" s="54"/>
      <c r="N243" s="54"/>
      <c r="O243" s="54"/>
    </row>
    <row r="244" spans="1:15" outlineLevel="1" x14ac:dyDescent="0.25">
      <c r="A244" s="36"/>
      <c r="B244" s="37"/>
      <c r="D244" s="545" t="s">
        <v>214</v>
      </c>
      <c r="E244" s="546" t="s">
        <v>58</v>
      </c>
      <c r="F244" s="546" t="s">
        <v>215</v>
      </c>
      <c r="G244" s="546"/>
      <c r="H244" s="546"/>
      <c r="I244" s="547"/>
      <c r="J244" s="545" t="s">
        <v>214</v>
      </c>
      <c r="K244" s="546" t="s">
        <v>58</v>
      </c>
      <c r="L244" s="546" t="s">
        <v>215</v>
      </c>
      <c r="M244" s="546"/>
      <c r="N244" s="546"/>
      <c r="O244" s="547"/>
    </row>
    <row r="245" spans="1:15" hidden="1" outlineLevel="2" x14ac:dyDescent="0.25">
      <c r="A245" s="30">
        <v>190</v>
      </c>
      <c r="B245" s="31" t="s">
        <v>216</v>
      </c>
      <c r="D245" s="65">
        <f ca="1">VLOOKUP($A245,INDIRECT($P$2),COLUMN()-1,FALSE)*VLOOKUP($A245,Usinas!$C:$D,2,FALSE)</f>
        <v>240.99119999999999</v>
      </c>
      <c r="E245" s="65">
        <f ca="1">VLOOKUP($A245,INDIRECT($P$2),COLUMN()-1,FALSE)*VLOOKUP($A245,Usinas!$C:$D,2,FALSE)</f>
        <v>267.39609999999999</v>
      </c>
      <c r="F245" s="65">
        <f ca="1">VLOOKUP($A245,INDIRECT($P$2),COLUMN()-1,FALSE)*VLOOKUP($A245,Usinas!$C:$D,2,FALSE)</f>
        <v>282.64400000000001</v>
      </c>
      <c r="G245" s="65">
        <f ca="1">VLOOKUP($A245,INDIRECT($P$2),COLUMN()-1,FALSE)*VLOOKUP($A245,Usinas!$C:$D,2,FALSE)</f>
        <v>249.54490000000001</v>
      </c>
      <c r="H245" s="65">
        <f ca="1">VLOOKUP($A245,INDIRECT($P$2),COLUMN()-1,FALSE)*VLOOKUP($A245,Usinas!$C:$D,2,FALSE)</f>
        <v>162.14840000000001</v>
      </c>
      <c r="I245" s="65">
        <f ca="1">VLOOKUP($A245,INDIRECT($P$2),COLUMN()-1,FALSE)*VLOOKUP($A245,Usinas!$C:$D,2,FALSE)</f>
        <v>112.6857</v>
      </c>
      <c r="J245" s="65">
        <f ca="1">VLOOKUP($A245,INDIRECT($P$2),COLUMN()-1,FALSE)*VLOOKUP($A245,Usinas!$C:$D,2,FALSE)</f>
        <v>97.437799999999996</v>
      </c>
      <c r="K245" s="65">
        <f ca="1">VLOOKUP($A245,INDIRECT($P$2),COLUMN()-1,FALSE)*VLOOKUP($A245,Usinas!$C:$D,2,FALSE)</f>
        <v>88.884100000000004</v>
      </c>
      <c r="L245" s="65">
        <f ca="1">VLOOKUP($A245,INDIRECT($P$2),COLUMN()-1,FALSE)*VLOOKUP($A245,Usinas!$C:$D,2,FALSE)</f>
        <v>87.024600000000007</v>
      </c>
      <c r="M245" s="65">
        <f ca="1">VLOOKUP($A245,INDIRECT($P$2),COLUMN()-1,FALSE)*VLOOKUP($A245,Usinas!$C:$D,2,FALSE)</f>
        <v>105.61960000000001</v>
      </c>
      <c r="N245" s="65">
        <f ca="1">VLOOKUP($A245,INDIRECT($P$2),COLUMN()-1,FALSE)*VLOOKUP($A245,Usinas!$C:$D,2,FALSE)</f>
        <v>146.90049999999999</v>
      </c>
      <c r="O245" s="65">
        <f ca="1">VLOOKUP($A245,INDIRECT($P$2),COLUMN()-1,FALSE)*VLOOKUP($A245,Usinas!$C:$D,2,FALSE)</f>
        <v>195.2475</v>
      </c>
    </row>
    <row r="246" spans="1:15" outlineLevel="1" collapsed="1" x14ac:dyDescent="0.25">
      <c r="A246" s="32"/>
      <c r="B246" s="33" t="s">
        <v>56</v>
      </c>
      <c r="D246" s="74">
        <f t="shared" ref="D246:O246" ca="1" si="41">D245</f>
        <v>240.99119999999999</v>
      </c>
      <c r="E246" s="48">
        <f t="shared" ca="1" si="41"/>
        <v>267.39609999999999</v>
      </c>
      <c r="F246" s="48">
        <f t="shared" ca="1" si="41"/>
        <v>282.64400000000001</v>
      </c>
      <c r="G246" s="48">
        <f t="shared" ca="1" si="41"/>
        <v>249.54490000000001</v>
      </c>
      <c r="H246" s="48">
        <f t="shared" ca="1" si="41"/>
        <v>162.14840000000001</v>
      </c>
      <c r="I246" s="75">
        <f t="shared" ca="1" si="41"/>
        <v>112.6857</v>
      </c>
      <c r="J246" s="74">
        <f t="shared" ca="1" si="41"/>
        <v>97.437799999999996</v>
      </c>
      <c r="K246" s="48">
        <f t="shared" ca="1" si="41"/>
        <v>88.884100000000004</v>
      </c>
      <c r="L246" s="48">
        <f t="shared" ca="1" si="41"/>
        <v>87.024600000000007</v>
      </c>
      <c r="M246" s="48">
        <f t="shared" ca="1" si="41"/>
        <v>105.61960000000001</v>
      </c>
      <c r="N246" s="48">
        <f t="shared" ca="1" si="41"/>
        <v>146.90049999999999</v>
      </c>
      <c r="O246" s="75">
        <f t="shared" ca="1" si="41"/>
        <v>195.2475</v>
      </c>
    </row>
    <row r="247" spans="1:15" outlineLevel="1" x14ac:dyDescent="0.25">
      <c r="A247" s="34"/>
      <c r="B247" s="35" t="s">
        <v>0</v>
      </c>
      <c r="D247" s="76"/>
      <c r="E247" s="77"/>
      <c r="F247" s="77"/>
      <c r="G247" s="77"/>
      <c r="H247" s="77"/>
      <c r="I247" s="78"/>
      <c r="J247" s="76"/>
      <c r="K247" s="77"/>
      <c r="L247" s="77"/>
      <c r="M247" s="77"/>
      <c r="N247" s="77"/>
      <c r="O247" s="78"/>
    </row>
    <row r="248" spans="1:15" outlineLevel="1" x14ac:dyDescent="0.25">
      <c r="A248" s="2"/>
      <c r="B248" s="3"/>
      <c r="D248" s="53"/>
      <c r="E248" s="54"/>
      <c r="F248" s="54"/>
      <c r="G248" s="54"/>
      <c r="H248" s="54"/>
      <c r="I248" s="54"/>
      <c r="J248" s="53"/>
      <c r="K248" s="54"/>
      <c r="L248" s="54"/>
      <c r="M248" s="54"/>
      <c r="N248" s="54"/>
      <c r="O248" s="54"/>
    </row>
    <row r="249" spans="1:15" outlineLevel="1" x14ac:dyDescent="0.25">
      <c r="A249" s="36"/>
      <c r="B249" s="37"/>
      <c r="D249" s="545" t="s">
        <v>217</v>
      </c>
      <c r="E249" s="546" t="s">
        <v>58</v>
      </c>
      <c r="F249" s="546" t="s">
        <v>218</v>
      </c>
      <c r="G249" s="546"/>
      <c r="H249" s="546"/>
      <c r="I249" s="547"/>
      <c r="J249" s="545" t="s">
        <v>217</v>
      </c>
      <c r="K249" s="546" t="s">
        <v>58</v>
      </c>
      <c r="L249" s="546" t="s">
        <v>218</v>
      </c>
      <c r="M249" s="546"/>
      <c r="N249" s="546"/>
      <c r="O249" s="547"/>
    </row>
    <row r="250" spans="1:15" hidden="1" outlineLevel="2" x14ac:dyDescent="0.25">
      <c r="A250" s="30">
        <v>254</v>
      </c>
      <c r="B250" s="31" t="s">
        <v>219</v>
      </c>
      <c r="D250" s="65">
        <f ca="1">VLOOKUP($A250,INDIRECT($P$2),COLUMN()-1,FALSE)*VLOOKUP($A250,Usinas!$C:$D,2,FALSE)</f>
        <v>148.18440000000001</v>
      </c>
      <c r="E250" s="65">
        <f ca="1">VLOOKUP($A250,INDIRECT($P$2),COLUMN()-1,FALSE)*VLOOKUP($A250,Usinas!$C:$D,2,FALSE)</f>
        <v>144.50280000000001</v>
      </c>
      <c r="F250" s="65">
        <f ca="1">VLOOKUP($A250,INDIRECT($P$2),COLUMN()-1,FALSE)*VLOOKUP($A250,Usinas!$C:$D,2,FALSE)</f>
        <v>142.66200000000001</v>
      </c>
      <c r="G250" s="65">
        <f ca="1">VLOOKUP($A250,INDIRECT($P$2),COLUMN()-1,FALSE)*VLOOKUP($A250,Usinas!$C:$D,2,FALSE)</f>
        <v>119.652</v>
      </c>
      <c r="H250" s="65">
        <f ca="1">VLOOKUP($A250,INDIRECT($P$2),COLUMN()-1,FALSE)*VLOOKUP($A250,Usinas!$C:$D,2,FALSE)</f>
        <v>72.711600000000004</v>
      </c>
      <c r="I250" s="65">
        <f ca="1">VLOOKUP($A250,INDIRECT($P$2),COLUMN()-1,FALSE)*VLOOKUP($A250,Usinas!$C:$D,2,FALSE)</f>
        <v>49.701599999999999</v>
      </c>
      <c r="J250" s="65">
        <f ca="1">VLOOKUP($A250,INDIRECT($P$2),COLUMN()-1,FALSE)*VLOOKUP($A250,Usinas!$C:$D,2,FALSE)</f>
        <v>49.701599999999999</v>
      </c>
      <c r="K250" s="65">
        <f ca="1">VLOOKUP($A250,INDIRECT($P$2),COLUMN()-1,FALSE)*VLOOKUP($A250,Usinas!$C:$D,2,FALSE)</f>
        <v>40.497599999999998</v>
      </c>
      <c r="L250" s="65">
        <f ca="1">VLOOKUP($A250,INDIRECT($P$2),COLUMN()-1,FALSE)*VLOOKUP($A250,Usinas!$C:$D,2,FALSE)</f>
        <v>27.611999999999998</v>
      </c>
      <c r="M250" s="65">
        <f ca="1">VLOOKUP($A250,INDIRECT($P$2),COLUMN()-1,FALSE)*VLOOKUP($A250,Usinas!$C:$D,2,FALSE)</f>
        <v>33.134399999999999</v>
      </c>
      <c r="N250" s="65">
        <f ca="1">VLOOKUP($A250,INDIRECT($P$2),COLUMN()-1,FALSE)*VLOOKUP($A250,Usinas!$C:$D,2,FALSE)</f>
        <v>86.517600000000002</v>
      </c>
      <c r="O250" s="65">
        <f ca="1">VLOOKUP($A250,INDIRECT($P$2),COLUMN()-1,FALSE)*VLOOKUP($A250,Usinas!$C:$D,2,FALSE)</f>
        <v>181.31880000000001</v>
      </c>
    </row>
    <row r="251" spans="1:15" outlineLevel="1" collapsed="1" x14ac:dyDescent="0.25">
      <c r="A251" s="32"/>
      <c r="B251" s="33" t="s">
        <v>56</v>
      </c>
      <c r="D251" s="74">
        <f t="shared" ref="D251:O251" ca="1" si="42">D250</f>
        <v>148.18440000000001</v>
      </c>
      <c r="E251" s="48">
        <f t="shared" ca="1" si="42"/>
        <v>144.50280000000001</v>
      </c>
      <c r="F251" s="48">
        <f t="shared" ca="1" si="42"/>
        <v>142.66200000000001</v>
      </c>
      <c r="G251" s="48">
        <f t="shared" ca="1" si="42"/>
        <v>119.652</v>
      </c>
      <c r="H251" s="48">
        <f t="shared" ca="1" si="42"/>
        <v>72.711600000000004</v>
      </c>
      <c r="I251" s="75">
        <f t="shared" ca="1" si="42"/>
        <v>49.701599999999999</v>
      </c>
      <c r="J251" s="74">
        <f t="shared" ca="1" si="42"/>
        <v>49.701599999999999</v>
      </c>
      <c r="K251" s="48">
        <f t="shared" ca="1" si="42"/>
        <v>40.497599999999998</v>
      </c>
      <c r="L251" s="48">
        <f t="shared" ca="1" si="42"/>
        <v>27.611999999999998</v>
      </c>
      <c r="M251" s="48">
        <f t="shared" ca="1" si="42"/>
        <v>33.134399999999999</v>
      </c>
      <c r="N251" s="48">
        <f t="shared" ca="1" si="42"/>
        <v>86.517600000000002</v>
      </c>
      <c r="O251" s="75">
        <f t="shared" ca="1" si="42"/>
        <v>181.31880000000001</v>
      </c>
    </row>
    <row r="252" spans="1:15" outlineLevel="1" x14ac:dyDescent="0.25">
      <c r="A252" s="34"/>
      <c r="B252" s="35" t="s">
        <v>0</v>
      </c>
      <c r="D252" s="76"/>
      <c r="E252" s="77"/>
      <c r="F252" s="77"/>
      <c r="G252" s="77"/>
      <c r="H252" s="77"/>
      <c r="I252" s="78"/>
      <c r="J252" s="76"/>
      <c r="K252" s="77"/>
      <c r="L252" s="77"/>
      <c r="M252" s="77"/>
      <c r="N252" s="77"/>
      <c r="O252" s="78"/>
    </row>
    <row r="253" spans="1:15" outlineLevel="1" x14ac:dyDescent="0.25">
      <c r="A253" s="2"/>
      <c r="B253" s="3"/>
      <c r="D253" s="53"/>
      <c r="E253" s="54"/>
      <c r="F253" s="54"/>
      <c r="G253" s="54"/>
      <c r="H253" s="54"/>
      <c r="I253" s="54"/>
      <c r="J253" s="53"/>
      <c r="K253" s="54"/>
      <c r="L253" s="54"/>
      <c r="M253" s="54"/>
      <c r="N253" s="54"/>
      <c r="O253" s="54"/>
    </row>
    <row r="254" spans="1:15" ht="15.75" x14ac:dyDescent="0.25">
      <c r="A254" s="85"/>
      <c r="B254" s="86"/>
      <c r="C254" s="97"/>
      <c r="D254" s="548" t="s">
        <v>220</v>
      </c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50"/>
    </row>
    <row r="255" spans="1:15" ht="15.75" x14ac:dyDescent="0.25">
      <c r="A255" s="87"/>
      <c r="B255" s="88" t="s">
        <v>56</v>
      </c>
      <c r="C255" s="97"/>
      <c r="D255" s="88">
        <f t="shared" ref="D255:O255" ca="1" si="43">D236+D241+D246+D251</f>
        <v>13924.003999999999</v>
      </c>
      <c r="E255" s="89">
        <f t="shared" ca="1" si="43"/>
        <v>14630.661100000001</v>
      </c>
      <c r="F255" s="89">
        <f t="shared" ca="1" si="43"/>
        <v>14479.651600000001</v>
      </c>
      <c r="G255" s="89">
        <f t="shared" ca="1" si="43"/>
        <v>11825.824000000001</v>
      </c>
      <c r="H255" s="89">
        <f t="shared" ca="1" si="43"/>
        <v>7165.646099999999</v>
      </c>
      <c r="I255" s="90">
        <f t="shared" ca="1" si="43"/>
        <v>4728.7984999999999</v>
      </c>
      <c r="J255" s="88">
        <f t="shared" ca="1" si="43"/>
        <v>3898.8942000000002</v>
      </c>
      <c r="K255" s="89">
        <f t="shared" ca="1" si="43"/>
        <v>3400.6743000000001</v>
      </c>
      <c r="L255" s="89">
        <f t="shared" ca="1" si="43"/>
        <v>3039.1091999999999</v>
      </c>
      <c r="M255" s="89">
        <f t="shared" ca="1" si="43"/>
        <v>3320.3377999999998</v>
      </c>
      <c r="N255" s="89">
        <f t="shared" ca="1" si="43"/>
        <v>5424.2362000000003</v>
      </c>
      <c r="O255" s="90">
        <f t="shared" ca="1" si="43"/>
        <v>10032.517500000002</v>
      </c>
    </row>
    <row r="257" spans="1:15" x14ac:dyDescent="0.25">
      <c r="A257" s="103"/>
      <c r="B257" s="104"/>
      <c r="C257" s="105"/>
      <c r="D257" s="106"/>
      <c r="E257" s="107"/>
      <c r="F257" s="107"/>
      <c r="G257" s="107"/>
      <c r="H257" s="107"/>
      <c r="I257" s="108"/>
    </row>
    <row r="258" spans="1:15" outlineLevel="1" x14ac:dyDescent="0.25">
      <c r="A258" s="4"/>
      <c r="B258" s="5"/>
      <c r="C258" s="105"/>
      <c r="D258" s="551" t="s">
        <v>221</v>
      </c>
      <c r="E258" s="552"/>
      <c r="F258" s="552"/>
      <c r="G258" s="552"/>
      <c r="H258" s="552"/>
      <c r="I258" s="553"/>
      <c r="J258" s="551" t="s">
        <v>221</v>
      </c>
      <c r="K258" s="552"/>
      <c r="L258" s="552"/>
      <c r="M258" s="552"/>
      <c r="N258" s="552"/>
      <c r="O258" s="553"/>
    </row>
    <row r="259" spans="1:15" hidden="1" outlineLevel="2" x14ac:dyDescent="0.25">
      <c r="A259" s="6">
        <v>271</v>
      </c>
      <c r="B259" s="7" t="s">
        <v>222</v>
      </c>
      <c r="C259" s="105"/>
      <c r="D259" s="65">
        <f ca="1">VLOOKUP($A259,INDIRECT($P$2),COLUMN()-1,FALSE)*VLOOKUP($A259,Usinas!$C:$D,2,FALSE)</f>
        <v>1367.1288</v>
      </c>
      <c r="E259" s="65">
        <f ca="1">VLOOKUP($A259,INDIRECT($P$2),COLUMN()-1,FALSE)*VLOOKUP($A259,Usinas!$C:$D,2,FALSE)</f>
        <v>1640.2739999999999</v>
      </c>
      <c r="F259" s="65">
        <f ca="1">VLOOKUP($A259,INDIRECT($P$2),COLUMN()-1,FALSE)*VLOOKUP($A259,Usinas!$C:$D,2,FALSE)</f>
        <v>1741.0752</v>
      </c>
      <c r="G259" s="65">
        <f ca="1">VLOOKUP($A259,INDIRECT($P$2),COLUMN()-1,FALSE)*VLOOKUP($A259,Usinas!$C:$D,2,FALSE)</f>
        <v>1449.6936000000001</v>
      </c>
      <c r="H259" s="65">
        <f ca="1">VLOOKUP($A259,INDIRECT($P$2),COLUMN()-1,FALSE)*VLOOKUP($A259,Usinas!$C:$D,2,FALSE)</f>
        <v>816.63</v>
      </c>
      <c r="I259" s="65">
        <f ca="1">VLOOKUP($A259,INDIRECT($P$2),COLUMN()-1,FALSE)*VLOOKUP($A259,Usinas!$C:$D,2,FALSE)</f>
        <v>465.1284</v>
      </c>
      <c r="J259" s="65">
        <f ca="1">VLOOKUP($A259,INDIRECT($P$2),COLUMN()-1,FALSE)*VLOOKUP($A259,Usinas!$C:$D,2,FALSE)</f>
        <v>329.05680000000001</v>
      </c>
      <c r="K259" s="65">
        <f ca="1">VLOOKUP($A259,INDIRECT($P$2),COLUMN()-1,FALSE)*VLOOKUP($A259,Usinas!$C:$D,2,FALSE)</f>
        <v>253.7064</v>
      </c>
      <c r="L259" s="65">
        <f ca="1">VLOOKUP($A259,INDIRECT($P$2),COLUMN()-1,FALSE)*VLOOKUP($A259,Usinas!$C:$D,2,FALSE)</f>
        <v>228.85679999999999</v>
      </c>
      <c r="M259" s="65">
        <f ca="1">VLOOKUP($A259,INDIRECT($P$2),COLUMN()-1,FALSE)*VLOOKUP($A259,Usinas!$C:$D,2,FALSE)</f>
        <v>295.18919999999997</v>
      </c>
      <c r="N259" s="65">
        <f ca="1">VLOOKUP($A259,INDIRECT($P$2),COLUMN()-1,FALSE)*VLOOKUP($A259,Usinas!$C:$D,2,FALSE)</f>
        <v>513.024</v>
      </c>
      <c r="O259" s="65">
        <f ca="1">VLOOKUP($A259,INDIRECT($P$2),COLUMN()-1,FALSE)*VLOOKUP($A259,Usinas!$C:$D,2,FALSE)</f>
        <v>940.27679999999998</v>
      </c>
    </row>
    <row r="260" spans="1:15" hidden="1" outlineLevel="2" x14ac:dyDescent="0.25">
      <c r="A260" s="6">
        <v>275</v>
      </c>
      <c r="B260" s="7" t="s">
        <v>37</v>
      </c>
      <c r="C260" s="105"/>
      <c r="D260" s="65">
        <f ca="1">VLOOKUP($A260,INDIRECT($P$2),COLUMN()-1,FALSE)*VLOOKUP($A260,Usinas!$C:$D,2,FALSE)</f>
        <v>8225.1928000000007</v>
      </c>
      <c r="E260" s="65">
        <f ca="1">VLOOKUP($A260,INDIRECT($P$2),COLUMN()-1,FALSE)*VLOOKUP($A260,Usinas!$C:$D,2,FALSE)</f>
        <v>11159.707400000001</v>
      </c>
      <c r="F260" s="65">
        <f ca="1">VLOOKUP($A260,INDIRECT($P$2),COLUMN()-1,FALSE)*VLOOKUP($A260,Usinas!$C:$D,2,FALSE)</f>
        <v>13064.154200000001</v>
      </c>
      <c r="G260" s="65">
        <f ca="1">VLOOKUP($A260,INDIRECT($P$2),COLUMN()-1,FALSE)*VLOOKUP($A260,Usinas!$C:$D,2,FALSE)</f>
        <v>13054.286600000001</v>
      </c>
      <c r="H260" s="65">
        <f ca="1">VLOOKUP($A260,INDIRECT($P$2),COLUMN()-1,FALSE)*VLOOKUP($A260,Usinas!$C:$D,2,FALSE)</f>
        <v>8504.2266</v>
      </c>
      <c r="I260" s="65">
        <f ca="1">VLOOKUP($A260,INDIRECT($P$2),COLUMN()-1,FALSE)*VLOOKUP($A260,Usinas!$C:$D,2,FALSE)</f>
        <v>3979.3838000000001</v>
      </c>
      <c r="J260" s="65">
        <f ca="1">VLOOKUP($A260,INDIRECT($P$2),COLUMN()-1,FALSE)*VLOOKUP($A260,Usinas!$C:$D,2,FALSE)</f>
        <v>2283.2530000000002</v>
      </c>
      <c r="K260" s="65">
        <f ca="1">VLOOKUP($A260,INDIRECT($P$2),COLUMN()-1,FALSE)*VLOOKUP($A260,Usinas!$C:$D,2,FALSE)</f>
        <v>1599.6476</v>
      </c>
      <c r="L260" s="65">
        <f ca="1">VLOOKUP($A260,INDIRECT($P$2),COLUMN()-1,FALSE)*VLOOKUP($A260,Usinas!$C:$D,2,FALSE)</f>
        <v>1263.0527999999999</v>
      </c>
      <c r="M260" s="65">
        <f ca="1">VLOOKUP($A260,INDIRECT($P$2),COLUMN()-1,FALSE)*VLOOKUP($A260,Usinas!$C:$D,2,FALSE)</f>
        <v>1417.097</v>
      </c>
      <c r="N260" s="65">
        <f ca="1">VLOOKUP($A260,INDIRECT($P$2),COLUMN()-1,FALSE)*VLOOKUP($A260,Usinas!$C:$D,2,FALSE)</f>
        <v>2347.9405999999999</v>
      </c>
      <c r="O260" s="65">
        <f ca="1">VLOOKUP($A260,INDIRECT($P$2),COLUMN()-1,FALSE)*VLOOKUP($A260,Usinas!$C:$D,2,FALSE)</f>
        <v>4621.326</v>
      </c>
    </row>
    <row r="261" spans="1:15" outlineLevel="1" collapsed="1" x14ac:dyDescent="0.25">
      <c r="A261" s="8"/>
      <c r="B261" s="9" t="s">
        <v>56</v>
      </c>
      <c r="C261" s="105"/>
      <c r="D261" s="55">
        <f t="shared" ref="D261:I261" ca="1" si="44">SUM(D259:D260)</f>
        <v>9592.3216000000011</v>
      </c>
      <c r="E261" s="48">
        <f t="shared" ca="1" si="44"/>
        <v>12799.981400000001</v>
      </c>
      <c r="F261" s="48">
        <f t="shared" ca="1" si="44"/>
        <v>14805.2294</v>
      </c>
      <c r="G261" s="48">
        <f t="shared" ca="1" si="44"/>
        <v>14503.980200000002</v>
      </c>
      <c r="H261" s="48">
        <f t="shared" ca="1" si="44"/>
        <v>9320.8565999999992</v>
      </c>
      <c r="I261" s="56">
        <f t="shared" ca="1" si="44"/>
        <v>4444.5122000000001</v>
      </c>
      <c r="J261" s="55">
        <f t="shared" ref="J261:O261" ca="1" si="45">SUM(J259:J260)</f>
        <v>2612.3098</v>
      </c>
      <c r="K261" s="48">
        <f t="shared" ca="1" si="45"/>
        <v>1853.354</v>
      </c>
      <c r="L261" s="48">
        <f t="shared" ca="1" si="45"/>
        <v>1491.9096</v>
      </c>
      <c r="M261" s="48">
        <f t="shared" ca="1" si="45"/>
        <v>1712.2862</v>
      </c>
      <c r="N261" s="48">
        <f t="shared" ca="1" si="45"/>
        <v>2860.9645999999998</v>
      </c>
      <c r="O261" s="56">
        <f t="shared" ca="1" si="45"/>
        <v>5561.6027999999997</v>
      </c>
    </row>
    <row r="262" spans="1:15" outlineLevel="1" x14ac:dyDescent="0.25">
      <c r="A262" s="10"/>
      <c r="B262" s="11" t="s">
        <v>0</v>
      </c>
      <c r="C262" s="105"/>
      <c r="D262" s="57"/>
      <c r="E262" s="58"/>
      <c r="F262" s="58"/>
      <c r="G262" s="58"/>
      <c r="H262" s="58"/>
      <c r="I262" s="59"/>
      <c r="J262" s="57"/>
      <c r="K262" s="58"/>
      <c r="L262" s="58"/>
      <c r="M262" s="58"/>
      <c r="N262" s="58"/>
      <c r="O262" s="59"/>
    </row>
    <row r="263" spans="1:15" outlineLevel="1" x14ac:dyDescent="0.25">
      <c r="A263" s="2"/>
      <c r="B263" s="3"/>
      <c r="C263" s="105"/>
      <c r="D263" s="53"/>
      <c r="E263" s="54"/>
      <c r="F263" s="54"/>
      <c r="G263" s="54"/>
      <c r="H263" s="54"/>
      <c r="I263" s="54"/>
      <c r="J263" s="53"/>
      <c r="K263" s="54"/>
      <c r="L263" s="54"/>
      <c r="M263" s="54"/>
      <c r="N263" s="54"/>
      <c r="O263" s="54"/>
    </row>
    <row r="264" spans="1:15" outlineLevel="1" x14ac:dyDescent="0.25">
      <c r="A264" s="12"/>
      <c r="B264" s="13"/>
      <c r="C264" s="105"/>
      <c r="D264" s="557" t="s">
        <v>223</v>
      </c>
      <c r="E264" s="558"/>
      <c r="F264" s="558"/>
      <c r="G264" s="558"/>
      <c r="H264" s="558"/>
      <c r="I264" s="559"/>
      <c r="J264" s="557" t="s">
        <v>223</v>
      </c>
      <c r="K264" s="558"/>
      <c r="L264" s="558"/>
      <c r="M264" s="558"/>
      <c r="N264" s="558"/>
      <c r="O264" s="559"/>
    </row>
    <row r="265" spans="1:15" hidden="1" outlineLevel="2" x14ac:dyDescent="0.25">
      <c r="A265" s="6">
        <v>277</v>
      </c>
      <c r="B265" s="7" t="s">
        <v>224</v>
      </c>
      <c r="C265" s="105"/>
      <c r="D265" s="65">
        <f ca="1">VLOOKUP($A265,INDIRECT($P$2),COLUMN()-1,FALSE)*VLOOKUP($A265,Usinas!$C:$D,2,FALSE)</f>
        <v>22.451000000000001</v>
      </c>
      <c r="E265" s="65">
        <f ca="1">VLOOKUP($A265,INDIRECT($P$2),COLUMN()-1,FALSE)*VLOOKUP($A265,Usinas!$C:$D,2,FALSE)</f>
        <v>32.813000000000002</v>
      </c>
      <c r="F265" s="65">
        <f ca="1">VLOOKUP($A265,INDIRECT($P$2),COLUMN()-1,FALSE)*VLOOKUP($A265,Usinas!$C:$D,2,FALSE)</f>
        <v>50.24</v>
      </c>
      <c r="G265" s="65">
        <f ca="1">VLOOKUP($A265,INDIRECT($P$2),COLUMN()-1,FALSE)*VLOOKUP($A265,Usinas!$C:$D,2,FALSE)</f>
        <v>63.427999999999997</v>
      </c>
      <c r="H265" s="65">
        <f ca="1">VLOOKUP($A265,INDIRECT($P$2),COLUMN()-1,FALSE)*VLOOKUP($A265,Usinas!$C:$D,2,FALSE)</f>
        <v>60.601999999999997</v>
      </c>
      <c r="I265" s="65">
        <f ca="1">VLOOKUP($A265,INDIRECT($P$2),COLUMN()-1,FALSE)*VLOOKUP($A265,Usinas!$C:$D,2,FALSE)</f>
        <v>41.762</v>
      </c>
      <c r="J265" s="65">
        <f ca="1">VLOOKUP($A265,INDIRECT($P$2),COLUMN()-1,FALSE)*VLOOKUP($A265,Usinas!$C:$D,2,FALSE)</f>
        <v>30.928999999999998</v>
      </c>
      <c r="K265" s="65">
        <f ca="1">VLOOKUP($A265,INDIRECT($P$2),COLUMN()-1,FALSE)*VLOOKUP($A265,Usinas!$C:$D,2,FALSE)</f>
        <v>23.393000000000001</v>
      </c>
      <c r="L265" s="65">
        <f ca="1">VLOOKUP($A265,INDIRECT($P$2),COLUMN()-1,FALSE)*VLOOKUP($A265,Usinas!$C:$D,2,FALSE)</f>
        <v>20.253</v>
      </c>
      <c r="M265" s="65">
        <f ca="1">VLOOKUP($A265,INDIRECT($P$2),COLUMN()-1,FALSE)*VLOOKUP($A265,Usinas!$C:$D,2,FALSE)</f>
        <v>18.055</v>
      </c>
      <c r="N265" s="65">
        <f ca="1">VLOOKUP($A265,INDIRECT($P$2),COLUMN()-1,FALSE)*VLOOKUP($A265,Usinas!$C:$D,2,FALSE)</f>
        <v>18.055</v>
      </c>
      <c r="O265" s="65">
        <f ca="1">VLOOKUP($A265,INDIRECT($P$2),COLUMN()-1,FALSE)*VLOOKUP($A265,Usinas!$C:$D,2,FALSE)</f>
        <v>18.526</v>
      </c>
    </row>
    <row r="266" spans="1:15" hidden="1" outlineLevel="2" x14ac:dyDescent="0.25">
      <c r="A266" s="6">
        <v>290</v>
      </c>
      <c r="B266" s="7" t="s">
        <v>250</v>
      </c>
      <c r="C266" s="105"/>
      <c r="D266" s="65">
        <f ca="1">VLOOKUP($A266,INDIRECT($P$2),COLUMN()-1,FALSE)*VLOOKUP($A266,Usinas!$C:$D,2,FALSE)</f>
        <v>159.2859</v>
      </c>
      <c r="E266" s="65">
        <f ca="1">VLOOKUP($A266,INDIRECT($P$2),COLUMN()-1,FALSE)*VLOOKUP($A266,Usinas!$C:$D,2,FALSE)</f>
        <v>250.273</v>
      </c>
      <c r="F266" s="65">
        <f ca="1">VLOOKUP($A266,INDIRECT($P$2),COLUMN()-1,FALSE)*VLOOKUP($A266,Usinas!$C:$D,2,FALSE)</f>
        <v>320.91079999999999</v>
      </c>
      <c r="G266" s="65">
        <f ca="1">VLOOKUP($A266,INDIRECT($P$2),COLUMN()-1,FALSE)*VLOOKUP($A266,Usinas!$C:$D,2,FALSE)</f>
        <v>425.46409999999997</v>
      </c>
      <c r="H266" s="65">
        <f ca="1">VLOOKUP($A266,INDIRECT($P$2),COLUMN()-1,FALSE)*VLOOKUP($A266,Usinas!$C:$D,2,FALSE)</f>
        <v>497.73919999999998</v>
      </c>
      <c r="I266" s="65">
        <f ca="1">VLOOKUP($A266,INDIRECT($P$2),COLUMN()-1,FALSE)*VLOOKUP($A266,Usinas!$C:$D,2,FALSE)</f>
        <v>483.9391</v>
      </c>
      <c r="J266" s="65">
        <f ca="1">VLOOKUP($A266,INDIRECT($P$2),COLUMN()-1,FALSE)*VLOOKUP($A266,Usinas!$C:$D,2,FALSE)</f>
        <v>338.92109999999997</v>
      </c>
      <c r="K266" s="65">
        <f ca="1">VLOOKUP($A266,INDIRECT($P$2),COLUMN()-1,FALSE)*VLOOKUP($A266,Usinas!$C:$D,2,FALSE)</f>
        <v>224.54399999999998</v>
      </c>
      <c r="L266" s="65">
        <f ca="1">VLOOKUP($A266,INDIRECT($P$2),COLUMN()-1,FALSE)*VLOOKUP($A266,Usinas!$C:$D,2,FALSE)</f>
        <v>138.9366</v>
      </c>
      <c r="M266" s="65">
        <f ca="1">VLOOKUP($A266,INDIRECT($P$2),COLUMN()-1,FALSE)*VLOOKUP($A266,Usinas!$C:$D,2,FALSE)</f>
        <v>79.292100000000005</v>
      </c>
      <c r="N266" s="65">
        <f ca="1">VLOOKUP($A266,INDIRECT($P$2),COLUMN()-1,FALSE)*VLOOKUP($A266,Usinas!$C:$D,2,FALSE)</f>
        <v>57.773299999999999</v>
      </c>
      <c r="O266" s="65">
        <f ca="1">VLOOKUP($A266,INDIRECT($P$2),COLUMN()-1,FALSE)*VLOOKUP($A266,Usinas!$C:$D,2,FALSE)</f>
        <v>80.461600000000004</v>
      </c>
    </row>
    <row r="267" spans="1:15" hidden="1" outlineLevel="2" x14ac:dyDescent="0.25">
      <c r="A267" s="6">
        <v>269</v>
      </c>
      <c r="B267" s="7" t="s">
        <v>225</v>
      </c>
      <c r="C267" s="105"/>
      <c r="D267" s="65">
        <f ca="1">VLOOKUP($A267,INDIRECT($P$2),COLUMN()-1,FALSE)*VLOOKUP($A267,Usinas!$C:$D,2,FALSE)</f>
        <v>78.438400000000001</v>
      </c>
      <c r="E267" s="65">
        <f ca="1">VLOOKUP($A267,INDIRECT($P$2),COLUMN()-1,FALSE)*VLOOKUP($A267,Usinas!$C:$D,2,FALSE)</f>
        <v>118.98880000000001</v>
      </c>
      <c r="F267" s="65">
        <f ca="1">VLOOKUP($A267,INDIRECT($P$2),COLUMN()-1,FALSE)*VLOOKUP($A267,Usinas!$C:$D,2,FALSE)</f>
        <v>153.39520000000002</v>
      </c>
      <c r="G267" s="65">
        <f ca="1">VLOOKUP($A267,INDIRECT($P$2),COLUMN()-1,FALSE)*VLOOKUP($A267,Usinas!$C:$D,2,FALSE)</f>
        <v>208.2816</v>
      </c>
      <c r="H267" s="65">
        <f ca="1">VLOOKUP($A267,INDIRECT($P$2),COLUMN()-1,FALSE)*VLOOKUP($A267,Usinas!$C:$D,2,FALSE)</f>
        <v>242.48320000000001</v>
      </c>
      <c r="I267" s="65">
        <f ca="1">VLOOKUP($A267,INDIRECT($P$2),COLUMN()-1,FALSE)*VLOOKUP($A267,Usinas!$C:$D,2,FALSE)</f>
        <v>213.81120000000001</v>
      </c>
      <c r="J267" s="65">
        <f ca="1">VLOOKUP($A267,INDIRECT($P$2),COLUMN()-1,FALSE)*VLOOKUP($A267,Usinas!$C:$D,2,FALSE)</f>
        <v>136.8064</v>
      </c>
      <c r="K267" s="65">
        <f ca="1">VLOOKUP($A267,INDIRECT($P$2),COLUMN()-1,FALSE)*VLOOKUP($A267,Usinas!$C:$D,2,FALSE)</f>
        <v>86.016000000000005</v>
      </c>
      <c r="L267" s="65">
        <f ca="1">VLOOKUP($A267,INDIRECT($P$2),COLUMN()-1,FALSE)*VLOOKUP($A267,Usinas!$C:$D,2,FALSE)</f>
        <v>64.102400000000003</v>
      </c>
      <c r="M267" s="65">
        <f ca="1">VLOOKUP($A267,INDIRECT($P$2),COLUMN()-1,FALSE)*VLOOKUP($A267,Usinas!$C:$D,2,FALSE)</f>
        <v>54.886400000000002</v>
      </c>
      <c r="N267" s="65">
        <f ca="1">VLOOKUP($A267,INDIRECT($P$2),COLUMN()-1,FALSE)*VLOOKUP($A267,Usinas!$C:$D,2,FALSE)</f>
        <v>53.862400000000001</v>
      </c>
      <c r="O267" s="65">
        <f ca="1">VLOOKUP($A267,INDIRECT($P$2),COLUMN()-1,FALSE)*VLOOKUP($A267,Usinas!$C:$D,2,FALSE)</f>
        <v>60.006400000000006</v>
      </c>
    </row>
    <row r="268" spans="1:15" outlineLevel="1" collapsed="1" x14ac:dyDescent="0.25">
      <c r="A268" s="8"/>
      <c r="B268" s="9" t="s">
        <v>56</v>
      </c>
      <c r="C268" s="105"/>
      <c r="D268" s="55">
        <f t="shared" ref="D268:I268" ca="1" si="46">SUM(D265:D267)</f>
        <v>260.17529999999999</v>
      </c>
      <c r="E268" s="48">
        <f t="shared" ca="1" si="46"/>
        <v>402.07480000000004</v>
      </c>
      <c r="F268" s="48">
        <f t="shared" ca="1" si="46"/>
        <v>524.54600000000005</v>
      </c>
      <c r="G268" s="48">
        <f t="shared" ca="1" si="46"/>
        <v>697.17369999999994</v>
      </c>
      <c r="H268" s="48">
        <f t="shared" ca="1" si="46"/>
        <v>800.82439999999997</v>
      </c>
      <c r="I268" s="56">
        <f t="shared" ca="1" si="46"/>
        <v>739.51229999999998</v>
      </c>
      <c r="J268" s="55">
        <f t="shared" ref="J268:O268" ca="1" si="47">SUM(J265:J267)</f>
        <v>506.65649999999994</v>
      </c>
      <c r="K268" s="48">
        <f t="shared" ca="1" si="47"/>
        <v>333.95299999999997</v>
      </c>
      <c r="L268" s="48">
        <f t="shared" ca="1" si="47"/>
        <v>223.29199999999997</v>
      </c>
      <c r="M268" s="48">
        <f t="shared" ca="1" si="47"/>
        <v>152.23350000000002</v>
      </c>
      <c r="N268" s="48">
        <f t="shared" ca="1" si="47"/>
        <v>129.69069999999999</v>
      </c>
      <c r="O268" s="56">
        <f t="shared" ca="1" si="47"/>
        <v>158.994</v>
      </c>
    </row>
    <row r="269" spans="1:15" outlineLevel="1" x14ac:dyDescent="0.25">
      <c r="A269" s="10"/>
      <c r="B269" s="11" t="s">
        <v>0</v>
      </c>
      <c r="C269" s="105"/>
      <c r="D269" s="57"/>
      <c r="E269" s="58"/>
      <c r="F269" s="58"/>
      <c r="G269" s="58"/>
      <c r="H269" s="58"/>
      <c r="I269" s="59"/>
      <c r="J269" s="57"/>
      <c r="K269" s="58"/>
      <c r="L269" s="58"/>
      <c r="M269" s="58"/>
      <c r="N269" s="58"/>
      <c r="O269" s="59"/>
    </row>
    <row r="270" spans="1:15" outlineLevel="1" x14ac:dyDescent="0.25">
      <c r="A270" s="2"/>
      <c r="B270" s="3"/>
      <c r="C270" s="105"/>
      <c r="D270" s="53"/>
      <c r="E270" s="54"/>
      <c r="F270" s="54"/>
      <c r="G270" s="54"/>
      <c r="H270" s="54"/>
      <c r="I270" s="54"/>
      <c r="J270" s="53"/>
      <c r="K270" s="54"/>
      <c r="L270" s="54"/>
      <c r="M270" s="54"/>
      <c r="N270" s="54"/>
      <c r="O270" s="54"/>
    </row>
    <row r="271" spans="1:15" outlineLevel="1" x14ac:dyDescent="0.25">
      <c r="A271" s="12"/>
      <c r="B271" s="13"/>
      <c r="C271" s="105"/>
      <c r="D271" s="560" t="s">
        <v>503</v>
      </c>
      <c r="E271" s="561" t="s">
        <v>167</v>
      </c>
      <c r="F271" s="561" t="s">
        <v>1</v>
      </c>
      <c r="G271" s="561"/>
      <c r="H271" s="561"/>
      <c r="I271" s="562"/>
      <c r="J271" s="560" t="s">
        <v>503</v>
      </c>
      <c r="K271" s="561" t="s">
        <v>167</v>
      </c>
      <c r="L271" s="561" t="s">
        <v>1</v>
      </c>
      <c r="M271" s="561"/>
      <c r="N271" s="561"/>
      <c r="O271" s="562"/>
    </row>
    <row r="272" spans="1:15" hidden="1" outlineLevel="2" x14ac:dyDescent="0.25">
      <c r="A272" s="6">
        <v>204</v>
      </c>
      <c r="B272" s="7" t="s">
        <v>393</v>
      </c>
      <c r="C272" s="105"/>
      <c r="D272" s="65">
        <f ca="1">VLOOKUP($A272,INDIRECT($P$2),COLUMN()-1,FALSE)*VLOOKUP($A272,Usinas!$C:$D,2,FALSE)</f>
        <v>73.762500000000003</v>
      </c>
      <c r="E272" s="65">
        <f ca="1">VLOOKUP($A272,INDIRECT($P$2),COLUMN()-1,FALSE)*VLOOKUP($A272,Usinas!$C:$D,2,FALSE)</f>
        <v>139.65700000000001</v>
      </c>
      <c r="F272" s="65">
        <f ca="1">VLOOKUP($A272,INDIRECT($P$2),COLUMN()-1,FALSE)*VLOOKUP($A272,Usinas!$C:$D,2,FALSE)</f>
        <v>212.85750000000002</v>
      </c>
      <c r="G272" s="65">
        <f ca="1">VLOOKUP($A272,INDIRECT($P$2),COLUMN()-1,FALSE)*VLOOKUP($A272,Usinas!$C:$D,2,FALSE)</f>
        <v>262.87550000000005</v>
      </c>
      <c r="H272" s="65">
        <f ca="1">VLOOKUP($A272,INDIRECT($P$2),COLUMN()-1,FALSE)*VLOOKUP($A272,Usinas!$C:$D,2,FALSE)</f>
        <v>282.12400000000002</v>
      </c>
      <c r="I272" s="65">
        <f ca="1">VLOOKUP($A272,INDIRECT($P$2),COLUMN()-1,FALSE)*VLOOKUP($A272,Usinas!$C:$D,2,FALSE)</f>
        <v>221.99</v>
      </c>
      <c r="J272" s="65">
        <f ca="1">VLOOKUP($A272,INDIRECT($P$2),COLUMN()-1,FALSE)*VLOOKUP($A272,Usinas!$C:$D,2,FALSE)</f>
        <v>164.24450000000002</v>
      </c>
      <c r="K272" s="65">
        <f ca="1">VLOOKUP($A272,INDIRECT($P$2),COLUMN()-1,FALSE)*VLOOKUP($A272,Usinas!$C:$D,2,FALSE)</f>
        <v>110.15200000000002</v>
      </c>
      <c r="L272" s="65">
        <f ca="1">VLOOKUP($A272,INDIRECT($P$2),COLUMN()-1,FALSE)*VLOOKUP($A272,Usinas!$C:$D,2,FALSE)</f>
        <v>63.787000000000006</v>
      </c>
      <c r="M272" s="65">
        <f ca="1">VLOOKUP($A272,INDIRECT($P$2),COLUMN()-1,FALSE)*VLOOKUP($A272,Usinas!$C:$D,2,FALSE)</f>
        <v>38.497000000000007</v>
      </c>
      <c r="N272" s="65">
        <f ca="1">VLOOKUP($A272,INDIRECT($P$2),COLUMN()-1,FALSE)*VLOOKUP($A272,Usinas!$C:$D,2,FALSE)</f>
        <v>27.538000000000004</v>
      </c>
      <c r="O272" s="65">
        <f ca="1">VLOOKUP($A272,INDIRECT($P$2),COLUMN()-1,FALSE)*VLOOKUP($A272,Usinas!$C:$D,2,FALSE)</f>
        <v>32.034000000000006</v>
      </c>
    </row>
    <row r="273" spans="1:15" hidden="1" outlineLevel="2" x14ac:dyDescent="0.25">
      <c r="A273" s="6">
        <v>297</v>
      </c>
      <c r="B273" s="7" t="s">
        <v>271</v>
      </c>
      <c r="C273" s="105"/>
      <c r="D273" s="65">
        <f ca="1">VLOOKUP($A273,INDIRECT($P$2),COLUMN()-1,FALSE)*VLOOKUP($A273,Usinas!$C:$D,2,FALSE)</f>
        <v>85.5441</v>
      </c>
      <c r="E273" s="65">
        <f ca="1">VLOOKUP($A273,INDIRECT($P$2),COLUMN()-1,FALSE)*VLOOKUP($A273,Usinas!$C:$D,2,FALSE)</f>
        <v>161.90549999999999</v>
      </c>
      <c r="F273" s="65">
        <f ca="1">VLOOKUP($A273,INDIRECT($P$2),COLUMN()-1,FALSE)*VLOOKUP($A273,Usinas!$C:$D,2,FALSE)</f>
        <v>246.96629999999999</v>
      </c>
      <c r="G273" s="65">
        <f ca="1">VLOOKUP($A273,INDIRECT($P$2),COLUMN()-1,FALSE)*VLOOKUP($A273,Usinas!$C:$D,2,FALSE)</f>
        <v>304.96229999999997</v>
      </c>
      <c r="H273" s="65">
        <f ca="1">VLOOKUP($A273,INDIRECT($P$2),COLUMN()-1,FALSE)*VLOOKUP($A273,Usinas!$C:$D,2,FALSE)</f>
        <v>327.35519999999997</v>
      </c>
      <c r="I273" s="65">
        <f ca="1">VLOOKUP($A273,INDIRECT($P$2),COLUMN()-1,FALSE)*VLOOKUP($A273,Usinas!$C:$D,2,FALSE)</f>
        <v>257.59890000000001</v>
      </c>
      <c r="J273" s="65">
        <f ca="1">VLOOKUP($A273,INDIRECT($P$2),COLUMN()-1,FALSE)*VLOOKUP($A273,Usinas!$C:$D,2,FALSE)</f>
        <v>190.42019999999999</v>
      </c>
      <c r="K273" s="65">
        <f ca="1">VLOOKUP($A273,INDIRECT($P$2),COLUMN()-1,FALSE)*VLOOKUP($A273,Usinas!$C:$D,2,FALSE)</f>
        <v>127.9134</v>
      </c>
      <c r="L273" s="65">
        <f ca="1">VLOOKUP($A273,INDIRECT($P$2),COLUMN()-1,FALSE)*VLOOKUP($A273,Usinas!$C:$D,2,FALSE)</f>
        <v>73.94489999999999</v>
      </c>
      <c r="M273" s="65">
        <f ca="1">VLOOKUP($A273,INDIRECT($P$2),COLUMN()-1,FALSE)*VLOOKUP($A273,Usinas!$C:$D,2,FALSE)</f>
        <v>44.624699999999997</v>
      </c>
      <c r="N273" s="65">
        <f ca="1">VLOOKUP($A273,INDIRECT($P$2),COLUMN()-1,FALSE)*VLOOKUP($A273,Usinas!$C:$D,2,FALSE)</f>
        <v>31.8978</v>
      </c>
      <c r="O273" s="65">
        <f ca="1">VLOOKUP($A273,INDIRECT($P$2),COLUMN()-1,FALSE)*VLOOKUP($A273,Usinas!$C:$D,2,FALSE)</f>
        <v>37.214100000000002</v>
      </c>
    </row>
    <row r="274" spans="1:15" outlineLevel="1" collapsed="1" x14ac:dyDescent="0.25">
      <c r="A274" s="6">
        <v>280</v>
      </c>
      <c r="B274" s="7" t="s">
        <v>251</v>
      </c>
      <c r="C274" s="105"/>
      <c r="D274" s="65">
        <f ca="1">VLOOKUP($A274,INDIRECT($P$2),COLUMN()-1,FALSE)*VLOOKUP($A274,Usinas!$C:$D,2,FALSE)</f>
        <v>94.543800000000005</v>
      </c>
      <c r="E274" s="65">
        <f ca="1">VLOOKUP($A274,INDIRECT($P$2),COLUMN()-1,FALSE)*VLOOKUP($A274,Usinas!$C:$D,2,FALSE)</f>
        <v>178.6824</v>
      </c>
      <c r="F274" s="65">
        <f ca="1">VLOOKUP($A274,INDIRECT($P$2),COLUMN()-1,FALSE)*VLOOKUP($A274,Usinas!$C:$D,2,FALSE)</f>
        <v>272.5086</v>
      </c>
      <c r="G274" s="65">
        <f ca="1">VLOOKUP($A274,INDIRECT($P$2),COLUMN()-1,FALSE)*VLOOKUP($A274,Usinas!$C:$D,2,FALSE)</f>
        <v>336.55439999999999</v>
      </c>
      <c r="H274" s="65">
        <f ca="1">VLOOKUP($A274,INDIRECT($P$2),COLUMN()-1,FALSE)*VLOOKUP($A274,Usinas!$C:$D,2,FALSE)</f>
        <v>361.3116</v>
      </c>
      <c r="I274" s="65">
        <f ca="1">VLOOKUP($A274,INDIRECT($P$2),COLUMN()-1,FALSE)*VLOOKUP($A274,Usinas!$C:$D,2,FALSE)</f>
        <v>284.1696</v>
      </c>
      <c r="J274" s="65">
        <f ca="1">VLOOKUP($A274,INDIRECT($P$2),COLUMN()-1,FALSE)*VLOOKUP($A274,Usinas!$C:$D,2,FALSE)</f>
        <v>210.2568</v>
      </c>
      <c r="K274" s="65">
        <f ca="1">VLOOKUP($A274,INDIRECT($P$2),COLUMN()-1,FALSE)*VLOOKUP($A274,Usinas!$C:$D,2,FALSE)</f>
        <v>141.18780000000001</v>
      </c>
      <c r="L274" s="65">
        <f ca="1">VLOOKUP($A274,INDIRECT($P$2),COLUMN()-1,FALSE)*VLOOKUP($A274,Usinas!$C:$D,2,FALSE)</f>
        <v>81.626999999999995</v>
      </c>
      <c r="M274" s="65">
        <f ca="1">VLOOKUP($A274,INDIRECT($P$2),COLUMN()-1,FALSE)*VLOOKUP($A274,Usinas!$C:$D,2,FALSE)</f>
        <v>49.335000000000001</v>
      </c>
      <c r="N274" s="65">
        <f ca="1">VLOOKUP($A274,INDIRECT($P$2),COLUMN()-1,FALSE)*VLOOKUP($A274,Usinas!$C:$D,2,FALSE)</f>
        <v>35.162399999999998</v>
      </c>
      <c r="O274" s="65">
        <f ca="1">VLOOKUP($A274,INDIRECT($P$2),COLUMN()-1,FALSE)*VLOOKUP($A274,Usinas!$C:$D,2,FALSE)</f>
        <v>40.903199999999998</v>
      </c>
    </row>
    <row r="275" spans="1:15" outlineLevel="1" x14ac:dyDescent="0.25">
      <c r="A275" s="8"/>
      <c r="B275" s="9" t="s">
        <v>56</v>
      </c>
      <c r="C275" s="105"/>
      <c r="D275" s="55">
        <f t="shared" ref="D275:O275" ca="1" si="48">SUM(D272:D274)</f>
        <v>253.85040000000001</v>
      </c>
      <c r="E275" s="55">
        <f t="shared" ca="1" si="48"/>
        <v>480.24490000000003</v>
      </c>
      <c r="F275" s="55">
        <f t="shared" ca="1" si="48"/>
        <v>732.33240000000001</v>
      </c>
      <c r="G275" s="55">
        <f t="shared" ca="1" si="48"/>
        <v>904.3922</v>
      </c>
      <c r="H275" s="55">
        <f t="shared" ca="1" si="48"/>
        <v>970.79079999999999</v>
      </c>
      <c r="I275" s="55">
        <f t="shared" ca="1" si="48"/>
        <v>763.75850000000003</v>
      </c>
      <c r="J275" s="55">
        <f t="shared" ca="1" si="48"/>
        <v>564.92150000000004</v>
      </c>
      <c r="K275" s="55">
        <f t="shared" ca="1" si="48"/>
        <v>379.25319999999999</v>
      </c>
      <c r="L275" s="55">
        <f t="shared" ca="1" si="48"/>
        <v>219.35890000000001</v>
      </c>
      <c r="M275" s="55">
        <f t="shared" ca="1" si="48"/>
        <v>132.45670000000001</v>
      </c>
      <c r="N275" s="55">
        <f t="shared" ca="1" si="48"/>
        <v>94.598199999999991</v>
      </c>
      <c r="O275" s="55">
        <f t="shared" ca="1" si="48"/>
        <v>110.15130000000001</v>
      </c>
    </row>
    <row r="276" spans="1:15" outlineLevel="1" x14ac:dyDescent="0.25">
      <c r="A276" s="10"/>
      <c r="B276" s="11" t="s">
        <v>0</v>
      </c>
      <c r="C276" s="105"/>
      <c r="D276" s="57"/>
      <c r="E276" s="58"/>
      <c r="F276" s="58"/>
      <c r="G276" s="58"/>
      <c r="H276" s="58"/>
      <c r="I276" s="59"/>
      <c r="J276" s="57"/>
      <c r="K276" s="58"/>
      <c r="L276" s="58"/>
      <c r="M276" s="58"/>
      <c r="N276" s="58"/>
      <c r="O276" s="59"/>
    </row>
    <row r="277" spans="1:15" s="259" customFormat="1" outlineLevel="1" x14ac:dyDescent="0.25">
      <c r="A277" s="2"/>
      <c r="B277" s="3"/>
      <c r="C277" s="105"/>
      <c r="D277" s="53"/>
      <c r="E277" s="54"/>
      <c r="F277" s="54"/>
      <c r="G277" s="54"/>
      <c r="H277" s="54"/>
      <c r="I277" s="54"/>
      <c r="J277" s="53"/>
      <c r="K277" s="54"/>
      <c r="L277" s="54"/>
      <c r="M277" s="54"/>
      <c r="N277" s="54"/>
      <c r="O277" s="54"/>
    </row>
    <row r="278" spans="1:15" s="259" customFormat="1" outlineLevel="1" x14ac:dyDescent="0.25">
      <c r="A278" s="4"/>
      <c r="B278" s="5"/>
      <c r="C278" s="105"/>
      <c r="D278" s="551" t="s">
        <v>754</v>
      </c>
      <c r="E278" s="552"/>
      <c r="F278" s="552"/>
      <c r="G278" s="552"/>
      <c r="H278" s="552"/>
      <c r="I278" s="553"/>
      <c r="J278" s="551"/>
      <c r="K278" s="552"/>
      <c r="L278" s="552"/>
      <c r="M278" s="552"/>
      <c r="N278" s="552"/>
      <c r="O278" s="553"/>
    </row>
    <row r="279" spans="1:15" s="259" customFormat="1" hidden="1" outlineLevel="2" x14ac:dyDescent="0.25">
      <c r="A279" s="6">
        <v>292</v>
      </c>
      <c r="B279" s="7" t="s">
        <v>430</v>
      </c>
      <c r="C279" s="105"/>
      <c r="D279" s="65">
        <f ca="1">VLOOKUP($A279,INDIRECT($P$2),COLUMN()-1,FALSE)*VLOOKUP($A279,Usinas!$C:$D,2,FALSE)</f>
        <v>5514.7712000000001</v>
      </c>
      <c r="E279" s="65">
        <f ca="1">VLOOKUP($A279,INDIRECT($P$2),COLUMN()-1,FALSE)*VLOOKUP($A279,Usinas!$C:$D,2,FALSE)</f>
        <v>8732.3904000000002</v>
      </c>
      <c r="F279" s="65">
        <f ca="1">VLOOKUP($A279,INDIRECT($P$2),COLUMN()-1,FALSE)*VLOOKUP($A279,Usinas!$C:$D,2,FALSE)</f>
        <v>9548.4416000000001</v>
      </c>
      <c r="G279" s="65">
        <f ca="1">VLOOKUP($A279,INDIRECT($P$2),COLUMN()-1,FALSE)*VLOOKUP($A279,Usinas!$C:$D,2,FALSE)</f>
        <v>8898.6527999999998</v>
      </c>
      <c r="H279" s="65">
        <f ca="1">VLOOKUP($A279,INDIRECT($P$2),COLUMN()-1,FALSE)*VLOOKUP($A279,Usinas!$C:$D,2,FALSE)</f>
        <v>8252.0768000000007</v>
      </c>
      <c r="I279" s="65">
        <f ca="1">VLOOKUP($A279,INDIRECT($P$2),COLUMN()-1,FALSE)*VLOOKUP($A279,Usinas!$C:$D,2,FALSE)</f>
        <v>4288.2848000000004</v>
      </c>
      <c r="J279" s="65">
        <f ca="1">VLOOKUP($A279,INDIRECT($P$2),COLUMN()-1,FALSE)*VLOOKUP($A279,Usinas!$C:$D,2,FALSE)</f>
        <v>1398.3712</v>
      </c>
      <c r="K279" s="65">
        <f ca="1">VLOOKUP($A279,INDIRECT($P$2),COLUMN()-1,FALSE)*VLOOKUP($A279,Usinas!$C:$D,2,FALSE)</f>
        <v>553.40480000000002</v>
      </c>
      <c r="L279" s="65">
        <f ca="1">VLOOKUP($A279,INDIRECT($P$2),COLUMN()-1,FALSE)*VLOOKUP($A279,Usinas!$C:$D,2,FALSE)</f>
        <v>276.30079999999998</v>
      </c>
      <c r="M279" s="65">
        <f ca="1">VLOOKUP($A279,INDIRECT($P$2),COLUMN()-1,FALSE)*VLOOKUP($A279,Usinas!$C:$D,2,FALSE)</f>
        <v>341.36</v>
      </c>
      <c r="N279" s="65">
        <f ca="1">VLOOKUP($A279,INDIRECT($P$2),COLUMN()-1,FALSE)*VLOOKUP($A279,Usinas!$C:$D,2,FALSE)</f>
        <v>878.70080000000007</v>
      </c>
      <c r="O279" s="65">
        <f ca="1">VLOOKUP($A279,INDIRECT($P$2),COLUMN()-1,FALSE)*VLOOKUP($A279,Usinas!$C:$D,2,FALSE)</f>
        <v>2371.0464000000002</v>
      </c>
    </row>
    <row r="280" spans="1:15" s="259" customFormat="1" hidden="1" outlineLevel="2" x14ac:dyDescent="0.25">
      <c r="A280" s="6">
        <v>302</v>
      </c>
      <c r="B280" s="7" t="s">
        <v>753</v>
      </c>
      <c r="C280" s="105"/>
      <c r="D280" s="65">
        <f ca="1">VLOOKUP($A280,INDIRECT($P$2),COLUMN()-1,FALSE)*VLOOKUP($A280,Usinas!$C:$D,2,FALSE)</f>
        <v>138.1644</v>
      </c>
      <c r="E280" s="65">
        <f ca="1">VLOOKUP($A280,INDIRECT($P$2),COLUMN()-1,FALSE)*VLOOKUP($A280,Usinas!$C:$D,2,FALSE)</f>
        <v>280.98079999999999</v>
      </c>
      <c r="F280" s="65">
        <f ca="1">VLOOKUP($A280,INDIRECT($P$2),COLUMN()-1,FALSE)*VLOOKUP($A280,Usinas!$C:$D,2,FALSE)</f>
        <v>721.75779999999997</v>
      </c>
      <c r="G280" s="65">
        <f ca="1">VLOOKUP($A280,INDIRECT($P$2),COLUMN()-1,FALSE)*VLOOKUP($A280,Usinas!$C:$D,2,FALSE)</f>
        <v>1187.3067000000001</v>
      </c>
      <c r="H280" s="65">
        <f ca="1">VLOOKUP($A280,INDIRECT($P$2),COLUMN()-1,FALSE)*VLOOKUP($A280,Usinas!$C:$D,2,FALSE)</f>
        <v>597.78200000000004</v>
      </c>
      <c r="I280" s="65">
        <f ca="1">VLOOKUP($A280,INDIRECT($P$2),COLUMN()-1,FALSE)*VLOOKUP($A280,Usinas!$C:$D,2,FALSE)</f>
        <v>232.6</v>
      </c>
      <c r="J280" s="65">
        <f ca="1">VLOOKUP($A280,INDIRECT($P$2),COLUMN()-1,FALSE)*VLOOKUP($A280,Usinas!$C:$D,2,FALSE)</f>
        <v>139.56</v>
      </c>
      <c r="K280" s="65">
        <f ca="1">VLOOKUP($A280,INDIRECT($P$2),COLUMN()-1,FALSE)*VLOOKUP($A280,Usinas!$C:$D,2,FALSE)</f>
        <v>104.55370000000001</v>
      </c>
      <c r="L280" s="65">
        <f ca="1">VLOOKUP($A280,INDIRECT($P$2),COLUMN()-1,FALSE)*VLOOKUP($A280,Usinas!$C:$D,2,FALSE)</f>
        <v>86.294600000000003</v>
      </c>
      <c r="M280" s="65">
        <f ca="1">VLOOKUP($A280,INDIRECT($P$2),COLUMN()-1,FALSE)*VLOOKUP($A280,Usinas!$C:$D,2,FALSE)</f>
        <v>79.898099999999999</v>
      </c>
      <c r="N280" s="65">
        <f ca="1">VLOOKUP($A280,INDIRECT($P$2),COLUMN()-1,FALSE)*VLOOKUP($A280,Usinas!$C:$D,2,FALSE)</f>
        <v>92.691100000000006</v>
      </c>
      <c r="O280" s="65">
        <f ca="1">VLOOKUP($A280,INDIRECT($P$2),COLUMN()-1,FALSE)*VLOOKUP($A280,Usinas!$C:$D,2,FALSE)</f>
        <v>104.67</v>
      </c>
    </row>
    <row r="281" spans="1:15" s="259" customFormat="1" outlineLevel="1" collapsed="1" x14ac:dyDescent="0.25">
      <c r="A281" s="8"/>
      <c r="B281" s="9" t="s">
        <v>56</v>
      </c>
      <c r="C281" s="105"/>
      <c r="D281" s="55">
        <f t="shared" ref="D281:O281" ca="1" si="49">SUM(D279:D280)</f>
        <v>5652.9355999999998</v>
      </c>
      <c r="E281" s="48">
        <f t="shared" ca="1" si="49"/>
        <v>9013.3711999999996</v>
      </c>
      <c r="F281" s="48">
        <f t="shared" ca="1" si="49"/>
        <v>10270.1994</v>
      </c>
      <c r="G281" s="48">
        <f t="shared" ca="1" si="49"/>
        <v>10085.959500000001</v>
      </c>
      <c r="H281" s="48">
        <f t="shared" ca="1" si="49"/>
        <v>8849.8588</v>
      </c>
      <c r="I281" s="56">
        <f t="shared" ca="1" si="49"/>
        <v>4520.8848000000007</v>
      </c>
      <c r="J281" s="55">
        <f t="shared" ca="1" si="49"/>
        <v>1537.9312</v>
      </c>
      <c r="K281" s="48">
        <f t="shared" ca="1" si="49"/>
        <v>657.95850000000007</v>
      </c>
      <c r="L281" s="48">
        <f t="shared" ca="1" si="49"/>
        <v>362.59539999999998</v>
      </c>
      <c r="M281" s="48">
        <f t="shared" ca="1" si="49"/>
        <v>421.25810000000001</v>
      </c>
      <c r="N281" s="48">
        <f t="shared" ca="1" si="49"/>
        <v>971.39190000000008</v>
      </c>
      <c r="O281" s="56">
        <f t="shared" ca="1" si="49"/>
        <v>2475.7164000000002</v>
      </c>
    </row>
    <row r="282" spans="1:15" s="259" customFormat="1" outlineLevel="1" x14ac:dyDescent="0.25">
      <c r="A282" s="10"/>
      <c r="B282" s="11" t="s">
        <v>0</v>
      </c>
      <c r="C282" s="105"/>
      <c r="D282" s="57"/>
      <c r="E282" s="58"/>
      <c r="F282" s="58"/>
      <c r="G282" s="58"/>
      <c r="H282" s="58"/>
      <c r="I282" s="59"/>
      <c r="J282" s="57"/>
      <c r="K282" s="58"/>
      <c r="L282" s="58"/>
      <c r="M282" s="58"/>
      <c r="N282" s="58"/>
      <c r="O282" s="59"/>
    </row>
    <row r="283" spans="1:15" x14ac:dyDescent="0.25">
      <c r="A283" s="2"/>
      <c r="B283" s="3"/>
      <c r="C283" s="105"/>
      <c r="D283" s="53"/>
      <c r="E283" s="54"/>
      <c r="F283" s="54"/>
      <c r="G283" s="54"/>
      <c r="H283" s="54"/>
      <c r="I283" s="54"/>
      <c r="J283" s="53"/>
      <c r="K283" s="54"/>
      <c r="L283" s="54"/>
      <c r="M283" s="54"/>
      <c r="N283" s="54"/>
      <c r="O283" s="54"/>
    </row>
    <row r="284" spans="1:15" ht="15.75" x14ac:dyDescent="0.25">
      <c r="A284" s="85"/>
      <c r="B284" s="86"/>
      <c r="C284" s="97"/>
      <c r="D284" s="548" t="s">
        <v>226</v>
      </c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50"/>
    </row>
    <row r="285" spans="1:15" ht="15.75" x14ac:dyDescent="0.25">
      <c r="A285" s="87"/>
      <c r="B285" s="88" t="s">
        <v>56</v>
      </c>
      <c r="C285" s="97"/>
      <c r="D285" s="88">
        <f t="shared" ref="D285:O285" ca="1" si="50">D261+D268+D275+D281</f>
        <v>15759.282900000002</v>
      </c>
      <c r="E285" s="89">
        <f t="shared" ca="1" si="50"/>
        <v>22695.672299999998</v>
      </c>
      <c r="F285" s="89">
        <f t="shared" ca="1" si="50"/>
        <v>26332.307199999999</v>
      </c>
      <c r="G285" s="89">
        <f t="shared" ca="1" si="50"/>
        <v>26191.505600000004</v>
      </c>
      <c r="H285" s="89">
        <f t="shared" ca="1" si="50"/>
        <v>19942.330600000001</v>
      </c>
      <c r="I285" s="90">
        <f t="shared" ca="1" si="50"/>
        <v>10468.667800000001</v>
      </c>
      <c r="J285" s="88">
        <f t="shared" ca="1" si="50"/>
        <v>5221.8189999999995</v>
      </c>
      <c r="K285" s="89">
        <f t="shared" ca="1" si="50"/>
        <v>3224.5187000000001</v>
      </c>
      <c r="L285" s="89">
        <f t="shared" ca="1" si="50"/>
        <v>2297.1558999999997</v>
      </c>
      <c r="M285" s="89">
        <f t="shared" ca="1" si="50"/>
        <v>2418.2345</v>
      </c>
      <c r="N285" s="89">
        <f t="shared" ca="1" si="50"/>
        <v>4056.6453999999999</v>
      </c>
      <c r="O285" s="90">
        <f t="shared" ca="1" si="50"/>
        <v>8306.4645</v>
      </c>
    </row>
  </sheetData>
  <mergeCells count="60">
    <mergeCell ref="D284:O284"/>
    <mergeCell ref="D254:O254"/>
    <mergeCell ref="D258:I258"/>
    <mergeCell ref="J258:O258"/>
    <mergeCell ref="D264:I264"/>
    <mergeCell ref="J264:O264"/>
    <mergeCell ref="D271:I271"/>
    <mergeCell ref="J271:O271"/>
    <mergeCell ref="D278:I278"/>
    <mergeCell ref="J278:O278"/>
    <mergeCell ref="D239:I239"/>
    <mergeCell ref="J239:O239"/>
    <mergeCell ref="D244:I244"/>
    <mergeCell ref="J244:O244"/>
    <mergeCell ref="D249:I249"/>
    <mergeCell ref="J249:O249"/>
    <mergeCell ref="D231:I231"/>
    <mergeCell ref="J231:O231"/>
    <mergeCell ref="D185:I185"/>
    <mergeCell ref="J185:O185"/>
    <mergeCell ref="D197:I197"/>
    <mergeCell ref="J197:O197"/>
    <mergeCell ref="D212:I212"/>
    <mergeCell ref="J212:O212"/>
    <mergeCell ref="D217:I217"/>
    <mergeCell ref="J217:O217"/>
    <mergeCell ref="D222:I222"/>
    <mergeCell ref="J222:O222"/>
    <mergeCell ref="D227:O227"/>
    <mergeCell ref="D174:I174"/>
    <mergeCell ref="J174:O174"/>
    <mergeCell ref="D128:I128"/>
    <mergeCell ref="J128:O128"/>
    <mergeCell ref="D137:I137"/>
    <mergeCell ref="J137:O137"/>
    <mergeCell ref="D142:I142"/>
    <mergeCell ref="J142:O142"/>
    <mergeCell ref="D154:I154"/>
    <mergeCell ref="J154:O154"/>
    <mergeCell ref="D161:I161"/>
    <mergeCell ref="J161:O161"/>
    <mergeCell ref="D170:O170"/>
    <mergeCell ref="D106:I106"/>
    <mergeCell ref="J106:O106"/>
    <mergeCell ref="D111:I111"/>
    <mergeCell ref="J111:O111"/>
    <mergeCell ref="D116:I116"/>
    <mergeCell ref="J116:O116"/>
    <mergeCell ref="D63:O63"/>
    <mergeCell ref="D77:O77"/>
    <mergeCell ref="D83:I83"/>
    <mergeCell ref="J83:O83"/>
    <mergeCell ref="D91:I91"/>
    <mergeCell ref="J91:O91"/>
    <mergeCell ref="D53:O53"/>
    <mergeCell ref="A1:A4"/>
    <mergeCell ref="B1:B4"/>
    <mergeCell ref="D6:O6"/>
    <mergeCell ref="D25:O25"/>
    <mergeCell ref="D48:O48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2" tint="-0.249977111117893"/>
  </sheetPr>
  <dimension ref="A1:P285"/>
  <sheetViews>
    <sheetView topLeftCell="A258" workbookViewId="0">
      <selection activeCell="L267" sqref="L267"/>
    </sheetView>
  </sheetViews>
  <sheetFormatPr defaultRowHeight="15" outlineLevelRow="2" x14ac:dyDescent="0.25"/>
  <cols>
    <col min="1" max="1" width="6.85546875" style="113" bestFit="1" customWidth="1"/>
    <col min="2" max="2" width="23.7109375" style="113" bestFit="1" customWidth="1"/>
    <col min="3" max="3" width="1.7109375" style="93" customWidth="1"/>
    <col min="4" max="8" width="12.140625" style="113" bestFit="1" customWidth="1"/>
    <col min="9" max="9" width="12.28515625" style="113" customWidth="1"/>
    <col min="10" max="16384" width="9.140625" style="113"/>
  </cols>
  <sheetData>
    <row r="1" spans="1:16" x14ac:dyDescent="0.25">
      <c r="A1" s="536" t="s">
        <v>39</v>
      </c>
      <c r="B1" s="538" t="s">
        <v>40</v>
      </c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13" t="s">
        <v>695</v>
      </c>
    </row>
    <row r="2" spans="1:16" x14ac:dyDescent="0.25">
      <c r="A2" s="537"/>
      <c r="B2" s="539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259" t="str">
        <f>P1&amp;"!$A$68:$N$387"</f>
        <v>Referencia!$A$68:$N$387</v>
      </c>
    </row>
    <row r="3" spans="1:16" x14ac:dyDescent="0.25">
      <c r="A3" s="537"/>
      <c r="B3" s="539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</row>
    <row r="4" spans="1:16" x14ac:dyDescent="0.25">
      <c r="A4" s="537"/>
      <c r="B4" s="539"/>
      <c r="D4" s="79" t="s">
        <v>504</v>
      </c>
      <c r="E4" s="79" t="s">
        <v>505</v>
      </c>
      <c r="F4" s="79" t="s">
        <v>506</v>
      </c>
      <c r="G4" s="79" t="s">
        <v>507</v>
      </c>
      <c r="H4" s="79" t="s">
        <v>508</v>
      </c>
      <c r="I4" s="79" t="s">
        <v>509</v>
      </c>
      <c r="J4" s="79" t="s">
        <v>510</v>
      </c>
      <c r="K4" s="79" t="s">
        <v>511</v>
      </c>
      <c r="L4" s="79" t="s">
        <v>512</v>
      </c>
      <c r="M4" s="79" t="s">
        <v>513</v>
      </c>
      <c r="N4" s="79" t="s">
        <v>514</v>
      </c>
      <c r="O4" s="79" t="s">
        <v>515</v>
      </c>
    </row>
    <row r="5" spans="1:16" x14ac:dyDescent="0.25">
      <c r="A5" s="91"/>
      <c r="B5" s="92"/>
      <c r="D5" s="94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</row>
    <row r="6" spans="1:16" outlineLevel="1" x14ac:dyDescent="0.25">
      <c r="A6" s="63"/>
      <c r="B6" s="64"/>
      <c r="D6" s="540" t="s">
        <v>41</v>
      </c>
      <c r="E6" s="541"/>
      <c r="F6" s="541"/>
      <c r="G6" s="541"/>
      <c r="H6" s="541"/>
      <c r="I6" s="541"/>
      <c r="J6" s="541"/>
      <c r="K6" s="541"/>
      <c r="L6" s="541"/>
      <c r="M6" s="541"/>
      <c r="N6" s="541"/>
      <c r="O6" s="541"/>
    </row>
    <row r="7" spans="1:16" outlineLevel="2" x14ac:dyDescent="0.25">
      <c r="A7" s="61">
        <v>1</v>
      </c>
      <c r="B7" s="62" t="s">
        <v>42</v>
      </c>
      <c r="D7" s="65">
        <f ca="1">VLOOKUP($A7,INDIRECT($P$2),COLUMN()-1,FALSE)*VLOOKUP($A7,Usinas!$C:$D,2,FALSE)</f>
        <v>48.880800000000001</v>
      </c>
      <c r="E7" s="65">
        <f ca="1">VLOOKUP($A7,INDIRECT($P$2),COLUMN()-1,FALSE)*VLOOKUP($A7,Usinas!$C:$D,2,FALSE)</f>
        <v>44.347499999999997</v>
      </c>
      <c r="F7" s="65">
        <f ca="1">VLOOKUP($A7,INDIRECT($P$2),COLUMN()-1,FALSE)*VLOOKUP($A7,Usinas!$C:$D,2,FALSE)</f>
        <v>39.42</v>
      </c>
      <c r="G7" s="65">
        <f ca="1">VLOOKUP($A7,INDIRECT($P$2),COLUMN()-1,FALSE)*VLOOKUP($A7,Usinas!$C:$D,2,FALSE)</f>
        <v>27.002700000000001</v>
      </c>
      <c r="H7" s="65">
        <f ca="1">VLOOKUP($A7,INDIRECT($P$2),COLUMN()-1,FALSE)*VLOOKUP($A7,Usinas!$C:$D,2,FALSE)</f>
        <v>20.301300000000001</v>
      </c>
      <c r="I7" s="65">
        <f ca="1">VLOOKUP($A7,INDIRECT($P$2),COLUMN()-1,FALSE)*VLOOKUP($A7,Usinas!$C:$D,2,FALSE)</f>
        <v>17.1477</v>
      </c>
      <c r="J7" s="65">
        <f ca="1">VLOOKUP($A7,INDIRECT($P$2),COLUMN()-1,FALSE)*VLOOKUP($A7,Usinas!$C:$D,2,FALSE)</f>
        <v>14.388299999999999</v>
      </c>
      <c r="K7" s="65">
        <f ca="1">VLOOKUP($A7,INDIRECT($P$2),COLUMN()-1,FALSE)*VLOOKUP($A7,Usinas!$C:$D,2,FALSE)</f>
        <v>12.417299999999999</v>
      </c>
      <c r="L7" s="65">
        <f ca="1">VLOOKUP($A7,INDIRECT($P$2),COLUMN()-1,FALSE)*VLOOKUP($A7,Usinas!$C:$D,2,FALSE)</f>
        <v>13.008599999999999</v>
      </c>
      <c r="M7" s="65">
        <f ca="1">VLOOKUP($A7,INDIRECT($P$2),COLUMN()-1,FALSE)*VLOOKUP($A7,Usinas!$C:$D,2,FALSE)</f>
        <v>15.1767</v>
      </c>
      <c r="N7" s="65">
        <f ca="1">VLOOKUP($A7,INDIRECT($P$2),COLUMN()-1,FALSE)*VLOOKUP($A7,Usinas!$C:$D,2,FALSE)</f>
        <v>21.681000000000001</v>
      </c>
      <c r="O7" s="65">
        <f ca="1">VLOOKUP($A7,INDIRECT($P$2),COLUMN()-1,FALSE)*VLOOKUP($A7,Usinas!$C:$D,2,FALSE)</f>
        <v>35.478000000000002</v>
      </c>
    </row>
    <row r="8" spans="1:16" outlineLevel="2" x14ac:dyDescent="0.25">
      <c r="A8" s="61">
        <v>2</v>
      </c>
      <c r="B8" s="62" t="s">
        <v>43</v>
      </c>
      <c r="D8" s="65">
        <f ca="1">VLOOKUP($A8,INDIRECT($P$2),COLUMN()-1,FALSE)*VLOOKUP($A8,Usinas!$C:$D,2,FALSE)</f>
        <v>60.685600000000001</v>
      </c>
      <c r="E8" s="65">
        <f ca="1">VLOOKUP($A8,INDIRECT($P$2),COLUMN()-1,FALSE)*VLOOKUP($A8,Usinas!$C:$D,2,FALSE)</f>
        <v>55.057499999999997</v>
      </c>
      <c r="F8" s="65">
        <f ca="1">VLOOKUP($A8,INDIRECT($P$2),COLUMN()-1,FALSE)*VLOOKUP($A8,Usinas!$C:$D,2,FALSE)</f>
        <v>48.94</v>
      </c>
      <c r="G8" s="65">
        <f ca="1">VLOOKUP($A8,INDIRECT($P$2),COLUMN()-1,FALSE)*VLOOKUP($A8,Usinas!$C:$D,2,FALSE)</f>
        <v>33.523899999999998</v>
      </c>
      <c r="H8" s="65">
        <f ca="1">VLOOKUP($A8,INDIRECT($P$2),COLUMN()-1,FALSE)*VLOOKUP($A8,Usinas!$C:$D,2,FALSE)</f>
        <v>25.2041</v>
      </c>
      <c r="I8" s="65">
        <f ca="1">VLOOKUP($A8,INDIRECT($P$2),COLUMN()-1,FALSE)*VLOOKUP($A8,Usinas!$C:$D,2,FALSE)</f>
        <v>21.288900000000002</v>
      </c>
      <c r="J8" s="65">
        <f ca="1">VLOOKUP($A8,INDIRECT($P$2),COLUMN()-1,FALSE)*VLOOKUP($A8,Usinas!$C:$D,2,FALSE)</f>
        <v>17.863099999999999</v>
      </c>
      <c r="K8" s="65">
        <f ca="1">VLOOKUP($A8,INDIRECT($P$2),COLUMN()-1,FALSE)*VLOOKUP($A8,Usinas!$C:$D,2,FALSE)</f>
        <v>15.4161</v>
      </c>
      <c r="L8" s="65">
        <f ca="1">VLOOKUP($A8,INDIRECT($P$2),COLUMN()-1,FALSE)*VLOOKUP($A8,Usinas!$C:$D,2,FALSE)</f>
        <v>16.150200000000002</v>
      </c>
      <c r="M8" s="65">
        <f ca="1">VLOOKUP($A8,INDIRECT($P$2),COLUMN()-1,FALSE)*VLOOKUP($A8,Usinas!$C:$D,2,FALSE)</f>
        <v>18.841899999999999</v>
      </c>
      <c r="N8" s="65">
        <f ca="1">VLOOKUP($A8,INDIRECT($P$2),COLUMN()-1,FALSE)*VLOOKUP($A8,Usinas!$C:$D,2,FALSE)</f>
        <v>26.917000000000002</v>
      </c>
      <c r="O8" s="65">
        <f ca="1">VLOOKUP($A8,INDIRECT($P$2),COLUMN()-1,FALSE)*VLOOKUP($A8,Usinas!$C:$D,2,FALSE)</f>
        <v>44.045999999999999</v>
      </c>
    </row>
    <row r="9" spans="1:16" outlineLevel="2" x14ac:dyDescent="0.25">
      <c r="A9" s="61">
        <v>211</v>
      </c>
      <c r="B9" s="62" t="s">
        <v>44</v>
      </c>
      <c r="D9" s="65">
        <f ca="1">VLOOKUP($A9,INDIRECT($P$2),COLUMN()-1,FALSE)*VLOOKUP($A9,Usinas!$C:$D,2,FALSE)</f>
        <v>201.8888</v>
      </c>
      <c r="E9" s="65">
        <f ca="1">VLOOKUP($A9,INDIRECT($P$2),COLUMN()-1,FALSE)*VLOOKUP($A9,Usinas!$C:$D,2,FALSE)</f>
        <v>178.7269</v>
      </c>
      <c r="F9" s="65">
        <f ca="1">VLOOKUP($A9,INDIRECT($P$2),COLUMN()-1,FALSE)*VLOOKUP($A9,Usinas!$C:$D,2,FALSE)</f>
        <v>158.6763</v>
      </c>
      <c r="G9" s="65">
        <f ca="1">VLOOKUP($A9,INDIRECT($P$2),COLUMN()-1,FALSE)*VLOOKUP($A9,Usinas!$C:$D,2,FALSE)</f>
        <v>109.5869</v>
      </c>
      <c r="H9" s="65">
        <f ca="1">VLOOKUP($A9,INDIRECT($P$2),COLUMN()-1,FALSE)*VLOOKUP($A9,Usinas!$C:$D,2,FALSE)</f>
        <v>80.548100000000005</v>
      </c>
      <c r="I9" s="65">
        <f ca="1">VLOOKUP($A9,INDIRECT($P$2),COLUMN()-1,FALSE)*VLOOKUP($A9,Usinas!$C:$D,2,FALSE)</f>
        <v>67.411500000000004</v>
      </c>
      <c r="J9" s="65">
        <f ca="1">VLOOKUP($A9,INDIRECT($P$2),COLUMN()-1,FALSE)*VLOOKUP($A9,Usinas!$C:$D,2,FALSE)</f>
        <v>56.694800000000001</v>
      </c>
      <c r="K9" s="65">
        <f ca="1">VLOOKUP($A9,INDIRECT($P$2),COLUMN()-1,FALSE)*VLOOKUP($A9,Usinas!$C:$D,2,FALSE)</f>
        <v>48.398000000000003</v>
      </c>
      <c r="L9" s="65">
        <f ca="1">VLOOKUP($A9,INDIRECT($P$2),COLUMN()-1,FALSE)*VLOOKUP($A9,Usinas!$C:$D,2,FALSE)</f>
        <v>49.435099999999998</v>
      </c>
      <c r="M9" s="65">
        <f ca="1">VLOOKUP($A9,INDIRECT($P$2),COLUMN()-1,FALSE)*VLOOKUP($A9,Usinas!$C:$D,2,FALSE)</f>
        <v>58.768999999999998</v>
      </c>
      <c r="N9" s="65">
        <f ca="1">VLOOKUP($A9,INDIRECT($P$2),COLUMN()-1,FALSE)*VLOOKUP($A9,Usinas!$C:$D,2,FALSE)</f>
        <v>87.462100000000007</v>
      </c>
      <c r="O9" s="65">
        <f ca="1">VLOOKUP($A9,INDIRECT($P$2),COLUMN()-1,FALSE)*VLOOKUP($A9,Usinas!$C:$D,2,FALSE)</f>
        <v>147.26820000000001</v>
      </c>
    </row>
    <row r="10" spans="1:16" outlineLevel="2" x14ac:dyDescent="0.25">
      <c r="A10" s="61">
        <v>6</v>
      </c>
      <c r="B10" s="62" t="s">
        <v>30</v>
      </c>
      <c r="D10" s="65">
        <f ca="1">VLOOKUP($A10,INDIRECT($P$2),COLUMN()-1,FALSE)*VLOOKUP($A10,Usinas!$C:$D,2,FALSE)</f>
        <v>1350.5047999999999</v>
      </c>
      <c r="E10" s="65">
        <f ca="1">VLOOKUP($A10,INDIRECT($P$2),COLUMN()-1,FALSE)*VLOOKUP($A10,Usinas!$C:$D,2,FALSE)</f>
        <v>1250.8393999999998</v>
      </c>
      <c r="F10" s="65">
        <f ca="1">VLOOKUP($A10,INDIRECT($P$2),COLUMN()-1,FALSE)*VLOOKUP($A10,Usinas!$C:$D,2,FALSE)</f>
        <v>1117.1795999999999</v>
      </c>
      <c r="G10" s="65">
        <f ca="1">VLOOKUP($A10,INDIRECT($P$2),COLUMN()-1,FALSE)*VLOOKUP($A10,Usinas!$C:$D,2,FALSE)</f>
        <v>766.41919999999993</v>
      </c>
      <c r="H10" s="65">
        <f ca="1">VLOOKUP($A10,INDIRECT($P$2),COLUMN()-1,FALSE)*VLOOKUP($A10,Usinas!$C:$D,2,FALSE)</f>
        <v>560.13499999999999</v>
      </c>
      <c r="I10" s="65">
        <f ca="1">VLOOKUP($A10,INDIRECT($P$2),COLUMN()-1,FALSE)*VLOOKUP($A10,Usinas!$C:$D,2,FALSE)</f>
        <v>470.51339999999999</v>
      </c>
      <c r="J10" s="65">
        <f ca="1">VLOOKUP($A10,INDIRECT($P$2),COLUMN()-1,FALSE)*VLOOKUP($A10,Usinas!$C:$D,2,FALSE)</f>
        <v>384.75479999999999</v>
      </c>
      <c r="K10" s="65">
        <f ca="1">VLOOKUP($A10,INDIRECT($P$2),COLUMN()-1,FALSE)*VLOOKUP($A10,Usinas!$C:$D,2,FALSE)</f>
        <v>315.99340000000001</v>
      </c>
      <c r="L10" s="65">
        <f ca="1">VLOOKUP($A10,INDIRECT($P$2),COLUMN()-1,FALSE)*VLOOKUP($A10,Usinas!$C:$D,2,FALSE)</f>
        <v>329.90019999999998</v>
      </c>
      <c r="M10" s="65">
        <f ca="1">VLOOKUP($A10,INDIRECT($P$2),COLUMN()-1,FALSE)*VLOOKUP($A10,Usinas!$C:$D,2,FALSE)</f>
        <v>387.07259999999997</v>
      </c>
      <c r="N10" s="65">
        <f ca="1">VLOOKUP($A10,INDIRECT($P$2),COLUMN()-1,FALSE)*VLOOKUP($A10,Usinas!$C:$D,2,FALSE)</f>
        <v>551.63639999999998</v>
      </c>
      <c r="O10" s="65">
        <f ca="1">VLOOKUP($A10,INDIRECT($P$2),COLUMN()-1,FALSE)*VLOOKUP($A10,Usinas!$C:$D,2,FALSE)</f>
        <v>946.43499999999995</v>
      </c>
    </row>
    <row r="11" spans="1:16" outlineLevel="2" x14ac:dyDescent="0.25">
      <c r="A11" s="61">
        <v>7</v>
      </c>
      <c r="B11" s="62" t="s">
        <v>45</v>
      </c>
      <c r="D11" s="65">
        <f ca="1">VLOOKUP($A11,INDIRECT($P$2),COLUMN()-1,FALSE)*VLOOKUP($A11,Usinas!$C:$D,2,FALSE)</f>
        <v>650.38130000000001</v>
      </c>
      <c r="E11" s="65">
        <f ca="1">VLOOKUP($A11,INDIRECT($P$2),COLUMN()-1,FALSE)*VLOOKUP($A11,Usinas!$C:$D,2,FALSE)</f>
        <v>608.00139999999999</v>
      </c>
      <c r="F11" s="65">
        <f ca="1">VLOOKUP($A11,INDIRECT($P$2),COLUMN()-1,FALSE)*VLOOKUP($A11,Usinas!$C:$D,2,FALSE)</f>
        <v>543.93100000000004</v>
      </c>
      <c r="G11" s="65">
        <f ca="1">VLOOKUP($A11,INDIRECT($P$2),COLUMN()-1,FALSE)*VLOOKUP($A11,Usinas!$C:$D,2,FALSE)</f>
        <v>373.74399999999997</v>
      </c>
      <c r="H11" s="65">
        <f ca="1">VLOOKUP($A11,INDIRECT($P$2),COLUMN()-1,FALSE)*VLOOKUP($A11,Usinas!$C:$D,2,FALSE)</f>
        <v>272.29919999999998</v>
      </c>
      <c r="I11" s="65">
        <f ca="1">VLOOKUP($A11,INDIRECT($P$2),COLUMN()-1,FALSE)*VLOOKUP($A11,Usinas!$C:$D,2,FALSE)</f>
        <v>226.916</v>
      </c>
      <c r="J11" s="65">
        <f ca="1">VLOOKUP($A11,INDIRECT($P$2),COLUMN()-1,FALSE)*VLOOKUP($A11,Usinas!$C:$D,2,FALSE)</f>
        <v>185.53719999999998</v>
      </c>
      <c r="K11" s="65">
        <f ca="1">VLOOKUP($A11,INDIRECT($P$2),COLUMN()-1,FALSE)*VLOOKUP($A11,Usinas!$C:$D,2,FALSE)</f>
        <v>152.16720000000001</v>
      </c>
      <c r="L11" s="65">
        <f ca="1">VLOOKUP($A11,INDIRECT($P$2),COLUMN()-1,FALSE)*VLOOKUP($A11,Usinas!$C:$D,2,FALSE)</f>
        <v>157.84010000000001</v>
      </c>
      <c r="M11" s="65">
        <f ca="1">VLOOKUP($A11,INDIRECT($P$2),COLUMN()-1,FALSE)*VLOOKUP($A11,Usinas!$C:$D,2,FALSE)</f>
        <v>185.20349999999999</v>
      </c>
      <c r="N11" s="65">
        <f ca="1">VLOOKUP($A11,INDIRECT($P$2),COLUMN()-1,FALSE)*VLOOKUP($A11,Usinas!$C:$D,2,FALSE)</f>
        <v>262.62189999999998</v>
      </c>
      <c r="O11" s="65">
        <f ca="1">VLOOKUP($A11,INDIRECT($P$2),COLUMN()-1,FALSE)*VLOOKUP($A11,Usinas!$C:$D,2,FALSE)</f>
        <v>450.82869999999997</v>
      </c>
    </row>
    <row r="12" spans="1:16" outlineLevel="2" x14ac:dyDescent="0.25">
      <c r="A12" s="61">
        <v>8</v>
      </c>
      <c r="B12" s="62" t="s">
        <v>46</v>
      </c>
      <c r="D12" s="65">
        <f ca="1">VLOOKUP($A12,INDIRECT($P$2),COLUMN()-1,FALSE)*VLOOKUP($A12,Usinas!$C:$D,2,FALSE)</f>
        <v>1120.8984</v>
      </c>
      <c r="E12" s="65">
        <f ca="1">VLOOKUP($A12,INDIRECT($P$2),COLUMN()-1,FALSE)*VLOOKUP($A12,Usinas!$C:$D,2,FALSE)</f>
        <v>1053.3743999999999</v>
      </c>
      <c r="F12" s="65">
        <f ca="1">VLOOKUP($A12,INDIRECT($P$2),COLUMN()-1,FALSE)*VLOOKUP($A12,Usinas!$C:$D,2,FALSE)</f>
        <v>942.52249999999992</v>
      </c>
      <c r="G12" s="65">
        <f ca="1">VLOOKUP($A12,INDIRECT($P$2),COLUMN()-1,FALSE)*VLOOKUP($A12,Usinas!$C:$D,2,FALSE)</f>
        <v>650.48119999999994</v>
      </c>
      <c r="H12" s="65">
        <f ca="1">VLOOKUP($A12,INDIRECT($P$2),COLUMN()-1,FALSE)*VLOOKUP($A12,Usinas!$C:$D,2,FALSE)</f>
        <v>472.1053</v>
      </c>
      <c r="I12" s="65">
        <f ca="1">VLOOKUP($A12,INDIRECT($P$2),COLUMN()-1,FALSE)*VLOOKUP($A12,Usinas!$C:$D,2,FALSE)</f>
        <v>392.76459999999997</v>
      </c>
      <c r="J12" s="65">
        <f ca="1">VLOOKUP($A12,INDIRECT($P$2),COLUMN()-1,FALSE)*VLOOKUP($A12,Usinas!$C:$D,2,FALSE)</f>
        <v>320.73899999999998</v>
      </c>
      <c r="K12" s="65">
        <f ca="1">VLOOKUP($A12,INDIRECT($P$2),COLUMN()-1,FALSE)*VLOOKUP($A12,Usinas!$C:$D,2,FALSE)</f>
        <v>262.78089999999997</v>
      </c>
      <c r="L12" s="65">
        <f ca="1">VLOOKUP($A12,INDIRECT($P$2),COLUMN()-1,FALSE)*VLOOKUP($A12,Usinas!$C:$D,2,FALSE)</f>
        <v>271.78409999999997</v>
      </c>
      <c r="M12" s="65">
        <f ca="1">VLOOKUP($A12,INDIRECT($P$2),COLUMN()-1,FALSE)*VLOOKUP($A12,Usinas!$C:$D,2,FALSE)</f>
        <v>318.48820000000001</v>
      </c>
      <c r="N12" s="65">
        <f ca="1">VLOOKUP($A12,INDIRECT($P$2),COLUMN()-1,FALSE)*VLOOKUP($A12,Usinas!$C:$D,2,FALSE)</f>
        <v>450.72269999999997</v>
      </c>
      <c r="O12" s="65">
        <f ca="1">VLOOKUP($A12,INDIRECT($P$2),COLUMN()-1,FALSE)*VLOOKUP($A12,Usinas!$C:$D,2,FALSE)</f>
        <v>772.58709999999996</v>
      </c>
    </row>
    <row r="13" spans="1:16" outlineLevel="2" x14ac:dyDescent="0.25">
      <c r="A13" s="61">
        <v>9</v>
      </c>
      <c r="B13" s="62" t="s">
        <v>47</v>
      </c>
      <c r="D13" s="65">
        <f ca="1">VLOOKUP($A13,INDIRECT($P$2),COLUMN()-1,FALSE)*VLOOKUP($A13,Usinas!$C:$D,2,FALSE)</f>
        <v>811.83439999999996</v>
      </c>
      <c r="E13" s="65">
        <f ca="1">VLOOKUP($A13,INDIRECT($P$2),COLUMN()-1,FALSE)*VLOOKUP($A13,Usinas!$C:$D,2,FALSE)</f>
        <v>765.33989999999994</v>
      </c>
      <c r="F13" s="65">
        <f ca="1">VLOOKUP($A13,INDIRECT($P$2),COLUMN()-1,FALSE)*VLOOKUP($A13,Usinas!$C:$D,2,FALSE)</f>
        <v>685.2885</v>
      </c>
      <c r="G13" s="65">
        <f ca="1">VLOOKUP($A13,INDIRECT($P$2),COLUMN()-1,FALSE)*VLOOKUP($A13,Usinas!$C:$D,2,FALSE)</f>
        <v>473.83960000000002</v>
      </c>
      <c r="H13" s="65">
        <f ca="1">VLOOKUP($A13,INDIRECT($P$2),COLUMN()-1,FALSE)*VLOOKUP($A13,Usinas!$C:$D,2,FALSE)</f>
        <v>343.25069999999999</v>
      </c>
      <c r="I13" s="65">
        <f ca="1">VLOOKUP($A13,INDIRECT($P$2),COLUMN()-1,FALSE)*VLOOKUP($A13,Usinas!$C:$D,2,FALSE)</f>
        <v>285.43579999999997</v>
      </c>
      <c r="J13" s="65">
        <f ca="1">VLOOKUP($A13,INDIRECT($P$2),COLUMN()-1,FALSE)*VLOOKUP($A13,Usinas!$C:$D,2,FALSE)</f>
        <v>232.8768</v>
      </c>
      <c r="K13" s="65">
        <f ca="1">VLOOKUP($A13,INDIRECT($P$2),COLUMN()-1,FALSE)*VLOOKUP($A13,Usinas!$C:$D,2,FALSE)</f>
        <v>190.8296</v>
      </c>
      <c r="L13" s="65">
        <f ca="1">VLOOKUP($A13,INDIRECT($P$2),COLUMN()-1,FALSE)*VLOOKUP($A13,Usinas!$C:$D,2,FALSE)</f>
        <v>196.89410000000001</v>
      </c>
      <c r="M13" s="65">
        <f ca="1">VLOOKUP($A13,INDIRECT($P$2),COLUMN()-1,FALSE)*VLOOKUP($A13,Usinas!$C:$D,2,FALSE)</f>
        <v>230.45099999999999</v>
      </c>
      <c r="N13" s="65">
        <f ca="1">VLOOKUP($A13,INDIRECT($P$2),COLUMN()-1,FALSE)*VLOOKUP($A13,Usinas!$C:$D,2,FALSE)</f>
        <v>325.86579999999998</v>
      </c>
      <c r="O13" s="65">
        <f ca="1">VLOOKUP($A13,INDIRECT($P$2),COLUMN()-1,FALSE)*VLOOKUP($A13,Usinas!$C:$D,2,FALSE)</f>
        <v>557.52969999999993</v>
      </c>
    </row>
    <row r="14" spans="1:16" outlineLevel="2" x14ac:dyDescent="0.25">
      <c r="A14" s="61">
        <v>10</v>
      </c>
      <c r="B14" s="62" t="s">
        <v>48</v>
      </c>
      <c r="D14" s="65">
        <f ca="1">VLOOKUP($A14,INDIRECT($P$2),COLUMN()-1,FALSE)*VLOOKUP($A14,Usinas!$C:$D,2,FALSE)</f>
        <v>313.6925</v>
      </c>
      <c r="E14" s="65">
        <f ca="1">VLOOKUP($A14,INDIRECT($P$2),COLUMN()-1,FALSE)*VLOOKUP($A14,Usinas!$C:$D,2,FALSE)</f>
        <v>297.83249999999998</v>
      </c>
      <c r="F14" s="65">
        <f ca="1">VLOOKUP($A14,INDIRECT($P$2),COLUMN()-1,FALSE)*VLOOKUP($A14,Usinas!$C:$D,2,FALSE)</f>
        <v>266.875</v>
      </c>
      <c r="G14" s="65">
        <f ca="1">VLOOKUP($A14,INDIRECT($P$2),COLUMN()-1,FALSE)*VLOOKUP($A14,Usinas!$C:$D,2,FALSE)</f>
        <v>185.44</v>
      </c>
      <c r="H14" s="65">
        <f ca="1">VLOOKUP($A14,INDIRECT($P$2),COLUMN()-1,FALSE)*VLOOKUP($A14,Usinas!$C:$D,2,FALSE)</f>
        <v>133.74250000000001</v>
      </c>
      <c r="I14" s="65">
        <f ca="1">VLOOKUP($A14,INDIRECT($P$2),COLUMN()-1,FALSE)*VLOOKUP($A14,Usinas!$C:$D,2,FALSE)</f>
        <v>110.86749999999999</v>
      </c>
      <c r="J14" s="65">
        <f ca="1">VLOOKUP($A14,INDIRECT($P$2),COLUMN()-1,FALSE)*VLOOKUP($A14,Usinas!$C:$D,2,FALSE)</f>
        <v>90.432500000000005</v>
      </c>
      <c r="K14" s="65">
        <f ca="1">VLOOKUP($A14,INDIRECT($P$2),COLUMN()-1,FALSE)*VLOOKUP($A14,Usinas!$C:$D,2,FALSE)</f>
        <v>74.114999999999995</v>
      </c>
      <c r="L14" s="65">
        <f ca="1">VLOOKUP($A14,INDIRECT($P$2),COLUMN()-1,FALSE)*VLOOKUP($A14,Usinas!$C:$D,2,FALSE)</f>
        <v>75.944999999999993</v>
      </c>
      <c r="M14" s="65">
        <f ca="1">VLOOKUP($A14,INDIRECT($P$2),COLUMN()-1,FALSE)*VLOOKUP($A14,Usinas!$C:$D,2,FALSE)</f>
        <v>88.907499999999999</v>
      </c>
      <c r="N14" s="65">
        <f ca="1">VLOOKUP($A14,INDIRECT($P$2),COLUMN()-1,FALSE)*VLOOKUP($A14,Usinas!$C:$D,2,FALSE)</f>
        <v>125.355</v>
      </c>
      <c r="O14" s="65">
        <f ca="1">VLOOKUP($A14,INDIRECT($P$2),COLUMN()-1,FALSE)*VLOOKUP($A14,Usinas!$C:$D,2,FALSE)</f>
        <v>213.95749999999998</v>
      </c>
    </row>
    <row r="15" spans="1:16" outlineLevel="2" x14ac:dyDescent="0.25">
      <c r="A15" s="61">
        <v>11</v>
      </c>
      <c r="B15" s="62" t="s">
        <v>49</v>
      </c>
      <c r="D15" s="65">
        <f ca="1">VLOOKUP($A15,INDIRECT($P$2),COLUMN()-1,FALSE)*VLOOKUP($A15,Usinas!$C:$D,2,FALSE)</f>
        <v>536.42399999999998</v>
      </c>
      <c r="E15" s="65">
        <f ca="1">VLOOKUP($A15,INDIRECT($P$2),COLUMN()-1,FALSE)*VLOOKUP($A15,Usinas!$C:$D,2,FALSE)</f>
        <v>514.42319999999995</v>
      </c>
      <c r="F15" s="65">
        <f ca="1">VLOOKUP($A15,INDIRECT($P$2),COLUMN()-1,FALSE)*VLOOKUP($A15,Usinas!$C:$D,2,FALSE)</f>
        <v>461.27519999999998</v>
      </c>
      <c r="G15" s="65">
        <f ca="1">VLOOKUP($A15,INDIRECT($P$2),COLUMN()-1,FALSE)*VLOOKUP($A15,Usinas!$C:$D,2,FALSE)</f>
        <v>323.09039999999999</v>
      </c>
      <c r="H15" s="65">
        <f ca="1">VLOOKUP($A15,INDIRECT($P$2),COLUMN()-1,FALSE)*VLOOKUP($A15,Usinas!$C:$D,2,FALSE)</f>
        <v>231.62639999999999</v>
      </c>
      <c r="I15" s="65">
        <f ca="1">VLOOKUP($A15,INDIRECT($P$2),COLUMN()-1,FALSE)*VLOOKUP($A15,Usinas!$C:$D,2,FALSE)</f>
        <v>191.58</v>
      </c>
      <c r="J15" s="65">
        <f ca="1">VLOOKUP($A15,INDIRECT($P$2),COLUMN()-1,FALSE)*VLOOKUP($A15,Usinas!$C:$D,2,FALSE)</f>
        <v>155.73599999999999</v>
      </c>
      <c r="K15" s="65">
        <f ca="1">VLOOKUP($A15,INDIRECT($P$2),COLUMN()-1,FALSE)*VLOOKUP($A15,Usinas!$C:$D,2,FALSE)</f>
        <v>127.30800000000001</v>
      </c>
      <c r="L15" s="65">
        <f ca="1">VLOOKUP($A15,INDIRECT($P$2),COLUMN()-1,FALSE)*VLOOKUP($A15,Usinas!$C:$D,2,FALSE)</f>
        <v>129.78</v>
      </c>
      <c r="M15" s="65">
        <f ca="1">VLOOKUP($A15,INDIRECT($P$2),COLUMN()-1,FALSE)*VLOOKUP($A15,Usinas!$C:$D,2,FALSE)</f>
        <v>151.7808</v>
      </c>
      <c r="N15" s="65">
        <f ca="1">VLOOKUP($A15,INDIRECT($P$2),COLUMN()-1,FALSE)*VLOOKUP($A15,Usinas!$C:$D,2,FALSE)</f>
        <v>213.0864</v>
      </c>
      <c r="O15" s="65">
        <f ca="1">VLOOKUP($A15,INDIRECT($P$2),COLUMN()-1,FALSE)*VLOOKUP($A15,Usinas!$C:$D,2,FALSE)</f>
        <v>362.88960000000003</v>
      </c>
    </row>
    <row r="16" spans="1:16" outlineLevel="2" x14ac:dyDescent="0.25">
      <c r="A16" s="61">
        <v>12</v>
      </c>
      <c r="B16" s="62" t="s">
        <v>50</v>
      </c>
      <c r="D16" s="65">
        <f ca="1">VLOOKUP($A16,INDIRECT($P$2),COLUMN()-1,FALSE)*VLOOKUP($A16,Usinas!$C:$D,2,FALSE)</f>
        <v>499.1062</v>
      </c>
      <c r="E16" s="65">
        <f ca="1">VLOOKUP($A16,INDIRECT($P$2),COLUMN()-1,FALSE)*VLOOKUP($A16,Usinas!$C:$D,2,FALSE)</f>
        <v>484.43260000000004</v>
      </c>
      <c r="F16" s="65">
        <f ca="1">VLOOKUP($A16,INDIRECT($P$2),COLUMN()-1,FALSE)*VLOOKUP($A16,Usinas!$C:$D,2,FALSE)</f>
        <v>436.13200000000001</v>
      </c>
      <c r="G16" s="65">
        <f ca="1">VLOOKUP($A16,INDIRECT($P$2),COLUMN()-1,FALSE)*VLOOKUP($A16,Usinas!$C:$D,2,FALSE)</f>
        <v>307.738</v>
      </c>
      <c r="H16" s="65">
        <f ca="1">VLOOKUP($A16,INDIRECT($P$2),COLUMN()-1,FALSE)*VLOOKUP($A16,Usinas!$C:$D,2,FALSE)</f>
        <v>219.49260000000001</v>
      </c>
      <c r="I16" s="65">
        <f ca="1">VLOOKUP($A16,INDIRECT($P$2),COLUMN()-1,FALSE)*VLOOKUP($A16,Usinas!$C:$D,2,FALSE)</f>
        <v>180.363</v>
      </c>
      <c r="J16" s="65">
        <f ca="1">VLOOKUP($A16,INDIRECT($P$2),COLUMN()-1,FALSE)*VLOOKUP($A16,Usinas!$C:$D,2,FALSE)</f>
        <v>146.12460000000002</v>
      </c>
      <c r="K16" s="65">
        <f ca="1">VLOOKUP($A16,INDIRECT($P$2),COLUMN()-1,FALSE)*VLOOKUP($A16,Usinas!$C:$D,2,FALSE)</f>
        <v>119.01920000000001</v>
      </c>
      <c r="L16" s="65">
        <f ca="1">VLOOKUP($A16,INDIRECT($P$2),COLUMN()-1,FALSE)*VLOOKUP($A16,Usinas!$C:$D,2,FALSE)</f>
        <v>120.242</v>
      </c>
      <c r="M16" s="65">
        <f ca="1">VLOOKUP($A16,INDIRECT($P$2),COLUMN()-1,FALSE)*VLOOKUP($A16,Usinas!$C:$D,2,FALSE)</f>
        <v>140.62200000000001</v>
      </c>
      <c r="N16" s="65">
        <f ca="1">VLOOKUP($A16,INDIRECT($P$2),COLUMN()-1,FALSE)*VLOOKUP($A16,Usinas!$C:$D,2,FALSE)</f>
        <v>197.0746</v>
      </c>
      <c r="O16" s="65">
        <f ca="1">VLOOKUP($A16,INDIRECT($P$2),COLUMN()-1,FALSE)*VLOOKUP($A16,Usinas!$C:$D,2,FALSE)</f>
        <v>334.43580000000003</v>
      </c>
    </row>
    <row r="17" spans="1:15" outlineLevel="2" x14ac:dyDescent="0.25">
      <c r="A17" s="61">
        <v>14</v>
      </c>
      <c r="B17" s="62" t="s">
        <v>51</v>
      </c>
      <c r="D17" s="65">
        <f ca="1">VLOOKUP($A17,INDIRECT($P$2),COLUMN()-1,FALSE)*VLOOKUP($A17,Usinas!$C:$D,2,FALSE)</f>
        <v>78.201599999999999</v>
      </c>
      <c r="E17" s="65">
        <f ca="1">VLOOKUP($A17,INDIRECT($P$2),COLUMN()-1,FALSE)*VLOOKUP($A17,Usinas!$C:$D,2,FALSE)</f>
        <v>79.830799999999996</v>
      </c>
      <c r="F17" s="65">
        <f ca="1">VLOOKUP($A17,INDIRECT($P$2),COLUMN()-1,FALSE)*VLOOKUP($A17,Usinas!$C:$D,2,FALSE)</f>
        <v>70.870199999999997</v>
      </c>
      <c r="G17" s="65">
        <f ca="1">VLOOKUP($A17,INDIRECT($P$2),COLUMN()-1,FALSE)*VLOOKUP($A17,Usinas!$C:$D,2,FALSE)</f>
        <v>48.061399999999999</v>
      </c>
      <c r="H17" s="65">
        <f ca="1">VLOOKUP($A17,INDIRECT($P$2),COLUMN()-1,FALSE)*VLOOKUP($A17,Usinas!$C:$D,2,FALSE)</f>
        <v>35.027799999999999</v>
      </c>
      <c r="I17" s="65">
        <f ca="1">VLOOKUP($A17,INDIRECT($P$2),COLUMN()-1,FALSE)*VLOOKUP($A17,Usinas!$C:$D,2,FALSE)</f>
        <v>29.325600000000001</v>
      </c>
      <c r="J17" s="65">
        <f ca="1">VLOOKUP($A17,INDIRECT($P$2),COLUMN()-1,FALSE)*VLOOKUP($A17,Usinas!$C:$D,2,FALSE)</f>
        <v>23.6234</v>
      </c>
      <c r="K17" s="65">
        <f ca="1">VLOOKUP($A17,INDIRECT($P$2),COLUMN()-1,FALSE)*VLOOKUP($A17,Usinas!$C:$D,2,FALSE)</f>
        <v>19.5504</v>
      </c>
      <c r="L17" s="65">
        <f ca="1">VLOOKUP($A17,INDIRECT($P$2),COLUMN()-1,FALSE)*VLOOKUP($A17,Usinas!$C:$D,2,FALSE)</f>
        <v>20.364999999999998</v>
      </c>
      <c r="M17" s="65">
        <f ca="1">VLOOKUP($A17,INDIRECT($P$2),COLUMN()-1,FALSE)*VLOOKUP($A17,Usinas!$C:$D,2,FALSE)</f>
        <v>25.252600000000001</v>
      </c>
      <c r="N17" s="65">
        <f ca="1">VLOOKUP($A17,INDIRECT($P$2),COLUMN()-1,FALSE)*VLOOKUP($A17,Usinas!$C:$D,2,FALSE)</f>
        <v>32.584000000000003</v>
      </c>
      <c r="O17" s="65">
        <f ca="1">VLOOKUP($A17,INDIRECT($P$2),COLUMN()-1,FALSE)*VLOOKUP($A17,Usinas!$C:$D,2,FALSE)</f>
        <v>57.021999999999998</v>
      </c>
    </row>
    <row r="18" spans="1:15" outlineLevel="2" x14ac:dyDescent="0.25">
      <c r="A18" s="61">
        <v>15</v>
      </c>
      <c r="B18" s="62" t="s">
        <v>52</v>
      </c>
      <c r="D18" s="65">
        <f ca="1">VLOOKUP($A18,INDIRECT($P$2),COLUMN()-1,FALSE)*VLOOKUP($A18,Usinas!$C:$D,2,FALSE)</f>
        <v>117.88379999999999</v>
      </c>
      <c r="E18" s="65">
        <f ca="1">VLOOKUP($A18,INDIRECT($P$2),COLUMN()-1,FALSE)*VLOOKUP($A18,Usinas!$C:$D,2,FALSE)</f>
        <v>120.1221</v>
      </c>
      <c r="F18" s="65">
        <f ca="1">VLOOKUP($A18,INDIRECT($P$2),COLUMN()-1,FALSE)*VLOOKUP($A18,Usinas!$C:$D,2,FALSE)</f>
        <v>105.20009999999999</v>
      </c>
      <c r="G18" s="65">
        <f ca="1">VLOOKUP($A18,INDIRECT($P$2),COLUMN()-1,FALSE)*VLOOKUP($A18,Usinas!$C:$D,2,FALSE)</f>
        <v>71.625599999999991</v>
      </c>
      <c r="H18" s="65">
        <f ca="1">VLOOKUP($A18,INDIRECT($P$2),COLUMN()-1,FALSE)*VLOOKUP($A18,Usinas!$C:$D,2,FALSE)</f>
        <v>52.226999999999997</v>
      </c>
      <c r="I18" s="65">
        <f ca="1">VLOOKUP($A18,INDIRECT($P$2),COLUMN()-1,FALSE)*VLOOKUP($A18,Usinas!$C:$D,2,FALSE)</f>
        <v>44.0199</v>
      </c>
      <c r="J18" s="65">
        <f ca="1">VLOOKUP($A18,INDIRECT($P$2),COLUMN()-1,FALSE)*VLOOKUP($A18,Usinas!$C:$D,2,FALSE)</f>
        <v>35.812799999999996</v>
      </c>
      <c r="K18" s="65">
        <f ca="1">VLOOKUP($A18,INDIRECT($P$2),COLUMN()-1,FALSE)*VLOOKUP($A18,Usinas!$C:$D,2,FALSE)</f>
        <v>30.5901</v>
      </c>
      <c r="L18" s="65">
        <f ca="1">VLOOKUP($A18,INDIRECT($P$2),COLUMN()-1,FALSE)*VLOOKUP($A18,Usinas!$C:$D,2,FALSE)</f>
        <v>31.336199999999998</v>
      </c>
      <c r="M18" s="65">
        <f ca="1">VLOOKUP($A18,INDIRECT($P$2),COLUMN()-1,FALSE)*VLOOKUP($A18,Usinas!$C:$D,2,FALSE)</f>
        <v>37.305</v>
      </c>
      <c r="N18" s="65">
        <f ca="1">VLOOKUP($A18,INDIRECT($P$2),COLUMN()-1,FALSE)*VLOOKUP($A18,Usinas!$C:$D,2,FALSE)</f>
        <v>47.750399999999999</v>
      </c>
      <c r="O18" s="65">
        <f ca="1">VLOOKUP($A18,INDIRECT($P$2),COLUMN()-1,FALSE)*VLOOKUP($A18,Usinas!$C:$D,2,FALSE)</f>
        <v>84.309299999999993</v>
      </c>
    </row>
    <row r="19" spans="1:15" outlineLevel="2" x14ac:dyDescent="0.25">
      <c r="A19" s="61">
        <v>16</v>
      </c>
      <c r="B19" s="62" t="s">
        <v>53</v>
      </c>
      <c r="D19" s="65">
        <f ca="1">VLOOKUP($A19,INDIRECT($P$2),COLUMN()-1,FALSE)*VLOOKUP($A19,Usinas!$C:$D,2,FALSE)</f>
        <v>33.024000000000001</v>
      </c>
      <c r="E19" s="65">
        <f ca="1">VLOOKUP($A19,INDIRECT($P$2),COLUMN()-1,FALSE)*VLOOKUP($A19,Usinas!$C:$D,2,FALSE)</f>
        <v>33.849600000000002</v>
      </c>
      <c r="F19" s="65">
        <f ca="1">VLOOKUP($A19,INDIRECT($P$2),COLUMN()-1,FALSE)*VLOOKUP($A19,Usinas!$C:$D,2,FALSE)</f>
        <v>29.5152</v>
      </c>
      <c r="G19" s="65">
        <f ca="1">VLOOKUP($A19,INDIRECT($P$2),COLUMN()-1,FALSE)*VLOOKUP($A19,Usinas!$C:$D,2,FALSE)</f>
        <v>20.020800000000001</v>
      </c>
      <c r="H19" s="65">
        <f ca="1">VLOOKUP($A19,INDIRECT($P$2),COLUMN()-1,FALSE)*VLOOKUP($A19,Usinas!$C:$D,2,FALSE)</f>
        <v>14.654400000000001</v>
      </c>
      <c r="I19" s="65">
        <f ca="1">VLOOKUP($A19,INDIRECT($P$2),COLUMN()-1,FALSE)*VLOOKUP($A19,Usinas!$C:$D,2,FALSE)</f>
        <v>12.384</v>
      </c>
      <c r="J19" s="65">
        <f ca="1">VLOOKUP($A19,INDIRECT($P$2),COLUMN()-1,FALSE)*VLOOKUP($A19,Usinas!$C:$D,2,FALSE)</f>
        <v>10.1136</v>
      </c>
      <c r="K19" s="65">
        <f ca="1">VLOOKUP($A19,INDIRECT($P$2),COLUMN()-1,FALSE)*VLOOKUP($A19,Usinas!$C:$D,2,FALSE)</f>
        <v>8.4624000000000006</v>
      </c>
      <c r="L19" s="65">
        <f ca="1">VLOOKUP($A19,INDIRECT($P$2),COLUMN()-1,FALSE)*VLOOKUP($A19,Usinas!$C:$D,2,FALSE)</f>
        <v>8.8751999999999995</v>
      </c>
      <c r="M19" s="65">
        <f ca="1">VLOOKUP($A19,INDIRECT($P$2),COLUMN()-1,FALSE)*VLOOKUP($A19,Usinas!$C:$D,2,FALSE)</f>
        <v>10.526400000000001</v>
      </c>
      <c r="N19" s="65">
        <f ca="1">VLOOKUP($A19,INDIRECT($P$2),COLUMN()-1,FALSE)*VLOOKUP($A19,Usinas!$C:$D,2,FALSE)</f>
        <v>13.416</v>
      </c>
      <c r="O19" s="65">
        <f ca="1">VLOOKUP($A19,INDIRECT($P$2),COLUMN()-1,FALSE)*VLOOKUP($A19,Usinas!$C:$D,2,FALSE)</f>
        <v>23.736000000000001</v>
      </c>
    </row>
    <row r="20" spans="1:15" outlineLevel="2" x14ac:dyDescent="0.25">
      <c r="A20" s="61">
        <v>17</v>
      </c>
      <c r="B20" s="62" t="s">
        <v>54</v>
      </c>
      <c r="D20" s="65">
        <f ca="1">VLOOKUP($A20,INDIRECT($P$2),COLUMN()-1,FALSE)*VLOOKUP($A20,Usinas!$C:$D,2,FALSE)</f>
        <v>1611.1017999999999</v>
      </c>
      <c r="E20" s="65">
        <f ca="1">VLOOKUP($A20,INDIRECT($P$2),COLUMN()-1,FALSE)*VLOOKUP($A20,Usinas!$C:$D,2,FALSE)</f>
        <v>1643.2053000000001</v>
      </c>
      <c r="F20" s="65">
        <f ca="1">VLOOKUP($A20,INDIRECT($P$2),COLUMN()-1,FALSE)*VLOOKUP($A20,Usinas!$C:$D,2,FALSE)</f>
        <v>1480.7121999999999</v>
      </c>
      <c r="G20" s="65">
        <f ca="1">VLOOKUP($A20,INDIRECT($P$2),COLUMN()-1,FALSE)*VLOOKUP($A20,Usinas!$C:$D,2,FALSE)</f>
        <v>1069.2935</v>
      </c>
      <c r="H20" s="65">
        <f ca="1">VLOOKUP($A20,INDIRECT($P$2),COLUMN()-1,FALSE)*VLOOKUP($A20,Usinas!$C:$D,2,FALSE)</f>
        <v>766.53279999999995</v>
      </c>
      <c r="I20" s="65">
        <f ca="1">VLOOKUP($A20,INDIRECT($P$2),COLUMN()-1,FALSE)*VLOOKUP($A20,Usinas!$C:$D,2,FALSE)</f>
        <v>643.55169999999998</v>
      </c>
      <c r="J20" s="65">
        <f ca="1">VLOOKUP($A20,INDIRECT($P$2),COLUMN()-1,FALSE)*VLOOKUP($A20,Usinas!$C:$D,2,FALSE)</f>
        <v>523.53399999999999</v>
      </c>
      <c r="K20" s="65">
        <f ca="1">VLOOKUP($A20,INDIRECT($P$2),COLUMN()-1,FALSE)*VLOOKUP($A20,Usinas!$C:$D,2,FALSE)</f>
        <v>434.13810000000001</v>
      </c>
      <c r="L20" s="65">
        <f ca="1">VLOOKUP($A20,INDIRECT($P$2),COLUMN()-1,FALSE)*VLOOKUP($A20,Usinas!$C:$D,2,FALSE)</f>
        <v>430.68079999999998</v>
      </c>
      <c r="M20" s="65">
        <f ca="1">VLOOKUP($A20,INDIRECT($P$2),COLUMN()-1,FALSE)*VLOOKUP($A20,Usinas!$C:$D,2,FALSE)</f>
        <v>491.43049999999999</v>
      </c>
      <c r="N20" s="65">
        <f ca="1">VLOOKUP($A20,INDIRECT($P$2),COLUMN()-1,FALSE)*VLOOKUP($A20,Usinas!$C:$D,2,FALSE)</f>
        <v>660.83820000000003</v>
      </c>
      <c r="O20" s="65">
        <f ca="1">VLOOKUP($A20,INDIRECT($P$2),COLUMN()-1,FALSE)*VLOOKUP($A20,Usinas!$C:$D,2,FALSE)</f>
        <v>1091.519</v>
      </c>
    </row>
    <row r="21" spans="1:15" outlineLevel="2" x14ac:dyDescent="0.25">
      <c r="A21" s="61">
        <v>18</v>
      </c>
      <c r="B21" s="62" t="s">
        <v>55</v>
      </c>
      <c r="D21" s="65">
        <f ca="1">VLOOKUP($A21,INDIRECT($P$2),COLUMN()-1,FALSE)*VLOOKUP($A21,Usinas!$C:$D,2,FALSE)</f>
        <v>1713.9689999999998</v>
      </c>
      <c r="E21" s="65">
        <f ca="1">VLOOKUP($A21,INDIRECT($P$2),COLUMN()-1,FALSE)*VLOOKUP($A21,Usinas!$C:$D,2,FALSE)</f>
        <v>1776.1409999999998</v>
      </c>
      <c r="F21" s="65">
        <f ca="1">VLOOKUP($A21,INDIRECT($P$2),COLUMN()-1,FALSE)*VLOOKUP($A21,Usinas!$C:$D,2,FALSE)</f>
        <v>1609.4069999999999</v>
      </c>
      <c r="G21" s="65">
        <f ca="1">VLOOKUP($A21,INDIRECT($P$2),COLUMN()-1,FALSE)*VLOOKUP($A21,Usinas!$C:$D,2,FALSE)</f>
        <v>1170.9059999999999</v>
      </c>
      <c r="H21" s="65">
        <f ca="1">VLOOKUP($A21,INDIRECT($P$2),COLUMN()-1,FALSE)*VLOOKUP($A21,Usinas!$C:$D,2,FALSE)</f>
        <v>835.08299999999997</v>
      </c>
      <c r="I21" s="65">
        <f ca="1">VLOOKUP($A21,INDIRECT($P$2),COLUMN()-1,FALSE)*VLOOKUP($A21,Usinas!$C:$D,2,FALSE)</f>
        <v>704.14499999999998</v>
      </c>
      <c r="J21" s="65">
        <f ca="1">VLOOKUP($A21,INDIRECT($P$2),COLUMN()-1,FALSE)*VLOOKUP($A21,Usinas!$C:$D,2,FALSE)</f>
        <v>574.149</v>
      </c>
      <c r="K21" s="65">
        <f ca="1">VLOOKUP($A21,INDIRECT($P$2),COLUMN()-1,FALSE)*VLOOKUP($A21,Usinas!$C:$D,2,FALSE)</f>
        <v>478.536</v>
      </c>
      <c r="L21" s="65">
        <f ca="1">VLOOKUP($A21,INDIRECT($P$2),COLUMN()-1,FALSE)*VLOOKUP($A21,Usinas!$C:$D,2,FALSE)</f>
        <v>471</v>
      </c>
      <c r="M21" s="65">
        <f ca="1">VLOOKUP($A21,INDIRECT($P$2),COLUMN()-1,FALSE)*VLOOKUP($A21,Usinas!$C:$D,2,FALSE)</f>
        <v>538.35299999999995</v>
      </c>
      <c r="N21" s="65">
        <f ca="1">VLOOKUP($A21,INDIRECT($P$2),COLUMN()-1,FALSE)*VLOOKUP($A21,Usinas!$C:$D,2,FALSE)</f>
        <v>709.79699999999991</v>
      </c>
      <c r="O21" s="65">
        <f ca="1">VLOOKUP($A21,INDIRECT($P$2),COLUMN()-1,FALSE)*VLOOKUP($A21,Usinas!$C:$D,2,FALSE)</f>
        <v>1151.124</v>
      </c>
    </row>
    <row r="22" spans="1:15" outlineLevel="1" x14ac:dyDescent="0.25">
      <c r="A22" s="14"/>
      <c r="B22" s="15" t="s">
        <v>56</v>
      </c>
      <c r="D22" s="74">
        <f t="shared" ref="D22:O22" ca="1" si="0">SUM(D7:D21)</f>
        <v>9148.476999999999</v>
      </c>
      <c r="E22" s="48">
        <f t="shared" ca="1" si="0"/>
        <v>8905.5240999999987</v>
      </c>
      <c r="F22" s="48">
        <f t="shared" ca="1" si="0"/>
        <v>7995.9447999999993</v>
      </c>
      <c r="G22" s="48">
        <f t="shared" ca="1" si="0"/>
        <v>5630.7731999999996</v>
      </c>
      <c r="H22" s="48">
        <f t="shared" ca="1" si="0"/>
        <v>4062.2301999999995</v>
      </c>
      <c r="I22" s="75">
        <f t="shared" ca="1" si="0"/>
        <v>3397.7145999999998</v>
      </c>
      <c r="J22" s="74">
        <f t="shared" ca="1" si="0"/>
        <v>2772.3798999999999</v>
      </c>
      <c r="K22" s="48">
        <f t="shared" ca="1" si="0"/>
        <v>2289.7217000000001</v>
      </c>
      <c r="L22" s="48">
        <f t="shared" ca="1" si="0"/>
        <v>2323.2365999999997</v>
      </c>
      <c r="M22" s="48">
        <f t="shared" ca="1" si="0"/>
        <v>2698.1807000000003</v>
      </c>
      <c r="N22" s="48">
        <f t="shared" ca="1" si="0"/>
        <v>3726.8085000000001</v>
      </c>
      <c r="O22" s="75">
        <f t="shared" ca="1" si="0"/>
        <v>6273.1659</v>
      </c>
    </row>
    <row r="23" spans="1:15" outlineLevel="1" x14ac:dyDescent="0.25">
      <c r="A23" s="16"/>
      <c r="B23" s="17" t="s">
        <v>0</v>
      </c>
      <c r="D23" s="80"/>
      <c r="E23" s="81"/>
      <c r="F23" s="81"/>
      <c r="G23" s="81"/>
      <c r="H23" s="81"/>
      <c r="I23" s="82"/>
      <c r="J23" s="80"/>
      <c r="K23" s="81"/>
      <c r="L23" s="81"/>
      <c r="M23" s="81"/>
      <c r="N23" s="81"/>
      <c r="O23" s="82"/>
    </row>
    <row r="24" spans="1:15" outlineLevel="1" x14ac:dyDescent="0.25">
      <c r="A24" s="47"/>
      <c r="B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</row>
    <row r="25" spans="1:15" outlineLevel="1" x14ac:dyDescent="0.25">
      <c r="A25" s="63"/>
      <c r="B25" s="64"/>
      <c r="D25" s="540" t="s">
        <v>57</v>
      </c>
      <c r="E25" s="541" t="s">
        <v>58</v>
      </c>
      <c r="F25" s="541" t="s">
        <v>59</v>
      </c>
      <c r="G25" s="541"/>
      <c r="H25" s="541"/>
      <c r="I25" s="541"/>
      <c r="J25" s="541" t="s">
        <v>57</v>
      </c>
      <c r="K25" s="541" t="s">
        <v>58</v>
      </c>
      <c r="L25" s="541" t="s">
        <v>59</v>
      </c>
      <c r="M25" s="541"/>
      <c r="N25" s="541"/>
      <c r="O25" s="541"/>
    </row>
    <row r="26" spans="1:15" outlineLevel="2" x14ac:dyDescent="0.25">
      <c r="A26" s="61">
        <v>22</v>
      </c>
      <c r="B26" s="62" t="s">
        <v>60</v>
      </c>
      <c r="D26" s="65">
        <f ca="1">VLOOKUP($A26,INDIRECT($P$2),COLUMN()-1,FALSE)*VLOOKUP($A26,Usinas!$C:$D,2,FALSE)</f>
        <v>66.537999999999997</v>
      </c>
      <c r="E26" s="65">
        <f ca="1">VLOOKUP($A26,INDIRECT($P$2),COLUMN()-1,FALSE)*VLOOKUP($A26,Usinas!$C:$D,2,FALSE)</f>
        <v>67.238399999999999</v>
      </c>
      <c r="F26" s="65">
        <f ca="1">VLOOKUP($A26,INDIRECT($P$2),COLUMN()-1,FALSE)*VLOOKUP($A26,Usinas!$C:$D,2,FALSE)</f>
        <v>68.639200000000002</v>
      </c>
      <c r="G26" s="65">
        <f ca="1">VLOOKUP($A26,INDIRECT($P$2),COLUMN()-1,FALSE)*VLOOKUP($A26,Usinas!$C:$D,2,FALSE)</f>
        <v>52.1798</v>
      </c>
      <c r="H26" s="65">
        <f ca="1">VLOOKUP($A26,INDIRECT($P$2),COLUMN()-1,FALSE)*VLOOKUP($A26,Usinas!$C:$D,2,FALSE)</f>
        <v>33.268999999999998</v>
      </c>
      <c r="I26" s="65">
        <f ca="1">VLOOKUP($A26,INDIRECT($P$2),COLUMN()-1,FALSE)*VLOOKUP($A26,Usinas!$C:$D,2,FALSE)</f>
        <v>25.214400000000001</v>
      </c>
      <c r="J26" s="65">
        <f ca="1">VLOOKUP($A26,INDIRECT($P$2),COLUMN()-1,FALSE)*VLOOKUP($A26,Usinas!$C:$D,2,FALSE)</f>
        <v>19.961400000000001</v>
      </c>
      <c r="K26" s="65">
        <f ca="1">VLOOKUP($A26,INDIRECT($P$2),COLUMN()-1,FALSE)*VLOOKUP($A26,Usinas!$C:$D,2,FALSE)</f>
        <v>15.759</v>
      </c>
      <c r="L26" s="65">
        <f ca="1">VLOOKUP($A26,INDIRECT($P$2),COLUMN()-1,FALSE)*VLOOKUP($A26,Usinas!$C:$D,2,FALSE)</f>
        <v>13.307600000000001</v>
      </c>
      <c r="M26" s="65">
        <f ca="1">VLOOKUP($A26,INDIRECT($P$2),COLUMN()-1,FALSE)*VLOOKUP($A26,Usinas!$C:$D,2,FALSE)</f>
        <v>15.759</v>
      </c>
      <c r="N26" s="65">
        <f ca="1">VLOOKUP($A26,INDIRECT($P$2),COLUMN()-1,FALSE)*VLOOKUP($A26,Usinas!$C:$D,2,FALSE)</f>
        <v>26.965400000000002</v>
      </c>
      <c r="O26" s="65">
        <f ca="1">VLOOKUP($A26,INDIRECT($P$2),COLUMN()-1,FALSE)*VLOOKUP($A26,Usinas!$C:$D,2,FALSE)</f>
        <v>50.078600000000002</v>
      </c>
    </row>
    <row r="27" spans="1:15" outlineLevel="2" x14ac:dyDescent="0.25">
      <c r="A27" s="61">
        <v>251</v>
      </c>
      <c r="B27" s="62" t="s">
        <v>61</v>
      </c>
      <c r="D27" s="65">
        <f ca="1">VLOOKUP($A27,INDIRECT($P$2),COLUMN()-1,FALSE)*VLOOKUP($A27,Usinas!$C:$D,2,FALSE)</f>
        <v>203.15640000000002</v>
      </c>
      <c r="E27" s="65">
        <f ca="1">VLOOKUP($A27,INDIRECT($P$2),COLUMN()-1,FALSE)*VLOOKUP($A27,Usinas!$C:$D,2,FALSE)</f>
        <v>202.51350000000002</v>
      </c>
      <c r="F27" s="65">
        <f ca="1">VLOOKUP($A27,INDIRECT($P$2),COLUMN()-1,FALSE)*VLOOKUP($A27,Usinas!$C:$D,2,FALSE)</f>
        <v>204.44220000000001</v>
      </c>
      <c r="G27" s="65">
        <f ca="1">VLOOKUP($A27,INDIRECT($P$2),COLUMN()-1,FALSE)*VLOOKUP($A27,Usinas!$C:$D,2,FALSE)</f>
        <v>154.29599999999999</v>
      </c>
      <c r="H27" s="65">
        <f ca="1">VLOOKUP($A27,INDIRECT($P$2),COLUMN()-1,FALSE)*VLOOKUP($A27,Usinas!$C:$D,2,FALSE)</f>
        <v>97.0779</v>
      </c>
      <c r="I27" s="65">
        <f ca="1">VLOOKUP($A27,INDIRECT($P$2),COLUMN()-1,FALSE)*VLOOKUP($A27,Usinas!$C:$D,2,FALSE)</f>
        <v>73.290599999999998</v>
      </c>
      <c r="J27" s="65">
        <f ca="1">VLOOKUP($A27,INDIRECT($P$2),COLUMN()-1,FALSE)*VLOOKUP($A27,Usinas!$C:$D,2,FALSE)</f>
        <v>57.861000000000004</v>
      </c>
      <c r="K27" s="65">
        <f ca="1">VLOOKUP($A27,INDIRECT($P$2),COLUMN()-1,FALSE)*VLOOKUP($A27,Usinas!$C:$D,2,FALSE)</f>
        <v>45.645900000000005</v>
      </c>
      <c r="L27" s="65">
        <f ca="1">VLOOKUP($A27,INDIRECT($P$2),COLUMN()-1,FALSE)*VLOOKUP($A27,Usinas!$C:$D,2,FALSE)</f>
        <v>38.573999999999998</v>
      </c>
      <c r="M27" s="65">
        <f ca="1">VLOOKUP($A27,INDIRECT($P$2),COLUMN()-1,FALSE)*VLOOKUP($A27,Usinas!$C:$D,2,FALSE)</f>
        <v>46.288800000000002</v>
      </c>
      <c r="N27" s="65">
        <f ca="1">VLOOKUP($A27,INDIRECT($P$2),COLUMN()-1,FALSE)*VLOOKUP($A27,Usinas!$C:$D,2,FALSE)</f>
        <v>80.362499999999997</v>
      </c>
      <c r="O27" s="65">
        <f ca="1">VLOOKUP($A27,INDIRECT($P$2),COLUMN()-1,FALSE)*VLOOKUP($A27,Usinas!$C:$D,2,FALSE)</f>
        <v>153.0102</v>
      </c>
    </row>
    <row r="28" spans="1:15" outlineLevel="2" x14ac:dyDescent="0.25">
      <c r="A28" s="61">
        <v>24</v>
      </c>
      <c r="B28" s="62" t="s">
        <v>31</v>
      </c>
      <c r="D28" s="65">
        <f ca="1">VLOOKUP($A28,INDIRECT($P$2),COLUMN()-1,FALSE)*VLOOKUP($A28,Usinas!$C:$D,2,FALSE)</f>
        <v>979.19759999999997</v>
      </c>
      <c r="E28" s="65">
        <f ca="1">VLOOKUP($A28,INDIRECT($P$2),COLUMN()-1,FALSE)*VLOOKUP($A28,Usinas!$C:$D,2,FALSE)</f>
        <v>971.4787</v>
      </c>
      <c r="F28" s="65">
        <f ca="1">VLOOKUP($A28,INDIRECT($P$2),COLUMN()-1,FALSE)*VLOOKUP($A28,Usinas!$C:$D,2,FALSE)</f>
        <v>933.98689999999999</v>
      </c>
      <c r="G28" s="65">
        <f ca="1">VLOOKUP($A28,INDIRECT($P$2),COLUMN()-1,FALSE)*VLOOKUP($A28,Usinas!$C:$D,2,FALSE)</f>
        <v>682.57130000000006</v>
      </c>
      <c r="H28" s="65">
        <f ca="1">VLOOKUP($A28,INDIRECT($P$2),COLUMN()-1,FALSE)*VLOOKUP($A28,Usinas!$C:$D,2,FALSE)</f>
        <v>433.36110000000002</v>
      </c>
      <c r="I28" s="65">
        <f ca="1">VLOOKUP($A28,INDIRECT($P$2),COLUMN()-1,FALSE)*VLOOKUP($A28,Usinas!$C:$D,2,FALSE)</f>
        <v>333.0154</v>
      </c>
      <c r="J28" s="65">
        <f ca="1">VLOOKUP($A28,INDIRECT($P$2),COLUMN()-1,FALSE)*VLOOKUP($A28,Usinas!$C:$D,2,FALSE)</f>
        <v>266.85340000000002</v>
      </c>
      <c r="K28" s="65">
        <f ca="1">VLOOKUP($A28,INDIRECT($P$2),COLUMN()-1,FALSE)*VLOOKUP($A28,Usinas!$C:$D,2,FALSE)</f>
        <v>213.9238</v>
      </c>
      <c r="L28" s="65">
        <f ca="1">VLOOKUP($A28,INDIRECT($P$2),COLUMN()-1,FALSE)*VLOOKUP($A28,Usinas!$C:$D,2,FALSE)</f>
        <v>188.5617</v>
      </c>
      <c r="M28" s="65">
        <f ca="1">VLOOKUP($A28,INDIRECT($P$2),COLUMN()-1,FALSE)*VLOOKUP($A28,Usinas!$C:$D,2,FALSE)</f>
        <v>222.74539999999999</v>
      </c>
      <c r="N28" s="65">
        <f ca="1">VLOOKUP($A28,INDIRECT($P$2),COLUMN()-1,FALSE)*VLOOKUP($A28,Usinas!$C:$D,2,FALSE)</f>
        <v>383.7396</v>
      </c>
      <c r="O28" s="65">
        <f ca="1">VLOOKUP($A28,INDIRECT($P$2),COLUMN()-1,FALSE)*VLOOKUP($A28,Usinas!$C:$D,2,FALSE)</f>
        <v>715.65229999999997</v>
      </c>
    </row>
    <row r="29" spans="1:15" outlineLevel="2" x14ac:dyDescent="0.25">
      <c r="A29" s="61">
        <v>25</v>
      </c>
      <c r="B29" s="62" t="s">
        <v>32</v>
      </c>
      <c r="D29" s="65">
        <f ca="1">VLOOKUP($A29,INDIRECT($P$2),COLUMN()-1,FALSE)*VLOOKUP($A29,Usinas!$C:$D,2,FALSE)</f>
        <v>522.30250000000001</v>
      </c>
      <c r="E29" s="65">
        <f ca="1">VLOOKUP($A29,INDIRECT($P$2),COLUMN()-1,FALSE)*VLOOKUP($A29,Usinas!$C:$D,2,FALSE)</f>
        <v>523.30499999999995</v>
      </c>
      <c r="F29" s="65">
        <f ca="1">VLOOKUP($A29,INDIRECT($P$2),COLUMN()-1,FALSE)*VLOOKUP($A29,Usinas!$C:$D,2,FALSE)</f>
        <v>494.23249999999996</v>
      </c>
      <c r="G29" s="65">
        <f ca="1">VLOOKUP($A29,INDIRECT($P$2),COLUMN()-1,FALSE)*VLOOKUP($A29,Usinas!$C:$D,2,FALSE)</f>
        <v>370.92499999999995</v>
      </c>
      <c r="H29" s="65">
        <f ca="1">VLOOKUP($A29,INDIRECT($P$2),COLUMN()-1,FALSE)*VLOOKUP($A29,Usinas!$C:$D,2,FALSE)</f>
        <v>254.63499999999999</v>
      </c>
      <c r="I29" s="65">
        <f ca="1">VLOOKUP($A29,INDIRECT($P$2),COLUMN()-1,FALSE)*VLOOKUP($A29,Usinas!$C:$D,2,FALSE)</f>
        <v>198.49499999999998</v>
      </c>
      <c r="J29" s="65">
        <f ca="1">VLOOKUP($A29,INDIRECT($P$2),COLUMN()-1,FALSE)*VLOOKUP($A29,Usinas!$C:$D,2,FALSE)</f>
        <v>164.41</v>
      </c>
      <c r="K29" s="65">
        <f ca="1">VLOOKUP($A29,INDIRECT($P$2),COLUMN()-1,FALSE)*VLOOKUP($A29,Usinas!$C:$D,2,FALSE)</f>
        <v>133.33249999999998</v>
      </c>
      <c r="L29" s="65">
        <f ca="1">VLOOKUP($A29,INDIRECT($P$2),COLUMN()-1,FALSE)*VLOOKUP($A29,Usinas!$C:$D,2,FALSE)</f>
        <v>122.30499999999999</v>
      </c>
      <c r="M29" s="65">
        <f ca="1">VLOOKUP($A29,INDIRECT($P$2),COLUMN()-1,FALSE)*VLOOKUP($A29,Usinas!$C:$D,2,FALSE)</f>
        <v>149.3725</v>
      </c>
      <c r="N29" s="65">
        <f ca="1">VLOOKUP($A29,INDIRECT($P$2),COLUMN()-1,FALSE)*VLOOKUP($A29,Usinas!$C:$D,2,FALSE)</f>
        <v>222.55499999999998</v>
      </c>
      <c r="O29" s="65">
        <f ca="1">VLOOKUP($A29,INDIRECT($P$2),COLUMN()-1,FALSE)*VLOOKUP($A29,Usinas!$C:$D,2,FALSE)</f>
        <v>372.93</v>
      </c>
    </row>
    <row r="30" spans="1:15" outlineLevel="2" x14ac:dyDescent="0.25">
      <c r="A30" s="61">
        <v>206</v>
      </c>
      <c r="B30" s="62" t="s">
        <v>62</v>
      </c>
      <c r="D30" s="65">
        <f ca="1">VLOOKUP($A30,INDIRECT($P$2),COLUMN()-1,FALSE)*VLOOKUP($A30,Usinas!$C:$D,2,FALSE)</f>
        <v>367.35139999999996</v>
      </c>
      <c r="E30" s="65">
        <f ca="1">VLOOKUP($A30,INDIRECT($P$2),COLUMN()-1,FALSE)*VLOOKUP($A30,Usinas!$C:$D,2,FALSE)</f>
        <v>369.80859999999996</v>
      </c>
      <c r="F30" s="65">
        <f ca="1">VLOOKUP($A30,INDIRECT($P$2),COLUMN()-1,FALSE)*VLOOKUP($A30,Usinas!$C:$D,2,FALSE)</f>
        <v>350.15099999999995</v>
      </c>
      <c r="G30" s="65">
        <f ca="1">VLOOKUP($A30,INDIRECT($P$2),COLUMN()-1,FALSE)*VLOOKUP($A30,Usinas!$C:$D,2,FALSE)</f>
        <v>265.37759999999997</v>
      </c>
      <c r="H30" s="65">
        <f ca="1">VLOOKUP($A30,INDIRECT($P$2),COLUMN()-1,FALSE)*VLOOKUP($A30,Usinas!$C:$D,2,FALSE)</f>
        <v>181.83279999999999</v>
      </c>
      <c r="I30" s="65">
        <f ca="1">VLOOKUP($A30,INDIRECT($P$2),COLUMN()-1,FALSE)*VLOOKUP($A30,Usinas!$C:$D,2,FALSE)</f>
        <v>142.51759999999999</v>
      </c>
      <c r="J30" s="65">
        <f ca="1">VLOOKUP($A30,INDIRECT($P$2),COLUMN()-1,FALSE)*VLOOKUP($A30,Usinas!$C:$D,2,FALSE)</f>
        <v>117.94559999999998</v>
      </c>
      <c r="K30" s="65">
        <f ca="1">VLOOKUP($A30,INDIRECT($P$2),COLUMN()-1,FALSE)*VLOOKUP($A30,Usinas!$C:$D,2,FALSE)</f>
        <v>97.059399999999997</v>
      </c>
      <c r="L30" s="65">
        <f ca="1">VLOOKUP($A30,INDIRECT($P$2),COLUMN()-1,FALSE)*VLOOKUP($A30,Usinas!$C:$D,2,FALSE)</f>
        <v>89.073499999999996</v>
      </c>
      <c r="M30" s="65">
        <f ca="1">VLOOKUP($A30,INDIRECT($P$2),COLUMN()-1,FALSE)*VLOOKUP($A30,Usinas!$C:$D,2,FALSE)</f>
        <v>108.1168</v>
      </c>
      <c r="N30" s="65">
        <f ca="1">VLOOKUP($A30,INDIRECT($P$2),COLUMN()-1,FALSE)*VLOOKUP($A30,Usinas!$C:$D,2,FALSE)</f>
        <v>159.10369999999998</v>
      </c>
      <c r="O30" s="65">
        <f ca="1">VLOOKUP($A30,INDIRECT($P$2),COLUMN()-1,FALSE)*VLOOKUP($A30,Usinas!$C:$D,2,FALSE)</f>
        <v>263.53469999999999</v>
      </c>
    </row>
    <row r="31" spans="1:15" outlineLevel="2" x14ac:dyDescent="0.25">
      <c r="A31" s="61">
        <v>207</v>
      </c>
      <c r="B31" s="62" t="s">
        <v>63</v>
      </c>
      <c r="D31" s="65">
        <f ca="1">VLOOKUP($A31,INDIRECT($P$2),COLUMN()-1,FALSE)*VLOOKUP($A31,Usinas!$C:$D,2,FALSE)</f>
        <v>306.69240000000002</v>
      </c>
      <c r="E31" s="65">
        <f ca="1">VLOOKUP($A31,INDIRECT($P$2),COLUMN()-1,FALSE)*VLOOKUP($A31,Usinas!$C:$D,2,FALSE)</f>
        <v>309.21040000000005</v>
      </c>
      <c r="F31" s="65">
        <f ca="1">VLOOKUP($A31,INDIRECT($P$2),COLUMN()-1,FALSE)*VLOOKUP($A31,Usinas!$C:$D,2,FALSE)</f>
        <v>292.08800000000002</v>
      </c>
      <c r="G31" s="65">
        <f ca="1">VLOOKUP($A31,INDIRECT($P$2),COLUMN()-1,FALSE)*VLOOKUP($A31,Usinas!$C:$D,2,FALSE)</f>
        <v>222.08760000000001</v>
      </c>
      <c r="H31" s="65">
        <f ca="1">VLOOKUP($A31,INDIRECT($P$2),COLUMN()-1,FALSE)*VLOOKUP($A31,Usinas!$C:$D,2,FALSE)</f>
        <v>152.08720000000002</v>
      </c>
      <c r="I31" s="65">
        <f ca="1">VLOOKUP($A31,INDIRECT($P$2),COLUMN()-1,FALSE)*VLOOKUP($A31,Usinas!$C:$D,2,FALSE)</f>
        <v>119.35320000000002</v>
      </c>
      <c r="J31" s="65">
        <f ca="1">VLOOKUP($A31,INDIRECT($P$2),COLUMN()-1,FALSE)*VLOOKUP($A31,Usinas!$C:$D,2,FALSE)</f>
        <v>98.705600000000004</v>
      </c>
      <c r="K31" s="65">
        <f ca="1">VLOOKUP($A31,INDIRECT($P$2),COLUMN()-1,FALSE)*VLOOKUP($A31,Usinas!$C:$D,2,FALSE)</f>
        <v>81.583200000000005</v>
      </c>
      <c r="L31" s="65">
        <f ca="1">VLOOKUP($A31,INDIRECT($P$2),COLUMN()-1,FALSE)*VLOOKUP($A31,Usinas!$C:$D,2,FALSE)</f>
        <v>75.0364</v>
      </c>
      <c r="M31" s="65">
        <f ca="1">VLOOKUP($A31,INDIRECT($P$2),COLUMN()-1,FALSE)*VLOOKUP($A31,Usinas!$C:$D,2,FALSE)</f>
        <v>90.144400000000005</v>
      </c>
      <c r="N31" s="65">
        <f ca="1">VLOOKUP($A31,INDIRECT($P$2),COLUMN()-1,FALSE)*VLOOKUP($A31,Usinas!$C:$D,2,FALSE)</f>
        <v>132.9504</v>
      </c>
      <c r="O31" s="65">
        <f ca="1">VLOOKUP($A31,INDIRECT($P$2),COLUMN()-1,FALSE)*VLOOKUP($A31,Usinas!$C:$D,2,FALSE)</f>
        <v>219.56960000000001</v>
      </c>
    </row>
    <row r="32" spans="1:15" outlineLevel="2" x14ac:dyDescent="0.25">
      <c r="A32" s="61">
        <v>28</v>
      </c>
      <c r="B32" s="62" t="s">
        <v>64</v>
      </c>
      <c r="D32" s="65">
        <f ca="1">VLOOKUP($A32,INDIRECT($P$2),COLUMN()-1,FALSE)*VLOOKUP($A32,Usinas!$C:$D,2,FALSE)</f>
        <v>253.9376</v>
      </c>
      <c r="E32" s="65">
        <f ca="1">VLOOKUP($A32,INDIRECT($P$2),COLUMN()-1,FALSE)*VLOOKUP($A32,Usinas!$C:$D,2,FALSE)</f>
        <v>257.15199999999999</v>
      </c>
      <c r="F32" s="65">
        <f ca="1">VLOOKUP($A32,INDIRECT($P$2),COLUMN()-1,FALSE)*VLOOKUP($A32,Usinas!$C:$D,2,FALSE)</f>
        <v>243.089</v>
      </c>
      <c r="G32" s="65">
        <f ca="1">VLOOKUP($A32,INDIRECT($P$2),COLUMN()-1,FALSE)*VLOOKUP($A32,Usinas!$C:$D,2,FALSE)</f>
        <v>185.63159999999999</v>
      </c>
      <c r="H32" s="65">
        <f ca="1">VLOOKUP($A32,INDIRECT($P$2),COLUMN()-1,FALSE)*VLOOKUP($A32,Usinas!$C:$D,2,FALSE)</f>
        <v>126.9688</v>
      </c>
      <c r="I32" s="65">
        <f ca="1">VLOOKUP($A32,INDIRECT($P$2),COLUMN()-1,FALSE)*VLOOKUP($A32,Usinas!$C:$D,2,FALSE)</f>
        <v>99.6464</v>
      </c>
      <c r="J32" s="65">
        <f ca="1">VLOOKUP($A32,INDIRECT($P$2),COLUMN()-1,FALSE)*VLOOKUP($A32,Usinas!$C:$D,2,FALSE)</f>
        <v>82.369</v>
      </c>
      <c r="K32" s="65">
        <f ca="1">VLOOKUP($A32,INDIRECT($P$2),COLUMN()-1,FALSE)*VLOOKUP($A32,Usinas!$C:$D,2,FALSE)</f>
        <v>68.305999999999997</v>
      </c>
      <c r="L32" s="65">
        <f ca="1">VLOOKUP($A32,INDIRECT($P$2),COLUMN()-1,FALSE)*VLOOKUP($A32,Usinas!$C:$D,2,FALSE)</f>
        <v>62.680799999999998</v>
      </c>
      <c r="M32" s="65">
        <f ca="1">VLOOKUP($A32,INDIRECT($P$2),COLUMN()-1,FALSE)*VLOOKUP($A32,Usinas!$C:$D,2,FALSE)</f>
        <v>75.136600000000001</v>
      </c>
      <c r="N32" s="65">
        <f ca="1">VLOOKUP($A32,INDIRECT($P$2),COLUMN()-1,FALSE)*VLOOKUP($A32,Usinas!$C:$D,2,FALSE)</f>
        <v>110.0932</v>
      </c>
      <c r="O32" s="65">
        <f ca="1">VLOOKUP($A32,INDIRECT($P$2),COLUMN()-1,FALSE)*VLOOKUP($A32,Usinas!$C:$D,2,FALSE)</f>
        <v>181.61359999999999</v>
      </c>
    </row>
    <row r="33" spans="1:15" outlineLevel="2" x14ac:dyDescent="0.25">
      <c r="A33" s="61">
        <v>205</v>
      </c>
      <c r="B33" s="62" t="s">
        <v>65</v>
      </c>
      <c r="D33" s="65">
        <f ca="1">VLOOKUP($A33,INDIRECT($P$2),COLUMN()-1,FALSE)*VLOOKUP($A33,Usinas!$C:$D,2,FALSE)</f>
        <v>133.85900000000001</v>
      </c>
      <c r="E33" s="65">
        <f ca="1">VLOOKUP($A33,INDIRECT($P$2),COLUMN()-1,FALSE)*VLOOKUP($A33,Usinas!$C:$D,2,FALSE)</f>
        <v>146.93360000000001</v>
      </c>
      <c r="F33" s="65">
        <f ca="1">VLOOKUP($A33,INDIRECT($P$2),COLUMN()-1,FALSE)*VLOOKUP($A33,Usinas!$C:$D,2,FALSE)</f>
        <v>148.17880000000002</v>
      </c>
      <c r="G33" s="65">
        <f ca="1">VLOOKUP($A33,INDIRECT($P$2),COLUMN()-1,FALSE)*VLOOKUP($A33,Usinas!$C:$D,2,FALSE)</f>
        <v>117.67140000000001</v>
      </c>
      <c r="H33" s="65">
        <f ca="1">VLOOKUP($A33,INDIRECT($P$2),COLUMN()-1,FALSE)*VLOOKUP($A33,Usinas!$C:$D,2,FALSE)</f>
        <v>73.466800000000006</v>
      </c>
      <c r="I33" s="65">
        <f ca="1">VLOOKUP($A33,INDIRECT($P$2),COLUMN()-1,FALSE)*VLOOKUP($A33,Usinas!$C:$D,2,FALSE)</f>
        <v>53.543600000000005</v>
      </c>
      <c r="J33" s="65">
        <f ca="1">VLOOKUP($A33,INDIRECT($P$2),COLUMN()-1,FALSE)*VLOOKUP($A33,Usinas!$C:$D,2,FALSE)</f>
        <v>41.714200000000005</v>
      </c>
      <c r="K33" s="65">
        <f ca="1">VLOOKUP($A33,INDIRECT($P$2),COLUMN()-1,FALSE)*VLOOKUP($A33,Usinas!$C:$D,2,FALSE)</f>
        <v>32.997800000000005</v>
      </c>
      <c r="L33" s="65">
        <f ca="1">VLOOKUP($A33,INDIRECT($P$2),COLUMN()-1,FALSE)*VLOOKUP($A33,Usinas!$C:$D,2,FALSE)</f>
        <v>28.639600000000002</v>
      </c>
      <c r="M33" s="65">
        <f ca="1">VLOOKUP($A33,INDIRECT($P$2),COLUMN()-1,FALSE)*VLOOKUP($A33,Usinas!$C:$D,2,FALSE)</f>
        <v>37.356000000000002</v>
      </c>
      <c r="N33" s="65">
        <f ca="1">VLOOKUP($A33,INDIRECT($P$2),COLUMN()-1,FALSE)*VLOOKUP($A33,Usinas!$C:$D,2,FALSE)</f>
        <v>61.014800000000001</v>
      </c>
      <c r="O33" s="65">
        <f ca="1">VLOOKUP($A33,INDIRECT($P$2),COLUMN()-1,FALSE)*VLOOKUP($A33,Usinas!$C:$D,2,FALSE)</f>
        <v>98.993400000000008</v>
      </c>
    </row>
    <row r="34" spans="1:15" outlineLevel="2" x14ac:dyDescent="0.25">
      <c r="A34" s="61">
        <v>23</v>
      </c>
      <c r="B34" s="62" t="s">
        <v>66</v>
      </c>
      <c r="D34" s="65">
        <f ca="1">VLOOKUP($A34,INDIRECT($P$2),COLUMN()-1,FALSE)*VLOOKUP($A34,Usinas!$C:$D,2,FALSE)</f>
        <v>97.0428</v>
      </c>
      <c r="E34" s="65">
        <f ca="1">VLOOKUP($A34,INDIRECT($P$2),COLUMN()-1,FALSE)*VLOOKUP($A34,Usinas!$C:$D,2,FALSE)</f>
        <v>106.09529999999999</v>
      </c>
      <c r="F34" s="65">
        <f ca="1">VLOOKUP($A34,INDIRECT($P$2),COLUMN()-1,FALSE)*VLOOKUP($A34,Usinas!$C:$D,2,FALSE)</f>
        <v>107.54369999999999</v>
      </c>
      <c r="G34" s="65">
        <f ca="1">VLOOKUP($A34,INDIRECT($P$2),COLUMN()-1,FALSE)*VLOOKUP($A34,Usinas!$C:$D,2,FALSE)</f>
        <v>84.731399999999994</v>
      </c>
      <c r="H34" s="65">
        <f ca="1">VLOOKUP($A34,INDIRECT($P$2),COLUMN()-1,FALSE)*VLOOKUP($A34,Usinas!$C:$D,2,FALSE)</f>
        <v>52.866599999999998</v>
      </c>
      <c r="I34" s="65">
        <f ca="1">VLOOKUP($A34,INDIRECT($P$2),COLUMN()-1,FALSE)*VLOOKUP($A34,Usinas!$C:$D,2,FALSE)</f>
        <v>39.1068</v>
      </c>
      <c r="J34" s="65">
        <f ca="1">VLOOKUP($A34,INDIRECT($P$2),COLUMN()-1,FALSE)*VLOOKUP($A34,Usinas!$C:$D,2,FALSE)</f>
        <v>30.416399999999999</v>
      </c>
      <c r="K34" s="65">
        <f ca="1">VLOOKUP($A34,INDIRECT($P$2),COLUMN()-1,FALSE)*VLOOKUP($A34,Usinas!$C:$D,2,FALSE)</f>
        <v>23.898599999999998</v>
      </c>
      <c r="L34" s="65">
        <f ca="1">VLOOKUP($A34,INDIRECT($P$2),COLUMN()-1,FALSE)*VLOOKUP($A34,Usinas!$C:$D,2,FALSE)</f>
        <v>20.639699999999998</v>
      </c>
      <c r="M34" s="65">
        <f ca="1">VLOOKUP($A34,INDIRECT($P$2),COLUMN()-1,FALSE)*VLOOKUP($A34,Usinas!$C:$D,2,FALSE)</f>
        <v>27.157499999999999</v>
      </c>
      <c r="N34" s="65">
        <f ca="1">VLOOKUP($A34,INDIRECT($P$2),COLUMN()-1,FALSE)*VLOOKUP($A34,Usinas!$C:$D,2,FALSE)</f>
        <v>44.5383</v>
      </c>
      <c r="O34" s="65">
        <f ca="1">VLOOKUP($A34,INDIRECT($P$2),COLUMN()-1,FALSE)*VLOOKUP($A34,Usinas!$C:$D,2,FALSE)</f>
        <v>71.695799999999991</v>
      </c>
    </row>
    <row r="35" spans="1:15" outlineLevel="2" x14ac:dyDescent="0.25">
      <c r="A35" s="61">
        <v>209</v>
      </c>
      <c r="B35" s="62" t="s">
        <v>67</v>
      </c>
      <c r="D35" s="65">
        <f ca="1">VLOOKUP($A35,INDIRECT($P$2),COLUMN()-1,FALSE)*VLOOKUP($A35,Usinas!$C:$D,2,FALSE)</f>
        <v>454.28640000000001</v>
      </c>
      <c r="E35" s="65">
        <f ca="1">VLOOKUP($A35,INDIRECT($P$2),COLUMN()-1,FALSE)*VLOOKUP($A35,Usinas!$C:$D,2,FALSE)</f>
        <v>498.24960000000004</v>
      </c>
      <c r="F35" s="65">
        <f ca="1">VLOOKUP($A35,INDIRECT($P$2),COLUMN()-1,FALSE)*VLOOKUP($A35,Usinas!$C:$D,2,FALSE)</f>
        <v>504.35560000000004</v>
      </c>
      <c r="G35" s="65">
        <f ca="1">VLOOKUP($A35,INDIRECT($P$2),COLUMN()-1,FALSE)*VLOOKUP($A35,Usinas!$C:$D,2,FALSE)</f>
        <v>391.39460000000003</v>
      </c>
      <c r="H35" s="65">
        <f ca="1">VLOOKUP($A35,INDIRECT($P$2),COLUMN()-1,FALSE)*VLOOKUP($A35,Usinas!$C:$D,2,FALSE)</f>
        <v>246.07180000000002</v>
      </c>
      <c r="I35" s="65">
        <f ca="1">VLOOKUP($A35,INDIRECT($P$2),COLUMN()-1,FALSE)*VLOOKUP($A35,Usinas!$C:$D,2,FALSE)</f>
        <v>182.5694</v>
      </c>
      <c r="J35" s="65">
        <f ca="1">VLOOKUP($A35,INDIRECT($P$2),COLUMN()-1,FALSE)*VLOOKUP($A35,Usinas!$C:$D,2,FALSE)</f>
        <v>143.49100000000001</v>
      </c>
      <c r="K35" s="65">
        <f ca="1">VLOOKUP($A35,INDIRECT($P$2),COLUMN()-1,FALSE)*VLOOKUP($A35,Usinas!$C:$D,2,FALSE)</f>
        <v>112.96100000000001</v>
      </c>
      <c r="L35" s="65">
        <f ca="1">VLOOKUP($A35,INDIRECT($P$2),COLUMN()-1,FALSE)*VLOOKUP($A35,Usinas!$C:$D,2,FALSE)</f>
        <v>97.695999999999998</v>
      </c>
      <c r="M35" s="65">
        <f ca="1">VLOOKUP($A35,INDIRECT($P$2),COLUMN()-1,FALSE)*VLOOKUP($A35,Usinas!$C:$D,2,FALSE)</f>
        <v>122.12</v>
      </c>
      <c r="N35" s="65">
        <f ca="1">VLOOKUP($A35,INDIRECT($P$2),COLUMN()-1,FALSE)*VLOOKUP($A35,Usinas!$C:$D,2,FALSE)</f>
        <v>203.94040000000001</v>
      </c>
      <c r="O35" s="65">
        <f ca="1">VLOOKUP($A35,INDIRECT($P$2),COLUMN()-1,FALSE)*VLOOKUP($A35,Usinas!$C:$D,2,FALSE)</f>
        <v>333.9982</v>
      </c>
    </row>
    <row r="36" spans="1:15" outlineLevel="2" x14ac:dyDescent="0.25">
      <c r="A36" s="61">
        <v>31</v>
      </c>
      <c r="B36" s="62" t="s">
        <v>68</v>
      </c>
      <c r="D36" s="65">
        <f ca="1">VLOOKUP($A36,INDIRECT($P$2),COLUMN()-1,FALSE)*VLOOKUP($A36,Usinas!$C:$D,2,FALSE)</f>
        <v>1836.7848000000001</v>
      </c>
      <c r="E36" s="65">
        <f ca="1">VLOOKUP($A36,INDIRECT($P$2),COLUMN()-1,FALSE)*VLOOKUP($A36,Usinas!$C:$D,2,FALSE)</f>
        <v>1894.0140000000001</v>
      </c>
      <c r="F36" s="65">
        <f ca="1">VLOOKUP($A36,INDIRECT($P$2),COLUMN()-1,FALSE)*VLOOKUP($A36,Usinas!$C:$D,2,FALSE)</f>
        <v>1856.5425</v>
      </c>
      <c r="G36" s="65">
        <f ca="1">VLOOKUP($A36,INDIRECT($P$2),COLUMN()-1,FALSE)*VLOOKUP($A36,Usinas!$C:$D,2,FALSE)</f>
        <v>1391.2146</v>
      </c>
      <c r="H36" s="65">
        <f ca="1">VLOOKUP($A36,INDIRECT($P$2),COLUMN()-1,FALSE)*VLOOKUP($A36,Usinas!$C:$D,2,FALSE)</f>
        <v>897.95339999999999</v>
      </c>
      <c r="I36" s="65">
        <f ca="1">VLOOKUP($A36,INDIRECT($P$2),COLUMN()-1,FALSE)*VLOOKUP($A36,Usinas!$C:$D,2,FALSE)</f>
        <v>692.88210000000004</v>
      </c>
      <c r="J36" s="65">
        <f ca="1">VLOOKUP($A36,INDIRECT($P$2),COLUMN()-1,FALSE)*VLOOKUP($A36,Usinas!$C:$D,2,FALSE)</f>
        <v>551.17169999999999</v>
      </c>
      <c r="K36" s="65">
        <f ca="1">VLOOKUP($A36,INDIRECT($P$2),COLUMN()-1,FALSE)*VLOOKUP($A36,Usinas!$C:$D,2,FALSE)</f>
        <v>441.48239999999998</v>
      </c>
      <c r="L36" s="65">
        <f ca="1">VLOOKUP($A36,INDIRECT($P$2),COLUMN()-1,FALSE)*VLOOKUP($A36,Usinas!$C:$D,2,FALSE)</f>
        <v>391.06620000000004</v>
      </c>
      <c r="M36" s="65">
        <f ca="1">VLOOKUP($A36,INDIRECT($P$2),COLUMN()-1,FALSE)*VLOOKUP($A36,Usinas!$C:$D,2,FALSE)</f>
        <v>472.14089999999999</v>
      </c>
      <c r="N36" s="65">
        <f ca="1">VLOOKUP($A36,INDIRECT($P$2),COLUMN()-1,FALSE)*VLOOKUP($A36,Usinas!$C:$D,2,FALSE)</f>
        <v>765.09990000000005</v>
      </c>
      <c r="O36" s="65">
        <f ca="1">VLOOKUP($A36,INDIRECT($P$2),COLUMN()-1,FALSE)*VLOOKUP($A36,Usinas!$C:$D,2,FALSE)</f>
        <v>1327.8537000000001</v>
      </c>
    </row>
    <row r="37" spans="1:15" outlineLevel="2" x14ac:dyDescent="0.25">
      <c r="A37" s="61">
        <v>32</v>
      </c>
      <c r="B37" s="62" t="s">
        <v>69</v>
      </c>
      <c r="D37" s="65">
        <f ca="1">VLOOKUP($A37,INDIRECT($P$2),COLUMN()-1,FALSE)*VLOOKUP($A37,Usinas!$C:$D,2,FALSE)</f>
        <v>797.49720000000002</v>
      </c>
      <c r="E37" s="65">
        <f ca="1">VLOOKUP($A37,INDIRECT($P$2),COLUMN()-1,FALSE)*VLOOKUP($A37,Usinas!$C:$D,2,FALSE)</f>
        <v>824.90940000000001</v>
      </c>
      <c r="F37" s="65">
        <f ca="1">VLOOKUP($A37,INDIRECT($P$2),COLUMN()-1,FALSE)*VLOOKUP($A37,Usinas!$C:$D,2,FALSE)</f>
        <v>808.80119999999999</v>
      </c>
      <c r="G37" s="65">
        <f ca="1">VLOOKUP($A37,INDIRECT($P$2),COLUMN()-1,FALSE)*VLOOKUP($A37,Usinas!$C:$D,2,FALSE)</f>
        <v>607.59</v>
      </c>
      <c r="H37" s="65">
        <f ca="1">VLOOKUP($A37,INDIRECT($P$2),COLUMN()-1,FALSE)*VLOOKUP($A37,Usinas!$C:$D,2,FALSE)</f>
        <v>392.81400000000002</v>
      </c>
      <c r="I37" s="65">
        <f ca="1">VLOOKUP($A37,INDIRECT($P$2),COLUMN()-1,FALSE)*VLOOKUP($A37,Usinas!$C:$D,2,FALSE)</f>
        <v>303.51240000000001</v>
      </c>
      <c r="J37" s="65">
        <f ca="1">VLOOKUP($A37,INDIRECT($P$2),COLUMN()-1,FALSE)*VLOOKUP($A37,Usinas!$C:$D,2,FALSE)</f>
        <v>242.18820000000002</v>
      </c>
      <c r="K37" s="65">
        <f ca="1">VLOOKUP($A37,INDIRECT($P$2),COLUMN()-1,FALSE)*VLOOKUP($A37,Usinas!$C:$D,2,FALSE)</f>
        <v>194.42880000000002</v>
      </c>
      <c r="L37" s="65">
        <f ca="1">VLOOKUP($A37,INDIRECT($P$2),COLUMN()-1,FALSE)*VLOOKUP($A37,Usinas!$C:$D,2,FALSE)</f>
        <v>172.38600000000002</v>
      </c>
      <c r="M37" s="65">
        <f ca="1">VLOOKUP($A37,INDIRECT($P$2),COLUMN()-1,FALSE)*VLOOKUP($A37,Usinas!$C:$D,2,FALSE)</f>
        <v>206.298</v>
      </c>
      <c r="N37" s="65">
        <f ca="1">VLOOKUP($A37,INDIRECT($P$2),COLUMN()-1,FALSE)*VLOOKUP($A37,Usinas!$C:$D,2,FALSE)</f>
        <v>332.62020000000001</v>
      </c>
      <c r="O37" s="65">
        <f ca="1">VLOOKUP($A37,INDIRECT($P$2),COLUMN()-1,FALSE)*VLOOKUP($A37,Usinas!$C:$D,2,FALSE)</f>
        <v>576.50400000000002</v>
      </c>
    </row>
    <row r="38" spans="1:15" outlineLevel="2" x14ac:dyDescent="0.25">
      <c r="A38" s="61">
        <v>33</v>
      </c>
      <c r="B38" s="62" t="s">
        <v>70</v>
      </c>
      <c r="D38" s="65">
        <f ca="1">VLOOKUP($A38,INDIRECT($P$2),COLUMN()-1,FALSE)*VLOOKUP($A38,Usinas!$C:$D,2,FALSE)</f>
        <v>2526.3568</v>
      </c>
      <c r="E38" s="65">
        <f ca="1">VLOOKUP($A38,INDIRECT($P$2),COLUMN()-1,FALSE)*VLOOKUP($A38,Usinas!$C:$D,2,FALSE)</f>
        <v>2626.8368999999998</v>
      </c>
      <c r="F38" s="65">
        <f ca="1">VLOOKUP($A38,INDIRECT($P$2),COLUMN()-1,FALSE)*VLOOKUP($A38,Usinas!$C:$D,2,FALSE)</f>
        <v>2619.3476999999998</v>
      </c>
      <c r="G38" s="65">
        <f ca="1">VLOOKUP($A38,INDIRECT($P$2),COLUMN()-1,FALSE)*VLOOKUP($A38,Usinas!$C:$D,2,FALSE)</f>
        <v>2003.3609999999999</v>
      </c>
      <c r="H38" s="65">
        <f ca="1">VLOOKUP($A38,INDIRECT($P$2),COLUMN()-1,FALSE)*VLOOKUP($A38,Usinas!$C:$D,2,FALSE)</f>
        <v>1308.1135999999999</v>
      </c>
      <c r="I38" s="65">
        <f ca="1">VLOOKUP($A38,INDIRECT($P$2),COLUMN()-1,FALSE)*VLOOKUP($A38,Usinas!$C:$D,2,FALSE)</f>
        <v>1022.2758</v>
      </c>
      <c r="J38" s="65">
        <f ca="1">VLOOKUP($A38,INDIRECT($P$2),COLUMN()-1,FALSE)*VLOOKUP($A38,Usinas!$C:$D,2,FALSE)</f>
        <v>821.93970000000002</v>
      </c>
      <c r="K38" s="65">
        <f ca="1">VLOOKUP($A38,INDIRECT($P$2),COLUMN()-1,FALSE)*VLOOKUP($A38,Usinas!$C:$D,2,FALSE)</f>
        <v>669.65930000000003</v>
      </c>
      <c r="L38" s="65">
        <f ca="1">VLOOKUP($A38,INDIRECT($P$2),COLUMN()-1,FALSE)*VLOOKUP($A38,Usinas!$C:$D,2,FALSE)</f>
        <v>606.00109999999995</v>
      </c>
      <c r="M38" s="65">
        <f ca="1">VLOOKUP($A38,INDIRECT($P$2),COLUMN()-1,FALSE)*VLOOKUP($A38,Usinas!$C:$D,2,FALSE)</f>
        <v>713.97040000000004</v>
      </c>
      <c r="N38" s="65">
        <f ca="1">VLOOKUP($A38,INDIRECT($P$2),COLUMN()-1,FALSE)*VLOOKUP($A38,Usinas!$C:$D,2,FALSE)</f>
        <v>1092.175</v>
      </c>
      <c r="O38" s="65">
        <f ca="1">VLOOKUP($A38,INDIRECT($P$2),COLUMN()-1,FALSE)*VLOOKUP($A38,Usinas!$C:$D,2,FALSE)</f>
        <v>1842.3432</v>
      </c>
    </row>
    <row r="39" spans="1:15" outlineLevel="2" x14ac:dyDescent="0.25">
      <c r="A39" s="61">
        <v>247</v>
      </c>
      <c r="B39" s="62" t="s">
        <v>71</v>
      </c>
      <c r="D39" s="65">
        <f ca="1">VLOOKUP($A39,INDIRECT($P$2),COLUMN()-1,FALSE)*VLOOKUP($A39,Usinas!$C:$D,2,FALSE)</f>
        <v>70.127200000000002</v>
      </c>
      <c r="E39" s="65">
        <f ca="1">VLOOKUP($A39,INDIRECT($P$2),COLUMN()-1,FALSE)*VLOOKUP($A39,Usinas!$C:$D,2,FALSE)</f>
        <v>77.973600000000005</v>
      </c>
      <c r="F39" s="65">
        <f ca="1">VLOOKUP($A39,INDIRECT($P$2),COLUMN()-1,FALSE)*VLOOKUP($A39,Usinas!$C:$D,2,FALSE)</f>
        <v>80.180400000000006</v>
      </c>
      <c r="G39" s="65">
        <f ca="1">VLOOKUP($A39,INDIRECT($P$2),COLUMN()-1,FALSE)*VLOOKUP($A39,Usinas!$C:$D,2,FALSE)</f>
        <v>61.790399999999998</v>
      </c>
      <c r="H39" s="65">
        <f ca="1">VLOOKUP($A39,INDIRECT($P$2),COLUMN()-1,FALSE)*VLOOKUP($A39,Usinas!$C:$D,2,FALSE)</f>
        <v>43.400399999999998</v>
      </c>
      <c r="I39" s="65">
        <f ca="1">VLOOKUP($A39,INDIRECT($P$2),COLUMN()-1,FALSE)*VLOOKUP($A39,Usinas!$C:$D,2,FALSE)</f>
        <v>34.082799999999999</v>
      </c>
      <c r="J39" s="65">
        <f ca="1">VLOOKUP($A39,INDIRECT($P$2),COLUMN()-1,FALSE)*VLOOKUP($A39,Usinas!$C:$D,2,FALSE)</f>
        <v>28.443200000000001</v>
      </c>
      <c r="K39" s="65">
        <f ca="1">VLOOKUP($A39,INDIRECT($P$2),COLUMN()-1,FALSE)*VLOOKUP($A39,Usinas!$C:$D,2,FALSE)</f>
        <v>24.7652</v>
      </c>
      <c r="L39" s="65">
        <f ca="1">VLOOKUP($A39,INDIRECT($P$2),COLUMN()-1,FALSE)*VLOOKUP($A39,Usinas!$C:$D,2,FALSE)</f>
        <v>25.010400000000001</v>
      </c>
      <c r="M39" s="65">
        <f ca="1">VLOOKUP($A39,INDIRECT($P$2),COLUMN()-1,FALSE)*VLOOKUP($A39,Usinas!$C:$D,2,FALSE)</f>
        <v>30.895199999999999</v>
      </c>
      <c r="N39" s="65">
        <f ca="1">VLOOKUP($A39,INDIRECT($P$2),COLUMN()-1,FALSE)*VLOOKUP($A39,Usinas!$C:$D,2,FALSE)</f>
        <v>40.457999999999998</v>
      </c>
      <c r="O39" s="65">
        <f ca="1">VLOOKUP($A39,INDIRECT($P$2),COLUMN()-1,FALSE)*VLOOKUP($A39,Usinas!$C:$D,2,FALSE)</f>
        <v>56.641199999999998</v>
      </c>
    </row>
    <row r="40" spans="1:15" outlineLevel="2" x14ac:dyDescent="0.25">
      <c r="A40" s="61">
        <v>248</v>
      </c>
      <c r="B40" s="62" t="s">
        <v>72</v>
      </c>
      <c r="D40" s="65">
        <f ca="1">VLOOKUP($A40,INDIRECT($P$2),COLUMN()-1,FALSE)*VLOOKUP($A40,Usinas!$C:$D,2,FALSE)</f>
        <v>99.405900000000003</v>
      </c>
      <c r="E40" s="65">
        <f ca="1">VLOOKUP($A40,INDIRECT($P$2),COLUMN()-1,FALSE)*VLOOKUP($A40,Usinas!$C:$D,2,FALSE)</f>
        <v>110.78570000000001</v>
      </c>
      <c r="F40" s="65">
        <f ca="1">VLOOKUP($A40,INDIRECT($P$2),COLUMN()-1,FALSE)*VLOOKUP($A40,Usinas!$C:$D,2,FALSE)</f>
        <v>113.798</v>
      </c>
      <c r="G40" s="65">
        <f ca="1">VLOOKUP($A40,INDIRECT($P$2),COLUMN()-1,FALSE)*VLOOKUP($A40,Usinas!$C:$D,2,FALSE)</f>
        <v>87.691400000000002</v>
      </c>
      <c r="H40" s="65">
        <f ca="1">VLOOKUP($A40,INDIRECT($P$2),COLUMN()-1,FALSE)*VLOOKUP($A40,Usinas!$C:$D,2,FALSE)</f>
        <v>61.584800000000001</v>
      </c>
      <c r="I40" s="65">
        <f ca="1">VLOOKUP($A40,INDIRECT($P$2),COLUMN()-1,FALSE)*VLOOKUP($A40,Usinas!$C:$D,2,FALSE)</f>
        <v>48.531500000000001</v>
      </c>
      <c r="J40" s="65">
        <f ca="1">VLOOKUP($A40,INDIRECT($P$2),COLUMN()-1,FALSE)*VLOOKUP($A40,Usinas!$C:$D,2,FALSE)</f>
        <v>40.164000000000001</v>
      </c>
      <c r="K40" s="65">
        <f ca="1">VLOOKUP($A40,INDIRECT($P$2),COLUMN()-1,FALSE)*VLOOKUP($A40,Usinas!$C:$D,2,FALSE)</f>
        <v>35.143500000000003</v>
      </c>
      <c r="L40" s="65">
        <f ca="1">VLOOKUP($A40,INDIRECT($P$2),COLUMN()-1,FALSE)*VLOOKUP($A40,Usinas!$C:$D,2,FALSE)</f>
        <v>35.812899999999999</v>
      </c>
      <c r="M40" s="65">
        <f ca="1">VLOOKUP($A40,INDIRECT($P$2),COLUMN()-1,FALSE)*VLOOKUP($A40,Usinas!$C:$D,2,FALSE)</f>
        <v>43.845700000000001</v>
      </c>
      <c r="N40" s="65">
        <f ca="1">VLOOKUP($A40,INDIRECT($P$2),COLUMN()-1,FALSE)*VLOOKUP($A40,Usinas!$C:$D,2,FALSE)</f>
        <v>57.233699999999999</v>
      </c>
      <c r="O40" s="65">
        <f ca="1">VLOOKUP($A40,INDIRECT($P$2),COLUMN()-1,FALSE)*VLOOKUP($A40,Usinas!$C:$D,2,FALSE)</f>
        <v>80.328000000000003</v>
      </c>
    </row>
    <row r="41" spans="1:15" outlineLevel="2" x14ac:dyDescent="0.25">
      <c r="A41" s="61">
        <v>261</v>
      </c>
      <c r="B41" s="62" t="s">
        <v>73</v>
      </c>
      <c r="D41" s="65">
        <f ca="1">VLOOKUP($A41,INDIRECT($P$2),COLUMN()-1,FALSE)*VLOOKUP($A41,Usinas!$C:$D,2,FALSE)</f>
        <v>78.864000000000004</v>
      </c>
      <c r="E41" s="65">
        <f ca="1">VLOOKUP($A41,INDIRECT($P$2),COLUMN()-1,FALSE)*VLOOKUP($A41,Usinas!$C:$D,2,FALSE)</f>
        <v>88.04</v>
      </c>
      <c r="F41" s="65">
        <f ca="1">VLOOKUP($A41,INDIRECT($P$2),COLUMN()-1,FALSE)*VLOOKUP($A41,Usinas!$C:$D,2,FALSE)</f>
        <v>90.272000000000006</v>
      </c>
      <c r="G41" s="65">
        <f ca="1">VLOOKUP($A41,INDIRECT($P$2),COLUMN()-1,FALSE)*VLOOKUP($A41,Usinas!$C:$D,2,FALSE)</f>
        <v>69.935999999999993</v>
      </c>
      <c r="H41" s="65">
        <f ca="1">VLOOKUP($A41,INDIRECT($P$2),COLUMN()-1,FALSE)*VLOOKUP($A41,Usinas!$C:$D,2,FALSE)</f>
        <v>49.103999999999999</v>
      </c>
      <c r="I41" s="65">
        <f ca="1">VLOOKUP($A41,INDIRECT($P$2),COLUMN()-1,FALSE)*VLOOKUP($A41,Usinas!$C:$D,2,FALSE)</f>
        <v>38.688000000000002</v>
      </c>
      <c r="J41" s="65">
        <f ca="1">VLOOKUP($A41,INDIRECT($P$2),COLUMN()-1,FALSE)*VLOOKUP($A41,Usinas!$C:$D,2,FALSE)</f>
        <v>32.24</v>
      </c>
      <c r="K41" s="65">
        <f ca="1">VLOOKUP($A41,INDIRECT($P$2),COLUMN()-1,FALSE)*VLOOKUP($A41,Usinas!$C:$D,2,FALSE)</f>
        <v>28.024000000000001</v>
      </c>
      <c r="L41" s="65">
        <f ca="1">VLOOKUP($A41,INDIRECT($P$2),COLUMN()-1,FALSE)*VLOOKUP($A41,Usinas!$C:$D,2,FALSE)</f>
        <v>28.52</v>
      </c>
      <c r="M41" s="65">
        <f ca="1">VLOOKUP($A41,INDIRECT($P$2),COLUMN()-1,FALSE)*VLOOKUP($A41,Usinas!$C:$D,2,FALSE)</f>
        <v>34.967999999999996</v>
      </c>
      <c r="N41" s="65">
        <f ca="1">VLOOKUP($A41,INDIRECT($P$2),COLUMN()-1,FALSE)*VLOOKUP($A41,Usinas!$C:$D,2,FALSE)</f>
        <v>45.384</v>
      </c>
      <c r="O41" s="65">
        <f ca="1">VLOOKUP($A41,INDIRECT($P$2),COLUMN()-1,FALSE)*VLOOKUP($A41,Usinas!$C:$D,2,FALSE)</f>
        <v>63.735999999999997</v>
      </c>
    </row>
    <row r="42" spans="1:15" outlineLevel="2" x14ac:dyDescent="0.25">
      <c r="A42" s="61">
        <v>294</v>
      </c>
      <c r="B42" s="62" t="s">
        <v>74</v>
      </c>
      <c r="D42" s="65">
        <f ca="1">VLOOKUP($A42,INDIRECT($P$2),COLUMN()-1,FALSE)*VLOOKUP($A42,Usinas!$C:$D,2,FALSE)</f>
        <v>108.2572</v>
      </c>
      <c r="E42" s="65">
        <f ca="1">VLOOKUP($A42,INDIRECT($P$2),COLUMN()-1,FALSE)*VLOOKUP($A42,Usinas!$C:$D,2,FALSE)</f>
        <v>116.792</v>
      </c>
      <c r="F42" s="65">
        <f ca="1">VLOOKUP($A42,INDIRECT($P$2),COLUMN()-1,FALSE)*VLOOKUP($A42,Usinas!$C:$D,2,FALSE)</f>
        <v>118.1396</v>
      </c>
      <c r="G42" s="65">
        <f ca="1">VLOOKUP($A42,INDIRECT($P$2),COLUMN()-1,FALSE)*VLOOKUP($A42,Usinas!$C:$D,2,FALSE)</f>
        <v>94.781199999999998</v>
      </c>
      <c r="H42" s="65">
        <f ca="1">VLOOKUP($A42,INDIRECT($P$2),COLUMN()-1,FALSE)*VLOOKUP($A42,Usinas!$C:$D,2,FALSE)</f>
        <v>74.117999999999995</v>
      </c>
      <c r="I42" s="65">
        <f ca="1">VLOOKUP($A42,INDIRECT($P$2),COLUMN()-1,FALSE)*VLOOKUP($A42,Usinas!$C:$D,2,FALSE)</f>
        <v>64.235600000000005</v>
      </c>
      <c r="J42" s="65">
        <f ca="1">VLOOKUP($A42,INDIRECT($P$2),COLUMN()-1,FALSE)*VLOOKUP($A42,Usinas!$C:$D,2,FALSE)</f>
        <v>57.497599999999998</v>
      </c>
      <c r="K42" s="65">
        <f ca="1">VLOOKUP($A42,INDIRECT($P$2),COLUMN()-1,FALSE)*VLOOKUP($A42,Usinas!$C:$D,2,FALSE)</f>
        <v>53.454799999999999</v>
      </c>
      <c r="L42" s="65">
        <f ca="1">VLOOKUP($A42,INDIRECT($P$2),COLUMN()-1,FALSE)*VLOOKUP($A42,Usinas!$C:$D,2,FALSE)</f>
        <v>54.802399999999999</v>
      </c>
      <c r="M42" s="65">
        <f ca="1">VLOOKUP($A42,INDIRECT($P$2),COLUMN()-1,FALSE)*VLOOKUP($A42,Usinas!$C:$D,2,FALSE)</f>
        <v>62.438800000000001</v>
      </c>
      <c r="N42" s="65">
        <f ca="1">VLOOKUP($A42,INDIRECT($P$2),COLUMN()-1,FALSE)*VLOOKUP($A42,Usinas!$C:$D,2,FALSE)</f>
        <v>73.668800000000005</v>
      </c>
      <c r="O42" s="65">
        <f ca="1">VLOOKUP($A42,INDIRECT($P$2),COLUMN()-1,FALSE)*VLOOKUP($A42,Usinas!$C:$D,2,FALSE)</f>
        <v>92.535200000000003</v>
      </c>
    </row>
    <row r="43" spans="1:15" outlineLevel="2" x14ac:dyDescent="0.25">
      <c r="A43" s="61">
        <v>241</v>
      </c>
      <c r="B43" s="62" t="s">
        <v>75</v>
      </c>
      <c r="D43" s="65">
        <f ca="1">VLOOKUP($A43,INDIRECT($P$2),COLUMN()-1,FALSE)*VLOOKUP($A43,Usinas!$C:$D,2,FALSE)</f>
        <v>95.813400000000001</v>
      </c>
      <c r="E43" s="65">
        <f ca="1">VLOOKUP($A43,INDIRECT($P$2),COLUMN()-1,FALSE)*VLOOKUP($A43,Usinas!$C:$D,2,FALSE)</f>
        <v>103.49310000000001</v>
      </c>
      <c r="F43" s="65">
        <f ca="1">VLOOKUP($A43,INDIRECT($P$2),COLUMN()-1,FALSE)*VLOOKUP($A43,Usinas!$C:$D,2,FALSE)</f>
        <v>104.59020000000001</v>
      </c>
      <c r="G43" s="65">
        <f ca="1">VLOOKUP($A43,INDIRECT($P$2),COLUMN()-1,FALSE)*VLOOKUP($A43,Usinas!$C:$D,2,FALSE)</f>
        <v>84.476700000000008</v>
      </c>
      <c r="H43" s="65">
        <f ca="1">VLOOKUP($A43,INDIRECT($P$2),COLUMN()-1,FALSE)*VLOOKUP($A43,Usinas!$C:$D,2,FALSE)</f>
        <v>65.826000000000008</v>
      </c>
      <c r="I43" s="65">
        <f ca="1">VLOOKUP($A43,INDIRECT($P$2),COLUMN()-1,FALSE)*VLOOKUP($A43,Usinas!$C:$D,2,FALSE)</f>
        <v>57.049200000000006</v>
      </c>
      <c r="J43" s="65">
        <f ca="1">VLOOKUP($A43,INDIRECT($P$2),COLUMN()-1,FALSE)*VLOOKUP($A43,Usinas!$C:$D,2,FALSE)</f>
        <v>50.832300000000004</v>
      </c>
      <c r="K43" s="65">
        <f ca="1">VLOOKUP($A43,INDIRECT($P$2),COLUMN()-1,FALSE)*VLOOKUP($A43,Usinas!$C:$D,2,FALSE)</f>
        <v>47.1753</v>
      </c>
      <c r="L43" s="65">
        <f ca="1">VLOOKUP($A43,INDIRECT($P$2),COLUMN()-1,FALSE)*VLOOKUP($A43,Usinas!$C:$D,2,FALSE)</f>
        <v>48.272400000000005</v>
      </c>
      <c r="M43" s="65">
        <f ca="1">VLOOKUP($A43,INDIRECT($P$2),COLUMN()-1,FALSE)*VLOOKUP($A43,Usinas!$C:$D,2,FALSE)</f>
        <v>55.220700000000001</v>
      </c>
      <c r="N43" s="65">
        <f ca="1">VLOOKUP($A43,INDIRECT($P$2),COLUMN()-1,FALSE)*VLOOKUP($A43,Usinas!$C:$D,2,FALSE)</f>
        <v>65.460300000000004</v>
      </c>
      <c r="O43" s="65">
        <f ca="1">VLOOKUP($A43,INDIRECT($P$2),COLUMN()-1,FALSE)*VLOOKUP($A43,Usinas!$C:$D,2,FALSE)</f>
        <v>81.916800000000009</v>
      </c>
    </row>
    <row r="44" spans="1:15" outlineLevel="2" x14ac:dyDescent="0.25">
      <c r="A44" s="61">
        <v>99</v>
      </c>
      <c r="B44" s="62" t="s">
        <v>76</v>
      </c>
      <c r="D44" s="65">
        <f ca="1">VLOOKUP($A44,INDIRECT($P$2),COLUMN()-1,FALSE)*VLOOKUP($A44,Usinas!$C:$D,2,FALSE)</f>
        <v>31.96</v>
      </c>
      <c r="E44" s="65">
        <f ca="1">VLOOKUP($A44,INDIRECT($P$2),COLUMN()-1,FALSE)*VLOOKUP($A44,Usinas!$C:$D,2,FALSE)</f>
        <v>33.957500000000003</v>
      </c>
      <c r="F44" s="65">
        <f ca="1">VLOOKUP($A44,INDIRECT($P$2),COLUMN()-1,FALSE)*VLOOKUP($A44,Usinas!$C:$D,2,FALSE)</f>
        <v>33.957500000000003</v>
      </c>
      <c r="G44" s="65">
        <f ca="1">VLOOKUP($A44,INDIRECT($P$2),COLUMN()-1,FALSE)*VLOOKUP($A44,Usinas!$C:$D,2,FALSE)</f>
        <v>29.163500000000003</v>
      </c>
      <c r="H44" s="65">
        <f ca="1">VLOOKUP($A44,INDIRECT($P$2),COLUMN()-1,FALSE)*VLOOKUP($A44,Usinas!$C:$D,2,FALSE)</f>
        <v>23.970000000000002</v>
      </c>
      <c r="I44" s="65">
        <f ca="1">VLOOKUP($A44,INDIRECT($P$2),COLUMN()-1,FALSE)*VLOOKUP($A44,Usinas!$C:$D,2,FALSE)</f>
        <v>21.573</v>
      </c>
      <c r="J44" s="65">
        <f ca="1">VLOOKUP($A44,INDIRECT($P$2),COLUMN()-1,FALSE)*VLOOKUP($A44,Usinas!$C:$D,2,FALSE)</f>
        <v>19.575500000000002</v>
      </c>
      <c r="K44" s="65">
        <f ca="1">VLOOKUP($A44,INDIRECT($P$2),COLUMN()-1,FALSE)*VLOOKUP($A44,Usinas!$C:$D,2,FALSE)</f>
        <v>18.377000000000002</v>
      </c>
      <c r="L44" s="65">
        <f ca="1">VLOOKUP($A44,INDIRECT($P$2),COLUMN()-1,FALSE)*VLOOKUP($A44,Usinas!$C:$D,2,FALSE)</f>
        <v>18.776500000000002</v>
      </c>
      <c r="M44" s="65">
        <f ca="1">VLOOKUP($A44,INDIRECT($P$2),COLUMN()-1,FALSE)*VLOOKUP($A44,Usinas!$C:$D,2,FALSE)</f>
        <v>20.374500000000001</v>
      </c>
      <c r="N44" s="65">
        <f ca="1">VLOOKUP($A44,INDIRECT($P$2),COLUMN()-1,FALSE)*VLOOKUP($A44,Usinas!$C:$D,2,FALSE)</f>
        <v>23.171000000000003</v>
      </c>
      <c r="O44" s="65">
        <f ca="1">VLOOKUP($A44,INDIRECT($P$2),COLUMN()-1,FALSE)*VLOOKUP($A44,Usinas!$C:$D,2,FALSE)</f>
        <v>27.965</v>
      </c>
    </row>
    <row r="45" spans="1:15" outlineLevel="1" x14ac:dyDescent="0.25">
      <c r="A45" s="18"/>
      <c r="B45" s="19" t="s">
        <v>56</v>
      </c>
      <c r="D45" s="66">
        <f t="shared" ref="D45:O45" ca="1" si="1">SUM(D26:D44)</f>
        <v>9029.4305999999997</v>
      </c>
      <c r="E45" s="49">
        <f t="shared" ca="1" si="1"/>
        <v>9328.7873</v>
      </c>
      <c r="F45" s="49">
        <f t="shared" ca="1" si="1"/>
        <v>9172.336000000003</v>
      </c>
      <c r="G45" s="49">
        <f t="shared" ca="1" si="1"/>
        <v>6956.8710999999994</v>
      </c>
      <c r="H45" s="49">
        <f t="shared" ca="1" si="1"/>
        <v>4568.521200000001</v>
      </c>
      <c r="I45" s="67">
        <f t="shared" ca="1" si="1"/>
        <v>3549.5828000000001</v>
      </c>
      <c r="J45" s="66">
        <f t="shared" ca="1" si="1"/>
        <v>2867.7798000000003</v>
      </c>
      <c r="K45" s="49">
        <f t="shared" ca="1" si="1"/>
        <v>2337.9774999999995</v>
      </c>
      <c r="L45" s="49">
        <f t="shared" ca="1" si="1"/>
        <v>2117.1621999999993</v>
      </c>
      <c r="M45" s="49">
        <f t="shared" ca="1" si="1"/>
        <v>2534.3491999999992</v>
      </c>
      <c r="N45" s="49">
        <f t="shared" ca="1" si="1"/>
        <v>3920.5341999999996</v>
      </c>
      <c r="O45" s="67">
        <f t="shared" ca="1" si="1"/>
        <v>6610.8995000000014</v>
      </c>
    </row>
    <row r="46" spans="1:15" outlineLevel="1" x14ac:dyDescent="0.25">
      <c r="A46" s="20"/>
      <c r="B46" s="21" t="s">
        <v>0</v>
      </c>
      <c r="D46" s="68"/>
      <c r="E46" s="69"/>
      <c r="F46" s="69"/>
      <c r="G46" s="69"/>
      <c r="H46" s="69"/>
      <c r="I46" s="70"/>
      <c r="J46" s="68"/>
      <c r="K46" s="69"/>
      <c r="L46" s="69"/>
      <c r="M46" s="69"/>
      <c r="N46" s="69"/>
      <c r="O46" s="70"/>
    </row>
    <row r="47" spans="1:15" outlineLevel="1" x14ac:dyDescent="0.25">
      <c r="A47" s="47"/>
      <c r="B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</row>
    <row r="48" spans="1:15" outlineLevel="1" x14ac:dyDescent="0.25">
      <c r="A48" s="63"/>
      <c r="B48" s="64"/>
      <c r="D48" s="533" t="s">
        <v>77</v>
      </c>
      <c r="E48" s="534"/>
      <c r="F48" s="534"/>
      <c r="G48" s="534"/>
      <c r="H48" s="534"/>
      <c r="I48" s="534"/>
      <c r="J48" s="534"/>
      <c r="K48" s="534"/>
      <c r="L48" s="534"/>
      <c r="M48" s="534"/>
      <c r="N48" s="534"/>
      <c r="O48" s="535"/>
    </row>
    <row r="49" spans="1:15" outlineLevel="2" x14ac:dyDescent="0.25">
      <c r="A49" s="61">
        <v>318</v>
      </c>
      <c r="B49" s="62" t="s">
        <v>79</v>
      </c>
      <c r="D49" s="65">
        <f ca="1">VLOOKUP($A49,INDIRECT($P$2),COLUMN()-1,FALSE)*VLOOKUP($A49,Usinas!$C:$D,2,FALSE)</f>
        <v>361.83679999999998</v>
      </c>
      <c r="E49" s="65">
        <f ca="1">VLOOKUP($A49,INDIRECT($P$2),COLUMN()-1,FALSE)*VLOOKUP($A49,Usinas!$C:$D,2,FALSE)</f>
        <v>373.14419999999996</v>
      </c>
      <c r="F49" s="65">
        <f ca="1">VLOOKUP($A49,INDIRECT($P$2),COLUMN()-1,FALSE)*VLOOKUP($A49,Usinas!$C:$D,2,FALSE)</f>
        <v>333.56829999999997</v>
      </c>
      <c r="G49" s="65">
        <f ca="1">VLOOKUP($A49,INDIRECT($P$2),COLUMN()-1,FALSE)*VLOOKUP($A49,Usinas!$C:$D,2,FALSE)</f>
        <v>231.80169999999998</v>
      </c>
      <c r="H49" s="65">
        <f ca="1">VLOOKUP($A49,INDIRECT($P$2),COLUMN()-1,FALSE)*VLOOKUP($A49,Usinas!$C:$D,2,FALSE)</f>
        <v>175.2647</v>
      </c>
      <c r="I49" s="65">
        <f ca="1">VLOOKUP($A49,INDIRECT($P$2),COLUMN()-1,FALSE)*VLOOKUP($A49,Usinas!$C:$D,2,FALSE)</f>
        <v>163.9573</v>
      </c>
      <c r="J49" s="65">
        <f ca="1">VLOOKUP($A49,INDIRECT($P$2),COLUMN()-1,FALSE)*VLOOKUP($A49,Usinas!$C:$D,2,FALSE)</f>
        <v>141.3425</v>
      </c>
      <c r="K49" s="65">
        <f ca="1">VLOOKUP($A49,INDIRECT($P$2),COLUMN()-1,FALSE)*VLOOKUP($A49,Usinas!$C:$D,2,FALSE)</f>
        <v>124.3814</v>
      </c>
      <c r="L49" s="65">
        <f ca="1">VLOOKUP($A49,INDIRECT($P$2),COLUMN()-1,FALSE)*VLOOKUP($A49,Usinas!$C:$D,2,FALSE)</f>
        <v>163.9573</v>
      </c>
      <c r="M49" s="65">
        <f ca="1">VLOOKUP($A49,INDIRECT($P$2),COLUMN()-1,FALSE)*VLOOKUP($A49,Usinas!$C:$D,2,FALSE)</f>
        <v>203.53319999999999</v>
      </c>
      <c r="N49" s="65">
        <f ca="1">VLOOKUP($A49,INDIRECT($P$2),COLUMN()-1,FALSE)*VLOOKUP($A49,Usinas!$C:$D,2,FALSE)</f>
        <v>214.84059999999999</v>
      </c>
      <c r="O49" s="65">
        <f ca="1">VLOOKUP($A49,INDIRECT($P$2),COLUMN()-1,FALSE)*VLOOKUP($A49,Usinas!$C:$D,2,FALSE)</f>
        <v>282.685</v>
      </c>
    </row>
    <row r="50" spans="1:15" outlineLevel="1" x14ac:dyDescent="0.25">
      <c r="A50" s="18"/>
      <c r="B50" s="19" t="s">
        <v>56</v>
      </c>
      <c r="D50" s="66">
        <f t="shared" ref="D50:O50" ca="1" si="2">D49</f>
        <v>361.83679999999998</v>
      </c>
      <c r="E50" s="49">
        <f t="shared" ca="1" si="2"/>
        <v>373.14419999999996</v>
      </c>
      <c r="F50" s="49">
        <f t="shared" ca="1" si="2"/>
        <v>333.56829999999997</v>
      </c>
      <c r="G50" s="49">
        <f t="shared" ca="1" si="2"/>
        <v>231.80169999999998</v>
      </c>
      <c r="H50" s="49">
        <f t="shared" ca="1" si="2"/>
        <v>175.2647</v>
      </c>
      <c r="I50" s="67">
        <f t="shared" ca="1" si="2"/>
        <v>163.9573</v>
      </c>
      <c r="J50" s="66">
        <f t="shared" ca="1" si="2"/>
        <v>141.3425</v>
      </c>
      <c r="K50" s="49">
        <f t="shared" ca="1" si="2"/>
        <v>124.3814</v>
      </c>
      <c r="L50" s="49">
        <f t="shared" ca="1" si="2"/>
        <v>163.9573</v>
      </c>
      <c r="M50" s="49">
        <f t="shared" ca="1" si="2"/>
        <v>203.53319999999999</v>
      </c>
      <c r="N50" s="49">
        <f t="shared" ca="1" si="2"/>
        <v>214.84059999999999</v>
      </c>
      <c r="O50" s="67">
        <f t="shared" ca="1" si="2"/>
        <v>282.685</v>
      </c>
    </row>
    <row r="51" spans="1:15" outlineLevel="1" x14ac:dyDescent="0.25">
      <c r="A51" s="20"/>
      <c r="B51" s="21" t="s">
        <v>0</v>
      </c>
      <c r="D51" s="68"/>
      <c r="E51" s="69"/>
      <c r="F51" s="69"/>
      <c r="G51" s="69"/>
      <c r="H51" s="69"/>
      <c r="I51" s="70"/>
      <c r="J51" s="68"/>
      <c r="K51" s="69"/>
      <c r="L51" s="69"/>
      <c r="M51" s="69"/>
      <c r="N51" s="69"/>
      <c r="O51" s="70"/>
    </row>
    <row r="52" spans="1:15" outlineLevel="1" x14ac:dyDescent="0.25">
      <c r="A52" s="1"/>
      <c r="B52" s="134"/>
      <c r="D52" s="50"/>
      <c r="E52" s="51"/>
      <c r="F52" s="51"/>
      <c r="G52" s="51"/>
      <c r="H52" s="51"/>
      <c r="I52" s="51"/>
      <c r="J52" s="50"/>
      <c r="K52" s="51"/>
      <c r="L52" s="51"/>
      <c r="M52" s="51"/>
      <c r="N52" s="51"/>
      <c r="O52" s="51"/>
    </row>
    <row r="53" spans="1:15" outlineLevel="1" x14ac:dyDescent="0.25">
      <c r="A53" s="63"/>
      <c r="B53" s="64"/>
      <c r="D53" s="533" t="s">
        <v>80</v>
      </c>
      <c r="E53" s="534"/>
      <c r="F53" s="534"/>
      <c r="G53" s="534"/>
      <c r="H53" s="534"/>
      <c r="I53" s="534"/>
      <c r="J53" s="534"/>
      <c r="K53" s="534"/>
      <c r="L53" s="534"/>
      <c r="M53" s="534"/>
      <c r="N53" s="534"/>
      <c r="O53" s="535"/>
    </row>
    <row r="54" spans="1:15" outlineLevel="2" x14ac:dyDescent="0.25">
      <c r="A54" s="61">
        <v>37</v>
      </c>
      <c r="B54" s="62" t="s">
        <v>82</v>
      </c>
      <c r="D54" s="65">
        <f ca="1">VLOOKUP($A54,INDIRECT($P$2),COLUMN()-1,FALSE)*VLOOKUP($A54,Usinas!$C:$D,2,FALSE)</f>
        <v>118.71470000000001</v>
      </c>
      <c r="E54" s="65">
        <f ca="1">VLOOKUP($A54,INDIRECT($P$2),COLUMN()-1,FALSE)*VLOOKUP($A54,Usinas!$C:$D,2,FALSE)</f>
        <v>124.9175</v>
      </c>
      <c r="F54" s="65">
        <f ca="1">VLOOKUP($A54,INDIRECT($P$2),COLUMN()-1,FALSE)*VLOOKUP($A54,Usinas!$C:$D,2,FALSE)</f>
        <v>106.48140000000001</v>
      </c>
      <c r="G54" s="65">
        <f ca="1">VLOOKUP($A54,INDIRECT($P$2),COLUMN()-1,FALSE)*VLOOKUP($A54,Usinas!$C:$D,2,FALSE)</f>
        <v>69.264600000000002</v>
      </c>
      <c r="H54" s="65">
        <f ca="1">VLOOKUP($A54,INDIRECT($P$2),COLUMN()-1,FALSE)*VLOOKUP($A54,Usinas!$C:$D,2,FALSE)</f>
        <v>54.963700000000003</v>
      </c>
      <c r="I54" s="65">
        <f ca="1">VLOOKUP($A54,INDIRECT($P$2),COLUMN()-1,FALSE)*VLOOKUP($A54,Usinas!$C:$D,2,FALSE)</f>
        <v>55.480600000000003</v>
      </c>
      <c r="J54" s="65">
        <f ca="1">VLOOKUP($A54,INDIRECT($P$2),COLUMN()-1,FALSE)*VLOOKUP($A54,Usinas!$C:$D,2,FALSE)</f>
        <v>43.419600000000003</v>
      </c>
      <c r="K54" s="65">
        <f ca="1">VLOOKUP($A54,INDIRECT($P$2),COLUMN()-1,FALSE)*VLOOKUP($A54,Usinas!$C:$D,2,FALSE)</f>
        <v>36.5276</v>
      </c>
      <c r="L54" s="65">
        <f ca="1">VLOOKUP($A54,INDIRECT($P$2),COLUMN()-1,FALSE)*VLOOKUP($A54,Usinas!$C:$D,2,FALSE)</f>
        <v>39.629000000000005</v>
      </c>
      <c r="M54" s="65">
        <f ca="1">VLOOKUP($A54,INDIRECT($P$2),COLUMN()-1,FALSE)*VLOOKUP($A54,Usinas!$C:$D,2,FALSE)</f>
        <v>48.244</v>
      </c>
      <c r="N54" s="65">
        <f ca="1">VLOOKUP($A54,INDIRECT($P$2),COLUMN()-1,FALSE)*VLOOKUP($A54,Usinas!$C:$D,2,FALSE)</f>
        <v>52.723800000000004</v>
      </c>
      <c r="O54" s="65">
        <f ca="1">VLOOKUP($A54,INDIRECT($P$2),COLUMN()-1,FALSE)*VLOOKUP($A54,Usinas!$C:$D,2,FALSE)</f>
        <v>80.291800000000009</v>
      </c>
    </row>
    <row r="55" spans="1:15" outlineLevel="2" x14ac:dyDescent="0.25">
      <c r="A55" s="61">
        <v>38</v>
      </c>
      <c r="B55" s="62" t="s">
        <v>83</v>
      </c>
      <c r="D55" s="65">
        <f ca="1">VLOOKUP($A55,INDIRECT($P$2),COLUMN()-1,FALSE)*VLOOKUP($A55,Usinas!$C:$D,2,FALSE)</f>
        <v>145.2132</v>
      </c>
      <c r="E55" s="65">
        <f ca="1">VLOOKUP($A55,INDIRECT($P$2),COLUMN()-1,FALSE)*VLOOKUP($A55,Usinas!$C:$D,2,FALSE)</f>
        <v>153.4896</v>
      </c>
      <c r="F55" s="65">
        <f ca="1">VLOOKUP($A55,INDIRECT($P$2),COLUMN()-1,FALSE)*VLOOKUP($A55,Usinas!$C:$D,2,FALSE)</f>
        <v>131.10569999999998</v>
      </c>
      <c r="G55" s="65">
        <f ca="1">VLOOKUP($A55,INDIRECT($P$2),COLUMN()-1,FALSE)*VLOOKUP($A55,Usinas!$C:$D,2,FALSE)</f>
        <v>86.149799999999999</v>
      </c>
      <c r="H55" s="65">
        <f ca="1">VLOOKUP($A55,INDIRECT($P$2),COLUMN()-1,FALSE)*VLOOKUP($A55,Usinas!$C:$D,2,FALSE)</f>
        <v>68.468400000000003</v>
      </c>
      <c r="I55" s="65">
        <f ca="1">VLOOKUP($A55,INDIRECT($P$2),COLUMN()-1,FALSE)*VLOOKUP($A55,Usinas!$C:$D,2,FALSE)</f>
        <v>69.220799999999997</v>
      </c>
      <c r="J55" s="65">
        <f ca="1">VLOOKUP($A55,INDIRECT($P$2),COLUMN()-1,FALSE)*VLOOKUP($A55,Usinas!$C:$D,2,FALSE)</f>
        <v>53.984699999999997</v>
      </c>
      <c r="K55" s="65">
        <f ca="1">VLOOKUP($A55,INDIRECT($P$2),COLUMN()-1,FALSE)*VLOOKUP($A55,Usinas!$C:$D,2,FALSE)</f>
        <v>45.708299999999994</v>
      </c>
      <c r="L55" s="65">
        <f ca="1">VLOOKUP($A55,INDIRECT($P$2),COLUMN()-1,FALSE)*VLOOKUP($A55,Usinas!$C:$D,2,FALSE)</f>
        <v>49.094099999999997</v>
      </c>
      <c r="M55" s="65">
        <f ca="1">VLOOKUP($A55,INDIRECT($P$2),COLUMN()-1,FALSE)*VLOOKUP($A55,Usinas!$C:$D,2,FALSE)</f>
        <v>59.063399999999994</v>
      </c>
      <c r="N55" s="65">
        <f ca="1">VLOOKUP($A55,INDIRECT($P$2),COLUMN()-1,FALSE)*VLOOKUP($A55,Usinas!$C:$D,2,FALSE)</f>
        <v>64.894499999999994</v>
      </c>
      <c r="O55" s="65">
        <f ca="1">VLOOKUP($A55,INDIRECT($P$2),COLUMN()-1,FALSE)*VLOOKUP($A55,Usinas!$C:$D,2,FALSE)</f>
        <v>98.000099999999989</v>
      </c>
    </row>
    <row r="56" spans="1:15" outlineLevel="2" x14ac:dyDescent="0.25">
      <c r="A56" s="61">
        <v>39</v>
      </c>
      <c r="B56" s="62" t="s">
        <v>84</v>
      </c>
      <c r="D56" s="65">
        <f ca="1">VLOOKUP($A56,INDIRECT($P$2),COLUMN()-1,FALSE)*VLOOKUP($A56,Usinas!$C:$D,2,FALSE)</f>
        <v>172.0368</v>
      </c>
      <c r="E56" s="65">
        <f ca="1">VLOOKUP($A56,INDIRECT($P$2),COLUMN()-1,FALSE)*VLOOKUP($A56,Usinas!$C:$D,2,FALSE)</f>
        <v>181.20959999999999</v>
      </c>
      <c r="F56" s="65">
        <f ca="1">VLOOKUP($A56,INDIRECT($P$2),COLUMN()-1,FALSE)*VLOOKUP($A56,Usinas!$C:$D,2,FALSE)</f>
        <v>156.12479999999999</v>
      </c>
      <c r="G56" s="65">
        <f ca="1">VLOOKUP($A56,INDIRECT($P$2),COLUMN()-1,FALSE)*VLOOKUP($A56,Usinas!$C:$D,2,FALSE)</f>
        <v>105.768</v>
      </c>
      <c r="H56" s="65">
        <f ca="1">VLOOKUP($A56,INDIRECT($P$2),COLUMN()-1,FALSE)*VLOOKUP($A56,Usinas!$C:$D,2,FALSE)</f>
        <v>84.614400000000003</v>
      </c>
      <c r="I56" s="65">
        <f ca="1">VLOOKUP($A56,INDIRECT($P$2),COLUMN()-1,FALSE)*VLOOKUP($A56,Usinas!$C:$D,2,FALSE)</f>
        <v>84.801600000000008</v>
      </c>
      <c r="J56" s="65">
        <f ca="1">VLOOKUP($A56,INDIRECT($P$2),COLUMN()-1,FALSE)*VLOOKUP($A56,Usinas!$C:$D,2,FALSE)</f>
        <v>67.5792</v>
      </c>
      <c r="K56" s="65">
        <f ca="1">VLOOKUP($A56,INDIRECT($P$2),COLUMN()-1,FALSE)*VLOOKUP($A56,Usinas!$C:$D,2,FALSE)</f>
        <v>57.657600000000002</v>
      </c>
      <c r="L56" s="65">
        <f ca="1">VLOOKUP($A56,INDIRECT($P$2),COLUMN()-1,FALSE)*VLOOKUP($A56,Usinas!$C:$D,2,FALSE)</f>
        <v>61.401600000000002</v>
      </c>
      <c r="M56" s="65">
        <f ca="1">VLOOKUP($A56,INDIRECT($P$2),COLUMN()-1,FALSE)*VLOOKUP($A56,Usinas!$C:$D,2,FALSE)</f>
        <v>72.259200000000007</v>
      </c>
      <c r="N56" s="65">
        <f ca="1">VLOOKUP($A56,INDIRECT($P$2),COLUMN()-1,FALSE)*VLOOKUP($A56,Usinas!$C:$D,2,FALSE)</f>
        <v>78.998400000000004</v>
      </c>
      <c r="O56" s="65">
        <f ca="1">VLOOKUP($A56,INDIRECT($P$2),COLUMN()-1,FALSE)*VLOOKUP($A56,Usinas!$C:$D,2,FALSE)</f>
        <v>117.93600000000001</v>
      </c>
    </row>
    <row r="57" spans="1:15" outlineLevel="2" x14ac:dyDescent="0.25">
      <c r="A57" s="61">
        <v>40</v>
      </c>
      <c r="B57" s="62" t="s">
        <v>85</v>
      </c>
      <c r="D57" s="65">
        <f ca="1">VLOOKUP($A57,INDIRECT($P$2),COLUMN()-1,FALSE)*VLOOKUP($A57,Usinas!$C:$D,2,FALSE)</f>
        <v>228.75489999999999</v>
      </c>
      <c r="E57" s="65">
        <f ca="1">VLOOKUP($A57,INDIRECT($P$2),COLUMN()-1,FALSE)*VLOOKUP($A57,Usinas!$C:$D,2,FALSE)</f>
        <v>241.52070000000001</v>
      </c>
      <c r="F57" s="65">
        <f ca="1">VLOOKUP($A57,INDIRECT($P$2),COLUMN()-1,FALSE)*VLOOKUP($A57,Usinas!$C:$D,2,FALSE)</f>
        <v>210.018</v>
      </c>
      <c r="G57" s="65">
        <f ca="1">VLOOKUP($A57,INDIRECT($P$2),COLUMN()-1,FALSE)*VLOOKUP($A57,Usinas!$C:$D,2,FALSE)</f>
        <v>141.6592</v>
      </c>
      <c r="H57" s="65">
        <f ca="1">VLOOKUP($A57,INDIRECT($P$2),COLUMN()-1,FALSE)*VLOOKUP($A57,Usinas!$C:$D,2,FALSE)</f>
        <v>113.4509</v>
      </c>
      <c r="I57" s="65">
        <f ca="1">VLOOKUP($A57,INDIRECT($P$2),COLUMN()-1,FALSE)*VLOOKUP($A57,Usinas!$C:$D,2,FALSE)</f>
        <v>113.0391</v>
      </c>
      <c r="J57" s="65">
        <f ca="1">VLOOKUP($A57,INDIRECT($P$2),COLUMN()-1,FALSE)*VLOOKUP($A57,Usinas!$C:$D,2,FALSE)</f>
        <v>91.213700000000003</v>
      </c>
      <c r="K57" s="65">
        <f ca="1">VLOOKUP($A57,INDIRECT($P$2),COLUMN()-1,FALSE)*VLOOKUP($A57,Usinas!$C:$D,2,FALSE)</f>
        <v>78.653800000000004</v>
      </c>
      <c r="L57" s="65">
        <f ca="1">VLOOKUP($A57,INDIRECT($P$2),COLUMN()-1,FALSE)*VLOOKUP($A57,Usinas!$C:$D,2,FALSE)</f>
        <v>83.389499999999998</v>
      </c>
      <c r="M57" s="65">
        <f ca="1">VLOOKUP($A57,INDIRECT($P$2),COLUMN()-1,FALSE)*VLOOKUP($A57,Usinas!$C:$D,2,FALSE)</f>
        <v>96.772999999999996</v>
      </c>
      <c r="N57" s="65">
        <f ca="1">VLOOKUP($A57,INDIRECT($P$2),COLUMN()-1,FALSE)*VLOOKUP($A57,Usinas!$C:$D,2,FALSE)</f>
        <v>104.8031</v>
      </c>
      <c r="O57" s="65">
        <f ca="1">VLOOKUP($A57,INDIRECT($P$2),COLUMN()-1,FALSE)*VLOOKUP($A57,Usinas!$C:$D,2,FALSE)</f>
        <v>156.48400000000001</v>
      </c>
    </row>
    <row r="58" spans="1:15" outlineLevel="2" x14ac:dyDescent="0.25">
      <c r="A58" s="61">
        <v>42</v>
      </c>
      <c r="B58" s="62" t="s">
        <v>86</v>
      </c>
      <c r="D58" s="65">
        <f ca="1">VLOOKUP($A58,INDIRECT($P$2),COLUMN()-1,FALSE)*VLOOKUP($A58,Usinas!$C:$D,2,FALSE)</f>
        <v>311.07959999999997</v>
      </c>
      <c r="E58" s="65">
        <f ca="1">VLOOKUP($A58,INDIRECT($P$2),COLUMN()-1,FALSE)*VLOOKUP($A58,Usinas!$C:$D,2,FALSE)</f>
        <v>329.54669999999999</v>
      </c>
      <c r="F58" s="65">
        <f ca="1">VLOOKUP($A58,INDIRECT($P$2),COLUMN()-1,FALSE)*VLOOKUP($A58,Usinas!$C:$D,2,FALSE)</f>
        <v>285.58980000000003</v>
      </c>
      <c r="G58" s="65">
        <f ca="1">VLOOKUP($A58,INDIRECT($P$2),COLUMN()-1,FALSE)*VLOOKUP($A58,Usinas!$C:$D,2,FALSE)</f>
        <v>191.9538</v>
      </c>
      <c r="H58" s="65">
        <f ca="1">VLOOKUP($A58,INDIRECT($P$2),COLUMN()-1,FALSE)*VLOOKUP($A58,Usinas!$C:$D,2,FALSE)</f>
        <v>152.67869999999999</v>
      </c>
      <c r="I58" s="65">
        <f ca="1">VLOOKUP($A58,INDIRECT($P$2),COLUMN()-1,FALSE)*VLOOKUP($A58,Usinas!$C:$D,2,FALSE)</f>
        <v>152.4186</v>
      </c>
      <c r="J58" s="65">
        <f ca="1">VLOOKUP($A58,INDIRECT($P$2),COLUMN()-1,FALSE)*VLOOKUP($A58,Usinas!$C:$D,2,FALSE)</f>
        <v>122.50709999999999</v>
      </c>
      <c r="K58" s="65">
        <f ca="1">VLOOKUP($A58,INDIRECT($P$2),COLUMN()-1,FALSE)*VLOOKUP($A58,Usinas!$C:$D,2,FALSE)</f>
        <v>105.6006</v>
      </c>
      <c r="L58" s="65">
        <f ca="1">VLOOKUP($A58,INDIRECT($P$2),COLUMN()-1,FALSE)*VLOOKUP($A58,Usinas!$C:$D,2,FALSE)</f>
        <v>111.843</v>
      </c>
      <c r="M58" s="65">
        <f ca="1">VLOOKUP($A58,INDIRECT($P$2),COLUMN()-1,FALSE)*VLOOKUP($A58,Usinas!$C:$D,2,FALSE)</f>
        <v>130.31010000000001</v>
      </c>
      <c r="N58" s="65">
        <f ca="1">VLOOKUP($A58,INDIRECT($P$2),COLUMN()-1,FALSE)*VLOOKUP($A58,Usinas!$C:$D,2,FALSE)</f>
        <v>141.49439999999998</v>
      </c>
      <c r="O58" s="65">
        <f ca="1">VLOOKUP($A58,INDIRECT($P$2),COLUMN()-1,FALSE)*VLOOKUP($A58,Usinas!$C:$D,2,FALSE)</f>
        <v>211.46129999999999</v>
      </c>
    </row>
    <row r="59" spans="1:15" outlineLevel="2" x14ac:dyDescent="0.25">
      <c r="A59" s="61">
        <v>43</v>
      </c>
      <c r="B59" s="62" t="s">
        <v>87</v>
      </c>
      <c r="D59" s="65">
        <f ca="1">VLOOKUP($A59,INDIRECT($P$2),COLUMN()-1,FALSE)*VLOOKUP($A59,Usinas!$C:$D,2,FALSE)</f>
        <v>488.7953</v>
      </c>
      <c r="E59" s="65">
        <f ca="1">VLOOKUP($A59,INDIRECT($P$2),COLUMN()-1,FALSE)*VLOOKUP($A59,Usinas!$C:$D,2,FALSE)</f>
        <v>527.80529999999999</v>
      </c>
      <c r="F59" s="65">
        <f ca="1">VLOOKUP($A59,INDIRECT($P$2),COLUMN()-1,FALSE)*VLOOKUP($A59,Usinas!$C:$D,2,FALSE)</f>
        <v>462.65859999999998</v>
      </c>
      <c r="G59" s="65">
        <f ca="1">VLOOKUP($A59,INDIRECT($P$2),COLUMN()-1,FALSE)*VLOOKUP($A59,Usinas!$C:$D,2,FALSE)</f>
        <v>315.59089999999998</v>
      </c>
      <c r="H59" s="65">
        <f ca="1">VLOOKUP($A59,INDIRECT($P$2),COLUMN()-1,FALSE)*VLOOKUP($A59,Usinas!$C:$D,2,FALSE)</f>
        <v>245.76300000000001</v>
      </c>
      <c r="I59" s="65">
        <f ca="1">VLOOKUP($A59,INDIRECT($P$2),COLUMN()-1,FALSE)*VLOOKUP($A59,Usinas!$C:$D,2,FALSE)</f>
        <v>246.9333</v>
      </c>
      <c r="J59" s="65">
        <f ca="1">VLOOKUP($A59,INDIRECT($P$2),COLUMN()-1,FALSE)*VLOOKUP($A59,Usinas!$C:$D,2,FALSE)</f>
        <v>198.5609</v>
      </c>
      <c r="K59" s="65">
        <f ca="1">VLOOKUP($A59,INDIRECT($P$2),COLUMN()-1,FALSE)*VLOOKUP($A59,Usinas!$C:$D,2,FALSE)</f>
        <v>171.64400000000001</v>
      </c>
      <c r="L59" s="65">
        <f ca="1">VLOOKUP($A59,INDIRECT($P$2),COLUMN()-1,FALSE)*VLOOKUP($A59,Usinas!$C:$D,2,FALSE)</f>
        <v>178.66579999999999</v>
      </c>
      <c r="M59" s="65">
        <f ca="1">VLOOKUP($A59,INDIRECT($P$2),COLUMN()-1,FALSE)*VLOOKUP($A59,Usinas!$C:$D,2,FALSE)</f>
        <v>207.92330000000001</v>
      </c>
      <c r="N59" s="65">
        <f ca="1">VLOOKUP($A59,INDIRECT($P$2),COLUMN()-1,FALSE)*VLOOKUP($A59,Usinas!$C:$D,2,FALSE)</f>
        <v>224.69759999999999</v>
      </c>
      <c r="O59" s="65">
        <f ca="1">VLOOKUP($A59,INDIRECT($P$2),COLUMN()-1,FALSE)*VLOOKUP($A59,Usinas!$C:$D,2,FALSE)</f>
        <v>331.9751</v>
      </c>
    </row>
    <row r="60" spans="1:15" outlineLevel="1" x14ac:dyDescent="0.25">
      <c r="A60" s="18"/>
      <c r="B60" s="19" t="s">
        <v>56</v>
      </c>
      <c r="D60" s="66">
        <f t="shared" ref="D60:O60" ca="1" si="3">SUM(D54:D59)</f>
        <v>1464.5944999999999</v>
      </c>
      <c r="E60" s="49">
        <f t="shared" ca="1" si="3"/>
        <v>1558.4893999999999</v>
      </c>
      <c r="F60" s="49">
        <f t="shared" ca="1" si="3"/>
        <v>1351.9783</v>
      </c>
      <c r="G60" s="49">
        <f t="shared" ca="1" si="3"/>
        <v>910.38629999999989</v>
      </c>
      <c r="H60" s="49">
        <f t="shared" ca="1" si="3"/>
        <v>719.93910000000005</v>
      </c>
      <c r="I60" s="67">
        <f t="shared" ca="1" si="3"/>
        <v>721.89400000000001</v>
      </c>
      <c r="J60" s="66">
        <f t="shared" ca="1" si="3"/>
        <v>577.26520000000005</v>
      </c>
      <c r="K60" s="49">
        <f t="shared" ca="1" si="3"/>
        <v>495.7919</v>
      </c>
      <c r="L60" s="49">
        <f t="shared" ca="1" si="3"/>
        <v>524.02300000000002</v>
      </c>
      <c r="M60" s="49">
        <f t="shared" ca="1" si="3"/>
        <v>614.57300000000009</v>
      </c>
      <c r="N60" s="49">
        <f t="shared" ca="1" si="3"/>
        <v>667.61180000000002</v>
      </c>
      <c r="O60" s="67">
        <f t="shared" ca="1" si="3"/>
        <v>996.14829999999995</v>
      </c>
    </row>
    <row r="61" spans="1:15" outlineLevel="1" x14ac:dyDescent="0.25">
      <c r="A61" s="20"/>
      <c r="B61" s="21" t="s">
        <v>0</v>
      </c>
      <c r="D61" s="68"/>
      <c r="E61" s="69"/>
      <c r="F61" s="69"/>
      <c r="G61" s="69"/>
      <c r="H61" s="69"/>
      <c r="I61" s="70"/>
      <c r="J61" s="68"/>
      <c r="K61" s="69"/>
      <c r="L61" s="69"/>
      <c r="M61" s="69"/>
      <c r="N61" s="69"/>
      <c r="O61" s="70"/>
    </row>
    <row r="62" spans="1:15" outlineLevel="1" x14ac:dyDescent="0.25">
      <c r="A62" s="1"/>
      <c r="B62" s="134"/>
      <c r="D62" s="50"/>
      <c r="E62" s="51"/>
      <c r="F62" s="51"/>
      <c r="G62" s="51"/>
      <c r="H62" s="51"/>
      <c r="I62" s="51"/>
      <c r="J62" s="50"/>
      <c r="K62" s="51"/>
      <c r="L62" s="51"/>
      <c r="M62" s="51"/>
      <c r="N62" s="51"/>
      <c r="O62" s="51"/>
    </row>
    <row r="63" spans="1:15" outlineLevel="1" x14ac:dyDescent="0.25">
      <c r="A63" s="63"/>
      <c r="B63" s="64"/>
      <c r="D63" s="533" t="s">
        <v>88</v>
      </c>
      <c r="E63" s="534" t="s">
        <v>58</v>
      </c>
      <c r="F63" s="534" t="s">
        <v>89</v>
      </c>
      <c r="G63" s="534"/>
      <c r="H63" s="534"/>
      <c r="I63" s="534"/>
      <c r="J63" s="534" t="s">
        <v>88</v>
      </c>
      <c r="K63" s="534" t="s">
        <v>58</v>
      </c>
      <c r="L63" s="534" t="s">
        <v>89</v>
      </c>
      <c r="M63" s="534"/>
      <c r="N63" s="534"/>
      <c r="O63" s="535"/>
    </row>
    <row r="64" spans="1:15" outlineLevel="2" x14ac:dyDescent="0.25">
      <c r="A64" s="61">
        <v>47</v>
      </c>
      <c r="B64" s="62" t="s">
        <v>90</v>
      </c>
      <c r="D64" s="65">
        <f ca="1">VLOOKUP($A64,INDIRECT($P$2),COLUMN()-1,FALSE)*VLOOKUP($A64,Usinas!$C:$D,2,FALSE)</f>
        <v>96.850600000000014</v>
      </c>
      <c r="E64" s="65">
        <f ca="1">VLOOKUP($A64,INDIRECT($P$2),COLUMN()-1,FALSE)*VLOOKUP($A64,Usinas!$C:$D,2,FALSE)</f>
        <v>107.38420000000001</v>
      </c>
      <c r="F64" s="65">
        <f ca="1">VLOOKUP($A64,INDIRECT($P$2),COLUMN()-1,FALSE)*VLOOKUP($A64,Usinas!$C:$D,2,FALSE)</f>
        <v>91.291200000000003</v>
      </c>
      <c r="G64" s="65">
        <f ca="1">VLOOKUP($A64,INDIRECT($P$2),COLUMN()-1,FALSE)*VLOOKUP($A64,Usinas!$C:$D,2,FALSE)</f>
        <v>64.079400000000007</v>
      </c>
      <c r="H64" s="65">
        <f ca="1">VLOOKUP($A64,INDIRECT($P$2),COLUMN()-1,FALSE)*VLOOKUP($A64,Usinas!$C:$D,2,FALSE)</f>
        <v>56.471800000000002</v>
      </c>
      <c r="I64" s="65">
        <f ca="1">VLOOKUP($A64,INDIRECT($P$2),COLUMN()-1,FALSE)*VLOOKUP($A64,Usinas!$C:$D,2,FALSE)</f>
        <v>59.397800000000004</v>
      </c>
      <c r="J64" s="65">
        <f ca="1">VLOOKUP($A64,INDIRECT($P$2),COLUMN()-1,FALSE)*VLOOKUP($A64,Usinas!$C:$D,2,FALSE)</f>
        <v>51.790200000000006</v>
      </c>
      <c r="K64" s="65">
        <f ca="1">VLOOKUP($A64,INDIRECT($P$2),COLUMN()-1,FALSE)*VLOOKUP($A64,Usinas!$C:$D,2,FALSE)</f>
        <v>43.304800000000007</v>
      </c>
      <c r="L64" s="65">
        <f ca="1">VLOOKUP($A64,INDIRECT($P$2),COLUMN()-1,FALSE)*VLOOKUP($A64,Usinas!$C:$D,2,FALSE)</f>
        <v>47.108600000000003</v>
      </c>
      <c r="M64" s="65">
        <f ca="1">VLOOKUP($A64,INDIRECT($P$2),COLUMN()-1,FALSE)*VLOOKUP($A64,Usinas!$C:$D,2,FALSE)</f>
        <v>56.179200000000009</v>
      </c>
      <c r="N64" s="65">
        <f ca="1">VLOOKUP($A64,INDIRECT($P$2),COLUMN()-1,FALSE)*VLOOKUP($A64,Usinas!$C:$D,2,FALSE)</f>
        <v>54.131000000000007</v>
      </c>
      <c r="O64" s="65">
        <f ca="1">VLOOKUP($A64,INDIRECT($P$2),COLUMN()-1,FALSE)*VLOOKUP($A64,Usinas!$C:$D,2,FALSE)</f>
        <v>68.468400000000003</v>
      </c>
    </row>
    <row r="65" spans="1:15" outlineLevel="2" x14ac:dyDescent="0.25">
      <c r="A65" s="61">
        <v>48</v>
      </c>
      <c r="B65" s="62" t="s">
        <v>91</v>
      </c>
      <c r="D65" s="65">
        <f ca="1">VLOOKUP($A65,INDIRECT($P$2),COLUMN()-1,FALSE)*VLOOKUP($A65,Usinas!$C:$D,2,FALSE)</f>
        <v>77.604799999999997</v>
      </c>
      <c r="E65" s="65">
        <f ca="1">VLOOKUP($A65,INDIRECT($P$2),COLUMN()-1,FALSE)*VLOOKUP($A65,Usinas!$C:$D,2,FALSE)</f>
        <v>86.1</v>
      </c>
      <c r="F65" s="65">
        <f ca="1">VLOOKUP($A65,INDIRECT($P$2),COLUMN()-1,FALSE)*VLOOKUP($A65,Usinas!$C:$D,2,FALSE)</f>
        <v>73.471999999999994</v>
      </c>
      <c r="G65" s="65">
        <f ca="1">VLOOKUP($A65,INDIRECT($P$2),COLUMN()-1,FALSE)*VLOOKUP($A65,Usinas!$C:$D,2,FALSE)</f>
        <v>51.66</v>
      </c>
      <c r="H65" s="65">
        <f ca="1">VLOOKUP($A65,INDIRECT($P$2),COLUMN()-1,FALSE)*VLOOKUP($A65,Usinas!$C:$D,2,FALSE)</f>
        <v>45.460799999999999</v>
      </c>
      <c r="I65" s="65">
        <f ca="1">VLOOKUP($A65,INDIRECT($P$2),COLUMN()-1,FALSE)*VLOOKUP($A65,Usinas!$C:$D,2,FALSE)</f>
        <v>47.756799999999998</v>
      </c>
      <c r="J65" s="65">
        <f ca="1">VLOOKUP($A65,INDIRECT($P$2),COLUMN()-1,FALSE)*VLOOKUP($A65,Usinas!$C:$D,2,FALSE)</f>
        <v>41.787199999999999</v>
      </c>
      <c r="K65" s="65">
        <f ca="1">VLOOKUP($A65,INDIRECT($P$2),COLUMN()-1,FALSE)*VLOOKUP($A65,Usinas!$C:$D,2,FALSE)</f>
        <v>34.8992</v>
      </c>
      <c r="L65" s="65">
        <f ca="1">VLOOKUP($A65,INDIRECT($P$2),COLUMN()-1,FALSE)*VLOOKUP($A65,Usinas!$C:$D,2,FALSE)</f>
        <v>37.884</v>
      </c>
      <c r="M65" s="65">
        <f ca="1">VLOOKUP($A65,INDIRECT($P$2),COLUMN()-1,FALSE)*VLOOKUP($A65,Usinas!$C:$D,2,FALSE)</f>
        <v>45.001599999999996</v>
      </c>
      <c r="N65" s="65">
        <f ca="1">VLOOKUP($A65,INDIRECT($P$2),COLUMN()-1,FALSE)*VLOOKUP($A65,Usinas!$C:$D,2,FALSE)</f>
        <v>43.394399999999997</v>
      </c>
      <c r="O65" s="65">
        <f ca="1">VLOOKUP($A65,INDIRECT($P$2),COLUMN()-1,FALSE)*VLOOKUP($A65,Usinas!$C:$D,2,FALSE)</f>
        <v>55.103999999999999</v>
      </c>
    </row>
    <row r="66" spans="1:15" outlineLevel="2" x14ac:dyDescent="0.25">
      <c r="A66" s="61">
        <v>49</v>
      </c>
      <c r="B66" s="62" t="s">
        <v>92</v>
      </c>
      <c r="D66" s="65">
        <f ca="1">VLOOKUP($A66,INDIRECT($P$2),COLUMN()-1,FALSE)*VLOOKUP($A66,Usinas!$C:$D,2,FALSE)</f>
        <v>333.26080000000002</v>
      </c>
      <c r="E66" s="65">
        <f ca="1">VLOOKUP($A66,INDIRECT($P$2),COLUMN()-1,FALSE)*VLOOKUP($A66,Usinas!$C:$D,2,FALSE)</f>
        <v>354.7405</v>
      </c>
      <c r="F66" s="65">
        <f ca="1">VLOOKUP($A66,INDIRECT($P$2),COLUMN()-1,FALSE)*VLOOKUP($A66,Usinas!$C:$D,2,FALSE)</f>
        <v>295.5086</v>
      </c>
      <c r="G66" s="65">
        <f ca="1">VLOOKUP($A66,INDIRECT($P$2),COLUMN()-1,FALSE)*VLOOKUP($A66,Usinas!$C:$D,2,FALSE)</f>
        <v>212.1934</v>
      </c>
      <c r="H66" s="65">
        <f ca="1">VLOOKUP($A66,INDIRECT($P$2),COLUMN()-1,FALSE)*VLOOKUP($A66,Usinas!$C:$D,2,FALSE)</f>
        <v>197.2227</v>
      </c>
      <c r="I66" s="65">
        <f ca="1">VLOOKUP($A66,INDIRECT($P$2),COLUMN()-1,FALSE)*VLOOKUP($A66,Usinas!$C:$D,2,FALSE)</f>
        <v>206.9862</v>
      </c>
      <c r="J66" s="65">
        <f ca="1">VLOOKUP($A66,INDIRECT($P$2),COLUMN()-1,FALSE)*VLOOKUP($A66,Usinas!$C:$D,2,FALSE)</f>
        <v>181.6011</v>
      </c>
      <c r="K66" s="65">
        <f ca="1">VLOOKUP($A66,INDIRECT($P$2),COLUMN()-1,FALSE)*VLOOKUP($A66,Usinas!$C:$D,2,FALSE)</f>
        <v>149.70699999999999</v>
      </c>
      <c r="L66" s="65">
        <f ca="1">VLOOKUP($A66,INDIRECT($P$2),COLUMN()-1,FALSE)*VLOOKUP($A66,Usinas!$C:$D,2,FALSE)</f>
        <v>169.23400000000001</v>
      </c>
      <c r="M66" s="65">
        <f ca="1">VLOOKUP($A66,INDIRECT($P$2),COLUMN()-1,FALSE)*VLOOKUP($A66,Usinas!$C:$D,2,FALSE)</f>
        <v>200.47720000000001</v>
      </c>
      <c r="N66" s="65">
        <f ca="1">VLOOKUP($A66,INDIRECT($P$2),COLUMN()-1,FALSE)*VLOOKUP($A66,Usinas!$C:$D,2,FALSE)</f>
        <v>187.45920000000001</v>
      </c>
      <c r="O66" s="65">
        <f ca="1">VLOOKUP($A66,INDIRECT($P$2),COLUMN()-1,FALSE)*VLOOKUP($A66,Usinas!$C:$D,2,FALSE)</f>
        <v>231.06950000000001</v>
      </c>
    </row>
    <row r="67" spans="1:15" outlineLevel="2" x14ac:dyDescent="0.25">
      <c r="A67" s="61">
        <v>249</v>
      </c>
      <c r="B67" s="62" t="s">
        <v>93</v>
      </c>
      <c r="D67" s="65">
        <f ca="1">VLOOKUP($A67,INDIRECT($P$2),COLUMN()-1,FALSE)*VLOOKUP($A67,Usinas!$C:$D,2,FALSE)</f>
        <v>48.8992</v>
      </c>
      <c r="E67" s="65">
        <f ca="1">VLOOKUP($A67,INDIRECT($P$2),COLUMN()-1,FALSE)*VLOOKUP($A67,Usinas!$C:$D,2,FALSE)</f>
        <v>52.014400000000002</v>
      </c>
      <c r="F67" s="65">
        <f ca="1">VLOOKUP($A67,INDIRECT($P$2),COLUMN()-1,FALSE)*VLOOKUP($A67,Usinas!$C:$D,2,FALSE)</f>
        <v>43.329599999999999</v>
      </c>
      <c r="G67" s="65">
        <f ca="1">VLOOKUP($A67,INDIRECT($P$2),COLUMN()-1,FALSE)*VLOOKUP($A67,Usinas!$C:$D,2,FALSE)</f>
        <v>31.152000000000001</v>
      </c>
      <c r="H67" s="65">
        <f ca="1">VLOOKUP($A67,INDIRECT($P$2),COLUMN()-1,FALSE)*VLOOKUP($A67,Usinas!$C:$D,2,FALSE)</f>
        <v>28.886399999999998</v>
      </c>
      <c r="I67" s="65">
        <f ca="1">VLOOKUP($A67,INDIRECT($P$2),COLUMN()-1,FALSE)*VLOOKUP($A67,Usinas!$C:$D,2,FALSE)</f>
        <v>30.396799999999999</v>
      </c>
      <c r="J67" s="65">
        <f ca="1">VLOOKUP($A67,INDIRECT($P$2),COLUMN()-1,FALSE)*VLOOKUP($A67,Usinas!$C:$D,2,FALSE)</f>
        <v>26.715199999999999</v>
      </c>
      <c r="K67" s="65">
        <f ca="1">VLOOKUP($A67,INDIRECT($P$2),COLUMN()-1,FALSE)*VLOOKUP($A67,Usinas!$C:$D,2,FALSE)</f>
        <v>21.995200000000001</v>
      </c>
      <c r="L67" s="65">
        <f ca="1">VLOOKUP($A67,INDIRECT($P$2),COLUMN()-1,FALSE)*VLOOKUP($A67,Usinas!$C:$D,2,FALSE)</f>
        <v>24.827199999999998</v>
      </c>
      <c r="M67" s="65">
        <f ca="1">VLOOKUP($A67,INDIRECT($P$2),COLUMN()-1,FALSE)*VLOOKUP($A67,Usinas!$C:$D,2,FALSE)</f>
        <v>29.4528</v>
      </c>
      <c r="N67" s="65">
        <f ca="1">VLOOKUP($A67,INDIRECT($P$2),COLUMN()-1,FALSE)*VLOOKUP($A67,Usinas!$C:$D,2,FALSE)</f>
        <v>27.564799999999998</v>
      </c>
      <c r="O67" s="65">
        <f ca="1">VLOOKUP($A67,INDIRECT($P$2),COLUMN()-1,FALSE)*VLOOKUP($A67,Usinas!$C:$D,2,FALSE)</f>
        <v>33.889600000000002</v>
      </c>
    </row>
    <row r="68" spans="1:15" outlineLevel="2" x14ac:dyDescent="0.25">
      <c r="A68" s="61">
        <v>50</v>
      </c>
      <c r="B68" s="62" t="s">
        <v>94</v>
      </c>
      <c r="D68" s="65">
        <f ca="1">VLOOKUP($A68,INDIRECT($P$2),COLUMN()-1,FALSE)*VLOOKUP($A68,Usinas!$C:$D,2,FALSE)</f>
        <v>99.5505</v>
      </c>
      <c r="E68" s="65">
        <f ca="1">VLOOKUP($A68,INDIRECT($P$2),COLUMN()-1,FALSE)*VLOOKUP($A68,Usinas!$C:$D,2,FALSE)</f>
        <v>107.0355</v>
      </c>
      <c r="F68" s="65">
        <f ca="1">VLOOKUP($A68,INDIRECT($P$2),COLUMN()-1,FALSE)*VLOOKUP($A68,Usinas!$C:$D,2,FALSE)</f>
        <v>91.017600000000002</v>
      </c>
      <c r="G68" s="65">
        <f ca="1">VLOOKUP($A68,INDIRECT($P$2),COLUMN()-1,FALSE)*VLOOKUP($A68,Usinas!$C:$D,2,FALSE)</f>
        <v>66.915899999999993</v>
      </c>
      <c r="H68" s="65">
        <f ca="1">VLOOKUP($A68,INDIRECT($P$2),COLUMN()-1,FALSE)*VLOOKUP($A68,Usinas!$C:$D,2,FALSE)</f>
        <v>61.526699999999998</v>
      </c>
      <c r="I68" s="65">
        <f ca="1">VLOOKUP($A68,INDIRECT($P$2),COLUMN()-1,FALSE)*VLOOKUP($A68,Usinas!$C:$D,2,FALSE)</f>
        <v>64.370999999999995</v>
      </c>
      <c r="J68" s="65">
        <f ca="1">VLOOKUP($A68,INDIRECT($P$2),COLUMN()-1,FALSE)*VLOOKUP($A68,Usinas!$C:$D,2,FALSE)</f>
        <v>55.838099999999997</v>
      </c>
      <c r="K68" s="65">
        <f ca="1">VLOOKUP($A68,INDIRECT($P$2),COLUMN()-1,FALSE)*VLOOKUP($A68,Usinas!$C:$D,2,FALSE)</f>
        <v>46.556699999999999</v>
      </c>
      <c r="L68" s="65">
        <f ca="1">VLOOKUP($A68,INDIRECT($P$2),COLUMN()-1,FALSE)*VLOOKUP($A68,Usinas!$C:$D,2,FALSE)</f>
        <v>51.4968</v>
      </c>
      <c r="M68" s="65">
        <f ca="1">VLOOKUP($A68,INDIRECT($P$2),COLUMN()-1,FALSE)*VLOOKUP($A68,Usinas!$C:$D,2,FALSE)</f>
        <v>60.179400000000001</v>
      </c>
      <c r="N68" s="65">
        <f ca="1">VLOOKUP($A68,INDIRECT($P$2),COLUMN()-1,FALSE)*VLOOKUP($A68,Usinas!$C:$D,2,FALSE)</f>
        <v>57.335099999999997</v>
      </c>
      <c r="O68" s="65">
        <f ca="1">VLOOKUP($A68,INDIRECT($P$2),COLUMN()-1,FALSE)*VLOOKUP($A68,Usinas!$C:$D,2,FALSE)</f>
        <v>70.358999999999995</v>
      </c>
    </row>
    <row r="69" spans="1:15" outlineLevel="2" x14ac:dyDescent="0.25">
      <c r="A69" s="61">
        <v>51</v>
      </c>
      <c r="B69" s="62" t="s">
        <v>95</v>
      </c>
      <c r="D69" s="65">
        <f ca="1">VLOOKUP($A69,INDIRECT($P$2),COLUMN()-1,FALSE)*VLOOKUP($A69,Usinas!$C:$D,2,FALSE)</f>
        <v>87.007499999999993</v>
      </c>
      <c r="E69" s="65">
        <f ca="1">VLOOKUP($A69,INDIRECT($P$2),COLUMN()-1,FALSE)*VLOOKUP($A69,Usinas!$C:$D,2,FALSE)</f>
        <v>93.839199999999991</v>
      </c>
      <c r="F69" s="65">
        <f ca="1">VLOOKUP($A69,INDIRECT($P$2),COLUMN()-1,FALSE)*VLOOKUP($A69,Usinas!$C:$D,2,FALSE)</f>
        <v>79.917999999999992</v>
      </c>
      <c r="G69" s="65">
        <f ca="1">VLOOKUP($A69,INDIRECT($P$2),COLUMN()-1,FALSE)*VLOOKUP($A69,Usinas!$C:$D,2,FALSE)</f>
        <v>58.907299999999992</v>
      </c>
      <c r="H69" s="65">
        <f ca="1">VLOOKUP($A69,INDIRECT($P$2),COLUMN()-1,FALSE)*VLOOKUP($A69,Usinas!$C:$D,2,FALSE)</f>
        <v>54.009099999999997</v>
      </c>
      <c r="I69" s="65">
        <f ca="1">VLOOKUP($A69,INDIRECT($P$2),COLUMN()-1,FALSE)*VLOOKUP($A69,Usinas!$C:$D,2,FALSE)</f>
        <v>56.587099999999992</v>
      </c>
      <c r="J69" s="65">
        <f ca="1">VLOOKUP($A69,INDIRECT($P$2),COLUMN()-1,FALSE)*VLOOKUP($A69,Usinas!$C:$D,2,FALSE)</f>
        <v>48.981999999999992</v>
      </c>
      <c r="K69" s="65">
        <f ca="1">VLOOKUP($A69,INDIRECT($P$2),COLUMN()-1,FALSE)*VLOOKUP($A69,Usinas!$C:$D,2,FALSE)</f>
        <v>40.990199999999994</v>
      </c>
      <c r="L69" s="65">
        <f ca="1">VLOOKUP($A69,INDIRECT($P$2),COLUMN()-1,FALSE)*VLOOKUP($A69,Usinas!$C:$D,2,FALSE)</f>
        <v>45.114999999999995</v>
      </c>
      <c r="M69" s="65">
        <f ca="1">VLOOKUP($A69,INDIRECT($P$2),COLUMN()-1,FALSE)*VLOOKUP($A69,Usinas!$C:$D,2,FALSE)</f>
        <v>52.720099999999995</v>
      </c>
      <c r="N69" s="65">
        <f ca="1">VLOOKUP($A69,INDIRECT($P$2),COLUMN()-1,FALSE)*VLOOKUP($A69,Usinas!$C:$D,2,FALSE)</f>
        <v>50.399899999999995</v>
      </c>
      <c r="O69" s="65">
        <f ca="1">VLOOKUP($A69,INDIRECT($P$2),COLUMN()-1,FALSE)*VLOOKUP($A69,Usinas!$C:$D,2,FALSE)</f>
        <v>61.614199999999997</v>
      </c>
    </row>
    <row r="70" spans="1:15" outlineLevel="2" x14ac:dyDescent="0.25">
      <c r="A70" s="61">
        <v>52</v>
      </c>
      <c r="B70" s="62" t="s">
        <v>96</v>
      </c>
      <c r="D70" s="65">
        <f ca="1">VLOOKUP($A70,INDIRECT($P$2),COLUMN()-1,FALSE)*VLOOKUP($A70,Usinas!$C:$D,2,FALSE)</f>
        <v>105.4791</v>
      </c>
      <c r="E70" s="65">
        <f ca="1">VLOOKUP($A70,INDIRECT($P$2),COLUMN()-1,FALSE)*VLOOKUP($A70,Usinas!$C:$D,2,FALSE)</f>
        <v>113.9295</v>
      </c>
      <c r="F70" s="65">
        <f ca="1">VLOOKUP($A70,INDIRECT($P$2),COLUMN()-1,FALSE)*VLOOKUP($A70,Usinas!$C:$D,2,FALSE)</f>
        <v>97.179600000000008</v>
      </c>
      <c r="G70" s="65">
        <f ca="1">VLOOKUP($A70,INDIRECT($P$2),COLUMN()-1,FALSE)*VLOOKUP($A70,Usinas!$C:$D,2,FALSE)</f>
        <v>71.828400000000002</v>
      </c>
      <c r="H70" s="65">
        <f ca="1">VLOOKUP($A70,INDIRECT($P$2),COLUMN()-1,FALSE)*VLOOKUP($A70,Usinas!$C:$D,2,FALSE)</f>
        <v>65.792400000000001</v>
      </c>
      <c r="I70" s="65">
        <f ca="1">VLOOKUP($A70,INDIRECT($P$2),COLUMN()-1,FALSE)*VLOOKUP($A70,Usinas!$C:$D,2,FALSE)</f>
        <v>68.961300000000008</v>
      </c>
      <c r="J70" s="65">
        <f ca="1">VLOOKUP($A70,INDIRECT($P$2),COLUMN()-1,FALSE)*VLOOKUP($A70,Usinas!$C:$D,2,FALSE)</f>
        <v>59.605499999999999</v>
      </c>
      <c r="K70" s="65">
        <f ca="1">VLOOKUP($A70,INDIRECT($P$2),COLUMN()-1,FALSE)*VLOOKUP($A70,Usinas!$C:$D,2,FALSE)</f>
        <v>49.947900000000004</v>
      </c>
      <c r="L70" s="65">
        <f ca="1">VLOOKUP($A70,INDIRECT($P$2),COLUMN()-1,FALSE)*VLOOKUP($A70,Usinas!$C:$D,2,FALSE)</f>
        <v>54.927600000000005</v>
      </c>
      <c r="M70" s="65">
        <f ca="1">VLOOKUP($A70,INDIRECT($P$2),COLUMN()-1,FALSE)*VLOOKUP($A70,Usinas!$C:$D,2,FALSE)</f>
        <v>64.132500000000007</v>
      </c>
      <c r="N70" s="65">
        <f ca="1">VLOOKUP($A70,INDIRECT($P$2),COLUMN()-1,FALSE)*VLOOKUP($A70,Usinas!$C:$D,2,FALSE)</f>
        <v>61.2654</v>
      </c>
      <c r="O70" s="65">
        <f ca="1">VLOOKUP($A70,INDIRECT($P$2),COLUMN()-1,FALSE)*VLOOKUP($A70,Usinas!$C:$D,2,FALSE)</f>
        <v>74.99730000000001</v>
      </c>
    </row>
    <row r="71" spans="1:15" outlineLevel="2" x14ac:dyDescent="0.25">
      <c r="A71" s="61">
        <v>61</v>
      </c>
      <c r="B71" s="62" t="s">
        <v>97</v>
      </c>
      <c r="D71" s="65">
        <f ca="1">VLOOKUP($A71,INDIRECT($P$2),COLUMN()-1,FALSE)*VLOOKUP($A71,Usinas!$C:$D,2,FALSE)</f>
        <v>593.97</v>
      </c>
      <c r="E71" s="65">
        <f ca="1">VLOOKUP($A71,INDIRECT($P$2),COLUMN()-1,FALSE)*VLOOKUP($A71,Usinas!$C:$D,2,FALSE)</f>
        <v>614.64</v>
      </c>
      <c r="F71" s="65">
        <f ca="1">VLOOKUP($A71,INDIRECT($P$2),COLUMN()-1,FALSE)*VLOOKUP($A71,Usinas!$C:$D,2,FALSE)</f>
        <v>506.22</v>
      </c>
      <c r="G71" s="65">
        <f ca="1">VLOOKUP($A71,INDIRECT($P$2),COLUMN()-1,FALSE)*VLOOKUP($A71,Usinas!$C:$D,2,FALSE)</f>
        <v>384.54</v>
      </c>
      <c r="H71" s="65">
        <f ca="1">VLOOKUP($A71,INDIRECT($P$2),COLUMN()-1,FALSE)*VLOOKUP($A71,Usinas!$C:$D,2,FALSE)</f>
        <v>387.27000000000004</v>
      </c>
      <c r="I71" s="65">
        <f ca="1">VLOOKUP($A71,INDIRECT($P$2),COLUMN()-1,FALSE)*VLOOKUP($A71,Usinas!$C:$D,2,FALSE)</f>
        <v>427.83000000000004</v>
      </c>
      <c r="J71" s="65">
        <f ca="1">VLOOKUP($A71,INDIRECT($P$2),COLUMN()-1,FALSE)*VLOOKUP($A71,Usinas!$C:$D,2,FALSE)</f>
        <v>386.88</v>
      </c>
      <c r="K71" s="65">
        <f ca="1">VLOOKUP($A71,INDIRECT($P$2),COLUMN()-1,FALSE)*VLOOKUP($A71,Usinas!$C:$D,2,FALSE)</f>
        <v>314.34000000000003</v>
      </c>
      <c r="L71" s="65">
        <f ca="1">VLOOKUP($A71,INDIRECT($P$2),COLUMN()-1,FALSE)*VLOOKUP($A71,Usinas!$C:$D,2,FALSE)</f>
        <v>350.22</v>
      </c>
      <c r="M71" s="65">
        <f ca="1">VLOOKUP($A71,INDIRECT($P$2),COLUMN()-1,FALSE)*VLOOKUP($A71,Usinas!$C:$D,2,FALSE)</f>
        <v>432.90000000000003</v>
      </c>
      <c r="N71" s="65">
        <f ca="1">VLOOKUP($A71,INDIRECT($P$2),COLUMN()-1,FALSE)*VLOOKUP($A71,Usinas!$C:$D,2,FALSE)</f>
        <v>395.07</v>
      </c>
      <c r="O71" s="65">
        <f ca="1">VLOOKUP($A71,INDIRECT($P$2),COLUMN()-1,FALSE)*VLOOKUP($A71,Usinas!$C:$D,2,FALSE)</f>
        <v>434.07</v>
      </c>
    </row>
    <row r="72" spans="1:15" outlineLevel="2" x14ac:dyDescent="0.25">
      <c r="A72" s="61">
        <v>62</v>
      </c>
      <c r="B72" s="62" t="s">
        <v>98</v>
      </c>
      <c r="D72" s="65">
        <f ca="1">VLOOKUP($A72,INDIRECT($P$2),COLUMN()-1,FALSE)*VLOOKUP($A72,Usinas!$C:$D,2,FALSE)</f>
        <v>357.9828</v>
      </c>
      <c r="E72" s="65">
        <f ca="1">VLOOKUP($A72,INDIRECT($P$2),COLUMN()-1,FALSE)*VLOOKUP($A72,Usinas!$C:$D,2,FALSE)</f>
        <v>371.2165</v>
      </c>
      <c r="F72" s="65">
        <f ca="1">VLOOKUP($A72,INDIRECT($P$2),COLUMN()-1,FALSE)*VLOOKUP($A72,Usinas!$C:$D,2,FALSE)</f>
        <v>306.8424</v>
      </c>
      <c r="G72" s="65">
        <f ca="1">VLOOKUP($A72,INDIRECT($P$2),COLUMN()-1,FALSE)*VLOOKUP($A72,Usinas!$C:$D,2,FALSE)</f>
        <v>233.27199999999999</v>
      </c>
      <c r="H72" s="65">
        <f ca="1">VLOOKUP($A72,INDIRECT($P$2),COLUMN()-1,FALSE)*VLOOKUP($A72,Usinas!$C:$D,2,FALSE)</f>
        <v>234.61779999999999</v>
      </c>
      <c r="I72" s="65">
        <f ca="1">VLOOKUP($A72,INDIRECT($P$2),COLUMN()-1,FALSE)*VLOOKUP($A72,Usinas!$C:$D,2,FALSE)</f>
        <v>259.29079999999999</v>
      </c>
      <c r="J72" s="65">
        <f ca="1">VLOOKUP($A72,INDIRECT($P$2),COLUMN()-1,FALSE)*VLOOKUP($A72,Usinas!$C:$D,2,FALSE)</f>
        <v>235.51499999999999</v>
      </c>
      <c r="K72" s="65">
        <f ca="1">VLOOKUP($A72,INDIRECT($P$2),COLUMN()-1,FALSE)*VLOOKUP($A72,Usinas!$C:$D,2,FALSE)</f>
        <v>191.5522</v>
      </c>
      <c r="L72" s="65">
        <f ca="1">VLOOKUP($A72,INDIRECT($P$2),COLUMN()-1,FALSE)*VLOOKUP($A72,Usinas!$C:$D,2,FALSE)</f>
        <v>212.18780000000001</v>
      </c>
      <c r="M72" s="65">
        <f ca="1">VLOOKUP($A72,INDIRECT($P$2),COLUMN()-1,FALSE)*VLOOKUP($A72,Usinas!$C:$D,2,FALSE)</f>
        <v>263.10390000000001</v>
      </c>
      <c r="N72" s="65">
        <f ca="1">VLOOKUP($A72,INDIRECT($P$2),COLUMN()-1,FALSE)*VLOOKUP($A72,Usinas!$C:$D,2,FALSE)</f>
        <v>240.2253</v>
      </c>
      <c r="O72" s="65">
        <f ca="1">VLOOKUP($A72,INDIRECT($P$2),COLUMN()-1,FALSE)*VLOOKUP($A72,Usinas!$C:$D,2,FALSE)</f>
        <v>262.43099999999998</v>
      </c>
    </row>
    <row r="73" spans="1:15" outlineLevel="2" x14ac:dyDescent="0.25">
      <c r="A73" s="61">
        <v>63</v>
      </c>
      <c r="B73" s="62" t="s">
        <v>99</v>
      </c>
      <c r="D73" s="65">
        <f ca="1">VLOOKUP($A73,INDIRECT($P$2),COLUMN()-1,FALSE)*VLOOKUP($A73,Usinas!$C:$D,2,FALSE)</f>
        <v>328.44689999999997</v>
      </c>
      <c r="E73" s="65">
        <f ca="1">VLOOKUP($A73,INDIRECT($P$2),COLUMN()-1,FALSE)*VLOOKUP($A73,Usinas!$C:$D,2,FALSE)</f>
        <v>341.48789999999997</v>
      </c>
      <c r="F73" s="65">
        <f ca="1">VLOOKUP($A73,INDIRECT($P$2),COLUMN()-1,FALSE)*VLOOKUP($A73,Usinas!$C:$D,2,FALSE)</f>
        <v>285.97050000000002</v>
      </c>
      <c r="G73" s="65">
        <f ca="1">VLOOKUP($A73,INDIRECT($P$2),COLUMN()-1,FALSE)*VLOOKUP($A73,Usinas!$C:$D,2,FALSE)</f>
        <v>218.15729999999999</v>
      </c>
      <c r="H73" s="65">
        <f ca="1">VLOOKUP($A73,INDIRECT($P$2),COLUMN()-1,FALSE)*VLOOKUP($A73,Usinas!$C:$D,2,FALSE)</f>
        <v>218.15729999999999</v>
      </c>
      <c r="I73" s="65">
        <f ca="1">VLOOKUP($A73,INDIRECT($P$2),COLUMN()-1,FALSE)*VLOOKUP($A73,Usinas!$C:$D,2,FALSE)</f>
        <v>242.37629999999999</v>
      </c>
      <c r="J73" s="65">
        <f ca="1">VLOOKUP($A73,INDIRECT($P$2),COLUMN()-1,FALSE)*VLOOKUP($A73,Usinas!$C:$D,2,FALSE)</f>
        <v>220.02029999999999</v>
      </c>
      <c r="K73" s="65">
        <f ca="1">VLOOKUP($A73,INDIRECT($P$2),COLUMN()-1,FALSE)*VLOOKUP($A73,Usinas!$C:$D,2,FALSE)</f>
        <v>180.71099999999998</v>
      </c>
      <c r="L73" s="65">
        <f ca="1">VLOOKUP($A73,INDIRECT($P$2),COLUMN()-1,FALSE)*VLOOKUP($A73,Usinas!$C:$D,2,FALSE)</f>
        <v>197.6643</v>
      </c>
      <c r="M73" s="65">
        <f ca="1">VLOOKUP($A73,INDIRECT($P$2),COLUMN()-1,FALSE)*VLOOKUP($A73,Usinas!$C:$D,2,FALSE)</f>
        <v>245.54339999999999</v>
      </c>
      <c r="N73" s="65">
        <f ca="1">VLOOKUP($A73,INDIRECT($P$2),COLUMN()-1,FALSE)*VLOOKUP($A73,Usinas!$C:$D,2,FALSE)</f>
        <v>225.9819</v>
      </c>
      <c r="O73" s="65">
        <f ca="1">VLOOKUP($A73,INDIRECT($P$2),COLUMN()-1,FALSE)*VLOOKUP($A73,Usinas!$C:$D,2,FALSE)</f>
        <v>244.23929999999999</v>
      </c>
    </row>
    <row r="74" spans="1:15" outlineLevel="1" x14ac:dyDescent="0.25">
      <c r="A74" s="18"/>
      <c r="B74" s="19" t="s">
        <v>56</v>
      </c>
      <c r="D74" s="66">
        <f t="shared" ref="D74:O74" ca="1" si="4">SUM(D64:D73)</f>
        <v>2129.0522000000001</v>
      </c>
      <c r="E74" s="49">
        <f t="shared" ca="1" si="4"/>
        <v>2242.3876999999998</v>
      </c>
      <c r="F74" s="49">
        <f t="shared" ca="1" si="4"/>
        <v>1870.7494999999999</v>
      </c>
      <c r="G74" s="49">
        <f t="shared" ca="1" si="4"/>
        <v>1392.7057</v>
      </c>
      <c r="H74" s="49">
        <f t="shared" ca="1" si="4"/>
        <v>1349.4150000000002</v>
      </c>
      <c r="I74" s="67">
        <f t="shared" ca="1" si="4"/>
        <v>1463.9540999999999</v>
      </c>
      <c r="J74" s="66">
        <f t="shared" ca="1" si="4"/>
        <v>1308.7346</v>
      </c>
      <c r="K74" s="49">
        <f t="shared" ca="1" si="4"/>
        <v>1074.0041999999999</v>
      </c>
      <c r="L74" s="49">
        <f t="shared" ca="1" si="4"/>
        <v>1190.6653000000001</v>
      </c>
      <c r="M74" s="49">
        <f t="shared" ca="1" si="4"/>
        <v>1449.6901</v>
      </c>
      <c r="N74" s="49">
        <f t="shared" ca="1" si="4"/>
        <v>1342.827</v>
      </c>
      <c r="O74" s="67">
        <f t="shared" ca="1" si="4"/>
        <v>1536.2423000000001</v>
      </c>
    </row>
    <row r="75" spans="1:15" outlineLevel="1" x14ac:dyDescent="0.25">
      <c r="A75" s="20"/>
      <c r="B75" s="21" t="s">
        <v>0</v>
      </c>
      <c r="D75" s="68"/>
      <c r="E75" s="69"/>
      <c r="F75" s="69"/>
      <c r="G75" s="69"/>
      <c r="H75" s="69"/>
      <c r="I75" s="70"/>
      <c r="J75" s="68"/>
      <c r="K75" s="69"/>
      <c r="L75" s="69"/>
      <c r="M75" s="69"/>
      <c r="N75" s="69"/>
      <c r="O75" s="70"/>
    </row>
    <row r="76" spans="1:15" outlineLevel="1" x14ac:dyDescent="0.25">
      <c r="A76" s="52"/>
      <c r="B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</row>
    <row r="77" spans="1:15" outlineLevel="1" x14ac:dyDescent="0.25">
      <c r="A77" s="63"/>
      <c r="B77" s="64"/>
      <c r="D77" s="533" t="s">
        <v>100</v>
      </c>
      <c r="E77" s="534" t="s">
        <v>58</v>
      </c>
      <c r="F77" s="534" t="s">
        <v>101</v>
      </c>
      <c r="G77" s="534"/>
      <c r="H77" s="534"/>
      <c r="I77" s="534"/>
      <c r="J77" s="534" t="s">
        <v>100</v>
      </c>
      <c r="K77" s="534" t="s">
        <v>58</v>
      </c>
      <c r="L77" s="534" t="s">
        <v>101</v>
      </c>
      <c r="M77" s="534"/>
      <c r="N77" s="534"/>
      <c r="O77" s="535"/>
    </row>
    <row r="78" spans="1:15" outlineLevel="2" x14ac:dyDescent="0.25">
      <c r="A78" s="61">
        <v>34</v>
      </c>
      <c r="B78" s="62" t="s">
        <v>102</v>
      </c>
      <c r="D78" s="65">
        <f ca="1">VLOOKUP($A78,INDIRECT($P$2),COLUMN()-1,FALSE)*VLOOKUP($A78,Usinas!$C:$D,2,FALSE)</f>
        <v>3451.2147</v>
      </c>
      <c r="E78" s="65">
        <f ca="1">VLOOKUP($A78,INDIRECT($P$2),COLUMN()-1,FALSE)*VLOOKUP($A78,Usinas!$C:$D,2,FALSE)</f>
        <v>3617.0072</v>
      </c>
      <c r="F78" s="65">
        <f ca="1">VLOOKUP($A78,INDIRECT($P$2),COLUMN()-1,FALSE)*VLOOKUP($A78,Usinas!$C:$D,2,FALSE)</f>
        <v>3481.6424999999999</v>
      </c>
      <c r="G78" s="65">
        <f ca="1">VLOOKUP($A78,INDIRECT($P$2),COLUMN()-1,FALSE)*VLOOKUP($A78,Usinas!$C:$D,2,FALSE)</f>
        <v>2624.9829</v>
      </c>
      <c r="H78" s="65">
        <f ca="1">VLOOKUP($A78,INDIRECT($P$2),COLUMN()-1,FALSE)*VLOOKUP($A78,Usinas!$C:$D,2,FALSE)</f>
        <v>1800.3115</v>
      </c>
      <c r="I78" s="65">
        <f ca="1">VLOOKUP($A78,INDIRECT($P$2),COLUMN()-1,FALSE)*VLOOKUP($A78,Usinas!$C:$D,2,FALSE)</f>
        <v>1474.578</v>
      </c>
      <c r="J78" s="65">
        <f ca="1">VLOOKUP($A78,INDIRECT($P$2),COLUMN()-1,FALSE)*VLOOKUP($A78,Usinas!$C:$D,2,FALSE)</f>
        <v>1204.6288</v>
      </c>
      <c r="K78" s="65">
        <f ca="1">VLOOKUP($A78,INDIRECT($P$2),COLUMN()-1,FALSE)*VLOOKUP($A78,Usinas!$C:$D,2,FALSE)</f>
        <v>1008.7986</v>
      </c>
      <c r="L78" s="65">
        <f ca="1">VLOOKUP($A78,INDIRECT($P$2),COLUMN()-1,FALSE)*VLOOKUP($A78,Usinas!$C:$D,2,FALSE)</f>
        <v>961.59649999999999</v>
      </c>
      <c r="M78" s="65">
        <f ca="1">VLOOKUP($A78,INDIRECT($P$2),COLUMN()-1,FALSE)*VLOOKUP($A78,Usinas!$C:$D,2,FALSE)</f>
        <v>1104.3731</v>
      </c>
      <c r="N78" s="65">
        <f ca="1">VLOOKUP($A78,INDIRECT($P$2),COLUMN()-1,FALSE)*VLOOKUP($A78,Usinas!$C:$D,2,FALSE)</f>
        <v>1514.3682000000001</v>
      </c>
      <c r="O78" s="65">
        <f ca="1">VLOOKUP($A78,INDIRECT($P$2),COLUMN()-1,FALSE)*VLOOKUP($A78,Usinas!$C:$D,2,FALSE)</f>
        <v>2433.8339000000001</v>
      </c>
    </row>
    <row r="79" spans="1:15" outlineLevel="2" x14ac:dyDescent="0.25">
      <c r="A79" s="61">
        <v>45</v>
      </c>
      <c r="B79" s="62" t="s">
        <v>103</v>
      </c>
      <c r="D79" s="65">
        <f ca="1">VLOOKUP($A79,INDIRECT($P$2),COLUMN()-1,FALSE)*VLOOKUP($A79,Usinas!$C:$D,2,FALSE)</f>
        <v>1998.23</v>
      </c>
      <c r="E79" s="65">
        <f ca="1">VLOOKUP($A79,INDIRECT($P$2),COLUMN()-1,FALSE)*VLOOKUP($A79,Usinas!$C:$D,2,FALSE)</f>
        <v>2106.34</v>
      </c>
      <c r="F79" s="65">
        <f ca="1">VLOOKUP($A79,INDIRECT($P$2),COLUMN()-1,FALSE)*VLOOKUP($A79,Usinas!$C:$D,2,FALSE)</f>
        <v>2003.17</v>
      </c>
      <c r="G79" s="65">
        <f ca="1">VLOOKUP($A79,INDIRECT($P$2),COLUMN()-1,FALSE)*VLOOKUP($A79,Usinas!$C:$D,2,FALSE)</f>
        <v>1501.95</v>
      </c>
      <c r="H79" s="65">
        <f ca="1">VLOOKUP($A79,INDIRECT($P$2),COLUMN()-1,FALSE)*VLOOKUP($A79,Usinas!$C:$D,2,FALSE)</f>
        <v>1056.78</v>
      </c>
      <c r="I79" s="65">
        <f ca="1">VLOOKUP($A79,INDIRECT($P$2),COLUMN()-1,FALSE)*VLOOKUP($A79,Usinas!$C:$D,2,FALSE)</f>
        <v>896.61</v>
      </c>
      <c r="J79" s="65">
        <f ca="1">VLOOKUP($A79,INDIRECT($P$2),COLUMN()-1,FALSE)*VLOOKUP($A79,Usinas!$C:$D,2,FALSE)</f>
        <v>737.2</v>
      </c>
      <c r="K79" s="65">
        <f ca="1">VLOOKUP($A79,INDIRECT($P$2),COLUMN()-1,FALSE)*VLOOKUP($A79,Usinas!$C:$D,2,FALSE)</f>
        <v>628.14</v>
      </c>
      <c r="L79" s="65">
        <f ca="1">VLOOKUP($A79,INDIRECT($P$2),COLUMN()-1,FALSE)*VLOOKUP($A79,Usinas!$C:$D,2,FALSE)</f>
        <v>606.86</v>
      </c>
      <c r="M79" s="65">
        <f ca="1">VLOOKUP($A79,INDIRECT($P$2),COLUMN()-1,FALSE)*VLOOKUP($A79,Usinas!$C:$D,2,FALSE)</f>
        <v>691.41</v>
      </c>
      <c r="N79" s="65">
        <f ca="1">VLOOKUP($A79,INDIRECT($P$2),COLUMN()-1,FALSE)*VLOOKUP($A79,Usinas!$C:$D,2,FALSE)</f>
        <v>903.26</v>
      </c>
      <c r="O79" s="65">
        <f ca="1">VLOOKUP($A79,INDIRECT($P$2),COLUMN()-1,FALSE)*VLOOKUP($A79,Usinas!$C:$D,2,FALSE)</f>
        <v>1411.13</v>
      </c>
    </row>
    <row r="80" spans="1:15" outlineLevel="1" x14ac:dyDescent="0.25">
      <c r="A80" s="18"/>
      <c r="B80" s="19" t="s">
        <v>56</v>
      </c>
      <c r="D80" s="66">
        <f t="shared" ref="D80:O80" ca="1" si="5">SUM(D78:D79)</f>
        <v>5449.4447</v>
      </c>
      <c r="E80" s="49">
        <f t="shared" ca="1" si="5"/>
        <v>5723.3472000000002</v>
      </c>
      <c r="F80" s="49">
        <f t="shared" ca="1" si="5"/>
        <v>5484.8125</v>
      </c>
      <c r="G80" s="49">
        <f t="shared" ca="1" si="5"/>
        <v>4126.9328999999998</v>
      </c>
      <c r="H80" s="49">
        <f t="shared" ca="1" si="5"/>
        <v>2857.0915</v>
      </c>
      <c r="I80" s="67">
        <f t="shared" ca="1" si="5"/>
        <v>2371.1880000000001</v>
      </c>
      <c r="J80" s="66">
        <f t="shared" ca="1" si="5"/>
        <v>1941.8288</v>
      </c>
      <c r="K80" s="49">
        <f t="shared" ca="1" si="5"/>
        <v>1636.9386</v>
      </c>
      <c r="L80" s="49">
        <f t="shared" ca="1" si="5"/>
        <v>1568.4565</v>
      </c>
      <c r="M80" s="49">
        <f t="shared" ca="1" si="5"/>
        <v>1795.7831000000001</v>
      </c>
      <c r="N80" s="49">
        <f t="shared" ca="1" si="5"/>
        <v>2417.6282000000001</v>
      </c>
      <c r="O80" s="67">
        <f t="shared" ca="1" si="5"/>
        <v>3844.9639000000002</v>
      </c>
    </row>
    <row r="81" spans="1:15" outlineLevel="1" x14ac:dyDescent="0.25">
      <c r="A81" s="20"/>
      <c r="B81" s="21" t="s">
        <v>0</v>
      </c>
      <c r="D81" s="68"/>
      <c r="E81" s="69"/>
      <c r="F81" s="69"/>
      <c r="G81" s="69"/>
      <c r="H81" s="69"/>
      <c r="I81" s="70"/>
      <c r="J81" s="68"/>
      <c r="K81" s="69"/>
      <c r="L81" s="69"/>
      <c r="M81" s="69"/>
      <c r="N81" s="69"/>
      <c r="O81" s="70"/>
    </row>
    <row r="82" spans="1:15" outlineLevel="1" x14ac:dyDescent="0.25">
      <c r="A82" s="1"/>
      <c r="B82" s="134"/>
      <c r="D82" s="50"/>
      <c r="E82" s="51"/>
      <c r="F82" s="51"/>
      <c r="G82" s="51"/>
      <c r="H82" s="51"/>
      <c r="I82" s="51"/>
      <c r="J82" s="50"/>
      <c r="K82" s="51"/>
      <c r="L82" s="51"/>
      <c r="M82" s="51"/>
      <c r="N82" s="51"/>
      <c r="O82" s="51"/>
    </row>
    <row r="83" spans="1:15" ht="17.25" customHeight="1" outlineLevel="1" x14ac:dyDescent="0.25">
      <c r="A83" s="63"/>
      <c r="B83" s="64"/>
      <c r="D83" s="542" t="s">
        <v>104</v>
      </c>
      <c r="E83" s="543" t="s">
        <v>58</v>
      </c>
      <c r="F83" s="543" t="s">
        <v>105</v>
      </c>
      <c r="G83" s="543"/>
      <c r="H83" s="543"/>
      <c r="I83" s="544"/>
      <c r="J83" s="542" t="s">
        <v>104</v>
      </c>
      <c r="K83" s="543" t="s">
        <v>58</v>
      </c>
      <c r="L83" s="543" t="s">
        <v>105</v>
      </c>
      <c r="M83" s="543"/>
      <c r="N83" s="543"/>
      <c r="O83" s="544"/>
    </row>
    <row r="84" spans="1:15" outlineLevel="2" x14ac:dyDescent="0.25">
      <c r="A84" s="61">
        <v>46</v>
      </c>
      <c r="B84" s="62" t="s">
        <v>106</v>
      </c>
      <c r="D84" s="65">
        <f ca="1">VLOOKUP($A84,INDIRECT($P$2),COLUMN()-1,FALSE)*VLOOKUP($A84,Usinas!$C:$D,2,FALSE)</f>
        <v>1935.0408</v>
      </c>
      <c r="E84" s="65">
        <f ca="1">VLOOKUP($A84,INDIRECT($P$2),COLUMN()-1,FALSE)*VLOOKUP($A84,Usinas!$C:$D,2,FALSE)</f>
        <v>2073.2580000000003</v>
      </c>
      <c r="F84" s="65">
        <f ca="1">VLOOKUP($A84,INDIRECT($P$2),COLUMN()-1,FALSE)*VLOOKUP($A84,Usinas!$C:$D,2,FALSE)</f>
        <v>1978.0002000000002</v>
      </c>
      <c r="G84" s="65">
        <f ca="1">VLOOKUP($A84,INDIRECT($P$2),COLUMN()-1,FALSE)*VLOOKUP($A84,Usinas!$C:$D,2,FALSE)</f>
        <v>1519.2006000000001</v>
      </c>
      <c r="H84" s="65">
        <f ca="1">VLOOKUP($A84,INDIRECT($P$2),COLUMN()-1,FALSE)*VLOOKUP($A84,Usinas!$C:$D,2,FALSE)</f>
        <v>1096.5684000000001</v>
      </c>
      <c r="I84" s="65">
        <f ca="1">VLOOKUP($A84,INDIRECT($P$2),COLUMN()-1,FALSE)*VLOOKUP($A84,Usinas!$C:$D,2,FALSE)</f>
        <v>953.25720000000001</v>
      </c>
      <c r="J84" s="65">
        <f ca="1">VLOOKUP($A84,INDIRECT($P$2),COLUMN()-1,FALSE)*VLOOKUP($A84,Usinas!$C:$D,2,FALSE)</f>
        <v>781.58940000000007</v>
      </c>
      <c r="K84" s="65">
        <f ca="1">VLOOKUP($A84,INDIRECT($P$2),COLUMN()-1,FALSE)*VLOOKUP($A84,Usinas!$C:$D,2,FALSE)</f>
        <v>665.9556</v>
      </c>
      <c r="L84" s="65">
        <f ca="1">VLOOKUP($A84,INDIRECT($P$2),COLUMN()-1,FALSE)*VLOOKUP($A84,Usinas!$C:$D,2,FALSE)</f>
        <v>647.1078</v>
      </c>
      <c r="M84" s="65">
        <f ca="1">VLOOKUP($A84,INDIRECT($P$2),COLUMN()-1,FALSE)*VLOOKUP($A84,Usinas!$C:$D,2,FALSE)</f>
        <v>730.98900000000003</v>
      </c>
      <c r="N84" s="65">
        <f ca="1">VLOOKUP($A84,INDIRECT($P$2),COLUMN()-1,FALSE)*VLOOKUP($A84,Usinas!$C:$D,2,FALSE)</f>
        <v>920.14620000000002</v>
      </c>
      <c r="O84" s="65">
        <f ca="1">VLOOKUP($A84,INDIRECT($P$2),COLUMN()-1,FALSE)*VLOOKUP($A84,Usinas!$C:$D,2,FALSE)</f>
        <v>1375.0404000000001</v>
      </c>
    </row>
    <row r="85" spans="1:15" outlineLevel="2" x14ac:dyDescent="0.25">
      <c r="A85" s="61">
        <v>66</v>
      </c>
      <c r="B85" s="62" t="s">
        <v>713</v>
      </c>
      <c r="D85" s="65">
        <f ca="1">(VLOOKUP(66,INDIRECT($P$2),COLUMN()-1,FALSE) - VLOOKUP(44,INDIRECT($P$2),COLUMN()-1,FALSE)- VLOOKUP(61,INDIRECT($P$2),COLUMN()-1,FALSE))*VLOOKUP($A85,Usinas!$C:$D,2,FALSE)</f>
        <v>3291.8586</v>
      </c>
      <c r="E85" s="65">
        <f ca="1">(VLOOKUP(66,INDIRECT($P$2),COLUMN()-1,FALSE) - VLOOKUP(44,INDIRECT($P$2),COLUMN()-1,FALSE)- VLOOKUP(61,INDIRECT($P$2),COLUMN()-1,FALSE))*VLOOKUP($A85,Usinas!$C:$D,2,FALSE)</f>
        <v>3972.3622</v>
      </c>
      <c r="F85" s="65">
        <f ca="1">(VLOOKUP(66,INDIRECT($P$2),COLUMN()-1,FALSE) - VLOOKUP(44,INDIRECT($P$2),COLUMN()-1,FALSE)- VLOOKUP(61,INDIRECT($P$2),COLUMN()-1,FALSE))*VLOOKUP($A85,Usinas!$C:$D,2,FALSE)</f>
        <v>3766.5563999999999</v>
      </c>
      <c r="G85" s="65">
        <f ca="1">(VLOOKUP(66,INDIRECT($P$2),COLUMN()-1,FALSE) - VLOOKUP(44,INDIRECT($P$2),COLUMN()-1,FALSE)- VLOOKUP(61,INDIRECT($P$2),COLUMN()-1,FALSE))*VLOOKUP($A85,Usinas!$C:$D,2,FALSE)</f>
        <v>3535.9297999999999</v>
      </c>
      <c r="H85" s="65">
        <f ca="1">(VLOOKUP(66,INDIRECT($P$2),COLUMN()-1,FALSE) - VLOOKUP(44,INDIRECT($P$2),COLUMN()-1,FALSE)- VLOOKUP(61,INDIRECT($P$2),COLUMN()-1,FALSE))*VLOOKUP($A85,Usinas!$C:$D,2,FALSE)</f>
        <v>3479.0488</v>
      </c>
      <c r="I85" s="65">
        <f ca="1">(VLOOKUP(66,INDIRECT($P$2),COLUMN()-1,FALSE) - VLOOKUP(44,INDIRECT($P$2),COLUMN()-1,FALSE)- VLOOKUP(61,INDIRECT($P$2),COLUMN()-1,FALSE))*VLOOKUP($A85,Usinas!$C:$D,2,FALSE)</f>
        <v>3592.8108000000002</v>
      </c>
      <c r="J85" s="65">
        <f ca="1">(VLOOKUP(66,INDIRECT($P$2),COLUMN()-1,FALSE) - VLOOKUP(44,INDIRECT($P$2),COLUMN()-1,FALSE)- VLOOKUP(61,INDIRECT($P$2),COLUMN()-1,FALSE))*VLOOKUP($A85,Usinas!$C:$D,2,FALSE)</f>
        <v>3129.4892</v>
      </c>
      <c r="K85" s="65">
        <f ca="1">(VLOOKUP(66,INDIRECT($P$2),COLUMN()-1,FALSE) - VLOOKUP(44,INDIRECT($P$2),COLUMN()-1,FALSE)- VLOOKUP(61,INDIRECT($P$2),COLUMN()-1,FALSE))*VLOOKUP($A85,Usinas!$C:$D,2,FALSE)</f>
        <v>2612.3892000000001</v>
      </c>
      <c r="L85" s="65">
        <f ca="1">(VLOOKUP(66,INDIRECT($P$2),COLUMN()-1,FALSE) - VLOOKUP(44,INDIRECT($P$2),COLUMN()-1,FALSE)- VLOOKUP(61,INDIRECT($P$2),COLUMN()-1,FALSE))*VLOOKUP($A85,Usinas!$C:$D,2,FALSE)</f>
        <v>2667.2017999999998</v>
      </c>
      <c r="M85" s="65">
        <f ca="1">(VLOOKUP(66,INDIRECT($P$2),COLUMN()-1,FALSE) - VLOOKUP(44,INDIRECT($P$2),COLUMN()-1,FALSE)- VLOOKUP(61,INDIRECT($P$2),COLUMN()-1,FALSE))*VLOOKUP($A85,Usinas!$C:$D,2,FALSE)</f>
        <v>3272.2087999999999</v>
      </c>
      <c r="N85" s="65">
        <f ca="1">(VLOOKUP(66,INDIRECT($P$2),COLUMN()-1,FALSE) - VLOOKUP(44,INDIRECT($P$2),COLUMN()-1,FALSE)- VLOOKUP(61,INDIRECT($P$2),COLUMN()-1,FALSE))*VLOOKUP($A85,Usinas!$C:$D,2,FALSE)</f>
        <v>3044.6848</v>
      </c>
      <c r="O85" s="65">
        <f ca="1">(VLOOKUP(66,INDIRECT($P$2),COLUMN()-1,FALSE) - VLOOKUP(44,INDIRECT($P$2),COLUMN()-1,FALSE)- VLOOKUP(61,INDIRECT($P$2),COLUMN()-1,FALSE))*VLOOKUP($A85,Usinas!$C:$D,2,FALSE)</f>
        <v>3005.3852000000002</v>
      </c>
    </row>
    <row r="86" spans="1:15" s="259" customFormat="1" outlineLevel="2" x14ac:dyDescent="0.25">
      <c r="A86" s="61"/>
      <c r="B86" s="134" t="s">
        <v>761</v>
      </c>
      <c r="C86" s="93"/>
      <c r="D86" s="285">
        <f ca="1">(VLOOKUP(44,INDIRECT($P$2),COLUMN()-1,FALSE))*VLOOKUP($A85,Usinas!$C:$D,2,FALSE)</f>
        <v>10445.42</v>
      </c>
      <c r="E86" s="285">
        <f ca="1">(VLOOKUP(44,INDIRECT($P$2),COLUMN()-1,FALSE))*VLOOKUP($A85,Usinas!$C:$D,2,FALSE)</f>
        <v>10988.375</v>
      </c>
      <c r="F86" s="285">
        <f ca="1">(VLOOKUP(44,INDIRECT($P$2),COLUMN()-1,FALSE))*VLOOKUP($A85,Usinas!$C:$D,2,FALSE)</f>
        <v>10456.796200000001</v>
      </c>
      <c r="G86" s="285">
        <f ca="1">(VLOOKUP(44,INDIRECT($P$2),COLUMN()-1,FALSE))*VLOOKUP($A85,Usinas!$C:$D,2,FALSE)</f>
        <v>7795.7996000000003</v>
      </c>
      <c r="H86" s="285">
        <f ca="1">(VLOOKUP(44,INDIRECT($P$2),COLUMN()-1,FALSE))*VLOOKUP($A85,Usinas!$C:$D,2,FALSE)</f>
        <v>5424.3789999999999</v>
      </c>
      <c r="I86" s="285">
        <f ca="1">(VLOOKUP(44,INDIRECT($P$2),COLUMN()-1,FALSE))*VLOOKUP($A85,Usinas!$C:$D,2,FALSE)</f>
        <v>4563.9246000000003</v>
      </c>
      <c r="J86" s="285">
        <f ca="1">(VLOOKUP(44,INDIRECT($P$2),COLUMN()-1,FALSE))*VLOOKUP($A85,Usinas!$C:$D,2,FALSE)</f>
        <v>3720.0174000000002</v>
      </c>
      <c r="K86" s="285">
        <f ca="1">(VLOOKUP(44,INDIRECT($P$2),COLUMN()-1,FALSE))*VLOOKUP($A85,Usinas!$C:$D,2,FALSE)</f>
        <v>3129.4892</v>
      </c>
      <c r="L86" s="285">
        <f ca="1">(VLOOKUP(44,INDIRECT($P$2),COLUMN()-1,FALSE))*VLOOKUP($A85,Usinas!$C:$D,2,FALSE)</f>
        <v>3022.9666000000002</v>
      </c>
      <c r="M86" s="285">
        <f ca="1">(VLOOKUP(44,INDIRECT($P$2),COLUMN()-1,FALSE))*VLOOKUP($A85,Usinas!$C:$D,2,FALSE)</f>
        <v>3480.0830000000001</v>
      </c>
      <c r="N86" s="285">
        <f ca="1">(VLOOKUP(44,INDIRECT($P$2),COLUMN()-1,FALSE))*VLOOKUP($A85,Usinas!$C:$D,2,FALSE)</f>
        <v>4610.4636</v>
      </c>
      <c r="O86" s="285">
        <f ca="1">(VLOOKUP(44,INDIRECT($P$2),COLUMN()-1,FALSE))*VLOOKUP($A85,Usinas!$C:$D,2,FALSE)</f>
        <v>7332.4780000000001</v>
      </c>
    </row>
    <row r="87" spans="1:15" s="405" customFormat="1" outlineLevel="2" x14ac:dyDescent="0.25">
      <c r="A87" s="61"/>
      <c r="B87" s="134" t="s">
        <v>762</v>
      </c>
      <c r="C87" s="93"/>
      <c r="D87" s="285">
        <f ca="1">(VLOOKUP(61,INDIRECT($P$2),COLUMN()-1,FALSE))*VLOOKUP($A85,Usinas!$C:$D,2,FALSE)</f>
        <v>1575.0866000000001</v>
      </c>
      <c r="E87" s="285">
        <f ca="1">(VLOOKUP(61,INDIRECT($P$2),COLUMN()-1,FALSE))*VLOOKUP($A85,Usinas!$C:$D,2,FALSE)</f>
        <v>1629.8992000000001</v>
      </c>
      <c r="F87" s="285">
        <f ca="1">(VLOOKUP(61,INDIRECT($P$2),COLUMN()-1,FALSE))*VLOOKUP($A85,Usinas!$C:$D,2,FALSE)</f>
        <v>1342.3915999999999</v>
      </c>
      <c r="G87" s="285">
        <f ca="1">(VLOOKUP(61,INDIRECT($P$2),COLUMN()-1,FALSE))*VLOOKUP($A85,Usinas!$C:$D,2,FALSE)</f>
        <v>1019.7212</v>
      </c>
      <c r="H87" s="285">
        <f ca="1">(VLOOKUP(61,INDIRECT($P$2),COLUMN()-1,FALSE))*VLOOKUP($A85,Usinas!$C:$D,2,FALSE)</f>
        <v>1026.9606000000001</v>
      </c>
      <c r="I87" s="285">
        <f ca="1">(VLOOKUP(61,INDIRECT($P$2),COLUMN()-1,FALSE))*VLOOKUP($A85,Usinas!$C:$D,2,FALSE)</f>
        <v>1134.5174</v>
      </c>
      <c r="J87" s="285">
        <f ca="1">(VLOOKUP(61,INDIRECT($P$2),COLUMN()-1,FALSE))*VLOOKUP($A85,Usinas!$C:$D,2,FALSE)</f>
        <v>1025.9264000000001</v>
      </c>
      <c r="K87" s="285">
        <f ca="1">(VLOOKUP(61,INDIRECT($P$2),COLUMN()-1,FALSE))*VLOOKUP($A85,Usinas!$C:$D,2,FALSE)</f>
        <v>833.5652</v>
      </c>
      <c r="L87" s="285">
        <f ca="1">(VLOOKUP(61,INDIRECT($P$2),COLUMN()-1,FALSE))*VLOOKUP($A85,Usinas!$C:$D,2,FALSE)</f>
        <v>928.71159999999998</v>
      </c>
      <c r="M87" s="285">
        <f ca="1">(VLOOKUP(61,INDIRECT($P$2),COLUMN()-1,FALSE))*VLOOKUP($A85,Usinas!$C:$D,2,FALSE)</f>
        <v>1147.962</v>
      </c>
      <c r="N87" s="285">
        <f ca="1">(VLOOKUP(61,INDIRECT($P$2),COLUMN()-1,FALSE))*VLOOKUP($A85,Usinas!$C:$D,2,FALSE)</f>
        <v>1047.6446000000001</v>
      </c>
      <c r="O87" s="285">
        <f ca="1">(VLOOKUP(61,INDIRECT($P$2),COLUMN()-1,FALSE))*VLOOKUP($A85,Usinas!$C:$D,2,FALSE)</f>
        <v>1151.0645999999999</v>
      </c>
    </row>
    <row r="88" spans="1:15" outlineLevel="1" x14ac:dyDescent="0.25">
      <c r="A88" s="18"/>
      <c r="B88" s="19" t="s">
        <v>56</v>
      </c>
      <c r="D88" s="66">
        <f t="shared" ref="D88:O88" ca="1" si="6">SUM(D84:D87)</f>
        <v>17247.405999999999</v>
      </c>
      <c r="E88" s="66">
        <f t="shared" ca="1" si="6"/>
        <v>18663.894400000001</v>
      </c>
      <c r="F88" s="66">
        <f t="shared" ca="1" si="6"/>
        <v>17543.7444</v>
      </c>
      <c r="G88" s="66">
        <f t="shared" ca="1" si="6"/>
        <v>13870.6512</v>
      </c>
      <c r="H88" s="66">
        <f t="shared" ca="1" si="6"/>
        <v>11026.956800000002</v>
      </c>
      <c r="I88" s="66">
        <f t="shared" ca="1" si="6"/>
        <v>10244.510000000002</v>
      </c>
      <c r="J88" s="66">
        <f t="shared" ca="1" si="6"/>
        <v>8657.0223999999998</v>
      </c>
      <c r="K88" s="66">
        <f t="shared" ca="1" si="6"/>
        <v>7241.3991999999998</v>
      </c>
      <c r="L88" s="66">
        <f t="shared" ca="1" si="6"/>
        <v>7265.9877999999999</v>
      </c>
      <c r="M88" s="66">
        <f t="shared" ca="1" si="6"/>
        <v>8631.2428</v>
      </c>
      <c r="N88" s="66">
        <f t="shared" ca="1" si="6"/>
        <v>9622.9392000000007</v>
      </c>
      <c r="O88" s="66">
        <f t="shared" ca="1" si="6"/>
        <v>12863.968200000001</v>
      </c>
    </row>
    <row r="89" spans="1:15" outlineLevel="1" x14ac:dyDescent="0.25">
      <c r="A89" s="20"/>
      <c r="B89" s="21" t="s">
        <v>0</v>
      </c>
      <c r="D89" s="68"/>
      <c r="E89" s="69"/>
      <c r="F89" s="69"/>
      <c r="G89" s="69"/>
      <c r="H89" s="69"/>
      <c r="I89" s="70"/>
      <c r="J89" s="68"/>
      <c r="K89" s="69"/>
      <c r="L89" s="69"/>
      <c r="M89" s="69"/>
      <c r="N89" s="69"/>
      <c r="O89" s="70"/>
    </row>
    <row r="90" spans="1:15" outlineLevel="1" x14ac:dyDescent="0.25">
      <c r="A90" s="1"/>
      <c r="B90" s="134" t="s">
        <v>713</v>
      </c>
      <c r="D90" s="285"/>
      <c r="E90" s="285"/>
      <c r="F90" s="285"/>
      <c r="G90" s="285"/>
      <c r="H90" s="285"/>
      <c r="I90" s="285"/>
      <c r="J90" s="285"/>
      <c r="K90" s="285"/>
      <c r="L90" s="285"/>
      <c r="M90" s="285"/>
      <c r="N90" s="285"/>
      <c r="O90" s="285"/>
    </row>
    <row r="91" spans="1:15" outlineLevel="1" x14ac:dyDescent="0.25">
      <c r="A91" s="63"/>
      <c r="B91" s="64"/>
      <c r="D91" s="542" t="s">
        <v>108</v>
      </c>
      <c r="E91" s="543" t="s">
        <v>58</v>
      </c>
      <c r="F91" s="543" t="s">
        <v>109</v>
      </c>
      <c r="G91" s="543"/>
      <c r="H91" s="543"/>
      <c r="I91" s="544"/>
      <c r="J91" s="542" t="s">
        <v>108</v>
      </c>
      <c r="K91" s="543" t="s">
        <v>58</v>
      </c>
      <c r="L91" s="543" t="s">
        <v>109</v>
      </c>
      <c r="M91" s="543"/>
      <c r="N91" s="543"/>
      <c r="O91" s="544"/>
    </row>
    <row r="92" spans="1:15" outlineLevel="2" x14ac:dyDescent="0.25">
      <c r="A92" s="61">
        <v>120</v>
      </c>
      <c r="B92" s="62" t="s">
        <v>110</v>
      </c>
      <c r="D92" s="65">
        <f ca="1">VLOOKUP($A92,INDIRECT($P$2),COLUMN()-1,FALSE)*VLOOKUP($A92,Usinas!$C:$D,2,FALSE)</f>
        <v>22.707000000000001</v>
      </c>
      <c r="E92" s="65">
        <f ca="1">VLOOKUP($A92,INDIRECT($P$2),COLUMN()-1,FALSE)*VLOOKUP($A92,Usinas!$C:$D,2,FALSE)</f>
        <v>24.220800000000004</v>
      </c>
      <c r="F92" s="65">
        <f ca="1">VLOOKUP($A92,INDIRECT($P$2),COLUMN()-1,FALSE)*VLOOKUP($A92,Usinas!$C:$D,2,FALSE)</f>
        <v>23.211600000000001</v>
      </c>
      <c r="G92" s="65">
        <f ca="1">VLOOKUP($A92,INDIRECT($P$2),COLUMN()-1,FALSE)*VLOOKUP($A92,Usinas!$C:$D,2,FALSE)</f>
        <v>16.651800000000001</v>
      </c>
      <c r="H92" s="65">
        <f ca="1">VLOOKUP($A92,INDIRECT($P$2),COLUMN()-1,FALSE)*VLOOKUP($A92,Usinas!$C:$D,2,FALSE)</f>
        <v>13.119600000000002</v>
      </c>
      <c r="I92" s="65">
        <f ca="1">VLOOKUP($A92,INDIRECT($P$2),COLUMN()-1,FALSE)*VLOOKUP($A92,Usinas!$C:$D,2,FALSE)</f>
        <v>12.110400000000002</v>
      </c>
      <c r="J92" s="65">
        <f ca="1">VLOOKUP($A92,INDIRECT($P$2),COLUMN()-1,FALSE)*VLOOKUP($A92,Usinas!$C:$D,2,FALSE)</f>
        <v>10.092000000000001</v>
      </c>
      <c r="K92" s="65">
        <f ca="1">VLOOKUP($A92,INDIRECT($P$2),COLUMN()-1,FALSE)*VLOOKUP($A92,Usinas!$C:$D,2,FALSE)</f>
        <v>8.5782000000000007</v>
      </c>
      <c r="L92" s="65">
        <f ca="1">VLOOKUP($A92,INDIRECT($P$2),COLUMN()-1,FALSE)*VLOOKUP($A92,Usinas!$C:$D,2,FALSE)</f>
        <v>9.0828000000000007</v>
      </c>
      <c r="M92" s="65">
        <f ca="1">VLOOKUP($A92,INDIRECT($P$2),COLUMN()-1,FALSE)*VLOOKUP($A92,Usinas!$C:$D,2,FALSE)</f>
        <v>10.092000000000001</v>
      </c>
      <c r="N92" s="65">
        <f ca="1">VLOOKUP($A92,INDIRECT($P$2),COLUMN()-1,FALSE)*VLOOKUP($A92,Usinas!$C:$D,2,FALSE)</f>
        <v>11.6058</v>
      </c>
      <c r="O92" s="65">
        <f ca="1">VLOOKUP($A92,INDIRECT($P$2),COLUMN()-1,FALSE)*VLOOKUP($A92,Usinas!$C:$D,2,FALSE)</f>
        <v>16.651800000000001</v>
      </c>
    </row>
    <row r="93" spans="1:15" outlineLevel="2" x14ac:dyDescent="0.25">
      <c r="A93" s="61">
        <v>121</v>
      </c>
      <c r="B93" s="62" t="s">
        <v>111</v>
      </c>
      <c r="D93" s="65">
        <f ca="1">VLOOKUP($A93,INDIRECT($P$2),COLUMN()-1,FALSE)*VLOOKUP($A93,Usinas!$C:$D,2,FALSE)</f>
        <v>73.531500000000008</v>
      </c>
      <c r="E93" s="65">
        <f ca="1">VLOOKUP($A93,INDIRECT($P$2),COLUMN()-1,FALSE)*VLOOKUP($A93,Usinas!$C:$D,2,FALSE)</f>
        <v>77.7333</v>
      </c>
      <c r="F93" s="65">
        <f ca="1">VLOOKUP($A93,INDIRECT($P$2),COLUMN()-1,FALSE)*VLOOKUP($A93,Usinas!$C:$D,2,FALSE)</f>
        <v>71.430599999999998</v>
      </c>
      <c r="G93" s="65">
        <f ca="1">VLOOKUP($A93,INDIRECT($P$2),COLUMN()-1,FALSE)*VLOOKUP($A93,Usinas!$C:$D,2,FALSE)</f>
        <v>55.323700000000002</v>
      </c>
      <c r="H93" s="65">
        <f ca="1">VLOOKUP($A93,INDIRECT($P$2),COLUMN()-1,FALSE)*VLOOKUP($A93,Usinas!$C:$D,2,FALSE)</f>
        <v>42.718299999999999</v>
      </c>
      <c r="I93" s="65">
        <f ca="1">VLOOKUP($A93,INDIRECT($P$2),COLUMN()-1,FALSE)*VLOOKUP($A93,Usinas!$C:$D,2,FALSE)</f>
        <v>37.816200000000002</v>
      </c>
      <c r="J93" s="65">
        <f ca="1">VLOOKUP($A93,INDIRECT($P$2),COLUMN()-1,FALSE)*VLOOKUP($A93,Usinas!$C:$D,2,FALSE)</f>
        <v>32.914100000000005</v>
      </c>
      <c r="K93" s="65">
        <f ca="1">VLOOKUP($A93,INDIRECT($P$2),COLUMN()-1,FALSE)*VLOOKUP($A93,Usinas!$C:$D,2,FALSE)</f>
        <v>29.412600000000001</v>
      </c>
      <c r="L93" s="65">
        <f ca="1">VLOOKUP($A93,INDIRECT($P$2),COLUMN()-1,FALSE)*VLOOKUP($A93,Usinas!$C:$D,2,FALSE)</f>
        <v>31.513500000000001</v>
      </c>
      <c r="M93" s="65">
        <f ca="1">VLOOKUP($A93,INDIRECT($P$2),COLUMN()-1,FALSE)*VLOOKUP($A93,Usinas!$C:$D,2,FALSE)</f>
        <v>35.715299999999999</v>
      </c>
      <c r="N93" s="65">
        <f ca="1">VLOOKUP($A93,INDIRECT($P$2),COLUMN()-1,FALSE)*VLOOKUP($A93,Usinas!$C:$D,2,FALSE)</f>
        <v>40.617400000000004</v>
      </c>
      <c r="O93" s="65">
        <f ca="1">VLOOKUP($A93,INDIRECT($P$2),COLUMN()-1,FALSE)*VLOOKUP($A93,Usinas!$C:$D,2,FALSE)</f>
        <v>55.323700000000002</v>
      </c>
    </row>
    <row r="94" spans="1:15" outlineLevel="2" x14ac:dyDescent="0.25">
      <c r="A94" s="61">
        <v>122</v>
      </c>
      <c r="B94" s="62" t="s">
        <v>112</v>
      </c>
      <c r="D94" s="65">
        <f ca="1">VLOOKUP($A94,INDIRECT($P$2),COLUMN()-1,FALSE)*VLOOKUP($A94,Usinas!$C:$D,2,FALSE)</f>
        <v>42.287999999999997</v>
      </c>
      <c r="E94" s="65">
        <f ca="1">VLOOKUP($A94,INDIRECT($P$2),COLUMN()-1,FALSE)*VLOOKUP($A94,Usinas!$C:$D,2,FALSE)</f>
        <v>45.107199999999999</v>
      </c>
      <c r="F94" s="65">
        <f ca="1">VLOOKUP($A94,INDIRECT($P$2),COLUMN()-1,FALSE)*VLOOKUP($A94,Usinas!$C:$D,2,FALSE)</f>
        <v>40.878399999999999</v>
      </c>
      <c r="G94" s="65">
        <f ca="1">VLOOKUP($A94,INDIRECT($P$2),COLUMN()-1,FALSE)*VLOOKUP($A94,Usinas!$C:$D,2,FALSE)</f>
        <v>31.715999999999998</v>
      </c>
      <c r="H94" s="65">
        <f ca="1">VLOOKUP($A94,INDIRECT($P$2),COLUMN()-1,FALSE)*VLOOKUP($A94,Usinas!$C:$D,2,FALSE)</f>
        <v>24.667999999999999</v>
      </c>
      <c r="I94" s="65">
        <f ca="1">VLOOKUP($A94,INDIRECT($P$2),COLUMN()-1,FALSE)*VLOOKUP($A94,Usinas!$C:$D,2,FALSE)</f>
        <v>21.848800000000001</v>
      </c>
      <c r="J94" s="65">
        <f ca="1">VLOOKUP($A94,INDIRECT($P$2),COLUMN()-1,FALSE)*VLOOKUP($A94,Usinas!$C:$D,2,FALSE)</f>
        <v>19.029599999999999</v>
      </c>
      <c r="K94" s="65">
        <f ca="1">VLOOKUP($A94,INDIRECT($P$2),COLUMN()-1,FALSE)*VLOOKUP($A94,Usinas!$C:$D,2,FALSE)</f>
        <v>16.915199999999999</v>
      </c>
      <c r="L94" s="65">
        <f ca="1">VLOOKUP($A94,INDIRECT($P$2),COLUMN()-1,FALSE)*VLOOKUP($A94,Usinas!$C:$D,2,FALSE)</f>
        <v>17.9724</v>
      </c>
      <c r="M94" s="65">
        <f ca="1">VLOOKUP($A94,INDIRECT($P$2),COLUMN()-1,FALSE)*VLOOKUP($A94,Usinas!$C:$D,2,FALSE)</f>
        <v>20.0868</v>
      </c>
      <c r="N94" s="65">
        <f ca="1">VLOOKUP($A94,INDIRECT($P$2),COLUMN()-1,FALSE)*VLOOKUP($A94,Usinas!$C:$D,2,FALSE)</f>
        <v>23.258399999999998</v>
      </c>
      <c r="O94" s="65">
        <f ca="1">VLOOKUP($A94,INDIRECT($P$2),COLUMN()-1,FALSE)*VLOOKUP($A94,Usinas!$C:$D,2,FALSE)</f>
        <v>31.363599999999998</v>
      </c>
    </row>
    <row r="95" spans="1:15" outlineLevel="2" x14ac:dyDescent="0.25">
      <c r="A95" s="61">
        <v>123</v>
      </c>
      <c r="B95" s="62" t="s">
        <v>113</v>
      </c>
      <c r="D95" s="65">
        <f ca="1">VLOOKUP($A95,INDIRECT($P$2),COLUMN()-1,FALSE)*VLOOKUP($A95,Usinas!$C:$D,2,FALSE)</f>
        <v>200.29519999999999</v>
      </c>
      <c r="E95" s="65">
        <f ca="1">VLOOKUP($A95,INDIRECT($P$2),COLUMN()-1,FALSE)*VLOOKUP($A95,Usinas!$C:$D,2,FALSE)</f>
        <v>211.48189999999997</v>
      </c>
      <c r="F95" s="65">
        <f ca="1">VLOOKUP($A95,INDIRECT($P$2),COLUMN()-1,FALSE)*VLOOKUP($A95,Usinas!$C:$D,2,FALSE)</f>
        <v>204.55679999999998</v>
      </c>
      <c r="G95" s="65">
        <f ca="1">VLOOKUP($A95,INDIRECT($P$2),COLUMN()-1,FALSE)*VLOOKUP($A95,Usinas!$C:$D,2,FALSE)</f>
        <v>144.89439999999999</v>
      </c>
      <c r="H95" s="65">
        <f ca="1">VLOOKUP($A95,INDIRECT($P$2),COLUMN()-1,FALSE)*VLOOKUP($A95,Usinas!$C:$D,2,FALSE)</f>
        <v>101.21299999999999</v>
      </c>
      <c r="I95" s="65">
        <f ca="1">VLOOKUP($A95,INDIRECT($P$2),COLUMN()-1,FALSE)*VLOOKUP($A95,Usinas!$C:$D,2,FALSE)</f>
        <v>88.960899999999995</v>
      </c>
      <c r="J95" s="65">
        <f ca="1">VLOOKUP($A95,INDIRECT($P$2),COLUMN()-1,FALSE)*VLOOKUP($A95,Usinas!$C:$D,2,FALSE)</f>
        <v>74.577999999999989</v>
      </c>
      <c r="K95" s="65">
        <f ca="1">VLOOKUP($A95,INDIRECT($P$2),COLUMN()-1,FALSE)*VLOOKUP($A95,Usinas!$C:$D,2,FALSE)</f>
        <v>63.923999999999992</v>
      </c>
      <c r="L95" s="65">
        <f ca="1">VLOOKUP($A95,INDIRECT($P$2),COLUMN()-1,FALSE)*VLOOKUP($A95,Usinas!$C:$D,2,FALSE)</f>
        <v>66.0548</v>
      </c>
      <c r="M95" s="65">
        <f ca="1">VLOOKUP($A95,INDIRECT($P$2),COLUMN()-1,FALSE)*VLOOKUP($A95,Usinas!$C:$D,2,FALSE)</f>
        <v>78.83959999999999</v>
      </c>
      <c r="N95" s="65">
        <f ca="1">VLOOKUP($A95,INDIRECT($P$2),COLUMN()-1,FALSE)*VLOOKUP($A95,Usinas!$C:$D,2,FALSE)</f>
        <v>98.549499999999995</v>
      </c>
      <c r="O95" s="65">
        <f ca="1">VLOOKUP($A95,INDIRECT($P$2),COLUMN()-1,FALSE)*VLOOKUP($A95,Usinas!$C:$D,2,FALSE)</f>
        <v>142.7636</v>
      </c>
    </row>
    <row r="96" spans="1:15" outlineLevel="2" x14ac:dyDescent="0.25">
      <c r="A96" s="61">
        <v>197</v>
      </c>
      <c r="B96" s="62" t="s">
        <v>114</v>
      </c>
      <c r="D96" s="65">
        <f ca="1">VLOOKUP($A96,INDIRECT($P$2),COLUMN()-1,FALSE)*VLOOKUP($A96,Usinas!$C:$D,2,FALSE)</f>
        <v>69.640199999999993</v>
      </c>
      <c r="E96" s="65">
        <f ca="1">VLOOKUP($A96,INDIRECT($P$2),COLUMN()-1,FALSE)*VLOOKUP($A96,Usinas!$C:$D,2,FALSE)</f>
        <v>68.53479999999999</v>
      </c>
      <c r="F96" s="65">
        <f ca="1">VLOOKUP($A96,INDIRECT($P$2),COLUMN()-1,FALSE)*VLOOKUP($A96,Usinas!$C:$D,2,FALSE)</f>
        <v>63.007799999999996</v>
      </c>
      <c r="G96" s="65">
        <f ca="1">VLOOKUP($A96,INDIRECT($P$2),COLUMN()-1,FALSE)*VLOOKUP($A96,Usinas!$C:$D,2,FALSE)</f>
        <v>46.4268</v>
      </c>
      <c r="H96" s="65">
        <f ca="1">VLOOKUP($A96,INDIRECT($P$2),COLUMN()-1,FALSE)*VLOOKUP($A96,Usinas!$C:$D,2,FALSE)</f>
        <v>36.478200000000001</v>
      </c>
      <c r="I96" s="65">
        <f ca="1">VLOOKUP($A96,INDIRECT($P$2),COLUMN()-1,FALSE)*VLOOKUP($A96,Usinas!$C:$D,2,FALSE)</f>
        <v>30.9512</v>
      </c>
      <c r="J96" s="65">
        <f ca="1">VLOOKUP($A96,INDIRECT($P$2),COLUMN()-1,FALSE)*VLOOKUP($A96,Usinas!$C:$D,2,FALSE)</f>
        <v>26.529599999999999</v>
      </c>
      <c r="K96" s="65">
        <f ca="1">VLOOKUP($A96,INDIRECT($P$2),COLUMN()-1,FALSE)*VLOOKUP($A96,Usinas!$C:$D,2,FALSE)</f>
        <v>24.3188</v>
      </c>
      <c r="L96" s="65">
        <f ca="1">VLOOKUP($A96,INDIRECT($P$2),COLUMN()-1,FALSE)*VLOOKUP($A96,Usinas!$C:$D,2,FALSE)</f>
        <v>23.2134</v>
      </c>
      <c r="M96" s="65">
        <f ca="1">VLOOKUP($A96,INDIRECT($P$2),COLUMN()-1,FALSE)*VLOOKUP($A96,Usinas!$C:$D,2,FALSE)</f>
        <v>26.529599999999999</v>
      </c>
      <c r="N96" s="65">
        <f ca="1">VLOOKUP($A96,INDIRECT($P$2),COLUMN()-1,FALSE)*VLOOKUP($A96,Usinas!$C:$D,2,FALSE)</f>
        <v>37.583599999999997</v>
      </c>
      <c r="O96" s="65">
        <f ca="1">VLOOKUP($A96,INDIRECT($P$2),COLUMN()-1,FALSE)*VLOOKUP($A96,Usinas!$C:$D,2,FALSE)</f>
        <v>54.1646</v>
      </c>
    </row>
    <row r="97" spans="1:15" outlineLevel="2" x14ac:dyDescent="0.25">
      <c r="A97" s="61">
        <v>198</v>
      </c>
      <c r="B97" s="62" t="s">
        <v>115</v>
      </c>
      <c r="D97" s="65">
        <f ca="1">VLOOKUP($A97,INDIRECT($P$2),COLUMN()-1,FALSE)*VLOOKUP($A97,Usinas!$C:$D,2,FALSE)</f>
        <v>79.400399999999991</v>
      </c>
      <c r="E97" s="65">
        <f ca="1">VLOOKUP($A97,INDIRECT($P$2),COLUMN()-1,FALSE)*VLOOKUP($A97,Usinas!$C:$D,2,FALSE)</f>
        <v>76.899599999999992</v>
      </c>
      <c r="F97" s="65">
        <f ca="1">VLOOKUP($A97,INDIRECT($P$2),COLUMN()-1,FALSE)*VLOOKUP($A97,Usinas!$C:$D,2,FALSE)</f>
        <v>70.022400000000005</v>
      </c>
      <c r="G97" s="65">
        <f ca="1">VLOOKUP($A97,INDIRECT($P$2),COLUMN()-1,FALSE)*VLOOKUP($A97,Usinas!$C:$D,2,FALSE)</f>
        <v>51.891599999999997</v>
      </c>
      <c r="H97" s="65">
        <f ca="1">VLOOKUP($A97,INDIRECT($P$2),COLUMN()-1,FALSE)*VLOOKUP($A97,Usinas!$C:$D,2,FALSE)</f>
        <v>40.012799999999999</v>
      </c>
      <c r="I97" s="65">
        <f ca="1">VLOOKUP($A97,INDIRECT($P$2),COLUMN()-1,FALSE)*VLOOKUP($A97,Usinas!$C:$D,2,FALSE)</f>
        <v>35.011200000000002</v>
      </c>
      <c r="J97" s="65">
        <f ca="1">VLOOKUP($A97,INDIRECT($P$2),COLUMN()-1,FALSE)*VLOOKUP($A97,Usinas!$C:$D,2,FALSE)</f>
        <v>30.009599999999999</v>
      </c>
      <c r="K97" s="65">
        <f ca="1">VLOOKUP($A97,INDIRECT($P$2),COLUMN()-1,FALSE)*VLOOKUP($A97,Usinas!$C:$D,2,FALSE)</f>
        <v>26.883599999999998</v>
      </c>
      <c r="L97" s="65">
        <f ca="1">VLOOKUP($A97,INDIRECT($P$2),COLUMN()-1,FALSE)*VLOOKUP($A97,Usinas!$C:$D,2,FALSE)</f>
        <v>27.508800000000001</v>
      </c>
      <c r="M97" s="65">
        <f ca="1">VLOOKUP($A97,INDIRECT($P$2),COLUMN()-1,FALSE)*VLOOKUP($A97,Usinas!$C:$D,2,FALSE)</f>
        <v>31.259999999999998</v>
      </c>
      <c r="N97" s="65">
        <f ca="1">VLOOKUP($A97,INDIRECT($P$2),COLUMN()-1,FALSE)*VLOOKUP($A97,Usinas!$C:$D,2,FALSE)</f>
        <v>43.138799999999996</v>
      </c>
      <c r="O97" s="65">
        <f ca="1">VLOOKUP($A97,INDIRECT($P$2),COLUMN()-1,FALSE)*VLOOKUP($A97,Usinas!$C:$D,2,FALSE)</f>
        <v>63.770399999999995</v>
      </c>
    </row>
    <row r="98" spans="1:15" outlineLevel="2" x14ac:dyDescent="0.25">
      <c r="A98" s="61">
        <v>126</v>
      </c>
      <c r="B98" s="62" t="s">
        <v>116</v>
      </c>
      <c r="D98" s="65">
        <f ca="1">VLOOKUP($A98,INDIRECT($P$2),COLUMN()-1,FALSE)*VLOOKUP($A98,Usinas!$C:$D,2,FALSE)</f>
        <v>300.51</v>
      </c>
      <c r="E98" s="65">
        <f ca="1">VLOOKUP($A98,INDIRECT($P$2),COLUMN()-1,FALSE)*VLOOKUP($A98,Usinas!$C:$D,2,FALSE)</f>
        <v>299.58249999999998</v>
      </c>
      <c r="F98" s="65">
        <f ca="1">VLOOKUP($A98,INDIRECT($P$2),COLUMN()-1,FALSE)*VLOOKUP($A98,Usinas!$C:$D,2,FALSE)</f>
        <v>303.29250000000002</v>
      </c>
      <c r="G98" s="65">
        <f ca="1">VLOOKUP($A98,INDIRECT($P$2),COLUMN()-1,FALSE)*VLOOKUP($A98,Usinas!$C:$D,2,FALSE)</f>
        <v>270.83</v>
      </c>
      <c r="H98" s="65">
        <f ca="1">VLOOKUP($A98,INDIRECT($P$2),COLUMN()-1,FALSE)*VLOOKUP($A98,Usinas!$C:$D,2,FALSE)</f>
        <v>197.5575</v>
      </c>
      <c r="I98" s="65">
        <f ca="1">VLOOKUP($A98,INDIRECT($P$2),COLUMN()-1,FALSE)*VLOOKUP($A98,Usinas!$C:$D,2,FALSE)</f>
        <v>149.32749999999999</v>
      </c>
      <c r="J98" s="65">
        <f ca="1">VLOOKUP($A98,INDIRECT($P$2),COLUMN()-1,FALSE)*VLOOKUP($A98,Usinas!$C:$D,2,FALSE)</f>
        <v>114.0825</v>
      </c>
      <c r="K98" s="65">
        <f ca="1">VLOOKUP($A98,INDIRECT($P$2),COLUMN()-1,FALSE)*VLOOKUP($A98,Usinas!$C:$D,2,FALSE)</f>
        <v>85.33</v>
      </c>
      <c r="L98" s="65">
        <f ca="1">VLOOKUP($A98,INDIRECT($P$2),COLUMN()-1,FALSE)*VLOOKUP($A98,Usinas!$C:$D,2,FALSE)</f>
        <v>85.33</v>
      </c>
      <c r="M98" s="65">
        <f ca="1">VLOOKUP($A98,INDIRECT($P$2),COLUMN()-1,FALSE)*VLOOKUP($A98,Usinas!$C:$D,2,FALSE)</f>
        <v>116.86499999999999</v>
      </c>
      <c r="N98" s="65">
        <f ca="1">VLOOKUP($A98,INDIRECT($P$2),COLUMN()-1,FALSE)*VLOOKUP($A98,Usinas!$C:$D,2,FALSE)</f>
        <v>195.70249999999999</v>
      </c>
      <c r="O98" s="65">
        <f ca="1">VLOOKUP($A98,INDIRECT($P$2),COLUMN()-1,FALSE)*VLOOKUP($A98,Usinas!$C:$D,2,FALSE)</f>
        <v>281.03249999999997</v>
      </c>
    </row>
    <row r="99" spans="1:15" outlineLevel="2" x14ac:dyDescent="0.25">
      <c r="A99" s="61">
        <v>303</v>
      </c>
      <c r="B99" s="62" t="s">
        <v>117</v>
      </c>
      <c r="D99" s="65">
        <f ca="1">VLOOKUP($A99,INDIRECT($P$2),COLUMN()-1,FALSE)*VLOOKUP($A99,Usinas!$C:$D,2,FALSE)</f>
        <v>113.8275</v>
      </c>
      <c r="E99" s="65">
        <f ca="1">VLOOKUP($A99,INDIRECT($P$2),COLUMN()-1,FALSE)*VLOOKUP($A99,Usinas!$C:$D,2,FALSE)</f>
        <v>113.8275</v>
      </c>
      <c r="F99" s="65">
        <f ca="1">VLOOKUP($A99,INDIRECT($P$2),COLUMN()-1,FALSE)*VLOOKUP($A99,Usinas!$C:$D,2,FALSE)</f>
        <v>116.357</v>
      </c>
      <c r="G99" s="65">
        <f ca="1">VLOOKUP($A99,INDIRECT($P$2),COLUMN()-1,FALSE)*VLOOKUP($A99,Usinas!$C:$D,2,FALSE)</f>
        <v>101.18</v>
      </c>
      <c r="H99" s="65">
        <f ca="1">VLOOKUP($A99,INDIRECT($P$2),COLUMN()-1,FALSE)*VLOOKUP($A99,Usinas!$C:$D,2,FALSE)</f>
        <v>68.296500000000009</v>
      </c>
      <c r="I99" s="65">
        <f ca="1">VLOOKUP($A99,INDIRECT($P$2),COLUMN()-1,FALSE)*VLOOKUP($A99,Usinas!$C:$D,2,FALSE)</f>
        <v>45.530999999999999</v>
      </c>
      <c r="J99" s="65">
        <f ca="1">VLOOKUP($A99,INDIRECT($P$2),COLUMN()-1,FALSE)*VLOOKUP($A99,Usinas!$C:$D,2,FALSE)</f>
        <v>30.353999999999999</v>
      </c>
      <c r="K99" s="65">
        <f ca="1">VLOOKUP($A99,INDIRECT($P$2),COLUMN()-1,FALSE)*VLOOKUP($A99,Usinas!$C:$D,2,FALSE)</f>
        <v>22.765499999999999</v>
      </c>
      <c r="L99" s="65">
        <f ca="1">VLOOKUP($A99,INDIRECT($P$2),COLUMN()-1,FALSE)*VLOOKUP($A99,Usinas!$C:$D,2,FALSE)</f>
        <v>25.295000000000002</v>
      </c>
      <c r="M99" s="65">
        <f ca="1">VLOOKUP($A99,INDIRECT($P$2),COLUMN()-1,FALSE)*VLOOKUP($A99,Usinas!$C:$D,2,FALSE)</f>
        <v>35.413000000000004</v>
      </c>
      <c r="N99" s="65">
        <f ca="1">VLOOKUP($A99,INDIRECT($P$2),COLUMN()-1,FALSE)*VLOOKUP($A99,Usinas!$C:$D,2,FALSE)</f>
        <v>63.237500000000004</v>
      </c>
      <c r="O99" s="65">
        <f ca="1">VLOOKUP($A99,INDIRECT($P$2),COLUMN()-1,FALSE)*VLOOKUP($A99,Usinas!$C:$D,2,FALSE)</f>
        <v>103.70950000000001</v>
      </c>
    </row>
    <row r="100" spans="1:15" outlineLevel="2" x14ac:dyDescent="0.25">
      <c r="A100" s="61">
        <v>131</v>
      </c>
      <c r="B100" s="62" t="s">
        <v>118</v>
      </c>
      <c r="D100" s="65">
        <f ca="1">VLOOKUP($A100,INDIRECT($P$2),COLUMN()-1,FALSE)*VLOOKUP($A100,Usinas!$C:$D,2,FALSE)</f>
        <v>376.51900000000001</v>
      </c>
      <c r="E100" s="65">
        <f ca="1">VLOOKUP($A100,INDIRECT($P$2),COLUMN()-1,FALSE)*VLOOKUP($A100,Usinas!$C:$D,2,FALSE)</f>
        <v>373.88600000000002</v>
      </c>
      <c r="F100" s="65">
        <f ca="1">VLOOKUP($A100,INDIRECT($P$2),COLUMN()-1,FALSE)*VLOOKUP($A100,Usinas!$C:$D,2,FALSE)</f>
        <v>379.15199999999999</v>
      </c>
      <c r="G100" s="65">
        <f ca="1">VLOOKUP($A100,INDIRECT($P$2),COLUMN()-1,FALSE)*VLOOKUP($A100,Usinas!$C:$D,2,FALSE)</f>
        <v>373.88600000000002</v>
      </c>
      <c r="H100" s="65">
        <f ca="1">VLOOKUP($A100,INDIRECT($P$2),COLUMN()-1,FALSE)*VLOOKUP($A100,Usinas!$C:$D,2,FALSE)</f>
        <v>350.18900000000002</v>
      </c>
      <c r="I100" s="65">
        <f ca="1">VLOOKUP($A100,INDIRECT($P$2),COLUMN()-1,FALSE)*VLOOKUP($A100,Usinas!$C:$D,2,FALSE)</f>
        <v>318.59300000000002</v>
      </c>
      <c r="J100" s="65">
        <f ca="1">VLOOKUP($A100,INDIRECT($P$2),COLUMN()-1,FALSE)*VLOOKUP($A100,Usinas!$C:$D,2,FALSE)</f>
        <v>286.99700000000001</v>
      </c>
      <c r="K100" s="65">
        <f ca="1">VLOOKUP($A100,INDIRECT($P$2),COLUMN()-1,FALSE)*VLOOKUP($A100,Usinas!$C:$D,2,FALSE)</f>
        <v>250.13499999999999</v>
      </c>
      <c r="L100" s="65">
        <f ca="1">VLOOKUP($A100,INDIRECT($P$2),COLUMN()-1,FALSE)*VLOOKUP($A100,Usinas!$C:$D,2,FALSE)</f>
        <v>252.768</v>
      </c>
      <c r="M100" s="65">
        <f ca="1">VLOOKUP($A100,INDIRECT($P$2),COLUMN()-1,FALSE)*VLOOKUP($A100,Usinas!$C:$D,2,FALSE)</f>
        <v>292.26299999999998</v>
      </c>
      <c r="N100" s="65">
        <f ca="1">VLOOKUP($A100,INDIRECT($P$2),COLUMN()-1,FALSE)*VLOOKUP($A100,Usinas!$C:$D,2,FALSE)</f>
        <v>344.923</v>
      </c>
      <c r="O100" s="65">
        <f ca="1">VLOOKUP($A100,INDIRECT($P$2),COLUMN()-1,FALSE)*VLOOKUP($A100,Usinas!$C:$D,2,FALSE)</f>
        <v>371.25299999999999</v>
      </c>
    </row>
    <row r="101" spans="1:15" outlineLevel="2" x14ac:dyDescent="0.25">
      <c r="A101" s="61">
        <v>306</v>
      </c>
      <c r="B101" s="62" t="s">
        <v>119</v>
      </c>
      <c r="D101" s="65">
        <f ca="1">VLOOKUP($A101,INDIRECT($P$2),COLUMN()-1,FALSE)*VLOOKUP($A101,Usinas!$C:$D,2,FALSE)</f>
        <v>59.032000000000004</v>
      </c>
      <c r="E101" s="65">
        <f ca="1">VLOOKUP($A101,INDIRECT($P$2),COLUMN()-1,FALSE)*VLOOKUP($A101,Usinas!$C:$D,2,FALSE)</f>
        <v>59.032000000000004</v>
      </c>
      <c r="F101" s="65">
        <f ca="1">VLOOKUP($A101,INDIRECT($P$2),COLUMN()-1,FALSE)*VLOOKUP($A101,Usinas!$C:$D,2,FALSE)</f>
        <v>59.346000000000004</v>
      </c>
      <c r="G101" s="65">
        <f ca="1">VLOOKUP($A101,INDIRECT($P$2),COLUMN()-1,FALSE)*VLOOKUP($A101,Usinas!$C:$D,2,FALSE)</f>
        <v>57.462000000000003</v>
      </c>
      <c r="H101" s="65">
        <f ca="1">VLOOKUP($A101,INDIRECT($P$2),COLUMN()-1,FALSE)*VLOOKUP($A101,Usinas!$C:$D,2,FALSE)</f>
        <v>50.554000000000002</v>
      </c>
      <c r="I101" s="65">
        <f ca="1">VLOOKUP($A101,INDIRECT($P$2),COLUMN()-1,FALSE)*VLOOKUP($A101,Usinas!$C:$D,2,FALSE)</f>
        <v>43.646000000000001</v>
      </c>
      <c r="J101" s="65">
        <f ca="1">VLOOKUP($A101,INDIRECT($P$2),COLUMN()-1,FALSE)*VLOOKUP($A101,Usinas!$C:$D,2,FALSE)</f>
        <v>37.68</v>
      </c>
      <c r="K101" s="65">
        <f ca="1">VLOOKUP($A101,INDIRECT($P$2),COLUMN()-1,FALSE)*VLOOKUP($A101,Usinas!$C:$D,2,FALSE)</f>
        <v>32.655999999999999</v>
      </c>
      <c r="L101" s="65">
        <f ca="1">VLOOKUP($A101,INDIRECT($P$2),COLUMN()-1,FALSE)*VLOOKUP($A101,Usinas!$C:$D,2,FALSE)</f>
        <v>33.283999999999999</v>
      </c>
      <c r="M101" s="65">
        <f ca="1">VLOOKUP($A101,INDIRECT($P$2),COLUMN()-1,FALSE)*VLOOKUP($A101,Usinas!$C:$D,2,FALSE)</f>
        <v>39.25</v>
      </c>
      <c r="N101" s="65">
        <f ca="1">VLOOKUP($A101,INDIRECT($P$2),COLUMN()-1,FALSE)*VLOOKUP($A101,Usinas!$C:$D,2,FALSE)</f>
        <v>48.984000000000002</v>
      </c>
      <c r="O101" s="65">
        <f ca="1">VLOOKUP($A101,INDIRECT($P$2),COLUMN()-1,FALSE)*VLOOKUP($A101,Usinas!$C:$D,2,FALSE)</f>
        <v>57.148000000000003</v>
      </c>
    </row>
    <row r="102" spans="1:15" outlineLevel="2" x14ac:dyDescent="0.25">
      <c r="A102" s="61">
        <v>299</v>
      </c>
      <c r="B102" s="62" t="s">
        <v>120</v>
      </c>
      <c r="D102" s="65">
        <f ca="1">VLOOKUP($A102,INDIRECT($P$2),COLUMN()-1,FALSE)*VLOOKUP($A102,Usinas!$C:$D,2,FALSE)</f>
        <v>226.45</v>
      </c>
      <c r="E102" s="65">
        <f ca="1">VLOOKUP($A102,INDIRECT($P$2),COLUMN()-1,FALSE)*VLOOKUP($A102,Usinas!$C:$D,2,FALSE)</f>
        <v>226.19119999999998</v>
      </c>
      <c r="F102" s="65">
        <f ca="1">VLOOKUP($A102,INDIRECT($P$2),COLUMN()-1,FALSE)*VLOOKUP($A102,Usinas!$C:$D,2,FALSE)</f>
        <v>209.11039999999997</v>
      </c>
      <c r="G102" s="65">
        <f ca="1">VLOOKUP($A102,INDIRECT($P$2),COLUMN()-1,FALSE)*VLOOKUP($A102,Usinas!$C:$D,2,FALSE)</f>
        <v>140.01079999999999</v>
      </c>
      <c r="H102" s="65">
        <f ca="1">VLOOKUP($A102,INDIRECT($P$2),COLUMN()-1,FALSE)*VLOOKUP($A102,Usinas!$C:$D,2,FALSE)</f>
        <v>91.873999999999995</v>
      </c>
      <c r="I102" s="65">
        <f ca="1">VLOOKUP($A102,INDIRECT($P$2),COLUMN()-1,FALSE)*VLOOKUP($A102,Usinas!$C:$D,2,FALSE)</f>
        <v>77.122399999999999</v>
      </c>
      <c r="J102" s="65">
        <f ca="1">VLOOKUP($A102,INDIRECT($P$2),COLUMN()-1,FALSE)*VLOOKUP($A102,Usinas!$C:$D,2,FALSE)</f>
        <v>63.923599999999993</v>
      </c>
      <c r="K102" s="65">
        <f ca="1">VLOOKUP($A102,INDIRECT($P$2),COLUMN()-1,FALSE)*VLOOKUP($A102,Usinas!$C:$D,2,FALSE)</f>
        <v>54.089199999999998</v>
      </c>
      <c r="L102" s="65">
        <f ca="1">VLOOKUP($A102,INDIRECT($P$2),COLUMN()-1,FALSE)*VLOOKUP($A102,Usinas!$C:$D,2,FALSE)</f>
        <v>55.383199999999995</v>
      </c>
      <c r="M102" s="65">
        <f ca="1">VLOOKUP($A102,INDIRECT($P$2),COLUMN()-1,FALSE)*VLOOKUP($A102,Usinas!$C:$D,2,FALSE)</f>
        <v>65.994</v>
      </c>
      <c r="N102" s="65">
        <f ca="1">VLOOKUP($A102,INDIRECT($P$2),COLUMN()-1,FALSE)*VLOOKUP($A102,Usinas!$C:$D,2,FALSE)</f>
        <v>94.203199999999995</v>
      </c>
      <c r="O102" s="65">
        <f ca="1">VLOOKUP($A102,INDIRECT($P$2),COLUMN()-1,FALSE)*VLOOKUP($A102,Usinas!$C:$D,2,FALSE)</f>
        <v>154.2448</v>
      </c>
    </row>
    <row r="103" spans="1:15" outlineLevel="1" x14ac:dyDescent="0.25">
      <c r="A103" s="18"/>
      <c r="B103" s="19" t="s">
        <v>56</v>
      </c>
      <c r="D103" s="66">
        <f t="shared" ref="D103:O103" ca="1" si="7">SUM(D92:D102)</f>
        <v>1564.2008000000001</v>
      </c>
      <c r="E103" s="49">
        <f t="shared" ca="1" si="7"/>
        <v>1576.4967999999999</v>
      </c>
      <c r="F103" s="49">
        <f t="shared" ca="1" si="7"/>
        <v>1540.3655000000001</v>
      </c>
      <c r="G103" s="49">
        <f t="shared" ca="1" si="7"/>
        <v>1290.2730999999999</v>
      </c>
      <c r="H103" s="49">
        <f t="shared" ca="1" si="7"/>
        <v>1016.6809</v>
      </c>
      <c r="I103" s="67">
        <f t="shared" ca="1" si="7"/>
        <v>860.91859999999997</v>
      </c>
      <c r="J103" s="66">
        <f t="shared" ca="1" si="7"/>
        <v>726.18999999999983</v>
      </c>
      <c r="K103" s="49">
        <f t="shared" ca="1" si="7"/>
        <v>615.0080999999999</v>
      </c>
      <c r="L103" s="49">
        <f t="shared" ca="1" si="7"/>
        <v>627.40589999999997</v>
      </c>
      <c r="M103" s="49">
        <f t="shared" ca="1" si="7"/>
        <v>752.30830000000003</v>
      </c>
      <c r="N103" s="49">
        <f t="shared" ca="1" si="7"/>
        <v>1001.8037</v>
      </c>
      <c r="O103" s="67">
        <f t="shared" ca="1" si="7"/>
        <v>1331.4254999999998</v>
      </c>
    </row>
    <row r="104" spans="1:15" outlineLevel="1" x14ac:dyDescent="0.25">
      <c r="A104" s="20"/>
      <c r="B104" s="21" t="s">
        <v>0</v>
      </c>
      <c r="D104" s="68"/>
      <c r="E104" s="69"/>
      <c r="F104" s="69"/>
      <c r="G104" s="69"/>
      <c r="H104" s="69"/>
      <c r="I104" s="70"/>
      <c r="J104" s="68"/>
      <c r="K104" s="69"/>
      <c r="L104" s="69"/>
      <c r="M104" s="69"/>
      <c r="N104" s="69"/>
      <c r="O104" s="70"/>
    </row>
    <row r="105" spans="1:15" outlineLevel="1" x14ac:dyDescent="0.25">
      <c r="A105" s="1"/>
      <c r="B105" s="134"/>
      <c r="D105" s="50"/>
      <c r="E105" s="51"/>
      <c r="F105" s="51"/>
      <c r="G105" s="51"/>
      <c r="H105" s="51"/>
      <c r="I105" s="51"/>
      <c r="J105" s="50"/>
      <c r="K105" s="51"/>
      <c r="L105" s="51"/>
      <c r="M105" s="51"/>
      <c r="N105" s="51"/>
      <c r="O105" s="51"/>
    </row>
    <row r="106" spans="1:15" outlineLevel="1" x14ac:dyDescent="0.25">
      <c r="A106" s="63"/>
      <c r="B106" s="64"/>
      <c r="D106" s="542" t="s">
        <v>121</v>
      </c>
      <c r="E106" s="543" t="s">
        <v>58</v>
      </c>
      <c r="F106" s="543" t="s">
        <v>109</v>
      </c>
      <c r="G106" s="543"/>
      <c r="H106" s="543"/>
      <c r="I106" s="544"/>
      <c r="J106" s="542" t="s">
        <v>121</v>
      </c>
      <c r="K106" s="543" t="s">
        <v>58</v>
      </c>
      <c r="L106" s="543" t="s">
        <v>109</v>
      </c>
      <c r="M106" s="543"/>
      <c r="N106" s="543"/>
      <c r="O106" s="544"/>
    </row>
    <row r="107" spans="1:15" outlineLevel="2" x14ac:dyDescent="0.25">
      <c r="A107" s="61">
        <v>196</v>
      </c>
      <c r="B107" s="62" t="s">
        <v>122</v>
      </c>
      <c r="D107" s="65">
        <f ca="1">VLOOKUP($A107,INDIRECT($P$2),COLUMN()-1,FALSE)*VLOOKUP($A107,Usinas!$C:$D,2,FALSE)</f>
        <v>105.09</v>
      </c>
      <c r="E107" s="65">
        <f ca="1">VLOOKUP($A107,INDIRECT($P$2),COLUMN()-1,FALSE)*VLOOKUP($A107,Usinas!$C:$D,2,FALSE)</f>
        <v>77.97</v>
      </c>
      <c r="F107" s="65">
        <f ca="1">VLOOKUP($A107,INDIRECT($P$2),COLUMN()-1,FALSE)*VLOOKUP($A107,Usinas!$C:$D,2,FALSE)</f>
        <v>76.275000000000006</v>
      </c>
      <c r="G107" s="65">
        <f ca="1">VLOOKUP($A107,INDIRECT($P$2),COLUMN()-1,FALSE)*VLOOKUP($A107,Usinas!$C:$D,2,FALSE)</f>
        <v>62.715000000000003</v>
      </c>
      <c r="H107" s="65">
        <f ca="1">VLOOKUP($A107,INDIRECT($P$2),COLUMN()-1,FALSE)*VLOOKUP($A107,Usinas!$C:$D,2,FALSE)</f>
        <v>44.07</v>
      </c>
      <c r="I107" s="65">
        <f ca="1">VLOOKUP($A107,INDIRECT($P$2),COLUMN()-1,FALSE)*VLOOKUP($A107,Usinas!$C:$D,2,FALSE)</f>
        <v>33.9</v>
      </c>
      <c r="J107" s="65">
        <f ca="1">VLOOKUP($A107,INDIRECT($P$2),COLUMN()-1,FALSE)*VLOOKUP($A107,Usinas!$C:$D,2,FALSE)</f>
        <v>28.815000000000001</v>
      </c>
      <c r="K107" s="65">
        <f ca="1">VLOOKUP($A107,INDIRECT($P$2),COLUMN()-1,FALSE)*VLOOKUP($A107,Usinas!$C:$D,2,FALSE)</f>
        <v>25.425000000000001</v>
      </c>
      <c r="L107" s="65">
        <f ca="1">VLOOKUP($A107,INDIRECT($P$2),COLUMN()-1,FALSE)*VLOOKUP($A107,Usinas!$C:$D,2,FALSE)</f>
        <v>23.73</v>
      </c>
      <c r="M107" s="65">
        <f ca="1">VLOOKUP($A107,INDIRECT($P$2),COLUMN()-1,FALSE)*VLOOKUP($A107,Usinas!$C:$D,2,FALSE)</f>
        <v>32.204999999999998</v>
      </c>
      <c r="N107" s="65">
        <f ca="1">VLOOKUP($A107,INDIRECT($P$2),COLUMN()-1,FALSE)*VLOOKUP($A107,Usinas!$C:$D,2,FALSE)</f>
        <v>62.715000000000003</v>
      </c>
      <c r="O107" s="65">
        <f ca="1">VLOOKUP($A107,INDIRECT($P$2),COLUMN()-1,FALSE)*VLOOKUP($A107,Usinas!$C:$D,2,FALSE)</f>
        <v>98.31</v>
      </c>
    </row>
    <row r="108" spans="1:15" outlineLevel="1" x14ac:dyDescent="0.25">
      <c r="A108" s="18"/>
      <c r="B108" s="19" t="s">
        <v>56</v>
      </c>
      <c r="D108" s="66">
        <f t="shared" ref="D108:O108" ca="1" si="8">D107</f>
        <v>105.09</v>
      </c>
      <c r="E108" s="49">
        <f t="shared" ca="1" si="8"/>
        <v>77.97</v>
      </c>
      <c r="F108" s="49">
        <f t="shared" ca="1" si="8"/>
        <v>76.275000000000006</v>
      </c>
      <c r="G108" s="49">
        <f t="shared" ca="1" si="8"/>
        <v>62.715000000000003</v>
      </c>
      <c r="H108" s="49">
        <f t="shared" ca="1" si="8"/>
        <v>44.07</v>
      </c>
      <c r="I108" s="67">
        <f t="shared" ca="1" si="8"/>
        <v>33.9</v>
      </c>
      <c r="J108" s="66">
        <f t="shared" ca="1" si="8"/>
        <v>28.815000000000001</v>
      </c>
      <c r="K108" s="49">
        <f t="shared" ca="1" si="8"/>
        <v>25.425000000000001</v>
      </c>
      <c r="L108" s="49">
        <f t="shared" ca="1" si="8"/>
        <v>23.73</v>
      </c>
      <c r="M108" s="49">
        <f t="shared" ca="1" si="8"/>
        <v>32.204999999999998</v>
      </c>
      <c r="N108" s="49">
        <f t="shared" ca="1" si="8"/>
        <v>62.715000000000003</v>
      </c>
      <c r="O108" s="67">
        <f t="shared" ca="1" si="8"/>
        <v>98.31</v>
      </c>
    </row>
    <row r="109" spans="1:15" outlineLevel="1" x14ac:dyDescent="0.25">
      <c r="A109" s="20"/>
      <c r="B109" s="21" t="s">
        <v>0</v>
      </c>
      <c r="D109" s="68"/>
      <c r="E109" s="69"/>
      <c r="F109" s="69"/>
      <c r="G109" s="69"/>
      <c r="H109" s="69"/>
      <c r="I109" s="70"/>
      <c r="J109" s="68"/>
      <c r="K109" s="69"/>
      <c r="L109" s="69"/>
      <c r="M109" s="69"/>
      <c r="N109" s="69"/>
      <c r="O109" s="70"/>
    </row>
    <row r="110" spans="1:15" outlineLevel="1" x14ac:dyDescent="0.25">
      <c r="A110" s="1"/>
      <c r="B110" s="134"/>
      <c r="D110" s="50"/>
      <c r="E110" s="51"/>
      <c r="F110" s="51"/>
      <c r="G110" s="51"/>
      <c r="H110" s="51"/>
      <c r="I110" s="51"/>
      <c r="J110" s="50"/>
      <c r="K110" s="51"/>
      <c r="L110" s="51"/>
      <c r="M110" s="51"/>
      <c r="N110" s="51"/>
      <c r="O110" s="51"/>
    </row>
    <row r="111" spans="1:15" outlineLevel="1" x14ac:dyDescent="0.25">
      <c r="A111" s="63"/>
      <c r="B111" s="64"/>
      <c r="D111" s="542" t="s">
        <v>123</v>
      </c>
      <c r="E111" s="543" t="s">
        <v>58</v>
      </c>
      <c r="F111" s="543" t="s">
        <v>124</v>
      </c>
      <c r="G111" s="543"/>
      <c r="H111" s="543"/>
      <c r="I111" s="544"/>
      <c r="J111" s="542" t="s">
        <v>123</v>
      </c>
      <c r="K111" s="543" t="s">
        <v>58</v>
      </c>
      <c r="L111" s="543" t="s">
        <v>124</v>
      </c>
      <c r="M111" s="543"/>
      <c r="N111" s="543"/>
      <c r="O111" s="544"/>
    </row>
    <row r="112" spans="1:15" outlineLevel="2" x14ac:dyDescent="0.25">
      <c r="A112" s="61">
        <v>283</v>
      </c>
      <c r="B112" s="62" t="s">
        <v>125</v>
      </c>
      <c r="D112" s="65">
        <f ca="1">VLOOKUP($A112,INDIRECT($P$2),COLUMN()-1,FALSE)*VLOOKUP($A112,Usinas!$C:$D,2,FALSE)</f>
        <v>79.761600000000001</v>
      </c>
      <c r="E112" s="65">
        <f ca="1">VLOOKUP($A112,INDIRECT($P$2),COLUMN()-1,FALSE)*VLOOKUP($A112,Usinas!$C:$D,2,FALSE)</f>
        <v>55.4664</v>
      </c>
      <c r="F112" s="65">
        <f ca="1">VLOOKUP($A112,INDIRECT($P$2),COLUMN()-1,FALSE)*VLOOKUP($A112,Usinas!$C:$D,2,FALSE)</f>
        <v>54.549599999999998</v>
      </c>
      <c r="G112" s="65">
        <f ca="1">VLOOKUP($A112,INDIRECT($P$2),COLUMN()-1,FALSE)*VLOOKUP($A112,Usinas!$C:$D,2,FALSE)</f>
        <v>48.131999999999998</v>
      </c>
      <c r="H112" s="65">
        <f ca="1">VLOOKUP($A112,INDIRECT($P$2),COLUMN()-1,FALSE)*VLOOKUP($A112,Usinas!$C:$D,2,FALSE)</f>
        <v>33.004799999999996</v>
      </c>
      <c r="I112" s="65">
        <f ca="1">VLOOKUP($A112,INDIRECT($P$2),COLUMN()-1,FALSE)*VLOOKUP($A112,Usinas!$C:$D,2,FALSE)</f>
        <v>27.962399999999999</v>
      </c>
      <c r="J112" s="65">
        <f ca="1">VLOOKUP($A112,INDIRECT($P$2),COLUMN()-1,FALSE)*VLOOKUP($A112,Usinas!$C:$D,2,FALSE)</f>
        <v>27.045599999999997</v>
      </c>
      <c r="K112" s="65">
        <f ca="1">VLOOKUP($A112,INDIRECT($P$2),COLUMN()-1,FALSE)*VLOOKUP($A112,Usinas!$C:$D,2,FALSE)</f>
        <v>22.919999999999998</v>
      </c>
      <c r="L112" s="65">
        <f ca="1">VLOOKUP($A112,INDIRECT($P$2),COLUMN()-1,FALSE)*VLOOKUP($A112,Usinas!$C:$D,2,FALSE)</f>
        <v>20.169599999999999</v>
      </c>
      <c r="M112" s="65">
        <f ca="1">VLOOKUP($A112,INDIRECT($P$2),COLUMN()-1,FALSE)*VLOOKUP($A112,Usinas!$C:$D,2,FALSE)</f>
        <v>27.962399999999999</v>
      </c>
      <c r="N112" s="65">
        <f ca="1">VLOOKUP($A112,INDIRECT($P$2),COLUMN()-1,FALSE)*VLOOKUP($A112,Usinas!$C:$D,2,FALSE)</f>
        <v>55.4664</v>
      </c>
      <c r="O112" s="65">
        <f ca="1">VLOOKUP($A112,INDIRECT($P$2),COLUMN()-1,FALSE)*VLOOKUP($A112,Usinas!$C:$D,2,FALSE)</f>
        <v>82.512</v>
      </c>
    </row>
    <row r="113" spans="1:15" outlineLevel="1" x14ac:dyDescent="0.25">
      <c r="A113" s="18"/>
      <c r="B113" s="19" t="s">
        <v>56</v>
      </c>
      <c r="D113" s="66">
        <f t="shared" ref="D113:O113" ca="1" si="9">D112</f>
        <v>79.761600000000001</v>
      </c>
      <c r="E113" s="49">
        <f t="shared" ca="1" si="9"/>
        <v>55.4664</v>
      </c>
      <c r="F113" s="49">
        <f t="shared" ca="1" si="9"/>
        <v>54.549599999999998</v>
      </c>
      <c r="G113" s="49">
        <f t="shared" ca="1" si="9"/>
        <v>48.131999999999998</v>
      </c>
      <c r="H113" s="49">
        <f t="shared" ca="1" si="9"/>
        <v>33.004799999999996</v>
      </c>
      <c r="I113" s="67">
        <f t="shared" ca="1" si="9"/>
        <v>27.962399999999999</v>
      </c>
      <c r="J113" s="66">
        <f t="shared" ca="1" si="9"/>
        <v>27.045599999999997</v>
      </c>
      <c r="K113" s="49">
        <f t="shared" ca="1" si="9"/>
        <v>22.919999999999998</v>
      </c>
      <c r="L113" s="49">
        <f t="shared" ca="1" si="9"/>
        <v>20.169599999999999</v>
      </c>
      <c r="M113" s="49">
        <f t="shared" ca="1" si="9"/>
        <v>27.962399999999999</v>
      </c>
      <c r="N113" s="49">
        <f t="shared" ca="1" si="9"/>
        <v>55.4664</v>
      </c>
      <c r="O113" s="67">
        <f t="shared" ca="1" si="9"/>
        <v>82.512</v>
      </c>
    </row>
    <row r="114" spans="1:15" outlineLevel="1" x14ac:dyDescent="0.25">
      <c r="A114" s="20"/>
      <c r="B114" s="21" t="s">
        <v>0</v>
      </c>
      <c r="D114" s="68"/>
      <c r="E114" s="69"/>
      <c r="F114" s="69"/>
      <c r="G114" s="69"/>
      <c r="H114" s="69"/>
      <c r="I114" s="70"/>
      <c r="J114" s="68"/>
      <c r="K114" s="69"/>
      <c r="L114" s="69"/>
      <c r="M114" s="69"/>
      <c r="N114" s="69"/>
      <c r="O114" s="70"/>
    </row>
    <row r="115" spans="1:15" outlineLevel="1" x14ac:dyDescent="0.25">
      <c r="A115" s="1"/>
      <c r="B115" s="134"/>
      <c r="D115" s="50"/>
      <c r="E115" s="51"/>
      <c r="F115" s="51"/>
      <c r="G115" s="51"/>
      <c r="H115" s="51"/>
      <c r="I115" s="51"/>
      <c r="J115" s="50"/>
      <c r="K115" s="51"/>
      <c r="L115" s="51"/>
      <c r="M115" s="51"/>
      <c r="N115" s="51"/>
      <c r="O115" s="51"/>
    </row>
    <row r="116" spans="1:15" outlineLevel="1" x14ac:dyDescent="0.25">
      <c r="A116" s="63"/>
      <c r="B116" s="64"/>
      <c r="D116" s="542" t="s">
        <v>126</v>
      </c>
      <c r="E116" s="543" t="s">
        <v>58</v>
      </c>
      <c r="F116" s="543" t="s">
        <v>127</v>
      </c>
      <c r="G116" s="543"/>
      <c r="H116" s="543"/>
      <c r="I116" s="544"/>
      <c r="J116" s="542" t="s">
        <v>126</v>
      </c>
      <c r="K116" s="543" t="s">
        <v>58</v>
      </c>
      <c r="L116" s="543" t="s">
        <v>127</v>
      </c>
      <c r="M116" s="543"/>
      <c r="N116" s="543"/>
      <c r="O116" s="544"/>
    </row>
    <row r="117" spans="1:15" outlineLevel="2" x14ac:dyDescent="0.25">
      <c r="A117" s="61">
        <v>262</v>
      </c>
      <c r="B117" s="62" t="s">
        <v>128</v>
      </c>
      <c r="D117" s="65">
        <f ca="1">VLOOKUP($A117,INDIRECT($P$2),COLUMN()-1,FALSE)*VLOOKUP($A117,Usinas!$C:$D,2,FALSE)</f>
        <v>154.6542</v>
      </c>
      <c r="E117" s="65">
        <f ca="1">VLOOKUP($A117,INDIRECT($P$2),COLUMN()-1,FALSE)*VLOOKUP($A117,Usinas!$C:$D,2,FALSE)</f>
        <v>116.75879999999999</v>
      </c>
      <c r="F117" s="65">
        <f ca="1">VLOOKUP($A117,INDIRECT($P$2),COLUMN()-1,FALSE)*VLOOKUP($A117,Usinas!$C:$D,2,FALSE)</f>
        <v>105.4926</v>
      </c>
      <c r="G117" s="65">
        <f ca="1">VLOOKUP($A117,INDIRECT($P$2),COLUMN()-1,FALSE)*VLOOKUP($A117,Usinas!$C:$D,2,FALSE)</f>
        <v>76.814999999999998</v>
      </c>
      <c r="H117" s="65">
        <f ca="1">VLOOKUP($A117,INDIRECT($P$2),COLUMN()-1,FALSE)*VLOOKUP($A117,Usinas!$C:$D,2,FALSE)</f>
        <v>57.355199999999996</v>
      </c>
      <c r="I117" s="65">
        <f ca="1">VLOOKUP($A117,INDIRECT($P$2),COLUMN()-1,FALSE)*VLOOKUP($A117,Usinas!$C:$D,2,FALSE)</f>
        <v>49.1616</v>
      </c>
      <c r="J117" s="65">
        <f ca="1">VLOOKUP($A117,INDIRECT($P$2),COLUMN()-1,FALSE)*VLOOKUP($A117,Usinas!$C:$D,2,FALSE)</f>
        <v>43.016399999999997</v>
      </c>
      <c r="K117" s="65">
        <f ca="1">VLOOKUP($A117,INDIRECT($P$2),COLUMN()-1,FALSE)*VLOOKUP($A117,Usinas!$C:$D,2,FALSE)</f>
        <v>37.895400000000002</v>
      </c>
      <c r="L117" s="65">
        <f ca="1">VLOOKUP($A117,INDIRECT($P$2),COLUMN()-1,FALSE)*VLOOKUP($A117,Usinas!$C:$D,2,FALSE)</f>
        <v>38.919600000000003</v>
      </c>
      <c r="M117" s="65">
        <f ca="1">VLOOKUP($A117,INDIRECT($P$2),COLUMN()-1,FALSE)*VLOOKUP($A117,Usinas!$C:$D,2,FALSE)</f>
        <v>48.1374</v>
      </c>
      <c r="N117" s="65">
        <f ca="1">VLOOKUP($A117,INDIRECT($P$2),COLUMN()-1,FALSE)*VLOOKUP($A117,Usinas!$C:$D,2,FALSE)</f>
        <v>79.887600000000006</v>
      </c>
      <c r="O117" s="65">
        <f ca="1">VLOOKUP($A117,INDIRECT($P$2),COLUMN()-1,FALSE)*VLOOKUP($A117,Usinas!$C:$D,2,FALSE)</f>
        <v>132.12180000000001</v>
      </c>
    </row>
    <row r="118" spans="1:15" outlineLevel="2" x14ac:dyDescent="0.25">
      <c r="A118" s="61">
        <v>183</v>
      </c>
      <c r="B118" s="62" t="s">
        <v>129</v>
      </c>
      <c r="D118" s="65">
        <f ca="1">VLOOKUP($A118,INDIRECT($P$2),COLUMN()-1,FALSE)*VLOOKUP($A118,Usinas!$C:$D,2,FALSE)</f>
        <v>153.75</v>
      </c>
      <c r="E118" s="65">
        <f ca="1">VLOOKUP($A118,INDIRECT($P$2),COLUMN()-1,FALSE)*VLOOKUP($A118,Usinas!$C:$D,2,FALSE)</f>
        <v>117.1875</v>
      </c>
      <c r="F118" s="65">
        <f ca="1">VLOOKUP($A118,INDIRECT($P$2),COLUMN()-1,FALSE)*VLOOKUP($A118,Usinas!$C:$D,2,FALSE)</f>
        <v>105.9375</v>
      </c>
      <c r="G118" s="65">
        <f ca="1">VLOOKUP($A118,INDIRECT($P$2),COLUMN()-1,FALSE)*VLOOKUP($A118,Usinas!$C:$D,2,FALSE)</f>
        <v>76.875</v>
      </c>
      <c r="H118" s="65">
        <f ca="1">VLOOKUP($A118,INDIRECT($P$2),COLUMN()-1,FALSE)*VLOOKUP($A118,Usinas!$C:$D,2,FALSE)</f>
        <v>57.1875</v>
      </c>
      <c r="I118" s="65">
        <f ca="1">VLOOKUP($A118,INDIRECT($P$2),COLUMN()-1,FALSE)*VLOOKUP($A118,Usinas!$C:$D,2,FALSE)</f>
        <v>48.75</v>
      </c>
      <c r="J118" s="65">
        <f ca="1">VLOOKUP($A118,INDIRECT($P$2),COLUMN()-1,FALSE)*VLOOKUP($A118,Usinas!$C:$D,2,FALSE)</f>
        <v>43.125</v>
      </c>
      <c r="K118" s="65">
        <f ca="1">VLOOKUP($A118,INDIRECT($P$2),COLUMN()-1,FALSE)*VLOOKUP($A118,Usinas!$C:$D,2,FALSE)</f>
        <v>38.4375</v>
      </c>
      <c r="L118" s="65">
        <f ca="1">VLOOKUP($A118,INDIRECT($P$2),COLUMN()-1,FALSE)*VLOOKUP($A118,Usinas!$C:$D,2,FALSE)</f>
        <v>38.4375</v>
      </c>
      <c r="M118" s="65">
        <f ca="1">VLOOKUP($A118,INDIRECT($P$2),COLUMN()-1,FALSE)*VLOOKUP($A118,Usinas!$C:$D,2,FALSE)</f>
        <v>47.8125</v>
      </c>
      <c r="N118" s="65">
        <f ca="1">VLOOKUP($A118,INDIRECT($P$2),COLUMN()-1,FALSE)*VLOOKUP($A118,Usinas!$C:$D,2,FALSE)</f>
        <v>79.6875</v>
      </c>
      <c r="O118" s="65">
        <f ca="1">VLOOKUP($A118,INDIRECT($P$2),COLUMN()-1,FALSE)*VLOOKUP($A118,Usinas!$C:$D,2,FALSE)</f>
        <v>132.1875</v>
      </c>
    </row>
    <row r="119" spans="1:15" outlineLevel="2" x14ac:dyDescent="0.25">
      <c r="A119" s="61">
        <v>134</v>
      </c>
      <c r="B119" s="62" t="s">
        <v>130</v>
      </c>
      <c r="D119" s="65">
        <f ca="1">VLOOKUP($A119,INDIRECT($P$2),COLUMN()-1,FALSE)*VLOOKUP($A119,Usinas!$C:$D,2,FALSE)</f>
        <v>229.3897</v>
      </c>
      <c r="E119" s="65">
        <f ca="1">VLOOKUP($A119,INDIRECT($P$2),COLUMN()-1,FALSE)*VLOOKUP($A119,Usinas!$C:$D,2,FALSE)</f>
        <v>183.98150000000001</v>
      </c>
      <c r="F119" s="65">
        <f ca="1">VLOOKUP($A119,INDIRECT($P$2),COLUMN()-1,FALSE)*VLOOKUP($A119,Usinas!$C:$D,2,FALSE)</f>
        <v>165.1919</v>
      </c>
      <c r="G119" s="65">
        <f ca="1">VLOOKUP($A119,INDIRECT($P$2),COLUMN()-1,FALSE)*VLOOKUP($A119,Usinas!$C:$D,2,FALSE)</f>
        <v>124.48110000000001</v>
      </c>
      <c r="H119" s="65">
        <f ca="1">VLOOKUP($A119,INDIRECT($P$2),COLUMN()-1,FALSE)*VLOOKUP($A119,Usinas!$C:$D,2,FALSE)</f>
        <v>89.250600000000006</v>
      </c>
      <c r="I119" s="65">
        <f ca="1">VLOOKUP($A119,INDIRECT($P$2),COLUMN()-1,FALSE)*VLOOKUP($A119,Usinas!$C:$D,2,FALSE)</f>
        <v>73.592600000000004</v>
      </c>
      <c r="J119" s="65">
        <f ca="1">VLOOKUP($A119,INDIRECT($P$2),COLUMN()-1,FALSE)*VLOOKUP($A119,Usinas!$C:$D,2,FALSE)</f>
        <v>62.632000000000005</v>
      </c>
      <c r="K119" s="65">
        <f ca="1">VLOOKUP($A119,INDIRECT($P$2),COLUMN()-1,FALSE)*VLOOKUP($A119,Usinas!$C:$D,2,FALSE)</f>
        <v>54.020099999999999</v>
      </c>
      <c r="L119" s="65">
        <f ca="1">VLOOKUP($A119,INDIRECT($P$2),COLUMN()-1,FALSE)*VLOOKUP($A119,Usinas!$C:$D,2,FALSE)</f>
        <v>52.454300000000003</v>
      </c>
      <c r="M119" s="65">
        <f ca="1">VLOOKUP($A119,INDIRECT($P$2),COLUMN()-1,FALSE)*VLOOKUP($A119,Usinas!$C:$D,2,FALSE)</f>
        <v>66.546500000000009</v>
      </c>
      <c r="N119" s="65">
        <f ca="1">VLOOKUP($A119,INDIRECT($P$2),COLUMN()-1,FALSE)*VLOOKUP($A119,Usinas!$C:$D,2,FALSE)</f>
        <v>124.48110000000001</v>
      </c>
      <c r="O119" s="65">
        <f ca="1">VLOOKUP($A119,INDIRECT($P$2),COLUMN()-1,FALSE)*VLOOKUP($A119,Usinas!$C:$D,2,FALSE)</f>
        <v>198.85660000000001</v>
      </c>
    </row>
    <row r="120" spans="1:15" outlineLevel="2" x14ac:dyDescent="0.25">
      <c r="A120" s="61">
        <v>263</v>
      </c>
      <c r="B120" s="62" t="s">
        <v>131</v>
      </c>
      <c r="D120" s="65">
        <f ca="1">VLOOKUP($A120,INDIRECT($P$2),COLUMN()-1,FALSE)*VLOOKUP($A120,Usinas!$C:$D,2,FALSE)</f>
        <v>129.381</v>
      </c>
      <c r="E120" s="65">
        <f ca="1">VLOOKUP($A120,INDIRECT($P$2),COLUMN()-1,FALSE)*VLOOKUP($A120,Usinas!$C:$D,2,FALSE)</f>
        <v>103.929</v>
      </c>
      <c r="F120" s="65">
        <f ca="1">VLOOKUP($A120,INDIRECT($P$2),COLUMN()-1,FALSE)*VLOOKUP($A120,Usinas!$C:$D,2,FALSE)</f>
        <v>93.323999999999998</v>
      </c>
      <c r="G120" s="65">
        <f ca="1">VLOOKUP($A120,INDIRECT($P$2),COLUMN()-1,FALSE)*VLOOKUP($A120,Usinas!$C:$D,2,FALSE)</f>
        <v>70.417200000000008</v>
      </c>
      <c r="H120" s="65">
        <f ca="1">VLOOKUP($A120,INDIRECT($P$2),COLUMN()-1,FALSE)*VLOOKUP($A120,Usinas!$C:$D,2,FALSE)</f>
        <v>50.479800000000004</v>
      </c>
      <c r="I120" s="65">
        <f ca="1">VLOOKUP($A120,INDIRECT($P$2),COLUMN()-1,FALSE)*VLOOKUP($A120,Usinas!$C:$D,2,FALSE)</f>
        <v>41.571600000000004</v>
      </c>
      <c r="J120" s="65">
        <f ca="1">VLOOKUP($A120,INDIRECT($P$2),COLUMN()-1,FALSE)*VLOOKUP($A120,Usinas!$C:$D,2,FALSE)</f>
        <v>35.208600000000004</v>
      </c>
      <c r="K120" s="65">
        <f ca="1">VLOOKUP($A120,INDIRECT($P$2),COLUMN()-1,FALSE)*VLOOKUP($A120,Usinas!$C:$D,2,FALSE)</f>
        <v>30.542400000000001</v>
      </c>
      <c r="L120" s="65">
        <f ca="1">VLOOKUP($A120,INDIRECT($P$2),COLUMN()-1,FALSE)*VLOOKUP($A120,Usinas!$C:$D,2,FALSE)</f>
        <v>29.694000000000003</v>
      </c>
      <c r="M120" s="65">
        <f ca="1">VLOOKUP($A120,INDIRECT($P$2),COLUMN()-1,FALSE)*VLOOKUP($A120,Usinas!$C:$D,2,FALSE)</f>
        <v>37.329599999999999</v>
      </c>
      <c r="N120" s="65">
        <f ca="1">VLOOKUP($A120,INDIRECT($P$2),COLUMN()-1,FALSE)*VLOOKUP($A120,Usinas!$C:$D,2,FALSE)</f>
        <v>70.417200000000008</v>
      </c>
      <c r="O120" s="65">
        <f ca="1">VLOOKUP($A120,INDIRECT($P$2),COLUMN()-1,FALSE)*VLOOKUP($A120,Usinas!$C:$D,2,FALSE)</f>
        <v>111.98880000000001</v>
      </c>
    </row>
    <row r="121" spans="1:15" outlineLevel="2" x14ac:dyDescent="0.25">
      <c r="A121" s="61">
        <v>149</v>
      </c>
      <c r="B121" s="62" t="s">
        <v>132</v>
      </c>
      <c r="D121" s="65">
        <f ca="1">VLOOKUP($A121,INDIRECT($P$2),COLUMN()-1,FALSE)*VLOOKUP($A121,Usinas!$C:$D,2,FALSE)</f>
        <v>124.9952</v>
      </c>
      <c r="E121" s="65">
        <f ca="1">VLOOKUP($A121,INDIRECT($P$2),COLUMN()-1,FALSE)*VLOOKUP($A121,Usinas!$C:$D,2,FALSE)</f>
        <v>105.8728</v>
      </c>
      <c r="F121" s="65">
        <f ca="1">VLOOKUP($A121,INDIRECT($P$2),COLUMN()-1,FALSE)*VLOOKUP($A121,Usinas!$C:$D,2,FALSE)</f>
        <v>94.679199999999994</v>
      </c>
      <c r="G121" s="65">
        <f ca="1">VLOOKUP($A121,INDIRECT($P$2),COLUMN()-1,FALSE)*VLOOKUP($A121,Usinas!$C:$D,2,FALSE)</f>
        <v>73.224800000000002</v>
      </c>
      <c r="H121" s="65">
        <f ca="1">VLOOKUP($A121,INDIRECT($P$2),COLUMN()-1,FALSE)*VLOOKUP($A121,Usinas!$C:$D,2,FALSE)</f>
        <v>56.434399999999997</v>
      </c>
      <c r="I121" s="65">
        <f ca="1">VLOOKUP($A121,INDIRECT($P$2),COLUMN()-1,FALSE)*VLOOKUP($A121,Usinas!$C:$D,2,FALSE)</f>
        <v>49.438400000000001</v>
      </c>
      <c r="J121" s="65">
        <f ca="1">VLOOKUP($A121,INDIRECT($P$2),COLUMN()-1,FALSE)*VLOOKUP($A121,Usinas!$C:$D,2,FALSE)</f>
        <v>43.8416</v>
      </c>
      <c r="K121" s="65">
        <f ca="1">VLOOKUP($A121,INDIRECT($P$2),COLUMN()-1,FALSE)*VLOOKUP($A121,Usinas!$C:$D,2,FALSE)</f>
        <v>39.177599999999998</v>
      </c>
      <c r="L121" s="65">
        <f ca="1">VLOOKUP($A121,INDIRECT($P$2),COLUMN()-1,FALSE)*VLOOKUP($A121,Usinas!$C:$D,2,FALSE)</f>
        <v>39.177599999999998</v>
      </c>
      <c r="M121" s="65">
        <f ca="1">VLOOKUP($A121,INDIRECT($P$2),COLUMN()-1,FALSE)*VLOOKUP($A121,Usinas!$C:$D,2,FALSE)</f>
        <v>46.1736</v>
      </c>
      <c r="N121" s="65">
        <f ca="1">VLOOKUP($A121,INDIRECT($P$2),COLUMN()-1,FALSE)*VLOOKUP($A121,Usinas!$C:$D,2,FALSE)</f>
        <v>67.628</v>
      </c>
      <c r="O121" s="65">
        <f ca="1">VLOOKUP($A121,INDIRECT($P$2),COLUMN()-1,FALSE)*VLOOKUP($A121,Usinas!$C:$D,2,FALSE)</f>
        <v>105.8728</v>
      </c>
    </row>
    <row r="122" spans="1:15" outlineLevel="2" x14ac:dyDescent="0.25">
      <c r="A122" s="61">
        <v>141</v>
      </c>
      <c r="B122" s="62" t="s">
        <v>133</v>
      </c>
      <c r="D122" s="65">
        <f ca="1">VLOOKUP($A122,INDIRECT($P$2),COLUMN()-1,FALSE)*VLOOKUP($A122,Usinas!$C:$D,2,FALSE)</f>
        <v>167.6559</v>
      </c>
      <c r="E122" s="65">
        <f ca="1">VLOOKUP($A122,INDIRECT($P$2),COLUMN()-1,FALSE)*VLOOKUP($A122,Usinas!$C:$D,2,FALSE)</f>
        <v>135.68279999999999</v>
      </c>
      <c r="F122" s="65">
        <f ca="1">VLOOKUP($A122,INDIRECT($P$2),COLUMN()-1,FALSE)*VLOOKUP($A122,Usinas!$C:$D,2,FALSE)</f>
        <v>120.102</v>
      </c>
      <c r="G122" s="65">
        <f ca="1">VLOOKUP($A122,INDIRECT($P$2),COLUMN()-1,FALSE)*VLOOKUP($A122,Usinas!$C:$D,2,FALSE)</f>
        <v>94.134</v>
      </c>
      <c r="H122" s="65">
        <f ca="1">VLOOKUP($A122,INDIRECT($P$2),COLUMN()-1,FALSE)*VLOOKUP($A122,Usinas!$C:$D,2,FALSE)</f>
        <v>70.600499999999997</v>
      </c>
      <c r="I122" s="65">
        <f ca="1">VLOOKUP($A122,INDIRECT($P$2),COLUMN()-1,FALSE)*VLOOKUP($A122,Usinas!$C:$D,2,FALSE)</f>
        <v>60.051000000000002</v>
      </c>
      <c r="J122" s="65">
        <f ca="1">VLOOKUP($A122,INDIRECT($P$2),COLUMN()-1,FALSE)*VLOOKUP($A122,Usinas!$C:$D,2,FALSE)</f>
        <v>53.234400000000001</v>
      </c>
      <c r="K122" s="65">
        <f ca="1">VLOOKUP($A122,INDIRECT($P$2),COLUMN()-1,FALSE)*VLOOKUP($A122,Usinas!$C:$D,2,FALSE)</f>
        <v>47.553899999999999</v>
      </c>
      <c r="L122" s="65">
        <f ca="1">VLOOKUP($A122,INDIRECT($P$2),COLUMN()-1,FALSE)*VLOOKUP($A122,Usinas!$C:$D,2,FALSE)</f>
        <v>46.4178</v>
      </c>
      <c r="M122" s="65">
        <f ca="1">VLOOKUP($A122,INDIRECT($P$2),COLUMN()-1,FALSE)*VLOOKUP($A122,Usinas!$C:$D,2,FALSE)</f>
        <v>55.668900000000001</v>
      </c>
      <c r="N122" s="65">
        <f ca="1">VLOOKUP($A122,INDIRECT($P$2),COLUMN()-1,FALSE)*VLOOKUP($A122,Usinas!$C:$D,2,FALSE)</f>
        <v>89.751900000000006</v>
      </c>
      <c r="O122" s="65">
        <f ca="1">VLOOKUP($A122,INDIRECT($P$2),COLUMN()-1,FALSE)*VLOOKUP($A122,Usinas!$C:$D,2,FALSE)</f>
        <v>145.42079999999999</v>
      </c>
    </row>
    <row r="123" spans="1:15" outlineLevel="2" x14ac:dyDescent="0.25">
      <c r="A123" s="61">
        <v>148</v>
      </c>
      <c r="B123" s="62" t="s">
        <v>134</v>
      </c>
      <c r="D123" s="65">
        <f ca="1">VLOOKUP($A123,INDIRECT($P$2),COLUMN()-1,FALSE)*VLOOKUP($A123,Usinas!$C:$D,2,FALSE)</f>
        <v>392.14769999999999</v>
      </c>
      <c r="E123" s="65">
        <f ca="1">VLOOKUP($A123,INDIRECT($P$2),COLUMN()-1,FALSE)*VLOOKUP($A123,Usinas!$C:$D,2,FALSE)</f>
        <v>303.93299999999999</v>
      </c>
      <c r="F123" s="65">
        <f ca="1">VLOOKUP($A123,INDIRECT($P$2),COLUMN()-1,FALSE)*VLOOKUP($A123,Usinas!$C:$D,2,FALSE)</f>
        <v>267.36219999999997</v>
      </c>
      <c r="G123" s="65">
        <f ca="1">VLOOKUP($A123,INDIRECT($P$2),COLUMN()-1,FALSE)*VLOOKUP($A123,Usinas!$C:$D,2,FALSE)</f>
        <v>206.8227</v>
      </c>
      <c r="H123" s="65">
        <f ca="1">VLOOKUP($A123,INDIRECT($P$2),COLUMN()-1,FALSE)*VLOOKUP($A123,Usinas!$C:$D,2,FALSE)</f>
        <v>150.48390000000001</v>
      </c>
      <c r="I123" s="65">
        <f ca="1">VLOOKUP($A123,INDIRECT($P$2),COLUMN()-1,FALSE)*VLOOKUP($A123,Usinas!$C:$D,2,FALSE)</f>
        <v>126.26809999999999</v>
      </c>
      <c r="J123" s="65">
        <f ca="1">VLOOKUP($A123,INDIRECT($P$2),COLUMN()-1,FALSE)*VLOOKUP($A123,Usinas!$C:$D,2,FALSE)</f>
        <v>111.6892</v>
      </c>
      <c r="K123" s="65">
        <f ca="1">VLOOKUP($A123,INDIRECT($P$2),COLUMN()-1,FALSE)*VLOOKUP($A123,Usinas!$C:$D,2,FALSE)</f>
        <v>99.087099999999992</v>
      </c>
      <c r="L123" s="65">
        <f ca="1">VLOOKUP($A123,INDIRECT($P$2),COLUMN()-1,FALSE)*VLOOKUP($A123,Usinas!$C:$D,2,FALSE)</f>
        <v>95.62769999999999</v>
      </c>
      <c r="M123" s="65">
        <f ca="1">VLOOKUP($A123,INDIRECT($P$2),COLUMN()-1,FALSE)*VLOOKUP($A123,Usinas!$C:$D,2,FALSE)</f>
        <v>119.59639999999999</v>
      </c>
      <c r="N123" s="65">
        <f ca="1">VLOOKUP($A123,INDIRECT($P$2),COLUMN()-1,FALSE)*VLOOKUP($A123,Usinas!$C:$D,2,FALSE)</f>
        <v>203.11619999999999</v>
      </c>
      <c r="O123" s="65">
        <f ca="1">VLOOKUP($A123,INDIRECT($P$2),COLUMN()-1,FALSE)*VLOOKUP($A123,Usinas!$C:$D,2,FALSE)</f>
        <v>343.22190000000001</v>
      </c>
    </row>
    <row r="124" spans="1:15" outlineLevel="2" x14ac:dyDescent="0.25">
      <c r="A124" s="61">
        <v>144</v>
      </c>
      <c r="B124" s="62" t="s">
        <v>135</v>
      </c>
      <c r="D124" s="65">
        <f ca="1">VLOOKUP($A124,INDIRECT($P$2),COLUMN()-1,FALSE)*VLOOKUP($A124,Usinas!$C:$D,2,FALSE)</f>
        <v>334.11839999999995</v>
      </c>
      <c r="E124" s="65">
        <f ca="1">VLOOKUP($A124,INDIRECT($P$2),COLUMN()-1,FALSE)*VLOOKUP($A124,Usinas!$C:$D,2,FALSE)</f>
        <v>258.18239999999997</v>
      </c>
      <c r="F124" s="65">
        <f ca="1">VLOOKUP($A124,INDIRECT($P$2),COLUMN()-1,FALSE)*VLOOKUP($A124,Usinas!$C:$D,2,FALSE)</f>
        <v>226.904</v>
      </c>
      <c r="G124" s="65">
        <f ca="1">VLOOKUP($A124,INDIRECT($P$2),COLUMN()-1,FALSE)*VLOOKUP($A124,Usinas!$C:$D,2,FALSE)</f>
        <v>175.55679999999998</v>
      </c>
      <c r="H124" s="65">
        <f ca="1">VLOOKUP($A124,INDIRECT($P$2),COLUMN()-1,FALSE)*VLOOKUP($A124,Usinas!$C:$D,2,FALSE)</f>
        <v>127.464</v>
      </c>
      <c r="I124" s="65">
        <f ca="1">VLOOKUP($A124,INDIRECT($P$2),COLUMN()-1,FALSE)*VLOOKUP($A124,Usinas!$C:$D,2,FALSE)</f>
        <v>106.672</v>
      </c>
      <c r="J124" s="65">
        <f ca="1">VLOOKUP($A124,INDIRECT($P$2),COLUMN()-1,FALSE)*VLOOKUP($A124,Usinas!$C:$D,2,FALSE)</f>
        <v>94.196799999999996</v>
      </c>
      <c r="K124" s="65">
        <f ca="1">VLOOKUP($A124,INDIRECT($P$2),COLUMN()-1,FALSE)*VLOOKUP($A124,Usinas!$C:$D,2,FALSE)</f>
        <v>83.348799999999997</v>
      </c>
      <c r="L124" s="65">
        <f ca="1">VLOOKUP($A124,INDIRECT($P$2),COLUMN()-1,FALSE)*VLOOKUP($A124,Usinas!$C:$D,2,FALSE)</f>
        <v>80.275199999999998</v>
      </c>
      <c r="M124" s="65">
        <f ca="1">VLOOKUP($A124,INDIRECT($P$2),COLUMN()-1,FALSE)*VLOOKUP($A124,Usinas!$C:$D,2,FALSE)</f>
        <v>100.5248</v>
      </c>
      <c r="N124" s="65">
        <f ca="1">VLOOKUP($A124,INDIRECT($P$2),COLUMN()-1,FALSE)*VLOOKUP($A124,Usinas!$C:$D,2,FALSE)</f>
        <v>172.66399999999999</v>
      </c>
      <c r="O124" s="65">
        <f ca="1">VLOOKUP($A124,INDIRECT($P$2),COLUMN()-1,FALSE)*VLOOKUP($A124,Usinas!$C:$D,2,FALSE)</f>
        <v>292.71519999999998</v>
      </c>
    </row>
    <row r="125" spans="1:15" outlineLevel="1" x14ac:dyDescent="0.25">
      <c r="A125" s="18"/>
      <c r="B125" s="19" t="s">
        <v>56</v>
      </c>
      <c r="D125" s="66">
        <f t="shared" ref="D125:O125" ca="1" si="10">SUM(D117:D124)</f>
        <v>1686.0920999999998</v>
      </c>
      <c r="E125" s="49">
        <f t="shared" ca="1" si="10"/>
        <v>1325.5277999999998</v>
      </c>
      <c r="F125" s="49">
        <f t="shared" ca="1" si="10"/>
        <v>1178.9933999999998</v>
      </c>
      <c r="G125" s="49">
        <f t="shared" ca="1" si="10"/>
        <v>898.32659999999998</v>
      </c>
      <c r="H125" s="49">
        <f t="shared" ca="1" si="10"/>
        <v>659.25589999999988</v>
      </c>
      <c r="I125" s="67">
        <f t="shared" ca="1" si="10"/>
        <v>555.50530000000003</v>
      </c>
      <c r="J125" s="66">
        <f t="shared" ca="1" si="10"/>
        <v>486.94400000000002</v>
      </c>
      <c r="K125" s="49">
        <f t="shared" ca="1" si="10"/>
        <v>430.06279999999992</v>
      </c>
      <c r="L125" s="49">
        <f t="shared" ca="1" si="10"/>
        <v>421.00369999999998</v>
      </c>
      <c r="M125" s="49">
        <f t="shared" ca="1" si="10"/>
        <v>521.78970000000004</v>
      </c>
      <c r="N125" s="49">
        <f t="shared" ca="1" si="10"/>
        <v>887.63350000000014</v>
      </c>
      <c r="O125" s="67">
        <f t="shared" ca="1" si="10"/>
        <v>1462.3854000000001</v>
      </c>
    </row>
    <row r="126" spans="1:15" outlineLevel="1" x14ac:dyDescent="0.25">
      <c r="A126" s="20"/>
      <c r="B126" s="21" t="s">
        <v>0</v>
      </c>
      <c r="D126" s="68"/>
      <c r="E126" s="69"/>
      <c r="F126" s="69"/>
      <c r="G126" s="69"/>
      <c r="H126" s="69"/>
      <c r="I126" s="70"/>
      <c r="J126" s="68"/>
      <c r="K126" s="69"/>
      <c r="L126" s="69"/>
      <c r="M126" s="69"/>
      <c r="N126" s="69"/>
      <c r="O126" s="70"/>
    </row>
    <row r="127" spans="1:15" outlineLevel="1" x14ac:dyDescent="0.25">
      <c r="A127" s="1"/>
      <c r="B127" s="134"/>
      <c r="D127" s="50"/>
      <c r="E127" s="51"/>
      <c r="F127" s="51"/>
      <c r="G127" s="51"/>
      <c r="H127" s="51"/>
      <c r="I127" s="51"/>
      <c r="J127" s="50"/>
      <c r="K127" s="51"/>
      <c r="L127" s="51"/>
      <c r="M127" s="51"/>
      <c r="N127" s="51"/>
      <c r="O127" s="51"/>
    </row>
    <row r="128" spans="1:15" outlineLevel="1" x14ac:dyDescent="0.25">
      <c r="A128" s="38"/>
      <c r="B128" s="39"/>
      <c r="D128" s="545" t="s">
        <v>136</v>
      </c>
      <c r="E128" s="546" t="s">
        <v>58</v>
      </c>
      <c r="F128" s="546" t="s">
        <v>137</v>
      </c>
      <c r="G128" s="546"/>
      <c r="H128" s="546"/>
      <c r="I128" s="547"/>
      <c r="J128" s="545" t="s">
        <v>136</v>
      </c>
      <c r="K128" s="546" t="s">
        <v>58</v>
      </c>
      <c r="L128" s="546" t="s">
        <v>137</v>
      </c>
      <c r="M128" s="546"/>
      <c r="N128" s="546"/>
      <c r="O128" s="547"/>
    </row>
    <row r="129" spans="1:15" outlineLevel="2" x14ac:dyDescent="0.25">
      <c r="A129" s="30">
        <v>278</v>
      </c>
      <c r="B129" s="31" t="s">
        <v>138</v>
      </c>
      <c r="D129" s="65">
        <f ca="1">VLOOKUP($A129,INDIRECT($P$2),COLUMN()-1,FALSE)*VLOOKUP($A129,Usinas!$C:$D,2,FALSE)</f>
        <v>156.92249999999999</v>
      </c>
      <c r="E129" s="65">
        <f ca="1">VLOOKUP($A129,INDIRECT($P$2),COLUMN()-1,FALSE)*VLOOKUP($A129,Usinas!$C:$D,2,FALSE)</f>
        <v>176.47349999999997</v>
      </c>
      <c r="F129" s="65">
        <f ca="1">VLOOKUP($A129,INDIRECT($P$2),COLUMN()-1,FALSE)*VLOOKUP($A129,Usinas!$C:$D,2,FALSE)</f>
        <v>166.18349999999998</v>
      </c>
      <c r="G129" s="65">
        <f ca="1">VLOOKUP($A129,INDIRECT($P$2),COLUMN()-1,FALSE)*VLOOKUP($A129,Usinas!$C:$D,2,FALSE)</f>
        <v>110.61749999999999</v>
      </c>
      <c r="H129" s="65">
        <f ca="1">VLOOKUP($A129,INDIRECT($P$2),COLUMN()-1,FALSE)*VLOOKUP($A129,Usinas!$C:$D,2,FALSE)</f>
        <v>62.768999999999991</v>
      </c>
      <c r="I129" s="65">
        <f ca="1">VLOOKUP($A129,INDIRECT($P$2),COLUMN()-1,FALSE)*VLOOKUP($A129,Usinas!$C:$D,2,FALSE)</f>
        <v>47.333999999999996</v>
      </c>
      <c r="J129" s="65">
        <f ca="1">VLOOKUP($A129,INDIRECT($P$2),COLUMN()-1,FALSE)*VLOOKUP($A129,Usinas!$C:$D,2,FALSE)</f>
        <v>39.616499999999995</v>
      </c>
      <c r="K129" s="65">
        <f ca="1">VLOOKUP($A129,INDIRECT($P$2),COLUMN()-1,FALSE)*VLOOKUP($A129,Usinas!$C:$D,2,FALSE)</f>
        <v>35.500499999999995</v>
      </c>
      <c r="L129" s="65">
        <f ca="1">VLOOKUP($A129,INDIRECT($P$2),COLUMN()-1,FALSE)*VLOOKUP($A129,Usinas!$C:$D,2,FALSE)</f>
        <v>36.015000000000001</v>
      </c>
      <c r="M129" s="65">
        <f ca="1">VLOOKUP($A129,INDIRECT($P$2),COLUMN()-1,FALSE)*VLOOKUP($A129,Usinas!$C:$D,2,FALSE)</f>
        <v>48.363</v>
      </c>
      <c r="N129" s="65">
        <f ca="1">VLOOKUP($A129,INDIRECT($P$2),COLUMN()-1,FALSE)*VLOOKUP($A129,Usinas!$C:$D,2,FALSE)</f>
        <v>67.399499999999989</v>
      </c>
      <c r="O129" s="65">
        <f ca="1">VLOOKUP($A129,INDIRECT($P$2),COLUMN()-1,FALSE)*VLOOKUP($A129,Usinas!$C:$D,2,FALSE)</f>
        <v>106.50149999999999</v>
      </c>
    </row>
    <row r="130" spans="1:15" outlineLevel="2" x14ac:dyDescent="0.25">
      <c r="A130" s="30">
        <v>281</v>
      </c>
      <c r="B130" s="31" t="s">
        <v>139</v>
      </c>
      <c r="D130" s="65">
        <f ca="1">VLOOKUP($A130,INDIRECT($P$2),COLUMN()-1,FALSE)*VLOOKUP($A130,Usinas!$C:$D,2,FALSE)</f>
        <v>192.25300000000001</v>
      </c>
      <c r="E130" s="65">
        <f ca="1">VLOOKUP($A130,INDIRECT($P$2),COLUMN()-1,FALSE)*VLOOKUP($A130,Usinas!$C:$D,2,FALSE)</f>
        <v>203.43049999999999</v>
      </c>
      <c r="F130" s="65">
        <f ca="1">VLOOKUP($A130,INDIRECT($P$2),COLUMN()-1,FALSE)*VLOOKUP($A130,Usinas!$C:$D,2,FALSE)</f>
        <v>205.666</v>
      </c>
      <c r="G130" s="65">
        <f ca="1">VLOOKUP($A130,INDIRECT($P$2),COLUMN()-1,FALSE)*VLOOKUP($A130,Usinas!$C:$D,2,FALSE)</f>
        <v>190.01750000000001</v>
      </c>
      <c r="H130" s="65">
        <f ca="1">VLOOKUP($A130,INDIRECT($P$2),COLUMN()-1,FALSE)*VLOOKUP($A130,Usinas!$C:$D,2,FALSE)</f>
        <v>172.1335</v>
      </c>
      <c r="I130" s="65">
        <f ca="1">VLOOKUP($A130,INDIRECT($P$2),COLUMN()-1,FALSE)*VLOOKUP($A130,Usinas!$C:$D,2,FALSE)</f>
        <v>158.72050000000002</v>
      </c>
      <c r="J130" s="65">
        <f ca="1">VLOOKUP($A130,INDIRECT($P$2),COLUMN()-1,FALSE)*VLOOKUP($A130,Usinas!$C:$D,2,FALSE)</f>
        <v>149.77850000000001</v>
      </c>
      <c r="K130" s="65">
        <f ca="1">VLOOKUP($A130,INDIRECT($P$2),COLUMN()-1,FALSE)*VLOOKUP($A130,Usinas!$C:$D,2,FALSE)</f>
        <v>143.072</v>
      </c>
      <c r="L130" s="65">
        <f ca="1">VLOOKUP($A130,INDIRECT($P$2),COLUMN()-1,FALSE)*VLOOKUP($A130,Usinas!$C:$D,2,FALSE)</f>
        <v>140.8365</v>
      </c>
      <c r="M130" s="65">
        <f ca="1">VLOOKUP($A130,INDIRECT($P$2),COLUMN()-1,FALSE)*VLOOKUP($A130,Usinas!$C:$D,2,FALSE)</f>
        <v>149.77850000000001</v>
      </c>
      <c r="N130" s="65">
        <f ca="1">VLOOKUP($A130,INDIRECT($P$2),COLUMN()-1,FALSE)*VLOOKUP($A130,Usinas!$C:$D,2,FALSE)</f>
        <v>160.95600000000002</v>
      </c>
      <c r="O130" s="65">
        <f ca="1">VLOOKUP($A130,INDIRECT($P$2),COLUMN()-1,FALSE)*VLOOKUP($A130,Usinas!$C:$D,2,FALSE)</f>
        <v>176.6045</v>
      </c>
    </row>
    <row r="131" spans="1:15" outlineLevel="2" x14ac:dyDescent="0.25">
      <c r="A131" s="30">
        <v>295</v>
      </c>
      <c r="B131" s="31" t="s">
        <v>140</v>
      </c>
      <c r="D131" s="65">
        <f ca="1">VLOOKUP($A131,INDIRECT($P$2),COLUMN()-1,FALSE)*VLOOKUP($A131,Usinas!$C:$D,2,FALSE)</f>
        <v>89.065399999999997</v>
      </c>
      <c r="E131" s="65">
        <f ca="1">VLOOKUP($A131,INDIRECT($P$2),COLUMN()-1,FALSE)*VLOOKUP($A131,Usinas!$C:$D,2,FALSE)</f>
        <v>93.656400000000005</v>
      </c>
      <c r="F131" s="65">
        <f ca="1">VLOOKUP($A131,INDIRECT($P$2),COLUMN()-1,FALSE)*VLOOKUP($A131,Usinas!$C:$D,2,FALSE)</f>
        <v>101.002</v>
      </c>
      <c r="G131" s="65">
        <f ca="1">VLOOKUP($A131,INDIRECT($P$2),COLUMN()-1,FALSE)*VLOOKUP($A131,Usinas!$C:$D,2,FALSE)</f>
        <v>88.147199999999998</v>
      </c>
      <c r="H131" s="65">
        <f ca="1">VLOOKUP($A131,INDIRECT($P$2),COLUMN()-1,FALSE)*VLOOKUP($A131,Usinas!$C:$D,2,FALSE)</f>
        <v>77.128799999999998</v>
      </c>
      <c r="I131" s="65">
        <f ca="1">VLOOKUP($A131,INDIRECT($P$2),COLUMN()-1,FALSE)*VLOOKUP($A131,Usinas!$C:$D,2,FALSE)</f>
        <v>72.537800000000004</v>
      </c>
      <c r="J131" s="65">
        <f ca="1">VLOOKUP($A131,INDIRECT($P$2),COLUMN()-1,FALSE)*VLOOKUP($A131,Usinas!$C:$D,2,FALSE)</f>
        <v>68.864999999999995</v>
      </c>
      <c r="K131" s="65">
        <f ca="1">VLOOKUP($A131,INDIRECT($P$2),COLUMN()-1,FALSE)*VLOOKUP($A131,Usinas!$C:$D,2,FALSE)</f>
        <v>66.110399999999998</v>
      </c>
      <c r="L131" s="65">
        <f ca="1">VLOOKUP($A131,INDIRECT($P$2),COLUMN()-1,FALSE)*VLOOKUP($A131,Usinas!$C:$D,2,FALSE)</f>
        <v>65.1922</v>
      </c>
      <c r="M131" s="65">
        <f ca="1">VLOOKUP($A131,INDIRECT($P$2),COLUMN()-1,FALSE)*VLOOKUP($A131,Usinas!$C:$D,2,FALSE)</f>
        <v>68.864999999999995</v>
      </c>
      <c r="N131" s="65">
        <f ca="1">VLOOKUP($A131,INDIRECT($P$2),COLUMN()-1,FALSE)*VLOOKUP($A131,Usinas!$C:$D,2,FALSE)</f>
        <v>72.537800000000004</v>
      </c>
      <c r="O131" s="65">
        <f ca="1">VLOOKUP($A131,INDIRECT($P$2),COLUMN()-1,FALSE)*VLOOKUP($A131,Usinas!$C:$D,2,FALSE)</f>
        <v>79.883399999999995</v>
      </c>
    </row>
    <row r="132" spans="1:15" outlineLevel="2" x14ac:dyDescent="0.25">
      <c r="A132" s="30">
        <v>259</v>
      </c>
      <c r="B132" s="31" t="s">
        <v>141</v>
      </c>
      <c r="D132" s="65">
        <f ca="1">VLOOKUP($A132,INDIRECT($P$2),COLUMN()-1,FALSE)*VLOOKUP($A132,Usinas!$C:$D,2,FALSE)</f>
        <v>77.184200000000004</v>
      </c>
      <c r="E132" s="65">
        <f ca="1">VLOOKUP($A132,INDIRECT($P$2),COLUMN()-1,FALSE)*VLOOKUP($A132,Usinas!$C:$D,2,FALSE)</f>
        <v>87.118799999999993</v>
      </c>
      <c r="F132" s="65">
        <f ca="1">VLOOKUP($A132,INDIRECT($P$2),COLUMN()-1,FALSE)*VLOOKUP($A132,Usinas!$C:$D,2,FALSE)</f>
        <v>85.590400000000002</v>
      </c>
      <c r="G132" s="65">
        <f ca="1">VLOOKUP($A132,INDIRECT($P$2),COLUMN()-1,FALSE)*VLOOKUP($A132,Usinas!$C:$D,2,FALSE)</f>
        <v>68.013800000000003</v>
      </c>
      <c r="H132" s="65">
        <f ca="1">VLOOKUP($A132,INDIRECT($P$2),COLUMN()-1,FALSE)*VLOOKUP($A132,Usinas!$C:$D,2,FALSE)</f>
        <v>51.2014</v>
      </c>
      <c r="I132" s="65">
        <f ca="1">VLOOKUP($A132,INDIRECT($P$2),COLUMN()-1,FALSE)*VLOOKUP($A132,Usinas!$C:$D,2,FALSE)</f>
        <v>43.559399999999997</v>
      </c>
      <c r="J132" s="65">
        <f ca="1">VLOOKUP($A132,INDIRECT($P$2),COLUMN()-1,FALSE)*VLOOKUP($A132,Usinas!$C:$D,2,FALSE)</f>
        <v>38.974199999999996</v>
      </c>
      <c r="K132" s="65">
        <f ca="1">VLOOKUP($A132,INDIRECT($P$2),COLUMN()-1,FALSE)*VLOOKUP($A132,Usinas!$C:$D,2,FALSE)</f>
        <v>35.917400000000001</v>
      </c>
      <c r="L132" s="65">
        <f ca="1">VLOOKUP($A132,INDIRECT($P$2),COLUMN()-1,FALSE)*VLOOKUP($A132,Usinas!$C:$D,2,FALSE)</f>
        <v>36.681600000000003</v>
      </c>
      <c r="M132" s="65">
        <f ca="1">VLOOKUP($A132,INDIRECT($P$2),COLUMN()-1,FALSE)*VLOOKUP($A132,Usinas!$C:$D,2,FALSE)</f>
        <v>39.738399999999999</v>
      </c>
      <c r="N132" s="65">
        <f ca="1">VLOOKUP($A132,INDIRECT($P$2),COLUMN()-1,FALSE)*VLOOKUP($A132,Usinas!$C:$D,2,FALSE)</f>
        <v>46.616199999999999</v>
      </c>
      <c r="O132" s="65">
        <f ca="1">VLOOKUP($A132,INDIRECT($P$2),COLUMN()-1,FALSE)*VLOOKUP($A132,Usinas!$C:$D,2,FALSE)</f>
        <v>61.135999999999996</v>
      </c>
    </row>
    <row r="133" spans="1:15" outlineLevel="2" x14ac:dyDescent="0.25">
      <c r="A133" s="30">
        <v>252</v>
      </c>
      <c r="B133" s="31" t="s">
        <v>142</v>
      </c>
      <c r="D133" s="65">
        <f ca="1">VLOOKUP($A133,INDIRECT($P$2),COLUMN()-1,FALSE)*VLOOKUP($A133,Usinas!$C:$D,2,FALSE)</f>
        <v>125.6541</v>
      </c>
      <c r="E133" s="65">
        <f ca="1">VLOOKUP($A133,INDIRECT($P$2),COLUMN()-1,FALSE)*VLOOKUP($A133,Usinas!$C:$D,2,FALSE)</f>
        <v>141.82740000000001</v>
      </c>
      <c r="F133" s="65">
        <f ca="1">VLOOKUP($A133,INDIRECT($P$2),COLUMN()-1,FALSE)*VLOOKUP($A133,Usinas!$C:$D,2,FALSE)</f>
        <v>139.33920000000001</v>
      </c>
      <c r="G133" s="65">
        <f ca="1">VLOOKUP($A133,INDIRECT($P$2),COLUMN()-1,FALSE)*VLOOKUP($A133,Usinas!$C:$D,2,FALSE)</f>
        <v>110.72490000000001</v>
      </c>
      <c r="H133" s="65">
        <f ca="1">VLOOKUP($A133,INDIRECT($P$2),COLUMN()-1,FALSE)*VLOOKUP($A133,Usinas!$C:$D,2,FALSE)</f>
        <v>83.354699999999994</v>
      </c>
      <c r="I133" s="65">
        <f ca="1">VLOOKUP($A133,INDIRECT($P$2),COLUMN()-1,FALSE)*VLOOKUP($A133,Usinas!$C:$D,2,FALSE)</f>
        <v>70.913700000000006</v>
      </c>
      <c r="J133" s="65">
        <f ca="1">VLOOKUP($A133,INDIRECT($P$2),COLUMN()-1,FALSE)*VLOOKUP($A133,Usinas!$C:$D,2,FALSE)</f>
        <v>63.449100000000001</v>
      </c>
      <c r="K133" s="65">
        <f ca="1">VLOOKUP($A133,INDIRECT($P$2),COLUMN()-1,FALSE)*VLOOKUP($A133,Usinas!$C:$D,2,FALSE)</f>
        <v>58.472699999999996</v>
      </c>
      <c r="L133" s="65">
        <f ca="1">VLOOKUP($A133,INDIRECT($P$2),COLUMN()-1,FALSE)*VLOOKUP($A133,Usinas!$C:$D,2,FALSE)</f>
        <v>59.716799999999999</v>
      </c>
      <c r="M133" s="65">
        <f ca="1">VLOOKUP($A133,INDIRECT($P$2),COLUMN()-1,FALSE)*VLOOKUP($A133,Usinas!$C:$D,2,FALSE)</f>
        <v>64.693200000000004</v>
      </c>
      <c r="N133" s="65">
        <f ca="1">VLOOKUP($A133,INDIRECT($P$2),COLUMN()-1,FALSE)*VLOOKUP($A133,Usinas!$C:$D,2,FALSE)</f>
        <v>75.890100000000004</v>
      </c>
      <c r="O133" s="65">
        <f ca="1">VLOOKUP($A133,INDIRECT($P$2),COLUMN()-1,FALSE)*VLOOKUP($A133,Usinas!$C:$D,2,FALSE)</f>
        <v>99.527999999999992</v>
      </c>
    </row>
    <row r="134" spans="1:15" outlineLevel="1" x14ac:dyDescent="0.25">
      <c r="A134" s="40"/>
      <c r="B134" s="41" t="s">
        <v>56</v>
      </c>
      <c r="D134" s="83">
        <f t="shared" ref="D134:O134" ca="1" si="11">SUM(D129:D133)</f>
        <v>641.07920000000001</v>
      </c>
      <c r="E134" s="49">
        <f t="shared" ca="1" si="11"/>
        <v>702.50660000000005</v>
      </c>
      <c r="F134" s="49">
        <f t="shared" ca="1" si="11"/>
        <v>697.78110000000004</v>
      </c>
      <c r="G134" s="49">
        <f t="shared" ca="1" si="11"/>
        <v>567.52089999999998</v>
      </c>
      <c r="H134" s="49">
        <f t="shared" ca="1" si="11"/>
        <v>446.58739999999995</v>
      </c>
      <c r="I134" s="84">
        <f t="shared" ca="1" si="11"/>
        <v>393.06540000000001</v>
      </c>
      <c r="J134" s="83">
        <f t="shared" ca="1" si="11"/>
        <v>360.68329999999997</v>
      </c>
      <c r="K134" s="49">
        <f t="shared" ca="1" si="11"/>
        <v>339.07299999999998</v>
      </c>
      <c r="L134" s="49">
        <f t="shared" ca="1" si="11"/>
        <v>338.44209999999998</v>
      </c>
      <c r="M134" s="49">
        <f t="shared" ca="1" si="11"/>
        <v>371.43810000000002</v>
      </c>
      <c r="N134" s="49">
        <f t="shared" ca="1" si="11"/>
        <v>423.39960000000002</v>
      </c>
      <c r="O134" s="84">
        <f t="shared" ca="1" si="11"/>
        <v>523.65340000000003</v>
      </c>
    </row>
    <row r="135" spans="1:15" outlineLevel="1" x14ac:dyDescent="0.25">
      <c r="A135" s="42"/>
      <c r="B135" s="43" t="s">
        <v>0</v>
      </c>
      <c r="D135" s="80"/>
      <c r="E135" s="81"/>
      <c r="F135" s="81"/>
      <c r="G135" s="81"/>
      <c r="H135" s="81"/>
      <c r="I135" s="82"/>
      <c r="J135" s="80"/>
      <c r="K135" s="81"/>
      <c r="L135" s="81"/>
      <c r="M135" s="81"/>
      <c r="N135" s="81"/>
      <c r="O135" s="82"/>
    </row>
    <row r="136" spans="1:15" outlineLevel="1" x14ac:dyDescent="0.25">
      <c r="A136" s="1"/>
      <c r="B136" s="134"/>
      <c r="D136" s="50"/>
      <c r="E136" s="51"/>
      <c r="F136" s="51"/>
      <c r="G136" s="51"/>
      <c r="H136" s="51"/>
      <c r="I136" s="51"/>
      <c r="J136" s="50"/>
      <c r="K136" s="51"/>
      <c r="L136" s="51"/>
      <c r="M136" s="51"/>
      <c r="N136" s="51"/>
      <c r="O136" s="51"/>
    </row>
    <row r="137" spans="1:15" outlineLevel="1" x14ac:dyDescent="0.25">
      <c r="A137" s="38"/>
      <c r="B137" s="39"/>
      <c r="D137" s="545" t="s">
        <v>143</v>
      </c>
      <c r="E137" s="546" t="s">
        <v>58</v>
      </c>
      <c r="F137" s="546" t="s">
        <v>144</v>
      </c>
      <c r="G137" s="546"/>
      <c r="H137" s="546"/>
      <c r="I137" s="547"/>
      <c r="J137" s="545" t="s">
        <v>143</v>
      </c>
      <c r="K137" s="546" t="s">
        <v>58</v>
      </c>
      <c r="L137" s="546" t="s">
        <v>144</v>
      </c>
      <c r="M137" s="546"/>
      <c r="N137" s="546"/>
      <c r="O137" s="547"/>
    </row>
    <row r="138" spans="1:15" outlineLevel="2" x14ac:dyDescent="0.25">
      <c r="A138" s="30">
        <v>255</v>
      </c>
      <c r="B138" s="31" t="s">
        <v>145</v>
      </c>
      <c r="D138" s="65">
        <f ca="1">VLOOKUP($A138,INDIRECT($P$2),COLUMN()-1,FALSE)*VLOOKUP($A138,Usinas!$C:$D,2,FALSE)</f>
        <v>508.97659999999996</v>
      </c>
      <c r="E138" s="65">
        <f ca="1">VLOOKUP($A138,INDIRECT($P$2),COLUMN()-1,FALSE)*VLOOKUP($A138,Usinas!$C:$D,2,FALSE)</f>
        <v>341.80539999999996</v>
      </c>
      <c r="F138" s="65">
        <f ca="1">VLOOKUP($A138,INDIRECT($P$2),COLUMN()-1,FALSE)*VLOOKUP($A138,Usinas!$C:$D,2,FALSE)</f>
        <v>308.96819999999997</v>
      </c>
      <c r="G138" s="65">
        <f ca="1">VLOOKUP($A138,INDIRECT($P$2),COLUMN()-1,FALSE)*VLOOKUP($A138,Usinas!$C:$D,2,FALSE)</f>
        <v>194.03799999999998</v>
      </c>
      <c r="H138" s="65">
        <f ca="1">VLOOKUP($A138,INDIRECT($P$2),COLUMN()-1,FALSE)*VLOOKUP($A138,Usinas!$C:$D,2,FALSE)</f>
        <v>102.98939999999999</v>
      </c>
      <c r="I138" s="65">
        <f ca="1">VLOOKUP($A138,INDIRECT($P$2),COLUMN()-1,FALSE)*VLOOKUP($A138,Usinas!$C:$D,2,FALSE)</f>
        <v>77.615200000000002</v>
      </c>
      <c r="J138" s="65">
        <f ca="1">VLOOKUP($A138,INDIRECT($P$2),COLUMN()-1,FALSE)*VLOOKUP($A138,Usinas!$C:$D,2,FALSE)</f>
        <v>64.181799999999996</v>
      </c>
      <c r="K138" s="65">
        <f ca="1">VLOOKUP($A138,INDIRECT($P$2),COLUMN()-1,FALSE)*VLOOKUP($A138,Usinas!$C:$D,2,FALSE)</f>
        <v>53.733599999999996</v>
      </c>
      <c r="L138" s="65">
        <f ca="1">VLOOKUP($A138,INDIRECT($P$2),COLUMN()-1,FALSE)*VLOOKUP($A138,Usinas!$C:$D,2,FALSE)</f>
        <v>50.748399999999997</v>
      </c>
      <c r="M138" s="65">
        <f ca="1">VLOOKUP($A138,INDIRECT($P$2),COLUMN()-1,FALSE)*VLOOKUP($A138,Usinas!$C:$D,2,FALSE)</f>
        <v>98.511600000000001</v>
      </c>
      <c r="N138" s="65">
        <f ca="1">VLOOKUP($A138,INDIRECT($P$2),COLUMN()-1,FALSE)*VLOOKUP($A138,Usinas!$C:$D,2,FALSE)</f>
        <v>294.04219999999998</v>
      </c>
      <c r="O138" s="65">
        <f ca="1">VLOOKUP($A138,INDIRECT($P$2),COLUMN()-1,FALSE)*VLOOKUP($A138,Usinas!$C:$D,2,FALSE)</f>
        <v>523.90260000000001</v>
      </c>
    </row>
    <row r="139" spans="1:15" outlineLevel="1" x14ac:dyDescent="0.25">
      <c r="A139" s="40"/>
      <c r="B139" s="41" t="s">
        <v>56</v>
      </c>
      <c r="D139" s="83">
        <f t="shared" ref="D139:O139" ca="1" si="12">D138</f>
        <v>508.97659999999996</v>
      </c>
      <c r="E139" s="49">
        <f t="shared" ca="1" si="12"/>
        <v>341.80539999999996</v>
      </c>
      <c r="F139" s="49">
        <f t="shared" ca="1" si="12"/>
        <v>308.96819999999997</v>
      </c>
      <c r="G139" s="49">
        <f t="shared" ca="1" si="12"/>
        <v>194.03799999999998</v>
      </c>
      <c r="H139" s="49">
        <f t="shared" ca="1" si="12"/>
        <v>102.98939999999999</v>
      </c>
      <c r="I139" s="84">
        <f t="shared" ca="1" si="12"/>
        <v>77.615200000000002</v>
      </c>
      <c r="J139" s="83">
        <f t="shared" ca="1" si="12"/>
        <v>64.181799999999996</v>
      </c>
      <c r="K139" s="49">
        <f t="shared" ca="1" si="12"/>
        <v>53.733599999999996</v>
      </c>
      <c r="L139" s="49">
        <f t="shared" ca="1" si="12"/>
        <v>50.748399999999997</v>
      </c>
      <c r="M139" s="49">
        <f t="shared" ca="1" si="12"/>
        <v>98.511600000000001</v>
      </c>
      <c r="N139" s="49">
        <f t="shared" ca="1" si="12"/>
        <v>294.04219999999998</v>
      </c>
      <c r="O139" s="84">
        <f t="shared" ca="1" si="12"/>
        <v>523.90260000000001</v>
      </c>
    </row>
    <row r="140" spans="1:15" outlineLevel="1" x14ac:dyDescent="0.25">
      <c r="A140" s="42"/>
      <c r="B140" s="43" t="s">
        <v>0</v>
      </c>
      <c r="D140" s="80"/>
      <c r="E140" s="81"/>
      <c r="F140" s="81"/>
      <c r="G140" s="81"/>
      <c r="H140" s="81"/>
      <c r="I140" s="82"/>
      <c r="J140" s="80"/>
      <c r="K140" s="81"/>
      <c r="L140" s="81"/>
      <c r="M140" s="81"/>
      <c r="N140" s="81"/>
      <c r="O140" s="82"/>
    </row>
    <row r="141" spans="1:15" outlineLevel="1" x14ac:dyDescent="0.25">
      <c r="A141" s="1"/>
      <c r="B141" s="134"/>
      <c r="D141" s="50"/>
      <c r="E141" s="51"/>
      <c r="F141" s="51"/>
      <c r="G141" s="51"/>
      <c r="H141" s="51"/>
      <c r="I141" s="51"/>
      <c r="J141" s="50"/>
      <c r="K141" s="51"/>
      <c r="L141" s="51"/>
      <c r="M141" s="51"/>
      <c r="N141" s="51"/>
      <c r="O141" s="51"/>
    </row>
    <row r="142" spans="1:15" outlineLevel="1" x14ac:dyDescent="0.25">
      <c r="A142" s="38"/>
      <c r="B142" s="39"/>
      <c r="D142" s="545" t="s">
        <v>146</v>
      </c>
      <c r="E142" s="546" t="s">
        <v>58</v>
      </c>
      <c r="F142" s="546" t="s">
        <v>147</v>
      </c>
      <c r="G142" s="546"/>
      <c r="H142" s="546"/>
      <c r="I142" s="547"/>
      <c r="J142" s="545" t="s">
        <v>146</v>
      </c>
      <c r="K142" s="546" t="s">
        <v>58</v>
      </c>
      <c r="L142" s="546" t="s">
        <v>147</v>
      </c>
      <c r="M142" s="546"/>
      <c r="N142" s="546"/>
      <c r="O142" s="547"/>
    </row>
    <row r="143" spans="1:15" outlineLevel="2" x14ac:dyDescent="0.25">
      <c r="A143" s="30">
        <v>279</v>
      </c>
      <c r="B143" s="31" t="s">
        <v>148</v>
      </c>
      <c r="D143" s="65">
        <f ca="1">VLOOKUP($A143,INDIRECT($P$2),COLUMN()-1,FALSE)*VLOOKUP($A143,Usinas!$C:$D,2,FALSE)</f>
        <v>119.739</v>
      </c>
      <c r="E143" s="65">
        <f ca="1">VLOOKUP($A143,INDIRECT($P$2),COLUMN()-1,FALSE)*VLOOKUP($A143,Usinas!$C:$D,2,FALSE)</f>
        <v>185.62049999999999</v>
      </c>
      <c r="F143" s="65">
        <f ca="1">VLOOKUP($A143,INDIRECT($P$2),COLUMN()-1,FALSE)*VLOOKUP($A143,Usinas!$C:$D,2,FALSE)</f>
        <v>211.422</v>
      </c>
      <c r="G143" s="65">
        <f ca="1">VLOOKUP($A143,INDIRECT($P$2),COLUMN()-1,FALSE)*VLOOKUP($A143,Usinas!$C:$D,2,FALSE)</f>
        <v>189.87899999999999</v>
      </c>
      <c r="H143" s="65">
        <f ca="1">VLOOKUP($A143,INDIRECT($P$2),COLUMN()-1,FALSE)*VLOOKUP($A143,Usinas!$C:$D,2,FALSE)</f>
        <v>116.232</v>
      </c>
      <c r="I143" s="65">
        <f ca="1">VLOOKUP($A143,INDIRECT($P$2),COLUMN()-1,FALSE)*VLOOKUP($A143,Usinas!$C:$D,2,FALSE)</f>
        <v>61.122</v>
      </c>
      <c r="J143" s="65">
        <f ca="1">VLOOKUP($A143,INDIRECT($P$2),COLUMN()-1,FALSE)*VLOOKUP($A143,Usinas!$C:$D,2,FALSE)</f>
        <v>35.8215</v>
      </c>
      <c r="K143" s="65">
        <f ca="1">VLOOKUP($A143,INDIRECT($P$2),COLUMN()-1,FALSE)*VLOOKUP($A143,Usinas!$C:$D,2,FALSE)</f>
        <v>22.044</v>
      </c>
      <c r="L143" s="65">
        <f ca="1">VLOOKUP($A143,INDIRECT($P$2),COLUMN()-1,FALSE)*VLOOKUP($A143,Usinas!$C:$D,2,FALSE)</f>
        <v>15.531000000000001</v>
      </c>
      <c r="M143" s="65">
        <f ca="1">VLOOKUP($A143,INDIRECT($P$2),COLUMN()-1,FALSE)*VLOOKUP($A143,Usinas!$C:$D,2,FALSE)</f>
        <v>15.2805</v>
      </c>
      <c r="N143" s="65">
        <f ca="1">VLOOKUP($A143,INDIRECT($P$2),COLUMN()-1,FALSE)*VLOOKUP($A143,Usinas!$C:$D,2,FALSE)</f>
        <v>29.559000000000001</v>
      </c>
      <c r="O143" s="65">
        <f ca="1">VLOOKUP($A143,INDIRECT($P$2),COLUMN()-1,FALSE)*VLOOKUP($A143,Usinas!$C:$D,2,FALSE)</f>
        <v>60.871499999999997</v>
      </c>
    </row>
    <row r="144" spans="1:15" outlineLevel="2" x14ac:dyDescent="0.25">
      <c r="A144" s="30">
        <v>145</v>
      </c>
      <c r="B144" s="31" t="s">
        <v>149</v>
      </c>
      <c r="D144" s="65">
        <f ca="1">VLOOKUP($A144,INDIRECT($P$2),COLUMN()-1,FALSE)*VLOOKUP($A144,Usinas!$C:$D,2,FALSE)</f>
        <v>62.805600000000005</v>
      </c>
      <c r="E144" s="65">
        <f ca="1">VLOOKUP($A144,INDIRECT($P$2),COLUMN()-1,FALSE)*VLOOKUP($A144,Usinas!$C:$D,2,FALSE)</f>
        <v>72.468000000000004</v>
      </c>
      <c r="F144" s="65">
        <f ca="1">VLOOKUP($A144,INDIRECT($P$2),COLUMN()-1,FALSE)*VLOOKUP($A144,Usinas!$C:$D,2,FALSE)</f>
        <v>79.983200000000011</v>
      </c>
      <c r="G144" s="65">
        <f ca="1">VLOOKUP($A144,INDIRECT($P$2),COLUMN()-1,FALSE)*VLOOKUP($A144,Usinas!$C:$D,2,FALSE)</f>
        <v>59.584800000000008</v>
      </c>
      <c r="H144" s="65">
        <f ca="1">VLOOKUP($A144,INDIRECT($P$2),COLUMN()-1,FALSE)*VLOOKUP($A144,Usinas!$C:$D,2,FALSE)</f>
        <v>42.407200000000003</v>
      </c>
      <c r="I144" s="65">
        <f ca="1">VLOOKUP($A144,INDIRECT($P$2),COLUMN()-1,FALSE)*VLOOKUP($A144,Usinas!$C:$D,2,FALSE)</f>
        <v>34.355200000000004</v>
      </c>
      <c r="J144" s="65">
        <f ca="1">VLOOKUP($A144,INDIRECT($P$2),COLUMN()-1,FALSE)*VLOOKUP($A144,Usinas!$C:$D,2,FALSE)</f>
        <v>31.134400000000003</v>
      </c>
      <c r="K144" s="65">
        <f ca="1">VLOOKUP($A144,INDIRECT($P$2),COLUMN()-1,FALSE)*VLOOKUP($A144,Usinas!$C:$D,2,FALSE)</f>
        <v>28.987200000000001</v>
      </c>
      <c r="L144" s="65">
        <f ca="1">VLOOKUP($A144,INDIRECT($P$2),COLUMN()-1,FALSE)*VLOOKUP($A144,Usinas!$C:$D,2,FALSE)</f>
        <v>28.450400000000002</v>
      </c>
      <c r="M144" s="65">
        <f ca="1">VLOOKUP($A144,INDIRECT($P$2),COLUMN()-1,FALSE)*VLOOKUP($A144,Usinas!$C:$D,2,FALSE)</f>
        <v>30.597600000000003</v>
      </c>
      <c r="N144" s="65">
        <f ca="1">VLOOKUP($A144,INDIRECT($P$2),COLUMN()-1,FALSE)*VLOOKUP($A144,Usinas!$C:$D,2,FALSE)</f>
        <v>35.428800000000003</v>
      </c>
      <c r="O144" s="65">
        <f ca="1">VLOOKUP($A144,INDIRECT($P$2),COLUMN()-1,FALSE)*VLOOKUP($A144,Usinas!$C:$D,2,FALSE)</f>
        <v>47.775200000000005</v>
      </c>
    </row>
    <row r="145" spans="1:15" outlineLevel="2" x14ac:dyDescent="0.25">
      <c r="A145" s="30">
        <v>229</v>
      </c>
      <c r="B145" s="31" t="s">
        <v>402</v>
      </c>
      <c r="D145" s="65">
        <f ca="1">VLOOKUP($A145,INDIRECT($P$2),COLUMN()-1,FALSE)*VLOOKUP($A145,Usinas!$C:$D,2,FALSE)</f>
        <v>1817.4259999999999</v>
      </c>
      <c r="E145" s="65">
        <f ca="1">VLOOKUP($A145,INDIRECT($P$2),COLUMN()-1,FALSE)*VLOOKUP($A145,Usinas!$C:$D,2,FALSE)</f>
        <v>2121.2359999999999</v>
      </c>
      <c r="F145" s="65">
        <f ca="1">VLOOKUP($A145,INDIRECT($P$2),COLUMN()-1,FALSE)*VLOOKUP($A145,Usinas!$C:$D,2,FALSE)</f>
        <v>2217.5659999999998</v>
      </c>
      <c r="G145" s="65">
        <f ca="1">VLOOKUP($A145,INDIRECT($P$2),COLUMN()-1,FALSE)*VLOOKUP($A145,Usinas!$C:$D,2,FALSE)</f>
        <v>1776.9179999999999</v>
      </c>
      <c r="H145" s="65">
        <f ca="1">VLOOKUP($A145,INDIRECT($P$2),COLUMN()-1,FALSE)*VLOOKUP($A145,Usinas!$C:$D,2,FALSE)</f>
        <v>1137.682</v>
      </c>
      <c r="I145" s="65">
        <f ca="1">VLOOKUP($A145,INDIRECT($P$2),COLUMN()-1,FALSE)*VLOOKUP($A145,Usinas!$C:$D,2,FALSE)</f>
        <v>730.13199999999995</v>
      </c>
      <c r="J145" s="65">
        <f ca="1">VLOOKUP($A145,INDIRECT($P$2),COLUMN()-1,FALSE)*VLOOKUP($A145,Usinas!$C:$D,2,FALSE)</f>
        <v>518.20600000000002</v>
      </c>
      <c r="K145" s="65">
        <f ca="1">VLOOKUP($A145,INDIRECT($P$2),COLUMN()-1,FALSE)*VLOOKUP($A145,Usinas!$C:$D,2,FALSE)</f>
        <v>398.65800000000002</v>
      </c>
      <c r="L145" s="65">
        <f ca="1">VLOOKUP($A145,INDIRECT($P$2),COLUMN()-1,FALSE)*VLOOKUP($A145,Usinas!$C:$D,2,FALSE)</f>
        <v>347.28199999999998</v>
      </c>
      <c r="M145" s="65">
        <f ca="1">VLOOKUP($A145,INDIRECT($P$2),COLUMN()-1,FALSE)*VLOOKUP($A145,Usinas!$C:$D,2,FALSE)</f>
        <v>437.19</v>
      </c>
      <c r="N145" s="65">
        <f ca="1">VLOOKUP($A145,INDIRECT($P$2),COLUMN()-1,FALSE)*VLOOKUP($A145,Usinas!$C:$D,2,FALSE)</f>
        <v>729.14400000000001</v>
      </c>
      <c r="O145" s="65">
        <f ca="1">VLOOKUP($A145,INDIRECT($P$2),COLUMN()-1,FALSE)*VLOOKUP($A145,Usinas!$C:$D,2,FALSE)</f>
        <v>1265.134</v>
      </c>
    </row>
    <row r="146" spans="1:15" s="405" customFormat="1" outlineLevel="2" x14ac:dyDescent="0.25">
      <c r="A146" s="30">
        <v>230</v>
      </c>
      <c r="B146" s="31" t="s">
        <v>765</v>
      </c>
      <c r="C146" s="93"/>
      <c r="D146" s="65">
        <f ca="1">VLOOKUP($A146,INDIRECT($P$2),COLUMN()-1,FALSE)*VLOOKUP($A146,Usinas!$C:$D,2,FALSE)</f>
        <v>0</v>
      </c>
      <c r="E146" s="65">
        <f ca="1">VLOOKUP($A146,INDIRECT($P$2),COLUMN()-1,FALSE)*VLOOKUP($A146,Usinas!$C:$D,2,FALSE)</f>
        <v>0</v>
      </c>
      <c r="F146" s="65">
        <f ca="1">VLOOKUP($A146,INDIRECT($P$2),COLUMN()-1,FALSE)*VLOOKUP($A146,Usinas!$C:$D,2,FALSE)</f>
        <v>0</v>
      </c>
      <c r="G146" s="65">
        <f ca="1">VLOOKUP($A146,INDIRECT($P$2),COLUMN()-1,FALSE)*VLOOKUP($A146,Usinas!$C:$D,2,FALSE)</f>
        <v>0</v>
      </c>
      <c r="H146" s="65">
        <f ca="1">VLOOKUP($A146,INDIRECT($P$2),COLUMN()-1,FALSE)*VLOOKUP($A146,Usinas!$C:$D,2,FALSE)</f>
        <v>0</v>
      </c>
      <c r="I146" s="65">
        <f ca="1">VLOOKUP($A146,INDIRECT($P$2),COLUMN()-1,FALSE)*VLOOKUP($A146,Usinas!$C:$D,2,FALSE)</f>
        <v>0</v>
      </c>
      <c r="J146" s="65">
        <f ca="1">VLOOKUP($A146,INDIRECT($P$2),COLUMN()-1,FALSE)*VLOOKUP($A146,Usinas!$C:$D,2,FALSE)</f>
        <v>0</v>
      </c>
      <c r="K146" s="65">
        <f ca="1">VLOOKUP($A146,INDIRECT($P$2),COLUMN()-1,FALSE)*VLOOKUP($A146,Usinas!$C:$D,2,FALSE)</f>
        <v>0</v>
      </c>
      <c r="L146" s="65">
        <f ca="1">VLOOKUP($A146,INDIRECT($P$2),COLUMN()-1,FALSE)*VLOOKUP($A146,Usinas!$C:$D,2,FALSE)</f>
        <v>0</v>
      </c>
      <c r="M146" s="65">
        <f ca="1">VLOOKUP($A146,INDIRECT($P$2),COLUMN()-1,FALSE)*VLOOKUP($A146,Usinas!$C:$D,2,FALSE)</f>
        <v>0</v>
      </c>
      <c r="N146" s="65">
        <f ca="1">VLOOKUP($A146,INDIRECT($P$2),COLUMN()-1,FALSE)*VLOOKUP($A146,Usinas!$C:$D,2,FALSE)</f>
        <v>0</v>
      </c>
      <c r="O146" s="65">
        <f ca="1">VLOOKUP($A146,INDIRECT($P$2),COLUMN()-1,FALSE)*VLOOKUP($A146,Usinas!$C:$D,2,FALSE)</f>
        <v>0</v>
      </c>
    </row>
    <row r="147" spans="1:15" outlineLevel="2" x14ac:dyDescent="0.25">
      <c r="A147" s="30">
        <v>285</v>
      </c>
      <c r="B147" s="31" t="s">
        <v>150</v>
      </c>
      <c r="D147" s="65">
        <f ca="1">VLOOKUP($A147,INDIRECT($P$2),COLUMN()-1,FALSE)*VLOOKUP($A147,Usinas!$C:$D,2,FALSE)</f>
        <v>3655.0865999999996</v>
      </c>
      <c r="E147" s="65">
        <f ca="1">VLOOKUP($A147,INDIRECT($P$2),COLUMN()-1,FALSE)*VLOOKUP($A147,Usinas!$C:$D,2,FALSE)</f>
        <v>4704.3380999999999</v>
      </c>
      <c r="F147" s="65">
        <f ca="1">VLOOKUP($A147,INDIRECT($P$2),COLUMN()-1,FALSE)*VLOOKUP($A147,Usinas!$C:$D,2,FALSE)</f>
        <v>5433.9285</v>
      </c>
      <c r="G147" s="65">
        <f ca="1">VLOOKUP($A147,INDIRECT($P$2),COLUMN()-1,FALSE)*VLOOKUP($A147,Usinas!$C:$D,2,FALSE)</f>
        <v>5251.6859999999997</v>
      </c>
      <c r="H147" s="65">
        <f ca="1">VLOOKUP($A147,INDIRECT($P$2),COLUMN()-1,FALSE)*VLOOKUP($A147,Usinas!$C:$D,2,FALSE)</f>
        <v>4050.9017999999996</v>
      </c>
      <c r="I147" s="65">
        <f ca="1">VLOOKUP($A147,INDIRECT($P$2),COLUMN()-1,FALSE)*VLOOKUP($A147,Usinas!$C:$D,2,FALSE)</f>
        <v>2824.3709999999996</v>
      </c>
      <c r="J147" s="65">
        <f ca="1">VLOOKUP($A147,INDIRECT($P$2),COLUMN()-1,FALSE)*VLOOKUP($A147,Usinas!$C:$D,2,FALSE)</f>
        <v>1808.6210999999998</v>
      </c>
      <c r="K147" s="65">
        <f ca="1">VLOOKUP($A147,INDIRECT($P$2),COLUMN()-1,FALSE)*VLOOKUP($A147,Usinas!$C:$D,2,FALSE)</f>
        <v>1111.1363999999999</v>
      </c>
      <c r="L147" s="65">
        <f ca="1">VLOOKUP($A147,INDIRECT($P$2),COLUMN()-1,FALSE)*VLOOKUP($A147,Usinas!$C:$D,2,FALSE)</f>
        <v>823.42589999999996</v>
      </c>
      <c r="M147" s="65">
        <f ca="1">VLOOKUP($A147,INDIRECT($P$2),COLUMN()-1,FALSE)*VLOOKUP($A147,Usinas!$C:$D,2,FALSE)</f>
        <v>988.14209999999991</v>
      </c>
      <c r="N147" s="65">
        <f ca="1">VLOOKUP($A147,INDIRECT($P$2),COLUMN()-1,FALSE)*VLOOKUP($A147,Usinas!$C:$D,2,FALSE)</f>
        <v>1558.5998999999999</v>
      </c>
      <c r="O147" s="65">
        <f ca="1">VLOOKUP($A147,INDIRECT($P$2),COLUMN()-1,FALSE)*VLOOKUP($A147,Usinas!$C:$D,2,FALSE)</f>
        <v>2488.2692999999999</v>
      </c>
    </row>
    <row r="148" spans="1:15" outlineLevel="2" x14ac:dyDescent="0.25">
      <c r="A148" s="30">
        <v>287</v>
      </c>
      <c r="B148" s="31" t="s">
        <v>151</v>
      </c>
      <c r="D148" s="65">
        <f ca="1">VLOOKUP($A148,INDIRECT($P$2),COLUMN()-1,FALSE)*VLOOKUP($A148,Usinas!$C:$D,2,FALSE)</f>
        <v>3317.0104999999999</v>
      </c>
      <c r="E148" s="65">
        <f ca="1">VLOOKUP($A148,INDIRECT($P$2),COLUMN()-1,FALSE)*VLOOKUP($A148,Usinas!$C:$D,2,FALSE)</f>
        <v>4267.9376999999995</v>
      </c>
      <c r="F148" s="65">
        <f ca="1">VLOOKUP($A148,INDIRECT($P$2),COLUMN()-1,FALSE)*VLOOKUP($A148,Usinas!$C:$D,2,FALSE)</f>
        <v>4932.7267999999995</v>
      </c>
      <c r="G148" s="65">
        <f ca="1">VLOOKUP($A148,INDIRECT($P$2),COLUMN()-1,FALSE)*VLOOKUP($A148,Usinas!$C:$D,2,FALSE)</f>
        <v>4769.1994999999997</v>
      </c>
      <c r="H148" s="65">
        <f ca="1">VLOOKUP($A148,INDIRECT($P$2),COLUMN()-1,FALSE)*VLOOKUP($A148,Usinas!$C:$D,2,FALSE)</f>
        <v>3678.8788</v>
      </c>
      <c r="I148" s="65">
        <f ca="1">VLOOKUP($A148,INDIRECT($P$2),COLUMN()-1,FALSE)*VLOOKUP($A148,Usinas!$C:$D,2,FALSE)</f>
        <v>2565.8112999999998</v>
      </c>
      <c r="J148" s="65">
        <f ca="1">VLOOKUP($A148,INDIRECT($P$2),COLUMN()-1,FALSE)*VLOOKUP($A148,Usinas!$C:$D,2,FALSE)</f>
        <v>1643.1788999999999</v>
      </c>
      <c r="K148" s="65">
        <f ca="1">VLOOKUP($A148,INDIRECT($P$2),COLUMN()-1,FALSE)*VLOOKUP($A148,Usinas!$C:$D,2,FALSE)</f>
        <v>1009.4585999999999</v>
      </c>
      <c r="L148" s="65">
        <f ca="1">VLOOKUP($A148,INDIRECT($P$2),COLUMN()-1,FALSE)*VLOOKUP($A148,Usinas!$C:$D,2,FALSE)</f>
        <v>747.8703999999999</v>
      </c>
      <c r="M148" s="65">
        <f ca="1">VLOOKUP($A148,INDIRECT($P$2),COLUMN()-1,FALSE)*VLOOKUP($A148,Usinas!$C:$D,2,FALSE)</f>
        <v>896.69549999999992</v>
      </c>
      <c r="N148" s="65">
        <f ca="1">VLOOKUP($A148,INDIRECT($P$2),COLUMN()-1,FALSE)*VLOOKUP($A148,Usinas!$C:$D,2,FALSE)</f>
        <v>1414.0464999999999</v>
      </c>
      <c r="O148" s="65">
        <f ca="1">VLOOKUP($A148,INDIRECT($P$2),COLUMN()-1,FALSE)*VLOOKUP($A148,Usinas!$C:$D,2,FALSE)</f>
        <v>2257.4811999999997</v>
      </c>
    </row>
    <row r="149" spans="1:15" outlineLevel="2" x14ac:dyDescent="0.25">
      <c r="A149" s="30">
        <v>291</v>
      </c>
      <c r="B149" s="31" t="s">
        <v>152</v>
      </c>
      <c r="D149" s="65">
        <f ca="1">VLOOKUP($A149,INDIRECT($P$2),COLUMN()-1,FALSE)*VLOOKUP($A149,Usinas!$C:$D,2,FALSE)</f>
        <v>432.7122</v>
      </c>
      <c r="E149" s="65">
        <f ca="1">VLOOKUP($A149,INDIRECT($P$2),COLUMN()-1,FALSE)*VLOOKUP($A149,Usinas!$C:$D,2,FALSE)</f>
        <v>642.11710000000005</v>
      </c>
      <c r="F149" s="65">
        <f ca="1">VLOOKUP($A149,INDIRECT($P$2),COLUMN()-1,FALSE)*VLOOKUP($A149,Usinas!$C:$D,2,FALSE)</f>
        <v>721.18700000000001</v>
      </c>
      <c r="G149" s="65">
        <f ca="1">VLOOKUP($A149,INDIRECT($P$2),COLUMN()-1,FALSE)*VLOOKUP($A149,Usinas!$C:$D,2,FALSE)</f>
        <v>629.08360000000005</v>
      </c>
      <c r="H149" s="65">
        <f ca="1">VLOOKUP($A149,INDIRECT($P$2),COLUMN()-1,FALSE)*VLOOKUP($A149,Usinas!$C:$D,2,FALSE)</f>
        <v>399.69400000000002</v>
      </c>
      <c r="I149" s="65">
        <f ca="1">VLOOKUP($A149,INDIRECT($P$2),COLUMN()-1,FALSE)*VLOOKUP($A149,Usinas!$C:$D,2,FALSE)</f>
        <v>186.8135</v>
      </c>
      <c r="J149" s="65">
        <f ca="1">VLOOKUP($A149,INDIRECT($P$2),COLUMN()-1,FALSE)*VLOOKUP($A149,Usinas!$C:$D,2,FALSE)</f>
        <v>86.021100000000004</v>
      </c>
      <c r="K149" s="65">
        <f ca="1">VLOOKUP($A149,INDIRECT($P$2),COLUMN()-1,FALSE)*VLOOKUP($A149,Usinas!$C:$D,2,FALSE)</f>
        <v>49.527299999999997</v>
      </c>
      <c r="L149" s="65">
        <f ca="1">VLOOKUP($A149,INDIRECT($P$2),COLUMN()-1,FALSE)*VLOOKUP($A149,Usinas!$C:$D,2,FALSE)</f>
        <v>40.838300000000004</v>
      </c>
      <c r="M149" s="65">
        <f ca="1">VLOOKUP($A149,INDIRECT($P$2),COLUMN()-1,FALSE)*VLOOKUP($A149,Usinas!$C:$D,2,FALSE)</f>
        <v>46.051699999999997</v>
      </c>
      <c r="N149" s="65">
        <f ca="1">VLOOKUP($A149,INDIRECT($P$2),COLUMN()-1,FALSE)*VLOOKUP($A149,Usinas!$C:$D,2,FALSE)</f>
        <v>80.807699999999997</v>
      </c>
      <c r="O149" s="65">
        <f ca="1">VLOOKUP($A149,INDIRECT($P$2),COLUMN()-1,FALSE)*VLOOKUP($A149,Usinas!$C:$D,2,FALSE)</f>
        <v>198.10919999999999</v>
      </c>
    </row>
    <row r="150" spans="1:15" outlineLevel="2" x14ac:dyDescent="0.25">
      <c r="A150" s="30">
        <v>296</v>
      </c>
      <c r="B150" s="31" t="s">
        <v>153</v>
      </c>
      <c r="D150" s="65">
        <f ca="1">VLOOKUP($A150,INDIRECT($P$2),COLUMN()-1,FALSE)*VLOOKUP($A150,Usinas!$C:$D,2,FALSE)</f>
        <v>49.378</v>
      </c>
      <c r="E150" s="65">
        <f ca="1">VLOOKUP($A150,INDIRECT($P$2),COLUMN()-1,FALSE)*VLOOKUP($A150,Usinas!$C:$D,2,FALSE)</f>
        <v>52.199600000000004</v>
      </c>
      <c r="F150" s="65">
        <f ca="1">VLOOKUP($A150,INDIRECT($P$2),COLUMN()-1,FALSE)*VLOOKUP($A150,Usinas!$C:$D,2,FALSE)</f>
        <v>55.0212</v>
      </c>
      <c r="G150" s="65">
        <f ca="1">VLOOKUP($A150,INDIRECT($P$2),COLUMN()-1,FALSE)*VLOOKUP($A150,Usinas!$C:$D,2,FALSE)</f>
        <v>52.199600000000004</v>
      </c>
      <c r="H150" s="65">
        <f ca="1">VLOOKUP($A150,INDIRECT($P$2),COLUMN()-1,FALSE)*VLOOKUP($A150,Usinas!$C:$D,2,FALSE)</f>
        <v>47.967200000000005</v>
      </c>
      <c r="I150" s="65">
        <f ca="1">VLOOKUP($A150,INDIRECT($P$2),COLUMN()-1,FALSE)*VLOOKUP($A150,Usinas!$C:$D,2,FALSE)</f>
        <v>45.145600000000002</v>
      </c>
      <c r="J150" s="65">
        <f ca="1">VLOOKUP($A150,INDIRECT($P$2),COLUMN()-1,FALSE)*VLOOKUP($A150,Usinas!$C:$D,2,FALSE)</f>
        <v>42.323999999999998</v>
      </c>
      <c r="K150" s="65">
        <f ca="1">VLOOKUP($A150,INDIRECT($P$2),COLUMN()-1,FALSE)*VLOOKUP($A150,Usinas!$C:$D,2,FALSE)</f>
        <v>42.323999999999998</v>
      </c>
      <c r="L150" s="65">
        <f ca="1">VLOOKUP($A150,INDIRECT($P$2),COLUMN()-1,FALSE)*VLOOKUP($A150,Usinas!$C:$D,2,FALSE)</f>
        <v>40.913200000000003</v>
      </c>
      <c r="M150" s="65">
        <f ca="1">VLOOKUP($A150,INDIRECT($P$2),COLUMN()-1,FALSE)*VLOOKUP($A150,Usinas!$C:$D,2,FALSE)</f>
        <v>42.323999999999998</v>
      </c>
      <c r="N150" s="65">
        <f ca="1">VLOOKUP($A150,INDIRECT($P$2),COLUMN()-1,FALSE)*VLOOKUP($A150,Usinas!$C:$D,2,FALSE)</f>
        <v>43.7348</v>
      </c>
      <c r="O150" s="65">
        <f ca="1">VLOOKUP($A150,INDIRECT($P$2),COLUMN()-1,FALSE)*VLOOKUP($A150,Usinas!$C:$D,2,FALSE)</f>
        <v>46.556400000000004</v>
      </c>
    </row>
    <row r="151" spans="1:15" outlineLevel="1" x14ac:dyDescent="0.25">
      <c r="A151" s="40"/>
      <c r="B151" s="41" t="s">
        <v>56</v>
      </c>
      <c r="D151" s="83">
        <f t="shared" ref="D151:O151" ca="1" si="13">SUM(D143:D150)</f>
        <v>9454.1579000000002</v>
      </c>
      <c r="E151" s="49">
        <f t="shared" ca="1" si="13"/>
        <v>12045.916999999998</v>
      </c>
      <c r="F151" s="49">
        <f t="shared" ca="1" si="13"/>
        <v>13651.834699999998</v>
      </c>
      <c r="G151" s="49">
        <f t="shared" ca="1" si="13"/>
        <v>12728.550499999999</v>
      </c>
      <c r="H151" s="49">
        <f t="shared" ca="1" si="13"/>
        <v>9473.762999999999</v>
      </c>
      <c r="I151" s="84">
        <f t="shared" ca="1" si="13"/>
        <v>6447.7505999999994</v>
      </c>
      <c r="J151" s="83">
        <f t="shared" ca="1" si="13"/>
        <v>4165.3069999999998</v>
      </c>
      <c r="K151" s="49">
        <f t="shared" ca="1" si="13"/>
        <v>2662.1355000000003</v>
      </c>
      <c r="L151" s="49">
        <f t="shared" ca="1" si="13"/>
        <v>2044.3111999999996</v>
      </c>
      <c r="M151" s="49">
        <f t="shared" ca="1" si="13"/>
        <v>2456.2813999999998</v>
      </c>
      <c r="N151" s="49">
        <f t="shared" ca="1" si="13"/>
        <v>3891.3206999999998</v>
      </c>
      <c r="O151" s="84">
        <f t="shared" ca="1" si="13"/>
        <v>6364.1967999999997</v>
      </c>
    </row>
    <row r="152" spans="1:15" outlineLevel="1" x14ac:dyDescent="0.25">
      <c r="A152" s="42"/>
      <c r="B152" s="43" t="s">
        <v>0</v>
      </c>
      <c r="D152" s="80"/>
      <c r="E152" s="81"/>
      <c r="F152" s="81"/>
      <c r="G152" s="81"/>
      <c r="H152" s="81"/>
      <c r="I152" s="82"/>
      <c r="J152" s="80"/>
      <c r="K152" s="81"/>
      <c r="L152" s="81"/>
      <c r="M152" s="81"/>
      <c r="N152" s="81"/>
      <c r="O152" s="82"/>
    </row>
    <row r="153" spans="1:15" outlineLevel="1" x14ac:dyDescent="0.25">
      <c r="A153" s="1"/>
      <c r="B153" s="134"/>
      <c r="D153" s="50"/>
      <c r="E153" s="51"/>
      <c r="F153" s="51"/>
      <c r="G153" s="51"/>
      <c r="H153" s="51"/>
      <c r="I153" s="51"/>
      <c r="J153" s="50"/>
      <c r="K153" s="51"/>
      <c r="L153" s="51"/>
      <c r="M153" s="51"/>
      <c r="N153" s="51"/>
      <c r="O153" s="51"/>
    </row>
    <row r="154" spans="1:15" outlineLevel="1" x14ac:dyDescent="0.25">
      <c r="A154" s="38"/>
      <c r="B154" s="39"/>
      <c r="D154" s="545" t="s">
        <v>154</v>
      </c>
      <c r="E154" s="546" t="s">
        <v>58</v>
      </c>
      <c r="F154" s="546" t="s">
        <v>155</v>
      </c>
      <c r="G154" s="546"/>
      <c r="H154" s="546"/>
      <c r="I154" s="547"/>
      <c r="J154" s="545" t="s">
        <v>154</v>
      </c>
      <c r="K154" s="546" t="s">
        <v>58</v>
      </c>
      <c r="L154" s="546" t="s">
        <v>155</v>
      </c>
      <c r="M154" s="546"/>
      <c r="N154" s="546"/>
      <c r="O154" s="547"/>
    </row>
    <row r="155" spans="1:15" outlineLevel="2" x14ac:dyDescent="0.25">
      <c r="A155" s="30">
        <v>155</v>
      </c>
      <c r="B155" s="31" t="s">
        <v>156</v>
      </c>
      <c r="D155" s="65">
        <f ca="1">VLOOKUP($A155,INDIRECT($P$2),COLUMN()-1,FALSE)*VLOOKUP($A155,Usinas!$C:$D,2,FALSE)</f>
        <v>105.9825</v>
      </c>
      <c r="E155" s="65">
        <f ca="1">VLOOKUP($A155,INDIRECT($P$2),COLUMN()-1,FALSE)*VLOOKUP($A155,Usinas!$C:$D,2,FALSE)</f>
        <v>90.329700000000003</v>
      </c>
      <c r="F155" s="65">
        <f ca="1">VLOOKUP($A155,INDIRECT($P$2),COLUMN()-1,FALSE)*VLOOKUP($A155,Usinas!$C:$D,2,FALSE)</f>
        <v>77.285700000000006</v>
      </c>
      <c r="G155" s="65">
        <f ca="1">VLOOKUP($A155,INDIRECT($P$2),COLUMN()-1,FALSE)*VLOOKUP($A155,Usinas!$C:$D,2,FALSE)</f>
        <v>50.871600000000001</v>
      </c>
      <c r="H155" s="65">
        <f ca="1">VLOOKUP($A155,INDIRECT($P$2),COLUMN()-1,FALSE)*VLOOKUP($A155,Usinas!$C:$D,2,FALSE)</f>
        <v>35.218800000000002</v>
      </c>
      <c r="I155" s="65">
        <f ca="1">VLOOKUP($A155,INDIRECT($P$2),COLUMN()-1,FALSE)*VLOOKUP($A155,Usinas!$C:$D,2,FALSE)</f>
        <v>28.6968</v>
      </c>
      <c r="J155" s="65">
        <f ca="1">VLOOKUP($A155,INDIRECT($P$2),COLUMN()-1,FALSE)*VLOOKUP($A155,Usinas!$C:$D,2,FALSE)</f>
        <v>23.479199999999999</v>
      </c>
      <c r="K155" s="65">
        <f ca="1">VLOOKUP($A155,INDIRECT($P$2),COLUMN()-1,FALSE)*VLOOKUP($A155,Usinas!$C:$D,2,FALSE)</f>
        <v>19.892099999999999</v>
      </c>
      <c r="L155" s="65">
        <f ca="1">VLOOKUP($A155,INDIRECT($P$2),COLUMN()-1,FALSE)*VLOOKUP($A155,Usinas!$C:$D,2,FALSE)</f>
        <v>19.239899999999999</v>
      </c>
      <c r="M155" s="65">
        <f ca="1">VLOOKUP($A155,INDIRECT($P$2),COLUMN()-1,FALSE)*VLOOKUP($A155,Usinas!$C:$D,2,FALSE)</f>
        <v>24.4575</v>
      </c>
      <c r="N155" s="65">
        <f ca="1">VLOOKUP($A155,INDIRECT($P$2),COLUMN()-1,FALSE)*VLOOKUP($A155,Usinas!$C:$D,2,FALSE)</f>
        <v>42.066899999999997</v>
      </c>
      <c r="O155" s="65">
        <f ca="1">VLOOKUP($A155,INDIRECT($P$2),COLUMN()-1,FALSE)*VLOOKUP($A155,Usinas!$C:$D,2,FALSE)</f>
        <v>80.546700000000001</v>
      </c>
    </row>
    <row r="156" spans="1:15" outlineLevel="2" x14ac:dyDescent="0.25">
      <c r="A156" s="30">
        <v>156</v>
      </c>
      <c r="B156" s="31" t="s">
        <v>157</v>
      </c>
      <c r="D156" s="65">
        <f ca="1">VLOOKUP($A156,INDIRECT($P$2),COLUMN()-1,FALSE)*VLOOKUP($A156,Usinas!$C:$D,2,FALSE)</f>
        <v>620.20420000000001</v>
      </c>
      <c r="E156" s="65">
        <f ca="1">VLOOKUP($A156,INDIRECT($P$2),COLUMN()-1,FALSE)*VLOOKUP($A156,Usinas!$C:$D,2,FALSE)</f>
        <v>575.04369999999994</v>
      </c>
      <c r="F156" s="65">
        <f ca="1">VLOOKUP($A156,INDIRECT($P$2),COLUMN()-1,FALSE)*VLOOKUP($A156,Usinas!$C:$D,2,FALSE)</f>
        <v>479.56149999999997</v>
      </c>
      <c r="G156" s="65">
        <f ca="1">VLOOKUP($A156,INDIRECT($P$2),COLUMN()-1,FALSE)*VLOOKUP($A156,Usinas!$C:$D,2,FALSE)</f>
        <v>317.84389999999996</v>
      </c>
      <c r="H156" s="65">
        <f ca="1">VLOOKUP($A156,INDIRECT($P$2),COLUMN()-1,FALSE)*VLOOKUP($A156,Usinas!$C:$D,2,FALSE)</f>
        <v>190.5343</v>
      </c>
      <c r="I156" s="65">
        <f ca="1">VLOOKUP($A156,INDIRECT($P$2),COLUMN()-1,FALSE)*VLOOKUP($A156,Usinas!$C:$D,2,FALSE)</f>
        <v>143.6534</v>
      </c>
      <c r="J156" s="65">
        <f ca="1">VLOOKUP($A156,INDIRECT($P$2),COLUMN()-1,FALSE)*VLOOKUP($A156,Usinas!$C:$D,2,FALSE)</f>
        <v>115.26679999999999</v>
      </c>
      <c r="K156" s="65">
        <f ca="1">VLOOKUP($A156,INDIRECT($P$2),COLUMN()-1,FALSE)*VLOOKUP($A156,Usinas!$C:$D,2,FALSE)</f>
        <v>94.19189999999999</v>
      </c>
      <c r="L156" s="65">
        <f ca="1">VLOOKUP($A156,INDIRECT($P$2),COLUMN()-1,FALSE)*VLOOKUP($A156,Usinas!$C:$D,2,FALSE)</f>
        <v>92.041399999999996</v>
      </c>
      <c r="M156" s="65">
        <f ca="1">VLOOKUP($A156,INDIRECT($P$2),COLUMN()-1,FALSE)*VLOOKUP($A156,Usinas!$C:$D,2,FALSE)</f>
        <v>124.729</v>
      </c>
      <c r="N156" s="65">
        <f ca="1">VLOOKUP($A156,INDIRECT($P$2),COLUMN()-1,FALSE)*VLOOKUP($A156,Usinas!$C:$D,2,FALSE)</f>
        <v>251.60849999999999</v>
      </c>
      <c r="O156" s="65">
        <f ca="1">VLOOKUP($A156,INDIRECT($P$2),COLUMN()-1,FALSE)*VLOOKUP($A156,Usinas!$C:$D,2,FALSE)</f>
        <v>469.66919999999999</v>
      </c>
    </row>
    <row r="157" spans="1:15" outlineLevel="2" x14ac:dyDescent="0.25">
      <c r="A157" s="30">
        <v>158</v>
      </c>
      <c r="B157" s="31" t="s">
        <v>158</v>
      </c>
      <c r="D157" s="65">
        <f ca="1">VLOOKUP($A157,INDIRECT($P$2),COLUMN()-1,FALSE)*VLOOKUP($A157,Usinas!$C:$D,2,FALSE)</f>
        <v>129.91590000000002</v>
      </c>
      <c r="E157" s="65">
        <f ca="1">VLOOKUP($A157,INDIRECT($P$2),COLUMN()-1,FALSE)*VLOOKUP($A157,Usinas!$C:$D,2,FALSE)</f>
        <v>131.5198</v>
      </c>
      <c r="F157" s="65">
        <f ca="1">VLOOKUP($A157,INDIRECT($P$2),COLUMN()-1,FALSE)*VLOOKUP($A157,Usinas!$C:$D,2,FALSE)</f>
        <v>137.93540000000002</v>
      </c>
      <c r="G157" s="65">
        <f ca="1">VLOOKUP($A157,INDIRECT($P$2),COLUMN()-1,FALSE)*VLOOKUP($A157,Usinas!$C:$D,2,FALSE)</f>
        <v>109.0652</v>
      </c>
      <c r="H157" s="65">
        <f ca="1">VLOOKUP($A157,INDIRECT($P$2),COLUMN()-1,FALSE)*VLOOKUP($A157,Usinas!$C:$D,2,FALSE)</f>
        <v>75.383300000000006</v>
      </c>
      <c r="I157" s="65">
        <f ca="1">VLOOKUP($A157,INDIRECT($P$2),COLUMN()-1,FALSE)*VLOOKUP($A157,Usinas!$C:$D,2,FALSE)</f>
        <v>62.552100000000003</v>
      </c>
      <c r="J157" s="65">
        <f ca="1">VLOOKUP($A157,INDIRECT($P$2),COLUMN()-1,FALSE)*VLOOKUP($A157,Usinas!$C:$D,2,FALSE)</f>
        <v>54.532600000000002</v>
      </c>
      <c r="K157" s="65">
        <f ca="1">VLOOKUP($A157,INDIRECT($P$2),COLUMN()-1,FALSE)*VLOOKUP($A157,Usinas!$C:$D,2,FALSE)</f>
        <v>46.513100000000001</v>
      </c>
      <c r="L157" s="65">
        <f ca="1">VLOOKUP($A157,INDIRECT($P$2),COLUMN()-1,FALSE)*VLOOKUP($A157,Usinas!$C:$D,2,FALSE)</f>
        <v>43.305300000000003</v>
      </c>
      <c r="M157" s="65">
        <f ca="1">VLOOKUP($A157,INDIRECT($P$2),COLUMN()-1,FALSE)*VLOOKUP($A157,Usinas!$C:$D,2,FALSE)</f>
        <v>51.324800000000003</v>
      </c>
      <c r="N157" s="65">
        <f ca="1">VLOOKUP($A157,INDIRECT($P$2),COLUMN()-1,FALSE)*VLOOKUP($A157,Usinas!$C:$D,2,FALSE)</f>
        <v>80.195000000000007</v>
      </c>
      <c r="O157" s="65">
        <f ca="1">VLOOKUP($A157,INDIRECT($P$2),COLUMN()-1,FALSE)*VLOOKUP($A157,Usinas!$C:$D,2,FALSE)</f>
        <v>123.50030000000001</v>
      </c>
    </row>
    <row r="158" spans="1:15" outlineLevel="1" x14ac:dyDescent="0.25">
      <c r="A158" s="40"/>
      <c r="B158" s="41" t="s">
        <v>56</v>
      </c>
      <c r="D158" s="83">
        <f t="shared" ref="D158:O158" ca="1" si="14">SUM(D155:D157)</f>
        <v>856.10259999999994</v>
      </c>
      <c r="E158" s="49">
        <f t="shared" ca="1" si="14"/>
        <v>796.89319999999998</v>
      </c>
      <c r="F158" s="49">
        <f t="shared" ca="1" si="14"/>
        <v>694.7826</v>
      </c>
      <c r="G158" s="49">
        <f t="shared" ca="1" si="14"/>
        <v>477.78069999999997</v>
      </c>
      <c r="H158" s="49">
        <f t="shared" ca="1" si="14"/>
        <v>301.13640000000004</v>
      </c>
      <c r="I158" s="84">
        <f t="shared" ca="1" si="14"/>
        <v>234.9023</v>
      </c>
      <c r="J158" s="83">
        <f t="shared" ca="1" si="14"/>
        <v>193.27859999999998</v>
      </c>
      <c r="K158" s="49">
        <f t="shared" ca="1" si="14"/>
        <v>160.59709999999998</v>
      </c>
      <c r="L158" s="49">
        <f t="shared" ca="1" si="14"/>
        <v>154.58659999999998</v>
      </c>
      <c r="M158" s="49">
        <f t="shared" ca="1" si="14"/>
        <v>200.51130000000001</v>
      </c>
      <c r="N158" s="49">
        <f t="shared" ca="1" si="14"/>
        <v>373.87039999999996</v>
      </c>
      <c r="O158" s="84">
        <f t="shared" ca="1" si="14"/>
        <v>673.71620000000007</v>
      </c>
    </row>
    <row r="159" spans="1:15" outlineLevel="1" x14ac:dyDescent="0.25">
      <c r="A159" s="42"/>
      <c r="B159" s="43" t="s">
        <v>0</v>
      </c>
      <c r="D159" s="80"/>
      <c r="E159" s="81"/>
      <c r="F159" s="81"/>
      <c r="G159" s="81"/>
      <c r="H159" s="81"/>
      <c r="I159" s="82"/>
      <c r="J159" s="80"/>
      <c r="K159" s="81"/>
      <c r="L159" s="81"/>
      <c r="M159" s="81"/>
      <c r="N159" s="81"/>
      <c r="O159" s="82"/>
    </row>
    <row r="160" spans="1:15" outlineLevel="1" x14ac:dyDescent="0.25">
      <c r="A160" s="1"/>
      <c r="B160" s="134"/>
      <c r="D160" s="50"/>
      <c r="E160" s="51"/>
      <c r="F160" s="51"/>
      <c r="G160" s="51"/>
      <c r="H160" s="51"/>
      <c r="I160" s="51"/>
      <c r="J160" s="50"/>
      <c r="K160" s="51"/>
      <c r="L160" s="51"/>
      <c r="M160" s="51"/>
      <c r="N160" s="51"/>
      <c r="O160" s="51"/>
    </row>
    <row r="161" spans="1:15" outlineLevel="1" x14ac:dyDescent="0.25">
      <c r="A161" s="38"/>
      <c r="B161" s="39"/>
      <c r="D161" s="545" t="s">
        <v>159</v>
      </c>
      <c r="E161" s="546" t="s">
        <v>58</v>
      </c>
      <c r="F161" s="546" t="s">
        <v>160</v>
      </c>
      <c r="G161" s="546"/>
      <c r="H161" s="546"/>
      <c r="I161" s="547"/>
      <c r="J161" s="545" t="s">
        <v>159</v>
      </c>
      <c r="K161" s="546" t="s">
        <v>58</v>
      </c>
      <c r="L161" s="546" t="s">
        <v>160</v>
      </c>
      <c r="M161" s="546"/>
      <c r="N161" s="546"/>
      <c r="O161" s="547"/>
    </row>
    <row r="162" spans="1:15" outlineLevel="2" x14ac:dyDescent="0.25">
      <c r="A162" s="30">
        <v>270</v>
      </c>
      <c r="B162" s="31" t="s">
        <v>161</v>
      </c>
      <c r="D162" s="65">
        <f ca="1">VLOOKUP($A162,INDIRECT($P$2),COLUMN()-1,FALSE)*VLOOKUP($A162,Usinas!$C:$D,2,FALSE)</f>
        <v>1458.5410000000002</v>
      </c>
      <c r="E162" s="65">
        <f ca="1">VLOOKUP($A162,INDIRECT($P$2),COLUMN()-1,FALSE)*VLOOKUP($A162,Usinas!$C:$D,2,FALSE)</f>
        <v>1648.3370000000002</v>
      </c>
      <c r="F162" s="65">
        <f ca="1">VLOOKUP($A162,INDIRECT($P$2),COLUMN()-1,FALSE)*VLOOKUP($A162,Usinas!$C:$D,2,FALSE)</f>
        <v>1528.6830000000002</v>
      </c>
      <c r="G162" s="65">
        <f ca="1">VLOOKUP($A162,INDIRECT($P$2),COLUMN()-1,FALSE)*VLOOKUP($A162,Usinas!$C:$D,2,FALSE)</f>
        <v>1084.1065000000001</v>
      </c>
      <c r="H162" s="65">
        <f ca="1">VLOOKUP($A162,INDIRECT($P$2),COLUMN()-1,FALSE)*VLOOKUP($A162,Usinas!$C:$D,2,FALSE)</f>
        <v>575.577</v>
      </c>
      <c r="I162" s="65">
        <f ca="1">VLOOKUP($A162,INDIRECT($P$2),COLUMN()-1,FALSE)*VLOOKUP($A162,Usinas!$C:$D,2,FALSE)</f>
        <v>398.15900000000005</v>
      </c>
      <c r="J162" s="65">
        <f ca="1">VLOOKUP($A162,INDIRECT($P$2),COLUMN()-1,FALSE)*VLOOKUP($A162,Usinas!$C:$D,2,FALSE)</f>
        <v>299.13500000000005</v>
      </c>
      <c r="K162" s="65">
        <f ca="1">VLOOKUP($A162,INDIRECT($P$2),COLUMN()-1,FALSE)*VLOOKUP($A162,Usinas!$C:$D,2,FALSE)</f>
        <v>231.05600000000001</v>
      </c>
      <c r="L162" s="65">
        <f ca="1">VLOOKUP($A162,INDIRECT($P$2),COLUMN()-1,FALSE)*VLOOKUP($A162,Usinas!$C:$D,2,FALSE)</f>
        <v>218.67800000000003</v>
      </c>
      <c r="M162" s="65">
        <f ca="1">VLOOKUP($A162,INDIRECT($P$2),COLUMN()-1,FALSE)*VLOOKUP($A162,Usinas!$C:$D,2,FALSE)</f>
        <v>319.76500000000004</v>
      </c>
      <c r="N162" s="65">
        <f ca="1">VLOOKUP($A162,INDIRECT($P$2),COLUMN()-1,FALSE)*VLOOKUP($A162,Usinas!$C:$D,2,FALSE)</f>
        <v>578.67150000000004</v>
      </c>
      <c r="O162" s="65">
        <f ca="1">VLOOKUP($A162,INDIRECT($P$2),COLUMN()-1,FALSE)*VLOOKUP($A162,Usinas!$C:$D,2,FALSE)</f>
        <v>1077.9175</v>
      </c>
    </row>
    <row r="163" spans="1:15" outlineLevel="2" x14ac:dyDescent="0.25">
      <c r="A163" s="30">
        <v>191</v>
      </c>
      <c r="B163" s="31" t="s">
        <v>162</v>
      </c>
      <c r="D163" s="65">
        <f ca="1">VLOOKUP($A163,INDIRECT($P$2),COLUMN()-1,FALSE)*VLOOKUP($A163,Usinas!$C:$D,2,FALSE)</f>
        <v>629.62200000000007</v>
      </c>
      <c r="E163" s="65">
        <f ca="1">VLOOKUP($A163,INDIRECT($P$2),COLUMN()-1,FALSE)*VLOOKUP($A163,Usinas!$C:$D,2,FALSE)</f>
        <v>710.22</v>
      </c>
      <c r="F163" s="65">
        <f ca="1">VLOOKUP($A163,INDIRECT($P$2),COLUMN()-1,FALSE)*VLOOKUP($A163,Usinas!$C:$D,2,FALSE)</f>
        <v>659.94600000000003</v>
      </c>
      <c r="G163" s="65">
        <f ca="1">VLOOKUP($A163,INDIRECT($P$2),COLUMN()-1,FALSE)*VLOOKUP($A163,Usinas!$C:$D,2,FALSE)</f>
        <v>468.82500000000005</v>
      </c>
      <c r="H163" s="65">
        <f ca="1">VLOOKUP($A163,INDIRECT($P$2),COLUMN()-1,FALSE)*VLOOKUP($A163,Usinas!$C:$D,2,FALSE)</f>
        <v>250.173</v>
      </c>
      <c r="I163" s="65">
        <f ca="1">VLOOKUP($A163,INDIRECT($P$2),COLUMN()-1,FALSE)*VLOOKUP($A163,Usinas!$C:$D,2,FALSE)</f>
        <v>173.166</v>
      </c>
      <c r="J163" s="65">
        <f ca="1">VLOOKUP($A163,INDIRECT($P$2),COLUMN()-1,FALSE)*VLOOKUP($A163,Usinas!$C:$D,2,FALSE)</f>
        <v>130.87200000000001</v>
      </c>
      <c r="K163" s="65">
        <f ca="1">VLOOKUP($A163,INDIRECT($P$2),COLUMN()-1,FALSE)*VLOOKUP($A163,Usinas!$C:$D,2,FALSE)</f>
        <v>102.14400000000001</v>
      </c>
      <c r="L163" s="65">
        <f ca="1">VLOOKUP($A163,INDIRECT($P$2),COLUMN()-1,FALSE)*VLOOKUP($A163,Usinas!$C:$D,2,FALSE)</f>
        <v>96.159000000000006</v>
      </c>
      <c r="M163" s="65">
        <f ca="1">VLOOKUP($A163,INDIRECT($P$2),COLUMN()-1,FALSE)*VLOOKUP($A163,Usinas!$C:$D,2,FALSE)</f>
        <v>140.04900000000001</v>
      </c>
      <c r="N163" s="65">
        <f ca="1">VLOOKUP($A163,INDIRECT($P$2),COLUMN()-1,FALSE)*VLOOKUP($A163,Usinas!$C:$D,2,FALSE)</f>
        <v>252.56700000000001</v>
      </c>
      <c r="O163" s="65">
        <f ca="1">VLOOKUP($A163,INDIRECT($P$2),COLUMN()-1,FALSE)*VLOOKUP($A163,Usinas!$C:$D,2,FALSE)</f>
        <v>464.43600000000004</v>
      </c>
    </row>
    <row r="164" spans="1:15" outlineLevel="2" x14ac:dyDescent="0.25">
      <c r="A164" s="30">
        <v>253</v>
      </c>
      <c r="B164" s="31" t="s">
        <v>163</v>
      </c>
      <c r="D164" s="65">
        <f ca="1">VLOOKUP($A164,INDIRECT($P$2),COLUMN()-1,FALSE)*VLOOKUP($A164,Usinas!$C:$D,2,FALSE)</f>
        <v>367.08780000000002</v>
      </c>
      <c r="E164" s="65">
        <f ca="1">VLOOKUP($A164,INDIRECT($P$2),COLUMN()-1,FALSE)*VLOOKUP($A164,Usinas!$C:$D,2,FALSE)</f>
        <v>415.56709999999998</v>
      </c>
      <c r="F164" s="65">
        <f ca="1">VLOOKUP($A164,INDIRECT($P$2),COLUMN()-1,FALSE)*VLOOKUP($A164,Usinas!$C:$D,2,FALSE)</f>
        <v>389.73969999999997</v>
      </c>
      <c r="G164" s="65">
        <f ca="1">VLOOKUP($A164,INDIRECT($P$2),COLUMN()-1,FALSE)*VLOOKUP($A164,Usinas!$C:$D,2,FALSE)</f>
        <v>281.34929999999997</v>
      </c>
      <c r="H164" s="65">
        <f ca="1">VLOOKUP($A164,INDIRECT($P$2),COLUMN()-1,FALSE)*VLOOKUP($A164,Usinas!$C:$D,2,FALSE)</f>
        <v>149.24850000000001</v>
      </c>
      <c r="I164" s="65">
        <f ca="1">VLOOKUP($A164,INDIRECT($P$2),COLUMN()-1,FALSE)*VLOOKUP($A164,Usinas!$C:$D,2,FALSE)</f>
        <v>100.7692</v>
      </c>
      <c r="J164" s="65">
        <f ca="1">VLOOKUP($A164,INDIRECT($P$2),COLUMN()-1,FALSE)*VLOOKUP($A164,Usinas!$C:$D,2,FALSE)</f>
        <v>76.212000000000003</v>
      </c>
      <c r="K164" s="65">
        <f ca="1">VLOOKUP($A164,INDIRECT($P$2),COLUMN()-1,FALSE)*VLOOKUP($A164,Usinas!$C:$D,2,FALSE)</f>
        <v>59.487699999999997</v>
      </c>
      <c r="L164" s="65">
        <f ca="1">VLOOKUP($A164,INDIRECT($P$2),COLUMN()-1,FALSE)*VLOOKUP($A164,Usinas!$C:$D,2,FALSE)</f>
        <v>55.888800000000003</v>
      </c>
      <c r="M164" s="65">
        <f ca="1">VLOOKUP($A164,INDIRECT($P$2),COLUMN()-1,FALSE)*VLOOKUP($A164,Usinas!$C:$D,2,FALSE)</f>
        <v>79.810900000000004</v>
      </c>
      <c r="N164" s="65">
        <f ca="1">VLOOKUP($A164,INDIRECT($P$2),COLUMN()-1,FALSE)*VLOOKUP($A164,Usinas!$C:$D,2,FALSE)</f>
        <v>145.22620000000001</v>
      </c>
      <c r="O164" s="65">
        <f ca="1">VLOOKUP($A164,INDIRECT($P$2),COLUMN()-1,FALSE)*VLOOKUP($A164,Usinas!$C:$D,2,FALSE)</f>
        <v>271.18770000000001</v>
      </c>
    </row>
    <row r="165" spans="1:15" outlineLevel="2" x14ac:dyDescent="0.25">
      <c r="A165" s="30">
        <v>257</v>
      </c>
      <c r="B165" s="31" t="s">
        <v>164</v>
      </c>
      <c r="D165" s="65">
        <f ca="1">VLOOKUP($A165,INDIRECT($P$2),COLUMN()-1,FALSE)*VLOOKUP($A165,Usinas!$C:$D,2,FALSE)</f>
        <v>744.47760000000005</v>
      </c>
      <c r="E165" s="65">
        <f ca="1">VLOOKUP($A165,INDIRECT($P$2),COLUMN()-1,FALSE)*VLOOKUP($A165,Usinas!$C:$D,2,FALSE)</f>
        <v>834.76120000000003</v>
      </c>
      <c r="F165" s="65">
        <f ca="1">VLOOKUP($A165,INDIRECT($P$2),COLUMN()-1,FALSE)*VLOOKUP($A165,Usinas!$C:$D,2,FALSE)</f>
        <v>802.41359999999997</v>
      </c>
      <c r="G165" s="65">
        <f ca="1">VLOOKUP($A165,INDIRECT($P$2),COLUMN()-1,FALSE)*VLOOKUP($A165,Usinas!$C:$D,2,FALSE)</f>
        <v>569.94540000000006</v>
      </c>
      <c r="H165" s="65">
        <f ca="1">VLOOKUP($A165,INDIRECT($P$2),COLUMN()-1,FALSE)*VLOOKUP($A165,Usinas!$C:$D,2,FALSE)</f>
        <v>284.85200000000003</v>
      </c>
      <c r="I165" s="65">
        <f ca="1">VLOOKUP($A165,INDIRECT($P$2),COLUMN()-1,FALSE)*VLOOKUP($A165,Usinas!$C:$D,2,FALSE)</f>
        <v>186.84360000000001</v>
      </c>
      <c r="J165" s="65">
        <f ca="1">VLOOKUP($A165,INDIRECT($P$2),COLUMN()-1,FALSE)*VLOOKUP($A165,Usinas!$C:$D,2,FALSE)</f>
        <v>142.66740000000001</v>
      </c>
      <c r="K165" s="65">
        <f ca="1">VLOOKUP($A165,INDIRECT($P$2),COLUMN()-1,FALSE)*VLOOKUP($A165,Usinas!$C:$D,2,FALSE)</f>
        <v>114.42360000000001</v>
      </c>
      <c r="L165" s="65">
        <f ca="1">VLOOKUP($A165,INDIRECT($P$2),COLUMN()-1,FALSE)*VLOOKUP($A165,Usinas!$C:$D,2,FALSE)</f>
        <v>108.87140000000001</v>
      </c>
      <c r="M165" s="65">
        <f ca="1">VLOOKUP($A165,INDIRECT($P$2),COLUMN()-1,FALSE)*VLOOKUP($A165,Usinas!$C:$D,2,FALSE)</f>
        <v>149.90940000000001</v>
      </c>
      <c r="N165" s="65">
        <f ca="1">VLOOKUP($A165,INDIRECT($P$2),COLUMN()-1,FALSE)*VLOOKUP($A165,Usinas!$C:$D,2,FALSE)</f>
        <v>283.40359999999998</v>
      </c>
      <c r="O165" s="65">
        <f ca="1">VLOOKUP($A165,INDIRECT($P$2),COLUMN()-1,FALSE)*VLOOKUP($A165,Usinas!$C:$D,2,FALSE)</f>
        <v>551.35760000000005</v>
      </c>
    </row>
    <row r="166" spans="1:15" outlineLevel="2" x14ac:dyDescent="0.25">
      <c r="A166" s="30">
        <v>273</v>
      </c>
      <c r="B166" s="31" t="s">
        <v>165</v>
      </c>
      <c r="D166" s="65">
        <f ca="1">VLOOKUP($A166,INDIRECT($P$2),COLUMN()-1,FALSE)*VLOOKUP($A166,Usinas!$C:$D,2,FALSE)</f>
        <v>1428.7951999999998</v>
      </c>
      <c r="E166" s="65">
        <f ca="1">VLOOKUP($A166,INDIRECT($P$2),COLUMN()-1,FALSE)*VLOOKUP($A166,Usinas!$C:$D,2,FALSE)</f>
        <v>1635.6927999999998</v>
      </c>
      <c r="F166" s="65">
        <f ca="1">VLOOKUP($A166,INDIRECT($P$2),COLUMN()-1,FALSE)*VLOOKUP($A166,Usinas!$C:$D,2,FALSE)</f>
        <v>1646.7359999999999</v>
      </c>
      <c r="G166" s="65">
        <f ca="1">VLOOKUP($A166,INDIRECT($P$2),COLUMN()-1,FALSE)*VLOOKUP($A166,Usinas!$C:$D,2,FALSE)</f>
        <v>1229.3679999999999</v>
      </c>
      <c r="H166" s="65">
        <f ca="1">VLOOKUP($A166,INDIRECT($P$2),COLUMN()-1,FALSE)*VLOOKUP($A166,Usinas!$C:$D,2,FALSE)</f>
        <v>609</v>
      </c>
      <c r="I166" s="65">
        <f ca="1">VLOOKUP($A166,INDIRECT($P$2),COLUMN()-1,FALSE)*VLOOKUP($A166,Usinas!$C:$D,2,FALSE)</f>
        <v>361.50239999999997</v>
      </c>
      <c r="J166" s="65">
        <f ca="1">VLOOKUP($A166,INDIRECT($P$2),COLUMN()-1,FALSE)*VLOOKUP($A166,Usinas!$C:$D,2,FALSE)</f>
        <v>259.83999999999997</v>
      </c>
      <c r="K166" s="65">
        <f ca="1">VLOOKUP($A166,INDIRECT($P$2),COLUMN()-1,FALSE)*VLOOKUP($A166,Usinas!$C:$D,2,FALSE)</f>
        <v>199.10239999999999</v>
      </c>
      <c r="L166" s="65">
        <f ca="1">VLOOKUP($A166,INDIRECT($P$2),COLUMN()-1,FALSE)*VLOOKUP($A166,Usinas!$C:$D,2,FALSE)</f>
        <v>181.23839999999998</v>
      </c>
      <c r="M166" s="65">
        <f ca="1">VLOOKUP($A166,INDIRECT($P$2),COLUMN()-1,FALSE)*VLOOKUP($A166,Usinas!$C:$D,2,FALSE)</f>
        <v>253.01919999999998</v>
      </c>
      <c r="N166" s="65">
        <f ca="1">VLOOKUP($A166,INDIRECT($P$2),COLUMN()-1,FALSE)*VLOOKUP($A166,Usinas!$C:$D,2,FALSE)</f>
        <v>501.49119999999999</v>
      </c>
      <c r="O166" s="65">
        <f ca="1">VLOOKUP($A166,INDIRECT($P$2),COLUMN()-1,FALSE)*VLOOKUP($A166,Usinas!$C:$D,2,FALSE)</f>
        <v>1011.752</v>
      </c>
    </row>
    <row r="167" spans="1:15" outlineLevel="1" x14ac:dyDescent="0.25">
      <c r="A167" s="40"/>
      <c r="B167" s="41" t="s">
        <v>56</v>
      </c>
      <c r="D167" s="83">
        <f t="shared" ref="D167:O167" ca="1" si="15">SUM(D162:D166)</f>
        <v>4628.5236000000004</v>
      </c>
      <c r="E167" s="49">
        <f t="shared" ca="1" si="15"/>
        <v>5244.5780999999997</v>
      </c>
      <c r="F167" s="49">
        <f t="shared" ca="1" si="15"/>
        <v>5027.5182999999997</v>
      </c>
      <c r="G167" s="49">
        <f t="shared" ca="1" si="15"/>
        <v>3633.5942</v>
      </c>
      <c r="H167" s="49">
        <f t="shared" ca="1" si="15"/>
        <v>1868.8505</v>
      </c>
      <c r="I167" s="84">
        <f t="shared" ca="1" si="15"/>
        <v>1220.4402</v>
      </c>
      <c r="J167" s="83">
        <f t="shared" ca="1" si="15"/>
        <v>908.72640000000001</v>
      </c>
      <c r="K167" s="49">
        <f t="shared" ca="1" si="15"/>
        <v>706.21370000000002</v>
      </c>
      <c r="L167" s="49">
        <f t="shared" ca="1" si="15"/>
        <v>660.8356</v>
      </c>
      <c r="M167" s="49">
        <f t="shared" ca="1" si="15"/>
        <v>942.55349999999999</v>
      </c>
      <c r="N167" s="49">
        <f t="shared" ca="1" si="15"/>
        <v>1761.3595</v>
      </c>
      <c r="O167" s="84">
        <f t="shared" ca="1" si="15"/>
        <v>3376.6507999999999</v>
      </c>
    </row>
    <row r="168" spans="1:15" outlineLevel="1" x14ac:dyDescent="0.25">
      <c r="A168" s="42"/>
      <c r="B168" s="43" t="s">
        <v>0</v>
      </c>
      <c r="D168" s="80"/>
      <c r="E168" s="81"/>
      <c r="F168" s="81"/>
      <c r="G168" s="81"/>
      <c r="H168" s="81"/>
      <c r="I168" s="82"/>
      <c r="J168" s="80"/>
      <c r="K168" s="81"/>
      <c r="L168" s="81"/>
      <c r="M168" s="81"/>
      <c r="N168" s="81"/>
      <c r="O168" s="82"/>
    </row>
    <row r="169" spans="1:15" outlineLevel="1" x14ac:dyDescent="0.25">
      <c r="A169" s="1"/>
      <c r="B169" s="134"/>
      <c r="D169" s="50"/>
      <c r="E169" s="51"/>
      <c r="F169" s="51"/>
      <c r="G169" s="51"/>
      <c r="H169" s="51"/>
      <c r="I169" s="51"/>
      <c r="J169" s="50"/>
      <c r="K169" s="51"/>
      <c r="L169" s="51"/>
      <c r="M169" s="51"/>
      <c r="N169" s="51"/>
      <c r="O169" s="51"/>
    </row>
    <row r="170" spans="1:15" ht="15.75" x14ac:dyDescent="0.25">
      <c r="A170" s="85"/>
      <c r="B170" s="86"/>
      <c r="C170" s="97"/>
      <c r="D170" s="548" t="s">
        <v>166</v>
      </c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50"/>
    </row>
    <row r="171" spans="1:15" ht="15.75" x14ac:dyDescent="0.25">
      <c r="A171" s="87"/>
      <c r="B171" s="88" t="s">
        <v>56</v>
      </c>
      <c r="C171" s="97"/>
      <c r="D171" s="88">
        <f t="shared" ref="D171:O171" ca="1" si="16">D22+D45+D60+D74+D80+D88+D103+D108+D113+D125+D134+D139+D151+D158+D167+D50</f>
        <v>64354.22619999999</v>
      </c>
      <c r="E171" s="89">
        <f t="shared" ca="1" si="16"/>
        <v>68962.735599999985</v>
      </c>
      <c r="F171" s="89">
        <f t="shared" ca="1" si="16"/>
        <v>66984.2022</v>
      </c>
      <c r="G171" s="89">
        <f t="shared" ca="1" si="16"/>
        <v>53021.05309999999</v>
      </c>
      <c r="H171" s="89">
        <f t="shared" ca="1" si="16"/>
        <v>38705.756800000003</v>
      </c>
      <c r="I171" s="90">
        <f t="shared" ca="1" si="16"/>
        <v>31764.860800000006</v>
      </c>
      <c r="J171" s="88">
        <f t="shared" ca="1" si="16"/>
        <v>25227.524899999997</v>
      </c>
      <c r="K171" s="89">
        <f t="shared" ca="1" si="16"/>
        <v>20215.383299999994</v>
      </c>
      <c r="L171" s="89">
        <f t="shared" ca="1" si="16"/>
        <v>19494.721799999992</v>
      </c>
      <c r="M171" s="89">
        <f t="shared" ca="1" si="16"/>
        <v>23330.913400000001</v>
      </c>
      <c r="N171" s="89">
        <f t="shared" ca="1" si="16"/>
        <v>30664.800500000001</v>
      </c>
      <c r="O171" s="90">
        <f t="shared" ca="1" si="16"/>
        <v>46844.825800000006</v>
      </c>
    </row>
    <row r="173" spans="1:15" x14ac:dyDescent="0.25">
      <c r="A173" s="91"/>
      <c r="B173" s="92"/>
      <c r="D173" s="94"/>
      <c r="E173" s="95"/>
      <c r="F173" s="95"/>
      <c r="G173" s="95"/>
      <c r="H173" s="95"/>
      <c r="I173" s="96"/>
    </row>
    <row r="174" spans="1:15" hidden="1" outlineLevel="1" x14ac:dyDescent="0.25">
      <c r="A174" s="63"/>
      <c r="B174" s="64"/>
      <c r="D174" s="542" t="s">
        <v>168</v>
      </c>
      <c r="E174" s="543" t="s">
        <v>58</v>
      </c>
      <c r="F174" s="543" t="s">
        <v>169</v>
      </c>
      <c r="G174" s="543"/>
      <c r="H174" s="543"/>
      <c r="I174" s="544"/>
      <c r="J174" s="542" t="s">
        <v>168</v>
      </c>
      <c r="K174" s="543" t="s">
        <v>58</v>
      </c>
      <c r="L174" s="543" t="s">
        <v>169</v>
      </c>
      <c r="M174" s="543"/>
      <c r="N174" s="543"/>
      <c r="O174" s="544"/>
    </row>
    <row r="175" spans="1:15" hidden="1" outlineLevel="2" x14ac:dyDescent="0.25">
      <c r="A175" s="61">
        <v>71</v>
      </c>
      <c r="B175" s="62" t="s">
        <v>170</v>
      </c>
      <c r="D175" s="65">
        <f ca="1">VLOOKUP($A175,INDIRECT($P$2),COLUMN()-1,FALSE)*VLOOKUP($A175,Usinas!$C:$D,2,FALSE)</f>
        <v>75.636899999999997</v>
      </c>
      <c r="E175" s="65">
        <f ca="1">VLOOKUP($A175,INDIRECT($P$2),COLUMN()-1,FALSE)*VLOOKUP($A175,Usinas!$C:$D,2,FALSE)</f>
        <v>77.263500000000008</v>
      </c>
      <c r="F175" s="65">
        <f ca="1">VLOOKUP($A175,INDIRECT($P$2),COLUMN()-1,FALSE)*VLOOKUP($A175,Usinas!$C:$D,2,FALSE)</f>
        <v>66.690600000000003</v>
      </c>
      <c r="G175" s="65">
        <f ca="1">VLOOKUP($A175,INDIRECT($P$2),COLUMN()-1,FALSE)*VLOOKUP($A175,Usinas!$C:$D,2,FALSE)</f>
        <v>65.064000000000007</v>
      </c>
      <c r="H175" s="65">
        <f ca="1">VLOOKUP($A175,INDIRECT($P$2),COLUMN()-1,FALSE)*VLOOKUP($A175,Usinas!$C:$D,2,FALSE)</f>
        <v>87.023099999999999</v>
      </c>
      <c r="I175" s="65">
        <f ca="1">VLOOKUP($A175,INDIRECT($P$2),COLUMN()-1,FALSE)*VLOOKUP($A175,Usinas!$C:$D,2,FALSE)</f>
        <v>106.5423</v>
      </c>
      <c r="J175" s="65">
        <f ca="1">VLOOKUP($A175,INDIRECT($P$2),COLUMN()-1,FALSE)*VLOOKUP($A175,Usinas!$C:$D,2,FALSE)</f>
        <v>98.409300000000002</v>
      </c>
      <c r="K175" s="65">
        <f ca="1">VLOOKUP($A175,INDIRECT($P$2),COLUMN()-1,FALSE)*VLOOKUP($A175,Usinas!$C:$D,2,FALSE)</f>
        <v>73.197000000000003</v>
      </c>
      <c r="L175" s="65">
        <f ca="1">VLOOKUP($A175,INDIRECT($P$2),COLUMN()-1,FALSE)*VLOOKUP($A175,Usinas!$C:$D,2,FALSE)</f>
        <v>90.276300000000006</v>
      </c>
      <c r="M175" s="65">
        <f ca="1">VLOOKUP($A175,INDIRECT($P$2),COLUMN()-1,FALSE)*VLOOKUP($A175,Usinas!$C:$D,2,FALSE)</f>
        <v>113.86200000000001</v>
      </c>
      <c r="N175" s="65">
        <f ca="1">VLOOKUP($A175,INDIRECT($P$2),COLUMN()-1,FALSE)*VLOOKUP($A175,Usinas!$C:$D,2,FALSE)</f>
        <v>88.649699999999996</v>
      </c>
      <c r="O175" s="65">
        <f ca="1">VLOOKUP($A175,INDIRECT($P$2),COLUMN()-1,FALSE)*VLOOKUP($A175,Usinas!$C:$D,2,FALSE)</f>
        <v>75.636899999999997</v>
      </c>
    </row>
    <row r="176" spans="1:15" hidden="1" outlineLevel="2" x14ac:dyDescent="0.25">
      <c r="A176" s="61">
        <v>72</v>
      </c>
      <c r="B176" s="62" t="s">
        <v>171</v>
      </c>
      <c r="D176" s="65">
        <f ca="1">VLOOKUP($A176,INDIRECT($P$2),COLUMN()-1,FALSE)*VLOOKUP($A176,Usinas!$C:$D,2,FALSE)</f>
        <v>81.330199999999991</v>
      </c>
      <c r="E176" s="65">
        <f ca="1">VLOOKUP($A176,INDIRECT($P$2),COLUMN()-1,FALSE)*VLOOKUP($A176,Usinas!$C:$D,2,FALSE)</f>
        <v>82.99</v>
      </c>
      <c r="F176" s="65">
        <f ca="1">VLOOKUP($A176,INDIRECT($P$2),COLUMN()-1,FALSE)*VLOOKUP($A176,Usinas!$C:$D,2,FALSE)</f>
        <v>71.371399999999994</v>
      </c>
      <c r="G176" s="65">
        <f ca="1">VLOOKUP($A176,INDIRECT($P$2),COLUMN()-1,FALSE)*VLOOKUP($A176,Usinas!$C:$D,2,FALSE)</f>
        <v>69.711600000000004</v>
      </c>
      <c r="H176" s="65">
        <f ca="1">VLOOKUP($A176,INDIRECT($P$2),COLUMN()-1,FALSE)*VLOOKUP($A176,Usinas!$C:$D,2,FALSE)</f>
        <v>93.778700000000001</v>
      </c>
      <c r="I176" s="65">
        <f ca="1">VLOOKUP($A176,INDIRECT($P$2),COLUMN()-1,FALSE)*VLOOKUP($A176,Usinas!$C:$D,2,FALSE)</f>
        <v>114.5262</v>
      </c>
      <c r="J176" s="65">
        <f ca="1">VLOOKUP($A176,INDIRECT($P$2),COLUMN()-1,FALSE)*VLOOKUP($A176,Usinas!$C:$D,2,FALSE)</f>
        <v>105.3973</v>
      </c>
      <c r="K176" s="65">
        <f ca="1">VLOOKUP($A176,INDIRECT($P$2),COLUMN()-1,FALSE)*VLOOKUP($A176,Usinas!$C:$D,2,FALSE)</f>
        <v>78.840499999999992</v>
      </c>
      <c r="L176" s="65">
        <f ca="1">VLOOKUP($A176,INDIRECT($P$2),COLUMN()-1,FALSE)*VLOOKUP($A176,Usinas!$C:$D,2,FALSE)</f>
        <v>97.098299999999995</v>
      </c>
      <c r="M176" s="65">
        <f ca="1">VLOOKUP($A176,INDIRECT($P$2),COLUMN()-1,FALSE)*VLOOKUP($A176,Usinas!$C:$D,2,FALSE)</f>
        <v>121.9953</v>
      </c>
      <c r="N176" s="65">
        <f ca="1">VLOOKUP($A176,INDIRECT($P$2),COLUMN()-1,FALSE)*VLOOKUP($A176,Usinas!$C:$D,2,FALSE)</f>
        <v>94.608599999999996</v>
      </c>
      <c r="O176" s="65">
        <f ca="1">VLOOKUP($A176,INDIRECT($P$2),COLUMN()-1,FALSE)*VLOOKUP($A176,Usinas!$C:$D,2,FALSE)</f>
        <v>80.500299999999996</v>
      </c>
    </row>
    <row r="177" spans="1:15" hidden="1" outlineLevel="2" x14ac:dyDescent="0.25">
      <c r="A177" s="61">
        <v>74</v>
      </c>
      <c r="B177" s="62" t="s">
        <v>33</v>
      </c>
      <c r="D177" s="65">
        <f ca="1">VLOOKUP($A177,INDIRECT($P$2),COLUMN()-1,FALSE)*VLOOKUP($A177,Usinas!$C:$D,2,FALSE)</f>
        <v>705.83549999999991</v>
      </c>
      <c r="E177" s="65">
        <f ca="1">VLOOKUP($A177,INDIRECT($P$2),COLUMN()-1,FALSE)*VLOOKUP($A177,Usinas!$C:$D,2,FALSE)</f>
        <v>775.84519999999998</v>
      </c>
      <c r="F177" s="65">
        <f ca="1">VLOOKUP($A177,INDIRECT($P$2),COLUMN()-1,FALSE)*VLOOKUP($A177,Usinas!$C:$D,2,FALSE)</f>
        <v>704.68779999999992</v>
      </c>
      <c r="G177" s="65">
        <f ca="1">VLOOKUP($A177,INDIRECT($P$2),COLUMN()-1,FALSE)*VLOOKUP($A177,Usinas!$C:$D,2,FALSE)</f>
        <v>555.48680000000002</v>
      </c>
      <c r="H177" s="65">
        <f ca="1">VLOOKUP($A177,INDIRECT($P$2),COLUMN()-1,FALSE)*VLOOKUP($A177,Usinas!$C:$D,2,FALSE)</f>
        <v>670.2568</v>
      </c>
      <c r="I177" s="65">
        <f ca="1">VLOOKUP($A177,INDIRECT($P$2),COLUMN()-1,FALSE)*VLOOKUP($A177,Usinas!$C:$D,2,FALSE)</f>
        <v>826.34399999999994</v>
      </c>
      <c r="J177" s="65">
        <f ca="1">VLOOKUP($A177,INDIRECT($P$2),COLUMN()-1,FALSE)*VLOOKUP($A177,Usinas!$C:$D,2,FALSE)</f>
        <v>848.1502999999999</v>
      </c>
      <c r="K177" s="65">
        <f ca="1">VLOOKUP($A177,INDIRECT($P$2),COLUMN()-1,FALSE)*VLOOKUP($A177,Usinas!$C:$D,2,FALSE)</f>
        <v>712.72169999999994</v>
      </c>
      <c r="L177" s="65">
        <f ca="1">VLOOKUP($A177,INDIRECT($P$2),COLUMN()-1,FALSE)*VLOOKUP($A177,Usinas!$C:$D,2,FALSE)</f>
        <v>837.82099999999991</v>
      </c>
      <c r="M177" s="65">
        <f ca="1">VLOOKUP($A177,INDIRECT($P$2),COLUMN()-1,FALSE)*VLOOKUP($A177,Usinas!$C:$D,2,FALSE)</f>
        <v>1070.8040999999998</v>
      </c>
      <c r="N177" s="65">
        <f ca="1">VLOOKUP($A177,INDIRECT($P$2),COLUMN()-1,FALSE)*VLOOKUP($A177,Usinas!$C:$D,2,FALSE)</f>
        <v>798.79919999999993</v>
      </c>
      <c r="O177" s="65">
        <f ca="1">VLOOKUP($A177,INDIRECT($P$2),COLUMN()-1,FALSE)*VLOOKUP($A177,Usinas!$C:$D,2,FALSE)</f>
        <v>673.69989999999996</v>
      </c>
    </row>
    <row r="178" spans="1:15" hidden="1" outlineLevel="2" x14ac:dyDescent="0.25">
      <c r="A178" s="61">
        <v>75</v>
      </c>
      <c r="B178" s="62" t="s">
        <v>172</v>
      </c>
      <c r="D178" s="65">
        <f ca="1">VLOOKUP($A178,INDIRECT($P$2),COLUMN()-1,FALSE)*VLOOKUP($A178,Usinas!$C:$D,2,FALSE)</f>
        <v>817.3116</v>
      </c>
      <c r="E178" s="65">
        <f ca="1">VLOOKUP($A178,INDIRECT($P$2),COLUMN()-1,FALSE)*VLOOKUP($A178,Usinas!$C:$D,2,FALSE)</f>
        <v>885.93299999999999</v>
      </c>
      <c r="F178" s="65">
        <f ca="1">VLOOKUP($A178,INDIRECT($P$2),COLUMN()-1,FALSE)*VLOOKUP($A178,Usinas!$C:$D,2,FALSE)</f>
        <v>802.97280000000001</v>
      </c>
      <c r="G178" s="65">
        <f ca="1">VLOOKUP($A178,INDIRECT($P$2),COLUMN()-1,FALSE)*VLOOKUP($A178,Usinas!$C:$D,2,FALSE)</f>
        <v>660.60900000000004</v>
      </c>
      <c r="H178" s="65">
        <f ca="1">VLOOKUP($A178,INDIRECT($P$2),COLUMN()-1,FALSE)*VLOOKUP($A178,Usinas!$C:$D,2,FALSE)</f>
        <v>802.97280000000001</v>
      </c>
      <c r="I178" s="65">
        <f ca="1">VLOOKUP($A178,INDIRECT($P$2),COLUMN()-1,FALSE)*VLOOKUP($A178,Usinas!$C:$D,2,FALSE)</f>
        <v>988.35299999999995</v>
      </c>
      <c r="J178" s="65">
        <f ca="1">VLOOKUP($A178,INDIRECT($P$2),COLUMN()-1,FALSE)*VLOOKUP($A178,Usinas!$C:$D,2,FALSE)</f>
        <v>990.40139999999997</v>
      </c>
      <c r="K178" s="65">
        <f ca="1">VLOOKUP($A178,INDIRECT($P$2),COLUMN()-1,FALSE)*VLOOKUP($A178,Usinas!$C:$D,2,FALSE)</f>
        <v>824.48099999999999</v>
      </c>
      <c r="L178" s="65">
        <f ca="1">VLOOKUP($A178,INDIRECT($P$2),COLUMN()-1,FALSE)*VLOOKUP($A178,Usinas!$C:$D,2,FALSE)</f>
        <v>964.79639999999995</v>
      </c>
      <c r="M178" s="65">
        <f ca="1">VLOOKUP($A178,INDIRECT($P$2),COLUMN()-1,FALSE)*VLOOKUP($A178,Usinas!$C:$D,2,FALSE)</f>
        <v>1232.1125999999999</v>
      </c>
      <c r="N178" s="65">
        <f ca="1">VLOOKUP($A178,INDIRECT($P$2),COLUMN()-1,FALSE)*VLOOKUP($A178,Usinas!$C:$D,2,FALSE)</f>
        <v>939.19140000000004</v>
      </c>
      <c r="O178" s="65">
        <f ca="1">VLOOKUP($A178,INDIRECT($P$2),COLUMN()-1,FALSE)*VLOOKUP($A178,Usinas!$C:$D,2,FALSE)</f>
        <v>787.60979999999995</v>
      </c>
    </row>
    <row r="179" spans="1:15" hidden="1" outlineLevel="2" x14ac:dyDescent="0.25">
      <c r="A179" s="30">
        <v>77</v>
      </c>
      <c r="B179" s="31" t="s">
        <v>173</v>
      </c>
      <c r="D179" s="65">
        <f ca="1">VLOOKUP($A179,INDIRECT($P$2),COLUMN()-1,FALSE)*VLOOKUP($A179,Usinas!$C:$D,2,FALSE)</f>
        <v>843.89620000000002</v>
      </c>
      <c r="E179" s="65">
        <f ca="1">VLOOKUP($A179,INDIRECT($P$2),COLUMN()-1,FALSE)*VLOOKUP($A179,Usinas!$C:$D,2,FALSE)</f>
        <v>911.2971</v>
      </c>
      <c r="F179" s="65">
        <f ca="1">VLOOKUP($A179,INDIRECT($P$2),COLUMN()-1,FALSE)*VLOOKUP($A179,Usinas!$C:$D,2,FALSE)</f>
        <v>809.73410000000001</v>
      </c>
      <c r="G179" s="65">
        <f ca="1">VLOOKUP($A179,INDIRECT($P$2),COLUMN()-1,FALSE)*VLOOKUP($A179,Usinas!$C:$D,2,FALSE)</f>
        <v>701.70799999999997</v>
      </c>
      <c r="H179" s="65">
        <f ca="1">VLOOKUP($A179,INDIRECT($P$2),COLUMN()-1,FALSE)*VLOOKUP($A179,Usinas!$C:$D,2,FALSE)</f>
        <v>877.13499999999999</v>
      </c>
      <c r="I179" s="65">
        <f ca="1">VLOOKUP($A179,INDIRECT($P$2),COLUMN()-1,FALSE)*VLOOKUP($A179,Usinas!$C:$D,2,FALSE)</f>
        <v>1090.4173000000001</v>
      </c>
      <c r="J179" s="65">
        <f ca="1">VLOOKUP($A179,INDIRECT($P$2),COLUMN()-1,FALSE)*VLOOKUP($A179,Usinas!$C:$D,2,FALSE)</f>
        <v>1069.1813999999999</v>
      </c>
      <c r="K179" s="65">
        <f ca="1">VLOOKUP($A179,INDIRECT($P$2),COLUMN()-1,FALSE)*VLOOKUP($A179,Usinas!$C:$D,2,FALSE)</f>
        <v>866.05539999999996</v>
      </c>
      <c r="L179" s="65">
        <f ca="1">VLOOKUP($A179,INDIRECT($P$2),COLUMN()-1,FALSE)*VLOOKUP($A179,Usinas!$C:$D,2,FALSE)</f>
        <v>1023.9397</v>
      </c>
      <c r="M179" s="65">
        <f ca="1">VLOOKUP($A179,INDIRECT($P$2),COLUMN()-1,FALSE)*VLOOKUP($A179,Usinas!$C:$D,2,FALSE)</f>
        <v>1328.6287</v>
      </c>
      <c r="N179" s="65">
        <f ca="1">VLOOKUP($A179,INDIRECT($P$2),COLUMN()-1,FALSE)*VLOOKUP($A179,Usinas!$C:$D,2,FALSE)</f>
        <v>994.39409999999998</v>
      </c>
      <c r="O179" s="65">
        <f ca="1">VLOOKUP($A179,INDIRECT($P$2),COLUMN()-1,FALSE)*VLOOKUP($A179,Usinas!$C:$D,2,FALSE)</f>
        <v>818.96709999999996</v>
      </c>
    </row>
    <row r="180" spans="1:15" hidden="1" outlineLevel="2" x14ac:dyDescent="0.25">
      <c r="A180" s="30">
        <v>78</v>
      </c>
      <c r="B180" s="31" t="s">
        <v>174</v>
      </c>
      <c r="D180" s="65">
        <f ca="1">VLOOKUP($A180,INDIRECT($P$2),COLUMN()-1,FALSE)*VLOOKUP($A180,Usinas!$C:$D,2,FALSE)</f>
        <v>600.42640000000006</v>
      </c>
      <c r="E180" s="65">
        <f ca="1">VLOOKUP($A180,INDIRECT($P$2),COLUMN()-1,FALSE)*VLOOKUP($A180,Usinas!$C:$D,2,FALSE)</f>
        <v>647.72890000000007</v>
      </c>
      <c r="F180" s="65">
        <f ca="1">VLOOKUP($A180,INDIRECT($P$2),COLUMN()-1,FALSE)*VLOOKUP($A180,Usinas!$C:$D,2,FALSE)</f>
        <v>577.72120000000007</v>
      </c>
      <c r="G180" s="65">
        <f ca="1">VLOOKUP($A180,INDIRECT($P$2),COLUMN()-1,FALSE)*VLOOKUP($A180,Usinas!$C:$D,2,FALSE)</f>
        <v>502.03720000000004</v>
      </c>
      <c r="H180" s="65">
        <f ca="1">VLOOKUP($A180,INDIRECT($P$2),COLUMN()-1,FALSE)*VLOOKUP($A180,Usinas!$C:$D,2,FALSE)</f>
        <v>629.43860000000006</v>
      </c>
      <c r="I180" s="65">
        <f ca="1">VLOOKUP($A180,INDIRECT($P$2),COLUMN()-1,FALSE)*VLOOKUP($A180,Usinas!$C:$D,2,FALSE)</f>
        <v>781.43730000000005</v>
      </c>
      <c r="J180" s="65">
        <f ca="1">VLOOKUP($A180,INDIRECT($P$2),COLUMN()-1,FALSE)*VLOOKUP($A180,Usinas!$C:$D,2,FALSE)</f>
        <v>765.03910000000008</v>
      </c>
      <c r="K180" s="65">
        <f ca="1">VLOOKUP($A180,INDIRECT($P$2),COLUMN()-1,FALSE)*VLOOKUP($A180,Usinas!$C:$D,2,FALSE)</f>
        <v>619.34739999999999</v>
      </c>
      <c r="L180" s="65">
        <f ca="1">VLOOKUP($A180,INDIRECT($P$2),COLUMN()-1,FALSE)*VLOOKUP($A180,Usinas!$C:$D,2,FALSE)</f>
        <v>727.82780000000002</v>
      </c>
      <c r="M180" s="65">
        <f ca="1">VLOOKUP($A180,INDIRECT($P$2),COLUMN()-1,FALSE)*VLOOKUP($A180,Usinas!$C:$D,2,FALSE)</f>
        <v>954.24910000000011</v>
      </c>
      <c r="N180" s="65">
        <f ca="1">VLOOKUP($A180,INDIRECT($P$2),COLUMN()-1,FALSE)*VLOOKUP($A180,Usinas!$C:$D,2,FALSE)</f>
        <v>715.84450000000004</v>
      </c>
      <c r="O180" s="65">
        <f ca="1">VLOOKUP($A180,INDIRECT($P$2),COLUMN()-1,FALSE)*VLOOKUP($A180,Usinas!$C:$D,2,FALSE)</f>
        <v>586.55100000000004</v>
      </c>
    </row>
    <row r="181" spans="1:15" hidden="1" outlineLevel="2" x14ac:dyDescent="0.25">
      <c r="A181" s="30">
        <v>222</v>
      </c>
      <c r="B181" s="31" t="s">
        <v>175</v>
      </c>
      <c r="D181" s="65">
        <f ca="1">VLOOKUP($A181,INDIRECT($P$2),COLUMN()-1,FALSE)*VLOOKUP($A181,Usinas!$C:$D,2,FALSE)</f>
        <v>700.33299999999997</v>
      </c>
      <c r="E181" s="65">
        <f ca="1">VLOOKUP($A181,INDIRECT($P$2),COLUMN()-1,FALSE)*VLOOKUP($A181,Usinas!$C:$D,2,FALSE)</f>
        <v>754.29599999999994</v>
      </c>
      <c r="F181" s="65">
        <f ca="1">VLOOKUP($A181,INDIRECT($P$2),COLUMN()-1,FALSE)*VLOOKUP($A181,Usinas!$C:$D,2,FALSE)</f>
        <v>670.68299999999999</v>
      </c>
      <c r="G181" s="65">
        <f ca="1">VLOOKUP($A181,INDIRECT($P$2),COLUMN()-1,FALSE)*VLOOKUP($A181,Usinas!$C:$D,2,FALSE)</f>
        <v>609.01099999999997</v>
      </c>
      <c r="H181" s="65">
        <f ca="1">VLOOKUP($A181,INDIRECT($P$2),COLUMN()-1,FALSE)*VLOOKUP($A181,Usinas!$C:$D,2,FALSE)</f>
        <v>788.09699999999998</v>
      </c>
      <c r="I181" s="65">
        <f ca="1">VLOOKUP($A181,INDIRECT($P$2),COLUMN()-1,FALSE)*VLOOKUP($A181,Usinas!$C:$D,2,FALSE)</f>
        <v>976.07799999999997</v>
      </c>
      <c r="J181" s="65">
        <f ca="1">VLOOKUP($A181,INDIRECT($P$2),COLUMN()-1,FALSE)*VLOOKUP($A181,Usinas!$C:$D,2,FALSE)</f>
        <v>926.85899999999992</v>
      </c>
      <c r="K181" s="65">
        <f ca="1">VLOOKUP($A181,INDIRECT($P$2),COLUMN()-1,FALSE)*VLOOKUP($A181,Usinas!$C:$D,2,FALSE)</f>
        <v>750.73799999999994</v>
      </c>
      <c r="L181" s="65">
        <f ca="1">VLOOKUP($A181,INDIRECT($P$2),COLUMN()-1,FALSE)*VLOOKUP($A181,Usinas!$C:$D,2,FALSE)</f>
        <v>869.33799999999997</v>
      </c>
      <c r="M181" s="65">
        <f ca="1">VLOOKUP($A181,INDIRECT($P$2),COLUMN()-1,FALSE)*VLOOKUP($A181,Usinas!$C:$D,2,FALSE)</f>
        <v>1157.5360000000001</v>
      </c>
      <c r="N181" s="65">
        <f ca="1">VLOOKUP($A181,INDIRECT($P$2),COLUMN()-1,FALSE)*VLOOKUP($A181,Usinas!$C:$D,2,FALSE)</f>
        <v>870.524</v>
      </c>
      <c r="O181" s="65">
        <f ca="1">VLOOKUP($A181,INDIRECT($P$2),COLUMN()-1,FALSE)*VLOOKUP($A181,Usinas!$C:$D,2,FALSE)</f>
        <v>705.67</v>
      </c>
    </row>
    <row r="182" spans="1:15" hidden="1" outlineLevel="1" x14ac:dyDescent="0.25">
      <c r="A182" s="32"/>
      <c r="B182" s="33" t="s">
        <v>56</v>
      </c>
      <c r="D182" s="74">
        <f t="shared" ref="D182:O182" ca="1" si="17">SUM(D175:D181)</f>
        <v>3824.7698000000005</v>
      </c>
      <c r="E182" s="48">
        <f t="shared" ca="1" si="17"/>
        <v>4135.3537000000006</v>
      </c>
      <c r="F182" s="48">
        <f t="shared" ca="1" si="17"/>
        <v>3703.8609000000001</v>
      </c>
      <c r="G182" s="48">
        <f t="shared" ca="1" si="17"/>
        <v>3163.6276000000003</v>
      </c>
      <c r="H182" s="48">
        <f t="shared" ca="1" si="17"/>
        <v>3948.7020000000002</v>
      </c>
      <c r="I182" s="75">
        <f t="shared" ca="1" si="17"/>
        <v>4883.6980999999996</v>
      </c>
      <c r="J182" s="74">
        <f t="shared" ca="1" si="17"/>
        <v>4803.4377999999997</v>
      </c>
      <c r="K182" s="48">
        <f t="shared" ca="1" si="17"/>
        <v>3925.3809999999999</v>
      </c>
      <c r="L182" s="48">
        <f t="shared" ca="1" si="17"/>
        <v>4611.0974999999999</v>
      </c>
      <c r="M182" s="48">
        <f t="shared" ca="1" si="17"/>
        <v>5979.1877999999997</v>
      </c>
      <c r="N182" s="48">
        <f t="shared" ca="1" si="17"/>
        <v>4502.0115000000005</v>
      </c>
      <c r="O182" s="75">
        <f t="shared" ca="1" si="17"/>
        <v>3728.6349999999998</v>
      </c>
    </row>
    <row r="183" spans="1:15" hidden="1" outlineLevel="1" x14ac:dyDescent="0.25">
      <c r="A183" s="34"/>
      <c r="B183" s="35" t="s">
        <v>0</v>
      </c>
      <c r="D183" s="76"/>
      <c r="E183" s="77"/>
      <c r="F183" s="77"/>
      <c r="G183" s="77"/>
      <c r="H183" s="77"/>
      <c r="I183" s="78"/>
      <c r="J183" s="76"/>
      <c r="K183" s="77"/>
      <c r="L183" s="77"/>
      <c r="M183" s="77"/>
      <c r="N183" s="77"/>
      <c r="O183" s="78"/>
    </row>
    <row r="184" spans="1:15" hidden="1" outlineLevel="1" x14ac:dyDescent="0.25">
      <c r="A184" s="2"/>
      <c r="B184" s="3"/>
      <c r="D184" s="53"/>
      <c r="E184" s="54"/>
      <c r="F184" s="54"/>
      <c r="G184" s="54"/>
      <c r="H184" s="54"/>
      <c r="I184" s="54"/>
      <c r="J184" s="53"/>
      <c r="K184" s="54"/>
      <c r="L184" s="54"/>
      <c r="M184" s="54"/>
      <c r="N184" s="54"/>
      <c r="O184" s="54"/>
    </row>
    <row r="185" spans="1:15" hidden="1" outlineLevel="1" x14ac:dyDescent="0.25">
      <c r="A185" s="36"/>
      <c r="B185" s="37"/>
      <c r="D185" s="545" t="s">
        <v>176</v>
      </c>
      <c r="E185" s="546" t="s">
        <v>58</v>
      </c>
      <c r="F185" s="546" t="s">
        <v>177</v>
      </c>
      <c r="G185" s="546"/>
      <c r="H185" s="546"/>
      <c r="I185" s="547"/>
      <c r="J185" s="545" t="s">
        <v>176</v>
      </c>
      <c r="K185" s="546" t="s">
        <v>58</v>
      </c>
      <c r="L185" s="546" t="s">
        <v>177</v>
      </c>
      <c r="M185" s="546"/>
      <c r="N185" s="546"/>
      <c r="O185" s="547"/>
    </row>
    <row r="186" spans="1:15" hidden="1" outlineLevel="2" x14ac:dyDescent="0.25">
      <c r="A186" s="30">
        <v>110</v>
      </c>
      <c r="B186" s="31" t="s">
        <v>178</v>
      </c>
      <c r="D186" s="65">
        <f ca="1">VLOOKUP($A186,INDIRECT($P$2),COLUMN()-1,FALSE)*VLOOKUP($A186,Usinas!$C:$D,2,FALSE)</f>
        <v>0</v>
      </c>
      <c r="E186" s="65">
        <f ca="1">VLOOKUP($A186,INDIRECT($P$2),COLUMN()-1,FALSE)*VLOOKUP($A186,Usinas!$C:$D,2,FALSE)</f>
        <v>0</v>
      </c>
      <c r="F186" s="65">
        <f ca="1">VLOOKUP($A186,INDIRECT($P$2),COLUMN()-1,FALSE)*VLOOKUP($A186,Usinas!$C:$D,2,FALSE)</f>
        <v>0</v>
      </c>
      <c r="G186" s="65">
        <f ca="1">VLOOKUP($A186,INDIRECT($P$2),COLUMN()-1,FALSE)*VLOOKUP($A186,Usinas!$C:$D,2,FALSE)</f>
        <v>0</v>
      </c>
      <c r="H186" s="65">
        <f ca="1">VLOOKUP($A186,INDIRECT($P$2),COLUMN()-1,FALSE)*VLOOKUP($A186,Usinas!$C:$D,2,FALSE)</f>
        <v>0</v>
      </c>
      <c r="I186" s="65">
        <f ca="1">VLOOKUP($A186,INDIRECT($P$2),COLUMN()-1,FALSE)*VLOOKUP($A186,Usinas!$C:$D,2,FALSE)</f>
        <v>0</v>
      </c>
      <c r="J186" s="65">
        <f ca="1">VLOOKUP($A186,INDIRECT($P$2),COLUMN()-1,FALSE)*VLOOKUP($A186,Usinas!$C:$D,2,FALSE)</f>
        <v>0</v>
      </c>
      <c r="K186" s="65">
        <f ca="1">VLOOKUP($A186,INDIRECT($P$2),COLUMN()-1,FALSE)*VLOOKUP($A186,Usinas!$C:$D,2,FALSE)</f>
        <v>0</v>
      </c>
      <c r="L186" s="65">
        <f ca="1">VLOOKUP($A186,INDIRECT($P$2),COLUMN()-1,FALSE)*VLOOKUP($A186,Usinas!$C:$D,2,FALSE)</f>
        <v>0</v>
      </c>
      <c r="M186" s="65">
        <f ca="1">VLOOKUP($A186,INDIRECT($P$2),COLUMN()-1,FALSE)*VLOOKUP($A186,Usinas!$C:$D,2,FALSE)</f>
        <v>0</v>
      </c>
      <c r="N186" s="65">
        <f ca="1">VLOOKUP($A186,INDIRECT($P$2),COLUMN()-1,FALSE)*VLOOKUP($A186,Usinas!$C:$D,2,FALSE)</f>
        <v>0</v>
      </c>
      <c r="O186" s="65">
        <f ca="1">VLOOKUP($A186,INDIRECT($P$2),COLUMN()-1,FALSE)*VLOOKUP($A186,Usinas!$C:$D,2,FALSE)</f>
        <v>0</v>
      </c>
    </row>
    <row r="187" spans="1:15" hidden="1" outlineLevel="2" x14ac:dyDescent="0.25">
      <c r="A187" s="30">
        <v>111</v>
      </c>
      <c r="B187" s="31" t="s">
        <v>34</v>
      </c>
      <c r="D187" s="65">
        <f ca="1">VLOOKUP($A187,INDIRECT($P$2),COLUMN()-1,FALSE)*VLOOKUP($A187,Usinas!$C:$D,2,FALSE)</f>
        <v>52.018899999999995</v>
      </c>
      <c r="E187" s="65">
        <f ca="1">VLOOKUP($A187,INDIRECT($P$2),COLUMN()-1,FALSE)*VLOOKUP($A187,Usinas!$C:$D,2,FALSE)</f>
        <v>47.082799999999999</v>
      </c>
      <c r="F187" s="65">
        <f ca="1">VLOOKUP($A187,INDIRECT($P$2),COLUMN()-1,FALSE)*VLOOKUP($A187,Usinas!$C:$D,2,FALSE)</f>
        <v>40.248199999999997</v>
      </c>
      <c r="G187" s="65">
        <f ca="1">VLOOKUP($A187,INDIRECT($P$2),COLUMN()-1,FALSE)*VLOOKUP($A187,Usinas!$C:$D,2,FALSE)</f>
        <v>53.537700000000001</v>
      </c>
      <c r="H187" s="65">
        <f ca="1">VLOOKUP($A187,INDIRECT($P$2),COLUMN()-1,FALSE)*VLOOKUP($A187,Usinas!$C:$D,2,FALSE)</f>
        <v>73.2821</v>
      </c>
      <c r="I187" s="65">
        <f ca="1">VLOOKUP($A187,INDIRECT($P$2),COLUMN()-1,FALSE)*VLOOKUP($A187,Usinas!$C:$D,2,FALSE)</f>
        <v>91.128</v>
      </c>
      <c r="J187" s="65">
        <f ca="1">VLOOKUP($A187,INDIRECT($P$2),COLUMN()-1,FALSE)*VLOOKUP($A187,Usinas!$C:$D,2,FALSE)</f>
        <v>103.27839999999999</v>
      </c>
      <c r="K187" s="65">
        <f ca="1">VLOOKUP($A187,INDIRECT($P$2),COLUMN()-1,FALSE)*VLOOKUP($A187,Usinas!$C:$D,2,FALSE)</f>
        <v>103.27839999999999</v>
      </c>
      <c r="L187" s="65">
        <f ca="1">VLOOKUP($A187,INDIRECT($P$2),COLUMN()-1,FALSE)*VLOOKUP($A187,Usinas!$C:$D,2,FALSE)</f>
        <v>118.08669999999999</v>
      </c>
      <c r="M187" s="65">
        <f ca="1">VLOOKUP($A187,INDIRECT($P$2),COLUMN()-1,FALSE)*VLOOKUP($A187,Usinas!$C:$D,2,FALSE)</f>
        <v>119.60549999999999</v>
      </c>
      <c r="N187" s="65">
        <f ca="1">VLOOKUP($A187,INDIRECT($P$2),COLUMN()-1,FALSE)*VLOOKUP($A187,Usinas!$C:$D,2,FALSE)</f>
        <v>83.913699999999992</v>
      </c>
      <c r="O187" s="65">
        <f ca="1">VLOOKUP($A187,INDIRECT($P$2),COLUMN()-1,FALSE)*VLOOKUP($A187,Usinas!$C:$D,2,FALSE)</f>
        <v>66.827199999999991</v>
      </c>
    </row>
    <row r="188" spans="1:15" hidden="1" outlineLevel="2" x14ac:dyDescent="0.25">
      <c r="A188" s="30">
        <v>112</v>
      </c>
      <c r="B188" s="31" t="s">
        <v>179</v>
      </c>
      <c r="D188" s="65">
        <f ca="1">VLOOKUP($A188,INDIRECT($P$2),COLUMN()-1,FALSE)*VLOOKUP($A188,Usinas!$C:$D,2,FALSE)</f>
        <v>115.11980000000001</v>
      </c>
      <c r="E188" s="65">
        <f ca="1">VLOOKUP($A188,INDIRECT($P$2),COLUMN()-1,FALSE)*VLOOKUP($A188,Usinas!$C:$D,2,FALSE)</f>
        <v>103.52500000000001</v>
      </c>
      <c r="F188" s="65">
        <f ca="1">VLOOKUP($A188,INDIRECT($P$2),COLUMN()-1,FALSE)*VLOOKUP($A188,Usinas!$C:$D,2,FALSE)</f>
        <v>88.617400000000004</v>
      </c>
      <c r="G188" s="65">
        <f ca="1">VLOOKUP($A188,INDIRECT($P$2),COLUMN()-1,FALSE)*VLOOKUP($A188,Usinas!$C:$D,2,FALSE)</f>
        <v>117.60440000000001</v>
      </c>
      <c r="H188" s="65">
        <f ca="1">VLOOKUP($A188,INDIRECT($P$2),COLUMN()-1,FALSE)*VLOOKUP($A188,Usinas!$C:$D,2,FALSE)</f>
        <v>161.499</v>
      </c>
      <c r="I188" s="65">
        <f ca="1">VLOOKUP($A188,INDIRECT($P$2),COLUMN()-1,FALSE)*VLOOKUP($A188,Usinas!$C:$D,2,FALSE)</f>
        <v>200.42440000000002</v>
      </c>
      <c r="J188" s="65">
        <f ca="1">VLOOKUP($A188,INDIRECT($P$2),COLUMN()-1,FALSE)*VLOOKUP($A188,Usinas!$C:$D,2,FALSE)</f>
        <v>227.75500000000002</v>
      </c>
      <c r="K188" s="65">
        <f ca="1">VLOOKUP($A188,INDIRECT($P$2),COLUMN()-1,FALSE)*VLOOKUP($A188,Usinas!$C:$D,2,FALSE)</f>
        <v>226.92680000000001</v>
      </c>
      <c r="L188" s="65">
        <f ca="1">VLOOKUP($A188,INDIRECT($P$2),COLUMN()-1,FALSE)*VLOOKUP($A188,Usinas!$C:$D,2,FALSE)</f>
        <v>259.22660000000002</v>
      </c>
      <c r="M188" s="65">
        <f ca="1">VLOOKUP($A188,INDIRECT($P$2),COLUMN()-1,FALSE)*VLOOKUP($A188,Usinas!$C:$D,2,FALSE)</f>
        <v>262.5394</v>
      </c>
      <c r="N188" s="65">
        <f ca="1">VLOOKUP($A188,INDIRECT($P$2),COLUMN()-1,FALSE)*VLOOKUP($A188,Usinas!$C:$D,2,FALSE)</f>
        <v>183.8604</v>
      </c>
      <c r="O188" s="65">
        <f ca="1">VLOOKUP($A188,INDIRECT($P$2),COLUMN()-1,FALSE)*VLOOKUP($A188,Usinas!$C:$D,2,FALSE)</f>
        <v>147.4196</v>
      </c>
    </row>
    <row r="189" spans="1:15" hidden="1" outlineLevel="2" x14ac:dyDescent="0.25">
      <c r="A189" s="30">
        <v>113</v>
      </c>
      <c r="B189" s="31" t="s">
        <v>180</v>
      </c>
      <c r="D189" s="65">
        <f ca="1">VLOOKUP($A189,INDIRECT($P$2),COLUMN()-1,FALSE)*VLOOKUP($A189,Usinas!$C:$D,2,FALSE)</f>
        <v>142.0548</v>
      </c>
      <c r="E189" s="65">
        <f ca="1">VLOOKUP($A189,INDIRECT($P$2),COLUMN()-1,FALSE)*VLOOKUP($A189,Usinas!$C:$D,2,FALSE)</f>
        <v>128.84039999999999</v>
      </c>
      <c r="F189" s="65">
        <f ca="1">VLOOKUP($A189,INDIRECT($P$2),COLUMN()-1,FALSE)*VLOOKUP($A189,Usinas!$C:$D,2,FALSE)</f>
        <v>110.67059999999999</v>
      </c>
      <c r="G189" s="65">
        <f ca="1">VLOOKUP($A189,INDIRECT($P$2),COLUMN()-1,FALSE)*VLOOKUP($A189,Usinas!$C:$D,2,FALSE)</f>
        <v>149.4879</v>
      </c>
      <c r="H189" s="65">
        <f ca="1">VLOOKUP($A189,INDIRECT($P$2),COLUMN()-1,FALSE)*VLOOKUP($A189,Usinas!$C:$D,2,FALSE)</f>
        <v>204.82319999999999</v>
      </c>
      <c r="I189" s="65">
        <f ca="1">VLOOKUP($A189,INDIRECT($P$2),COLUMN()-1,FALSE)*VLOOKUP($A189,Usinas!$C:$D,2,FALSE)</f>
        <v>254.37719999999999</v>
      </c>
      <c r="J189" s="65">
        <f ca="1">VLOOKUP($A189,INDIRECT($P$2),COLUMN()-1,FALSE)*VLOOKUP($A189,Usinas!$C:$D,2,FALSE)</f>
        <v>291.54269999999997</v>
      </c>
      <c r="K189" s="65">
        <f ca="1">VLOOKUP($A189,INDIRECT($P$2),COLUMN()-1,FALSE)*VLOOKUP($A189,Usinas!$C:$D,2,FALSE)</f>
        <v>284.93549999999999</v>
      </c>
      <c r="L189" s="65">
        <f ca="1">VLOOKUP($A189,INDIRECT($P$2),COLUMN()-1,FALSE)*VLOOKUP($A189,Usinas!$C:$D,2,FALSE)</f>
        <v>328.70819999999998</v>
      </c>
      <c r="M189" s="65">
        <f ca="1">VLOOKUP($A189,INDIRECT($P$2),COLUMN()-1,FALSE)*VLOOKUP($A189,Usinas!$C:$D,2,FALSE)</f>
        <v>332.01179999999999</v>
      </c>
      <c r="N189" s="65">
        <f ca="1">VLOOKUP($A189,INDIRECT($P$2),COLUMN()-1,FALSE)*VLOOKUP($A189,Usinas!$C:$D,2,FALSE)</f>
        <v>237.0333</v>
      </c>
      <c r="O189" s="65">
        <f ca="1">VLOOKUP($A189,INDIRECT($P$2),COLUMN()-1,FALSE)*VLOOKUP($A189,Usinas!$C:$D,2,FALSE)</f>
        <v>183.34979999999999</v>
      </c>
    </row>
    <row r="190" spans="1:15" hidden="1" outlineLevel="2" x14ac:dyDescent="0.25">
      <c r="A190" s="30">
        <v>114</v>
      </c>
      <c r="B190" s="31" t="s">
        <v>181</v>
      </c>
      <c r="D190" s="65">
        <f ca="1">VLOOKUP($A190,INDIRECT($P$2),COLUMN()-1,FALSE)*VLOOKUP($A190,Usinas!$C:$D,2,FALSE)</f>
        <v>71.728800000000007</v>
      </c>
      <c r="E190" s="65">
        <f ca="1">VLOOKUP($A190,INDIRECT($P$2),COLUMN()-1,FALSE)*VLOOKUP($A190,Usinas!$C:$D,2,FALSE)</f>
        <v>66.580799999999996</v>
      </c>
      <c r="F190" s="65">
        <f ca="1">VLOOKUP($A190,INDIRECT($P$2),COLUMN()-1,FALSE)*VLOOKUP($A190,Usinas!$C:$D,2,FALSE)</f>
        <v>57.314399999999999</v>
      </c>
      <c r="G190" s="65">
        <f ca="1">VLOOKUP($A190,INDIRECT($P$2),COLUMN()-1,FALSE)*VLOOKUP($A190,Usinas!$C:$D,2,FALSE)</f>
        <v>79.279200000000003</v>
      </c>
      <c r="H190" s="65">
        <f ca="1">VLOOKUP($A190,INDIRECT($P$2),COLUMN()-1,FALSE)*VLOOKUP($A190,Usinas!$C:$D,2,FALSE)</f>
        <v>103.9896</v>
      </c>
      <c r="I190" s="65">
        <f ca="1">VLOOKUP($A190,INDIRECT($P$2),COLUMN()-1,FALSE)*VLOOKUP($A190,Usinas!$C:$D,2,FALSE)</f>
        <v>134.8776</v>
      </c>
      <c r="J190" s="65">
        <f ca="1">VLOOKUP($A190,INDIRECT($P$2),COLUMN()-1,FALSE)*VLOOKUP($A190,Usinas!$C:$D,2,FALSE)</f>
        <v>152.72399999999999</v>
      </c>
      <c r="K190" s="65">
        <f ca="1">VLOOKUP($A190,INDIRECT($P$2),COLUMN()-1,FALSE)*VLOOKUP($A190,Usinas!$C:$D,2,FALSE)</f>
        <v>144.4872</v>
      </c>
      <c r="L190" s="65">
        <f ca="1">VLOOKUP($A190,INDIRECT($P$2),COLUMN()-1,FALSE)*VLOOKUP($A190,Usinas!$C:$D,2,FALSE)</f>
        <v>165.76560000000001</v>
      </c>
      <c r="M190" s="65">
        <f ca="1">VLOOKUP($A190,INDIRECT($P$2),COLUMN()-1,FALSE)*VLOOKUP($A190,Usinas!$C:$D,2,FALSE)</f>
        <v>167.13839999999999</v>
      </c>
      <c r="N190" s="65">
        <f ca="1">VLOOKUP($A190,INDIRECT($P$2),COLUMN()-1,FALSE)*VLOOKUP($A190,Usinas!$C:$D,2,FALSE)</f>
        <v>117.7176</v>
      </c>
      <c r="O190" s="65">
        <f ca="1">VLOOKUP($A190,INDIRECT($P$2),COLUMN()-1,FALSE)*VLOOKUP($A190,Usinas!$C:$D,2,FALSE)</f>
        <v>91.977599999999995</v>
      </c>
    </row>
    <row r="191" spans="1:15" hidden="1" outlineLevel="2" x14ac:dyDescent="0.25">
      <c r="A191" s="30">
        <v>97</v>
      </c>
      <c r="B191" s="31" t="s">
        <v>182</v>
      </c>
      <c r="D191" s="65">
        <f ca="1">VLOOKUP($A191,INDIRECT($P$2),COLUMN()-1,FALSE)*VLOOKUP($A191,Usinas!$C:$D,2,FALSE)</f>
        <v>58.696299999999994</v>
      </c>
      <c r="E191" s="65">
        <f ca="1">VLOOKUP($A191,INDIRECT($P$2),COLUMN()-1,FALSE)*VLOOKUP($A191,Usinas!$C:$D,2,FALSE)</f>
        <v>73.820499999999996</v>
      </c>
      <c r="F191" s="65">
        <f ca="1">VLOOKUP($A191,INDIRECT($P$2),COLUMN()-1,FALSE)*VLOOKUP($A191,Usinas!$C:$D,2,FALSE)</f>
        <v>56.895799999999994</v>
      </c>
      <c r="G191" s="65">
        <f ca="1">VLOOKUP($A191,INDIRECT($P$2),COLUMN()-1,FALSE)*VLOOKUP($A191,Usinas!$C:$D,2,FALSE)</f>
        <v>63.737699999999997</v>
      </c>
      <c r="H191" s="65">
        <f ca="1">VLOOKUP($A191,INDIRECT($P$2),COLUMN()-1,FALSE)*VLOOKUP($A191,Usinas!$C:$D,2,FALSE)</f>
        <v>86.423999999999992</v>
      </c>
      <c r="I191" s="65">
        <f ca="1">VLOOKUP($A191,INDIRECT($P$2),COLUMN()-1,FALSE)*VLOOKUP($A191,Usinas!$C:$D,2,FALSE)</f>
        <v>115.59209999999999</v>
      </c>
      <c r="J191" s="65">
        <f ca="1">VLOOKUP($A191,INDIRECT($P$2),COLUMN()-1,FALSE)*VLOOKUP($A191,Usinas!$C:$D,2,FALSE)</f>
        <v>149.44149999999999</v>
      </c>
      <c r="K191" s="65">
        <f ca="1">VLOOKUP($A191,INDIRECT($P$2),COLUMN()-1,FALSE)*VLOOKUP($A191,Usinas!$C:$D,2,FALSE)</f>
        <v>149.80159999999998</v>
      </c>
      <c r="L191" s="65">
        <f ca="1">VLOOKUP($A191,INDIRECT($P$2),COLUMN()-1,FALSE)*VLOOKUP($A191,Usinas!$C:$D,2,FALSE)</f>
        <v>169.6071</v>
      </c>
      <c r="M191" s="65">
        <f ca="1">VLOOKUP($A191,INDIRECT($P$2),COLUMN()-1,FALSE)*VLOOKUP($A191,Usinas!$C:$D,2,FALSE)</f>
        <v>144.7602</v>
      </c>
      <c r="N191" s="65">
        <f ca="1">VLOOKUP($A191,INDIRECT($P$2),COLUMN()-1,FALSE)*VLOOKUP($A191,Usinas!$C:$D,2,FALSE)</f>
        <v>81.382599999999996</v>
      </c>
      <c r="O191" s="65">
        <f ca="1">VLOOKUP($A191,INDIRECT($P$2),COLUMN()-1,FALSE)*VLOOKUP($A191,Usinas!$C:$D,2,FALSE)</f>
        <v>65.538199999999989</v>
      </c>
    </row>
    <row r="192" spans="1:15" hidden="1" outlineLevel="2" x14ac:dyDescent="0.25">
      <c r="A192" s="30">
        <v>98</v>
      </c>
      <c r="B192" s="31" t="s">
        <v>183</v>
      </c>
      <c r="D192" s="65">
        <f ca="1">VLOOKUP($A192,INDIRECT($P$2),COLUMN()-1,FALSE)*VLOOKUP($A192,Usinas!$C:$D,2,FALSE)</f>
        <v>72.05749999999999</v>
      </c>
      <c r="E192" s="65">
        <f ca="1">VLOOKUP($A192,INDIRECT($P$2),COLUMN()-1,FALSE)*VLOOKUP($A192,Usinas!$C:$D,2,FALSE)</f>
        <v>92.536999999999992</v>
      </c>
      <c r="F192" s="65">
        <f ca="1">VLOOKUP($A192,INDIRECT($P$2),COLUMN()-1,FALSE)*VLOOKUP($A192,Usinas!$C:$D,2,FALSE)</f>
        <v>70.540499999999994</v>
      </c>
      <c r="G192" s="65">
        <f ca="1">VLOOKUP($A192,INDIRECT($P$2),COLUMN()-1,FALSE)*VLOOKUP($A192,Usinas!$C:$D,2,FALSE)</f>
        <v>76.608499999999992</v>
      </c>
      <c r="H192" s="65">
        <f ca="1">VLOOKUP($A192,INDIRECT($P$2),COLUMN()-1,FALSE)*VLOOKUP($A192,Usinas!$C:$D,2,FALSE)</f>
        <v>96.329499999999996</v>
      </c>
      <c r="I192" s="65">
        <f ca="1">VLOOKUP($A192,INDIRECT($P$2),COLUMN()-1,FALSE)*VLOOKUP($A192,Usinas!$C:$D,2,FALSE)</f>
        <v>133.49599999999998</v>
      </c>
      <c r="J192" s="65">
        <f ca="1">VLOOKUP($A192,INDIRECT($P$2),COLUMN()-1,FALSE)*VLOOKUP($A192,Usinas!$C:$D,2,FALSE)</f>
        <v>170.66249999999999</v>
      </c>
      <c r="K192" s="65">
        <f ca="1">VLOOKUP($A192,INDIRECT($P$2),COLUMN()-1,FALSE)*VLOOKUP($A192,Usinas!$C:$D,2,FALSE)</f>
        <v>173.69649999999999</v>
      </c>
      <c r="L192" s="65">
        <f ca="1">VLOOKUP($A192,INDIRECT($P$2),COLUMN()-1,FALSE)*VLOOKUP($A192,Usinas!$C:$D,2,FALSE)</f>
        <v>192.65899999999999</v>
      </c>
      <c r="M192" s="65">
        <f ca="1">VLOOKUP($A192,INDIRECT($P$2),COLUMN()-1,FALSE)*VLOOKUP($A192,Usinas!$C:$D,2,FALSE)</f>
        <v>162.31899999999999</v>
      </c>
      <c r="N192" s="65">
        <f ca="1">VLOOKUP($A192,INDIRECT($P$2),COLUMN()-1,FALSE)*VLOOKUP($A192,Usinas!$C:$D,2,FALSE)</f>
        <v>93.29549999999999</v>
      </c>
      <c r="O192" s="65">
        <f ca="1">VLOOKUP($A192,INDIRECT($P$2),COLUMN()-1,FALSE)*VLOOKUP($A192,Usinas!$C:$D,2,FALSE)</f>
        <v>74.332999999999998</v>
      </c>
    </row>
    <row r="193" spans="1:15" hidden="1" outlineLevel="2" x14ac:dyDescent="0.25">
      <c r="A193" s="30">
        <v>284</v>
      </c>
      <c r="B193" s="31" t="s">
        <v>184</v>
      </c>
      <c r="D193" s="65">
        <f ca="1">VLOOKUP($A193,INDIRECT($P$2),COLUMN()-1,FALSE)*VLOOKUP($A193,Usinas!$C:$D,2,FALSE)</f>
        <v>51.424799999999998</v>
      </c>
      <c r="E193" s="65">
        <f ca="1">VLOOKUP($A193,INDIRECT($P$2),COLUMN()-1,FALSE)*VLOOKUP($A193,Usinas!$C:$D,2,FALSE)</f>
        <v>64.893199999999993</v>
      </c>
      <c r="F193" s="65">
        <f ca="1">VLOOKUP($A193,INDIRECT($P$2),COLUMN()-1,FALSE)*VLOOKUP($A193,Usinas!$C:$D,2,FALSE)</f>
        <v>50.200399999999995</v>
      </c>
      <c r="G193" s="65">
        <f ca="1">VLOOKUP($A193,INDIRECT($P$2),COLUMN()-1,FALSE)*VLOOKUP($A193,Usinas!$C:$D,2,FALSE)</f>
        <v>56.016299999999994</v>
      </c>
      <c r="H193" s="65">
        <f ca="1">VLOOKUP($A193,INDIRECT($P$2),COLUMN()-1,FALSE)*VLOOKUP($A193,Usinas!$C:$D,2,FALSE)</f>
        <v>75.91279999999999</v>
      </c>
      <c r="I193" s="65">
        <f ca="1">VLOOKUP($A193,INDIRECT($P$2),COLUMN()-1,FALSE)*VLOOKUP($A193,Usinas!$C:$D,2,FALSE)</f>
        <v>101.62519999999999</v>
      </c>
      <c r="J193" s="65">
        <f ca="1">VLOOKUP($A193,INDIRECT($P$2),COLUMN()-1,FALSE)*VLOOKUP($A193,Usinas!$C:$D,2,FALSE)</f>
        <v>131.3169</v>
      </c>
      <c r="K193" s="65">
        <f ca="1">VLOOKUP($A193,INDIRECT($P$2),COLUMN()-1,FALSE)*VLOOKUP($A193,Usinas!$C:$D,2,FALSE)</f>
        <v>131.92910000000001</v>
      </c>
      <c r="L193" s="65">
        <f ca="1">VLOOKUP($A193,INDIRECT($P$2),COLUMN()-1,FALSE)*VLOOKUP($A193,Usinas!$C:$D,2,FALSE)</f>
        <v>149.07069999999999</v>
      </c>
      <c r="M193" s="65">
        <f ca="1">VLOOKUP($A193,INDIRECT($P$2),COLUMN()-1,FALSE)*VLOOKUP($A193,Usinas!$C:$D,2,FALSE)</f>
        <v>127.6437</v>
      </c>
      <c r="N193" s="65">
        <f ca="1">VLOOKUP($A193,INDIRECT($P$2),COLUMN()-1,FALSE)*VLOOKUP($A193,Usinas!$C:$D,2,FALSE)</f>
        <v>71.933499999999995</v>
      </c>
      <c r="O193" s="65">
        <f ca="1">VLOOKUP($A193,INDIRECT($P$2),COLUMN()-1,FALSE)*VLOOKUP($A193,Usinas!$C:$D,2,FALSE)</f>
        <v>57.546799999999998</v>
      </c>
    </row>
    <row r="194" spans="1:15" hidden="1" outlineLevel="1" x14ac:dyDescent="0.25">
      <c r="A194" s="32"/>
      <c r="B194" s="33" t="s">
        <v>56</v>
      </c>
      <c r="D194" s="74">
        <f t="shared" ref="D194:O194" ca="1" si="18">SUM(D186:D193)</f>
        <v>563.10089999999991</v>
      </c>
      <c r="E194" s="48">
        <f t="shared" ca="1" si="18"/>
        <v>577.27969999999993</v>
      </c>
      <c r="F194" s="48">
        <f t="shared" ca="1" si="18"/>
        <v>474.4873</v>
      </c>
      <c r="G194" s="48">
        <f t="shared" ca="1" si="18"/>
        <v>596.27170000000001</v>
      </c>
      <c r="H194" s="48">
        <f t="shared" ca="1" si="18"/>
        <v>802.26019999999983</v>
      </c>
      <c r="I194" s="75">
        <f t="shared" ca="1" si="18"/>
        <v>1031.5205000000001</v>
      </c>
      <c r="J194" s="74">
        <f t="shared" ca="1" si="18"/>
        <v>1226.721</v>
      </c>
      <c r="K194" s="48">
        <f t="shared" ca="1" si="18"/>
        <v>1215.0551</v>
      </c>
      <c r="L194" s="48">
        <f t="shared" ca="1" si="18"/>
        <v>1383.1238999999998</v>
      </c>
      <c r="M194" s="48">
        <f t="shared" ca="1" si="18"/>
        <v>1316.018</v>
      </c>
      <c r="N194" s="48">
        <f t="shared" ca="1" si="18"/>
        <v>869.13659999999993</v>
      </c>
      <c r="O194" s="75">
        <f t="shared" ca="1" si="18"/>
        <v>686.99219999999991</v>
      </c>
    </row>
    <row r="195" spans="1:15" hidden="1" outlineLevel="1" x14ac:dyDescent="0.25">
      <c r="A195" s="34"/>
      <c r="B195" s="35" t="s">
        <v>0</v>
      </c>
      <c r="D195" s="76"/>
      <c r="E195" s="77"/>
      <c r="F195" s="77"/>
      <c r="G195" s="77"/>
      <c r="H195" s="77"/>
      <c r="I195" s="78"/>
      <c r="J195" s="76"/>
      <c r="K195" s="77"/>
      <c r="L195" s="77"/>
      <c r="M195" s="77"/>
      <c r="N195" s="77"/>
      <c r="O195" s="78"/>
    </row>
    <row r="196" spans="1:15" hidden="1" outlineLevel="1" x14ac:dyDescent="0.25">
      <c r="A196" s="2"/>
      <c r="B196" s="3"/>
      <c r="D196" s="53"/>
      <c r="E196" s="54"/>
      <c r="F196" s="54"/>
      <c r="G196" s="54"/>
      <c r="H196" s="54"/>
      <c r="I196" s="54"/>
      <c r="J196" s="53"/>
      <c r="K196" s="54"/>
      <c r="L196" s="54"/>
      <c r="M196" s="54"/>
      <c r="N196" s="54"/>
      <c r="O196" s="54"/>
    </row>
    <row r="197" spans="1:15" hidden="1" outlineLevel="1" x14ac:dyDescent="0.25">
      <c r="A197" s="36"/>
      <c r="B197" s="37"/>
      <c r="D197" s="545" t="s">
        <v>185</v>
      </c>
      <c r="E197" s="546" t="s">
        <v>58</v>
      </c>
      <c r="F197" s="546" t="s">
        <v>186</v>
      </c>
      <c r="G197" s="546"/>
      <c r="H197" s="546"/>
      <c r="I197" s="547"/>
      <c r="J197" s="545" t="s">
        <v>185</v>
      </c>
      <c r="K197" s="546" t="s">
        <v>58</v>
      </c>
      <c r="L197" s="546" t="s">
        <v>186</v>
      </c>
      <c r="M197" s="546"/>
      <c r="N197" s="546"/>
      <c r="O197" s="547"/>
    </row>
    <row r="198" spans="1:15" hidden="1" outlineLevel="2" x14ac:dyDescent="0.25">
      <c r="A198" s="30">
        <v>215</v>
      </c>
      <c r="B198" s="31" t="s">
        <v>187</v>
      </c>
      <c r="D198" s="65">
        <f ca="1">VLOOKUP($A198,INDIRECT($P$2),COLUMN()-1,FALSE)*VLOOKUP($A198,Usinas!$C:$D,2,FALSE)</f>
        <v>255.68639999999999</v>
      </c>
      <c r="E198" s="65">
        <f ca="1">VLOOKUP($A198,INDIRECT($P$2),COLUMN()-1,FALSE)*VLOOKUP($A198,Usinas!$C:$D,2,FALSE)</f>
        <v>330.72479999999996</v>
      </c>
      <c r="F198" s="65">
        <f ca="1">VLOOKUP($A198,INDIRECT($P$2),COLUMN()-1,FALSE)*VLOOKUP($A198,Usinas!$C:$D,2,FALSE)</f>
        <v>250.12799999999999</v>
      </c>
      <c r="G198" s="65">
        <f ca="1">VLOOKUP($A198,INDIRECT($P$2),COLUMN()-1,FALSE)*VLOOKUP($A198,Usinas!$C:$D,2,FALSE)</f>
        <v>261.2448</v>
      </c>
      <c r="H198" s="65">
        <f ca="1">VLOOKUP($A198,INDIRECT($P$2),COLUMN()-1,FALSE)*VLOOKUP($A198,Usinas!$C:$D,2,FALSE)</f>
        <v>350.17919999999998</v>
      </c>
      <c r="I198" s="65">
        <f ca="1">VLOOKUP($A198,INDIRECT($P$2),COLUMN()-1,FALSE)*VLOOKUP($A198,Usinas!$C:$D,2,FALSE)</f>
        <v>401.59440000000001</v>
      </c>
      <c r="J198" s="65">
        <f ca="1">VLOOKUP($A198,INDIRECT($P$2),COLUMN()-1,FALSE)*VLOOKUP($A198,Usinas!$C:$D,2,FALSE)</f>
        <v>505.81439999999998</v>
      </c>
      <c r="K198" s="65">
        <f ca="1">VLOOKUP($A198,INDIRECT($P$2),COLUMN()-1,FALSE)*VLOOKUP($A198,Usinas!$C:$D,2,FALSE)</f>
        <v>523.87919999999997</v>
      </c>
      <c r="L198" s="65">
        <f ca="1">VLOOKUP($A198,INDIRECT($P$2),COLUMN()-1,FALSE)*VLOOKUP($A198,Usinas!$C:$D,2,FALSE)</f>
        <v>605.86559999999997</v>
      </c>
      <c r="M198" s="65">
        <f ca="1">VLOOKUP($A198,INDIRECT($P$2),COLUMN()-1,FALSE)*VLOOKUP($A198,Usinas!$C:$D,2,FALSE)</f>
        <v>550.28160000000003</v>
      </c>
      <c r="N198" s="65">
        <f ca="1">VLOOKUP($A198,INDIRECT($P$2),COLUMN()-1,FALSE)*VLOOKUP($A198,Usinas!$C:$D,2,FALSE)</f>
        <v>326.55599999999998</v>
      </c>
      <c r="O198" s="65">
        <f ca="1">VLOOKUP($A198,INDIRECT($P$2),COLUMN()-1,FALSE)*VLOOKUP($A198,Usinas!$C:$D,2,FALSE)</f>
        <v>262.63439999999997</v>
      </c>
    </row>
    <row r="199" spans="1:15" hidden="1" outlineLevel="2" x14ac:dyDescent="0.25">
      <c r="A199" s="30">
        <v>89</v>
      </c>
      <c r="B199" s="31" t="s">
        <v>188</v>
      </c>
      <c r="D199" s="65">
        <f ca="1">VLOOKUP($A199,INDIRECT($P$2),COLUMN()-1,FALSE)*VLOOKUP($A199,Usinas!$C:$D,2,FALSE)</f>
        <v>82.731999999999999</v>
      </c>
      <c r="E199" s="65">
        <f ca="1">VLOOKUP($A199,INDIRECT($P$2),COLUMN()-1,FALSE)*VLOOKUP($A199,Usinas!$C:$D,2,FALSE)</f>
        <v>101.5872</v>
      </c>
      <c r="F199" s="65">
        <f ca="1">VLOOKUP($A199,INDIRECT($P$2),COLUMN()-1,FALSE)*VLOOKUP($A199,Usinas!$C:$D,2,FALSE)</f>
        <v>82.347200000000001</v>
      </c>
      <c r="G199" s="65">
        <f ca="1">VLOOKUP($A199,INDIRECT($P$2),COLUMN()-1,FALSE)*VLOOKUP($A199,Usinas!$C:$D,2,FALSE)</f>
        <v>74.26639999999999</v>
      </c>
      <c r="H199" s="65">
        <f ca="1">VLOOKUP($A199,INDIRECT($P$2),COLUMN()-1,FALSE)*VLOOKUP($A199,Usinas!$C:$D,2,FALSE)</f>
        <v>97.354399999999998</v>
      </c>
      <c r="I199" s="65">
        <f ca="1">VLOOKUP($A199,INDIRECT($P$2),COLUMN()-1,FALSE)*VLOOKUP($A199,Usinas!$C:$D,2,FALSE)</f>
        <v>109.28319999999999</v>
      </c>
      <c r="J199" s="65">
        <f ca="1">VLOOKUP($A199,INDIRECT($P$2),COLUMN()-1,FALSE)*VLOOKUP($A199,Usinas!$C:$D,2,FALSE)</f>
        <v>129.67759999999998</v>
      </c>
      <c r="K199" s="65">
        <f ca="1">VLOOKUP($A199,INDIRECT($P$2),COLUMN()-1,FALSE)*VLOOKUP($A199,Usinas!$C:$D,2,FALSE)</f>
        <v>131.60159999999999</v>
      </c>
      <c r="L199" s="65">
        <f ca="1">VLOOKUP($A199,INDIRECT($P$2),COLUMN()-1,FALSE)*VLOOKUP($A199,Usinas!$C:$D,2,FALSE)</f>
        <v>159.30719999999999</v>
      </c>
      <c r="M199" s="65">
        <f ca="1">VLOOKUP($A199,INDIRECT($P$2),COLUMN()-1,FALSE)*VLOOKUP($A199,Usinas!$C:$D,2,FALSE)</f>
        <v>170.08159999999998</v>
      </c>
      <c r="N199" s="65">
        <f ca="1">VLOOKUP($A199,INDIRECT($P$2),COLUMN()-1,FALSE)*VLOOKUP($A199,Usinas!$C:$D,2,FALSE)</f>
        <v>109.66799999999999</v>
      </c>
      <c r="O199" s="65">
        <f ca="1">VLOOKUP($A199,INDIRECT($P$2),COLUMN()-1,FALSE)*VLOOKUP($A199,Usinas!$C:$D,2,FALSE)</f>
        <v>79.653599999999997</v>
      </c>
    </row>
    <row r="200" spans="1:15" hidden="1" outlineLevel="2" x14ac:dyDescent="0.25">
      <c r="A200" s="30">
        <v>216</v>
      </c>
      <c r="B200" s="31" t="s">
        <v>189</v>
      </c>
      <c r="D200" s="65">
        <f ca="1">VLOOKUP($A200,INDIRECT($P$2),COLUMN()-1,FALSE)*VLOOKUP($A200,Usinas!$C:$D,2,FALSE)</f>
        <v>378.48520000000002</v>
      </c>
      <c r="E200" s="65">
        <f ca="1">VLOOKUP($A200,INDIRECT($P$2),COLUMN()-1,FALSE)*VLOOKUP($A200,Usinas!$C:$D,2,FALSE)</f>
        <v>464.57840000000004</v>
      </c>
      <c r="F200" s="65">
        <f ca="1">VLOOKUP($A200,INDIRECT($P$2),COLUMN()-1,FALSE)*VLOOKUP($A200,Usinas!$C:$D,2,FALSE)</f>
        <v>376.86080000000004</v>
      </c>
      <c r="G200" s="65">
        <f ca="1">VLOOKUP($A200,INDIRECT($P$2),COLUMN()-1,FALSE)*VLOOKUP($A200,Usinas!$C:$D,2,FALSE)</f>
        <v>345.99720000000002</v>
      </c>
      <c r="H200" s="65">
        <f ca="1">VLOOKUP($A200,INDIRECT($P$2),COLUMN()-1,FALSE)*VLOOKUP($A200,Usinas!$C:$D,2,FALSE)</f>
        <v>458.08080000000001</v>
      </c>
      <c r="I200" s="65">
        <f ca="1">VLOOKUP($A200,INDIRECT($P$2),COLUMN()-1,FALSE)*VLOOKUP($A200,Usinas!$C:$D,2,FALSE)</f>
        <v>514.9348</v>
      </c>
      <c r="J200" s="65">
        <f ca="1">VLOOKUP($A200,INDIRECT($P$2),COLUMN()-1,FALSE)*VLOOKUP($A200,Usinas!$C:$D,2,FALSE)</f>
        <v>610.77440000000001</v>
      </c>
      <c r="K200" s="65">
        <f ca="1">VLOOKUP($A200,INDIRECT($P$2),COLUMN()-1,FALSE)*VLOOKUP($A200,Usinas!$C:$D,2,FALSE)</f>
        <v>618.89639999999997</v>
      </c>
      <c r="L200" s="65">
        <f ca="1">VLOOKUP($A200,INDIRECT($P$2),COLUMN()-1,FALSE)*VLOOKUP($A200,Usinas!$C:$D,2,FALSE)</f>
        <v>747.22400000000005</v>
      </c>
      <c r="M200" s="65">
        <f ca="1">VLOOKUP($A200,INDIRECT($P$2),COLUMN()-1,FALSE)*VLOOKUP($A200,Usinas!$C:$D,2,FALSE)</f>
        <v>795.95600000000002</v>
      </c>
      <c r="N200" s="65">
        <f ca="1">VLOOKUP($A200,INDIRECT($P$2),COLUMN()-1,FALSE)*VLOOKUP($A200,Usinas!$C:$D,2,FALSE)</f>
        <v>511.68600000000004</v>
      </c>
      <c r="O200" s="65">
        <f ca="1">VLOOKUP($A200,INDIRECT($P$2),COLUMN()-1,FALSE)*VLOOKUP($A200,Usinas!$C:$D,2,FALSE)</f>
        <v>368.73880000000003</v>
      </c>
    </row>
    <row r="201" spans="1:15" hidden="1" outlineLevel="2" x14ac:dyDescent="0.25">
      <c r="A201" s="30">
        <v>217</v>
      </c>
      <c r="B201" s="31" t="s">
        <v>190</v>
      </c>
      <c r="D201" s="65">
        <f ca="1">VLOOKUP($A201,INDIRECT($P$2),COLUMN()-1,FALSE)*VLOOKUP($A201,Usinas!$C:$D,2,FALSE)</f>
        <v>466.69959999999998</v>
      </c>
      <c r="E201" s="65">
        <f ca="1">VLOOKUP($A201,INDIRECT($P$2),COLUMN()-1,FALSE)*VLOOKUP($A201,Usinas!$C:$D,2,FALSE)</f>
        <v>587.04930000000002</v>
      </c>
      <c r="F201" s="65">
        <f ca="1">VLOOKUP($A201,INDIRECT($P$2),COLUMN()-1,FALSE)*VLOOKUP($A201,Usinas!$C:$D,2,FALSE)</f>
        <v>462.10609999999997</v>
      </c>
      <c r="G201" s="65">
        <f ca="1">VLOOKUP($A201,INDIRECT($P$2),COLUMN()-1,FALSE)*VLOOKUP($A201,Usinas!$C:$D,2,FALSE)</f>
        <v>461.18739999999997</v>
      </c>
      <c r="H201" s="65">
        <f ca="1">VLOOKUP($A201,INDIRECT($P$2),COLUMN()-1,FALSE)*VLOOKUP($A201,Usinas!$C:$D,2,FALSE)</f>
        <v>625.63469999999995</v>
      </c>
      <c r="I201" s="65">
        <f ca="1">VLOOKUP($A201,INDIRECT($P$2),COLUMN()-1,FALSE)*VLOOKUP($A201,Usinas!$C:$D,2,FALSE)</f>
        <v>710.15509999999995</v>
      </c>
      <c r="J201" s="65">
        <f ca="1">VLOOKUP($A201,INDIRECT($P$2),COLUMN()-1,FALSE)*VLOOKUP($A201,Usinas!$C:$D,2,FALSE)</f>
        <v>859.90319999999997</v>
      </c>
      <c r="K201" s="65">
        <f ca="1">VLOOKUP($A201,INDIRECT($P$2),COLUMN()-1,FALSE)*VLOOKUP($A201,Usinas!$C:$D,2,FALSE)</f>
        <v>875.52109999999993</v>
      </c>
      <c r="L201" s="65">
        <f ca="1">VLOOKUP($A201,INDIRECT($P$2),COLUMN()-1,FALSE)*VLOOKUP($A201,Usinas!$C:$D,2,FALSE)</f>
        <v>1026.1878999999999</v>
      </c>
      <c r="M201" s="65">
        <f ca="1">VLOOKUP($A201,INDIRECT($P$2),COLUMN()-1,FALSE)*VLOOKUP($A201,Usinas!$C:$D,2,FALSE)</f>
        <v>1032.6188</v>
      </c>
      <c r="N201" s="65">
        <f ca="1">VLOOKUP($A201,INDIRECT($P$2),COLUMN()-1,FALSE)*VLOOKUP($A201,Usinas!$C:$D,2,FALSE)</f>
        <v>639.41520000000003</v>
      </c>
      <c r="O201" s="65">
        <f ca="1">VLOOKUP($A201,INDIRECT($P$2),COLUMN()-1,FALSE)*VLOOKUP($A201,Usinas!$C:$D,2,FALSE)</f>
        <v>476.80529999999999</v>
      </c>
    </row>
    <row r="202" spans="1:15" hidden="1" outlineLevel="2" x14ac:dyDescent="0.25">
      <c r="A202" s="30">
        <v>92</v>
      </c>
      <c r="B202" s="31" t="s">
        <v>35</v>
      </c>
      <c r="D202" s="65">
        <f ca="1">VLOOKUP($A202,INDIRECT($P$2),COLUMN()-1,FALSE)*VLOOKUP($A202,Usinas!$C:$D,2,FALSE)</f>
        <v>635.6712</v>
      </c>
      <c r="E202" s="65">
        <f ca="1">VLOOKUP($A202,INDIRECT($P$2),COLUMN()-1,FALSE)*VLOOKUP($A202,Usinas!$C:$D,2,FALSE)</f>
        <v>793.67039999999997</v>
      </c>
      <c r="F202" s="65">
        <f ca="1">VLOOKUP($A202,INDIRECT($P$2),COLUMN()-1,FALSE)*VLOOKUP($A202,Usinas!$C:$D,2,FALSE)</f>
        <v>631.07819999999992</v>
      </c>
      <c r="G202" s="65">
        <f ca="1">VLOOKUP($A202,INDIRECT($P$2),COLUMN()-1,FALSE)*VLOOKUP($A202,Usinas!$C:$D,2,FALSE)</f>
        <v>651.28739999999993</v>
      </c>
      <c r="H202" s="65">
        <f ca="1">VLOOKUP($A202,INDIRECT($P$2),COLUMN()-1,FALSE)*VLOOKUP($A202,Usinas!$C:$D,2,FALSE)</f>
        <v>900.22799999999995</v>
      </c>
      <c r="I202" s="65">
        <f ca="1">VLOOKUP($A202,INDIRECT($P$2),COLUMN()-1,FALSE)*VLOOKUP($A202,Usinas!$C:$D,2,FALSE)</f>
        <v>1037.0994000000001</v>
      </c>
      <c r="J202" s="65">
        <f ca="1">VLOOKUP($A202,INDIRECT($P$2),COLUMN()-1,FALSE)*VLOOKUP($A202,Usinas!$C:$D,2,FALSE)</f>
        <v>1218.0636</v>
      </c>
      <c r="K202" s="65">
        <f ca="1">VLOOKUP($A202,INDIRECT($P$2),COLUMN()-1,FALSE)*VLOOKUP($A202,Usinas!$C:$D,2,FALSE)</f>
        <v>1242.8658</v>
      </c>
      <c r="L202" s="65">
        <f ca="1">VLOOKUP($A202,INDIRECT($P$2),COLUMN()-1,FALSE)*VLOOKUP($A202,Usinas!$C:$D,2,FALSE)</f>
        <v>1446.7949999999998</v>
      </c>
      <c r="M202" s="65">
        <f ca="1">VLOOKUP($A202,INDIRECT($P$2),COLUMN()-1,FALSE)*VLOOKUP($A202,Usinas!$C:$D,2,FALSE)</f>
        <v>1465.1669999999999</v>
      </c>
      <c r="N202" s="65">
        <f ca="1">VLOOKUP($A202,INDIRECT($P$2),COLUMN()-1,FALSE)*VLOOKUP($A202,Usinas!$C:$D,2,FALSE)</f>
        <v>912.16980000000001</v>
      </c>
      <c r="O202" s="65">
        <f ca="1">VLOOKUP($A202,INDIRECT($P$2),COLUMN()-1,FALSE)*VLOOKUP($A202,Usinas!$C:$D,2,FALSE)</f>
        <v>673.3338</v>
      </c>
    </row>
    <row r="203" spans="1:15" hidden="1" outlineLevel="2" x14ac:dyDescent="0.25">
      <c r="A203" s="30">
        <v>93</v>
      </c>
      <c r="B203" s="31" t="s">
        <v>191</v>
      </c>
      <c r="D203" s="65">
        <f ca="1">VLOOKUP($A203,INDIRECT($P$2),COLUMN()-1,FALSE)*VLOOKUP($A203,Usinas!$C:$D,2,FALSE)</f>
        <v>78.494500000000002</v>
      </c>
      <c r="E203" s="65">
        <f ca="1">VLOOKUP($A203,INDIRECT($P$2),COLUMN()-1,FALSE)*VLOOKUP($A203,Usinas!$C:$D,2,FALSE)</f>
        <v>76.251800000000003</v>
      </c>
      <c r="F203" s="65">
        <f ca="1">VLOOKUP($A203,INDIRECT($P$2),COLUMN()-1,FALSE)*VLOOKUP($A203,Usinas!$C:$D,2,FALSE)</f>
        <v>65.038300000000007</v>
      </c>
      <c r="G203" s="65">
        <f ca="1">VLOOKUP($A203,INDIRECT($P$2),COLUMN()-1,FALSE)*VLOOKUP($A203,Usinas!$C:$D,2,FALSE)</f>
        <v>80.737200000000001</v>
      </c>
      <c r="H203" s="65">
        <f ca="1">VLOOKUP($A203,INDIRECT($P$2),COLUMN()-1,FALSE)*VLOOKUP($A203,Usinas!$C:$D,2,FALSE)</f>
        <v>123.3485</v>
      </c>
      <c r="I203" s="65">
        <f ca="1">VLOOKUP($A203,INDIRECT($P$2),COLUMN()-1,FALSE)*VLOOKUP($A203,Usinas!$C:$D,2,FALSE)</f>
        <v>156.989</v>
      </c>
      <c r="J203" s="65">
        <f ca="1">VLOOKUP($A203,INDIRECT($P$2),COLUMN()-1,FALSE)*VLOOKUP($A203,Usinas!$C:$D,2,FALSE)</f>
        <v>177.17330000000001</v>
      </c>
      <c r="K203" s="65">
        <f ca="1">VLOOKUP($A203,INDIRECT($P$2),COLUMN()-1,FALSE)*VLOOKUP($A203,Usinas!$C:$D,2,FALSE)</f>
        <v>159.23170000000002</v>
      </c>
      <c r="L203" s="65">
        <f ca="1">VLOOKUP($A203,INDIRECT($P$2),COLUMN()-1,FALSE)*VLOOKUP($A203,Usinas!$C:$D,2,FALSE)</f>
        <v>174.9306</v>
      </c>
      <c r="M203" s="65">
        <f ca="1">VLOOKUP($A203,INDIRECT($P$2),COLUMN()-1,FALSE)*VLOOKUP($A203,Usinas!$C:$D,2,FALSE)</f>
        <v>190.62950000000001</v>
      </c>
      <c r="N203" s="65">
        <f ca="1">VLOOKUP($A203,INDIRECT($P$2),COLUMN()-1,FALSE)*VLOOKUP($A203,Usinas!$C:$D,2,FALSE)</f>
        <v>132.3193</v>
      </c>
      <c r="O203" s="65">
        <f ca="1">VLOOKUP($A203,INDIRECT($P$2),COLUMN()-1,FALSE)*VLOOKUP($A203,Usinas!$C:$D,2,FALSE)</f>
        <v>103.16420000000001</v>
      </c>
    </row>
    <row r="204" spans="1:15" hidden="1" outlineLevel="2" x14ac:dyDescent="0.25">
      <c r="A204" s="30">
        <v>220</v>
      </c>
      <c r="B204" s="31" t="s">
        <v>192</v>
      </c>
      <c r="D204" s="65">
        <f ca="1">VLOOKUP($A204,INDIRECT($P$2),COLUMN()-1,FALSE)*VLOOKUP($A204,Usinas!$C:$D,2,FALSE)</f>
        <v>34.441000000000003</v>
      </c>
      <c r="E204" s="65">
        <f ca="1">VLOOKUP($A204,INDIRECT($P$2),COLUMN()-1,FALSE)*VLOOKUP($A204,Usinas!$C:$D,2,FALSE)</f>
        <v>32.774499999999996</v>
      </c>
      <c r="F204" s="65">
        <f ca="1">VLOOKUP($A204,INDIRECT($P$2),COLUMN()-1,FALSE)*VLOOKUP($A204,Usinas!$C:$D,2,FALSE)</f>
        <v>28.330500000000001</v>
      </c>
      <c r="G204" s="65">
        <f ca="1">VLOOKUP($A204,INDIRECT($P$2),COLUMN()-1,FALSE)*VLOOKUP($A204,Usinas!$C:$D,2,FALSE)</f>
        <v>34.996499999999997</v>
      </c>
      <c r="H204" s="65">
        <f ca="1">VLOOKUP($A204,INDIRECT($P$2),COLUMN()-1,FALSE)*VLOOKUP($A204,Usinas!$C:$D,2,FALSE)</f>
        <v>53.328000000000003</v>
      </c>
      <c r="I204" s="65">
        <f ca="1">VLOOKUP($A204,INDIRECT($P$2),COLUMN()-1,FALSE)*VLOOKUP($A204,Usinas!$C:$D,2,FALSE)</f>
        <v>66.66</v>
      </c>
      <c r="J204" s="65">
        <f ca="1">VLOOKUP($A204,INDIRECT($P$2),COLUMN()-1,FALSE)*VLOOKUP($A204,Usinas!$C:$D,2,FALSE)</f>
        <v>75.548000000000002</v>
      </c>
      <c r="K204" s="65">
        <f ca="1">VLOOKUP($A204,INDIRECT($P$2),COLUMN()-1,FALSE)*VLOOKUP($A204,Usinas!$C:$D,2,FALSE)</f>
        <v>65.548999999999992</v>
      </c>
      <c r="L204" s="65">
        <f ca="1">VLOOKUP($A204,INDIRECT($P$2),COLUMN()-1,FALSE)*VLOOKUP($A204,Usinas!$C:$D,2,FALSE)</f>
        <v>72.770499999999998</v>
      </c>
      <c r="M204" s="65">
        <f ca="1">VLOOKUP($A204,INDIRECT($P$2),COLUMN()-1,FALSE)*VLOOKUP($A204,Usinas!$C:$D,2,FALSE)</f>
        <v>82.213999999999999</v>
      </c>
      <c r="N204" s="65">
        <f ca="1">VLOOKUP($A204,INDIRECT($P$2),COLUMN()-1,FALSE)*VLOOKUP($A204,Usinas!$C:$D,2,FALSE)</f>
        <v>57.216499999999996</v>
      </c>
      <c r="O204" s="65">
        <f ca="1">VLOOKUP($A204,INDIRECT($P$2),COLUMN()-1,FALSE)*VLOOKUP($A204,Usinas!$C:$D,2,FALSE)</f>
        <v>44.44</v>
      </c>
    </row>
    <row r="205" spans="1:15" hidden="1" outlineLevel="2" x14ac:dyDescent="0.25">
      <c r="A205" s="30">
        <v>94</v>
      </c>
      <c r="B205" s="31" t="s">
        <v>193</v>
      </c>
      <c r="D205" s="65">
        <f ca="1">VLOOKUP($A205,INDIRECT($P$2),COLUMN()-1,FALSE)*VLOOKUP($A205,Usinas!$C:$D,2,FALSE)</f>
        <v>384.5582</v>
      </c>
      <c r="E205" s="65">
        <f ca="1">VLOOKUP($A205,INDIRECT($P$2),COLUMN()-1,FALSE)*VLOOKUP($A205,Usinas!$C:$D,2,FALSE)</f>
        <v>469.45469999999995</v>
      </c>
      <c r="F205" s="65">
        <f ca="1">VLOOKUP($A205,INDIRECT($P$2),COLUMN()-1,FALSE)*VLOOKUP($A205,Usinas!$C:$D,2,FALSE)</f>
        <v>379.51029999999997</v>
      </c>
      <c r="G205" s="65">
        <f ca="1">VLOOKUP($A205,INDIRECT($P$2),COLUMN()-1,FALSE)*VLOOKUP($A205,Usinas!$C:$D,2,FALSE)</f>
        <v>398.78409999999997</v>
      </c>
      <c r="H205" s="65">
        <f ca="1">VLOOKUP($A205,INDIRECT($P$2),COLUMN()-1,FALSE)*VLOOKUP($A205,Usinas!$C:$D,2,FALSE)</f>
        <v>556.18679999999995</v>
      </c>
      <c r="I205" s="65">
        <f ca="1">VLOOKUP($A205,INDIRECT($P$2),COLUMN()-1,FALSE)*VLOOKUP($A205,Usinas!$C:$D,2,FALSE)</f>
        <v>648.88459999999998</v>
      </c>
      <c r="J205" s="65">
        <f ca="1">VLOOKUP($A205,INDIRECT($P$2),COLUMN()-1,FALSE)*VLOOKUP($A205,Usinas!$C:$D,2,FALSE)</f>
        <v>754.4316</v>
      </c>
      <c r="K205" s="65">
        <f ca="1">VLOOKUP($A205,INDIRECT($P$2),COLUMN()-1,FALSE)*VLOOKUP($A205,Usinas!$C:$D,2,FALSE)</f>
        <v>760.39729999999997</v>
      </c>
      <c r="L205" s="65">
        <f ca="1">VLOOKUP($A205,INDIRECT($P$2),COLUMN()-1,FALSE)*VLOOKUP($A205,Usinas!$C:$D,2,FALSE)</f>
        <v>872.36889999999994</v>
      </c>
      <c r="M205" s="65">
        <f ca="1">VLOOKUP($A205,INDIRECT($P$2),COLUMN()-1,FALSE)*VLOOKUP($A205,Usinas!$C:$D,2,FALSE)</f>
        <v>890.26599999999996</v>
      </c>
      <c r="N205" s="65">
        <f ca="1">VLOOKUP($A205,INDIRECT($P$2),COLUMN()-1,FALSE)*VLOOKUP($A205,Usinas!$C:$D,2,FALSE)</f>
        <v>570.41269999999997</v>
      </c>
      <c r="O205" s="65">
        <f ca="1">VLOOKUP($A205,INDIRECT($P$2),COLUMN()-1,FALSE)*VLOOKUP($A205,Usinas!$C:$D,2,FALSE)</f>
        <v>423.10579999999999</v>
      </c>
    </row>
    <row r="206" spans="1:15" hidden="1" outlineLevel="2" x14ac:dyDescent="0.25">
      <c r="A206" s="30">
        <v>286</v>
      </c>
      <c r="B206" s="31" t="s">
        <v>194</v>
      </c>
      <c r="D206" s="65">
        <f ca="1">VLOOKUP($A206,INDIRECT($P$2),COLUMN()-1,FALSE)*VLOOKUP($A206,Usinas!$C:$D,2,FALSE)</f>
        <v>59.9754</v>
      </c>
      <c r="E206" s="65">
        <f ca="1">VLOOKUP($A206,INDIRECT($P$2),COLUMN()-1,FALSE)*VLOOKUP($A206,Usinas!$C:$D,2,FALSE)</f>
        <v>70.497399999999999</v>
      </c>
      <c r="F206" s="65">
        <f ca="1">VLOOKUP($A206,INDIRECT($P$2),COLUMN()-1,FALSE)*VLOOKUP($A206,Usinas!$C:$D,2,FALSE)</f>
        <v>59.9754</v>
      </c>
      <c r="G206" s="65">
        <f ca="1">VLOOKUP($A206,INDIRECT($P$2),COLUMN()-1,FALSE)*VLOOKUP($A206,Usinas!$C:$D,2,FALSE)</f>
        <v>61.0276</v>
      </c>
      <c r="H206" s="65">
        <f ca="1">VLOOKUP($A206,INDIRECT($P$2),COLUMN()-1,FALSE)*VLOOKUP($A206,Usinas!$C:$D,2,FALSE)</f>
        <v>87.332599999999999</v>
      </c>
      <c r="I206" s="65">
        <f ca="1">VLOOKUP($A206,INDIRECT($P$2),COLUMN()-1,FALSE)*VLOOKUP($A206,Usinas!$C:$D,2,FALSE)</f>
        <v>101.0112</v>
      </c>
      <c r="J206" s="65">
        <f ca="1">VLOOKUP($A206,INDIRECT($P$2),COLUMN()-1,FALSE)*VLOOKUP($A206,Usinas!$C:$D,2,FALSE)</f>
        <v>97.854600000000005</v>
      </c>
      <c r="K206" s="65">
        <f ca="1">VLOOKUP($A206,INDIRECT($P$2),COLUMN()-1,FALSE)*VLOOKUP($A206,Usinas!$C:$D,2,FALSE)</f>
        <v>92.593600000000009</v>
      </c>
      <c r="L206" s="65">
        <f ca="1">VLOOKUP($A206,INDIRECT($P$2),COLUMN()-1,FALSE)*VLOOKUP($A206,Usinas!$C:$D,2,FALSE)</f>
        <v>104.1678</v>
      </c>
      <c r="M206" s="65">
        <f ca="1">VLOOKUP($A206,INDIRECT($P$2),COLUMN()-1,FALSE)*VLOOKUP($A206,Usinas!$C:$D,2,FALSE)</f>
        <v>128.36840000000001</v>
      </c>
      <c r="N206" s="65">
        <f ca="1">VLOOKUP($A206,INDIRECT($P$2),COLUMN()-1,FALSE)*VLOOKUP($A206,Usinas!$C:$D,2,FALSE)</f>
        <v>87.332599999999999</v>
      </c>
      <c r="O206" s="65">
        <f ca="1">VLOOKUP($A206,INDIRECT($P$2),COLUMN()-1,FALSE)*VLOOKUP($A206,Usinas!$C:$D,2,FALSE)</f>
        <v>66.288600000000002</v>
      </c>
    </row>
    <row r="207" spans="1:15" hidden="1" outlineLevel="2" x14ac:dyDescent="0.25">
      <c r="A207" s="30">
        <v>102</v>
      </c>
      <c r="B207" s="31" t="s">
        <v>195</v>
      </c>
      <c r="D207" s="65">
        <f ca="1">VLOOKUP($A207,INDIRECT($P$2),COLUMN()-1,FALSE)*VLOOKUP($A207,Usinas!$C:$D,2,FALSE)</f>
        <v>32.157000000000004</v>
      </c>
      <c r="E207" s="65">
        <f ca="1">VLOOKUP($A207,INDIRECT($P$2),COLUMN()-1,FALSE)*VLOOKUP($A207,Usinas!$C:$D,2,FALSE)</f>
        <v>28.584000000000003</v>
      </c>
      <c r="F207" s="65">
        <f ca="1">VLOOKUP($A207,INDIRECT($P$2),COLUMN()-1,FALSE)*VLOOKUP($A207,Usinas!$C:$D,2,FALSE)</f>
        <v>24.415500000000002</v>
      </c>
      <c r="G207" s="65">
        <f ca="1">VLOOKUP($A207,INDIRECT($P$2),COLUMN()-1,FALSE)*VLOOKUP($A207,Usinas!$C:$D,2,FALSE)</f>
        <v>37.516500000000001</v>
      </c>
      <c r="H207" s="65">
        <f ca="1">VLOOKUP($A207,INDIRECT($P$2),COLUMN()-1,FALSE)*VLOOKUP($A207,Usinas!$C:$D,2,FALSE)</f>
        <v>48.6325</v>
      </c>
      <c r="I207" s="65">
        <f ca="1">VLOOKUP($A207,INDIRECT($P$2),COLUMN()-1,FALSE)*VLOOKUP($A207,Usinas!$C:$D,2,FALSE)</f>
        <v>58.756</v>
      </c>
      <c r="J207" s="65">
        <f ca="1">VLOOKUP($A207,INDIRECT($P$2),COLUMN()-1,FALSE)*VLOOKUP($A207,Usinas!$C:$D,2,FALSE)</f>
        <v>58.359000000000002</v>
      </c>
      <c r="K207" s="65">
        <f ca="1">VLOOKUP($A207,INDIRECT($P$2),COLUMN()-1,FALSE)*VLOOKUP($A207,Usinas!$C:$D,2,FALSE)</f>
        <v>55.381500000000003</v>
      </c>
      <c r="L207" s="65">
        <f ca="1">VLOOKUP($A207,INDIRECT($P$2),COLUMN()-1,FALSE)*VLOOKUP($A207,Usinas!$C:$D,2,FALSE)</f>
        <v>64.710999999999999</v>
      </c>
      <c r="M207" s="65">
        <f ca="1">VLOOKUP($A207,INDIRECT($P$2),COLUMN()-1,FALSE)*VLOOKUP($A207,Usinas!$C:$D,2,FALSE)</f>
        <v>73.048000000000002</v>
      </c>
      <c r="N207" s="65">
        <f ca="1">VLOOKUP($A207,INDIRECT($P$2),COLUMN()-1,FALSE)*VLOOKUP($A207,Usinas!$C:$D,2,FALSE)</f>
        <v>53.992000000000004</v>
      </c>
      <c r="O207" s="65">
        <f ca="1">VLOOKUP($A207,INDIRECT($P$2),COLUMN()-1,FALSE)*VLOOKUP($A207,Usinas!$C:$D,2,FALSE)</f>
        <v>43.273000000000003</v>
      </c>
    </row>
    <row r="208" spans="1:15" hidden="1" outlineLevel="2" x14ac:dyDescent="0.25">
      <c r="A208" s="30">
        <v>103</v>
      </c>
      <c r="B208" s="31" t="s">
        <v>196</v>
      </c>
      <c r="D208" s="65">
        <f ca="1">VLOOKUP($A208,INDIRECT($P$2),COLUMN()-1,FALSE)*VLOOKUP($A208,Usinas!$C:$D,2,FALSE)</f>
        <v>44.430100000000003</v>
      </c>
      <c r="E208" s="65">
        <f ca="1">VLOOKUP($A208,INDIRECT($P$2),COLUMN()-1,FALSE)*VLOOKUP($A208,Usinas!$C:$D,2,FALSE)</f>
        <v>39.435000000000002</v>
      </c>
      <c r="F208" s="65">
        <f ca="1">VLOOKUP($A208,INDIRECT($P$2),COLUMN()-1,FALSE)*VLOOKUP($A208,Usinas!$C:$D,2,FALSE)</f>
        <v>33.651200000000003</v>
      </c>
      <c r="G208" s="65">
        <f ca="1">VLOOKUP($A208,INDIRECT($P$2),COLUMN()-1,FALSE)*VLOOKUP($A208,Usinas!$C:$D,2,FALSE)</f>
        <v>51.265500000000003</v>
      </c>
      <c r="H208" s="65">
        <f ca="1">VLOOKUP($A208,INDIRECT($P$2),COLUMN()-1,FALSE)*VLOOKUP($A208,Usinas!$C:$D,2,FALSE)</f>
        <v>66.776600000000002</v>
      </c>
      <c r="I208" s="65">
        <f ca="1">VLOOKUP($A208,INDIRECT($P$2),COLUMN()-1,FALSE)*VLOOKUP($A208,Usinas!$C:$D,2,FALSE)</f>
        <v>80.710300000000004</v>
      </c>
      <c r="J208" s="65">
        <f ca="1">VLOOKUP($A208,INDIRECT($P$2),COLUMN()-1,FALSE)*VLOOKUP($A208,Usinas!$C:$D,2,FALSE)</f>
        <v>80.1845</v>
      </c>
      <c r="K208" s="65">
        <f ca="1">VLOOKUP($A208,INDIRECT($P$2),COLUMN()-1,FALSE)*VLOOKUP($A208,Usinas!$C:$D,2,FALSE)</f>
        <v>76.241</v>
      </c>
      <c r="L208" s="65">
        <f ca="1">VLOOKUP($A208,INDIRECT($P$2),COLUMN()-1,FALSE)*VLOOKUP($A208,Usinas!$C:$D,2,FALSE)</f>
        <v>88.860200000000006</v>
      </c>
      <c r="M208" s="65">
        <f ca="1">VLOOKUP($A208,INDIRECT($P$2),COLUMN()-1,FALSE)*VLOOKUP($A208,Usinas!$C:$D,2,FALSE)</f>
        <v>100.4278</v>
      </c>
      <c r="N208" s="65">
        <f ca="1">VLOOKUP($A208,INDIRECT($P$2),COLUMN()-1,FALSE)*VLOOKUP($A208,Usinas!$C:$D,2,FALSE)</f>
        <v>74.663600000000002</v>
      </c>
      <c r="O208" s="65">
        <f ca="1">VLOOKUP($A208,INDIRECT($P$2),COLUMN()-1,FALSE)*VLOOKUP($A208,Usinas!$C:$D,2,FALSE)</f>
        <v>59.415400000000005</v>
      </c>
    </row>
    <row r="209" spans="1:15" hidden="1" outlineLevel="1" x14ac:dyDescent="0.25">
      <c r="A209" s="32"/>
      <c r="B209" s="33" t="s">
        <v>56</v>
      </c>
      <c r="D209" s="74">
        <f t="shared" ref="D209:O209" ca="1" si="19">SUM(D198:D208)</f>
        <v>2453.3306000000002</v>
      </c>
      <c r="E209" s="48">
        <f t="shared" ca="1" si="19"/>
        <v>2994.6074999999996</v>
      </c>
      <c r="F209" s="48">
        <f t="shared" ca="1" si="19"/>
        <v>2393.4414999999995</v>
      </c>
      <c r="G209" s="48">
        <f t="shared" ca="1" si="19"/>
        <v>2458.3105999999998</v>
      </c>
      <c r="H209" s="48">
        <f t="shared" ca="1" si="19"/>
        <v>3367.0821000000005</v>
      </c>
      <c r="I209" s="75">
        <f t="shared" ca="1" si="19"/>
        <v>3886.0779999999995</v>
      </c>
      <c r="J209" s="74">
        <f t="shared" ca="1" si="19"/>
        <v>4567.7842000000001</v>
      </c>
      <c r="K209" s="48">
        <f t="shared" ca="1" si="19"/>
        <v>4602.1581999999999</v>
      </c>
      <c r="L209" s="48">
        <f t="shared" ca="1" si="19"/>
        <v>5363.1886999999997</v>
      </c>
      <c r="M209" s="48">
        <f t="shared" ca="1" si="19"/>
        <v>5479.0587000000005</v>
      </c>
      <c r="N209" s="48">
        <f t="shared" ca="1" si="19"/>
        <v>3475.4317000000005</v>
      </c>
      <c r="O209" s="75">
        <f t="shared" ca="1" si="19"/>
        <v>2600.8528999999999</v>
      </c>
    </row>
    <row r="210" spans="1:15" hidden="1" outlineLevel="1" x14ac:dyDescent="0.25">
      <c r="A210" s="34"/>
      <c r="B210" s="35" t="s">
        <v>0</v>
      </c>
      <c r="D210" s="76"/>
      <c r="E210" s="77"/>
      <c r="F210" s="77"/>
      <c r="G210" s="77"/>
      <c r="H210" s="77"/>
      <c r="I210" s="78"/>
      <c r="J210" s="76"/>
      <c r="K210" s="77"/>
      <c r="L210" s="77"/>
      <c r="M210" s="77"/>
      <c r="N210" s="77"/>
      <c r="O210" s="78"/>
    </row>
    <row r="211" spans="1:15" hidden="1" outlineLevel="1" x14ac:dyDescent="0.25">
      <c r="A211" s="2"/>
      <c r="B211" s="3"/>
      <c r="D211" s="53"/>
      <c r="E211" s="54"/>
      <c r="F211" s="54"/>
      <c r="G211" s="54"/>
      <c r="H211" s="54"/>
      <c r="I211" s="54"/>
      <c r="J211" s="53"/>
      <c r="K211" s="54"/>
      <c r="L211" s="54"/>
      <c r="M211" s="54"/>
      <c r="N211" s="54"/>
      <c r="O211" s="54"/>
    </row>
    <row r="212" spans="1:15" hidden="1" outlineLevel="1" x14ac:dyDescent="0.25">
      <c r="A212" s="36"/>
      <c r="B212" s="37"/>
      <c r="D212" s="545" t="s">
        <v>197</v>
      </c>
      <c r="E212" s="546" t="s">
        <v>58</v>
      </c>
      <c r="F212" s="546" t="s">
        <v>198</v>
      </c>
      <c r="G212" s="546"/>
      <c r="H212" s="546"/>
      <c r="I212" s="547"/>
      <c r="J212" s="545" t="s">
        <v>197</v>
      </c>
      <c r="K212" s="546" t="s">
        <v>58</v>
      </c>
      <c r="L212" s="546" t="s">
        <v>198</v>
      </c>
      <c r="M212" s="546"/>
      <c r="N212" s="546"/>
      <c r="O212" s="547"/>
    </row>
    <row r="213" spans="1:15" hidden="1" outlineLevel="2" x14ac:dyDescent="0.25">
      <c r="A213" s="30">
        <v>115</v>
      </c>
      <c r="B213" s="31" t="s">
        <v>199</v>
      </c>
      <c r="D213" s="65">
        <f ca="1">VLOOKUP($A213,INDIRECT($P$2),COLUMN()-1,FALSE)*VLOOKUP($A213,Usinas!$C:$D,2,FALSE)</f>
        <v>163.14750000000001</v>
      </c>
      <c r="E213" s="65">
        <f ca="1">VLOOKUP($A213,INDIRECT($P$2),COLUMN()-1,FALSE)*VLOOKUP($A213,Usinas!$C:$D,2,FALSE)</f>
        <v>176.19929999999999</v>
      </c>
      <c r="F213" s="65">
        <f ca="1">VLOOKUP($A213,INDIRECT($P$2),COLUMN()-1,FALSE)*VLOOKUP($A213,Usinas!$C:$D,2,FALSE)</f>
        <v>156.6216</v>
      </c>
      <c r="G213" s="65">
        <f ca="1">VLOOKUP($A213,INDIRECT($P$2),COLUMN()-1,FALSE)*VLOOKUP($A213,Usinas!$C:$D,2,FALSE)</f>
        <v>117.4662</v>
      </c>
      <c r="H213" s="65">
        <f ca="1">VLOOKUP($A213,INDIRECT($P$2),COLUMN()-1,FALSE)*VLOOKUP($A213,Usinas!$C:$D,2,FALSE)</f>
        <v>110.94030000000001</v>
      </c>
      <c r="I213" s="65">
        <f ca="1">VLOOKUP($A213,INDIRECT($P$2),COLUMN()-1,FALSE)*VLOOKUP($A213,Usinas!$C:$D,2,FALSE)</f>
        <v>110.94030000000001</v>
      </c>
      <c r="J213" s="65">
        <f ca="1">VLOOKUP($A213,INDIRECT($P$2),COLUMN()-1,FALSE)*VLOOKUP($A213,Usinas!$C:$D,2,FALSE)</f>
        <v>110.94030000000001</v>
      </c>
      <c r="K213" s="65">
        <f ca="1">VLOOKUP($A213,INDIRECT($P$2),COLUMN()-1,FALSE)*VLOOKUP($A213,Usinas!$C:$D,2,FALSE)</f>
        <v>97.888499999999993</v>
      </c>
      <c r="L213" s="65">
        <f ca="1">VLOOKUP($A213,INDIRECT($P$2),COLUMN()-1,FALSE)*VLOOKUP($A213,Usinas!$C:$D,2,FALSE)</f>
        <v>117.4662</v>
      </c>
      <c r="M213" s="65">
        <f ca="1">VLOOKUP($A213,INDIRECT($P$2),COLUMN()-1,FALSE)*VLOOKUP($A213,Usinas!$C:$D,2,FALSE)</f>
        <v>130.518</v>
      </c>
      <c r="N213" s="65">
        <f ca="1">VLOOKUP($A213,INDIRECT($P$2),COLUMN()-1,FALSE)*VLOOKUP($A213,Usinas!$C:$D,2,FALSE)</f>
        <v>130.518</v>
      </c>
      <c r="O213" s="65">
        <f ca="1">VLOOKUP($A213,INDIRECT($P$2),COLUMN()-1,FALSE)*VLOOKUP($A213,Usinas!$C:$D,2,FALSE)</f>
        <v>137.04390000000001</v>
      </c>
    </row>
    <row r="214" spans="1:15" hidden="1" outlineLevel="1" x14ac:dyDescent="0.25">
      <c r="A214" s="32"/>
      <c r="B214" s="33" t="s">
        <v>56</v>
      </c>
      <c r="D214" s="74">
        <f t="shared" ref="D214:O214" ca="1" si="20">D213</f>
        <v>163.14750000000001</v>
      </c>
      <c r="E214" s="48">
        <f t="shared" ca="1" si="20"/>
        <v>176.19929999999999</v>
      </c>
      <c r="F214" s="48">
        <f t="shared" ca="1" si="20"/>
        <v>156.6216</v>
      </c>
      <c r="G214" s="48">
        <f t="shared" ca="1" si="20"/>
        <v>117.4662</v>
      </c>
      <c r="H214" s="48">
        <f t="shared" ca="1" si="20"/>
        <v>110.94030000000001</v>
      </c>
      <c r="I214" s="75">
        <f t="shared" ca="1" si="20"/>
        <v>110.94030000000001</v>
      </c>
      <c r="J214" s="74">
        <f t="shared" ca="1" si="20"/>
        <v>110.94030000000001</v>
      </c>
      <c r="K214" s="48">
        <f t="shared" ca="1" si="20"/>
        <v>97.888499999999993</v>
      </c>
      <c r="L214" s="48">
        <f t="shared" ca="1" si="20"/>
        <v>117.4662</v>
      </c>
      <c r="M214" s="48">
        <f t="shared" ca="1" si="20"/>
        <v>130.518</v>
      </c>
      <c r="N214" s="48">
        <f t="shared" ca="1" si="20"/>
        <v>130.518</v>
      </c>
      <c r="O214" s="75">
        <f t="shared" ca="1" si="20"/>
        <v>137.04390000000001</v>
      </c>
    </row>
    <row r="215" spans="1:15" hidden="1" outlineLevel="1" x14ac:dyDescent="0.25">
      <c r="A215" s="34"/>
      <c r="B215" s="35" t="s">
        <v>0</v>
      </c>
      <c r="D215" s="76"/>
      <c r="E215" s="77"/>
      <c r="F215" s="77"/>
      <c r="G215" s="77"/>
      <c r="H215" s="77"/>
      <c r="I215" s="78"/>
      <c r="J215" s="76"/>
      <c r="K215" s="77"/>
      <c r="L215" s="77"/>
      <c r="M215" s="77"/>
      <c r="N215" s="77"/>
      <c r="O215" s="78"/>
    </row>
    <row r="216" spans="1:15" hidden="1" outlineLevel="1" x14ac:dyDescent="0.25">
      <c r="A216" s="2"/>
      <c r="B216" s="3"/>
      <c r="D216" s="53"/>
      <c r="E216" s="54"/>
      <c r="F216" s="54"/>
      <c r="G216" s="54"/>
      <c r="H216" s="54"/>
      <c r="I216" s="54"/>
      <c r="J216" s="53"/>
      <c r="K216" s="54"/>
      <c r="L216" s="54"/>
      <c r="M216" s="54"/>
      <c r="N216" s="54"/>
      <c r="O216" s="54"/>
    </row>
    <row r="217" spans="1:15" hidden="1" outlineLevel="1" x14ac:dyDescent="0.25">
      <c r="A217" s="36"/>
      <c r="B217" s="37"/>
      <c r="D217" s="545" t="s">
        <v>200</v>
      </c>
      <c r="E217" s="546" t="s">
        <v>58</v>
      </c>
      <c r="F217" s="546" t="s">
        <v>201</v>
      </c>
      <c r="G217" s="546"/>
      <c r="H217" s="546"/>
      <c r="I217" s="547"/>
      <c r="J217" s="545" t="s">
        <v>200</v>
      </c>
      <c r="K217" s="546" t="s">
        <v>58</v>
      </c>
      <c r="L217" s="546" t="s">
        <v>201</v>
      </c>
      <c r="M217" s="546"/>
      <c r="N217" s="546"/>
      <c r="O217" s="547"/>
    </row>
    <row r="218" spans="1:15" hidden="1" outlineLevel="2" x14ac:dyDescent="0.25">
      <c r="A218" s="30">
        <v>101</v>
      </c>
      <c r="B218" s="31" t="s">
        <v>202</v>
      </c>
      <c r="D218" s="65">
        <f ca="1">VLOOKUP($A218,INDIRECT($P$2),COLUMN()-1,FALSE)*VLOOKUP($A218,Usinas!$C:$D,2,FALSE)</f>
        <v>203.3304</v>
      </c>
      <c r="E218" s="65">
        <f ca="1">VLOOKUP($A218,INDIRECT($P$2),COLUMN()-1,FALSE)*VLOOKUP($A218,Usinas!$C:$D,2,FALSE)</f>
        <v>240.786</v>
      </c>
      <c r="F218" s="65">
        <f ca="1">VLOOKUP($A218,INDIRECT($P$2),COLUMN()-1,FALSE)*VLOOKUP($A218,Usinas!$C:$D,2,FALSE)</f>
        <v>189.0616</v>
      </c>
      <c r="G218" s="65">
        <f ca="1">VLOOKUP($A218,INDIRECT($P$2),COLUMN()-1,FALSE)*VLOOKUP($A218,Usinas!$C:$D,2,FALSE)</f>
        <v>137.3372</v>
      </c>
      <c r="H218" s="65">
        <f ca="1">VLOOKUP($A218,INDIRECT($P$2),COLUMN()-1,FALSE)*VLOOKUP($A218,Usinas!$C:$D,2,FALSE)</f>
        <v>165.87479999999999</v>
      </c>
      <c r="I218" s="65">
        <f ca="1">VLOOKUP($A218,INDIRECT($P$2),COLUMN()-1,FALSE)*VLOOKUP($A218,Usinas!$C:$D,2,FALSE)</f>
        <v>169.44200000000001</v>
      </c>
      <c r="J218" s="65">
        <f ca="1">VLOOKUP($A218,INDIRECT($P$2),COLUMN()-1,FALSE)*VLOOKUP($A218,Usinas!$C:$D,2,FALSE)</f>
        <v>212.2484</v>
      </c>
      <c r="K218" s="65">
        <f ca="1">VLOOKUP($A218,INDIRECT($P$2),COLUMN()-1,FALSE)*VLOOKUP($A218,Usinas!$C:$D,2,FALSE)</f>
        <v>233.6516</v>
      </c>
      <c r="L218" s="65">
        <f ca="1">VLOOKUP($A218,INDIRECT($P$2),COLUMN()-1,FALSE)*VLOOKUP($A218,Usinas!$C:$D,2,FALSE)</f>
        <v>287.15960000000001</v>
      </c>
      <c r="M218" s="65">
        <f ca="1">VLOOKUP($A218,INDIRECT($P$2),COLUMN()-1,FALSE)*VLOOKUP($A218,Usinas!$C:$D,2,FALSE)</f>
        <v>310.34640000000002</v>
      </c>
      <c r="N218" s="65">
        <f ca="1">VLOOKUP($A218,INDIRECT($P$2),COLUMN()-1,FALSE)*VLOOKUP($A218,Usinas!$C:$D,2,FALSE)</f>
        <v>205.114</v>
      </c>
      <c r="O218" s="65">
        <f ca="1">VLOOKUP($A218,INDIRECT($P$2),COLUMN()-1,FALSE)*VLOOKUP($A218,Usinas!$C:$D,2,FALSE)</f>
        <v>173.00920000000002</v>
      </c>
    </row>
    <row r="219" spans="1:15" hidden="1" outlineLevel="1" x14ac:dyDescent="0.25">
      <c r="A219" s="32"/>
      <c r="B219" s="33" t="s">
        <v>56</v>
      </c>
      <c r="D219" s="74">
        <f t="shared" ref="D219:O219" ca="1" si="21">D218</f>
        <v>203.3304</v>
      </c>
      <c r="E219" s="48">
        <f t="shared" ca="1" si="21"/>
        <v>240.786</v>
      </c>
      <c r="F219" s="48">
        <f t="shared" ca="1" si="21"/>
        <v>189.0616</v>
      </c>
      <c r="G219" s="48">
        <f t="shared" ca="1" si="21"/>
        <v>137.3372</v>
      </c>
      <c r="H219" s="48">
        <f t="shared" ca="1" si="21"/>
        <v>165.87479999999999</v>
      </c>
      <c r="I219" s="75">
        <f t="shared" ca="1" si="21"/>
        <v>169.44200000000001</v>
      </c>
      <c r="J219" s="74">
        <f t="shared" ca="1" si="21"/>
        <v>212.2484</v>
      </c>
      <c r="K219" s="48">
        <f t="shared" ca="1" si="21"/>
        <v>233.6516</v>
      </c>
      <c r="L219" s="48">
        <f t="shared" ca="1" si="21"/>
        <v>287.15960000000001</v>
      </c>
      <c r="M219" s="48">
        <f t="shared" ca="1" si="21"/>
        <v>310.34640000000002</v>
      </c>
      <c r="N219" s="48">
        <f t="shared" ca="1" si="21"/>
        <v>205.114</v>
      </c>
      <c r="O219" s="75">
        <f t="shared" ca="1" si="21"/>
        <v>173.00920000000002</v>
      </c>
    </row>
    <row r="220" spans="1:15" hidden="1" outlineLevel="1" x14ac:dyDescent="0.25">
      <c r="A220" s="34"/>
      <c r="B220" s="35" t="s">
        <v>0</v>
      </c>
      <c r="D220" s="76"/>
      <c r="E220" s="77"/>
      <c r="F220" s="77"/>
      <c r="G220" s="77"/>
      <c r="H220" s="77"/>
      <c r="I220" s="78"/>
      <c r="J220" s="76"/>
      <c r="K220" s="77"/>
      <c r="L220" s="77"/>
      <c r="M220" s="77"/>
      <c r="N220" s="77"/>
      <c r="O220" s="78"/>
    </row>
    <row r="221" spans="1:15" hidden="1" outlineLevel="1" x14ac:dyDescent="0.25">
      <c r="A221" s="2"/>
      <c r="B221" s="3"/>
      <c r="D221" s="53"/>
      <c r="E221" s="54"/>
      <c r="F221" s="54"/>
      <c r="G221" s="54"/>
      <c r="H221" s="54"/>
      <c r="I221" s="54"/>
      <c r="J221" s="53"/>
      <c r="K221" s="54"/>
      <c r="L221" s="54"/>
      <c r="M221" s="54"/>
      <c r="N221" s="54"/>
      <c r="O221" s="54"/>
    </row>
    <row r="222" spans="1:15" hidden="1" outlineLevel="1" x14ac:dyDescent="0.25">
      <c r="A222" s="36"/>
      <c r="B222" s="37"/>
      <c r="D222" s="545" t="s">
        <v>203</v>
      </c>
      <c r="E222" s="546" t="s">
        <v>58</v>
      </c>
      <c r="F222" s="546" t="s">
        <v>204</v>
      </c>
      <c r="G222" s="546"/>
      <c r="H222" s="546"/>
      <c r="I222" s="547"/>
      <c r="J222" s="545" t="s">
        <v>203</v>
      </c>
      <c r="K222" s="546" t="s">
        <v>58</v>
      </c>
      <c r="L222" s="546" t="s">
        <v>204</v>
      </c>
      <c r="M222" s="546"/>
      <c r="N222" s="546"/>
      <c r="O222" s="547"/>
    </row>
    <row r="223" spans="1:15" hidden="1" outlineLevel="2" x14ac:dyDescent="0.25">
      <c r="A223" s="30">
        <v>57</v>
      </c>
      <c r="B223" s="31" t="s">
        <v>205</v>
      </c>
      <c r="D223" s="65">
        <f ca="1">VLOOKUP($A223,INDIRECT($P$2),COLUMN()-1,FALSE)*VLOOKUP($A223,Usinas!$C:$D,2,FALSE)</f>
        <v>321.18340000000001</v>
      </c>
      <c r="E223" s="65">
        <f ca="1">VLOOKUP($A223,INDIRECT($P$2),COLUMN()-1,FALSE)*VLOOKUP($A223,Usinas!$C:$D,2,FALSE)</f>
        <v>327.4606</v>
      </c>
      <c r="F223" s="65">
        <f ca="1">VLOOKUP($A223,INDIRECT($P$2),COLUMN()-1,FALSE)*VLOOKUP($A223,Usinas!$C:$D,2,FALSE)</f>
        <v>270.9658</v>
      </c>
      <c r="G223" s="65">
        <f ca="1">VLOOKUP($A223,INDIRECT($P$2),COLUMN()-1,FALSE)*VLOOKUP($A223,Usinas!$C:$D,2,FALSE)</f>
        <v>201.91660000000002</v>
      </c>
      <c r="H223" s="65">
        <f ca="1">VLOOKUP($A223,INDIRECT($P$2),COLUMN()-1,FALSE)*VLOOKUP($A223,Usinas!$C:$D,2,FALSE)</f>
        <v>247.9494</v>
      </c>
      <c r="I223" s="65">
        <f ca="1">VLOOKUP($A223,INDIRECT($P$2),COLUMN()-1,FALSE)*VLOOKUP($A223,Usinas!$C:$D,2,FALSE)</f>
        <v>301.30560000000003</v>
      </c>
      <c r="J223" s="65">
        <f ca="1">VLOOKUP($A223,INDIRECT($P$2),COLUMN()-1,FALSE)*VLOOKUP($A223,Usinas!$C:$D,2,FALSE)</f>
        <v>306.53660000000002</v>
      </c>
      <c r="K223" s="65">
        <f ca="1">VLOOKUP($A223,INDIRECT($P$2),COLUMN()-1,FALSE)*VLOOKUP($A223,Usinas!$C:$D,2,FALSE)</f>
        <v>242.7184</v>
      </c>
      <c r="L223" s="65">
        <f ca="1">VLOOKUP($A223,INDIRECT($P$2),COLUMN()-1,FALSE)*VLOOKUP($A223,Usinas!$C:$D,2,FALSE)</f>
        <v>276.1968</v>
      </c>
      <c r="M223" s="65">
        <f ca="1">VLOOKUP($A223,INDIRECT($P$2),COLUMN()-1,FALSE)*VLOOKUP($A223,Usinas!$C:$D,2,FALSE)</f>
        <v>357.80040000000002</v>
      </c>
      <c r="N223" s="65">
        <f ca="1">VLOOKUP($A223,INDIRECT($P$2),COLUMN()-1,FALSE)*VLOOKUP($A223,Usinas!$C:$D,2,FALSE)</f>
        <v>295.02840000000003</v>
      </c>
      <c r="O223" s="65">
        <f ca="1">VLOOKUP($A223,INDIRECT($P$2),COLUMN()-1,FALSE)*VLOOKUP($A223,Usinas!$C:$D,2,FALSE)</f>
        <v>269.9196</v>
      </c>
    </row>
    <row r="224" spans="1:15" hidden="1" outlineLevel="1" x14ac:dyDescent="0.25">
      <c r="A224" s="32"/>
      <c r="B224" s="33" t="s">
        <v>56</v>
      </c>
      <c r="D224" s="74">
        <f t="shared" ref="D224:O224" ca="1" si="22">D223</f>
        <v>321.18340000000001</v>
      </c>
      <c r="E224" s="48">
        <f t="shared" ca="1" si="22"/>
        <v>327.4606</v>
      </c>
      <c r="F224" s="48">
        <f t="shared" ca="1" si="22"/>
        <v>270.9658</v>
      </c>
      <c r="G224" s="48">
        <f t="shared" ca="1" si="22"/>
        <v>201.91660000000002</v>
      </c>
      <c r="H224" s="48">
        <f t="shared" ca="1" si="22"/>
        <v>247.9494</v>
      </c>
      <c r="I224" s="75">
        <f t="shared" ca="1" si="22"/>
        <v>301.30560000000003</v>
      </c>
      <c r="J224" s="74">
        <f t="shared" ca="1" si="22"/>
        <v>306.53660000000002</v>
      </c>
      <c r="K224" s="48">
        <f t="shared" ca="1" si="22"/>
        <v>242.7184</v>
      </c>
      <c r="L224" s="48">
        <f t="shared" ca="1" si="22"/>
        <v>276.1968</v>
      </c>
      <c r="M224" s="48">
        <f t="shared" ca="1" si="22"/>
        <v>357.80040000000002</v>
      </c>
      <c r="N224" s="48">
        <f t="shared" ca="1" si="22"/>
        <v>295.02840000000003</v>
      </c>
      <c r="O224" s="75">
        <f t="shared" ca="1" si="22"/>
        <v>269.9196</v>
      </c>
    </row>
    <row r="225" spans="1:15" hidden="1" outlineLevel="1" x14ac:dyDescent="0.25">
      <c r="A225" s="34"/>
      <c r="B225" s="35" t="s">
        <v>0</v>
      </c>
      <c r="D225" s="76"/>
      <c r="E225" s="77"/>
      <c r="F225" s="77"/>
      <c r="G225" s="77"/>
      <c r="H225" s="77"/>
      <c r="I225" s="78"/>
      <c r="J225" s="76"/>
      <c r="K225" s="77"/>
      <c r="L225" s="77"/>
      <c r="M225" s="77"/>
      <c r="N225" s="77"/>
      <c r="O225" s="78"/>
    </row>
    <row r="226" spans="1:15" hidden="1" outlineLevel="1" x14ac:dyDescent="0.25">
      <c r="A226" s="2"/>
      <c r="B226" s="3"/>
      <c r="D226" s="53"/>
      <c r="E226" s="54"/>
      <c r="F226" s="54"/>
      <c r="G226" s="54"/>
      <c r="H226" s="54"/>
      <c r="I226" s="54"/>
      <c r="J226" s="53"/>
      <c r="K226" s="54"/>
      <c r="L226" s="54"/>
      <c r="M226" s="54"/>
      <c r="N226" s="54"/>
      <c r="O226" s="54"/>
    </row>
    <row r="227" spans="1:15" ht="15.75" collapsed="1" x14ac:dyDescent="0.25">
      <c r="A227" s="85"/>
      <c r="B227" s="86"/>
      <c r="C227" s="97"/>
      <c r="D227" s="548" t="s">
        <v>206</v>
      </c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50"/>
    </row>
    <row r="228" spans="1:15" ht="15.75" x14ac:dyDescent="0.25">
      <c r="A228" s="87"/>
      <c r="B228" s="88" t="s">
        <v>56</v>
      </c>
      <c r="C228" s="97"/>
      <c r="D228" s="88">
        <f t="shared" ref="D228:O228" ca="1" si="23">D182+D194+D209+D214+D219+D224</f>
        <v>7528.8626000000004</v>
      </c>
      <c r="E228" s="89">
        <f t="shared" ca="1" si="23"/>
        <v>8451.6868000000013</v>
      </c>
      <c r="F228" s="89">
        <f t="shared" ca="1" si="23"/>
        <v>7188.4386999999997</v>
      </c>
      <c r="G228" s="89">
        <f t="shared" ca="1" si="23"/>
        <v>6674.9298999999992</v>
      </c>
      <c r="H228" s="89">
        <f t="shared" ca="1" si="23"/>
        <v>8642.8087999999989</v>
      </c>
      <c r="I228" s="90">
        <f t="shared" ca="1" si="23"/>
        <v>10382.984499999999</v>
      </c>
      <c r="J228" s="88">
        <f t="shared" ca="1" si="23"/>
        <v>11227.668299999999</v>
      </c>
      <c r="K228" s="89">
        <f t="shared" ca="1" si="23"/>
        <v>10316.852799999999</v>
      </c>
      <c r="L228" s="89">
        <f t="shared" ca="1" si="23"/>
        <v>12038.2327</v>
      </c>
      <c r="M228" s="89">
        <f t="shared" ca="1" si="23"/>
        <v>13572.929300000002</v>
      </c>
      <c r="N228" s="89">
        <f t="shared" ca="1" si="23"/>
        <v>9477.2402000000002</v>
      </c>
      <c r="O228" s="90">
        <f t="shared" ca="1" si="23"/>
        <v>7596.4528</v>
      </c>
    </row>
    <row r="230" spans="1:15" x14ac:dyDescent="0.25">
      <c r="A230" s="98"/>
      <c r="B230" s="99"/>
      <c r="D230" s="100"/>
      <c r="E230" s="101"/>
      <c r="F230" s="101"/>
      <c r="G230" s="101"/>
      <c r="H230" s="101"/>
      <c r="I230" s="102"/>
    </row>
    <row r="231" spans="1:15" hidden="1" outlineLevel="1" x14ac:dyDescent="0.25">
      <c r="A231" s="28"/>
      <c r="B231" s="29"/>
      <c r="D231" s="554" t="s">
        <v>207</v>
      </c>
      <c r="E231" s="555"/>
      <c r="F231" s="555"/>
      <c r="G231" s="555"/>
      <c r="H231" s="555"/>
      <c r="I231" s="556"/>
      <c r="J231" s="554" t="s">
        <v>207</v>
      </c>
      <c r="K231" s="555"/>
      <c r="L231" s="555"/>
      <c r="M231" s="555"/>
      <c r="N231" s="555"/>
      <c r="O231" s="556"/>
    </row>
    <row r="232" spans="1:15" hidden="1" outlineLevel="2" x14ac:dyDescent="0.25">
      <c r="A232" s="30">
        <v>169</v>
      </c>
      <c r="B232" s="31" t="s">
        <v>36</v>
      </c>
      <c r="D232" s="65">
        <f ca="1">VLOOKUP($A232,INDIRECT($P$2),COLUMN()-1,FALSE)*VLOOKUP($A232,Usinas!$C:$D,2,FALSE)</f>
        <v>1109.8050000000001</v>
      </c>
      <c r="E232" s="65">
        <f ca="1">VLOOKUP($A232,INDIRECT($P$2),COLUMN()-1,FALSE)*VLOOKUP($A232,Usinas!$C:$D,2,FALSE)</f>
        <v>1160.6559999999999</v>
      </c>
      <c r="F232" s="65">
        <f ca="1">VLOOKUP($A232,INDIRECT($P$2),COLUMN()-1,FALSE)*VLOOKUP($A232,Usinas!$C:$D,2,FALSE)</f>
        <v>1116.7939999999999</v>
      </c>
      <c r="G232" s="65">
        <f ca="1">VLOOKUP($A232,INDIRECT($P$2),COLUMN()-1,FALSE)*VLOOKUP($A232,Usinas!$C:$D,2,FALSE)</f>
        <v>887.36199999999997</v>
      </c>
      <c r="H232" s="65">
        <f ca="1">VLOOKUP($A232,INDIRECT($P$2),COLUMN()-1,FALSE)*VLOOKUP($A232,Usinas!$C:$D,2,FALSE)</f>
        <v>536.94799999999998</v>
      </c>
      <c r="I232" s="65">
        <f ca="1">VLOOKUP($A232,INDIRECT($P$2),COLUMN()-1,FALSE)*VLOOKUP($A232,Usinas!$C:$D,2,FALSE)</f>
        <v>367.28399999999999</v>
      </c>
      <c r="J232" s="65">
        <f ca="1">VLOOKUP($A232,INDIRECT($P$2),COLUMN()-1,FALSE)*VLOOKUP($A232,Usinas!$C:$D,2,FALSE)</f>
        <v>306.79300000000001</v>
      </c>
      <c r="K232" s="65">
        <f ca="1">VLOOKUP($A232,INDIRECT($P$2),COLUMN()-1,FALSE)*VLOOKUP($A232,Usinas!$C:$D,2,FALSE)</f>
        <v>265.58199999999999</v>
      </c>
      <c r="L232" s="65">
        <f ca="1">VLOOKUP($A232,INDIRECT($P$2),COLUMN()-1,FALSE)*VLOOKUP($A232,Usinas!$C:$D,2,FALSE)</f>
        <v>237.626</v>
      </c>
      <c r="M232" s="65">
        <f ca="1">VLOOKUP($A232,INDIRECT($P$2),COLUMN()-1,FALSE)*VLOOKUP($A232,Usinas!$C:$D,2,FALSE)</f>
        <v>265.34100000000001</v>
      </c>
      <c r="N232" s="65">
        <f ca="1">VLOOKUP($A232,INDIRECT($P$2),COLUMN()-1,FALSE)*VLOOKUP($A232,Usinas!$C:$D,2,FALSE)</f>
        <v>438.86099999999999</v>
      </c>
      <c r="O232" s="65">
        <f ca="1">VLOOKUP($A232,INDIRECT($P$2),COLUMN()-1,FALSE)*VLOOKUP($A232,Usinas!$C:$D,2,FALSE)</f>
        <v>796.02300000000002</v>
      </c>
    </row>
    <row r="233" spans="1:15" hidden="1" outlineLevel="2" x14ac:dyDescent="0.25">
      <c r="A233" s="30">
        <v>172</v>
      </c>
      <c r="B233" s="31" t="s">
        <v>208</v>
      </c>
      <c r="D233" s="65">
        <f ca="1">VLOOKUP($A233,INDIRECT($P$2),COLUMN()-1,FALSE)*VLOOKUP($A233,Usinas!$C:$D,2,FALSE)</f>
        <v>2080.0475999999999</v>
      </c>
      <c r="E233" s="65">
        <f ca="1">VLOOKUP($A233,INDIRECT($P$2),COLUMN()-1,FALSE)*VLOOKUP($A233,Usinas!$C:$D,2,FALSE)</f>
        <v>2210.3865000000001</v>
      </c>
      <c r="F233" s="65">
        <f ca="1">VLOOKUP($A233,INDIRECT($P$2),COLUMN()-1,FALSE)*VLOOKUP($A233,Usinas!$C:$D,2,FALSE)</f>
        <v>2192.9184</v>
      </c>
      <c r="G233" s="65">
        <f ca="1">VLOOKUP($A233,INDIRECT($P$2),COLUMN()-1,FALSE)*VLOOKUP($A233,Usinas!$C:$D,2,FALSE)</f>
        <v>1786.2252000000001</v>
      </c>
      <c r="H233" s="65">
        <f ca="1">VLOOKUP($A233,INDIRECT($P$2),COLUMN()-1,FALSE)*VLOOKUP($A233,Usinas!$C:$D,2,FALSE)</f>
        <v>1077.1994999999999</v>
      </c>
      <c r="I233" s="65">
        <f ca="1">VLOOKUP($A233,INDIRECT($P$2),COLUMN()-1,FALSE)*VLOOKUP($A233,Usinas!$C:$D,2,FALSE)</f>
        <v>709.02570000000003</v>
      </c>
      <c r="J233" s="65">
        <f ca="1">VLOOKUP($A233,INDIRECT($P$2),COLUMN()-1,FALSE)*VLOOKUP($A233,Usinas!$C:$D,2,FALSE)</f>
        <v>583.16579999999999</v>
      </c>
      <c r="K233" s="65">
        <f ca="1">VLOOKUP($A233,INDIRECT($P$2),COLUMN()-1,FALSE)*VLOOKUP($A233,Usinas!$C:$D,2,FALSE)</f>
        <v>508.36650000000003</v>
      </c>
      <c r="L233" s="65">
        <f ca="1">VLOOKUP($A233,INDIRECT($P$2),COLUMN()-1,FALSE)*VLOOKUP($A233,Usinas!$C:$D,2,FALSE)</f>
        <v>454.17060000000004</v>
      </c>
      <c r="M233" s="65">
        <f ca="1">VLOOKUP($A233,INDIRECT($P$2),COLUMN()-1,FALSE)*VLOOKUP($A233,Usinas!$C:$D,2,FALSE)</f>
        <v>490.00260000000003</v>
      </c>
      <c r="N233" s="65">
        <f ca="1">VLOOKUP($A233,INDIRECT($P$2),COLUMN()-1,FALSE)*VLOOKUP($A233,Usinas!$C:$D,2,FALSE)</f>
        <v>783.82500000000005</v>
      </c>
      <c r="O233" s="65">
        <f ca="1">VLOOKUP($A233,INDIRECT($P$2),COLUMN()-1,FALSE)*VLOOKUP($A233,Usinas!$C:$D,2,FALSE)</f>
        <v>1453.8834000000002</v>
      </c>
    </row>
    <row r="234" spans="1:15" hidden="1" outlineLevel="2" x14ac:dyDescent="0.25">
      <c r="A234" s="30">
        <v>176</v>
      </c>
      <c r="B234" s="31" t="s">
        <v>209</v>
      </c>
      <c r="D234" s="65">
        <f ca="1">VLOOKUP($A234,INDIRECT($P$2),COLUMN()-1,FALSE)*VLOOKUP($A234,Usinas!$C:$D,2,FALSE)</f>
        <v>4733.2640000000001</v>
      </c>
      <c r="E234" s="65">
        <f ca="1">VLOOKUP($A234,INDIRECT($P$2),COLUMN()-1,FALSE)*VLOOKUP($A234,Usinas!$C:$D,2,FALSE)</f>
        <v>5051.5352000000003</v>
      </c>
      <c r="F234" s="65">
        <f ca="1">VLOOKUP($A234,INDIRECT($P$2),COLUMN()-1,FALSE)*VLOOKUP($A234,Usinas!$C:$D,2,FALSE)</f>
        <v>5038.2739000000001</v>
      </c>
      <c r="G234" s="65">
        <f ca="1">VLOOKUP($A234,INDIRECT($P$2),COLUMN()-1,FALSE)*VLOOKUP($A234,Usinas!$C:$D,2,FALSE)</f>
        <v>4140.5859</v>
      </c>
      <c r="H234" s="65">
        <f ca="1">VLOOKUP($A234,INDIRECT($P$2),COLUMN()-1,FALSE)*VLOOKUP($A234,Usinas!$C:$D,2,FALSE)</f>
        <v>2505.3656000000001</v>
      </c>
      <c r="I234" s="65">
        <f ca="1">VLOOKUP($A234,INDIRECT($P$2),COLUMN()-1,FALSE)*VLOOKUP($A234,Usinas!$C:$D,2,FALSE)</f>
        <v>1635.2203</v>
      </c>
      <c r="J234" s="65">
        <f ca="1">VLOOKUP($A234,INDIRECT($P$2),COLUMN()-1,FALSE)*VLOOKUP($A234,Usinas!$C:$D,2,FALSE)</f>
        <v>1339.3913</v>
      </c>
      <c r="K234" s="65">
        <f ca="1">VLOOKUP($A234,INDIRECT($P$2),COLUMN()-1,FALSE)*VLOOKUP($A234,Usinas!$C:$D,2,FALSE)</f>
        <v>1170.0546999999999</v>
      </c>
      <c r="L234" s="65">
        <f ca="1">VLOOKUP($A234,INDIRECT($P$2),COLUMN()-1,FALSE)*VLOOKUP($A234,Usinas!$C:$D,2,FALSE)</f>
        <v>1045.6025</v>
      </c>
      <c r="M234" s="65">
        <f ca="1">VLOOKUP($A234,INDIRECT($P$2),COLUMN()-1,FALSE)*VLOOKUP($A234,Usinas!$C:$D,2,FALSE)</f>
        <v>1118.0296000000001</v>
      </c>
      <c r="N234" s="65">
        <f ca="1">VLOOKUP($A234,INDIRECT($P$2),COLUMN()-1,FALSE)*VLOOKUP($A234,Usinas!$C:$D,2,FALSE)</f>
        <v>1762.7328</v>
      </c>
      <c r="O234" s="65">
        <f ca="1">VLOOKUP($A234,INDIRECT($P$2),COLUMN()-1,FALSE)*VLOOKUP($A234,Usinas!$C:$D,2,FALSE)</f>
        <v>3287.7822999999999</v>
      </c>
    </row>
    <row r="235" spans="1:15" hidden="1" outlineLevel="2" x14ac:dyDescent="0.25">
      <c r="A235" s="30">
        <v>178</v>
      </c>
      <c r="B235" s="31" t="s">
        <v>210</v>
      </c>
      <c r="D235" s="65">
        <f ca="1">VLOOKUP($A235,INDIRECT($P$2),COLUMN()-1,FALSE)*VLOOKUP($A235,Usinas!$C:$D,2,FALSE)</f>
        <v>5030.3747999999996</v>
      </c>
      <c r="E235" s="65">
        <f ca="1">VLOOKUP($A235,INDIRECT($P$2),COLUMN()-1,FALSE)*VLOOKUP($A235,Usinas!$C:$D,2,FALSE)</f>
        <v>5372.0237999999999</v>
      </c>
      <c r="F235" s="65">
        <f ca="1">VLOOKUP($A235,INDIRECT($P$2),COLUMN()-1,FALSE)*VLOOKUP($A235,Usinas!$C:$D,2,FALSE)</f>
        <v>5356.8393999999998</v>
      </c>
      <c r="G235" s="65">
        <f ca="1">VLOOKUP($A235,INDIRECT($P$2),COLUMN()-1,FALSE)*VLOOKUP($A235,Usinas!$C:$D,2,FALSE)</f>
        <v>4401.3068000000003</v>
      </c>
      <c r="H235" s="65">
        <f ca="1">VLOOKUP($A235,INDIRECT($P$2),COLUMN()-1,FALSE)*VLOOKUP($A235,Usinas!$C:$D,2,FALSE)</f>
        <v>2664.8622</v>
      </c>
      <c r="I235" s="65">
        <f ca="1">VLOOKUP($A235,INDIRECT($P$2),COLUMN()-1,FALSE)*VLOOKUP($A235,Usinas!$C:$D,2,FALSE)</f>
        <v>1738.6138000000001</v>
      </c>
      <c r="J235" s="65">
        <f ca="1">VLOOKUP($A235,INDIRECT($P$2),COLUMN()-1,FALSE)*VLOOKUP($A235,Usinas!$C:$D,2,FALSE)</f>
        <v>1424.0798</v>
      </c>
      <c r="K235" s="65">
        <f ca="1">VLOOKUP($A235,INDIRECT($P$2),COLUMN()-1,FALSE)*VLOOKUP($A235,Usinas!$C:$D,2,FALSE)</f>
        <v>1244.0362</v>
      </c>
      <c r="L235" s="65">
        <f ca="1">VLOOKUP($A235,INDIRECT($P$2),COLUMN()-1,FALSE)*VLOOKUP($A235,Usinas!$C:$D,2,FALSE)</f>
        <v>1111.7149999999999</v>
      </c>
      <c r="M235" s="65">
        <f ca="1">VLOOKUP($A235,INDIRECT($P$2),COLUMN()-1,FALSE)*VLOOKUP($A235,Usinas!$C:$D,2,FALSE)</f>
        <v>1187.6369999999999</v>
      </c>
      <c r="N235" s="65">
        <f ca="1">VLOOKUP($A235,INDIRECT($P$2),COLUMN()-1,FALSE)*VLOOKUP($A235,Usinas!$C:$D,2,FALSE)</f>
        <v>1873.1042</v>
      </c>
      <c r="O235" s="65">
        <f ca="1">VLOOKUP($A235,INDIRECT($P$2),COLUMN()-1,FALSE)*VLOOKUP($A235,Usinas!$C:$D,2,FALSE)</f>
        <v>3494.5812000000001</v>
      </c>
    </row>
    <row r="236" spans="1:15" hidden="1" outlineLevel="1" x14ac:dyDescent="0.25">
      <c r="A236" s="32"/>
      <c r="B236" s="33" t="s">
        <v>56</v>
      </c>
      <c r="D236" s="74">
        <f t="shared" ref="D236:O236" ca="1" si="24">SUM(D232:D235)</f>
        <v>12953.491399999999</v>
      </c>
      <c r="E236" s="48">
        <f t="shared" ca="1" si="24"/>
        <v>13794.601500000001</v>
      </c>
      <c r="F236" s="48">
        <f t="shared" ca="1" si="24"/>
        <v>13704.825700000001</v>
      </c>
      <c r="G236" s="48">
        <f t="shared" ca="1" si="24"/>
        <v>11215.4799</v>
      </c>
      <c r="H236" s="48">
        <f t="shared" ca="1" si="24"/>
        <v>6784.3752999999997</v>
      </c>
      <c r="I236" s="75">
        <f t="shared" ca="1" si="24"/>
        <v>4450.1437999999998</v>
      </c>
      <c r="J236" s="74">
        <f t="shared" ca="1" si="24"/>
        <v>3653.4299000000001</v>
      </c>
      <c r="K236" s="48">
        <f t="shared" ca="1" si="24"/>
        <v>3188.0393999999997</v>
      </c>
      <c r="L236" s="48">
        <f t="shared" ca="1" si="24"/>
        <v>2849.1140999999998</v>
      </c>
      <c r="M236" s="48">
        <f t="shared" ca="1" si="24"/>
        <v>3061.0101999999997</v>
      </c>
      <c r="N236" s="48">
        <f t="shared" ca="1" si="24"/>
        <v>4858.5230000000001</v>
      </c>
      <c r="O236" s="75">
        <f t="shared" ca="1" si="24"/>
        <v>9032.2699000000011</v>
      </c>
    </row>
    <row r="237" spans="1:15" hidden="1" outlineLevel="1" x14ac:dyDescent="0.25">
      <c r="A237" s="34"/>
      <c r="B237" s="35" t="s">
        <v>0</v>
      </c>
      <c r="D237" s="76"/>
      <c r="E237" s="77"/>
      <c r="F237" s="77"/>
      <c r="G237" s="77"/>
      <c r="H237" s="77"/>
      <c r="I237" s="78"/>
      <c r="J237" s="76"/>
      <c r="K237" s="77"/>
      <c r="L237" s="77"/>
      <c r="M237" s="77"/>
      <c r="N237" s="77"/>
      <c r="O237" s="78"/>
    </row>
    <row r="238" spans="1:15" hidden="1" outlineLevel="1" x14ac:dyDescent="0.25">
      <c r="A238" s="2"/>
      <c r="B238" s="3"/>
      <c r="D238" s="53"/>
      <c r="E238" s="54"/>
      <c r="F238" s="54"/>
      <c r="G238" s="54"/>
      <c r="H238" s="54"/>
      <c r="I238" s="54"/>
      <c r="J238" s="53"/>
      <c r="K238" s="54"/>
      <c r="L238" s="54"/>
      <c r="M238" s="54"/>
      <c r="N238" s="54"/>
      <c r="O238" s="54"/>
    </row>
    <row r="239" spans="1:15" hidden="1" outlineLevel="1" x14ac:dyDescent="0.25">
      <c r="A239" s="36"/>
      <c r="B239" s="37"/>
      <c r="D239" s="545" t="s">
        <v>211</v>
      </c>
      <c r="E239" s="546" t="s">
        <v>58</v>
      </c>
      <c r="F239" s="546" t="s">
        <v>212</v>
      </c>
      <c r="G239" s="546"/>
      <c r="H239" s="546"/>
      <c r="I239" s="547"/>
      <c r="J239" s="545" t="s">
        <v>211</v>
      </c>
      <c r="K239" s="546" t="s">
        <v>58</v>
      </c>
      <c r="L239" s="546" t="s">
        <v>212</v>
      </c>
      <c r="M239" s="546"/>
      <c r="N239" s="546"/>
      <c r="O239" s="547"/>
    </row>
    <row r="240" spans="1:15" hidden="1" outlineLevel="2" x14ac:dyDescent="0.25">
      <c r="A240" s="30">
        <v>188</v>
      </c>
      <c r="B240" s="31" t="s">
        <v>213</v>
      </c>
      <c r="D240" s="65">
        <f ca="1">VLOOKUP($A240,INDIRECT($P$2),COLUMN()-1,FALSE)*VLOOKUP($A240,Usinas!$C:$D,2,FALSE)</f>
        <v>581.33699999999999</v>
      </c>
      <c r="E240" s="65">
        <f ca="1">VLOOKUP($A240,INDIRECT($P$2),COLUMN()-1,FALSE)*VLOOKUP($A240,Usinas!$C:$D,2,FALSE)</f>
        <v>424.16070000000002</v>
      </c>
      <c r="F240" s="65">
        <f ca="1">VLOOKUP($A240,INDIRECT($P$2),COLUMN()-1,FALSE)*VLOOKUP($A240,Usinas!$C:$D,2,FALSE)</f>
        <v>349.51990000000001</v>
      </c>
      <c r="G240" s="65">
        <f ca="1">VLOOKUP($A240,INDIRECT($P$2),COLUMN()-1,FALSE)*VLOOKUP($A240,Usinas!$C:$D,2,FALSE)</f>
        <v>241.1472</v>
      </c>
      <c r="H240" s="65">
        <f ca="1">VLOOKUP($A240,INDIRECT($P$2),COLUMN()-1,FALSE)*VLOOKUP($A240,Usinas!$C:$D,2,FALSE)</f>
        <v>146.41079999999999</v>
      </c>
      <c r="I240" s="65">
        <f ca="1">VLOOKUP($A240,INDIRECT($P$2),COLUMN()-1,FALSE)*VLOOKUP($A240,Usinas!$C:$D,2,FALSE)</f>
        <v>116.26739999999999</v>
      </c>
      <c r="J240" s="65">
        <f ca="1">VLOOKUP($A240,INDIRECT($P$2),COLUMN()-1,FALSE)*VLOOKUP($A240,Usinas!$C:$D,2,FALSE)</f>
        <v>98.3249</v>
      </c>
      <c r="K240" s="65">
        <f ca="1">VLOOKUP($A240,INDIRECT($P$2),COLUMN()-1,FALSE)*VLOOKUP($A240,Usinas!$C:$D,2,FALSE)</f>
        <v>83.253200000000007</v>
      </c>
      <c r="L240" s="65">
        <f ca="1">VLOOKUP($A240,INDIRECT($P$2),COLUMN()-1,FALSE)*VLOOKUP($A240,Usinas!$C:$D,2,FALSE)</f>
        <v>75.358500000000006</v>
      </c>
      <c r="M240" s="65">
        <f ca="1">VLOOKUP($A240,INDIRECT($P$2),COLUMN()-1,FALSE)*VLOOKUP($A240,Usinas!$C:$D,2,FALSE)</f>
        <v>120.5736</v>
      </c>
      <c r="N240" s="65">
        <f ca="1">VLOOKUP($A240,INDIRECT($P$2),COLUMN()-1,FALSE)*VLOOKUP($A240,Usinas!$C:$D,2,FALSE)</f>
        <v>332.29509999999999</v>
      </c>
      <c r="O240" s="65">
        <f ca="1">VLOOKUP($A240,INDIRECT($P$2),COLUMN()-1,FALSE)*VLOOKUP($A240,Usinas!$C:$D,2,FALSE)</f>
        <v>623.68129999999996</v>
      </c>
    </row>
    <row r="241" spans="1:15" hidden="1" outlineLevel="1" x14ac:dyDescent="0.25">
      <c r="A241" s="32"/>
      <c r="B241" s="33" t="s">
        <v>56</v>
      </c>
      <c r="D241" s="74">
        <f t="shared" ref="D241:O241" ca="1" si="25">D240</f>
        <v>581.33699999999999</v>
      </c>
      <c r="E241" s="48">
        <f t="shared" ca="1" si="25"/>
        <v>424.16070000000002</v>
      </c>
      <c r="F241" s="48">
        <f t="shared" ca="1" si="25"/>
        <v>349.51990000000001</v>
      </c>
      <c r="G241" s="48">
        <f t="shared" ca="1" si="25"/>
        <v>241.1472</v>
      </c>
      <c r="H241" s="48">
        <f t="shared" ca="1" si="25"/>
        <v>146.41079999999999</v>
      </c>
      <c r="I241" s="75">
        <f t="shared" ca="1" si="25"/>
        <v>116.26739999999999</v>
      </c>
      <c r="J241" s="74">
        <f t="shared" ca="1" si="25"/>
        <v>98.3249</v>
      </c>
      <c r="K241" s="48">
        <f t="shared" ca="1" si="25"/>
        <v>83.253200000000007</v>
      </c>
      <c r="L241" s="48">
        <f t="shared" ca="1" si="25"/>
        <v>75.358500000000006</v>
      </c>
      <c r="M241" s="48">
        <f t="shared" ca="1" si="25"/>
        <v>120.5736</v>
      </c>
      <c r="N241" s="48">
        <f t="shared" ca="1" si="25"/>
        <v>332.29509999999999</v>
      </c>
      <c r="O241" s="75">
        <f t="shared" ca="1" si="25"/>
        <v>623.68129999999996</v>
      </c>
    </row>
    <row r="242" spans="1:15" hidden="1" outlineLevel="1" x14ac:dyDescent="0.25">
      <c r="A242" s="34"/>
      <c r="B242" s="35" t="s">
        <v>0</v>
      </c>
      <c r="D242" s="76"/>
      <c r="E242" s="77"/>
      <c r="F242" s="77"/>
      <c r="G242" s="77"/>
      <c r="H242" s="77"/>
      <c r="I242" s="78"/>
      <c r="J242" s="76"/>
      <c r="K242" s="77"/>
      <c r="L242" s="77"/>
      <c r="M242" s="77"/>
      <c r="N242" s="77"/>
      <c r="O242" s="78"/>
    </row>
    <row r="243" spans="1:15" hidden="1" outlineLevel="1" x14ac:dyDescent="0.25">
      <c r="A243" s="2"/>
      <c r="B243" s="3"/>
      <c r="D243" s="53"/>
      <c r="E243" s="54"/>
      <c r="F243" s="54"/>
      <c r="G243" s="54"/>
      <c r="H243" s="54"/>
      <c r="I243" s="54"/>
      <c r="J243" s="53"/>
      <c r="K243" s="54"/>
      <c r="L243" s="54"/>
      <c r="M243" s="54"/>
      <c r="N243" s="54"/>
      <c r="O243" s="54"/>
    </row>
    <row r="244" spans="1:15" hidden="1" outlineLevel="1" x14ac:dyDescent="0.25">
      <c r="A244" s="36"/>
      <c r="B244" s="37"/>
      <c r="D244" s="545" t="s">
        <v>214</v>
      </c>
      <c r="E244" s="546" t="s">
        <v>58</v>
      </c>
      <c r="F244" s="546" t="s">
        <v>215</v>
      </c>
      <c r="G244" s="546"/>
      <c r="H244" s="546"/>
      <c r="I244" s="547"/>
      <c r="J244" s="545" t="s">
        <v>214</v>
      </c>
      <c r="K244" s="546" t="s">
        <v>58</v>
      </c>
      <c r="L244" s="546" t="s">
        <v>215</v>
      </c>
      <c r="M244" s="546"/>
      <c r="N244" s="546"/>
      <c r="O244" s="547"/>
    </row>
    <row r="245" spans="1:15" hidden="1" outlineLevel="2" x14ac:dyDescent="0.25">
      <c r="A245" s="30">
        <v>190</v>
      </c>
      <c r="B245" s="31" t="s">
        <v>216</v>
      </c>
      <c r="D245" s="65">
        <f ca="1">VLOOKUP($A245,INDIRECT($P$2),COLUMN()-1,FALSE)*VLOOKUP($A245,Usinas!$C:$D,2,FALSE)</f>
        <v>240.99119999999999</v>
      </c>
      <c r="E245" s="65">
        <f ca="1">VLOOKUP($A245,INDIRECT($P$2),COLUMN()-1,FALSE)*VLOOKUP($A245,Usinas!$C:$D,2,FALSE)</f>
        <v>267.39609999999999</v>
      </c>
      <c r="F245" s="65">
        <f ca="1">VLOOKUP($A245,INDIRECT($P$2),COLUMN()-1,FALSE)*VLOOKUP($A245,Usinas!$C:$D,2,FALSE)</f>
        <v>282.64400000000001</v>
      </c>
      <c r="G245" s="65">
        <f ca="1">VLOOKUP($A245,INDIRECT($P$2),COLUMN()-1,FALSE)*VLOOKUP($A245,Usinas!$C:$D,2,FALSE)</f>
        <v>249.54490000000001</v>
      </c>
      <c r="H245" s="65">
        <f ca="1">VLOOKUP($A245,INDIRECT($P$2),COLUMN()-1,FALSE)*VLOOKUP($A245,Usinas!$C:$D,2,FALSE)</f>
        <v>162.14840000000001</v>
      </c>
      <c r="I245" s="65">
        <f ca="1">VLOOKUP($A245,INDIRECT($P$2),COLUMN()-1,FALSE)*VLOOKUP($A245,Usinas!$C:$D,2,FALSE)</f>
        <v>112.6857</v>
      </c>
      <c r="J245" s="65">
        <f ca="1">VLOOKUP($A245,INDIRECT($P$2),COLUMN()-1,FALSE)*VLOOKUP($A245,Usinas!$C:$D,2,FALSE)</f>
        <v>97.437799999999996</v>
      </c>
      <c r="K245" s="65">
        <f ca="1">VLOOKUP($A245,INDIRECT($P$2),COLUMN()-1,FALSE)*VLOOKUP($A245,Usinas!$C:$D,2,FALSE)</f>
        <v>88.884100000000004</v>
      </c>
      <c r="L245" s="65">
        <f ca="1">VLOOKUP($A245,INDIRECT($P$2),COLUMN()-1,FALSE)*VLOOKUP($A245,Usinas!$C:$D,2,FALSE)</f>
        <v>87.024600000000007</v>
      </c>
      <c r="M245" s="65">
        <f ca="1">VLOOKUP($A245,INDIRECT($P$2),COLUMN()-1,FALSE)*VLOOKUP($A245,Usinas!$C:$D,2,FALSE)</f>
        <v>105.61960000000001</v>
      </c>
      <c r="N245" s="65">
        <f ca="1">VLOOKUP($A245,INDIRECT($P$2),COLUMN()-1,FALSE)*VLOOKUP($A245,Usinas!$C:$D,2,FALSE)</f>
        <v>146.90049999999999</v>
      </c>
      <c r="O245" s="65">
        <f ca="1">VLOOKUP($A245,INDIRECT($P$2),COLUMN()-1,FALSE)*VLOOKUP($A245,Usinas!$C:$D,2,FALSE)</f>
        <v>195.2475</v>
      </c>
    </row>
    <row r="246" spans="1:15" hidden="1" outlineLevel="1" x14ac:dyDescent="0.25">
      <c r="A246" s="32"/>
      <c r="B246" s="33" t="s">
        <v>56</v>
      </c>
      <c r="D246" s="74">
        <f t="shared" ref="D246:O246" ca="1" si="26">D245</f>
        <v>240.99119999999999</v>
      </c>
      <c r="E246" s="48">
        <f t="shared" ca="1" si="26"/>
        <v>267.39609999999999</v>
      </c>
      <c r="F246" s="48">
        <f t="shared" ca="1" si="26"/>
        <v>282.64400000000001</v>
      </c>
      <c r="G246" s="48">
        <f t="shared" ca="1" si="26"/>
        <v>249.54490000000001</v>
      </c>
      <c r="H246" s="48">
        <f t="shared" ca="1" si="26"/>
        <v>162.14840000000001</v>
      </c>
      <c r="I246" s="75">
        <f t="shared" ca="1" si="26"/>
        <v>112.6857</v>
      </c>
      <c r="J246" s="74">
        <f t="shared" ca="1" si="26"/>
        <v>97.437799999999996</v>
      </c>
      <c r="K246" s="48">
        <f t="shared" ca="1" si="26"/>
        <v>88.884100000000004</v>
      </c>
      <c r="L246" s="48">
        <f t="shared" ca="1" si="26"/>
        <v>87.024600000000007</v>
      </c>
      <c r="M246" s="48">
        <f t="shared" ca="1" si="26"/>
        <v>105.61960000000001</v>
      </c>
      <c r="N246" s="48">
        <f t="shared" ca="1" si="26"/>
        <v>146.90049999999999</v>
      </c>
      <c r="O246" s="75">
        <f t="shared" ca="1" si="26"/>
        <v>195.2475</v>
      </c>
    </row>
    <row r="247" spans="1:15" hidden="1" outlineLevel="1" x14ac:dyDescent="0.25">
      <c r="A247" s="34"/>
      <c r="B247" s="35" t="s">
        <v>0</v>
      </c>
      <c r="D247" s="76"/>
      <c r="E247" s="77"/>
      <c r="F247" s="77"/>
      <c r="G247" s="77"/>
      <c r="H247" s="77"/>
      <c r="I247" s="78"/>
      <c r="J247" s="76"/>
      <c r="K247" s="77"/>
      <c r="L247" s="77"/>
      <c r="M247" s="77"/>
      <c r="N247" s="77"/>
      <c r="O247" s="78"/>
    </row>
    <row r="248" spans="1:15" hidden="1" outlineLevel="1" x14ac:dyDescent="0.25">
      <c r="A248" s="2"/>
      <c r="B248" s="3"/>
      <c r="D248" s="53"/>
      <c r="E248" s="54"/>
      <c r="F248" s="54"/>
      <c r="G248" s="54"/>
      <c r="H248" s="54"/>
      <c r="I248" s="54"/>
      <c r="J248" s="53"/>
      <c r="K248" s="54"/>
      <c r="L248" s="54"/>
      <c r="M248" s="54"/>
      <c r="N248" s="54"/>
      <c r="O248" s="54"/>
    </row>
    <row r="249" spans="1:15" hidden="1" outlineLevel="1" x14ac:dyDescent="0.25">
      <c r="A249" s="36"/>
      <c r="B249" s="37"/>
      <c r="D249" s="545" t="s">
        <v>217</v>
      </c>
      <c r="E249" s="546" t="s">
        <v>58</v>
      </c>
      <c r="F249" s="546" t="s">
        <v>218</v>
      </c>
      <c r="G249" s="546"/>
      <c r="H249" s="546"/>
      <c r="I249" s="547"/>
      <c r="J249" s="545" t="s">
        <v>217</v>
      </c>
      <c r="K249" s="546" t="s">
        <v>58</v>
      </c>
      <c r="L249" s="546" t="s">
        <v>218</v>
      </c>
      <c r="M249" s="546"/>
      <c r="N249" s="546"/>
      <c r="O249" s="547"/>
    </row>
    <row r="250" spans="1:15" hidden="1" outlineLevel="2" x14ac:dyDescent="0.25">
      <c r="A250" s="30">
        <v>254</v>
      </c>
      <c r="B250" s="31" t="s">
        <v>219</v>
      </c>
      <c r="D250" s="65">
        <f ca="1">VLOOKUP($A250,INDIRECT($P$2),COLUMN()-1,FALSE)*VLOOKUP($A250,Usinas!$C:$D,2,FALSE)</f>
        <v>148.18440000000001</v>
      </c>
      <c r="E250" s="65">
        <f ca="1">VLOOKUP($A250,INDIRECT($P$2),COLUMN()-1,FALSE)*VLOOKUP($A250,Usinas!$C:$D,2,FALSE)</f>
        <v>144.50280000000001</v>
      </c>
      <c r="F250" s="65">
        <f ca="1">VLOOKUP($A250,INDIRECT($P$2),COLUMN()-1,FALSE)*VLOOKUP($A250,Usinas!$C:$D,2,FALSE)</f>
        <v>142.66200000000001</v>
      </c>
      <c r="G250" s="65">
        <f ca="1">VLOOKUP($A250,INDIRECT($P$2),COLUMN()-1,FALSE)*VLOOKUP($A250,Usinas!$C:$D,2,FALSE)</f>
        <v>119.652</v>
      </c>
      <c r="H250" s="65">
        <f ca="1">VLOOKUP($A250,INDIRECT($P$2),COLUMN()-1,FALSE)*VLOOKUP($A250,Usinas!$C:$D,2,FALSE)</f>
        <v>72.711600000000004</v>
      </c>
      <c r="I250" s="65">
        <f ca="1">VLOOKUP($A250,INDIRECT($P$2),COLUMN()-1,FALSE)*VLOOKUP($A250,Usinas!$C:$D,2,FALSE)</f>
        <v>49.701599999999999</v>
      </c>
      <c r="J250" s="65">
        <f ca="1">VLOOKUP($A250,INDIRECT($P$2),COLUMN()-1,FALSE)*VLOOKUP($A250,Usinas!$C:$D,2,FALSE)</f>
        <v>49.701599999999999</v>
      </c>
      <c r="K250" s="65">
        <f ca="1">VLOOKUP($A250,INDIRECT($P$2),COLUMN()-1,FALSE)*VLOOKUP($A250,Usinas!$C:$D,2,FALSE)</f>
        <v>40.497599999999998</v>
      </c>
      <c r="L250" s="65">
        <f ca="1">VLOOKUP($A250,INDIRECT($P$2),COLUMN()-1,FALSE)*VLOOKUP($A250,Usinas!$C:$D,2,FALSE)</f>
        <v>27.611999999999998</v>
      </c>
      <c r="M250" s="65">
        <f ca="1">VLOOKUP($A250,INDIRECT($P$2),COLUMN()-1,FALSE)*VLOOKUP($A250,Usinas!$C:$D,2,FALSE)</f>
        <v>33.134399999999999</v>
      </c>
      <c r="N250" s="65">
        <f ca="1">VLOOKUP($A250,INDIRECT($P$2),COLUMN()-1,FALSE)*VLOOKUP($A250,Usinas!$C:$D,2,FALSE)</f>
        <v>86.517600000000002</v>
      </c>
      <c r="O250" s="65">
        <f ca="1">VLOOKUP($A250,INDIRECT($P$2),COLUMN()-1,FALSE)*VLOOKUP($A250,Usinas!$C:$D,2,FALSE)</f>
        <v>181.31880000000001</v>
      </c>
    </row>
    <row r="251" spans="1:15" hidden="1" outlineLevel="1" x14ac:dyDescent="0.25">
      <c r="A251" s="32"/>
      <c r="B251" s="33" t="s">
        <v>56</v>
      </c>
      <c r="D251" s="74">
        <f t="shared" ref="D251:O251" ca="1" si="27">D250</f>
        <v>148.18440000000001</v>
      </c>
      <c r="E251" s="48">
        <f t="shared" ca="1" si="27"/>
        <v>144.50280000000001</v>
      </c>
      <c r="F251" s="48">
        <f t="shared" ca="1" si="27"/>
        <v>142.66200000000001</v>
      </c>
      <c r="G251" s="48">
        <f t="shared" ca="1" si="27"/>
        <v>119.652</v>
      </c>
      <c r="H251" s="48">
        <f t="shared" ca="1" si="27"/>
        <v>72.711600000000004</v>
      </c>
      <c r="I251" s="75">
        <f t="shared" ca="1" si="27"/>
        <v>49.701599999999999</v>
      </c>
      <c r="J251" s="74">
        <f t="shared" ca="1" si="27"/>
        <v>49.701599999999999</v>
      </c>
      <c r="K251" s="48">
        <f t="shared" ca="1" si="27"/>
        <v>40.497599999999998</v>
      </c>
      <c r="L251" s="48">
        <f t="shared" ca="1" si="27"/>
        <v>27.611999999999998</v>
      </c>
      <c r="M251" s="48">
        <f t="shared" ca="1" si="27"/>
        <v>33.134399999999999</v>
      </c>
      <c r="N251" s="48">
        <f t="shared" ca="1" si="27"/>
        <v>86.517600000000002</v>
      </c>
      <c r="O251" s="75">
        <f t="shared" ca="1" si="27"/>
        <v>181.31880000000001</v>
      </c>
    </row>
    <row r="252" spans="1:15" hidden="1" outlineLevel="1" x14ac:dyDescent="0.25">
      <c r="A252" s="34"/>
      <c r="B252" s="35" t="s">
        <v>0</v>
      </c>
      <c r="D252" s="76"/>
      <c r="E252" s="77"/>
      <c r="F252" s="77"/>
      <c r="G252" s="77"/>
      <c r="H252" s="77"/>
      <c r="I252" s="78"/>
      <c r="J252" s="76"/>
      <c r="K252" s="77"/>
      <c r="L252" s="77"/>
      <c r="M252" s="77"/>
      <c r="N252" s="77"/>
      <c r="O252" s="78"/>
    </row>
    <row r="253" spans="1:15" hidden="1" outlineLevel="1" x14ac:dyDescent="0.25">
      <c r="A253" s="2"/>
      <c r="B253" s="3"/>
      <c r="D253" s="53"/>
      <c r="E253" s="54"/>
      <c r="F253" s="54"/>
      <c r="G253" s="54"/>
      <c r="H253" s="54"/>
      <c r="I253" s="54"/>
      <c r="J253" s="53"/>
      <c r="K253" s="54"/>
      <c r="L253" s="54"/>
      <c r="M253" s="54"/>
      <c r="N253" s="54"/>
      <c r="O253" s="54"/>
    </row>
    <row r="254" spans="1:15" ht="15.75" collapsed="1" x14ac:dyDescent="0.25">
      <c r="A254" s="85"/>
      <c r="B254" s="86"/>
      <c r="C254" s="97"/>
      <c r="D254" s="548" t="s">
        <v>220</v>
      </c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50"/>
    </row>
    <row r="255" spans="1:15" ht="15.75" x14ac:dyDescent="0.25">
      <c r="A255" s="87"/>
      <c r="B255" s="88" t="s">
        <v>56</v>
      </c>
      <c r="C255" s="97"/>
      <c r="D255" s="88">
        <f t="shared" ref="D255:O255" ca="1" si="28">D236+D241+D246+D251</f>
        <v>13924.003999999999</v>
      </c>
      <c r="E255" s="89">
        <f t="shared" ca="1" si="28"/>
        <v>14630.661100000001</v>
      </c>
      <c r="F255" s="89">
        <f t="shared" ca="1" si="28"/>
        <v>14479.651600000001</v>
      </c>
      <c r="G255" s="89">
        <f t="shared" ca="1" si="28"/>
        <v>11825.824000000001</v>
      </c>
      <c r="H255" s="89">
        <f t="shared" ca="1" si="28"/>
        <v>7165.646099999999</v>
      </c>
      <c r="I255" s="90">
        <f t="shared" ca="1" si="28"/>
        <v>4728.7984999999999</v>
      </c>
      <c r="J255" s="88">
        <f t="shared" ca="1" si="28"/>
        <v>3898.8942000000002</v>
      </c>
      <c r="K255" s="89">
        <f t="shared" ca="1" si="28"/>
        <v>3400.6743000000001</v>
      </c>
      <c r="L255" s="89">
        <f t="shared" ca="1" si="28"/>
        <v>3039.1091999999999</v>
      </c>
      <c r="M255" s="89">
        <f t="shared" ca="1" si="28"/>
        <v>3320.3377999999998</v>
      </c>
      <c r="N255" s="89">
        <f t="shared" ca="1" si="28"/>
        <v>5424.2362000000003</v>
      </c>
      <c r="O255" s="90">
        <f t="shared" ca="1" si="28"/>
        <v>10032.517500000002</v>
      </c>
    </row>
    <row r="257" spans="1:15" x14ac:dyDescent="0.25">
      <c r="A257" s="103"/>
      <c r="B257" s="104"/>
      <c r="C257" s="105"/>
      <c r="D257" s="106"/>
      <c r="E257" s="107"/>
      <c r="F257" s="107"/>
      <c r="G257" s="107"/>
      <c r="H257" s="107"/>
      <c r="I257" s="108"/>
    </row>
    <row r="258" spans="1:15" outlineLevel="1" x14ac:dyDescent="0.25">
      <c r="A258" s="4"/>
      <c r="B258" s="5"/>
      <c r="C258" s="105"/>
      <c r="D258" s="551" t="s">
        <v>221</v>
      </c>
      <c r="E258" s="552"/>
      <c r="F258" s="552"/>
      <c r="G258" s="552"/>
      <c r="H258" s="552"/>
      <c r="I258" s="553"/>
      <c r="J258" s="551" t="s">
        <v>221</v>
      </c>
      <c r="K258" s="552"/>
      <c r="L258" s="552"/>
      <c r="M258" s="552"/>
      <c r="N258" s="552"/>
      <c r="O258" s="553"/>
    </row>
    <row r="259" spans="1:15" outlineLevel="2" x14ac:dyDescent="0.25">
      <c r="A259" s="6">
        <v>271</v>
      </c>
      <c r="B259" s="7" t="s">
        <v>222</v>
      </c>
      <c r="C259" s="105"/>
      <c r="D259" s="65">
        <f ca="1">VLOOKUP($A259,INDIRECT($P$2),COLUMN()-1,FALSE)*VLOOKUP($A259,Usinas!$C:$D,2,FALSE)</f>
        <v>1367.1288</v>
      </c>
      <c r="E259" s="65">
        <f ca="1">VLOOKUP($A259,INDIRECT($P$2),COLUMN()-1,FALSE)*VLOOKUP($A259,Usinas!$C:$D,2,FALSE)</f>
        <v>1640.2739999999999</v>
      </c>
      <c r="F259" s="65">
        <f ca="1">VLOOKUP($A259,INDIRECT($P$2),COLUMN()-1,FALSE)*VLOOKUP($A259,Usinas!$C:$D,2,FALSE)</f>
        <v>1741.0752</v>
      </c>
      <c r="G259" s="65">
        <f ca="1">VLOOKUP($A259,INDIRECT($P$2),COLUMN()-1,FALSE)*VLOOKUP($A259,Usinas!$C:$D,2,FALSE)</f>
        <v>1449.6936000000001</v>
      </c>
      <c r="H259" s="65">
        <f ca="1">VLOOKUP($A259,INDIRECT($P$2),COLUMN()-1,FALSE)*VLOOKUP($A259,Usinas!$C:$D,2,FALSE)</f>
        <v>816.63</v>
      </c>
      <c r="I259" s="65">
        <f ca="1">VLOOKUP($A259,INDIRECT($P$2),COLUMN()-1,FALSE)*VLOOKUP($A259,Usinas!$C:$D,2,FALSE)</f>
        <v>465.1284</v>
      </c>
      <c r="J259" s="65">
        <f ca="1">VLOOKUP($A259,INDIRECT($P$2),COLUMN()-1,FALSE)*VLOOKUP($A259,Usinas!$C:$D,2,FALSE)</f>
        <v>329.05680000000001</v>
      </c>
      <c r="K259" s="65">
        <f ca="1">VLOOKUP($A259,INDIRECT($P$2),COLUMN()-1,FALSE)*VLOOKUP($A259,Usinas!$C:$D,2,FALSE)</f>
        <v>253.7064</v>
      </c>
      <c r="L259" s="65">
        <f ca="1">VLOOKUP($A259,INDIRECT($P$2),COLUMN()-1,FALSE)*VLOOKUP($A259,Usinas!$C:$D,2,FALSE)</f>
        <v>228.85679999999999</v>
      </c>
      <c r="M259" s="65">
        <f ca="1">VLOOKUP($A259,INDIRECT($P$2),COLUMN()-1,FALSE)*VLOOKUP($A259,Usinas!$C:$D,2,FALSE)</f>
        <v>295.18919999999997</v>
      </c>
      <c r="N259" s="65">
        <f ca="1">VLOOKUP($A259,INDIRECT($P$2),COLUMN()-1,FALSE)*VLOOKUP($A259,Usinas!$C:$D,2,FALSE)</f>
        <v>513.024</v>
      </c>
      <c r="O259" s="65">
        <f ca="1">VLOOKUP($A259,INDIRECT($P$2),COLUMN()-1,FALSE)*VLOOKUP($A259,Usinas!$C:$D,2,FALSE)</f>
        <v>940.27679999999998</v>
      </c>
    </row>
    <row r="260" spans="1:15" outlineLevel="2" x14ac:dyDescent="0.25">
      <c r="A260" s="6">
        <v>275</v>
      </c>
      <c r="B260" s="7" t="s">
        <v>37</v>
      </c>
      <c r="C260" s="105"/>
      <c r="D260" s="65">
        <f ca="1">VLOOKUP($A260,INDIRECT($P$2),COLUMN()-1,FALSE)*VLOOKUP($A260,Usinas!$C:$D,2,FALSE)</f>
        <v>8225.1928000000007</v>
      </c>
      <c r="E260" s="65">
        <f ca="1">VLOOKUP($A260,INDIRECT($P$2),COLUMN()-1,FALSE)*VLOOKUP($A260,Usinas!$C:$D,2,FALSE)</f>
        <v>11159.707400000001</v>
      </c>
      <c r="F260" s="65">
        <f ca="1">VLOOKUP($A260,INDIRECT($P$2),COLUMN()-1,FALSE)*VLOOKUP($A260,Usinas!$C:$D,2,FALSE)</f>
        <v>13064.154200000001</v>
      </c>
      <c r="G260" s="65">
        <f ca="1">VLOOKUP($A260,INDIRECT($P$2),COLUMN()-1,FALSE)*VLOOKUP($A260,Usinas!$C:$D,2,FALSE)</f>
        <v>13054.286600000001</v>
      </c>
      <c r="H260" s="65">
        <f ca="1">VLOOKUP($A260,INDIRECT($P$2),COLUMN()-1,FALSE)*VLOOKUP($A260,Usinas!$C:$D,2,FALSE)</f>
        <v>8504.2266</v>
      </c>
      <c r="I260" s="65">
        <f ca="1">VLOOKUP($A260,INDIRECT($P$2),COLUMN()-1,FALSE)*VLOOKUP($A260,Usinas!$C:$D,2,FALSE)</f>
        <v>3979.3838000000001</v>
      </c>
      <c r="J260" s="65">
        <f ca="1">VLOOKUP($A260,INDIRECT($P$2),COLUMN()-1,FALSE)*VLOOKUP($A260,Usinas!$C:$D,2,FALSE)</f>
        <v>2283.2530000000002</v>
      </c>
      <c r="K260" s="65">
        <f ca="1">VLOOKUP($A260,INDIRECT($P$2),COLUMN()-1,FALSE)*VLOOKUP($A260,Usinas!$C:$D,2,FALSE)</f>
        <v>1599.6476</v>
      </c>
      <c r="L260" s="65">
        <f ca="1">VLOOKUP($A260,INDIRECT($P$2),COLUMN()-1,FALSE)*VLOOKUP($A260,Usinas!$C:$D,2,FALSE)</f>
        <v>1263.0527999999999</v>
      </c>
      <c r="M260" s="65">
        <f ca="1">VLOOKUP($A260,INDIRECT($P$2),COLUMN()-1,FALSE)*VLOOKUP($A260,Usinas!$C:$D,2,FALSE)</f>
        <v>1417.097</v>
      </c>
      <c r="N260" s="65">
        <f ca="1">VLOOKUP($A260,INDIRECT($P$2),COLUMN()-1,FALSE)*VLOOKUP($A260,Usinas!$C:$D,2,FALSE)</f>
        <v>2347.9405999999999</v>
      </c>
      <c r="O260" s="65">
        <f ca="1">VLOOKUP($A260,INDIRECT($P$2),COLUMN()-1,FALSE)*VLOOKUP($A260,Usinas!$C:$D,2,FALSE)</f>
        <v>4621.326</v>
      </c>
    </row>
    <row r="261" spans="1:15" outlineLevel="1" x14ac:dyDescent="0.25">
      <c r="A261" s="8"/>
      <c r="B261" s="9" t="s">
        <v>56</v>
      </c>
      <c r="C261" s="105"/>
      <c r="D261" s="55">
        <f t="shared" ref="D261:O261" ca="1" si="29">SUM(D259:D260)</f>
        <v>9592.3216000000011</v>
      </c>
      <c r="E261" s="48">
        <f t="shared" ca="1" si="29"/>
        <v>12799.981400000001</v>
      </c>
      <c r="F261" s="48">
        <f t="shared" ca="1" si="29"/>
        <v>14805.2294</v>
      </c>
      <c r="G261" s="48">
        <f t="shared" ca="1" si="29"/>
        <v>14503.980200000002</v>
      </c>
      <c r="H261" s="48">
        <f t="shared" ca="1" si="29"/>
        <v>9320.8565999999992</v>
      </c>
      <c r="I261" s="56">
        <f t="shared" ca="1" si="29"/>
        <v>4444.5122000000001</v>
      </c>
      <c r="J261" s="55">
        <f t="shared" ca="1" si="29"/>
        <v>2612.3098</v>
      </c>
      <c r="K261" s="48">
        <f t="shared" ca="1" si="29"/>
        <v>1853.354</v>
      </c>
      <c r="L261" s="48">
        <f t="shared" ca="1" si="29"/>
        <v>1491.9096</v>
      </c>
      <c r="M261" s="48">
        <f t="shared" ca="1" si="29"/>
        <v>1712.2862</v>
      </c>
      <c r="N261" s="48">
        <f t="shared" ca="1" si="29"/>
        <v>2860.9645999999998</v>
      </c>
      <c r="O261" s="56">
        <f t="shared" ca="1" si="29"/>
        <v>5561.6027999999997</v>
      </c>
    </row>
    <row r="262" spans="1:15" outlineLevel="1" x14ac:dyDescent="0.25">
      <c r="A262" s="10"/>
      <c r="B262" s="11" t="s">
        <v>0</v>
      </c>
      <c r="C262" s="105"/>
      <c r="D262" s="57"/>
      <c r="E262" s="58"/>
      <c r="F262" s="58"/>
      <c r="G262" s="58"/>
      <c r="H262" s="58"/>
      <c r="I262" s="59"/>
      <c r="J262" s="57"/>
      <c r="K262" s="58"/>
      <c r="L262" s="58"/>
      <c r="M262" s="58"/>
      <c r="N262" s="58"/>
      <c r="O262" s="59"/>
    </row>
    <row r="263" spans="1:15" outlineLevel="1" x14ac:dyDescent="0.25">
      <c r="A263" s="2"/>
      <c r="B263" s="3"/>
      <c r="C263" s="105"/>
      <c r="D263" s="53"/>
      <c r="E263" s="54"/>
      <c r="F263" s="54"/>
      <c r="G263" s="54"/>
      <c r="H263" s="54"/>
      <c r="I263" s="54"/>
      <c r="J263" s="53"/>
      <c r="K263" s="54"/>
      <c r="L263" s="54"/>
      <c r="M263" s="54"/>
      <c r="N263" s="54"/>
      <c r="O263" s="54"/>
    </row>
    <row r="264" spans="1:15" outlineLevel="1" x14ac:dyDescent="0.25">
      <c r="A264" s="12"/>
      <c r="B264" s="13"/>
      <c r="C264" s="105"/>
      <c r="D264" s="557" t="s">
        <v>223</v>
      </c>
      <c r="E264" s="558"/>
      <c r="F264" s="558"/>
      <c r="G264" s="558"/>
      <c r="H264" s="558"/>
      <c r="I264" s="559"/>
      <c r="J264" s="557" t="s">
        <v>223</v>
      </c>
      <c r="K264" s="558"/>
      <c r="L264" s="558"/>
      <c r="M264" s="558"/>
      <c r="N264" s="558"/>
      <c r="O264" s="559"/>
    </row>
    <row r="265" spans="1:15" outlineLevel="2" x14ac:dyDescent="0.25">
      <c r="A265" s="6">
        <v>277</v>
      </c>
      <c r="B265" s="7" t="s">
        <v>224</v>
      </c>
      <c r="C265" s="105"/>
      <c r="D265" s="65">
        <f ca="1">VLOOKUP($A265,INDIRECT($P$2),COLUMN()-1,FALSE)*VLOOKUP($A265,Usinas!$C:$D,2,FALSE)</f>
        <v>22.451000000000001</v>
      </c>
      <c r="E265" s="65">
        <f ca="1">VLOOKUP($A265,INDIRECT($P$2),COLUMN()-1,FALSE)*VLOOKUP($A265,Usinas!$C:$D,2,FALSE)</f>
        <v>32.813000000000002</v>
      </c>
      <c r="F265" s="65">
        <f ca="1">VLOOKUP($A265,INDIRECT($P$2),COLUMN()-1,FALSE)*VLOOKUP($A265,Usinas!$C:$D,2,FALSE)</f>
        <v>50.24</v>
      </c>
      <c r="G265" s="65">
        <f ca="1">VLOOKUP($A265,INDIRECT($P$2),COLUMN()-1,FALSE)*VLOOKUP($A265,Usinas!$C:$D,2,FALSE)</f>
        <v>63.427999999999997</v>
      </c>
      <c r="H265" s="65">
        <f ca="1">VLOOKUP($A265,INDIRECT($P$2),COLUMN()-1,FALSE)*VLOOKUP($A265,Usinas!$C:$D,2,FALSE)</f>
        <v>60.601999999999997</v>
      </c>
      <c r="I265" s="65">
        <f ca="1">VLOOKUP($A265,INDIRECT($P$2),COLUMN()-1,FALSE)*VLOOKUP($A265,Usinas!$C:$D,2,FALSE)</f>
        <v>41.762</v>
      </c>
      <c r="J265" s="65">
        <f ca="1">VLOOKUP($A265,INDIRECT($P$2),COLUMN()-1,FALSE)*VLOOKUP($A265,Usinas!$C:$D,2,FALSE)</f>
        <v>30.928999999999998</v>
      </c>
      <c r="K265" s="65">
        <f ca="1">VLOOKUP($A265,INDIRECT($P$2),COLUMN()-1,FALSE)*VLOOKUP($A265,Usinas!$C:$D,2,FALSE)</f>
        <v>23.393000000000001</v>
      </c>
      <c r="L265" s="65">
        <f ca="1">VLOOKUP($A265,INDIRECT($P$2),COLUMN()-1,FALSE)*VLOOKUP($A265,Usinas!$C:$D,2,FALSE)</f>
        <v>20.253</v>
      </c>
      <c r="M265" s="65">
        <f ca="1">VLOOKUP($A265,INDIRECT($P$2),COLUMN()-1,FALSE)*VLOOKUP($A265,Usinas!$C:$D,2,FALSE)</f>
        <v>18.055</v>
      </c>
      <c r="N265" s="65">
        <f ca="1">VLOOKUP($A265,INDIRECT($P$2),COLUMN()-1,FALSE)*VLOOKUP($A265,Usinas!$C:$D,2,FALSE)</f>
        <v>18.055</v>
      </c>
      <c r="O265" s="65">
        <f ca="1">VLOOKUP($A265,INDIRECT($P$2),COLUMN()-1,FALSE)*VLOOKUP($A265,Usinas!$C:$D,2,FALSE)</f>
        <v>18.526</v>
      </c>
    </row>
    <row r="266" spans="1:15" outlineLevel="2" x14ac:dyDescent="0.25">
      <c r="A266" s="6">
        <v>290</v>
      </c>
      <c r="B266" s="7" t="s">
        <v>250</v>
      </c>
      <c r="C266" s="105"/>
      <c r="D266" s="65">
        <f ca="1">VLOOKUP($A266,INDIRECT($P$2),COLUMN()-1,FALSE)*VLOOKUP($A266,Usinas!$C:$D,2,FALSE)</f>
        <v>159.2859</v>
      </c>
      <c r="E266" s="65">
        <f ca="1">VLOOKUP($A266,INDIRECT($P$2),COLUMN()-1,FALSE)*VLOOKUP($A266,Usinas!$C:$D,2,FALSE)</f>
        <v>250.273</v>
      </c>
      <c r="F266" s="65">
        <f ca="1">VLOOKUP($A266,INDIRECT($P$2),COLUMN()-1,FALSE)*VLOOKUP($A266,Usinas!$C:$D,2,FALSE)</f>
        <v>320.91079999999999</v>
      </c>
      <c r="G266" s="65">
        <f ca="1">VLOOKUP($A266,INDIRECT($P$2),COLUMN()-1,FALSE)*VLOOKUP($A266,Usinas!$C:$D,2,FALSE)</f>
        <v>425.46409999999997</v>
      </c>
      <c r="H266" s="65">
        <f ca="1">VLOOKUP($A266,INDIRECT($P$2),COLUMN()-1,FALSE)*VLOOKUP($A266,Usinas!$C:$D,2,FALSE)</f>
        <v>497.73919999999998</v>
      </c>
      <c r="I266" s="65">
        <f ca="1">VLOOKUP($A266,INDIRECT($P$2),COLUMN()-1,FALSE)*VLOOKUP($A266,Usinas!$C:$D,2,FALSE)</f>
        <v>483.9391</v>
      </c>
      <c r="J266" s="65">
        <f ca="1">VLOOKUP($A266,INDIRECT($P$2),COLUMN()-1,FALSE)*VLOOKUP($A266,Usinas!$C:$D,2,FALSE)</f>
        <v>338.92109999999997</v>
      </c>
      <c r="K266" s="65">
        <f ca="1">VLOOKUP($A266,INDIRECT($P$2),COLUMN()-1,FALSE)*VLOOKUP($A266,Usinas!$C:$D,2,FALSE)</f>
        <v>224.54399999999998</v>
      </c>
      <c r="L266" s="65">
        <f ca="1">VLOOKUP($A266,INDIRECT($P$2),COLUMN()-1,FALSE)*VLOOKUP($A266,Usinas!$C:$D,2,FALSE)</f>
        <v>138.9366</v>
      </c>
      <c r="M266" s="65">
        <f ca="1">VLOOKUP($A266,INDIRECT($P$2),COLUMN()-1,FALSE)*VLOOKUP($A266,Usinas!$C:$D,2,FALSE)</f>
        <v>79.292100000000005</v>
      </c>
      <c r="N266" s="65">
        <f ca="1">VLOOKUP($A266,INDIRECT($P$2),COLUMN()-1,FALSE)*VLOOKUP($A266,Usinas!$C:$D,2,FALSE)</f>
        <v>57.773299999999999</v>
      </c>
      <c r="O266" s="65">
        <f ca="1">VLOOKUP($A266,INDIRECT($P$2),COLUMN()-1,FALSE)*VLOOKUP($A266,Usinas!$C:$D,2,FALSE)</f>
        <v>80.461600000000004</v>
      </c>
    </row>
    <row r="267" spans="1:15" outlineLevel="2" x14ac:dyDescent="0.25">
      <c r="A267" s="6">
        <v>269</v>
      </c>
      <c r="B267" s="7" t="s">
        <v>225</v>
      </c>
      <c r="C267" s="105"/>
      <c r="D267" s="65">
        <f ca="1">VLOOKUP($A267,INDIRECT($P$2),COLUMN()-1,FALSE)*VLOOKUP($A267,Usinas!$C:$D,2,FALSE)</f>
        <v>78.438400000000001</v>
      </c>
      <c r="E267" s="65">
        <f ca="1">VLOOKUP($A267,INDIRECT($P$2),COLUMN()-1,FALSE)*VLOOKUP($A267,Usinas!$C:$D,2,FALSE)</f>
        <v>118.98880000000001</v>
      </c>
      <c r="F267" s="65">
        <f ca="1">VLOOKUP($A267,INDIRECT($P$2),COLUMN()-1,FALSE)*VLOOKUP($A267,Usinas!$C:$D,2,FALSE)</f>
        <v>153.39520000000002</v>
      </c>
      <c r="G267" s="65">
        <f ca="1">VLOOKUP($A267,INDIRECT($P$2),COLUMN()-1,FALSE)*VLOOKUP($A267,Usinas!$C:$D,2,FALSE)</f>
        <v>208.2816</v>
      </c>
      <c r="H267" s="65">
        <f ca="1">VLOOKUP($A267,INDIRECT($P$2),COLUMN()-1,FALSE)*VLOOKUP($A267,Usinas!$C:$D,2,FALSE)</f>
        <v>242.48320000000001</v>
      </c>
      <c r="I267" s="65">
        <f ca="1">VLOOKUP($A267,INDIRECT($P$2),COLUMN()-1,FALSE)*VLOOKUP($A267,Usinas!$C:$D,2,FALSE)</f>
        <v>213.81120000000001</v>
      </c>
      <c r="J267" s="65">
        <f ca="1">VLOOKUP($A267,INDIRECT($P$2),COLUMN()-1,FALSE)*VLOOKUP($A267,Usinas!$C:$D,2,FALSE)</f>
        <v>136.8064</v>
      </c>
      <c r="K267" s="65">
        <f ca="1">VLOOKUP($A267,INDIRECT($P$2),COLUMN()-1,FALSE)*VLOOKUP($A267,Usinas!$C:$D,2,FALSE)</f>
        <v>86.016000000000005</v>
      </c>
      <c r="L267" s="65">
        <f ca="1">VLOOKUP($A267,INDIRECT($P$2),COLUMN()-1,FALSE)*VLOOKUP($A267,Usinas!$C:$D,2,FALSE)</f>
        <v>64.102400000000003</v>
      </c>
      <c r="M267" s="65">
        <f ca="1">VLOOKUP($A267,INDIRECT($P$2),COLUMN()-1,FALSE)*VLOOKUP($A267,Usinas!$C:$D,2,FALSE)</f>
        <v>54.886400000000002</v>
      </c>
      <c r="N267" s="65">
        <f ca="1">VLOOKUP($A267,INDIRECT($P$2),COLUMN()-1,FALSE)*VLOOKUP($A267,Usinas!$C:$D,2,FALSE)</f>
        <v>53.862400000000001</v>
      </c>
      <c r="O267" s="65">
        <f ca="1">VLOOKUP($A267,INDIRECT($P$2),COLUMN()-1,FALSE)*VLOOKUP($A267,Usinas!$C:$D,2,FALSE)</f>
        <v>60.006400000000006</v>
      </c>
    </row>
    <row r="268" spans="1:15" outlineLevel="1" x14ac:dyDescent="0.25">
      <c r="A268" s="8"/>
      <c r="B268" s="9" t="s">
        <v>56</v>
      </c>
      <c r="C268" s="105"/>
      <c r="D268" s="55">
        <f t="shared" ref="D268:O268" ca="1" si="30">SUM(D265:D267)</f>
        <v>260.17529999999999</v>
      </c>
      <c r="E268" s="48">
        <f t="shared" ca="1" si="30"/>
        <v>402.07480000000004</v>
      </c>
      <c r="F268" s="48">
        <f t="shared" ca="1" si="30"/>
        <v>524.54600000000005</v>
      </c>
      <c r="G268" s="48">
        <f t="shared" ca="1" si="30"/>
        <v>697.17369999999994</v>
      </c>
      <c r="H268" s="48">
        <f t="shared" ca="1" si="30"/>
        <v>800.82439999999997</v>
      </c>
      <c r="I268" s="56">
        <f t="shared" ca="1" si="30"/>
        <v>739.51229999999998</v>
      </c>
      <c r="J268" s="55">
        <f t="shared" ca="1" si="30"/>
        <v>506.65649999999994</v>
      </c>
      <c r="K268" s="48">
        <f t="shared" ca="1" si="30"/>
        <v>333.95299999999997</v>
      </c>
      <c r="L268" s="48">
        <f t="shared" ca="1" si="30"/>
        <v>223.29199999999997</v>
      </c>
      <c r="M268" s="48">
        <f t="shared" ca="1" si="30"/>
        <v>152.23350000000002</v>
      </c>
      <c r="N268" s="48">
        <f t="shared" ca="1" si="30"/>
        <v>129.69069999999999</v>
      </c>
      <c r="O268" s="56">
        <f t="shared" ca="1" si="30"/>
        <v>158.994</v>
      </c>
    </row>
    <row r="269" spans="1:15" outlineLevel="1" x14ac:dyDescent="0.25">
      <c r="A269" s="10"/>
      <c r="B269" s="11" t="s">
        <v>0</v>
      </c>
      <c r="C269" s="105"/>
      <c r="D269" s="57"/>
      <c r="E269" s="58"/>
      <c r="F269" s="58"/>
      <c r="G269" s="58"/>
      <c r="H269" s="58"/>
      <c r="I269" s="59"/>
      <c r="J269" s="57"/>
      <c r="K269" s="58"/>
      <c r="L269" s="58"/>
      <c r="M269" s="58"/>
      <c r="N269" s="58"/>
      <c r="O269" s="59"/>
    </row>
    <row r="270" spans="1:15" outlineLevel="1" x14ac:dyDescent="0.25">
      <c r="A270" s="2"/>
      <c r="B270" s="3"/>
      <c r="C270" s="105"/>
      <c r="D270" s="53"/>
      <c r="E270" s="54"/>
      <c r="F270" s="54"/>
      <c r="G270" s="54"/>
      <c r="H270" s="54"/>
      <c r="I270" s="54"/>
      <c r="J270" s="53"/>
      <c r="K270" s="54"/>
      <c r="L270" s="54"/>
      <c r="M270" s="54"/>
      <c r="N270" s="54"/>
      <c r="O270" s="54"/>
    </row>
    <row r="271" spans="1:15" outlineLevel="1" x14ac:dyDescent="0.25">
      <c r="A271" s="12"/>
      <c r="B271" s="13"/>
      <c r="C271" s="105"/>
      <c r="D271" s="560" t="s">
        <v>503</v>
      </c>
      <c r="E271" s="561" t="s">
        <v>167</v>
      </c>
      <c r="F271" s="561" t="s">
        <v>1</v>
      </c>
      <c r="G271" s="561"/>
      <c r="H271" s="561"/>
      <c r="I271" s="562"/>
      <c r="J271" s="560" t="s">
        <v>503</v>
      </c>
      <c r="K271" s="561" t="s">
        <v>167</v>
      </c>
      <c r="L271" s="561" t="s">
        <v>1</v>
      </c>
      <c r="M271" s="561"/>
      <c r="N271" s="561"/>
      <c r="O271" s="562"/>
    </row>
    <row r="272" spans="1:15" s="259" customFormat="1" outlineLevel="2" x14ac:dyDescent="0.25">
      <c r="A272" s="6">
        <v>204</v>
      </c>
      <c r="B272" s="7" t="s">
        <v>393</v>
      </c>
      <c r="C272" s="105"/>
      <c r="D272" s="65">
        <f ca="1">VLOOKUP($A272,INDIRECT($P$2),COLUMN()-1,FALSE)*VLOOKUP($A272,Usinas!$C:$D,2,FALSE)</f>
        <v>73.762500000000003</v>
      </c>
      <c r="E272" s="65">
        <f ca="1">VLOOKUP($A272,INDIRECT($P$2),COLUMN()-1,FALSE)*VLOOKUP($A272,Usinas!$C:$D,2,FALSE)</f>
        <v>139.65700000000001</v>
      </c>
      <c r="F272" s="65">
        <f ca="1">VLOOKUP($A272,INDIRECT($P$2),COLUMN()-1,FALSE)*VLOOKUP($A272,Usinas!$C:$D,2,FALSE)</f>
        <v>212.85750000000002</v>
      </c>
      <c r="G272" s="65">
        <f ca="1">VLOOKUP($A272,INDIRECT($P$2),COLUMN()-1,FALSE)*VLOOKUP($A272,Usinas!$C:$D,2,FALSE)</f>
        <v>262.87550000000005</v>
      </c>
      <c r="H272" s="65">
        <f ca="1">VLOOKUP($A272,INDIRECT($P$2),COLUMN()-1,FALSE)*VLOOKUP($A272,Usinas!$C:$D,2,FALSE)</f>
        <v>282.12400000000002</v>
      </c>
      <c r="I272" s="65">
        <f ca="1">VLOOKUP($A272,INDIRECT($P$2),COLUMN()-1,FALSE)*VLOOKUP($A272,Usinas!$C:$D,2,FALSE)</f>
        <v>221.99</v>
      </c>
      <c r="J272" s="65">
        <f ca="1">VLOOKUP($A272,INDIRECT($P$2),COLUMN()-1,FALSE)*VLOOKUP($A272,Usinas!$C:$D,2,FALSE)</f>
        <v>164.24450000000002</v>
      </c>
      <c r="K272" s="65">
        <f ca="1">VLOOKUP($A272,INDIRECT($P$2),COLUMN()-1,FALSE)*VLOOKUP($A272,Usinas!$C:$D,2,FALSE)</f>
        <v>110.15200000000002</v>
      </c>
      <c r="L272" s="65">
        <f ca="1">VLOOKUP($A272,INDIRECT($P$2),COLUMN()-1,FALSE)*VLOOKUP($A272,Usinas!$C:$D,2,FALSE)</f>
        <v>63.787000000000006</v>
      </c>
      <c r="M272" s="65">
        <f ca="1">VLOOKUP($A272,INDIRECT($P$2),COLUMN()-1,FALSE)*VLOOKUP($A272,Usinas!$C:$D,2,FALSE)</f>
        <v>38.497000000000007</v>
      </c>
      <c r="N272" s="65">
        <f ca="1">VLOOKUP($A272,INDIRECT($P$2),COLUMN()-1,FALSE)*VLOOKUP($A272,Usinas!$C:$D,2,FALSE)</f>
        <v>27.538000000000004</v>
      </c>
      <c r="O272" s="65">
        <f ca="1">VLOOKUP($A272,INDIRECT($P$2),COLUMN()-1,FALSE)*VLOOKUP($A272,Usinas!$C:$D,2,FALSE)</f>
        <v>32.034000000000006</v>
      </c>
    </row>
    <row r="273" spans="1:15" outlineLevel="2" x14ac:dyDescent="0.25">
      <c r="A273" s="6">
        <v>297</v>
      </c>
      <c r="B273" s="7" t="s">
        <v>271</v>
      </c>
      <c r="C273" s="105"/>
      <c r="D273" s="65">
        <f ca="1">VLOOKUP($A273,INDIRECT($P$2),COLUMN()-1,FALSE)*VLOOKUP($A273,Usinas!$C:$D,2,FALSE)</f>
        <v>85.5441</v>
      </c>
      <c r="E273" s="65">
        <f ca="1">VLOOKUP($A273,INDIRECT($P$2),COLUMN()-1,FALSE)*VLOOKUP($A273,Usinas!$C:$D,2,FALSE)</f>
        <v>161.90549999999999</v>
      </c>
      <c r="F273" s="65">
        <f ca="1">VLOOKUP($A273,INDIRECT($P$2),COLUMN()-1,FALSE)*VLOOKUP($A273,Usinas!$C:$D,2,FALSE)</f>
        <v>246.96629999999999</v>
      </c>
      <c r="G273" s="65">
        <f ca="1">VLOOKUP($A273,INDIRECT($P$2),COLUMN()-1,FALSE)*VLOOKUP($A273,Usinas!$C:$D,2,FALSE)</f>
        <v>304.96229999999997</v>
      </c>
      <c r="H273" s="65">
        <f ca="1">VLOOKUP($A273,INDIRECT($P$2),COLUMN()-1,FALSE)*VLOOKUP($A273,Usinas!$C:$D,2,FALSE)</f>
        <v>327.35519999999997</v>
      </c>
      <c r="I273" s="65">
        <f ca="1">VLOOKUP($A273,INDIRECT($P$2),COLUMN()-1,FALSE)*VLOOKUP($A273,Usinas!$C:$D,2,FALSE)</f>
        <v>257.59890000000001</v>
      </c>
      <c r="J273" s="65">
        <f ca="1">VLOOKUP($A273,INDIRECT($P$2),COLUMN()-1,FALSE)*VLOOKUP($A273,Usinas!$C:$D,2,FALSE)</f>
        <v>190.42019999999999</v>
      </c>
      <c r="K273" s="65">
        <f ca="1">VLOOKUP($A273,INDIRECT($P$2),COLUMN()-1,FALSE)*VLOOKUP($A273,Usinas!$C:$D,2,FALSE)</f>
        <v>127.9134</v>
      </c>
      <c r="L273" s="65">
        <f ca="1">VLOOKUP($A273,INDIRECT($P$2),COLUMN()-1,FALSE)*VLOOKUP($A273,Usinas!$C:$D,2,FALSE)</f>
        <v>73.94489999999999</v>
      </c>
      <c r="M273" s="65">
        <f ca="1">VLOOKUP($A273,INDIRECT($P$2),COLUMN()-1,FALSE)*VLOOKUP($A273,Usinas!$C:$D,2,FALSE)</f>
        <v>44.624699999999997</v>
      </c>
      <c r="N273" s="65">
        <f ca="1">VLOOKUP($A273,INDIRECT($P$2),COLUMN()-1,FALSE)*VLOOKUP($A273,Usinas!$C:$D,2,FALSE)</f>
        <v>31.8978</v>
      </c>
      <c r="O273" s="65">
        <f ca="1">VLOOKUP($A273,INDIRECT($P$2),COLUMN()-1,FALSE)*VLOOKUP($A273,Usinas!$C:$D,2,FALSE)</f>
        <v>37.214100000000002</v>
      </c>
    </row>
    <row r="274" spans="1:15" outlineLevel="2" x14ac:dyDescent="0.25">
      <c r="A274" s="6">
        <v>280</v>
      </c>
      <c r="B274" s="7" t="s">
        <v>251</v>
      </c>
      <c r="C274" s="105"/>
      <c r="D274" s="65">
        <f ca="1">VLOOKUP($A274,INDIRECT($P$2),COLUMN()-1,FALSE)*VLOOKUP($A274,Usinas!$C:$D,2,FALSE)</f>
        <v>94.543800000000005</v>
      </c>
      <c r="E274" s="65">
        <f ca="1">VLOOKUP($A274,INDIRECT($P$2),COLUMN()-1,FALSE)*VLOOKUP($A274,Usinas!$C:$D,2,FALSE)</f>
        <v>178.6824</v>
      </c>
      <c r="F274" s="65">
        <f ca="1">VLOOKUP($A274,INDIRECT($P$2),COLUMN()-1,FALSE)*VLOOKUP($A274,Usinas!$C:$D,2,FALSE)</f>
        <v>272.5086</v>
      </c>
      <c r="G274" s="65">
        <f ca="1">VLOOKUP($A274,INDIRECT($P$2),COLUMN()-1,FALSE)*VLOOKUP($A274,Usinas!$C:$D,2,FALSE)</f>
        <v>336.55439999999999</v>
      </c>
      <c r="H274" s="65">
        <f ca="1">VLOOKUP($A274,INDIRECT($P$2),COLUMN()-1,FALSE)*VLOOKUP($A274,Usinas!$C:$D,2,FALSE)</f>
        <v>361.3116</v>
      </c>
      <c r="I274" s="65">
        <f ca="1">VLOOKUP($A274,INDIRECT($P$2),COLUMN()-1,FALSE)*VLOOKUP($A274,Usinas!$C:$D,2,FALSE)</f>
        <v>284.1696</v>
      </c>
      <c r="J274" s="65">
        <f ca="1">VLOOKUP($A274,INDIRECT($P$2),COLUMN()-1,FALSE)*VLOOKUP($A274,Usinas!$C:$D,2,FALSE)</f>
        <v>210.2568</v>
      </c>
      <c r="K274" s="65">
        <f ca="1">VLOOKUP($A274,INDIRECT($P$2),COLUMN()-1,FALSE)*VLOOKUP($A274,Usinas!$C:$D,2,FALSE)</f>
        <v>141.18780000000001</v>
      </c>
      <c r="L274" s="65">
        <f ca="1">VLOOKUP($A274,INDIRECT($P$2),COLUMN()-1,FALSE)*VLOOKUP($A274,Usinas!$C:$D,2,FALSE)</f>
        <v>81.626999999999995</v>
      </c>
      <c r="M274" s="65">
        <f ca="1">VLOOKUP($A274,INDIRECT($P$2),COLUMN()-1,FALSE)*VLOOKUP($A274,Usinas!$C:$D,2,FALSE)</f>
        <v>49.335000000000001</v>
      </c>
      <c r="N274" s="65">
        <f ca="1">VLOOKUP($A274,INDIRECT($P$2),COLUMN()-1,FALSE)*VLOOKUP($A274,Usinas!$C:$D,2,FALSE)</f>
        <v>35.162399999999998</v>
      </c>
      <c r="O274" s="65">
        <f ca="1">VLOOKUP($A274,INDIRECT($P$2),COLUMN()-1,FALSE)*VLOOKUP($A274,Usinas!$C:$D,2,FALSE)</f>
        <v>40.903199999999998</v>
      </c>
    </row>
    <row r="275" spans="1:15" outlineLevel="1" x14ac:dyDescent="0.25">
      <c r="A275" s="8"/>
      <c r="B275" s="9" t="s">
        <v>56</v>
      </c>
      <c r="C275" s="105"/>
      <c r="D275" s="55">
        <f t="shared" ref="D275:O275" ca="1" si="31">SUM(D272:D274)</f>
        <v>253.85040000000001</v>
      </c>
      <c r="E275" s="55">
        <f t="shared" ca="1" si="31"/>
        <v>480.24490000000003</v>
      </c>
      <c r="F275" s="55">
        <f t="shared" ca="1" si="31"/>
        <v>732.33240000000001</v>
      </c>
      <c r="G275" s="55">
        <f t="shared" ca="1" si="31"/>
        <v>904.3922</v>
      </c>
      <c r="H275" s="55">
        <f t="shared" ca="1" si="31"/>
        <v>970.79079999999999</v>
      </c>
      <c r="I275" s="55">
        <f t="shared" ca="1" si="31"/>
        <v>763.75850000000003</v>
      </c>
      <c r="J275" s="55">
        <f t="shared" ca="1" si="31"/>
        <v>564.92150000000004</v>
      </c>
      <c r="K275" s="55">
        <f t="shared" ca="1" si="31"/>
        <v>379.25319999999999</v>
      </c>
      <c r="L275" s="55">
        <f t="shared" ca="1" si="31"/>
        <v>219.35890000000001</v>
      </c>
      <c r="M275" s="55">
        <f t="shared" ca="1" si="31"/>
        <v>132.45670000000001</v>
      </c>
      <c r="N275" s="55">
        <f t="shared" ca="1" si="31"/>
        <v>94.598199999999991</v>
      </c>
      <c r="O275" s="55">
        <f t="shared" ca="1" si="31"/>
        <v>110.15130000000001</v>
      </c>
    </row>
    <row r="276" spans="1:15" outlineLevel="1" x14ac:dyDescent="0.25">
      <c r="A276" s="10"/>
      <c r="B276" s="11" t="s">
        <v>0</v>
      </c>
      <c r="C276" s="105"/>
      <c r="D276" s="57"/>
      <c r="E276" s="58"/>
      <c r="F276" s="58"/>
      <c r="G276" s="58"/>
      <c r="H276" s="58"/>
      <c r="I276" s="59"/>
      <c r="J276" s="57"/>
      <c r="K276" s="58"/>
      <c r="L276" s="58"/>
      <c r="M276" s="58"/>
      <c r="N276" s="58"/>
      <c r="O276" s="59"/>
    </row>
    <row r="277" spans="1:15" outlineLevel="1" x14ac:dyDescent="0.25">
      <c r="A277" s="2"/>
      <c r="B277" s="3"/>
      <c r="C277" s="105"/>
      <c r="D277" s="53"/>
      <c r="E277" s="54"/>
      <c r="F277" s="54"/>
      <c r="G277" s="54"/>
      <c r="H277" s="54"/>
      <c r="I277" s="54"/>
      <c r="J277" s="53"/>
      <c r="K277" s="54"/>
      <c r="L277" s="54"/>
      <c r="M277" s="54"/>
      <c r="N277" s="54"/>
      <c r="O277" s="54"/>
    </row>
    <row r="278" spans="1:15" s="259" customFormat="1" outlineLevel="1" x14ac:dyDescent="0.25">
      <c r="A278" s="4"/>
      <c r="B278" s="5"/>
      <c r="C278" s="105"/>
      <c r="D278" s="551" t="s">
        <v>754</v>
      </c>
      <c r="E278" s="552"/>
      <c r="F278" s="552"/>
      <c r="G278" s="552"/>
      <c r="H278" s="552"/>
      <c r="I278" s="553"/>
      <c r="J278" s="551"/>
      <c r="K278" s="552"/>
      <c r="L278" s="552"/>
      <c r="M278" s="552"/>
      <c r="N278" s="552"/>
      <c r="O278" s="553"/>
    </row>
    <row r="279" spans="1:15" s="259" customFormat="1" outlineLevel="2" x14ac:dyDescent="0.25">
      <c r="A279" s="6">
        <v>292</v>
      </c>
      <c r="B279" s="7" t="s">
        <v>430</v>
      </c>
      <c r="C279" s="105"/>
      <c r="D279" s="65">
        <f ca="1">VLOOKUP($A279,INDIRECT($P$2),COLUMN()-1,FALSE)*VLOOKUP($A279,Usinas!$C:$D,2,FALSE)</f>
        <v>5514.7712000000001</v>
      </c>
      <c r="E279" s="65">
        <f ca="1">VLOOKUP($A279,INDIRECT($P$2),COLUMN()-1,FALSE)*VLOOKUP($A279,Usinas!$C:$D,2,FALSE)</f>
        <v>8732.3904000000002</v>
      </c>
      <c r="F279" s="65">
        <f ca="1">VLOOKUP($A279,INDIRECT($P$2),COLUMN()-1,FALSE)*VLOOKUP($A279,Usinas!$C:$D,2,FALSE)</f>
        <v>9548.4416000000001</v>
      </c>
      <c r="G279" s="65">
        <f ca="1">VLOOKUP($A279,INDIRECT($P$2),COLUMN()-1,FALSE)*VLOOKUP($A279,Usinas!$C:$D,2,FALSE)</f>
        <v>8898.6527999999998</v>
      </c>
      <c r="H279" s="65">
        <f ca="1">VLOOKUP($A279,INDIRECT($P$2),COLUMN()-1,FALSE)*VLOOKUP($A279,Usinas!$C:$D,2,FALSE)</f>
        <v>8252.0768000000007</v>
      </c>
      <c r="I279" s="65">
        <f ca="1">VLOOKUP($A279,INDIRECT($P$2),COLUMN()-1,FALSE)*VLOOKUP($A279,Usinas!$C:$D,2,FALSE)</f>
        <v>4288.2848000000004</v>
      </c>
      <c r="J279" s="65">
        <f ca="1">VLOOKUP($A279,INDIRECT($P$2),COLUMN()-1,FALSE)*VLOOKUP($A279,Usinas!$C:$D,2,FALSE)</f>
        <v>1398.3712</v>
      </c>
      <c r="K279" s="65">
        <f ca="1">VLOOKUP($A279,INDIRECT($P$2),COLUMN()-1,FALSE)*VLOOKUP($A279,Usinas!$C:$D,2,FALSE)</f>
        <v>553.40480000000002</v>
      </c>
      <c r="L279" s="65">
        <f ca="1">VLOOKUP($A279,INDIRECT($P$2),COLUMN()-1,FALSE)*VLOOKUP($A279,Usinas!$C:$D,2,FALSE)</f>
        <v>276.30079999999998</v>
      </c>
      <c r="M279" s="65">
        <f ca="1">VLOOKUP($A279,INDIRECT($P$2),COLUMN()-1,FALSE)*VLOOKUP($A279,Usinas!$C:$D,2,FALSE)</f>
        <v>341.36</v>
      </c>
      <c r="N279" s="65">
        <f ca="1">VLOOKUP($A279,INDIRECT($P$2),COLUMN()-1,FALSE)*VLOOKUP($A279,Usinas!$C:$D,2,FALSE)</f>
        <v>878.70080000000007</v>
      </c>
      <c r="O279" s="65">
        <f ca="1">VLOOKUP($A279,INDIRECT($P$2),COLUMN()-1,FALSE)*VLOOKUP($A279,Usinas!$C:$D,2,FALSE)</f>
        <v>2371.0464000000002</v>
      </c>
    </row>
    <row r="280" spans="1:15" s="259" customFormat="1" outlineLevel="2" x14ac:dyDescent="0.25">
      <c r="A280" s="6">
        <v>302</v>
      </c>
      <c r="B280" s="7" t="s">
        <v>753</v>
      </c>
      <c r="C280" s="105"/>
      <c r="D280" s="65">
        <f ca="1">VLOOKUP($A280,INDIRECT($P$2),COLUMN()-1,FALSE)*VLOOKUP($A280,Usinas!$C:$D,2,FALSE)</f>
        <v>138.1644</v>
      </c>
      <c r="E280" s="65">
        <f ca="1">VLOOKUP($A280,INDIRECT($P$2),COLUMN()-1,FALSE)*VLOOKUP($A280,Usinas!$C:$D,2,FALSE)</f>
        <v>280.98079999999999</v>
      </c>
      <c r="F280" s="65">
        <f ca="1">VLOOKUP($A280,INDIRECT($P$2),COLUMN()-1,FALSE)*VLOOKUP($A280,Usinas!$C:$D,2,FALSE)</f>
        <v>721.75779999999997</v>
      </c>
      <c r="G280" s="65">
        <f ca="1">VLOOKUP($A280,INDIRECT($P$2),COLUMN()-1,FALSE)*VLOOKUP($A280,Usinas!$C:$D,2,FALSE)</f>
        <v>1187.3067000000001</v>
      </c>
      <c r="H280" s="65">
        <f ca="1">VLOOKUP($A280,INDIRECT($P$2),COLUMN()-1,FALSE)*VLOOKUP($A280,Usinas!$C:$D,2,FALSE)</f>
        <v>597.78200000000004</v>
      </c>
      <c r="I280" s="65">
        <f ca="1">VLOOKUP($A280,INDIRECT($P$2),COLUMN()-1,FALSE)*VLOOKUP($A280,Usinas!$C:$D,2,FALSE)</f>
        <v>232.6</v>
      </c>
      <c r="J280" s="65">
        <f ca="1">VLOOKUP($A280,INDIRECT($P$2),COLUMN()-1,FALSE)*VLOOKUP($A280,Usinas!$C:$D,2,FALSE)</f>
        <v>139.56</v>
      </c>
      <c r="K280" s="65">
        <f ca="1">VLOOKUP($A280,INDIRECT($P$2),COLUMN()-1,FALSE)*VLOOKUP($A280,Usinas!$C:$D,2,FALSE)</f>
        <v>104.55370000000001</v>
      </c>
      <c r="L280" s="65">
        <f ca="1">VLOOKUP($A280,INDIRECT($P$2),COLUMN()-1,FALSE)*VLOOKUP($A280,Usinas!$C:$D,2,FALSE)</f>
        <v>86.294600000000003</v>
      </c>
      <c r="M280" s="65">
        <f ca="1">VLOOKUP($A280,INDIRECT($P$2),COLUMN()-1,FALSE)*VLOOKUP($A280,Usinas!$C:$D,2,FALSE)</f>
        <v>79.898099999999999</v>
      </c>
      <c r="N280" s="65">
        <f ca="1">VLOOKUP($A280,INDIRECT($P$2),COLUMN()-1,FALSE)*VLOOKUP($A280,Usinas!$C:$D,2,FALSE)</f>
        <v>92.691100000000006</v>
      </c>
      <c r="O280" s="65">
        <f ca="1">VLOOKUP($A280,INDIRECT($P$2),COLUMN()-1,FALSE)*VLOOKUP($A280,Usinas!$C:$D,2,FALSE)</f>
        <v>104.67</v>
      </c>
    </row>
    <row r="281" spans="1:15" s="259" customFormat="1" outlineLevel="1" x14ac:dyDescent="0.25">
      <c r="A281" s="8"/>
      <c r="B281" s="9" t="s">
        <v>56</v>
      </c>
      <c r="C281" s="105"/>
      <c r="D281" s="55">
        <f t="shared" ref="D281:O281" ca="1" si="32">SUM(D279:D280)</f>
        <v>5652.9355999999998</v>
      </c>
      <c r="E281" s="48">
        <f t="shared" ca="1" si="32"/>
        <v>9013.3711999999996</v>
      </c>
      <c r="F281" s="48">
        <f t="shared" ca="1" si="32"/>
        <v>10270.1994</v>
      </c>
      <c r="G281" s="48">
        <f t="shared" ca="1" si="32"/>
        <v>10085.959500000001</v>
      </c>
      <c r="H281" s="48">
        <f t="shared" ca="1" si="32"/>
        <v>8849.8588</v>
      </c>
      <c r="I281" s="56">
        <f t="shared" ca="1" si="32"/>
        <v>4520.8848000000007</v>
      </c>
      <c r="J281" s="55">
        <f t="shared" ca="1" si="32"/>
        <v>1537.9312</v>
      </c>
      <c r="K281" s="48">
        <f t="shared" ca="1" si="32"/>
        <v>657.95850000000007</v>
      </c>
      <c r="L281" s="48">
        <f t="shared" ca="1" si="32"/>
        <v>362.59539999999998</v>
      </c>
      <c r="M281" s="48">
        <f t="shared" ca="1" si="32"/>
        <v>421.25810000000001</v>
      </c>
      <c r="N281" s="48">
        <f t="shared" ca="1" si="32"/>
        <v>971.39190000000008</v>
      </c>
      <c r="O281" s="56">
        <f t="shared" ca="1" si="32"/>
        <v>2475.7164000000002</v>
      </c>
    </row>
    <row r="282" spans="1:15" s="259" customFormat="1" outlineLevel="1" x14ac:dyDescent="0.25">
      <c r="A282" s="10"/>
      <c r="B282" s="11" t="s">
        <v>0</v>
      </c>
      <c r="C282" s="105"/>
      <c r="D282" s="57"/>
      <c r="E282" s="58"/>
      <c r="F282" s="58"/>
      <c r="G282" s="58"/>
      <c r="H282" s="58"/>
      <c r="I282" s="59"/>
      <c r="J282" s="57"/>
      <c r="K282" s="58"/>
      <c r="L282" s="58"/>
      <c r="M282" s="58"/>
      <c r="N282" s="58"/>
      <c r="O282" s="59"/>
    </row>
    <row r="283" spans="1:15" s="259" customFormat="1" outlineLevel="1" x14ac:dyDescent="0.25">
      <c r="A283" s="2"/>
      <c r="B283" s="3"/>
      <c r="C283" s="105"/>
      <c r="D283" s="53"/>
      <c r="E283" s="54"/>
      <c r="F283" s="54"/>
      <c r="G283" s="54"/>
      <c r="H283" s="54"/>
      <c r="I283" s="54"/>
      <c r="J283" s="53"/>
      <c r="K283" s="54"/>
      <c r="L283" s="54"/>
      <c r="M283" s="54"/>
      <c r="N283" s="54"/>
      <c r="O283" s="54"/>
    </row>
    <row r="284" spans="1:15" ht="15.75" x14ac:dyDescent="0.25">
      <c r="A284" s="85"/>
      <c r="B284" s="86"/>
      <c r="C284" s="97"/>
      <c r="D284" s="548" t="s">
        <v>226</v>
      </c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50"/>
    </row>
    <row r="285" spans="1:15" ht="15.75" x14ac:dyDescent="0.25">
      <c r="A285" s="87"/>
      <c r="B285" s="88" t="s">
        <v>56</v>
      </c>
      <c r="C285" s="97"/>
      <c r="D285" s="88">
        <f t="shared" ref="D285:O285" ca="1" si="33">D261+D268+D275+D281</f>
        <v>15759.282900000002</v>
      </c>
      <c r="E285" s="89">
        <f t="shared" ca="1" si="33"/>
        <v>22695.672299999998</v>
      </c>
      <c r="F285" s="89">
        <f t="shared" ca="1" si="33"/>
        <v>26332.307199999999</v>
      </c>
      <c r="G285" s="89">
        <f t="shared" ca="1" si="33"/>
        <v>26191.505600000004</v>
      </c>
      <c r="H285" s="89">
        <f t="shared" ca="1" si="33"/>
        <v>19942.330600000001</v>
      </c>
      <c r="I285" s="90">
        <f t="shared" ca="1" si="33"/>
        <v>10468.667800000001</v>
      </c>
      <c r="J285" s="88">
        <f t="shared" ca="1" si="33"/>
        <v>5221.8189999999995</v>
      </c>
      <c r="K285" s="89">
        <f t="shared" ca="1" si="33"/>
        <v>3224.5187000000001</v>
      </c>
      <c r="L285" s="89">
        <f t="shared" ca="1" si="33"/>
        <v>2297.1558999999997</v>
      </c>
      <c r="M285" s="89">
        <f t="shared" ca="1" si="33"/>
        <v>2418.2345</v>
      </c>
      <c r="N285" s="89">
        <f t="shared" ca="1" si="33"/>
        <v>4056.6453999999999</v>
      </c>
      <c r="O285" s="90">
        <f t="shared" ca="1" si="33"/>
        <v>8306.4645</v>
      </c>
    </row>
  </sheetData>
  <mergeCells count="60">
    <mergeCell ref="D197:I197"/>
    <mergeCell ref="D212:I212"/>
    <mergeCell ref="D217:I217"/>
    <mergeCell ref="D222:I222"/>
    <mergeCell ref="J174:O174"/>
    <mergeCell ref="J197:O197"/>
    <mergeCell ref="J212:O212"/>
    <mergeCell ref="J217:O217"/>
    <mergeCell ref="J222:O222"/>
    <mergeCell ref="D174:I174"/>
    <mergeCell ref="D185:I185"/>
    <mergeCell ref="D227:O227"/>
    <mergeCell ref="D254:O254"/>
    <mergeCell ref="J231:O231"/>
    <mergeCell ref="D231:I231"/>
    <mergeCell ref="D239:I239"/>
    <mergeCell ref="J239:O239"/>
    <mergeCell ref="D284:O284"/>
    <mergeCell ref="D258:I258"/>
    <mergeCell ref="D264:I264"/>
    <mergeCell ref="D271:I271"/>
    <mergeCell ref="D244:I244"/>
    <mergeCell ref="D249:I249"/>
    <mergeCell ref="J244:O244"/>
    <mergeCell ref="J249:O249"/>
    <mergeCell ref="J258:O258"/>
    <mergeCell ref="J264:O264"/>
    <mergeCell ref="J271:O271"/>
    <mergeCell ref="D278:I278"/>
    <mergeCell ref="J278:O278"/>
    <mergeCell ref="D154:I154"/>
    <mergeCell ref="J111:O111"/>
    <mergeCell ref="J116:O116"/>
    <mergeCell ref="J128:O128"/>
    <mergeCell ref="J137:O137"/>
    <mergeCell ref="J142:O142"/>
    <mergeCell ref="D161:I161"/>
    <mergeCell ref="J185:O185"/>
    <mergeCell ref="J161:O161"/>
    <mergeCell ref="D170:O170"/>
    <mergeCell ref="J83:O83"/>
    <mergeCell ref="J91:O91"/>
    <mergeCell ref="J106:O106"/>
    <mergeCell ref="D116:I116"/>
    <mergeCell ref="D83:I83"/>
    <mergeCell ref="D91:I91"/>
    <mergeCell ref="D106:I106"/>
    <mergeCell ref="D111:I111"/>
    <mergeCell ref="J154:O154"/>
    <mergeCell ref="D128:I128"/>
    <mergeCell ref="D137:I137"/>
    <mergeCell ref="D142:I142"/>
    <mergeCell ref="D63:O63"/>
    <mergeCell ref="D77:O77"/>
    <mergeCell ref="A1:A4"/>
    <mergeCell ref="B1:B4"/>
    <mergeCell ref="D6:O6"/>
    <mergeCell ref="D25:O25"/>
    <mergeCell ref="D48:O48"/>
    <mergeCell ref="D53:O53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theme="7" tint="0.39997558519241921"/>
  </sheetPr>
  <dimension ref="A1:XFD186"/>
  <sheetViews>
    <sheetView topLeftCell="A157" workbookViewId="0">
      <selection activeCell="K176" sqref="K176"/>
    </sheetView>
  </sheetViews>
  <sheetFormatPr defaultRowHeight="15" x14ac:dyDescent="0.25"/>
  <cols>
    <col min="1" max="1" width="31.7109375" bestFit="1" customWidth="1"/>
    <col min="2" max="2" width="13.5703125" style="44" bestFit="1" customWidth="1"/>
    <col min="3" max="3" width="7.7109375" bestFit="1" customWidth="1"/>
    <col min="4" max="4" width="16.42578125" bestFit="1" customWidth="1"/>
  </cols>
  <sheetData>
    <row r="1" spans="1:21 16384:16384" ht="16.5" thickBot="1" x14ac:dyDescent="0.3">
      <c r="A1" s="45" t="s">
        <v>466</v>
      </c>
      <c r="B1" s="45" t="s">
        <v>167</v>
      </c>
      <c r="C1" s="45" t="s">
        <v>467</v>
      </c>
      <c r="D1" s="45" t="s">
        <v>244</v>
      </c>
      <c r="I1" t="s">
        <v>752</v>
      </c>
    </row>
    <row r="2" spans="1:21 16384:16384" ht="15.75" x14ac:dyDescent="0.25">
      <c r="A2" s="71" t="s">
        <v>42</v>
      </c>
      <c r="B2" s="71">
        <v>1</v>
      </c>
      <c r="C2" s="71">
        <v>1</v>
      </c>
      <c r="D2" s="73">
        <v>0.1971</v>
      </c>
      <c r="E2" s="358">
        <v>1</v>
      </c>
      <c r="F2" s="359" t="s">
        <v>42</v>
      </c>
      <c r="G2" s="360">
        <v>0.1971</v>
      </c>
      <c r="I2" s="338">
        <v>1</v>
      </c>
      <c r="J2" s="338">
        <v>2</v>
      </c>
      <c r="K2" s="338">
        <v>3</v>
      </c>
      <c r="L2" s="338">
        <v>4</v>
      </c>
      <c r="M2" s="338">
        <v>5</v>
      </c>
      <c r="N2" s="338">
        <v>6</v>
      </c>
      <c r="O2" s="338">
        <v>7</v>
      </c>
      <c r="P2" s="338">
        <v>8</v>
      </c>
      <c r="Q2" s="338">
        <v>9</v>
      </c>
      <c r="R2" s="338">
        <v>10</v>
      </c>
      <c r="S2" s="338">
        <v>11</v>
      </c>
      <c r="T2" s="338">
        <v>12</v>
      </c>
    </row>
    <row r="3" spans="1:21 16384:16384" x14ac:dyDescent="0.25">
      <c r="A3" s="71" t="s">
        <v>43</v>
      </c>
      <c r="B3" s="71">
        <v>1</v>
      </c>
      <c r="C3" s="71">
        <v>2</v>
      </c>
      <c r="D3" s="73">
        <v>0.2447</v>
      </c>
      <c r="E3" s="361">
        <v>2</v>
      </c>
      <c r="F3" s="362" t="s">
        <v>43</v>
      </c>
      <c r="G3" s="363">
        <v>0.2447</v>
      </c>
      <c r="H3" s="356">
        <f>T3</f>
        <v>900</v>
      </c>
      <c r="I3" s="72">
        <v>1100</v>
      </c>
      <c r="J3" s="72">
        <v>1600</v>
      </c>
      <c r="K3" s="72">
        <v>4000</v>
      </c>
      <c r="L3" s="72">
        <v>8000</v>
      </c>
      <c r="M3" s="72">
        <v>4000</v>
      </c>
      <c r="N3" s="72">
        <v>2000</v>
      </c>
      <c r="O3" s="72">
        <v>1200</v>
      </c>
      <c r="P3" s="72">
        <v>900</v>
      </c>
      <c r="Q3" s="72">
        <v>750</v>
      </c>
      <c r="R3" s="72">
        <v>700</v>
      </c>
      <c r="S3" s="72">
        <v>800</v>
      </c>
      <c r="T3" s="72">
        <v>900</v>
      </c>
      <c r="U3" s="356">
        <f>I3</f>
        <v>1100</v>
      </c>
    </row>
    <row r="4" spans="1:21 16384:16384" x14ac:dyDescent="0.25">
      <c r="A4" s="71" t="s">
        <v>30</v>
      </c>
      <c r="B4" s="71">
        <v>1</v>
      </c>
      <c r="C4" s="71">
        <v>6</v>
      </c>
      <c r="D4" s="73">
        <v>0.77259999999999995</v>
      </c>
      <c r="E4" s="361">
        <v>6</v>
      </c>
      <c r="F4" s="362" t="s">
        <v>30</v>
      </c>
      <c r="G4" s="363">
        <v>0.77259999999999995</v>
      </c>
      <c r="H4" t="s">
        <v>756</v>
      </c>
      <c r="I4">
        <f>ROUND((INDEX($I$3:$T$3,1,_mes)*Prevs!$D$5+INDEX($H$3:$S$3,1,_mes)*(7-Prevs!$D$5))/7,0)</f>
        <v>1243</v>
      </c>
      <c r="J4" s="259">
        <f>ROUND((INDEX($I$3:$T$3,1,_mes)*Usinas!J5  + INDEX($J$3:$U$3,1,_mes)*(7-J5)  )/7,0)</f>
        <v>1600</v>
      </c>
      <c r="K4" s="259">
        <f>ROUND((INDEX($I$3:$T$3,1,_mes)*Usinas!K5  + INDEX($J$3:$U$3,1,_mes)*(7-K5)  )/7,0)</f>
        <v>1600</v>
      </c>
      <c r="L4" s="259">
        <f>ROUND((INDEX($I$3:$T$3,1,_mes)*Usinas!L5  + INDEX($J$3:$U$3,1,_mes)*(7-L5)  )/7,0)</f>
        <v>1600</v>
      </c>
      <c r="M4" s="259">
        <f>ROUND((INDEX($I$3:$T$3,1,_mes)*Usinas!M5  + INDEX($J$3:$U$3,1,_mes)*(7-M5)  )/7,0)</f>
        <v>2286</v>
      </c>
      <c r="N4" s="259">
        <f>ROUND((INDEX($I$3:$T$3,1,_mes)*Usinas!N5  + INDEX($J$3:$U$3,1,_mes)*(7-N5)  )/7,0)</f>
        <v>4000</v>
      </c>
      <c r="O4" s="259">
        <f>ROUND((INDEX($I$3:$T$3,1,_mes)*Usinas!O5  + INDEX($J$3:$U$3,1,_mes)*(7-O5)  )/7,0)</f>
        <v>4000</v>
      </c>
      <c r="P4" s="259">
        <f>ROUND((INDEX($I$3:$T$3,1,_mes)*Usinas!P5  + INDEX($J$3:$U$3,1,_mes)*(7-P5)  )/7,0)</f>
        <v>4000</v>
      </c>
      <c r="Q4" s="259">
        <f>ROUND((INDEX($I$3:$T$3,1,_mes)*Usinas!Q5  + INDEX($J$3:$U$3,1,_mes)*(7-Q5)  )/7,0)</f>
        <v>4000</v>
      </c>
      <c r="R4" s="259">
        <f>ROUND((INDEX($I$3:$T$3,1,_mes)*Usinas!R5  + INDEX($J$3:$U$3,1,_mes)*(7-R5)  )/7,0)</f>
        <v>4000</v>
      </c>
      <c r="S4" s="259">
        <f>ROUND((INDEX($I$3:$T$3,1,_mes)*Usinas!S5  + INDEX($J$3:$U$3,1,_mes)*(7-S5)  )/7,0)</f>
        <v>4000</v>
      </c>
      <c r="T4" s="259">
        <f>ROUND((INDEX($I$3:$T$3,1,_mes)*Usinas!T5  + INDEX($J$3:$U$3,1,_mes)*(7-T5)  )/7,0)</f>
        <v>4000</v>
      </c>
      <c r="XFD4" s="259"/>
    </row>
    <row r="5" spans="1:21 16384:16384" x14ac:dyDescent="0.25">
      <c r="A5" s="71" t="s">
        <v>45</v>
      </c>
      <c r="B5" s="71">
        <v>1</v>
      </c>
      <c r="C5" s="71">
        <v>7</v>
      </c>
      <c r="D5" s="73">
        <v>0.3337</v>
      </c>
      <c r="E5" s="361">
        <v>7</v>
      </c>
      <c r="F5" s="362" t="s">
        <v>45</v>
      </c>
      <c r="G5" s="363">
        <v>0.3337</v>
      </c>
      <c r="I5">
        <f>Prevs!D5</f>
        <v>2</v>
      </c>
      <c r="J5" s="259">
        <f>Prevs!E5</f>
        <v>7</v>
      </c>
      <c r="K5" s="259">
        <f>Prevs!F5</f>
        <v>7</v>
      </c>
      <c r="L5" s="259">
        <f>Prevs!G5</f>
        <v>7</v>
      </c>
      <c r="M5" s="259">
        <f>Prevs!H5</f>
        <v>5</v>
      </c>
      <c r="N5" s="259">
        <f>Prevs!I5</f>
        <v>0</v>
      </c>
    </row>
    <row r="6" spans="1:21 16384:16384" x14ac:dyDescent="0.25">
      <c r="A6" s="71" t="s">
        <v>46</v>
      </c>
      <c r="B6" s="71">
        <v>1</v>
      </c>
      <c r="C6" s="71">
        <v>8</v>
      </c>
      <c r="D6" s="73">
        <v>0.56269999999999998</v>
      </c>
      <c r="E6" s="361">
        <v>8</v>
      </c>
      <c r="F6" s="362" t="s">
        <v>46</v>
      </c>
      <c r="G6" s="363">
        <v>0.56269999999999998</v>
      </c>
      <c r="I6" t="s">
        <v>747</v>
      </c>
      <c r="J6" t="s">
        <v>751</v>
      </c>
      <c r="K6" s="340" t="s">
        <v>750</v>
      </c>
    </row>
    <row r="7" spans="1:21 16384:16384" ht="15.75" x14ac:dyDescent="0.25">
      <c r="A7" s="71" t="s">
        <v>47</v>
      </c>
      <c r="B7" s="71">
        <v>1</v>
      </c>
      <c r="C7" s="71">
        <v>9</v>
      </c>
      <c r="D7" s="73">
        <v>0.40429999999999999</v>
      </c>
      <c r="E7" s="361">
        <v>9</v>
      </c>
      <c r="F7" s="362" t="s">
        <v>47</v>
      </c>
      <c r="G7" s="363">
        <v>0.40429999999999999</v>
      </c>
      <c r="I7" s="338">
        <v>1</v>
      </c>
      <c r="J7" s="338">
        <v>2</v>
      </c>
      <c r="K7" s="338">
        <v>3</v>
      </c>
      <c r="L7" s="338">
        <v>4</v>
      </c>
      <c r="M7" s="338">
        <v>5</v>
      </c>
      <c r="N7" s="338">
        <v>6</v>
      </c>
      <c r="O7" s="338">
        <v>7</v>
      </c>
      <c r="P7" s="338">
        <v>8</v>
      </c>
      <c r="Q7" s="338">
        <v>9</v>
      </c>
      <c r="R7" s="338">
        <v>10</v>
      </c>
      <c r="S7" s="338">
        <v>11</v>
      </c>
      <c r="T7" s="338">
        <v>12</v>
      </c>
    </row>
    <row r="8" spans="1:21 16384:16384" x14ac:dyDescent="0.25">
      <c r="A8" s="71" t="s">
        <v>48</v>
      </c>
      <c r="B8" s="71">
        <v>1</v>
      </c>
      <c r="C8" s="71">
        <v>10</v>
      </c>
      <c r="D8" s="73">
        <v>0.1525</v>
      </c>
      <c r="E8" s="361">
        <v>10</v>
      </c>
      <c r="F8" s="362" t="s">
        <v>48</v>
      </c>
      <c r="G8" s="363">
        <v>0.1525</v>
      </c>
      <c r="H8" t="s">
        <v>748</v>
      </c>
      <c r="I8" s="73">
        <v>1.2170000000000001</v>
      </c>
      <c r="J8" s="73">
        <v>1.232</v>
      </c>
      <c r="K8" s="73">
        <v>1.3109999999999999</v>
      </c>
      <c r="L8" s="73">
        <v>1.2410000000000001</v>
      </c>
      <c r="M8" s="73">
        <v>1.167</v>
      </c>
      <c r="N8" s="73">
        <v>1.333</v>
      </c>
      <c r="O8" s="73">
        <v>1.2470000000000001</v>
      </c>
      <c r="P8" s="73">
        <v>1.2</v>
      </c>
      <c r="Q8" s="73">
        <v>1.292</v>
      </c>
      <c r="R8" s="73">
        <v>1.25</v>
      </c>
      <c r="S8" s="73">
        <v>1.294</v>
      </c>
      <c r="T8" s="73">
        <v>1.2150000000000001</v>
      </c>
    </row>
    <row r="9" spans="1:21 16384:16384" x14ac:dyDescent="0.25">
      <c r="A9" s="71" t="s">
        <v>49</v>
      </c>
      <c r="B9" s="71">
        <v>1</v>
      </c>
      <c r="C9" s="71">
        <v>11</v>
      </c>
      <c r="D9" s="73">
        <v>0.2472</v>
      </c>
      <c r="E9" s="361">
        <v>11</v>
      </c>
      <c r="F9" s="362" t="s">
        <v>49</v>
      </c>
      <c r="G9" s="363">
        <v>0.2472</v>
      </c>
      <c r="H9" t="s">
        <v>749</v>
      </c>
      <c r="I9" s="73">
        <v>0.60799999999999998</v>
      </c>
      <c r="J9" s="73">
        <v>0.123</v>
      </c>
      <c r="K9" s="73">
        <v>-2.359</v>
      </c>
      <c r="L9" s="73">
        <v>-0.496</v>
      </c>
      <c r="M9" s="73">
        <v>0.46700000000000003</v>
      </c>
      <c r="N9" s="73">
        <v>-0.53300000000000003</v>
      </c>
      <c r="O9" s="73">
        <v>-0.374</v>
      </c>
      <c r="P9" s="73">
        <v>0.36</v>
      </c>
      <c r="Q9" s="73">
        <v>-1.292</v>
      </c>
      <c r="R9" s="73">
        <v>-0.25</v>
      </c>
      <c r="S9" s="73">
        <v>-1.6819999999999999</v>
      </c>
      <c r="T9" s="73">
        <v>0.72899999999999998</v>
      </c>
    </row>
    <row r="10" spans="1:21 16384:16384" x14ac:dyDescent="0.25">
      <c r="A10" s="71" t="s">
        <v>50</v>
      </c>
      <c r="B10" s="71">
        <v>1</v>
      </c>
      <c r="C10" s="71">
        <v>12</v>
      </c>
      <c r="D10" s="73">
        <v>0.20380000000000001</v>
      </c>
      <c r="E10" s="361">
        <v>12</v>
      </c>
      <c r="F10" s="362" t="s">
        <v>50</v>
      </c>
      <c r="G10" s="363">
        <v>0.20380000000000001</v>
      </c>
    </row>
    <row r="11" spans="1:21 16384:16384" x14ac:dyDescent="0.25">
      <c r="A11" s="71" t="s">
        <v>51</v>
      </c>
      <c r="B11" s="71">
        <v>1</v>
      </c>
      <c r="C11" s="71">
        <v>14</v>
      </c>
      <c r="D11" s="73">
        <v>0.81459999999999999</v>
      </c>
      <c r="E11" s="361">
        <v>14</v>
      </c>
      <c r="F11" s="362" t="s">
        <v>51</v>
      </c>
      <c r="G11" s="363">
        <v>0.81459999999999999</v>
      </c>
    </row>
    <row r="12" spans="1:21 16384:16384" x14ac:dyDescent="0.25">
      <c r="A12" s="71" t="s">
        <v>52</v>
      </c>
      <c r="B12" s="71">
        <v>1</v>
      </c>
      <c r="C12" s="71">
        <v>15</v>
      </c>
      <c r="D12" s="73">
        <v>0.74609999999999999</v>
      </c>
      <c r="E12" s="361">
        <v>15</v>
      </c>
      <c r="F12" s="362" t="s">
        <v>52</v>
      </c>
      <c r="G12" s="363">
        <v>0.74609999999999999</v>
      </c>
    </row>
    <row r="13" spans="1:21 16384:16384" x14ac:dyDescent="0.25">
      <c r="A13" s="71" t="s">
        <v>53</v>
      </c>
      <c r="B13" s="71">
        <v>1</v>
      </c>
      <c r="C13" s="71">
        <v>16</v>
      </c>
      <c r="D13" s="73">
        <v>0.2064</v>
      </c>
      <c r="E13" s="361">
        <v>16</v>
      </c>
      <c r="F13" s="362" t="s">
        <v>53</v>
      </c>
      <c r="G13" s="363">
        <v>0.2064</v>
      </c>
    </row>
    <row r="14" spans="1:21 16384:16384" x14ac:dyDescent="0.25">
      <c r="A14" s="71" t="s">
        <v>54</v>
      </c>
      <c r="B14" s="71">
        <v>1</v>
      </c>
      <c r="C14" s="71">
        <v>17</v>
      </c>
      <c r="D14" s="73">
        <v>0.49390000000000001</v>
      </c>
      <c r="E14" s="361">
        <v>17</v>
      </c>
      <c r="F14" s="362" t="s">
        <v>54</v>
      </c>
      <c r="G14" s="363">
        <v>0.49390000000000001</v>
      </c>
    </row>
    <row r="15" spans="1:21 16384:16384" x14ac:dyDescent="0.25">
      <c r="A15" s="71" t="s">
        <v>55</v>
      </c>
      <c r="B15" s="71">
        <v>1</v>
      </c>
      <c r="C15" s="71">
        <v>18</v>
      </c>
      <c r="D15" s="73">
        <v>0.47099999999999997</v>
      </c>
      <c r="E15" s="361">
        <v>18</v>
      </c>
      <c r="F15" s="362" t="s">
        <v>55</v>
      </c>
      <c r="G15" s="363">
        <v>0.47099999999999997</v>
      </c>
    </row>
    <row r="16" spans="1:21 16384:16384" x14ac:dyDescent="0.25">
      <c r="A16" s="71" t="s">
        <v>60</v>
      </c>
      <c r="B16" s="71">
        <v>1</v>
      </c>
      <c r="C16" s="71">
        <v>22</v>
      </c>
      <c r="D16" s="73">
        <v>0.35020000000000001</v>
      </c>
      <c r="E16" s="361">
        <v>22</v>
      </c>
      <c r="F16" s="362" t="s">
        <v>60</v>
      </c>
      <c r="G16" s="363">
        <v>0.35020000000000001</v>
      </c>
    </row>
    <row r="17" spans="1:7" x14ac:dyDescent="0.25">
      <c r="A17" s="71" t="s">
        <v>66</v>
      </c>
      <c r="B17" s="71">
        <v>1</v>
      </c>
      <c r="C17" s="71">
        <v>23</v>
      </c>
      <c r="D17" s="73">
        <v>0.36209999999999998</v>
      </c>
      <c r="E17" s="361">
        <v>23</v>
      </c>
      <c r="F17" s="362" t="s">
        <v>66</v>
      </c>
      <c r="G17" s="363">
        <v>0.36209999999999998</v>
      </c>
    </row>
    <row r="18" spans="1:7" x14ac:dyDescent="0.25">
      <c r="A18" s="71" t="s">
        <v>31</v>
      </c>
      <c r="B18" s="71">
        <v>1</v>
      </c>
      <c r="C18" s="71">
        <v>24</v>
      </c>
      <c r="D18" s="73">
        <v>1.1027</v>
      </c>
      <c r="E18" s="361">
        <v>24</v>
      </c>
      <c r="F18" s="362" t="s">
        <v>31</v>
      </c>
      <c r="G18" s="363">
        <v>1.1027</v>
      </c>
    </row>
    <row r="19" spans="1:7" x14ac:dyDescent="0.25">
      <c r="A19" s="71" t="s">
        <v>32</v>
      </c>
      <c r="B19" s="71">
        <v>1</v>
      </c>
      <c r="C19" s="71">
        <v>25</v>
      </c>
      <c r="D19" s="73">
        <v>1.0024999999999999</v>
      </c>
      <c r="E19" s="361">
        <v>25</v>
      </c>
      <c r="F19" s="362" t="s">
        <v>32</v>
      </c>
      <c r="G19" s="363">
        <v>1.0024999999999999</v>
      </c>
    </row>
    <row r="20" spans="1:7" x14ac:dyDescent="0.25">
      <c r="A20" s="71" t="s">
        <v>64</v>
      </c>
      <c r="B20" s="71">
        <v>1</v>
      </c>
      <c r="C20" s="71">
        <v>28</v>
      </c>
      <c r="D20" s="73">
        <v>0.40179999999999999</v>
      </c>
      <c r="E20" s="361">
        <v>28</v>
      </c>
      <c r="F20" s="362" t="s">
        <v>64</v>
      </c>
      <c r="G20" s="363">
        <v>0.40179999999999999</v>
      </c>
    </row>
    <row r="21" spans="1:7" x14ac:dyDescent="0.25">
      <c r="A21" s="71" t="s">
        <v>68</v>
      </c>
      <c r="B21" s="71">
        <v>1</v>
      </c>
      <c r="C21" s="71">
        <v>31</v>
      </c>
      <c r="D21" s="73">
        <v>0.68130000000000002</v>
      </c>
      <c r="E21" s="361">
        <v>31</v>
      </c>
      <c r="F21" s="362" t="s">
        <v>68</v>
      </c>
      <c r="G21" s="363">
        <v>0.68130000000000002</v>
      </c>
    </row>
    <row r="22" spans="1:7" x14ac:dyDescent="0.25">
      <c r="A22" s="71" t="s">
        <v>69</v>
      </c>
      <c r="B22" s="71">
        <v>1</v>
      </c>
      <c r="C22" s="71">
        <v>32</v>
      </c>
      <c r="D22" s="73">
        <v>0.28260000000000002</v>
      </c>
      <c r="E22" s="361">
        <v>32</v>
      </c>
      <c r="F22" s="362" t="s">
        <v>69</v>
      </c>
      <c r="G22" s="363">
        <v>0.28260000000000002</v>
      </c>
    </row>
    <row r="23" spans="1:7" x14ac:dyDescent="0.25">
      <c r="A23" s="71" t="s">
        <v>70</v>
      </c>
      <c r="B23" s="71">
        <v>1</v>
      </c>
      <c r="C23" s="71">
        <v>33</v>
      </c>
      <c r="D23" s="73">
        <v>0.62409999999999999</v>
      </c>
      <c r="E23" s="361">
        <v>33</v>
      </c>
      <c r="F23" s="362" t="s">
        <v>70</v>
      </c>
      <c r="G23" s="363">
        <v>0.62409999999999999</v>
      </c>
    </row>
    <row r="24" spans="1:7" x14ac:dyDescent="0.25">
      <c r="A24" s="71" t="s">
        <v>102</v>
      </c>
      <c r="B24" s="71">
        <v>1</v>
      </c>
      <c r="C24" s="71">
        <v>34</v>
      </c>
      <c r="D24" s="73">
        <v>0.3901</v>
      </c>
      <c r="E24" s="361">
        <v>34</v>
      </c>
      <c r="F24" s="362" t="s">
        <v>102</v>
      </c>
      <c r="G24" s="363">
        <v>0.3901</v>
      </c>
    </row>
    <row r="25" spans="1:7" x14ac:dyDescent="0.25">
      <c r="A25" s="71" t="s">
        <v>82</v>
      </c>
      <c r="B25" s="71">
        <v>1</v>
      </c>
      <c r="C25" s="71">
        <v>37</v>
      </c>
      <c r="D25" s="73">
        <v>0.17230000000000001</v>
      </c>
      <c r="E25" s="361">
        <v>37</v>
      </c>
      <c r="F25" s="362" t="s">
        <v>82</v>
      </c>
      <c r="G25" s="363">
        <v>0.17230000000000001</v>
      </c>
    </row>
    <row r="26" spans="1:7" x14ac:dyDescent="0.25">
      <c r="A26" s="71" t="s">
        <v>83</v>
      </c>
      <c r="B26" s="71">
        <v>1</v>
      </c>
      <c r="C26" s="71">
        <v>38</v>
      </c>
      <c r="D26" s="73">
        <v>0.18809999999999999</v>
      </c>
      <c r="E26" s="361">
        <v>38</v>
      </c>
      <c r="F26" s="362" t="s">
        <v>83</v>
      </c>
      <c r="G26" s="363">
        <v>0.18809999999999999</v>
      </c>
    </row>
    <row r="27" spans="1:7" x14ac:dyDescent="0.25">
      <c r="A27" s="71" t="s">
        <v>84</v>
      </c>
      <c r="B27" s="71">
        <v>1</v>
      </c>
      <c r="C27" s="71">
        <v>39</v>
      </c>
      <c r="D27" s="73">
        <v>0.18720000000000001</v>
      </c>
      <c r="E27" s="361">
        <v>39</v>
      </c>
      <c r="F27" s="362" t="s">
        <v>84</v>
      </c>
      <c r="G27" s="363">
        <v>0.18720000000000001</v>
      </c>
    </row>
    <row r="28" spans="1:7" x14ac:dyDescent="0.25">
      <c r="A28" s="71" t="s">
        <v>85</v>
      </c>
      <c r="B28" s="71">
        <v>1</v>
      </c>
      <c r="C28" s="71">
        <v>40</v>
      </c>
      <c r="D28" s="73">
        <v>0.2059</v>
      </c>
      <c r="E28" s="361">
        <v>40</v>
      </c>
      <c r="F28" s="362" t="s">
        <v>85</v>
      </c>
      <c r="G28" s="363">
        <v>0.2059</v>
      </c>
    </row>
    <row r="29" spans="1:7" x14ac:dyDescent="0.25">
      <c r="A29" s="71" t="s">
        <v>86</v>
      </c>
      <c r="B29" s="71">
        <v>1</v>
      </c>
      <c r="C29" s="71">
        <v>42</v>
      </c>
      <c r="D29" s="73">
        <v>0.2601</v>
      </c>
      <c r="E29" s="361">
        <v>42</v>
      </c>
      <c r="F29" s="362" t="s">
        <v>86</v>
      </c>
      <c r="G29" s="363">
        <v>0.2601</v>
      </c>
    </row>
    <row r="30" spans="1:7" x14ac:dyDescent="0.25">
      <c r="A30" s="71" t="s">
        <v>87</v>
      </c>
      <c r="B30" s="71">
        <v>1</v>
      </c>
      <c r="C30" s="71">
        <v>43</v>
      </c>
      <c r="D30" s="73">
        <v>0.3901</v>
      </c>
      <c r="E30" s="361">
        <v>43</v>
      </c>
      <c r="F30" s="362" t="s">
        <v>87</v>
      </c>
      <c r="G30" s="363">
        <v>0.3901</v>
      </c>
    </row>
    <row r="31" spans="1:7" x14ac:dyDescent="0.25">
      <c r="A31" s="71" t="s">
        <v>103</v>
      </c>
      <c r="B31" s="71">
        <v>1</v>
      </c>
      <c r="C31" s="71">
        <v>45</v>
      </c>
      <c r="D31" s="73">
        <v>0.19</v>
      </c>
      <c r="E31" s="361">
        <v>45</v>
      </c>
      <c r="F31" s="362" t="s">
        <v>103</v>
      </c>
      <c r="G31" s="363">
        <v>0.19</v>
      </c>
    </row>
    <row r="32" spans="1:7" x14ac:dyDescent="0.25">
      <c r="A32" s="71" t="s">
        <v>106</v>
      </c>
      <c r="B32" s="71">
        <v>1</v>
      </c>
      <c r="C32" s="71">
        <v>46</v>
      </c>
      <c r="D32" s="73">
        <v>0.16980000000000001</v>
      </c>
      <c r="E32" s="361">
        <v>46</v>
      </c>
      <c r="F32" s="362" t="s">
        <v>106</v>
      </c>
      <c r="G32" s="363">
        <v>0.16980000000000001</v>
      </c>
    </row>
    <row r="33" spans="1:7" x14ac:dyDescent="0.25">
      <c r="A33" s="71" t="s">
        <v>90</v>
      </c>
      <c r="B33" s="71">
        <v>1</v>
      </c>
      <c r="C33" s="71">
        <v>47</v>
      </c>
      <c r="D33" s="73">
        <v>0.29260000000000003</v>
      </c>
      <c r="E33" s="361">
        <v>47</v>
      </c>
      <c r="F33" s="362" t="s">
        <v>90</v>
      </c>
      <c r="G33" s="363">
        <v>0.29260000000000003</v>
      </c>
    </row>
    <row r="34" spans="1:7" x14ac:dyDescent="0.25">
      <c r="A34" s="71" t="s">
        <v>91</v>
      </c>
      <c r="B34" s="71">
        <v>1</v>
      </c>
      <c r="C34" s="71">
        <v>48</v>
      </c>
      <c r="D34" s="73">
        <v>0.2296</v>
      </c>
      <c r="E34" s="361">
        <v>48</v>
      </c>
      <c r="F34" s="362" t="s">
        <v>91</v>
      </c>
      <c r="G34" s="363">
        <v>0.2296</v>
      </c>
    </row>
    <row r="35" spans="1:7" x14ac:dyDescent="0.25">
      <c r="A35" s="71" t="s">
        <v>92</v>
      </c>
      <c r="B35" s="71">
        <v>1</v>
      </c>
      <c r="C35" s="71">
        <v>49</v>
      </c>
      <c r="D35" s="73">
        <v>0.65090000000000003</v>
      </c>
      <c r="E35" s="361">
        <v>49</v>
      </c>
      <c r="F35" s="362" t="s">
        <v>92</v>
      </c>
      <c r="G35" s="363">
        <v>0.65090000000000003</v>
      </c>
    </row>
    <row r="36" spans="1:7" x14ac:dyDescent="0.25">
      <c r="A36" s="71" t="s">
        <v>94</v>
      </c>
      <c r="B36" s="71">
        <v>1</v>
      </c>
      <c r="C36" s="71">
        <v>50</v>
      </c>
      <c r="D36" s="73">
        <v>0.1497</v>
      </c>
      <c r="E36" s="361">
        <v>50</v>
      </c>
      <c r="F36" s="362" t="s">
        <v>94</v>
      </c>
      <c r="G36" s="363">
        <v>0.1497</v>
      </c>
    </row>
    <row r="37" spans="1:7" x14ac:dyDescent="0.25">
      <c r="A37" s="71" t="s">
        <v>95</v>
      </c>
      <c r="B37" s="71">
        <v>1</v>
      </c>
      <c r="C37" s="71">
        <v>51</v>
      </c>
      <c r="D37" s="73">
        <v>0.12889999999999999</v>
      </c>
      <c r="E37" s="361">
        <v>51</v>
      </c>
      <c r="F37" s="362" t="s">
        <v>95</v>
      </c>
      <c r="G37" s="363">
        <v>0.12889999999999999</v>
      </c>
    </row>
    <row r="38" spans="1:7" x14ac:dyDescent="0.25">
      <c r="A38" s="71" t="s">
        <v>96</v>
      </c>
      <c r="B38" s="71">
        <v>1</v>
      </c>
      <c r="C38" s="71">
        <v>52</v>
      </c>
      <c r="D38" s="73">
        <v>0.15090000000000001</v>
      </c>
      <c r="E38" s="361">
        <v>52</v>
      </c>
      <c r="F38" s="362" t="s">
        <v>96</v>
      </c>
      <c r="G38" s="363">
        <v>0.15090000000000001</v>
      </c>
    </row>
    <row r="39" spans="1:7" x14ac:dyDescent="0.25">
      <c r="A39" s="71" t="s">
        <v>97</v>
      </c>
      <c r="B39" s="71">
        <v>1</v>
      </c>
      <c r="C39" s="71">
        <v>61</v>
      </c>
      <c r="D39" s="73">
        <v>0.39</v>
      </c>
      <c r="E39" s="361">
        <v>61</v>
      </c>
      <c r="F39" s="362" t="s">
        <v>97</v>
      </c>
      <c r="G39" s="363">
        <v>0.39</v>
      </c>
    </row>
    <row r="40" spans="1:7" x14ac:dyDescent="0.25">
      <c r="A40" s="71" t="s">
        <v>98</v>
      </c>
      <c r="B40" s="71">
        <v>1</v>
      </c>
      <c r="C40" s="71">
        <v>62</v>
      </c>
      <c r="D40" s="73">
        <v>0.2243</v>
      </c>
      <c r="E40" s="361">
        <v>62</v>
      </c>
      <c r="F40" s="362" t="s">
        <v>98</v>
      </c>
      <c r="G40" s="363">
        <v>0.2243</v>
      </c>
    </row>
    <row r="41" spans="1:7" x14ac:dyDescent="0.25">
      <c r="A41" s="71" t="s">
        <v>99</v>
      </c>
      <c r="B41" s="71">
        <v>1</v>
      </c>
      <c r="C41" s="71">
        <v>63</v>
      </c>
      <c r="D41" s="73">
        <v>0.18629999999999999</v>
      </c>
      <c r="E41" s="361">
        <v>63</v>
      </c>
      <c r="F41" s="362" t="s">
        <v>99</v>
      </c>
      <c r="G41" s="363">
        <v>0.18629999999999999</v>
      </c>
    </row>
    <row r="42" spans="1:7" x14ac:dyDescent="0.25">
      <c r="A42" s="71" t="s">
        <v>488</v>
      </c>
      <c r="B42" s="71">
        <v>1</v>
      </c>
      <c r="C42" s="71">
        <v>66</v>
      </c>
      <c r="D42" s="73">
        <v>1.0342</v>
      </c>
      <c r="E42" s="361">
        <v>66</v>
      </c>
      <c r="F42" s="362" t="s">
        <v>491</v>
      </c>
      <c r="G42" s="363">
        <v>1.0342</v>
      </c>
    </row>
    <row r="43" spans="1:7" x14ac:dyDescent="0.25">
      <c r="A43" s="71" t="s">
        <v>76</v>
      </c>
      <c r="B43" s="71">
        <v>1</v>
      </c>
      <c r="C43" s="71">
        <v>99</v>
      </c>
      <c r="D43" s="73">
        <v>0.39950000000000002</v>
      </c>
      <c r="E43" s="361">
        <v>99</v>
      </c>
      <c r="F43" s="362" t="s">
        <v>76</v>
      </c>
      <c r="G43" s="365">
        <v>0.39950000000000002</v>
      </c>
    </row>
    <row r="44" spans="1:7" x14ac:dyDescent="0.25">
      <c r="A44" s="71" t="s">
        <v>331</v>
      </c>
      <c r="B44" s="71">
        <v>1</v>
      </c>
      <c r="C44" s="71">
        <v>104</v>
      </c>
      <c r="D44" s="73">
        <v>0</v>
      </c>
      <c r="E44" s="71">
        <v>104</v>
      </c>
    </row>
    <row r="45" spans="1:7" x14ac:dyDescent="0.25">
      <c r="A45" s="71" t="s">
        <v>334</v>
      </c>
      <c r="B45" s="71">
        <v>1</v>
      </c>
      <c r="C45" s="71">
        <v>109</v>
      </c>
      <c r="D45" s="73">
        <v>0</v>
      </c>
      <c r="E45" s="71">
        <v>109</v>
      </c>
    </row>
    <row r="46" spans="1:7" x14ac:dyDescent="0.25">
      <c r="A46" s="71" t="s">
        <v>340</v>
      </c>
      <c r="B46" s="71">
        <v>1</v>
      </c>
      <c r="C46" s="71">
        <v>116</v>
      </c>
      <c r="D46" s="73">
        <v>0</v>
      </c>
      <c r="E46" s="71">
        <v>116</v>
      </c>
    </row>
    <row r="47" spans="1:7" x14ac:dyDescent="0.25">
      <c r="A47" s="71" t="s">
        <v>229</v>
      </c>
      <c r="B47" s="71">
        <v>1</v>
      </c>
      <c r="C47" s="71">
        <v>117</v>
      </c>
      <c r="D47" s="73">
        <v>0</v>
      </c>
      <c r="E47" s="71">
        <v>117</v>
      </c>
    </row>
    <row r="48" spans="1:7" x14ac:dyDescent="0.25">
      <c r="A48" s="71" t="s">
        <v>230</v>
      </c>
      <c r="B48" s="71">
        <v>1</v>
      </c>
      <c r="C48" s="71">
        <v>118</v>
      </c>
      <c r="D48" s="73">
        <v>0</v>
      </c>
      <c r="E48" s="71">
        <v>118</v>
      </c>
    </row>
    <row r="49" spans="1:7" x14ac:dyDescent="0.25">
      <c r="A49" s="71" t="s">
        <v>345</v>
      </c>
      <c r="B49" s="71">
        <v>1</v>
      </c>
      <c r="C49" s="71">
        <v>119</v>
      </c>
      <c r="D49" s="73">
        <v>0</v>
      </c>
      <c r="E49" s="71">
        <v>119</v>
      </c>
    </row>
    <row r="50" spans="1:7" x14ac:dyDescent="0.25">
      <c r="A50" s="71" t="s">
        <v>110</v>
      </c>
      <c r="B50" s="71">
        <v>1</v>
      </c>
      <c r="C50" s="71">
        <v>120</v>
      </c>
      <c r="D50" s="73">
        <v>0.50460000000000005</v>
      </c>
      <c r="E50" s="361">
        <v>120</v>
      </c>
      <c r="F50" s="362" t="s">
        <v>110</v>
      </c>
      <c r="G50" s="363">
        <v>0.50460000000000005</v>
      </c>
    </row>
    <row r="51" spans="1:7" x14ac:dyDescent="0.25">
      <c r="A51" s="71" t="s">
        <v>111</v>
      </c>
      <c r="B51" s="71">
        <v>1</v>
      </c>
      <c r="C51" s="71">
        <v>121</v>
      </c>
      <c r="D51" s="73">
        <v>0.70030000000000003</v>
      </c>
      <c r="E51" s="361">
        <v>121</v>
      </c>
      <c r="F51" s="362" t="s">
        <v>111</v>
      </c>
      <c r="G51" s="363">
        <v>0.70030000000000003</v>
      </c>
    </row>
    <row r="52" spans="1:7" x14ac:dyDescent="0.25">
      <c r="A52" s="71" t="s">
        <v>112</v>
      </c>
      <c r="B52" s="71">
        <v>1</v>
      </c>
      <c r="C52" s="71">
        <v>122</v>
      </c>
      <c r="D52" s="73">
        <v>0.35239999999999999</v>
      </c>
      <c r="E52" s="361">
        <v>122</v>
      </c>
      <c r="F52" s="362" t="s">
        <v>112</v>
      </c>
      <c r="G52" s="363">
        <v>0.35239999999999999</v>
      </c>
    </row>
    <row r="53" spans="1:7" x14ac:dyDescent="0.25">
      <c r="A53" s="71" t="s">
        <v>113</v>
      </c>
      <c r="B53" s="71">
        <v>1</v>
      </c>
      <c r="C53" s="71">
        <v>123</v>
      </c>
      <c r="D53" s="73">
        <v>0.53269999999999995</v>
      </c>
      <c r="E53" s="361">
        <v>123</v>
      </c>
      <c r="F53" s="362" t="s">
        <v>113</v>
      </c>
      <c r="G53" s="363">
        <v>0.53269999999999995</v>
      </c>
    </row>
    <row r="54" spans="1:7" x14ac:dyDescent="0.25">
      <c r="A54" s="71" t="s">
        <v>471</v>
      </c>
      <c r="B54" s="71">
        <v>1</v>
      </c>
      <c r="C54" s="71">
        <v>125</v>
      </c>
      <c r="D54" s="73">
        <v>0</v>
      </c>
      <c r="E54" s="71">
        <v>125</v>
      </c>
    </row>
    <row r="55" spans="1:7" x14ac:dyDescent="0.25">
      <c r="A55" s="71" t="s">
        <v>116</v>
      </c>
      <c r="B55" s="71">
        <v>1</v>
      </c>
      <c r="C55" s="71">
        <v>126</v>
      </c>
      <c r="D55" s="73">
        <v>0.92749999999999999</v>
      </c>
      <c r="E55" s="361">
        <v>126</v>
      </c>
      <c r="F55" s="362" t="s">
        <v>116</v>
      </c>
      <c r="G55" s="363">
        <v>0.92749999999999999</v>
      </c>
    </row>
    <row r="56" spans="1:7" x14ac:dyDescent="0.25">
      <c r="A56" s="71" t="s">
        <v>472</v>
      </c>
      <c r="B56" s="71">
        <v>1</v>
      </c>
      <c r="C56" s="71">
        <v>129</v>
      </c>
      <c r="D56" s="73">
        <v>0</v>
      </c>
      <c r="E56" s="71">
        <v>129</v>
      </c>
    </row>
    <row r="57" spans="1:7" x14ac:dyDescent="0.25">
      <c r="A57" s="71" t="s">
        <v>473</v>
      </c>
      <c r="B57" s="71">
        <v>1</v>
      </c>
      <c r="C57" s="71">
        <v>130</v>
      </c>
      <c r="D57" s="73">
        <v>0</v>
      </c>
      <c r="E57" s="71">
        <v>130</v>
      </c>
    </row>
    <row r="58" spans="1:7" x14ac:dyDescent="0.25">
      <c r="A58" s="71" t="s">
        <v>118</v>
      </c>
      <c r="B58" s="71">
        <v>1</v>
      </c>
      <c r="C58" s="71">
        <v>131</v>
      </c>
      <c r="D58" s="73">
        <v>2.633</v>
      </c>
      <c r="E58" s="361">
        <v>131</v>
      </c>
      <c r="F58" s="362" t="s">
        <v>118</v>
      </c>
      <c r="G58" s="363">
        <v>2.633</v>
      </c>
    </row>
    <row r="59" spans="1:7" x14ac:dyDescent="0.25">
      <c r="A59" s="71" t="s">
        <v>130</v>
      </c>
      <c r="B59" s="71">
        <v>1</v>
      </c>
      <c r="C59" s="71">
        <v>134</v>
      </c>
      <c r="D59" s="73">
        <v>0.78290000000000004</v>
      </c>
      <c r="E59" s="361">
        <v>134</v>
      </c>
      <c r="F59" s="362" t="s">
        <v>130</v>
      </c>
      <c r="G59" s="363">
        <v>0.78290000000000004</v>
      </c>
    </row>
    <row r="60" spans="1:7" x14ac:dyDescent="0.25">
      <c r="A60" s="71" t="s">
        <v>133</v>
      </c>
      <c r="B60" s="71">
        <v>1</v>
      </c>
      <c r="C60" s="71">
        <v>141</v>
      </c>
      <c r="D60" s="73">
        <v>0.1623</v>
      </c>
      <c r="E60" s="361">
        <v>141</v>
      </c>
      <c r="F60" s="362" t="s">
        <v>133</v>
      </c>
      <c r="G60" s="363">
        <v>0.1623</v>
      </c>
    </row>
    <row r="61" spans="1:7" x14ac:dyDescent="0.25">
      <c r="A61" s="71" t="s">
        <v>135</v>
      </c>
      <c r="B61" s="71">
        <v>1</v>
      </c>
      <c r="C61" s="71">
        <v>144</v>
      </c>
      <c r="D61" s="73">
        <v>0.18079999999999999</v>
      </c>
      <c r="E61" s="361">
        <v>144</v>
      </c>
      <c r="F61" s="362" t="s">
        <v>135</v>
      </c>
      <c r="G61" s="363">
        <v>0.18079999999999999</v>
      </c>
    </row>
    <row r="62" spans="1:7" x14ac:dyDescent="0.25">
      <c r="A62" s="71" t="s">
        <v>149</v>
      </c>
      <c r="B62" s="71">
        <v>1</v>
      </c>
      <c r="C62" s="71">
        <v>145</v>
      </c>
      <c r="D62" s="73">
        <v>0.53680000000000005</v>
      </c>
      <c r="E62" s="361">
        <v>145</v>
      </c>
      <c r="F62" s="364" t="s">
        <v>149</v>
      </c>
      <c r="G62" s="363">
        <v>0.53680000000000005</v>
      </c>
    </row>
    <row r="63" spans="1:7" x14ac:dyDescent="0.25">
      <c r="A63" s="71" t="s">
        <v>134</v>
      </c>
      <c r="B63" s="71">
        <v>1</v>
      </c>
      <c r="C63" s="71">
        <v>148</v>
      </c>
      <c r="D63" s="73">
        <v>0.24709999999999999</v>
      </c>
      <c r="E63" s="361">
        <v>148</v>
      </c>
      <c r="F63" s="362" t="s">
        <v>134</v>
      </c>
      <c r="G63" s="363">
        <v>0.24709999999999999</v>
      </c>
    </row>
    <row r="64" spans="1:7" x14ac:dyDescent="0.25">
      <c r="A64" s="71" t="s">
        <v>132</v>
      </c>
      <c r="B64" s="71">
        <v>1</v>
      </c>
      <c r="C64" s="71">
        <v>149</v>
      </c>
      <c r="D64" s="73">
        <v>0.46639999999999998</v>
      </c>
      <c r="E64" s="361">
        <v>149</v>
      </c>
      <c r="F64" s="362" t="s">
        <v>132</v>
      </c>
      <c r="G64" s="363">
        <v>0.46639999999999998</v>
      </c>
    </row>
    <row r="65" spans="1:7" x14ac:dyDescent="0.25">
      <c r="A65" s="71" t="s">
        <v>156</v>
      </c>
      <c r="B65" s="71">
        <v>1</v>
      </c>
      <c r="C65" s="71">
        <v>155</v>
      </c>
      <c r="D65" s="73">
        <v>0.3261</v>
      </c>
      <c r="E65" s="361">
        <v>155</v>
      </c>
      <c r="F65" s="362" t="s">
        <v>156</v>
      </c>
      <c r="G65" s="363">
        <v>0.3261</v>
      </c>
    </row>
    <row r="66" spans="1:7" x14ac:dyDescent="0.25">
      <c r="A66" s="71" t="s">
        <v>157</v>
      </c>
      <c r="B66" s="71">
        <v>1</v>
      </c>
      <c r="C66" s="71">
        <v>156</v>
      </c>
      <c r="D66" s="73">
        <v>0.43009999999999998</v>
      </c>
      <c r="E66" s="361">
        <v>156</v>
      </c>
      <c r="F66" s="362" t="s">
        <v>157</v>
      </c>
      <c r="G66" s="363">
        <v>0.43009999999999998</v>
      </c>
    </row>
    <row r="67" spans="1:7" x14ac:dyDescent="0.25">
      <c r="A67" s="71" t="s">
        <v>158</v>
      </c>
      <c r="B67" s="71">
        <v>1</v>
      </c>
      <c r="C67" s="71">
        <v>158</v>
      </c>
      <c r="D67" s="73">
        <v>1.6039000000000001</v>
      </c>
      <c r="E67" s="361">
        <v>158</v>
      </c>
      <c r="F67" s="362" t="s">
        <v>158</v>
      </c>
      <c r="G67" s="363">
        <v>1.6039000000000001</v>
      </c>
    </row>
    <row r="68" spans="1:7" x14ac:dyDescent="0.25">
      <c r="A68" s="71" t="s">
        <v>369</v>
      </c>
      <c r="B68" s="71">
        <v>1</v>
      </c>
      <c r="C68" s="71">
        <v>160</v>
      </c>
      <c r="D68" s="73">
        <v>0</v>
      </c>
      <c r="E68" s="71">
        <v>160</v>
      </c>
    </row>
    <row r="69" spans="1:7" x14ac:dyDescent="0.25">
      <c r="A69" s="71" t="s">
        <v>474</v>
      </c>
      <c r="B69" s="71">
        <v>1</v>
      </c>
      <c r="C69" s="71">
        <v>161</v>
      </c>
      <c r="D69" s="73">
        <v>0</v>
      </c>
      <c r="E69" s="71">
        <v>161</v>
      </c>
    </row>
    <row r="70" spans="1:7" x14ac:dyDescent="0.25">
      <c r="A70" s="71" t="s">
        <v>129</v>
      </c>
      <c r="B70" s="71">
        <v>1</v>
      </c>
      <c r="C70" s="71">
        <v>183</v>
      </c>
      <c r="D70" s="73">
        <v>0.9375</v>
      </c>
      <c r="E70" s="361">
        <v>183</v>
      </c>
      <c r="F70" s="362" t="s">
        <v>129</v>
      </c>
      <c r="G70" s="363">
        <v>0.9375</v>
      </c>
    </row>
    <row r="71" spans="1:7" x14ac:dyDescent="0.25">
      <c r="A71" s="71" t="s">
        <v>162</v>
      </c>
      <c r="B71" s="71">
        <v>1</v>
      </c>
      <c r="C71" s="71">
        <v>191</v>
      </c>
      <c r="D71" s="73">
        <v>0.39900000000000002</v>
      </c>
      <c r="E71" s="361">
        <v>191</v>
      </c>
      <c r="F71" s="362" t="s">
        <v>162</v>
      </c>
      <c r="G71" s="363">
        <v>0.39900000000000002</v>
      </c>
    </row>
    <row r="72" spans="1:7" x14ac:dyDescent="0.25">
      <c r="A72" s="71" t="s">
        <v>122</v>
      </c>
      <c r="B72" s="71">
        <v>1</v>
      </c>
      <c r="C72" s="71">
        <v>196</v>
      </c>
      <c r="D72" s="73">
        <v>1.6950000000000001</v>
      </c>
      <c r="E72" s="361">
        <v>196</v>
      </c>
      <c r="F72" s="362" t="s">
        <v>122</v>
      </c>
      <c r="G72" s="363">
        <v>1.6950000000000001</v>
      </c>
    </row>
    <row r="73" spans="1:7" x14ac:dyDescent="0.25">
      <c r="A73" s="71" t="s">
        <v>114</v>
      </c>
      <c r="B73" s="71">
        <v>1</v>
      </c>
      <c r="C73" s="71">
        <v>197</v>
      </c>
      <c r="D73" s="73">
        <v>1.1053999999999999</v>
      </c>
      <c r="E73" s="361">
        <v>197</v>
      </c>
      <c r="F73" s="362" t="s">
        <v>114</v>
      </c>
      <c r="G73" s="363">
        <v>1.1053999999999999</v>
      </c>
    </row>
    <row r="74" spans="1:7" x14ac:dyDescent="0.25">
      <c r="A74" s="71" t="s">
        <v>115</v>
      </c>
      <c r="B74" s="71">
        <v>1</v>
      </c>
      <c r="C74" s="71">
        <v>198</v>
      </c>
      <c r="D74" s="73">
        <v>0.62519999999999998</v>
      </c>
      <c r="E74" s="361">
        <v>198</v>
      </c>
      <c r="F74" s="362" t="s">
        <v>115</v>
      </c>
      <c r="G74" s="363">
        <v>0.62519999999999998</v>
      </c>
    </row>
    <row r="75" spans="1:7" x14ac:dyDescent="0.25">
      <c r="A75" s="71" t="s">
        <v>228</v>
      </c>
      <c r="B75" s="71">
        <v>1</v>
      </c>
      <c r="C75" s="71">
        <v>201</v>
      </c>
      <c r="D75" s="73">
        <v>0</v>
      </c>
      <c r="E75" s="71">
        <v>201</v>
      </c>
    </row>
    <row r="76" spans="1:7" x14ac:dyDescent="0.25">
      <c r="A76" s="71" t="s">
        <v>477</v>
      </c>
      <c r="B76" s="71">
        <v>1</v>
      </c>
      <c r="C76" s="71">
        <v>202</v>
      </c>
      <c r="D76" s="73">
        <v>0</v>
      </c>
      <c r="E76" s="71">
        <v>202</v>
      </c>
    </row>
    <row r="77" spans="1:7" x14ac:dyDescent="0.25">
      <c r="A77" s="71" t="s">
        <v>478</v>
      </c>
      <c r="B77" s="71">
        <v>1</v>
      </c>
      <c r="C77" s="71">
        <v>203</v>
      </c>
      <c r="D77" s="73">
        <v>0</v>
      </c>
      <c r="E77" s="71">
        <v>203</v>
      </c>
    </row>
    <row r="78" spans="1:7" x14ac:dyDescent="0.25">
      <c r="A78" s="71" t="s">
        <v>65</v>
      </c>
      <c r="B78" s="71">
        <v>1</v>
      </c>
      <c r="C78" s="71">
        <v>205</v>
      </c>
      <c r="D78" s="73">
        <v>0.62260000000000004</v>
      </c>
      <c r="E78" s="361">
        <v>205</v>
      </c>
      <c r="F78" s="362" t="s">
        <v>65</v>
      </c>
      <c r="G78" s="363">
        <v>0.62260000000000004</v>
      </c>
    </row>
    <row r="79" spans="1:7" x14ac:dyDescent="0.25">
      <c r="A79" s="71" t="s">
        <v>62</v>
      </c>
      <c r="B79" s="71">
        <v>1</v>
      </c>
      <c r="C79" s="71">
        <v>206</v>
      </c>
      <c r="D79" s="73">
        <v>0.61429999999999996</v>
      </c>
      <c r="E79" s="361">
        <v>206</v>
      </c>
      <c r="F79" s="362" t="s">
        <v>62</v>
      </c>
      <c r="G79" s="363">
        <v>0.61429999999999996</v>
      </c>
    </row>
    <row r="80" spans="1:7" x14ac:dyDescent="0.25">
      <c r="A80" s="71" t="s">
        <v>63</v>
      </c>
      <c r="B80" s="71">
        <v>1</v>
      </c>
      <c r="C80" s="71">
        <v>207</v>
      </c>
      <c r="D80" s="73">
        <v>0.50360000000000005</v>
      </c>
      <c r="E80" s="361">
        <v>207</v>
      </c>
      <c r="F80" s="362" t="s">
        <v>63</v>
      </c>
      <c r="G80" s="363">
        <v>0.50360000000000005</v>
      </c>
    </row>
    <row r="81" spans="1:7" x14ac:dyDescent="0.25">
      <c r="A81" s="71" t="s">
        <v>67</v>
      </c>
      <c r="B81" s="71">
        <v>1</v>
      </c>
      <c r="C81" s="71">
        <v>209</v>
      </c>
      <c r="D81" s="73">
        <v>0.61060000000000003</v>
      </c>
      <c r="E81" s="361">
        <v>209</v>
      </c>
      <c r="F81" s="362" t="s">
        <v>67</v>
      </c>
      <c r="G81" s="363">
        <v>0.61060000000000003</v>
      </c>
    </row>
    <row r="82" spans="1:7" x14ac:dyDescent="0.25">
      <c r="A82" s="71" t="s">
        <v>44</v>
      </c>
      <c r="B82" s="71">
        <v>1</v>
      </c>
      <c r="C82" s="71">
        <v>211</v>
      </c>
      <c r="D82" s="73">
        <v>0.34570000000000001</v>
      </c>
      <c r="E82" s="361">
        <v>211</v>
      </c>
      <c r="F82" s="364" t="s">
        <v>44</v>
      </c>
      <c r="G82" s="363">
        <v>0.34570000000000001</v>
      </c>
    </row>
    <row r="83" spans="1:7" x14ac:dyDescent="0.25">
      <c r="A83" s="71" t="s">
        <v>402</v>
      </c>
      <c r="B83" s="71">
        <v>1</v>
      </c>
      <c r="C83" s="71">
        <v>229</v>
      </c>
      <c r="D83" s="73">
        <v>0.49399999999999999</v>
      </c>
      <c r="E83" s="361">
        <v>229</v>
      </c>
      <c r="F83" s="362" t="s">
        <v>402</v>
      </c>
      <c r="G83" s="363">
        <v>0.49399999999999999</v>
      </c>
    </row>
    <row r="84" spans="1:7" x14ac:dyDescent="0.25">
      <c r="A84" s="71" t="s">
        <v>479</v>
      </c>
      <c r="B84" s="71">
        <v>1</v>
      </c>
      <c r="C84" s="71">
        <v>237</v>
      </c>
      <c r="D84" s="73">
        <v>0</v>
      </c>
      <c r="E84" s="71">
        <v>237</v>
      </c>
    </row>
    <row r="85" spans="1:7" x14ac:dyDescent="0.25">
      <c r="A85" s="71" t="s">
        <v>480</v>
      </c>
      <c r="B85" s="71">
        <v>1</v>
      </c>
      <c r="C85" s="71">
        <v>238</v>
      </c>
      <c r="D85" s="73">
        <v>0</v>
      </c>
      <c r="E85" s="71">
        <v>238</v>
      </c>
    </row>
    <row r="86" spans="1:7" x14ac:dyDescent="0.25">
      <c r="A86" s="71" t="s">
        <v>481</v>
      </c>
      <c r="B86" s="71">
        <v>1</v>
      </c>
      <c r="C86" s="71">
        <v>239</v>
      </c>
      <c r="D86" s="73">
        <v>0</v>
      </c>
      <c r="E86" s="71">
        <v>239</v>
      </c>
    </row>
    <row r="87" spans="1:7" x14ac:dyDescent="0.25">
      <c r="A87" s="71" t="s">
        <v>482</v>
      </c>
      <c r="B87" s="71">
        <v>1</v>
      </c>
      <c r="C87" s="71">
        <v>240</v>
      </c>
      <c r="D87" s="73">
        <v>0</v>
      </c>
      <c r="E87" s="71">
        <v>240</v>
      </c>
    </row>
    <row r="88" spans="1:7" x14ac:dyDescent="0.25">
      <c r="A88" s="71" t="s">
        <v>75</v>
      </c>
      <c r="B88" s="71">
        <v>1</v>
      </c>
      <c r="C88" s="71">
        <v>241</v>
      </c>
      <c r="D88" s="73">
        <v>0.36570000000000003</v>
      </c>
      <c r="E88" s="361">
        <v>241</v>
      </c>
      <c r="F88" s="362" t="s">
        <v>75</v>
      </c>
      <c r="G88" s="363">
        <v>0.36570000000000003</v>
      </c>
    </row>
    <row r="89" spans="1:7" x14ac:dyDescent="0.25">
      <c r="A89" s="71" t="s">
        <v>483</v>
      </c>
      <c r="B89" s="71">
        <v>1</v>
      </c>
      <c r="C89" s="71">
        <v>242</v>
      </c>
      <c r="D89" s="73">
        <v>0</v>
      </c>
      <c r="E89" s="71">
        <v>242</v>
      </c>
    </row>
    <row r="90" spans="1:7" x14ac:dyDescent="0.25">
      <c r="A90" s="71" t="s">
        <v>484</v>
      </c>
      <c r="B90" s="71">
        <v>1</v>
      </c>
      <c r="C90" s="71">
        <v>243</v>
      </c>
      <c r="D90" s="73">
        <v>0</v>
      </c>
      <c r="E90" s="71">
        <v>243</v>
      </c>
    </row>
    <row r="91" spans="1:7" x14ac:dyDescent="0.25">
      <c r="A91" s="71" t="s">
        <v>485</v>
      </c>
      <c r="B91" s="71">
        <v>1</v>
      </c>
      <c r="C91" s="71">
        <v>244</v>
      </c>
      <c r="D91" s="73">
        <v>0</v>
      </c>
      <c r="E91" s="71">
        <v>244</v>
      </c>
    </row>
    <row r="92" spans="1:7" x14ac:dyDescent="0.25">
      <c r="A92" s="71" t="s">
        <v>486</v>
      </c>
      <c r="B92" s="71">
        <v>1</v>
      </c>
      <c r="C92" s="71">
        <v>245</v>
      </c>
      <c r="D92" s="73">
        <v>0</v>
      </c>
      <c r="E92" s="71">
        <v>245</v>
      </c>
    </row>
    <row r="93" spans="1:7" x14ac:dyDescent="0.25">
      <c r="A93" s="71" t="s">
        <v>487</v>
      </c>
      <c r="B93" s="71">
        <v>1</v>
      </c>
      <c r="C93" s="71">
        <v>246</v>
      </c>
      <c r="D93" s="73">
        <v>0</v>
      </c>
      <c r="E93" s="71">
        <v>246</v>
      </c>
    </row>
    <row r="94" spans="1:7" x14ac:dyDescent="0.25">
      <c r="A94" s="71" t="s">
        <v>71</v>
      </c>
      <c r="B94" s="71">
        <v>1</v>
      </c>
      <c r="C94" s="71">
        <v>247</v>
      </c>
      <c r="D94" s="73">
        <v>0.2452</v>
      </c>
      <c r="E94" s="361">
        <v>247</v>
      </c>
      <c r="F94" s="362" t="s">
        <v>71</v>
      </c>
      <c r="G94" s="363">
        <v>0.2452</v>
      </c>
    </row>
    <row r="95" spans="1:7" x14ac:dyDescent="0.25">
      <c r="A95" s="71" t="s">
        <v>72</v>
      </c>
      <c r="B95" s="71">
        <v>1</v>
      </c>
      <c r="C95" s="71">
        <v>248</v>
      </c>
      <c r="D95" s="73">
        <v>0.3347</v>
      </c>
      <c r="E95" s="361">
        <v>248</v>
      </c>
      <c r="F95" s="362" t="s">
        <v>72</v>
      </c>
      <c r="G95" s="363">
        <v>0.3347</v>
      </c>
    </row>
    <row r="96" spans="1:7" x14ac:dyDescent="0.25">
      <c r="A96" s="71" t="s">
        <v>93</v>
      </c>
      <c r="B96" s="71">
        <v>1</v>
      </c>
      <c r="C96" s="71">
        <v>249</v>
      </c>
      <c r="D96" s="73">
        <v>9.4399999999999998E-2</v>
      </c>
      <c r="E96" s="361">
        <v>249</v>
      </c>
      <c r="F96" s="362" t="s">
        <v>93</v>
      </c>
      <c r="G96" s="363">
        <v>9.4399999999999998E-2</v>
      </c>
    </row>
    <row r="97" spans="1:7" x14ac:dyDescent="0.25">
      <c r="A97" s="71" t="s">
        <v>61</v>
      </c>
      <c r="B97" s="71">
        <v>1</v>
      </c>
      <c r="C97" s="71">
        <v>251</v>
      </c>
      <c r="D97" s="73">
        <v>0.64290000000000003</v>
      </c>
      <c r="E97" s="361">
        <v>251</v>
      </c>
      <c r="F97" s="362" t="s">
        <v>61</v>
      </c>
      <c r="G97" s="363">
        <v>0.64290000000000003</v>
      </c>
    </row>
    <row r="98" spans="1:7" x14ac:dyDescent="0.25">
      <c r="A98" s="71" t="s">
        <v>142</v>
      </c>
      <c r="B98" s="71">
        <v>1</v>
      </c>
      <c r="C98" s="71">
        <v>252</v>
      </c>
      <c r="D98" s="73">
        <v>1.2441</v>
      </c>
      <c r="E98" s="361">
        <v>252</v>
      </c>
      <c r="F98" s="364" t="s">
        <v>142</v>
      </c>
      <c r="G98" s="363">
        <v>1.2441</v>
      </c>
    </row>
    <row r="99" spans="1:7" x14ac:dyDescent="0.25">
      <c r="A99" s="71" t="s">
        <v>163</v>
      </c>
      <c r="B99" s="71">
        <v>1</v>
      </c>
      <c r="C99" s="71">
        <v>253</v>
      </c>
      <c r="D99" s="73">
        <v>0.2117</v>
      </c>
      <c r="E99" s="361">
        <v>253</v>
      </c>
      <c r="F99" s="362" t="s">
        <v>163</v>
      </c>
      <c r="G99" s="363">
        <v>0.2117</v>
      </c>
    </row>
    <row r="100" spans="1:7" x14ac:dyDescent="0.25">
      <c r="A100" s="71" t="s">
        <v>145</v>
      </c>
      <c r="B100" s="71">
        <v>1</v>
      </c>
      <c r="C100" s="71">
        <v>255</v>
      </c>
      <c r="D100" s="73">
        <v>1.4925999999999999</v>
      </c>
      <c r="E100" s="376">
        <v>255</v>
      </c>
      <c r="F100" s="380" t="s">
        <v>145</v>
      </c>
      <c r="G100" s="378">
        <v>1.4925999999999999</v>
      </c>
    </row>
    <row r="101" spans="1:7" x14ac:dyDescent="0.25">
      <c r="A101" s="71" t="s">
        <v>164</v>
      </c>
      <c r="B101" s="71">
        <v>1</v>
      </c>
      <c r="C101" s="71">
        <v>257</v>
      </c>
      <c r="D101" s="73">
        <v>0.2414</v>
      </c>
      <c r="E101" s="361">
        <v>257</v>
      </c>
      <c r="F101" s="362" t="s">
        <v>164</v>
      </c>
      <c r="G101" s="363">
        <v>0.2414</v>
      </c>
    </row>
    <row r="102" spans="1:7" x14ac:dyDescent="0.25">
      <c r="A102" s="71" t="s">
        <v>141</v>
      </c>
      <c r="B102" s="71">
        <v>1</v>
      </c>
      <c r="C102" s="71">
        <v>259</v>
      </c>
      <c r="D102" s="73">
        <v>0.76419999999999999</v>
      </c>
      <c r="E102" s="361">
        <v>259</v>
      </c>
      <c r="F102" s="364" t="s">
        <v>141</v>
      </c>
      <c r="G102" s="363">
        <v>0.76419999999999999</v>
      </c>
    </row>
    <row r="103" spans="1:7" x14ac:dyDescent="0.25">
      <c r="A103" s="71" t="s">
        <v>73</v>
      </c>
      <c r="B103" s="71">
        <v>1</v>
      </c>
      <c r="C103" s="71">
        <v>261</v>
      </c>
      <c r="D103" s="73">
        <v>0.248</v>
      </c>
      <c r="E103" s="361">
        <v>261</v>
      </c>
      <c r="F103" s="362" t="s">
        <v>73</v>
      </c>
      <c r="G103" s="363">
        <v>0.248</v>
      </c>
    </row>
    <row r="104" spans="1:7" x14ac:dyDescent="0.25">
      <c r="A104" s="71" t="s">
        <v>128</v>
      </c>
      <c r="B104" s="71">
        <v>1</v>
      </c>
      <c r="C104" s="71">
        <v>262</v>
      </c>
      <c r="D104" s="73">
        <v>1.0242</v>
      </c>
      <c r="E104" s="361">
        <v>262</v>
      </c>
      <c r="F104" s="362" t="s">
        <v>128</v>
      </c>
      <c r="G104" s="363">
        <v>1.0242</v>
      </c>
    </row>
    <row r="105" spans="1:7" x14ac:dyDescent="0.25">
      <c r="A105" s="71" t="s">
        <v>131</v>
      </c>
      <c r="B105" s="71">
        <v>1</v>
      </c>
      <c r="C105" s="71">
        <v>263</v>
      </c>
      <c r="D105" s="73">
        <v>0.42420000000000002</v>
      </c>
      <c r="E105" s="361">
        <v>263</v>
      </c>
      <c r="F105" s="362" t="s">
        <v>131</v>
      </c>
      <c r="G105" s="363">
        <v>0.42420000000000002</v>
      </c>
    </row>
    <row r="106" spans="1:7" x14ac:dyDescent="0.25">
      <c r="A106" s="71" t="s">
        <v>491</v>
      </c>
      <c r="B106" s="71">
        <v>1</v>
      </c>
      <c r="C106" s="71">
        <v>266</v>
      </c>
      <c r="D106" s="73">
        <v>0</v>
      </c>
      <c r="E106" s="372">
        <v>266</v>
      </c>
    </row>
    <row r="107" spans="1:7" x14ac:dyDescent="0.25">
      <c r="A107" s="71" t="s">
        <v>161</v>
      </c>
      <c r="B107" s="71">
        <v>1</v>
      </c>
      <c r="C107" s="71">
        <v>270</v>
      </c>
      <c r="D107" s="73">
        <v>1.0315000000000001</v>
      </c>
      <c r="E107" s="361">
        <v>270</v>
      </c>
      <c r="F107" s="362" t="s">
        <v>161</v>
      </c>
      <c r="G107" s="363">
        <v>1.0315000000000001</v>
      </c>
    </row>
    <row r="108" spans="1:7" x14ac:dyDescent="0.25">
      <c r="A108" s="71" t="s">
        <v>165</v>
      </c>
      <c r="B108" s="71">
        <v>1</v>
      </c>
      <c r="C108" s="71">
        <v>273</v>
      </c>
      <c r="D108" s="73">
        <v>0.32479999999999998</v>
      </c>
      <c r="E108" s="361">
        <v>273</v>
      </c>
      <c r="F108" s="364" t="s">
        <v>165</v>
      </c>
      <c r="G108" s="363">
        <v>0.32479999999999998</v>
      </c>
    </row>
    <row r="109" spans="1:7" x14ac:dyDescent="0.25">
      <c r="A109" s="71" t="s">
        <v>138</v>
      </c>
      <c r="B109" s="71">
        <v>1</v>
      </c>
      <c r="C109" s="71">
        <v>278</v>
      </c>
      <c r="D109" s="73">
        <v>0.51449999999999996</v>
      </c>
      <c r="E109" s="361">
        <v>278</v>
      </c>
      <c r="F109" s="366" t="s">
        <v>138</v>
      </c>
      <c r="G109" s="363">
        <v>0.51449999999999996</v>
      </c>
    </row>
    <row r="110" spans="1:7" x14ac:dyDescent="0.25">
      <c r="A110" s="71" t="s">
        <v>148</v>
      </c>
      <c r="B110" s="71">
        <v>1</v>
      </c>
      <c r="C110" s="71">
        <v>279</v>
      </c>
      <c r="D110" s="73">
        <v>0.2505</v>
      </c>
      <c r="E110" s="361">
        <v>279</v>
      </c>
      <c r="F110" s="364" t="s">
        <v>148</v>
      </c>
      <c r="G110" s="363">
        <v>0.2505</v>
      </c>
    </row>
    <row r="111" spans="1:7" x14ac:dyDescent="0.25">
      <c r="A111" s="71" t="s">
        <v>139</v>
      </c>
      <c r="B111" s="71">
        <v>1</v>
      </c>
      <c r="C111" s="71">
        <v>281</v>
      </c>
      <c r="D111" s="73">
        <v>2.2355</v>
      </c>
      <c r="E111" s="361">
        <v>281</v>
      </c>
      <c r="F111" s="364" t="s">
        <v>139</v>
      </c>
      <c r="G111" s="363">
        <v>2.2355</v>
      </c>
    </row>
    <row r="112" spans="1:7" x14ac:dyDescent="0.25">
      <c r="A112" s="71" t="s">
        <v>125</v>
      </c>
      <c r="B112" s="71">
        <v>1</v>
      </c>
      <c r="C112" s="71">
        <v>283</v>
      </c>
      <c r="D112" s="73">
        <v>0.45839999999999997</v>
      </c>
      <c r="E112" s="361">
        <v>283</v>
      </c>
      <c r="F112" s="364" t="s">
        <v>125</v>
      </c>
      <c r="G112" s="363">
        <v>0.45839999999999997</v>
      </c>
    </row>
    <row r="113" spans="1:7" x14ac:dyDescent="0.25">
      <c r="A113" s="71" t="s">
        <v>150</v>
      </c>
      <c r="B113" s="71">
        <v>1</v>
      </c>
      <c r="C113" s="71">
        <v>285</v>
      </c>
      <c r="D113" s="73">
        <v>0.15509999999999999</v>
      </c>
      <c r="E113" s="361">
        <v>285</v>
      </c>
      <c r="F113" s="364" t="s">
        <v>150</v>
      </c>
      <c r="G113" s="363">
        <v>0.15509999999999999</v>
      </c>
    </row>
    <row r="114" spans="1:7" x14ac:dyDescent="0.25">
      <c r="A114" s="71" t="s">
        <v>151</v>
      </c>
      <c r="B114" s="71">
        <v>1</v>
      </c>
      <c r="C114" s="71">
        <v>287</v>
      </c>
      <c r="D114" s="73">
        <v>0.13869999999999999</v>
      </c>
      <c r="E114" s="361">
        <v>287</v>
      </c>
      <c r="F114" s="364" t="s">
        <v>151</v>
      </c>
      <c r="G114" s="363">
        <v>0.13869999999999999</v>
      </c>
    </row>
    <row r="115" spans="1:7" x14ac:dyDescent="0.25">
      <c r="A115" s="71" t="s">
        <v>152</v>
      </c>
      <c r="B115" s="71">
        <v>1</v>
      </c>
      <c r="C115" s="71">
        <v>291</v>
      </c>
      <c r="D115" s="73">
        <v>0.86890000000000001</v>
      </c>
      <c r="E115" s="361">
        <v>291</v>
      </c>
      <c r="F115" s="364" t="s">
        <v>152</v>
      </c>
      <c r="G115" s="363">
        <v>0.86890000000000001</v>
      </c>
    </row>
    <row r="116" spans="1:7" x14ac:dyDescent="0.25">
      <c r="A116" s="71" t="s">
        <v>74</v>
      </c>
      <c r="B116" s="71">
        <v>1</v>
      </c>
      <c r="C116" s="71">
        <v>294</v>
      </c>
      <c r="D116" s="73">
        <v>0.44919999999999999</v>
      </c>
      <c r="E116" s="361">
        <v>294</v>
      </c>
      <c r="F116" s="362" t="s">
        <v>74</v>
      </c>
      <c r="G116" s="363">
        <v>0.44919999999999999</v>
      </c>
    </row>
    <row r="117" spans="1:7" x14ac:dyDescent="0.25">
      <c r="A117" s="71" t="s">
        <v>140</v>
      </c>
      <c r="B117" s="71">
        <v>1</v>
      </c>
      <c r="C117" s="71">
        <v>295</v>
      </c>
      <c r="D117" s="73">
        <v>0.91820000000000002</v>
      </c>
      <c r="E117" s="361">
        <v>295</v>
      </c>
      <c r="F117" s="364" t="s">
        <v>140</v>
      </c>
      <c r="G117" s="363">
        <v>0.91820000000000002</v>
      </c>
    </row>
    <row r="118" spans="1:7" x14ac:dyDescent="0.25">
      <c r="A118" s="71" t="s">
        <v>153</v>
      </c>
      <c r="B118" s="71">
        <v>1</v>
      </c>
      <c r="C118" s="71">
        <v>296</v>
      </c>
      <c r="D118" s="73">
        <v>1.4108000000000001</v>
      </c>
      <c r="E118" s="361">
        <v>296</v>
      </c>
      <c r="F118" s="364" t="s">
        <v>153</v>
      </c>
      <c r="G118" s="363">
        <v>1.4108000000000001</v>
      </c>
    </row>
    <row r="119" spans="1:7" x14ac:dyDescent="0.25">
      <c r="A119" s="71" t="s">
        <v>120</v>
      </c>
      <c r="B119" s="71">
        <v>1</v>
      </c>
      <c r="C119" s="71">
        <v>299</v>
      </c>
      <c r="D119" s="73">
        <v>0.25879999999999997</v>
      </c>
      <c r="E119" s="361">
        <v>299</v>
      </c>
      <c r="F119" s="362" t="s">
        <v>120</v>
      </c>
      <c r="G119" s="363">
        <v>0.25879999999999997</v>
      </c>
    </row>
    <row r="120" spans="1:7" x14ac:dyDescent="0.25">
      <c r="A120" s="71" t="s">
        <v>490</v>
      </c>
      <c r="B120" s="71">
        <v>1</v>
      </c>
      <c r="C120" s="71">
        <v>301</v>
      </c>
      <c r="D120" s="73">
        <v>0</v>
      </c>
      <c r="E120" s="372">
        <v>301</v>
      </c>
    </row>
    <row r="121" spans="1:7" x14ac:dyDescent="0.25">
      <c r="A121" s="71" t="s">
        <v>117</v>
      </c>
      <c r="B121" s="71">
        <v>1</v>
      </c>
      <c r="C121" s="71">
        <v>303</v>
      </c>
      <c r="D121" s="73">
        <v>2.5295000000000001</v>
      </c>
      <c r="E121" s="361">
        <v>303</v>
      </c>
      <c r="F121" s="362" t="s">
        <v>117</v>
      </c>
      <c r="G121" s="363">
        <v>2.5295000000000001</v>
      </c>
    </row>
    <row r="122" spans="1:7" x14ac:dyDescent="0.25">
      <c r="A122" s="71" t="s">
        <v>119</v>
      </c>
      <c r="B122" s="71">
        <v>1</v>
      </c>
      <c r="C122" s="71">
        <v>306</v>
      </c>
      <c r="D122" s="73">
        <v>0.314</v>
      </c>
      <c r="E122" s="361">
        <v>306</v>
      </c>
      <c r="F122" s="362" t="s">
        <v>119</v>
      </c>
      <c r="G122" s="363">
        <v>0.314</v>
      </c>
    </row>
    <row r="123" spans="1:7" ht="15.75" thickBot="1" x14ac:dyDescent="0.3">
      <c r="A123" s="71" t="s">
        <v>79</v>
      </c>
      <c r="B123" s="71">
        <v>1</v>
      </c>
      <c r="C123" s="71">
        <v>318</v>
      </c>
      <c r="D123" s="73">
        <v>5.6536999999999997</v>
      </c>
      <c r="E123" s="367">
        <v>318</v>
      </c>
      <c r="F123" s="368" t="s">
        <v>79</v>
      </c>
      <c r="G123" s="369">
        <v>5.6536999999999997</v>
      </c>
    </row>
    <row r="124" spans="1:7" ht="15.75" thickBot="1" x14ac:dyDescent="0.3">
      <c r="A124" s="71" t="s">
        <v>345</v>
      </c>
      <c r="B124" s="71">
        <v>1</v>
      </c>
      <c r="C124" s="71">
        <v>320</v>
      </c>
      <c r="D124" s="73">
        <v>0</v>
      </c>
      <c r="E124" s="372">
        <v>320</v>
      </c>
    </row>
    <row r="125" spans="1:7" x14ac:dyDescent="0.25">
      <c r="A125" s="71" t="s">
        <v>205</v>
      </c>
      <c r="B125" s="71">
        <v>2</v>
      </c>
      <c r="C125" s="71">
        <v>57</v>
      </c>
      <c r="D125" s="73">
        <v>1.0462</v>
      </c>
      <c r="E125" s="373">
        <v>57</v>
      </c>
      <c r="F125" s="375" t="s">
        <v>205</v>
      </c>
      <c r="G125" s="374">
        <v>1.0462</v>
      </c>
    </row>
    <row r="126" spans="1:7" x14ac:dyDescent="0.25">
      <c r="A126" s="71" t="s">
        <v>170</v>
      </c>
      <c r="B126" s="71">
        <v>2</v>
      </c>
      <c r="C126" s="71">
        <v>71</v>
      </c>
      <c r="D126" s="73">
        <v>0.81330000000000002</v>
      </c>
      <c r="E126" s="376">
        <v>71</v>
      </c>
      <c r="F126" s="380" t="s">
        <v>170</v>
      </c>
      <c r="G126" s="378">
        <v>0.81330000000000002</v>
      </c>
    </row>
    <row r="127" spans="1:7" x14ac:dyDescent="0.25">
      <c r="A127" s="71" t="s">
        <v>171</v>
      </c>
      <c r="B127" s="71">
        <v>2</v>
      </c>
      <c r="C127" s="71">
        <v>72</v>
      </c>
      <c r="D127" s="73">
        <v>0.82989999999999997</v>
      </c>
      <c r="E127" s="376">
        <v>72</v>
      </c>
      <c r="F127" s="380" t="s">
        <v>171</v>
      </c>
      <c r="G127" s="378">
        <v>0.82989999999999997</v>
      </c>
    </row>
    <row r="128" spans="1:7" x14ac:dyDescent="0.25">
      <c r="A128" s="71" t="s">
        <v>468</v>
      </c>
      <c r="B128" s="71">
        <v>2</v>
      </c>
      <c r="C128" s="71">
        <v>73</v>
      </c>
      <c r="D128" s="73">
        <v>0</v>
      </c>
      <c r="E128" s="379">
        <v>73</v>
      </c>
      <c r="F128" s="380" t="s">
        <v>468</v>
      </c>
      <c r="G128" s="378">
        <v>0</v>
      </c>
    </row>
    <row r="129" spans="1:7" x14ac:dyDescent="0.25">
      <c r="A129" s="71" t="s">
        <v>33</v>
      </c>
      <c r="B129" s="71">
        <v>2</v>
      </c>
      <c r="C129" s="71">
        <v>74</v>
      </c>
      <c r="D129" s="73">
        <v>1.1476999999999999</v>
      </c>
      <c r="E129" s="381">
        <v>74</v>
      </c>
      <c r="F129" s="380" t="s">
        <v>33</v>
      </c>
      <c r="G129" s="378">
        <v>1.1476999999999999</v>
      </c>
    </row>
    <row r="130" spans="1:7" x14ac:dyDescent="0.25">
      <c r="A130" s="71" t="s">
        <v>172</v>
      </c>
      <c r="B130" s="71">
        <v>2</v>
      </c>
      <c r="C130" s="71">
        <v>75</v>
      </c>
      <c r="D130" s="73">
        <v>1.0242</v>
      </c>
      <c r="E130" s="376">
        <v>75</v>
      </c>
      <c r="F130" s="380" t="s">
        <v>172</v>
      </c>
      <c r="G130" s="378">
        <v>1.0242</v>
      </c>
    </row>
    <row r="131" spans="1:7" x14ac:dyDescent="0.25">
      <c r="A131" s="71" t="s">
        <v>469</v>
      </c>
      <c r="B131" s="71">
        <v>2</v>
      </c>
      <c r="C131" s="71">
        <v>76</v>
      </c>
      <c r="D131" s="73">
        <v>0</v>
      </c>
      <c r="E131" s="372">
        <v>76</v>
      </c>
    </row>
    <row r="132" spans="1:7" x14ac:dyDescent="0.25">
      <c r="A132" s="71" t="s">
        <v>173</v>
      </c>
      <c r="B132" s="71">
        <v>2</v>
      </c>
      <c r="C132" s="71">
        <v>77</v>
      </c>
      <c r="D132" s="73">
        <v>0.92330000000000001</v>
      </c>
      <c r="E132" s="376">
        <v>77</v>
      </c>
      <c r="F132" s="380" t="s">
        <v>173</v>
      </c>
      <c r="G132" s="378">
        <v>0.92330000000000001</v>
      </c>
    </row>
    <row r="133" spans="1:7" x14ac:dyDescent="0.25">
      <c r="A133" s="71" t="s">
        <v>174</v>
      </c>
      <c r="B133" s="71">
        <v>2</v>
      </c>
      <c r="C133" s="71">
        <v>78</v>
      </c>
      <c r="D133" s="73">
        <v>0.63070000000000004</v>
      </c>
      <c r="E133" s="376">
        <v>78</v>
      </c>
      <c r="F133" s="380" t="s">
        <v>174</v>
      </c>
      <c r="G133" s="378">
        <v>0.63070000000000004</v>
      </c>
    </row>
    <row r="134" spans="1:7" x14ac:dyDescent="0.25">
      <c r="A134" s="71" t="s">
        <v>188</v>
      </c>
      <c r="B134" s="71">
        <v>2</v>
      </c>
      <c r="C134" s="71">
        <v>89</v>
      </c>
      <c r="D134" s="73">
        <v>0.38479999999999998</v>
      </c>
      <c r="E134" s="382">
        <v>89</v>
      </c>
      <c r="F134" s="380" t="s">
        <v>188</v>
      </c>
      <c r="G134" s="378">
        <v>0.38479999999999998</v>
      </c>
    </row>
    <row r="135" spans="1:7" x14ac:dyDescent="0.25">
      <c r="A135" s="71" t="s">
        <v>35</v>
      </c>
      <c r="B135" s="71">
        <v>2</v>
      </c>
      <c r="C135" s="71">
        <v>92</v>
      </c>
      <c r="D135" s="73">
        <v>0.91859999999999997</v>
      </c>
      <c r="E135" s="376">
        <v>92</v>
      </c>
      <c r="F135" s="380" t="s">
        <v>35</v>
      </c>
      <c r="G135" s="378">
        <v>0.91859999999999997</v>
      </c>
    </row>
    <row r="136" spans="1:7" x14ac:dyDescent="0.25">
      <c r="A136" s="71" t="s">
        <v>236</v>
      </c>
      <c r="B136" s="71">
        <v>2</v>
      </c>
      <c r="C136" s="71">
        <v>93</v>
      </c>
      <c r="D136" s="73">
        <v>2.2427000000000001</v>
      </c>
      <c r="E136" s="376">
        <v>93</v>
      </c>
      <c r="F136" s="380" t="s">
        <v>191</v>
      </c>
      <c r="G136" s="378">
        <v>2.2427000000000001</v>
      </c>
    </row>
    <row r="137" spans="1:7" x14ac:dyDescent="0.25">
      <c r="A137" s="71" t="s">
        <v>193</v>
      </c>
      <c r="B137" s="71">
        <v>2</v>
      </c>
      <c r="C137" s="71">
        <v>94</v>
      </c>
      <c r="D137" s="73">
        <v>0.45889999999999997</v>
      </c>
      <c r="E137" s="376">
        <v>94</v>
      </c>
      <c r="F137" s="380" t="s">
        <v>193</v>
      </c>
      <c r="G137" s="378">
        <v>0.45889999999999997</v>
      </c>
    </row>
    <row r="138" spans="1:7" x14ac:dyDescent="0.25">
      <c r="A138" s="71" t="s">
        <v>182</v>
      </c>
      <c r="B138" s="71">
        <v>2</v>
      </c>
      <c r="C138" s="71">
        <v>97</v>
      </c>
      <c r="D138" s="73">
        <v>0.36009999999999998</v>
      </c>
      <c r="E138" s="376">
        <v>97</v>
      </c>
      <c r="F138" s="380" t="s">
        <v>182</v>
      </c>
      <c r="G138" s="378">
        <v>0.36009999999999998</v>
      </c>
    </row>
    <row r="139" spans="1:7" x14ac:dyDescent="0.25">
      <c r="A139" s="71" t="s">
        <v>183</v>
      </c>
      <c r="B139" s="71">
        <v>2</v>
      </c>
      <c r="C139" s="71">
        <v>98</v>
      </c>
      <c r="D139" s="73">
        <v>0.75849999999999995</v>
      </c>
      <c r="E139" s="376">
        <v>98</v>
      </c>
      <c r="F139" s="380" t="s">
        <v>183</v>
      </c>
      <c r="G139" s="378">
        <v>0.75849999999999995</v>
      </c>
    </row>
    <row r="140" spans="1:7" x14ac:dyDescent="0.25">
      <c r="A140" s="71" t="s">
        <v>202</v>
      </c>
      <c r="B140" s="71">
        <v>2</v>
      </c>
      <c r="C140" s="71">
        <v>101</v>
      </c>
      <c r="D140" s="73">
        <v>1.7836000000000001</v>
      </c>
      <c r="E140" s="376">
        <v>101</v>
      </c>
      <c r="F140" s="380" t="s">
        <v>202</v>
      </c>
      <c r="G140" s="378">
        <v>1.7836000000000001</v>
      </c>
    </row>
    <row r="141" spans="1:7" x14ac:dyDescent="0.25">
      <c r="A141" s="71" t="s">
        <v>195</v>
      </c>
      <c r="B141" s="71">
        <v>2</v>
      </c>
      <c r="C141" s="71">
        <v>102</v>
      </c>
      <c r="D141" s="73">
        <v>0.19850000000000001</v>
      </c>
      <c r="E141" s="376">
        <v>102</v>
      </c>
      <c r="F141" s="380" t="s">
        <v>195</v>
      </c>
      <c r="G141" s="378">
        <v>0.19850000000000001</v>
      </c>
    </row>
    <row r="142" spans="1:7" x14ac:dyDescent="0.25">
      <c r="A142" s="71" t="s">
        <v>196</v>
      </c>
      <c r="B142" s="71">
        <v>2</v>
      </c>
      <c r="C142" s="71">
        <v>103</v>
      </c>
      <c r="D142" s="73">
        <v>0.26290000000000002</v>
      </c>
      <c r="E142" s="376">
        <v>103</v>
      </c>
      <c r="F142" s="380" t="s">
        <v>196</v>
      </c>
      <c r="G142" s="378">
        <v>0.26290000000000002</v>
      </c>
    </row>
    <row r="143" spans="1:7" x14ac:dyDescent="0.25">
      <c r="A143" s="71" t="s">
        <v>178</v>
      </c>
      <c r="B143" s="71">
        <v>2</v>
      </c>
      <c r="C143" s="71">
        <v>110</v>
      </c>
      <c r="D143" s="73">
        <v>0</v>
      </c>
      <c r="E143" s="376">
        <v>110</v>
      </c>
      <c r="F143" s="380" t="s">
        <v>178</v>
      </c>
      <c r="G143" s="378">
        <v>0</v>
      </c>
    </row>
    <row r="144" spans="1:7" x14ac:dyDescent="0.25">
      <c r="A144" s="71" t="s">
        <v>232</v>
      </c>
      <c r="B144" s="71">
        <v>2</v>
      </c>
      <c r="C144" s="71">
        <v>111</v>
      </c>
      <c r="D144" s="73">
        <v>0.37969999999999998</v>
      </c>
      <c r="E144" s="376">
        <v>111</v>
      </c>
      <c r="F144" s="380" t="s">
        <v>34</v>
      </c>
      <c r="G144" s="378">
        <v>0.37969999999999998</v>
      </c>
    </row>
    <row r="145" spans="1:7" x14ac:dyDescent="0.25">
      <c r="A145" s="71" t="s">
        <v>336</v>
      </c>
      <c r="B145" s="71">
        <v>2</v>
      </c>
      <c r="C145" s="71">
        <v>112</v>
      </c>
      <c r="D145" s="132">
        <v>0.82820000000000005</v>
      </c>
      <c r="E145" s="376">
        <v>112</v>
      </c>
      <c r="F145" s="380" t="s">
        <v>179</v>
      </c>
      <c r="G145" s="378">
        <v>0.82820000000000005</v>
      </c>
    </row>
    <row r="146" spans="1:7" x14ac:dyDescent="0.25">
      <c r="A146" s="71" t="s">
        <v>233</v>
      </c>
      <c r="B146" s="71">
        <v>2</v>
      </c>
      <c r="C146" s="71">
        <v>113</v>
      </c>
      <c r="D146" s="73">
        <v>0.82589999999999997</v>
      </c>
      <c r="E146" s="376">
        <v>113</v>
      </c>
      <c r="F146" s="380" t="s">
        <v>180</v>
      </c>
      <c r="G146" s="378">
        <v>0.82589999999999997</v>
      </c>
    </row>
    <row r="147" spans="1:7" x14ac:dyDescent="0.25">
      <c r="A147" s="71" t="s">
        <v>181</v>
      </c>
      <c r="B147" s="71">
        <v>2</v>
      </c>
      <c r="C147" s="71">
        <v>114</v>
      </c>
      <c r="D147" s="132">
        <v>0.34320000000000001</v>
      </c>
      <c r="E147" s="376">
        <v>114</v>
      </c>
      <c r="F147" s="380" t="s">
        <v>181</v>
      </c>
      <c r="G147" s="378">
        <v>0.34320000000000001</v>
      </c>
    </row>
    <row r="148" spans="1:7" x14ac:dyDescent="0.25">
      <c r="A148" s="71" t="s">
        <v>470</v>
      </c>
      <c r="B148" s="71">
        <v>2</v>
      </c>
      <c r="C148" s="71">
        <v>115</v>
      </c>
      <c r="D148" s="73">
        <v>6.5259</v>
      </c>
      <c r="E148" s="376">
        <v>115</v>
      </c>
      <c r="F148" s="380" t="s">
        <v>199</v>
      </c>
      <c r="G148" s="378">
        <v>6.5259</v>
      </c>
    </row>
    <row r="149" spans="1:7" x14ac:dyDescent="0.25">
      <c r="A149" s="71" t="s">
        <v>187</v>
      </c>
      <c r="B149" s="71">
        <v>2</v>
      </c>
      <c r="C149" s="71">
        <v>215</v>
      </c>
      <c r="D149" s="73">
        <v>1.3895999999999999</v>
      </c>
      <c r="E149" s="382">
        <v>215</v>
      </c>
      <c r="F149" s="380" t="s">
        <v>187</v>
      </c>
      <c r="G149" s="378">
        <v>1.3895999999999999</v>
      </c>
    </row>
    <row r="150" spans="1:7" x14ac:dyDescent="0.25">
      <c r="A150" s="71" t="s">
        <v>189</v>
      </c>
      <c r="B150" s="71">
        <v>2</v>
      </c>
      <c r="C150" s="71">
        <v>216</v>
      </c>
      <c r="D150" s="73">
        <v>1.6244000000000001</v>
      </c>
      <c r="E150" s="382">
        <v>216</v>
      </c>
      <c r="F150" s="380" t="s">
        <v>189</v>
      </c>
      <c r="G150" s="378">
        <v>1.6244000000000001</v>
      </c>
    </row>
    <row r="151" spans="1:7" x14ac:dyDescent="0.25">
      <c r="A151" s="71" t="s">
        <v>190</v>
      </c>
      <c r="B151" s="71">
        <v>2</v>
      </c>
      <c r="C151" s="71">
        <v>217</v>
      </c>
      <c r="D151" s="73">
        <v>0.91869999999999996</v>
      </c>
      <c r="E151" s="376">
        <v>217</v>
      </c>
      <c r="F151" s="380" t="s">
        <v>190</v>
      </c>
      <c r="G151" s="378">
        <v>0.91869999999999996</v>
      </c>
    </row>
    <row r="152" spans="1:7" x14ac:dyDescent="0.25">
      <c r="A152" s="71" t="s">
        <v>192</v>
      </c>
      <c r="B152" s="71">
        <v>2</v>
      </c>
      <c r="C152" s="71">
        <v>220</v>
      </c>
      <c r="D152" s="73">
        <v>0.55549999999999999</v>
      </c>
      <c r="E152" s="376">
        <v>220</v>
      </c>
      <c r="F152" s="380" t="s">
        <v>192</v>
      </c>
      <c r="G152" s="378">
        <v>0.55549999999999999</v>
      </c>
    </row>
    <row r="153" spans="1:7" x14ac:dyDescent="0.25">
      <c r="A153" s="71" t="s">
        <v>175</v>
      </c>
      <c r="B153" s="71">
        <v>2</v>
      </c>
      <c r="C153" s="71">
        <v>222</v>
      </c>
      <c r="D153" s="73">
        <v>0.59299999999999997</v>
      </c>
      <c r="E153" s="376">
        <v>222</v>
      </c>
      <c r="F153" s="380" t="s">
        <v>175</v>
      </c>
      <c r="G153" s="378">
        <v>0.59299999999999997</v>
      </c>
    </row>
    <row r="154" spans="1:7" x14ac:dyDescent="0.25">
      <c r="A154" s="71" t="s">
        <v>184</v>
      </c>
      <c r="B154" s="71">
        <v>2</v>
      </c>
      <c r="C154" s="71">
        <v>284</v>
      </c>
      <c r="D154" s="73">
        <v>0.30609999999999998</v>
      </c>
      <c r="E154" s="376">
        <v>284</v>
      </c>
      <c r="F154" s="380" t="s">
        <v>184</v>
      </c>
      <c r="G154" s="378">
        <v>0.30609999999999998</v>
      </c>
    </row>
    <row r="155" spans="1:7" x14ac:dyDescent="0.25">
      <c r="A155" s="71" t="s">
        <v>194</v>
      </c>
      <c r="B155" s="71">
        <v>2</v>
      </c>
      <c r="C155" s="71">
        <v>286</v>
      </c>
      <c r="D155" s="73">
        <v>1.0522</v>
      </c>
      <c r="E155" s="376">
        <v>286</v>
      </c>
      <c r="F155" s="380" t="s">
        <v>194</v>
      </c>
      <c r="G155" s="378">
        <v>1.0522</v>
      </c>
    </row>
    <row r="156" spans="1:7" x14ac:dyDescent="0.25">
      <c r="A156" s="71" t="s">
        <v>475</v>
      </c>
      <c r="B156" s="71">
        <v>3</v>
      </c>
      <c r="C156" s="71">
        <v>168</v>
      </c>
      <c r="D156" s="73">
        <v>0</v>
      </c>
      <c r="E156" s="372">
        <v>168</v>
      </c>
    </row>
    <row r="157" spans="1:7" x14ac:dyDescent="0.25">
      <c r="A157" s="71" t="s">
        <v>376</v>
      </c>
      <c r="B157" s="71">
        <v>3</v>
      </c>
      <c r="C157" s="71">
        <v>169</v>
      </c>
      <c r="D157" s="73">
        <v>0.24099999999999999</v>
      </c>
      <c r="E157" s="376">
        <v>169</v>
      </c>
      <c r="F157" s="380" t="s">
        <v>36</v>
      </c>
      <c r="G157" s="378">
        <v>0.24099999999999999</v>
      </c>
    </row>
    <row r="158" spans="1:7" x14ac:dyDescent="0.25">
      <c r="A158" s="71" t="s">
        <v>476</v>
      </c>
      <c r="B158" s="71">
        <v>3</v>
      </c>
      <c r="C158" s="71">
        <v>171</v>
      </c>
      <c r="D158" s="73">
        <v>0</v>
      </c>
      <c r="E158" s="372">
        <v>171</v>
      </c>
    </row>
    <row r="159" spans="1:7" x14ac:dyDescent="0.25">
      <c r="A159" s="71" t="s">
        <v>208</v>
      </c>
      <c r="B159" s="71">
        <v>3</v>
      </c>
      <c r="C159" s="71">
        <v>172</v>
      </c>
      <c r="D159" s="73">
        <v>0.44790000000000002</v>
      </c>
      <c r="E159" s="376">
        <v>172</v>
      </c>
      <c r="F159" s="380" t="s">
        <v>208</v>
      </c>
      <c r="G159" s="378">
        <v>0.44790000000000002</v>
      </c>
    </row>
    <row r="160" spans="1:7" x14ac:dyDescent="0.25">
      <c r="A160" s="71" t="s">
        <v>239</v>
      </c>
      <c r="B160" s="71">
        <v>3</v>
      </c>
      <c r="C160" s="71">
        <v>173</v>
      </c>
      <c r="D160" s="73">
        <v>0</v>
      </c>
      <c r="E160" s="174">
        <v>173</v>
      </c>
    </row>
    <row r="161" spans="1:7" x14ac:dyDescent="0.25">
      <c r="A161" s="71" t="s">
        <v>380</v>
      </c>
      <c r="B161" s="71">
        <v>3</v>
      </c>
      <c r="C161" s="71">
        <v>175</v>
      </c>
      <c r="D161" s="73">
        <v>0</v>
      </c>
      <c r="E161" s="174">
        <v>173</v>
      </c>
    </row>
    <row r="162" spans="1:7" x14ac:dyDescent="0.25">
      <c r="A162" s="71" t="s">
        <v>209</v>
      </c>
      <c r="B162" s="71">
        <v>3</v>
      </c>
      <c r="C162" s="71">
        <v>176</v>
      </c>
      <c r="D162" s="73">
        <v>1.0201</v>
      </c>
      <c r="E162" s="376">
        <v>176</v>
      </c>
      <c r="F162" s="377" t="s">
        <v>209</v>
      </c>
      <c r="G162" s="378">
        <v>1.0201</v>
      </c>
    </row>
    <row r="163" spans="1:7" x14ac:dyDescent="0.25">
      <c r="A163" s="71" t="s">
        <v>210</v>
      </c>
      <c r="B163" s="71">
        <v>3</v>
      </c>
      <c r="C163" s="71">
        <v>178</v>
      </c>
      <c r="D163" s="73">
        <v>1.0846</v>
      </c>
      <c r="E163" s="376">
        <v>178</v>
      </c>
      <c r="F163" s="377" t="s">
        <v>210</v>
      </c>
      <c r="G163" s="378">
        <v>1.0846</v>
      </c>
    </row>
    <row r="164" spans="1:7" x14ac:dyDescent="0.25">
      <c r="A164" s="71" t="s">
        <v>213</v>
      </c>
      <c r="B164" s="71">
        <v>3</v>
      </c>
      <c r="C164" s="71">
        <v>188</v>
      </c>
      <c r="D164" s="73">
        <v>0.7177</v>
      </c>
      <c r="E164" s="376">
        <v>188</v>
      </c>
      <c r="F164" s="380" t="s">
        <v>213</v>
      </c>
      <c r="G164" s="378">
        <v>0.7177</v>
      </c>
    </row>
    <row r="165" spans="1:7" x14ac:dyDescent="0.25">
      <c r="A165" s="71" t="s">
        <v>216</v>
      </c>
      <c r="B165" s="71">
        <v>3</v>
      </c>
      <c r="C165" s="71">
        <v>190</v>
      </c>
      <c r="D165" s="73">
        <v>0.37190000000000001</v>
      </c>
      <c r="E165" s="376">
        <v>190</v>
      </c>
      <c r="F165" s="377" t="s">
        <v>216</v>
      </c>
      <c r="G165" s="378">
        <v>0.37190000000000001</v>
      </c>
    </row>
    <row r="166" spans="1:7" x14ac:dyDescent="0.25">
      <c r="A166" s="71" t="s">
        <v>219</v>
      </c>
      <c r="B166" s="71">
        <v>3</v>
      </c>
      <c r="C166" s="71">
        <v>254</v>
      </c>
      <c r="D166" s="73">
        <v>0.9204</v>
      </c>
      <c r="E166" s="376">
        <v>254</v>
      </c>
      <c r="F166" s="380" t="s">
        <v>219</v>
      </c>
      <c r="G166" s="378">
        <v>0.9204</v>
      </c>
    </row>
    <row r="167" spans="1:7" x14ac:dyDescent="0.25">
      <c r="A167" s="71" t="s">
        <v>393</v>
      </c>
      <c r="B167" s="71">
        <v>4</v>
      </c>
      <c r="C167" s="71">
        <v>204</v>
      </c>
      <c r="D167" s="73">
        <v>0.14050000000000001</v>
      </c>
      <c r="E167" s="376">
        <v>204</v>
      </c>
      <c r="F167" s="380" t="s">
        <v>393</v>
      </c>
      <c r="G167" s="378">
        <v>0.14050000000000001</v>
      </c>
    </row>
    <row r="168" spans="1:7" x14ac:dyDescent="0.25">
      <c r="A168" s="71" t="s">
        <v>225</v>
      </c>
      <c r="B168" s="71">
        <v>4</v>
      </c>
      <c r="C168" s="71">
        <v>269</v>
      </c>
      <c r="D168" s="73">
        <v>0.20480000000000001</v>
      </c>
      <c r="E168" s="376">
        <v>269</v>
      </c>
      <c r="F168" s="380" t="s">
        <v>225</v>
      </c>
      <c r="G168" s="378">
        <v>0.20480000000000001</v>
      </c>
    </row>
    <row r="169" spans="1:7" x14ac:dyDescent="0.25">
      <c r="A169" s="71" t="s">
        <v>222</v>
      </c>
      <c r="B169" s="71">
        <v>4</v>
      </c>
      <c r="C169" s="71">
        <v>271</v>
      </c>
      <c r="D169" s="73">
        <v>0.20039999999999999</v>
      </c>
      <c r="E169" s="376">
        <v>271</v>
      </c>
      <c r="F169" s="377" t="s">
        <v>222</v>
      </c>
      <c r="G169" s="378">
        <v>0.20039999999999999</v>
      </c>
    </row>
    <row r="170" spans="1:7" x14ac:dyDescent="0.25">
      <c r="A170" s="71" t="s">
        <v>240</v>
      </c>
      <c r="B170" s="71">
        <v>4</v>
      </c>
      <c r="C170" s="71">
        <v>275</v>
      </c>
      <c r="D170" s="73">
        <v>0.54820000000000002</v>
      </c>
      <c r="E170" s="376">
        <v>275</v>
      </c>
      <c r="F170" s="380" t="s">
        <v>37</v>
      </c>
      <c r="G170" s="378">
        <v>0.54820000000000002</v>
      </c>
    </row>
    <row r="171" spans="1:7" x14ac:dyDescent="0.25">
      <c r="A171" s="71" t="s">
        <v>489</v>
      </c>
      <c r="B171" s="71">
        <v>4</v>
      </c>
      <c r="C171" s="71">
        <v>277</v>
      </c>
      <c r="D171" s="73">
        <v>0.157</v>
      </c>
      <c r="E171" s="376">
        <v>277</v>
      </c>
      <c r="F171" s="380" t="s">
        <v>224</v>
      </c>
      <c r="G171" s="378">
        <v>0.157</v>
      </c>
    </row>
    <row r="172" spans="1:7" x14ac:dyDescent="0.25">
      <c r="A172" s="71" t="s">
        <v>251</v>
      </c>
      <c r="B172" s="71">
        <v>4</v>
      </c>
      <c r="C172" s="71">
        <v>280</v>
      </c>
      <c r="D172" s="73">
        <v>0.1794</v>
      </c>
      <c r="E172" s="376">
        <v>280</v>
      </c>
      <c r="F172" s="380" t="s">
        <v>251</v>
      </c>
      <c r="G172" s="378">
        <v>0.1794</v>
      </c>
    </row>
    <row r="173" spans="1:7" x14ac:dyDescent="0.25">
      <c r="A173" s="71" t="s">
        <v>250</v>
      </c>
      <c r="B173" s="71">
        <v>4</v>
      </c>
      <c r="C173" s="71">
        <v>290</v>
      </c>
      <c r="D173" s="73">
        <v>0.2339</v>
      </c>
      <c r="E173" s="376">
        <v>290</v>
      </c>
      <c r="F173" s="380" t="s">
        <v>432</v>
      </c>
      <c r="G173" s="378">
        <v>0.2339</v>
      </c>
    </row>
    <row r="174" spans="1:7" ht="15.75" thickBot="1" x14ac:dyDescent="0.3">
      <c r="A174" s="71" t="s">
        <v>271</v>
      </c>
      <c r="B174" s="71">
        <v>4</v>
      </c>
      <c r="C174" s="71">
        <v>297</v>
      </c>
      <c r="D174" s="73">
        <v>0.16109999999999999</v>
      </c>
      <c r="E174" s="387">
        <v>297</v>
      </c>
      <c r="F174" s="388" t="s">
        <v>271</v>
      </c>
      <c r="G174" s="389">
        <v>0.16109999999999999</v>
      </c>
    </row>
    <row r="175" spans="1:7" x14ac:dyDescent="0.25">
      <c r="A175" s="71" t="s">
        <v>430</v>
      </c>
      <c r="B175" s="71">
        <v>4</v>
      </c>
      <c r="C175" s="71">
        <v>292</v>
      </c>
      <c r="D175" s="73">
        <v>0.80320000000000003</v>
      </c>
      <c r="E175" s="371">
        <v>292</v>
      </c>
      <c r="F175" s="370" t="s">
        <v>757</v>
      </c>
      <c r="G175" s="386">
        <v>0</v>
      </c>
    </row>
    <row r="176" spans="1:7" x14ac:dyDescent="0.25">
      <c r="A176" s="71" t="s">
        <v>753</v>
      </c>
      <c r="B176" s="71">
        <v>4</v>
      </c>
      <c r="C176" s="71">
        <v>302</v>
      </c>
      <c r="D176" s="73">
        <v>0.1163</v>
      </c>
      <c r="E176" s="376">
        <v>288</v>
      </c>
      <c r="F176" s="380" t="s">
        <v>753</v>
      </c>
      <c r="G176" s="378"/>
    </row>
    <row r="177" spans="1:7" x14ac:dyDescent="0.25">
      <c r="A177" s="71" t="s">
        <v>758</v>
      </c>
      <c r="B177" s="71">
        <v>1</v>
      </c>
      <c r="C177" s="71">
        <v>230</v>
      </c>
      <c r="D177" s="73">
        <v>0</v>
      </c>
      <c r="G177" s="73">
        <v>0.21790000000000001</v>
      </c>
    </row>
    <row r="178" spans="1:7" x14ac:dyDescent="0.25">
      <c r="A178" s="71"/>
      <c r="B178" s="71"/>
      <c r="C178" s="71"/>
      <c r="D178" s="73"/>
    </row>
    <row r="179" spans="1:7" x14ac:dyDescent="0.25">
      <c r="A179" s="71"/>
      <c r="B179" s="71"/>
      <c r="C179" s="71"/>
      <c r="D179" s="132"/>
    </row>
    <row r="180" spans="1:7" x14ac:dyDescent="0.25">
      <c r="A180" s="174"/>
      <c r="B180" s="174"/>
      <c r="C180" s="174"/>
      <c r="D180" s="174"/>
    </row>
    <row r="181" spans="1:7" x14ac:dyDescent="0.25">
      <c r="A181" s="174"/>
      <c r="B181" s="174"/>
      <c r="C181" s="174"/>
      <c r="D181" s="331"/>
      <c r="E181" s="383"/>
      <c r="F181" s="384"/>
      <c r="G181" s="385"/>
    </row>
    <row r="182" spans="1:7" x14ac:dyDescent="0.25">
      <c r="E182" s="361"/>
      <c r="F182" s="362"/>
      <c r="G182" s="363"/>
    </row>
    <row r="183" spans="1:7" x14ac:dyDescent="0.25">
      <c r="E183" s="361"/>
      <c r="F183" s="362"/>
      <c r="G183" s="363"/>
    </row>
    <row r="186" spans="1:7" x14ac:dyDescent="0.25">
      <c r="E186" s="361"/>
      <c r="F186" s="364"/>
      <c r="G186" s="363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7" tint="0.39997558519241921"/>
  </sheetPr>
  <dimension ref="A1:H196"/>
  <sheetViews>
    <sheetView topLeftCell="A127" workbookViewId="0">
      <selection activeCell="A135" sqref="A135:F135"/>
    </sheetView>
  </sheetViews>
  <sheetFormatPr defaultRowHeight="15" x14ac:dyDescent="0.25"/>
  <cols>
    <col min="1" max="1" width="9.42578125" bestFit="1" customWidth="1"/>
    <col min="2" max="2" width="35.7109375" bestFit="1" customWidth="1"/>
    <col min="3" max="3" width="17.85546875" bestFit="1" customWidth="1"/>
    <col min="4" max="4" width="19.7109375" bestFit="1" customWidth="1"/>
    <col min="5" max="5" width="9.42578125" bestFit="1" customWidth="1"/>
    <col min="6" max="6" width="19" bestFit="1" customWidth="1"/>
    <col min="7" max="7" width="8" style="111" customWidth="1"/>
    <col min="8" max="8" width="10.42578125" style="111" customWidth="1"/>
  </cols>
  <sheetData>
    <row r="1" spans="1:8" ht="31.5" x14ac:dyDescent="0.25">
      <c r="A1" s="25" t="s">
        <v>274</v>
      </c>
      <c r="B1" s="25" t="s">
        <v>275</v>
      </c>
      <c r="C1" s="25" t="s">
        <v>276</v>
      </c>
      <c r="D1" s="25" t="s">
        <v>277</v>
      </c>
      <c r="E1" s="25" t="s">
        <v>278</v>
      </c>
      <c r="F1" s="25" t="s">
        <v>279</v>
      </c>
      <c r="G1" s="185" t="s">
        <v>280</v>
      </c>
      <c r="H1" s="185" t="s">
        <v>281</v>
      </c>
    </row>
    <row r="2" spans="1:8" x14ac:dyDescent="0.25">
      <c r="A2" s="23">
        <v>1</v>
      </c>
      <c r="B2" s="24" t="s">
        <v>42</v>
      </c>
      <c r="C2" s="23" t="s">
        <v>2</v>
      </c>
      <c r="D2" s="24" t="s">
        <v>2</v>
      </c>
      <c r="E2" s="23" t="s">
        <v>282</v>
      </c>
      <c r="F2" s="24" t="s">
        <v>283</v>
      </c>
      <c r="G2" s="110"/>
      <c r="H2" s="110"/>
    </row>
    <row r="3" spans="1:8" x14ac:dyDescent="0.25">
      <c r="A3" s="23">
        <v>2</v>
      </c>
      <c r="B3" s="24" t="s">
        <v>43</v>
      </c>
      <c r="C3" s="23" t="s">
        <v>2</v>
      </c>
      <c r="D3" s="24" t="s">
        <v>2</v>
      </c>
      <c r="E3" s="23" t="s">
        <v>282</v>
      </c>
      <c r="F3" s="24" t="s">
        <v>283</v>
      </c>
      <c r="G3" s="110"/>
      <c r="H3" s="110"/>
    </row>
    <row r="4" spans="1:8" x14ac:dyDescent="0.25">
      <c r="A4" s="23">
        <v>6</v>
      </c>
      <c r="B4" s="24" t="s">
        <v>30</v>
      </c>
      <c r="C4" s="23" t="s">
        <v>2</v>
      </c>
      <c r="D4" s="24" t="s">
        <v>2</v>
      </c>
      <c r="E4" s="23" t="s">
        <v>282</v>
      </c>
      <c r="F4" s="24" t="s">
        <v>283</v>
      </c>
      <c r="G4" s="110"/>
      <c r="H4" s="110"/>
    </row>
    <row r="5" spans="1:8" x14ac:dyDescent="0.25">
      <c r="A5" s="23">
        <v>7</v>
      </c>
      <c r="B5" s="24" t="s">
        <v>284</v>
      </c>
      <c r="C5" s="23" t="s">
        <v>2</v>
      </c>
      <c r="D5" s="24" t="s">
        <v>2</v>
      </c>
      <c r="E5" s="23" t="s">
        <v>282</v>
      </c>
      <c r="F5" s="24" t="s">
        <v>283</v>
      </c>
      <c r="G5" s="110"/>
      <c r="H5" s="110"/>
    </row>
    <row r="6" spans="1:8" x14ac:dyDescent="0.25">
      <c r="A6" s="23">
        <v>8</v>
      </c>
      <c r="B6" s="24" t="s">
        <v>46</v>
      </c>
      <c r="C6" s="23" t="s">
        <v>2</v>
      </c>
      <c r="D6" s="24" t="s">
        <v>2</v>
      </c>
      <c r="E6" s="23" t="s">
        <v>282</v>
      </c>
      <c r="F6" s="24" t="s">
        <v>283</v>
      </c>
      <c r="G6" s="110"/>
      <c r="H6" s="110"/>
    </row>
    <row r="7" spans="1:8" x14ac:dyDescent="0.25">
      <c r="A7" s="23">
        <v>9</v>
      </c>
      <c r="B7" s="24" t="s">
        <v>47</v>
      </c>
      <c r="C7" s="23" t="s">
        <v>2</v>
      </c>
      <c r="D7" s="24" t="s">
        <v>2</v>
      </c>
      <c r="E7" s="23" t="s">
        <v>282</v>
      </c>
      <c r="F7" s="24" t="s">
        <v>283</v>
      </c>
      <c r="G7" s="110"/>
      <c r="H7" s="110"/>
    </row>
    <row r="8" spans="1:8" x14ac:dyDescent="0.25">
      <c r="A8" s="23">
        <v>10</v>
      </c>
      <c r="B8" s="24" t="s">
        <v>48</v>
      </c>
      <c r="C8" s="23" t="s">
        <v>2</v>
      </c>
      <c r="D8" s="24" t="s">
        <v>2</v>
      </c>
      <c r="E8" s="23" t="s">
        <v>282</v>
      </c>
      <c r="F8" s="24" t="s">
        <v>283</v>
      </c>
      <c r="G8" s="110"/>
      <c r="H8" s="110"/>
    </row>
    <row r="9" spans="1:8" x14ac:dyDescent="0.25">
      <c r="A9" s="23">
        <v>11</v>
      </c>
      <c r="B9" s="24" t="s">
        <v>49</v>
      </c>
      <c r="C9" s="23" t="s">
        <v>2</v>
      </c>
      <c r="D9" s="24" t="s">
        <v>2</v>
      </c>
      <c r="E9" s="23" t="s">
        <v>282</v>
      </c>
      <c r="F9" s="24" t="s">
        <v>283</v>
      </c>
      <c r="G9" s="110"/>
      <c r="H9" s="110"/>
    </row>
    <row r="10" spans="1:8" x14ac:dyDescent="0.25">
      <c r="A10" s="23">
        <v>12</v>
      </c>
      <c r="B10" s="24" t="s">
        <v>285</v>
      </c>
      <c r="C10" s="23" t="s">
        <v>2</v>
      </c>
      <c r="D10" s="24" t="s">
        <v>2</v>
      </c>
      <c r="E10" s="23" t="s">
        <v>282</v>
      </c>
      <c r="F10" s="24" t="s">
        <v>283</v>
      </c>
      <c r="G10" s="110"/>
      <c r="H10" s="110"/>
    </row>
    <row r="11" spans="1:8" x14ac:dyDescent="0.25">
      <c r="A11" s="23">
        <v>14</v>
      </c>
      <c r="B11" s="24" t="s">
        <v>51</v>
      </c>
      <c r="C11" s="23" t="s">
        <v>2</v>
      </c>
      <c r="D11" s="24" t="s">
        <v>286</v>
      </c>
      <c r="E11" s="23" t="s">
        <v>282</v>
      </c>
      <c r="F11" s="24" t="s">
        <v>283</v>
      </c>
      <c r="G11" s="110"/>
      <c r="H11" s="110"/>
    </row>
    <row r="12" spans="1:8" x14ac:dyDescent="0.25">
      <c r="A12" s="23">
        <v>15</v>
      </c>
      <c r="B12" s="24" t="s">
        <v>52</v>
      </c>
      <c r="C12" s="23" t="s">
        <v>2</v>
      </c>
      <c r="D12" s="24" t="s">
        <v>286</v>
      </c>
      <c r="E12" s="23" t="s">
        <v>282</v>
      </c>
      <c r="F12" s="24" t="s">
        <v>283</v>
      </c>
      <c r="G12" s="110"/>
      <c r="H12" s="110"/>
    </row>
    <row r="13" spans="1:8" x14ac:dyDescent="0.25">
      <c r="A13" s="23">
        <v>16</v>
      </c>
      <c r="B13" s="24" t="s">
        <v>53</v>
      </c>
      <c r="C13" s="23" t="s">
        <v>2</v>
      </c>
      <c r="D13" s="24" t="s">
        <v>286</v>
      </c>
      <c r="E13" s="23" t="s">
        <v>282</v>
      </c>
      <c r="F13" s="24" t="s">
        <v>283</v>
      </c>
      <c r="G13" s="110"/>
      <c r="H13" s="110"/>
    </row>
    <row r="14" spans="1:8" x14ac:dyDescent="0.25">
      <c r="A14" s="23">
        <v>17</v>
      </c>
      <c r="B14" s="24" t="s">
        <v>54</v>
      </c>
      <c r="C14" s="23" t="s">
        <v>2</v>
      </c>
      <c r="D14" s="24" t="s">
        <v>2</v>
      </c>
      <c r="E14" s="23" t="s">
        <v>282</v>
      </c>
      <c r="F14" s="24" t="s">
        <v>283</v>
      </c>
      <c r="G14" s="110"/>
      <c r="H14" s="110"/>
    </row>
    <row r="15" spans="1:8" x14ac:dyDescent="0.25">
      <c r="A15" s="72">
        <v>18</v>
      </c>
      <c r="B15" s="24" t="s">
        <v>55</v>
      </c>
      <c r="C15" s="23" t="s">
        <v>2</v>
      </c>
      <c r="D15" s="24" t="s">
        <v>2</v>
      </c>
      <c r="E15" s="23" t="s">
        <v>282</v>
      </c>
      <c r="F15" s="24" t="s">
        <v>283</v>
      </c>
      <c r="G15" s="110"/>
      <c r="H15" s="110"/>
    </row>
    <row r="16" spans="1:8" x14ac:dyDescent="0.25">
      <c r="A16" s="23">
        <v>22</v>
      </c>
      <c r="B16" s="24" t="s">
        <v>60</v>
      </c>
      <c r="C16" s="23" t="s">
        <v>3</v>
      </c>
      <c r="D16" s="24" t="s">
        <v>287</v>
      </c>
      <c r="E16" s="23" t="s">
        <v>282</v>
      </c>
      <c r="F16" s="24" t="s">
        <v>283</v>
      </c>
      <c r="G16" s="110"/>
      <c r="H16" s="110"/>
    </row>
    <row r="17" spans="1:8" x14ac:dyDescent="0.25">
      <c r="A17" s="23">
        <v>23</v>
      </c>
      <c r="B17" s="24" t="s">
        <v>66</v>
      </c>
      <c r="C17" s="23" t="s">
        <v>3</v>
      </c>
      <c r="D17" s="24" t="s">
        <v>288</v>
      </c>
      <c r="E17" s="23" t="s">
        <v>282</v>
      </c>
      <c r="F17" s="24" t="s">
        <v>283</v>
      </c>
      <c r="G17" s="110"/>
      <c r="H17" s="110"/>
    </row>
    <row r="18" spans="1:8" x14ac:dyDescent="0.25">
      <c r="A18" s="23">
        <v>24</v>
      </c>
      <c r="B18" s="24" t="s">
        <v>31</v>
      </c>
      <c r="C18" s="23" t="s">
        <v>3</v>
      </c>
      <c r="D18" s="24" t="s">
        <v>3</v>
      </c>
      <c r="E18" s="23" t="s">
        <v>282</v>
      </c>
      <c r="F18" s="24" t="s">
        <v>283</v>
      </c>
      <c r="G18" s="110"/>
      <c r="H18" s="110"/>
    </row>
    <row r="19" spans="1:8" x14ac:dyDescent="0.25">
      <c r="A19" s="23">
        <v>25</v>
      </c>
      <c r="B19" s="24" t="s">
        <v>32</v>
      </c>
      <c r="C19" s="23" t="s">
        <v>3</v>
      </c>
      <c r="D19" s="24" t="s">
        <v>289</v>
      </c>
      <c r="E19" s="23" t="s">
        <v>282</v>
      </c>
      <c r="F19" s="24" t="s">
        <v>283</v>
      </c>
      <c r="G19" s="110"/>
      <c r="H19" s="110"/>
    </row>
    <row r="20" spans="1:8" x14ac:dyDescent="0.25">
      <c r="A20" s="23">
        <v>28</v>
      </c>
      <c r="B20" s="24" t="s">
        <v>64</v>
      </c>
      <c r="C20" s="23" t="s">
        <v>3</v>
      </c>
      <c r="D20" s="24" t="s">
        <v>289</v>
      </c>
      <c r="E20" s="23" t="s">
        <v>282</v>
      </c>
      <c r="F20" s="24" t="s">
        <v>283</v>
      </c>
      <c r="G20" s="110"/>
      <c r="H20" s="110"/>
    </row>
    <row r="21" spans="1:8" x14ac:dyDescent="0.25">
      <c r="A21" s="23">
        <v>31</v>
      </c>
      <c r="B21" s="24" t="s">
        <v>68</v>
      </c>
      <c r="C21" s="23" t="s">
        <v>3</v>
      </c>
      <c r="D21" s="24" t="s">
        <v>3</v>
      </c>
      <c r="E21" s="23" t="s">
        <v>282</v>
      </c>
      <c r="F21" s="24" t="s">
        <v>283</v>
      </c>
      <c r="G21" s="110"/>
      <c r="H21" s="110"/>
    </row>
    <row r="22" spans="1:8" x14ac:dyDescent="0.25">
      <c r="A22" s="23">
        <v>32</v>
      </c>
      <c r="B22" s="24" t="s">
        <v>290</v>
      </c>
      <c r="C22" s="23" t="s">
        <v>3</v>
      </c>
      <c r="D22" s="24" t="s">
        <v>3</v>
      </c>
      <c r="E22" s="23" t="s">
        <v>282</v>
      </c>
      <c r="F22" s="24" t="s">
        <v>283</v>
      </c>
      <c r="G22" s="110"/>
      <c r="H22" s="110"/>
    </row>
    <row r="23" spans="1:8" x14ac:dyDescent="0.25">
      <c r="A23" s="23">
        <v>33</v>
      </c>
      <c r="B23" s="24" t="s">
        <v>70</v>
      </c>
      <c r="C23" s="23" t="s">
        <v>3</v>
      </c>
      <c r="D23" s="24" t="s">
        <v>3</v>
      </c>
      <c r="E23" s="23" t="s">
        <v>282</v>
      </c>
      <c r="F23" s="24" t="s">
        <v>283</v>
      </c>
      <c r="G23" s="110"/>
      <c r="H23" s="110"/>
    </row>
    <row r="24" spans="1:8" x14ac:dyDescent="0.25">
      <c r="A24" s="23">
        <v>34</v>
      </c>
      <c r="B24" s="24" t="s">
        <v>102</v>
      </c>
      <c r="C24" s="23" t="s">
        <v>291</v>
      </c>
      <c r="D24" s="24" t="s">
        <v>291</v>
      </c>
      <c r="E24" s="23" t="s">
        <v>282</v>
      </c>
      <c r="F24" s="24" t="s">
        <v>283</v>
      </c>
      <c r="G24" s="110"/>
      <c r="H24" s="110"/>
    </row>
    <row r="25" spans="1:8" x14ac:dyDescent="0.25">
      <c r="A25" s="23">
        <v>37</v>
      </c>
      <c r="B25" s="24" t="s">
        <v>82</v>
      </c>
      <c r="C25" s="23" t="s">
        <v>4</v>
      </c>
      <c r="D25" s="24" t="s">
        <v>4</v>
      </c>
      <c r="E25" s="23" t="s">
        <v>282</v>
      </c>
      <c r="F25" s="24" t="s">
        <v>292</v>
      </c>
      <c r="G25" s="110" t="s">
        <v>293</v>
      </c>
      <c r="H25" s="110" t="s">
        <v>294</v>
      </c>
    </row>
    <row r="26" spans="1:8" x14ac:dyDescent="0.25">
      <c r="A26" s="23">
        <v>38</v>
      </c>
      <c r="B26" s="24" t="s">
        <v>83</v>
      </c>
      <c r="C26" s="23" t="s">
        <v>4</v>
      </c>
      <c r="D26" s="24" t="s">
        <v>4</v>
      </c>
      <c r="E26" s="23" t="s">
        <v>282</v>
      </c>
      <c r="F26" s="24" t="s">
        <v>292</v>
      </c>
      <c r="G26" s="110" t="s">
        <v>295</v>
      </c>
      <c r="H26" s="110" t="s">
        <v>294</v>
      </c>
    </row>
    <row r="27" spans="1:8" x14ac:dyDescent="0.25">
      <c r="A27" s="23">
        <v>39</v>
      </c>
      <c r="B27" s="24" t="s">
        <v>84</v>
      </c>
      <c r="C27" s="23" t="s">
        <v>4</v>
      </c>
      <c r="D27" s="24" t="s">
        <v>4</v>
      </c>
      <c r="E27" s="23" t="s">
        <v>282</v>
      </c>
      <c r="F27" s="24" t="s">
        <v>292</v>
      </c>
      <c r="G27" s="110" t="s">
        <v>296</v>
      </c>
      <c r="H27" s="110" t="s">
        <v>294</v>
      </c>
    </row>
    <row r="28" spans="1:8" x14ac:dyDescent="0.25">
      <c r="A28" s="23">
        <v>40</v>
      </c>
      <c r="B28" s="24" t="s">
        <v>85</v>
      </c>
      <c r="C28" s="23" t="s">
        <v>4</v>
      </c>
      <c r="D28" s="24" t="s">
        <v>4</v>
      </c>
      <c r="E28" s="23" t="s">
        <v>282</v>
      </c>
      <c r="F28" s="24" t="s">
        <v>292</v>
      </c>
      <c r="G28" s="110" t="s">
        <v>297</v>
      </c>
      <c r="H28" s="110" t="s">
        <v>294</v>
      </c>
    </row>
    <row r="29" spans="1:8" x14ac:dyDescent="0.25">
      <c r="A29" s="23">
        <v>42</v>
      </c>
      <c r="B29" s="24" t="s">
        <v>298</v>
      </c>
      <c r="C29" s="23" t="s">
        <v>4</v>
      </c>
      <c r="D29" s="24" t="s">
        <v>4</v>
      </c>
      <c r="E29" s="23" t="s">
        <v>282</v>
      </c>
      <c r="F29" s="24" t="s">
        <v>292</v>
      </c>
      <c r="G29" s="110" t="s">
        <v>299</v>
      </c>
      <c r="H29" s="110" t="s">
        <v>294</v>
      </c>
    </row>
    <row r="30" spans="1:8" x14ac:dyDescent="0.25">
      <c r="A30" s="23">
        <v>43</v>
      </c>
      <c r="B30" s="24" t="s">
        <v>87</v>
      </c>
      <c r="C30" s="23" t="s">
        <v>4</v>
      </c>
      <c r="D30" s="24" t="s">
        <v>4</v>
      </c>
      <c r="E30" s="23" t="s">
        <v>282</v>
      </c>
      <c r="F30" s="24" t="s">
        <v>292</v>
      </c>
      <c r="G30" s="110" t="s">
        <v>300</v>
      </c>
      <c r="H30" s="110" t="s">
        <v>294</v>
      </c>
    </row>
    <row r="31" spans="1:8" x14ac:dyDescent="0.25">
      <c r="A31" s="23">
        <v>44</v>
      </c>
      <c r="B31" s="24" t="s">
        <v>301</v>
      </c>
      <c r="C31" s="23" t="s">
        <v>291</v>
      </c>
      <c r="D31" s="24" t="s">
        <v>302</v>
      </c>
      <c r="E31" s="23" t="s">
        <v>282</v>
      </c>
      <c r="F31" s="24" t="s">
        <v>292</v>
      </c>
      <c r="G31" s="110" t="s">
        <v>303</v>
      </c>
      <c r="H31" s="110" t="s">
        <v>294</v>
      </c>
    </row>
    <row r="32" spans="1:8" x14ac:dyDescent="0.25">
      <c r="A32" s="23">
        <v>45</v>
      </c>
      <c r="B32" s="24" t="s">
        <v>103</v>
      </c>
      <c r="C32" s="23" t="s">
        <v>291</v>
      </c>
      <c r="D32" s="24" t="s">
        <v>291</v>
      </c>
      <c r="E32" s="23" t="s">
        <v>282</v>
      </c>
      <c r="F32" s="24" t="s">
        <v>292</v>
      </c>
      <c r="G32" s="110" t="s">
        <v>304</v>
      </c>
      <c r="H32" s="110" t="s">
        <v>294</v>
      </c>
    </row>
    <row r="33" spans="1:8" x14ac:dyDescent="0.25">
      <c r="A33" s="23">
        <v>46</v>
      </c>
      <c r="B33" s="24" t="s">
        <v>305</v>
      </c>
      <c r="C33" s="23" t="s">
        <v>291</v>
      </c>
      <c r="D33" s="24" t="s">
        <v>291</v>
      </c>
      <c r="E33" s="23" t="s">
        <v>282</v>
      </c>
      <c r="F33" s="24" t="s">
        <v>292</v>
      </c>
      <c r="G33" s="110" t="s">
        <v>306</v>
      </c>
      <c r="H33" s="110" t="s">
        <v>294</v>
      </c>
    </row>
    <row r="34" spans="1:8" x14ac:dyDescent="0.25">
      <c r="A34" s="23">
        <v>47</v>
      </c>
      <c r="B34" s="24" t="s">
        <v>90</v>
      </c>
      <c r="C34" s="23" t="s">
        <v>307</v>
      </c>
      <c r="D34" s="24" t="s">
        <v>307</v>
      </c>
      <c r="E34" s="23" t="s">
        <v>282</v>
      </c>
      <c r="F34" s="24" t="s">
        <v>283</v>
      </c>
      <c r="G34" s="110"/>
      <c r="H34" s="110"/>
    </row>
    <row r="35" spans="1:8" x14ac:dyDescent="0.25">
      <c r="A35" s="23">
        <v>48</v>
      </c>
      <c r="B35" s="24" t="s">
        <v>91</v>
      </c>
      <c r="C35" s="23" t="s">
        <v>307</v>
      </c>
      <c r="D35" s="24" t="s">
        <v>307</v>
      </c>
      <c r="E35" s="23" t="s">
        <v>282</v>
      </c>
      <c r="F35" s="24" t="s">
        <v>283</v>
      </c>
      <c r="G35" s="110"/>
      <c r="H35" s="110"/>
    </row>
    <row r="36" spans="1:8" x14ac:dyDescent="0.25">
      <c r="A36" s="23">
        <v>49</v>
      </c>
      <c r="B36" s="24" t="s">
        <v>92</v>
      </c>
      <c r="C36" s="23" t="s">
        <v>307</v>
      </c>
      <c r="D36" s="24" t="s">
        <v>307</v>
      </c>
      <c r="E36" s="23" t="s">
        <v>282</v>
      </c>
      <c r="F36" s="24" t="s">
        <v>283</v>
      </c>
      <c r="G36" s="110"/>
      <c r="H36" s="110"/>
    </row>
    <row r="37" spans="1:8" x14ac:dyDescent="0.25">
      <c r="A37" s="23">
        <v>50</v>
      </c>
      <c r="B37" s="24" t="s">
        <v>94</v>
      </c>
      <c r="C37" s="23" t="s">
        <v>307</v>
      </c>
      <c r="D37" s="24" t="s">
        <v>307</v>
      </c>
      <c r="E37" s="23" t="s">
        <v>282</v>
      </c>
      <c r="F37" s="24" t="s">
        <v>283</v>
      </c>
      <c r="G37" s="110"/>
      <c r="H37" s="110"/>
    </row>
    <row r="38" spans="1:8" x14ac:dyDescent="0.25">
      <c r="A38" s="23">
        <v>51</v>
      </c>
      <c r="B38" s="24" t="s">
        <v>95</v>
      </c>
      <c r="C38" s="23" t="s">
        <v>307</v>
      </c>
      <c r="D38" s="24" t="s">
        <v>307</v>
      </c>
      <c r="E38" s="23" t="s">
        <v>282</v>
      </c>
      <c r="F38" s="24" t="s">
        <v>283</v>
      </c>
      <c r="G38" s="110"/>
      <c r="H38" s="110"/>
    </row>
    <row r="39" spans="1:8" x14ac:dyDescent="0.25">
      <c r="A39" s="23">
        <v>52</v>
      </c>
      <c r="B39" s="24" t="s">
        <v>96</v>
      </c>
      <c r="C39" s="23" t="s">
        <v>307</v>
      </c>
      <c r="D39" s="24" t="s">
        <v>307</v>
      </c>
      <c r="E39" s="23" t="s">
        <v>282</v>
      </c>
      <c r="F39" s="24" t="s">
        <v>283</v>
      </c>
      <c r="G39" s="110"/>
      <c r="H39" s="110"/>
    </row>
    <row r="40" spans="1:8" x14ac:dyDescent="0.25">
      <c r="A40" s="23">
        <v>57</v>
      </c>
      <c r="B40" s="24" t="s">
        <v>205</v>
      </c>
      <c r="C40" s="23" t="s">
        <v>307</v>
      </c>
      <c r="D40" s="24" t="s">
        <v>308</v>
      </c>
      <c r="E40" s="23" t="s">
        <v>282</v>
      </c>
      <c r="F40" s="24" t="s">
        <v>283</v>
      </c>
      <c r="G40" s="110"/>
      <c r="H40" s="110"/>
    </row>
    <row r="41" spans="1:8" x14ac:dyDescent="0.25">
      <c r="A41" s="23">
        <v>61</v>
      </c>
      <c r="B41" s="24" t="s">
        <v>97</v>
      </c>
      <c r="C41" s="23" t="s">
        <v>307</v>
      </c>
      <c r="D41" s="24" t="s">
        <v>307</v>
      </c>
      <c r="E41" s="23" t="s">
        <v>282</v>
      </c>
      <c r="F41" s="24" t="s">
        <v>283</v>
      </c>
      <c r="G41" s="110"/>
      <c r="H41" s="110"/>
    </row>
    <row r="42" spans="1:8" x14ac:dyDescent="0.25">
      <c r="A42" s="23">
        <v>62</v>
      </c>
      <c r="B42" s="24" t="s">
        <v>98</v>
      </c>
      <c r="C42" s="23" t="s">
        <v>307</v>
      </c>
      <c r="D42" s="24" t="s">
        <v>307</v>
      </c>
      <c r="E42" s="23" t="s">
        <v>282</v>
      </c>
      <c r="F42" s="24" t="s">
        <v>283</v>
      </c>
      <c r="G42" s="110"/>
      <c r="H42" s="110"/>
    </row>
    <row r="43" spans="1:8" x14ac:dyDescent="0.25">
      <c r="A43" s="23">
        <v>63</v>
      </c>
      <c r="B43" s="24" t="s">
        <v>99</v>
      </c>
      <c r="C43" s="23" t="s">
        <v>307</v>
      </c>
      <c r="D43" s="24" t="s">
        <v>307</v>
      </c>
      <c r="E43" s="23" t="s">
        <v>282</v>
      </c>
      <c r="F43" s="24" t="s">
        <v>283</v>
      </c>
      <c r="G43" s="110"/>
      <c r="H43" s="110"/>
    </row>
    <row r="44" spans="1:8" x14ac:dyDescent="0.25">
      <c r="A44" s="23">
        <v>66</v>
      </c>
      <c r="B44" s="24" t="s">
        <v>107</v>
      </c>
      <c r="C44" s="23" t="s">
        <v>291</v>
      </c>
      <c r="D44" s="24" t="s">
        <v>291</v>
      </c>
      <c r="E44" s="23" t="s">
        <v>282</v>
      </c>
      <c r="F44" s="24" t="s">
        <v>292</v>
      </c>
      <c r="G44" s="110" t="s">
        <v>309</v>
      </c>
      <c r="H44" s="110" t="s">
        <v>294</v>
      </c>
    </row>
    <row r="45" spans="1:8" x14ac:dyDescent="0.25">
      <c r="A45" s="23">
        <v>70</v>
      </c>
      <c r="B45" s="24" t="s">
        <v>310</v>
      </c>
      <c r="C45" s="23" t="s">
        <v>15</v>
      </c>
      <c r="D45" s="24" t="s">
        <v>311</v>
      </c>
      <c r="E45" s="23" t="s">
        <v>282</v>
      </c>
      <c r="F45" s="24" t="s">
        <v>292</v>
      </c>
      <c r="G45" s="110" t="s">
        <v>312</v>
      </c>
      <c r="H45" s="110" t="s">
        <v>313</v>
      </c>
    </row>
    <row r="46" spans="1:8" x14ac:dyDescent="0.25">
      <c r="A46" s="23">
        <v>71</v>
      </c>
      <c r="B46" s="24" t="s">
        <v>314</v>
      </c>
      <c r="C46" s="23" t="s">
        <v>15</v>
      </c>
      <c r="D46" s="24" t="s">
        <v>315</v>
      </c>
      <c r="E46" s="23" t="s">
        <v>282</v>
      </c>
      <c r="F46" s="24" t="s">
        <v>283</v>
      </c>
      <c r="G46" s="110"/>
      <c r="H46" s="110"/>
    </row>
    <row r="47" spans="1:8" x14ac:dyDescent="0.25">
      <c r="A47" s="23">
        <v>72</v>
      </c>
      <c r="B47" s="24" t="s">
        <v>235</v>
      </c>
      <c r="C47" s="23" t="s">
        <v>15</v>
      </c>
      <c r="D47" s="24" t="s">
        <v>316</v>
      </c>
      <c r="E47" s="23" t="s">
        <v>282</v>
      </c>
      <c r="F47" s="24" t="s">
        <v>283</v>
      </c>
      <c r="G47" s="110"/>
      <c r="H47" s="110"/>
    </row>
    <row r="48" spans="1:8" x14ac:dyDescent="0.25">
      <c r="A48" s="23">
        <v>73</v>
      </c>
      <c r="B48" s="24" t="s">
        <v>234</v>
      </c>
      <c r="C48" s="23" t="s">
        <v>15</v>
      </c>
      <c r="D48" s="24" t="s">
        <v>311</v>
      </c>
      <c r="E48" s="23" t="s">
        <v>282</v>
      </c>
      <c r="F48" s="24" t="s">
        <v>283</v>
      </c>
      <c r="G48" s="110"/>
      <c r="H48" s="110"/>
    </row>
    <row r="49" spans="1:8" x14ac:dyDescent="0.25">
      <c r="A49" s="23">
        <v>74</v>
      </c>
      <c r="B49" s="24" t="s">
        <v>33</v>
      </c>
      <c r="C49" s="23" t="s">
        <v>15</v>
      </c>
      <c r="D49" s="24" t="s">
        <v>15</v>
      </c>
      <c r="E49" s="23" t="s">
        <v>282</v>
      </c>
      <c r="F49" s="24" t="s">
        <v>283</v>
      </c>
      <c r="G49" s="110"/>
      <c r="H49" s="110"/>
    </row>
    <row r="50" spans="1:8" x14ac:dyDescent="0.25">
      <c r="A50" s="23">
        <v>75</v>
      </c>
      <c r="B50" s="24" t="s">
        <v>317</v>
      </c>
      <c r="C50" s="23" t="s">
        <v>15</v>
      </c>
      <c r="D50" s="24" t="s">
        <v>15</v>
      </c>
      <c r="E50" s="23" t="s">
        <v>282</v>
      </c>
      <c r="F50" s="24" t="s">
        <v>292</v>
      </c>
      <c r="G50" s="110" t="s">
        <v>318</v>
      </c>
      <c r="H50" s="110" t="s">
        <v>319</v>
      </c>
    </row>
    <row r="51" spans="1:8" x14ac:dyDescent="0.25">
      <c r="A51" s="23">
        <v>76</v>
      </c>
      <c r="B51" s="24" t="s">
        <v>172</v>
      </c>
      <c r="C51" s="23" t="s">
        <v>15</v>
      </c>
      <c r="D51" s="24" t="s">
        <v>15</v>
      </c>
      <c r="E51" s="23" t="s">
        <v>282</v>
      </c>
      <c r="F51" s="24" t="s">
        <v>283</v>
      </c>
      <c r="G51" s="110"/>
      <c r="H51" s="110"/>
    </row>
    <row r="52" spans="1:8" x14ac:dyDescent="0.25">
      <c r="A52" s="23">
        <v>77</v>
      </c>
      <c r="B52" s="24" t="s">
        <v>320</v>
      </c>
      <c r="C52" s="23" t="s">
        <v>15</v>
      </c>
      <c r="D52" s="24" t="s">
        <v>15</v>
      </c>
      <c r="E52" s="23" t="s">
        <v>282</v>
      </c>
      <c r="F52" s="24" t="s">
        <v>283</v>
      </c>
      <c r="G52" s="110"/>
      <c r="H52" s="110"/>
    </row>
    <row r="53" spans="1:8" x14ac:dyDescent="0.25">
      <c r="A53" s="23">
        <v>78</v>
      </c>
      <c r="B53" s="24" t="s">
        <v>174</v>
      </c>
      <c r="C53" s="23" t="s">
        <v>15</v>
      </c>
      <c r="D53" s="24" t="s">
        <v>15</v>
      </c>
      <c r="E53" s="23" t="s">
        <v>282</v>
      </c>
      <c r="F53" s="24" t="s">
        <v>283</v>
      </c>
      <c r="G53" s="110"/>
      <c r="H53" s="110"/>
    </row>
    <row r="54" spans="1:8" x14ac:dyDescent="0.25">
      <c r="A54" s="23">
        <v>81</v>
      </c>
      <c r="B54" s="24" t="s">
        <v>321</v>
      </c>
      <c r="C54" s="23" t="s">
        <v>15</v>
      </c>
      <c r="D54" s="24" t="s">
        <v>15</v>
      </c>
      <c r="E54" s="23" t="s">
        <v>322</v>
      </c>
      <c r="F54" s="24" t="s">
        <v>283</v>
      </c>
      <c r="G54" s="110"/>
      <c r="H54" s="110"/>
    </row>
    <row r="55" spans="1:8" x14ac:dyDescent="0.25">
      <c r="A55" s="23">
        <v>88</v>
      </c>
      <c r="B55" s="24" t="s">
        <v>323</v>
      </c>
      <c r="C55" s="23" t="s">
        <v>17</v>
      </c>
      <c r="D55" s="24" t="s">
        <v>324</v>
      </c>
      <c r="E55" s="23" t="s">
        <v>322</v>
      </c>
      <c r="F55" s="24" t="s">
        <v>283</v>
      </c>
      <c r="G55" s="110"/>
      <c r="H55" s="110"/>
    </row>
    <row r="56" spans="1:8" x14ac:dyDescent="0.25">
      <c r="A56" s="23">
        <v>89</v>
      </c>
      <c r="B56" s="24" t="s">
        <v>188</v>
      </c>
      <c r="C56" s="23" t="s">
        <v>17</v>
      </c>
      <c r="D56" s="24" t="s">
        <v>324</v>
      </c>
      <c r="E56" s="23" t="s">
        <v>322</v>
      </c>
      <c r="F56" s="24" t="s">
        <v>283</v>
      </c>
      <c r="G56" s="110"/>
      <c r="H56" s="110"/>
    </row>
    <row r="57" spans="1:8" x14ac:dyDescent="0.25">
      <c r="A57" s="23">
        <v>92</v>
      </c>
      <c r="B57" s="24" t="s">
        <v>35</v>
      </c>
      <c r="C57" s="23" t="s">
        <v>17</v>
      </c>
      <c r="D57" s="24" t="s">
        <v>17</v>
      </c>
      <c r="E57" s="23" t="s">
        <v>282</v>
      </c>
      <c r="F57" s="24" t="s">
        <v>283</v>
      </c>
      <c r="G57" s="110"/>
      <c r="H57" s="110"/>
    </row>
    <row r="58" spans="1:8" x14ac:dyDescent="0.25">
      <c r="A58" s="23">
        <v>93</v>
      </c>
      <c r="B58" s="24" t="s">
        <v>236</v>
      </c>
      <c r="C58" s="23" t="s">
        <v>17</v>
      </c>
      <c r="D58" s="24" t="s">
        <v>325</v>
      </c>
      <c r="E58" s="23" t="s">
        <v>282</v>
      </c>
      <c r="F58" s="24" t="s">
        <v>283</v>
      </c>
      <c r="G58" s="110"/>
      <c r="H58" s="110"/>
    </row>
    <row r="59" spans="1:8" x14ac:dyDescent="0.25">
      <c r="A59" s="23">
        <v>94</v>
      </c>
      <c r="B59" s="24" t="s">
        <v>326</v>
      </c>
      <c r="C59" s="23" t="s">
        <v>17</v>
      </c>
      <c r="D59" s="24" t="s">
        <v>17</v>
      </c>
      <c r="E59" s="23" t="s">
        <v>282</v>
      </c>
      <c r="F59" s="24" t="s">
        <v>283</v>
      </c>
      <c r="G59" s="110"/>
      <c r="H59" s="110"/>
    </row>
    <row r="60" spans="1:8" x14ac:dyDescent="0.25">
      <c r="A60" s="23">
        <v>97</v>
      </c>
      <c r="B60" s="24" t="s">
        <v>182</v>
      </c>
      <c r="C60" s="23" t="s">
        <v>16</v>
      </c>
      <c r="D60" s="24" t="s">
        <v>327</v>
      </c>
      <c r="E60" s="23" t="s">
        <v>282</v>
      </c>
      <c r="F60" s="24" t="s">
        <v>283</v>
      </c>
      <c r="G60" s="110"/>
      <c r="H60" s="110"/>
    </row>
    <row r="61" spans="1:8" x14ac:dyDescent="0.25">
      <c r="A61" s="23">
        <v>98</v>
      </c>
      <c r="B61" s="24" t="s">
        <v>183</v>
      </c>
      <c r="C61" s="23" t="s">
        <v>16</v>
      </c>
      <c r="D61" s="24" t="s">
        <v>327</v>
      </c>
      <c r="E61" s="23" t="s">
        <v>282</v>
      </c>
      <c r="F61" s="24" t="s">
        <v>283</v>
      </c>
      <c r="G61" s="110"/>
      <c r="H61" s="110"/>
    </row>
    <row r="62" spans="1:8" x14ac:dyDescent="0.25">
      <c r="A62" s="23">
        <v>99</v>
      </c>
      <c r="B62" s="24" t="s">
        <v>76</v>
      </c>
      <c r="C62" s="23" t="s">
        <v>3</v>
      </c>
      <c r="D62" s="24" t="s">
        <v>328</v>
      </c>
      <c r="E62" s="23" t="s">
        <v>282</v>
      </c>
      <c r="F62" s="24" t="s">
        <v>283</v>
      </c>
      <c r="G62" s="110"/>
      <c r="H62" s="110"/>
    </row>
    <row r="63" spans="1:8" x14ac:dyDescent="0.25">
      <c r="A63" s="23">
        <v>101</v>
      </c>
      <c r="B63" s="24" t="s">
        <v>202</v>
      </c>
      <c r="C63" s="23" t="s">
        <v>329</v>
      </c>
      <c r="D63" s="24" t="s">
        <v>19</v>
      </c>
      <c r="E63" s="23" t="s">
        <v>282</v>
      </c>
      <c r="F63" s="24" t="s">
        <v>283</v>
      </c>
      <c r="G63" s="110"/>
      <c r="H63" s="110"/>
    </row>
    <row r="64" spans="1:8" x14ac:dyDescent="0.25">
      <c r="A64" s="23">
        <v>102</v>
      </c>
      <c r="B64" s="24" t="s">
        <v>195</v>
      </c>
      <c r="C64" s="23" t="s">
        <v>17</v>
      </c>
      <c r="D64" s="24" t="s">
        <v>330</v>
      </c>
      <c r="E64" s="23" t="s">
        <v>282</v>
      </c>
      <c r="F64" s="24" t="s">
        <v>283</v>
      </c>
      <c r="G64" s="110"/>
      <c r="H64" s="110"/>
    </row>
    <row r="65" spans="1:8" x14ac:dyDescent="0.25">
      <c r="A65" s="23">
        <v>103</v>
      </c>
      <c r="B65" s="24" t="s">
        <v>196</v>
      </c>
      <c r="C65" s="23" t="s">
        <v>17</v>
      </c>
      <c r="D65" s="24" t="s">
        <v>330</v>
      </c>
      <c r="E65" s="23" t="s">
        <v>282</v>
      </c>
      <c r="F65" s="24" t="s">
        <v>283</v>
      </c>
      <c r="G65" s="110"/>
      <c r="H65" s="110"/>
    </row>
    <row r="66" spans="1:8" x14ac:dyDescent="0.25">
      <c r="A66" s="23">
        <v>104</v>
      </c>
      <c r="B66" s="24" t="s">
        <v>331</v>
      </c>
      <c r="C66" s="23" t="s">
        <v>4</v>
      </c>
      <c r="D66" s="24" t="s">
        <v>332</v>
      </c>
      <c r="E66" s="23" t="s">
        <v>282</v>
      </c>
      <c r="F66" s="24" t="s">
        <v>283</v>
      </c>
      <c r="G66" s="110" t="s">
        <v>333</v>
      </c>
      <c r="H66" s="110"/>
    </row>
    <row r="67" spans="1:8" x14ac:dyDescent="0.25">
      <c r="A67" s="23">
        <v>109</v>
      </c>
      <c r="B67" s="24" t="s">
        <v>334</v>
      </c>
      <c r="C67" s="23" t="s">
        <v>4</v>
      </c>
      <c r="D67" s="24" t="s">
        <v>332</v>
      </c>
      <c r="E67" s="23" t="s">
        <v>282</v>
      </c>
      <c r="F67" s="24" t="s">
        <v>283</v>
      </c>
      <c r="G67" s="110" t="s">
        <v>335</v>
      </c>
      <c r="H67" s="110"/>
    </row>
    <row r="68" spans="1:8" x14ac:dyDescent="0.25">
      <c r="A68" s="23">
        <v>110</v>
      </c>
      <c r="B68" s="24" t="s">
        <v>178</v>
      </c>
      <c r="C68" s="23" t="s">
        <v>16</v>
      </c>
      <c r="D68" s="24" t="s">
        <v>16</v>
      </c>
      <c r="E68" s="23" t="s">
        <v>282</v>
      </c>
      <c r="F68" s="24" t="s">
        <v>283</v>
      </c>
      <c r="G68" s="110"/>
      <c r="H68" s="110"/>
    </row>
    <row r="69" spans="1:8" x14ac:dyDescent="0.25">
      <c r="A69" s="23">
        <v>111</v>
      </c>
      <c r="B69" s="24" t="s">
        <v>232</v>
      </c>
      <c r="C69" s="23" t="s">
        <v>16</v>
      </c>
      <c r="D69" s="24" t="s">
        <v>16</v>
      </c>
      <c r="E69" s="23" t="s">
        <v>282</v>
      </c>
      <c r="F69" s="24" t="s">
        <v>283</v>
      </c>
      <c r="G69" s="110"/>
      <c r="H69" s="110"/>
    </row>
    <row r="70" spans="1:8" x14ac:dyDescent="0.25">
      <c r="A70" s="23">
        <v>112</v>
      </c>
      <c r="B70" s="24" t="s">
        <v>336</v>
      </c>
      <c r="C70" s="23" t="s">
        <v>16</v>
      </c>
      <c r="D70" s="24" t="s">
        <v>16</v>
      </c>
      <c r="E70" s="23" t="s">
        <v>282</v>
      </c>
      <c r="F70" s="24" t="s">
        <v>283</v>
      </c>
      <c r="G70" s="110"/>
      <c r="H70" s="110"/>
    </row>
    <row r="71" spans="1:8" x14ac:dyDescent="0.25">
      <c r="A71" s="23">
        <v>113</v>
      </c>
      <c r="B71" s="24" t="s">
        <v>233</v>
      </c>
      <c r="C71" s="23" t="s">
        <v>16</v>
      </c>
      <c r="D71" s="24" t="s">
        <v>16</v>
      </c>
      <c r="E71" s="23" t="s">
        <v>282</v>
      </c>
      <c r="F71" s="24" t="s">
        <v>283</v>
      </c>
      <c r="G71" s="110"/>
      <c r="H71" s="110"/>
    </row>
    <row r="72" spans="1:8" x14ac:dyDescent="0.25">
      <c r="A72" s="23">
        <v>114</v>
      </c>
      <c r="B72" s="24" t="s">
        <v>337</v>
      </c>
      <c r="C72" s="23" t="s">
        <v>16</v>
      </c>
      <c r="D72" s="24" t="s">
        <v>16</v>
      </c>
      <c r="E72" s="23" t="s">
        <v>282</v>
      </c>
      <c r="F72" s="24" t="s">
        <v>283</v>
      </c>
      <c r="G72" s="110"/>
      <c r="H72" s="110"/>
    </row>
    <row r="73" spans="1:8" x14ac:dyDescent="0.25">
      <c r="A73" s="23">
        <v>115</v>
      </c>
      <c r="B73" s="24" t="s">
        <v>338</v>
      </c>
      <c r="C73" s="23" t="s">
        <v>339</v>
      </c>
      <c r="D73" s="24" t="s">
        <v>339</v>
      </c>
      <c r="E73" s="23" t="s">
        <v>282</v>
      </c>
      <c r="F73" s="24" t="s">
        <v>283</v>
      </c>
      <c r="G73" s="110"/>
      <c r="H73" s="110"/>
    </row>
    <row r="74" spans="1:8" x14ac:dyDescent="0.25">
      <c r="A74" s="23">
        <v>116</v>
      </c>
      <c r="B74" s="24" t="s">
        <v>340</v>
      </c>
      <c r="C74" s="23" t="s">
        <v>341</v>
      </c>
      <c r="D74" s="24" t="s">
        <v>342</v>
      </c>
      <c r="E74" s="23" t="s">
        <v>282</v>
      </c>
      <c r="F74" s="24" t="s">
        <v>283</v>
      </c>
      <c r="G74" s="110" t="s">
        <v>343</v>
      </c>
      <c r="H74" s="110"/>
    </row>
    <row r="75" spans="1:8" x14ac:dyDescent="0.25">
      <c r="A75" s="23">
        <v>117</v>
      </c>
      <c r="B75" s="24" t="s">
        <v>229</v>
      </c>
      <c r="C75" s="23" t="s">
        <v>4</v>
      </c>
      <c r="D75" s="24" t="s">
        <v>344</v>
      </c>
      <c r="E75" s="23" t="s">
        <v>282</v>
      </c>
      <c r="F75" s="24" t="s">
        <v>283</v>
      </c>
      <c r="G75" s="110"/>
      <c r="H75" s="110"/>
    </row>
    <row r="76" spans="1:8" x14ac:dyDescent="0.25">
      <c r="A76" s="23">
        <v>118</v>
      </c>
      <c r="B76" s="24" t="s">
        <v>230</v>
      </c>
      <c r="C76" s="23" t="s">
        <v>4</v>
      </c>
      <c r="D76" s="24" t="s">
        <v>332</v>
      </c>
      <c r="E76" s="23" t="s">
        <v>282</v>
      </c>
      <c r="F76" s="24" t="s">
        <v>283</v>
      </c>
      <c r="G76" s="110"/>
      <c r="H76" s="110"/>
    </row>
    <row r="77" spans="1:8" x14ac:dyDescent="0.25">
      <c r="A77" s="23">
        <v>119</v>
      </c>
      <c r="B77" s="24" t="s">
        <v>345</v>
      </c>
      <c r="C77" s="23" t="s">
        <v>346</v>
      </c>
      <c r="D77" s="24" t="s">
        <v>347</v>
      </c>
      <c r="E77" s="23" t="s">
        <v>282</v>
      </c>
      <c r="F77" s="24" t="s">
        <v>283</v>
      </c>
      <c r="G77" s="110" t="s">
        <v>348</v>
      </c>
      <c r="H77" s="110" t="s">
        <v>349</v>
      </c>
    </row>
    <row r="78" spans="1:8" x14ac:dyDescent="0.25">
      <c r="A78" s="23">
        <v>120</v>
      </c>
      <c r="B78" s="24" t="s">
        <v>110</v>
      </c>
      <c r="C78" s="23" t="s">
        <v>10</v>
      </c>
      <c r="D78" s="24" t="s">
        <v>350</v>
      </c>
      <c r="E78" s="23" t="s">
        <v>282</v>
      </c>
      <c r="F78" s="24" t="s">
        <v>283</v>
      </c>
      <c r="G78" s="110"/>
      <c r="H78" s="110"/>
    </row>
    <row r="79" spans="1:8" x14ac:dyDescent="0.25">
      <c r="A79" s="23">
        <v>121</v>
      </c>
      <c r="B79" s="24" t="s">
        <v>111</v>
      </c>
      <c r="C79" s="23" t="s">
        <v>10</v>
      </c>
      <c r="D79" s="24" t="s">
        <v>351</v>
      </c>
      <c r="E79" s="23" t="s">
        <v>282</v>
      </c>
      <c r="F79" s="24" t="s">
        <v>283</v>
      </c>
      <c r="G79" s="110"/>
      <c r="H79" s="110"/>
    </row>
    <row r="80" spans="1:8" x14ac:dyDescent="0.25">
      <c r="A80" s="23">
        <v>122</v>
      </c>
      <c r="B80" s="24" t="s">
        <v>112</v>
      </c>
      <c r="C80" s="23" t="s">
        <v>10</v>
      </c>
      <c r="D80" s="24" t="s">
        <v>10</v>
      </c>
      <c r="E80" s="23" t="s">
        <v>282</v>
      </c>
      <c r="F80" s="24" t="s">
        <v>283</v>
      </c>
      <c r="G80" s="110"/>
      <c r="H80" s="110"/>
    </row>
    <row r="81" spans="1:8" x14ac:dyDescent="0.25">
      <c r="A81" s="23">
        <v>123</v>
      </c>
      <c r="B81" s="24" t="s">
        <v>113</v>
      </c>
      <c r="C81" s="23" t="s">
        <v>10</v>
      </c>
      <c r="D81" s="24" t="s">
        <v>10</v>
      </c>
      <c r="E81" s="23" t="s">
        <v>282</v>
      </c>
      <c r="F81" s="24" t="s">
        <v>283</v>
      </c>
      <c r="G81" s="110"/>
      <c r="H81" s="110"/>
    </row>
    <row r="82" spans="1:8" x14ac:dyDescent="0.25">
      <c r="A82" s="23">
        <v>125</v>
      </c>
      <c r="B82" s="24" t="s">
        <v>352</v>
      </c>
      <c r="C82" s="23" t="s">
        <v>10</v>
      </c>
      <c r="D82" s="24" t="s">
        <v>10</v>
      </c>
      <c r="E82" s="23" t="s">
        <v>282</v>
      </c>
      <c r="F82" s="24" t="s">
        <v>283</v>
      </c>
      <c r="G82" s="110"/>
      <c r="H82" s="110"/>
    </row>
    <row r="83" spans="1:8" x14ac:dyDescent="0.25">
      <c r="A83" s="23">
        <v>126</v>
      </c>
      <c r="B83" s="24" t="s">
        <v>261</v>
      </c>
      <c r="C83" s="23" t="s">
        <v>10</v>
      </c>
      <c r="D83" s="24" t="s">
        <v>10</v>
      </c>
      <c r="E83" s="23" t="s">
        <v>282</v>
      </c>
      <c r="F83" s="24" t="s">
        <v>292</v>
      </c>
      <c r="G83" s="110" t="s">
        <v>353</v>
      </c>
      <c r="H83" s="110" t="s">
        <v>354</v>
      </c>
    </row>
    <row r="84" spans="1:8" x14ac:dyDescent="0.25">
      <c r="A84" s="23">
        <v>127</v>
      </c>
      <c r="B84" s="24" t="s">
        <v>254</v>
      </c>
      <c r="C84" s="23" t="s">
        <v>10</v>
      </c>
      <c r="D84" s="24" t="s">
        <v>10</v>
      </c>
      <c r="E84" s="23" t="s">
        <v>282</v>
      </c>
      <c r="F84" s="24" t="s">
        <v>292</v>
      </c>
      <c r="G84" s="110" t="s">
        <v>355</v>
      </c>
      <c r="H84" s="110" t="s">
        <v>356</v>
      </c>
    </row>
    <row r="85" spans="1:8" x14ac:dyDescent="0.25">
      <c r="A85" s="23">
        <v>129</v>
      </c>
      <c r="B85" s="24" t="s">
        <v>254</v>
      </c>
      <c r="C85" s="23" t="s">
        <v>10</v>
      </c>
      <c r="D85" s="24" t="s">
        <v>10</v>
      </c>
      <c r="E85" s="23" t="s">
        <v>282</v>
      </c>
      <c r="F85" s="24" t="s">
        <v>283</v>
      </c>
      <c r="G85" s="110"/>
      <c r="H85" s="110"/>
    </row>
    <row r="86" spans="1:8" x14ac:dyDescent="0.25">
      <c r="A86" s="23">
        <v>130</v>
      </c>
      <c r="B86" s="24" t="s">
        <v>120</v>
      </c>
      <c r="C86" s="23" t="s">
        <v>10</v>
      </c>
      <c r="D86" s="24" t="s">
        <v>10</v>
      </c>
      <c r="E86" s="23" t="s">
        <v>282</v>
      </c>
      <c r="F86" s="24" t="s">
        <v>283</v>
      </c>
      <c r="G86" s="110"/>
      <c r="H86" s="110"/>
    </row>
    <row r="87" spans="1:8" x14ac:dyDescent="0.25">
      <c r="A87" s="23">
        <v>131</v>
      </c>
      <c r="B87" s="24" t="s">
        <v>357</v>
      </c>
      <c r="C87" s="23" t="s">
        <v>10</v>
      </c>
      <c r="D87" s="24" t="s">
        <v>358</v>
      </c>
      <c r="E87" s="23" t="s">
        <v>282</v>
      </c>
      <c r="F87" s="24" t="s">
        <v>292</v>
      </c>
      <c r="G87" s="110" t="s">
        <v>359</v>
      </c>
      <c r="H87" s="110" t="s">
        <v>360</v>
      </c>
    </row>
    <row r="88" spans="1:8" x14ac:dyDescent="0.25">
      <c r="A88" s="23">
        <v>132</v>
      </c>
      <c r="B88" s="24" t="s">
        <v>255</v>
      </c>
      <c r="C88" s="23" t="s">
        <v>10</v>
      </c>
      <c r="D88" s="24" t="s">
        <v>361</v>
      </c>
      <c r="E88" s="23" t="s">
        <v>282</v>
      </c>
      <c r="F88" s="24" t="s">
        <v>292</v>
      </c>
      <c r="G88" s="110" t="s">
        <v>362</v>
      </c>
      <c r="H88" s="110" t="s">
        <v>363</v>
      </c>
    </row>
    <row r="89" spans="1:8" x14ac:dyDescent="0.25">
      <c r="A89" s="23">
        <v>134</v>
      </c>
      <c r="B89" s="24" t="s">
        <v>130</v>
      </c>
      <c r="C89" s="23" t="s">
        <v>13</v>
      </c>
      <c r="D89" s="24" t="s">
        <v>13</v>
      </c>
      <c r="E89" s="23" t="s">
        <v>282</v>
      </c>
      <c r="F89" s="24" t="s">
        <v>283</v>
      </c>
      <c r="G89" s="110"/>
      <c r="H89" s="110"/>
    </row>
    <row r="90" spans="1:8" x14ac:dyDescent="0.25">
      <c r="A90" s="23">
        <v>141</v>
      </c>
      <c r="B90" s="24" t="s">
        <v>133</v>
      </c>
      <c r="C90" s="23" t="s">
        <v>13</v>
      </c>
      <c r="D90" s="24" t="s">
        <v>13</v>
      </c>
      <c r="E90" s="23" t="s">
        <v>282</v>
      </c>
      <c r="F90" s="24" t="s">
        <v>283</v>
      </c>
      <c r="G90" s="110"/>
      <c r="H90" s="110"/>
    </row>
    <row r="91" spans="1:8" x14ac:dyDescent="0.25">
      <c r="A91" s="23">
        <v>144</v>
      </c>
      <c r="B91" s="24" t="s">
        <v>135</v>
      </c>
      <c r="C91" s="23" t="s">
        <v>13</v>
      </c>
      <c r="D91" s="24" t="s">
        <v>13</v>
      </c>
      <c r="E91" s="23" t="s">
        <v>282</v>
      </c>
      <c r="F91" s="24" t="s">
        <v>283</v>
      </c>
      <c r="G91" s="110"/>
      <c r="H91" s="110"/>
    </row>
    <row r="92" spans="1:8" x14ac:dyDescent="0.25">
      <c r="A92" s="23">
        <v>145</v>
      </c>
      <c r="B92" s="24" t="s">
        <v>149</v>
      </c>
      <c r="C92" s="23" t="s">
        <v>364</v>
      </c>
      <c r="D92" s="24" t="s">
        <v>365</v>
      </c>
      <c r="E92" s="23" t="s">
        <v>282</v>
      </c>
      <c r="F92" s="24" t="s">
        <v>283</v>
      </c>
      <c r="G92" s="110"/>
      <c r="H92" s="110"/>
    </row>
    <row r="93" spans="1:8" x14ac:dyDescent="0.25">
      <c r="A93" s="23">
        <v>148</v>
      </c>
      <c r="B93" s="24" t="s">
        <v>258</v>
      </c>
      <c r="C93" s="23" t="s">
        <v>13</v>
      </c>
      <c r="D93" s="24" t="s">
        <v>13</v>
      </c>
      <c r="E93" s="23" t="s">
        <v>282</v>
      </c>
      <c r="F93" s="24" t="s">
        <v>283</v>
      </c>
      <c r="G93" s="110"/>
      <c r="H93" s="110"/>
    </row>
    <row r="94" spans="1:8" x14ac:dyDescent="0.25">
      <c r="A94" s="23">
        <v>149</v>
      </c>
      <c r="B94" s="24" t="s">
        <v>132</v>
      </c>
      <c r="C94" s="23" t="s">
        <v>13</v>
      </c>
      <c r="D94" s="24" t="s">
        <v>13</v>
      </c>
      <c r="E94" s="23" t="s">
        <v>282</v>
      </c>
      <c r="F94" s="24" t="s">
        <v>283</v>
      </c>
      <c r="G94" s="110"/>
      <c r="H94" s="110"/>
    </row>
    <row r="95" spans="1:8" x14ac:dyDescent="0.25">
      <c r="A95" s="23">
        <v>155</v>
      </c>
      <c r="B95" s="24" t="s">
        <v>156</v>
      </c>
      <c r="C95" s="23" t="s">
        <v>366</v>
      </c>
      <c r="D95" s="24" t="s">
        <v>367</v>
      </c>
      <c r="E95" s="23" t="s">
        <v>282</v>
      </c>
      <c r="F95" s="24" t="s">
        <v>283</v>
      </c>
      <c r="G95" s="110"/>
      <c r="H95" s="110"/>
    </row>
    <row r="96" spans="1:8" x14ac:dyDescent="0.25">
      <c r="A96" s="23">
        <v>156</v>
      </c>
      <c r="B96" s="24" t="s">
        <v>157</v>
      </c>
      <c r="C96" s="23" t="s">
        <v>366</v>
      </c>
      <c r="D96" s="24" t="s">
        <v>366</v>
      </c>
      <c r="E96" s="23" t="s">
        <v>282</v>
      </c>
      <c r="F96" s="24" t="s">
        <v>283</v>
      </c>
      <c r="G96" s="110"/>
      <c r="H96" s="110"/>
    </row>
    <row r="97" spans="1:8" x14ac:dyDescent="0.25">
      <c r="A97" s="23">
        <v>158</v>
      </c>
      <c r="B97" s="24" t="s">
        <v>158</v>
      </c>
      <c r="C97" s="23" t="s">
        <v>366</v>
      </c>
      <c r="D97" s="24" t="s">
        <v>368</v>
      </c>
      <c r="E97" s="23" t="s">
        <v>282</v>
      </c>
      <c r="F97" s="24" t="s">
        <v>283</v>
      </c>
      <c r="G97" s="110"/>
      <c r="H97" s="110"/>
    </row>
    <row r="98" spans="1:8" x14ac:dyDescent="0.25">
      <c r="A98" s="23">
        <v>160</v>
      </c>
      <c r="B98" s="24" t="s">
        <v>369</v>
      </c>
      <c r="C98" s="23" t="s">
        <v>4</v>
      </c>
      <c r="D98" s="24" t="s">
        <v>4</v>
      </c>
      <c r="E98" s="23" t="s">
        <v>282</v>
      </c>
      <c r="F98" s="24" t="s">
        <v>283</v>
      </c>
      <c r="G98" s="110"/>
      <c r="H98" s="110"/>
    </row>
    <row r="99" spans="1:8" x14ac:dyDescent="0.25">
      <c r="A99" s="23">
        <v>161</v>
      </c>
      <c r="B99" s="24" t="s">
        <v>370</v>
      </c>
      <c r="C99" s="23" t="s">
        <v>4</v>
      </c>
      <c r="D99" s="24" t="s">
        <v>4</v>
      </c>
      <c r="E99" s="23" t="s">
        <v>282</v>
      </c>
      <c r="F99" s="24" t="s">
        <v>283</v>
      </c>
      <c r="G99" s="110"/>
      <c r="H99" s="110"/>
    </row>
    <row r="100" spans="1:8" x14ac:dyDescent="0.25">
      <c r="A100" s="109">
        <v>164</v>
      </c>
      <c r="B100" s="24" t="s">
        <v>371</v>
      </c>
      <c r="C100" s="23" t="s">
        <v>4</v>
      </c>
      <c r="D100" s="24" t="s">
        <v>4</v>
      </c>
      <c r="E100" s="23" t="s">
        <v>282</v>
      </c>
      <c r="F100" s="24" t="s">
        <v>283</v>
      </c>
      <c r="G100" s="110" t="s">
        <v>372</v>
      </c>
      <c r="H100" s="110" t="s">
        <v>373</v>
      </c>
    </row>
    <row r="101" spans="1:8" x14ac:dyDescent="0.25">
      <c r="A101" s="23">
        <v>168</v>
      </c>
      <c r="B101" s="24" t="s">
        <v>374</v>
      </c>
      <c r="C101" s="23" t="s">
        <v>366</v>
      </c>
      <c r="D101" s="24" t="s">
        <v>366</v>
      </c>
      <c r="E101" s="23" t="s">
        <v>282</v>
      </c>
      <c r="F101" s="24" t="s">
        <v>283</v>
      </c>
      <c r="G101" s="110"/>
      <c r="H101" s="110" t="s">
        <v>375</v>
      </c>
    </row>
    <row r="102" spans="1:8" x14ac:dyDescent="0.25">
      <c r="A102" s="23">
        <v>169</v>
      </c>
      <c r="B102" s="24" t="s">
        <v>376</v>
      </c>
      <c r="C102" s="23" t="s">
        <v>366</v>
      </c>
      <c r="D102" s="24" t="s">
        <v>366</v>
      </c>
      <c r="E102" s="23" t="s">
        <v>282</v>
      </c>
      <c r="F102" s="24" t="s">
        <v>283</v>
      </c>
      <c r="G102" s="110"/>
      <c r="H102" s="110"/>
    </row>
    <row r="103" spans="1:8" x14ac:dyDescent="0.25">
      <c r="A103" s="23">
        <v>171</v>
      </c>
      <c r="B103" s="24" t="s">
        <v>377</v>
      </c>
      <c r="C103" s="23" t="s">
        <v>366</v>
      </c>
      <c r="D103" s="24" t="s">
        <v>366</v>
      </c>
      <c r="E103" s="23" t="s">
        <v>282</v>
      </c>
      <c r="F103" s="24" t="s">
        <v>283</v>
      </c>
      <c r="G103" s="110"/>
      <c r="H103" s="110" t="s">
        <v>378</v>
      </c>
    </row>
    <row r="104" spans="1:8" x14ac:dyDescent="0.25">
      <c r="A104" s="23">
        <v>172</v>
      </c>
      <c r="B104" s="24" t="s">
        <v>208</v>
      </c>
      <c r="C104" s="23" t="s">
        <v>366</v>
      </c>
      <c r="D104" s="24" t="s">
        <v>366</v>
      </c>
      <c r="E104" s="23" t="s">
        <v>282</v>
      </c>
      <c r="F104" s="24" t="s">
        <v>283</v>
      </c>
      <c r="G104" s="110"/>
      <c r="H104" s="110"/>
    </row>
    <row r="105" spans="1:8" x14ac:dyDescent="0.25">
      <c r="A105" s="23">
        <v>173</v>
      </c>
      <c r="B105" s="24" t="s">
        <v>239</v>
      </c>
      <c r="C105" s="23" t="s">
        <v>366</v>
      </c>
      <c r="D105" s="24" t="s">
        <v>366</v>
      </c>
      <c r="E105" s="23" t="s">
        <v>282</v>
      </c>
      <c r="F105" s="24" t="s">
        <v>283</v>
      </c>
      <c r="G105" s="110" t="s">
        <v>379</v>
      </c>
      <c r="H105" s="110"/>
    </row>
    <row r="106" spans="1:8" x14ac:dyDescent="0.25">
      <c r="A106" s="23">
        <v>175</v>
      </c>
      <c r="B106" s="24" t="s">
        <v>380</v>
      </c>
      <c r="C106" s="23" t="s">
        <v>366</v>
      </c>
      <c r="D106" s="24" t="s">
        <v>366</v>
      </c>
      <c r="E106" s="23" t="s">
        <v>282</v>
      </c>
      <c r="F106" s="24" t="s">
        <v>283</v>
      </c>
      <c r="G106" s="110"/>
      <c r="H106" s="110"/>
    </row>
    <row r="107" spans="1:8" x14ac:dyDescent="0.25">
      <c r="A107" s="23">
        <v>176</v>
      </c>
      <c r="B107" s="24" t="s">
        <v>381</v>
      </c>
      <c r="C107" s="23" t="s">
        <v>366</v>
      </c>
      <c r="D107" s="24" t="s">
        <v>366</v>
      </c>
      <c r="E107" s="23" t="s">
        <v>282</v>
      </c>
      <c r="F107" s="24" t="s">
        <v>283</v>
      </c>
      <c r="G107" s="110" t="s">
        <v>382</v>
      </c>
      <c r="H107" s="110"/>
    </row>
    <row r="108" spans="1:8" x14ac:dyDescent="0.25">
      <c r="A108" s="23">
        <v>178</v>
      </c>
      <c r="B108" s="24" t="s">
        <v>210</v>
      </c>
      <c r="C108" s="23" t="s">
        <v>366</v>
      </c>
      <c r="D108" s="24" t="s">
        <v>366</v>
      </c>
      <c r="E108" s="23" t="s">
        <v>282</v>
      </c>
      <c r="F108" s="24" t="s">
        <v>283</v>
      </c>
      <c r="G108" s="110"/>
      <c r="H108" s="110"/>
    </row>
    <row r="109" spans="1:8" x14ac:dyDescent="0.25">
      <c r="A109" s="23">
        <v>183</v>
      </c>
      <c r="B109" s="24" t="s">
        <v>383</v>
      </c>
      <c r="C109" s="23" t="s">
        <v>13</v>
      </c>
      <c r="D109" s="24" t="s">
        <v>384</v>
      </c>
      <c r="E109" s="23" t="s">
        <v>282</v>
      </c>
      <c r="F109" s="24" t="s">
        <v>283</v>
      </c>
      <c r="G109" s="110"/>
      <c r="H109" s="110"/>
    </row>
    <row r="110" spans="1:8" x14ac:dyDescent="0.25">
      <c r="A110" s="23">
        <v>188</v>
      </c>
      <c r="B110" s="24" t="s">
        <v>213</v>
      </c>
      <c r="C110" s="23" t="s">
        <v>385</v>
      </c>
      <c r="D110" s="24" t="s">
        <v>385</v>
      </c>
      <c r="E110" s="23" t="s">
        <v>282</v>
      </c>
      <c r="F110" s="24" t="s">
        <v>283</v>
      </c>
      <c r="G110" s="110"/>
      <c r="H110" s="110"/>
    </row>
    <row r="111" spans="1:8" x14ac:dyDescent="0.25">
      <c r="A111" s="23">
        <v>190</v>
      </c>
      <c r="B111" s="24" t="s">
        <v>386</v>
      </c>
      <c r="C111" s="23" t="s">
        <v>22</v>
      </c>
      <c r="D111" s="24" t="s">
        <v>22</v>
      </c>
      <c r="E111" s="23" t="s">
        <v>282</v>
      </c>
      <c r="F111" s="24" t="s">
        <v>283</v>
      </c>
      <c r="G111" s="110"/>
      <c r="H111" s="110"/>
    </row>
    <row r="112" spans="1:8" x14ac:dyDescent="0.25">
      <c r="A112" s="23">
        <v>191</v>
      </c>
      <c r="B112" s="24" t="s">
        <v>162</v>
      </c>
      <c r="C112" s="23" t="s">
        <v>387</v>
      </c>
      <c r="D112" s="24" t="s">
        <v>387</v>
      </c>
      <c r="E112" s="23" t="s">
        <v>282</v>
      </c>
      <c r="F112" s="24" t="s">
        <v>283</v>
      </c>
      <c r="G112" s="110"/>
      <c r="H112" s="110"/>
    </row>
    <row r="113" spans="1:8" x14ac:dyDescent="0.25">
      <c r="A113" s="23">
        <v>196</v>
      </c>
      <c r="B113" s="24" t="s">
        <v>122</v>
      </c>
      <c r="C113" s="23" t="s">
        <v>11</v>
      </c>
      <c r="D113" s="24" t="s">
        <v>11</v>
      </c>
      <c r="E113" s="23" t="s">
        <v>282</v>
      </c>
      <c r="F113" s="24" t="s">
        <v>283</v>
      </c>
      <c r="G113" s="110"/>
      <c r="H113" s="110"/>
    </row>
    <row r="114" spans="1:8" x14ac:dyDescent="0.25">
      <c r="A114" s="23">
        <v>197</v>
      </c>
      <c r="B114" s="24" t="s">
        <v>114</v>
      </c>
      <c r="C114" s="23" t="s">
        <v>10</v>
      </c>
      <c r="D114" s="24" t="s">
        <v>388</v>
      </c>
      <c r="E114" s="23" t="s">
        <v>282</v>
      </c>
      <c r="F114" s="24" t="s">
        <v>283</v>
      </c>
      <c r="G114" s="110"/>
      <c r="H114" s="110"/>
    </row>
    <row r="115" spans="1:8" x14ac:dyDescent="0.25">
      <c r="A115" s="23">
        <v>198</v>
      </c>
      <c r="B115" s="24" t="s">
        <v>115</v>
      </c>
      <c r="C115" s="23" t="s">
        <v>10</v>
      </c>
      <c r="D115" s="24" t="s">
        <v>389</v>
      </c>
      <c r="E115" s="23" t="s">
        <v>282</v>
      </c>
      <c r="F115" s="24" t="s">
        <v>283</v>
      </c>
      <c r="G115" s="110"/>
      <c r="H115" s="110"/>
    </row>
    <row r="116" spans="1:8" x14ac:dyDescent="0.25">
      <c r="A116" s="23">
        <v>199</v>
      </c>
      <c r="B116" s="24" t="s">
        <v>390</v>
      </c>
      <c r="C116" s="23" t="s">
        <v>10</v>
      </c>
      <c r="D116" s="24" t="s">
        <v>10</v>
      </c>
      <c r="E116" s="23" t="s">
        <v>322</v>
      </c>
      <c r="F116" s="24" t="s">
        <v>283</v>
      </c>
      <c r="G116" s="110"/>
      <c r="H116" s="110"/>
    </row>
    <row r="117" spans="1:8" x14ac:dyDescent="0.25">
      <c r="A117" s="23">
        <v>201</v>
      </c>
      <c r="B117" s="24" t="s">
        <v>228</v>
      </c>
      <c r="C117" s="23" t="s">
        <v>10</v>
      </c>
      <c r="D117" s="24" t="s">
        <v>391</v>
      </c>
      <c r="E117" s="23" t="s">
        <v>282</v>
      </c>
      <c r="F117" s="24" t="s">
        <v>283</v>
      </c>
      <c r="G117" s="110"/>
      <c r="H117" s="110"/>
    </row>
    <row r="118" spans="1:8" x14ac:dyDescent="0.25">
      <c r="A118" s="23">
        <v>202</v>
      </c>
      <c r="B118" s="24" t="s">
        <v>392</v>
      </c>
      <c r="C118" s="23" t="s">
        <v>10</v>
      </c>
      <c r="D118" s="24" t="s">
        <v>361</v>
      </c>
      <c r="E118" s="23" t="s">
        <v>282</v>
      </c>
      <c r="F118" s="24" t="s">
        <v>283</v>
      </c>
      <c r="G118" s="110"/>
      <c r="H118" s="110"/>
    </row>
    <row r="119" spans="1:8" x14ac:dyDescent="0.25">
      <c r="A119" s="23">
        <v>203</v>
      </c>
      <c r="B119" s="24" t="s">
        <v>252</v>
      </c>
      <c r="C119" s="23" t="s">
        <v>10</v>
      </c>
      <c r="D119" s="24" t="s">
        <v>391</v>
      </c>
      <c r="E119" s="23" t="s">
        <v>282</v>
      </c>
      <c r="F119" s="24" t="s">
        <v>283</v>
      </c>
      <c r="G119" s="110"/>
      <c r="H119" s="110"/>
    </row>
    <row r="120" spans="1:8" x14ac:dyDescent="0.25">
      <c r="A120" s="23">
        <v>204</v>
      </c>
      <c r="B120" s="24" t="s">
        <v>393</v>
      </c>
      <c r="C120" s="23" t="s">
        <v>289</v>
      </c>
      <c r="D120" s="24" t="s">
        <v>289</v>
      </c>
      <c r="E120" s="23" t="s">
        <v>322</v>
      </c>
      <c r="F120" s="24" t="s">
        <v>283</v>
      </c>
      <c r="G120" s="110"/>
      <c r="H120" s="110"/>
    </row>
    <row r="121" spans="1:8" x14ac:dyDescent="0.25">
      <c r="A121" s="23">
        <v>205</v>
      </c>
      <c r="B121" s="24" t="s">
        <v>394</v>
      </c>
      <c r="C121" s="23" t="s">
        <v>3</v>
      </c>
      <c r="D121" s="24" t="s">
        <v>288</v>
      </c>
      <c r="E121" s="23" t="s">
        <v>282</v>
      </c>
      <c r="F121" s="24" t="s">
        <v>283</v>
      </c>
      <c r="G121" s="110"/>
      <c r="H121" s="110"/>
    </row>
    <row r="122" spans="1:8" x14ac:dyDescent="0.25">
      <c r="A122" s="23">
        <v>206</v>
      </c>
      <c r="B122" s="24" t="s">
        <v>62</v>
      </c>
      <c r="C122" s="23" t="s">
        <v>3</v>
      </c>
      <c r="D122" s="24" t="s">
        <v>289</v>
      </c>
      <c r="E122" s="23" t="s">
        <v>282</v>
      </c>
      <c r="F122" s="24" t="s">
        <v>283</v>
      </c>
      <c r="G122" s="110"/>
      <c r="H122" s="110"/>
    </row>
    <row r="123" spans="1:8" x14ac:dyDescent="0.25">
      <c r="A123" s="23">
        <v>207</v>
      </c>
      <c r="B123" s="24" t="s">
        <v>63</v>
      </c>
      <c r="C123" s="23" t="s">
        <v>3</v>
      </c>
      <c r="D123" s="24" t="s">
        <v>289</v>
      </c>
      <c r="E123" s="23" t="s">
        <v>282</v>
      </c>
      <c r="F123" s="24" t="s">
        <v>283</v>
      </c>
      <c r="G123" s="110"/>
      <c r="H123" s="110"/>
    </row>
    <row r="124" spans="1:8" x14ac:dyDescent="0.25">
      <c r="A124" s="23">
        <v>209</v>
      </c>
      <c r="B124" s="24" t="s">
        <v>395</v>
      </c>
      <c r="C124" s="23" t="s">
        <v>3</v>
      </c>
      <c r="D124" s="24" t="s">
        <v>288</v>
      </c>
      <c r="E124" s="23" t="s">
        <v>282</v>
      </c>
      <c r="F124" s="24" t="s">
        <v>283</v>
      </c>
      <c r="G124" s="110"/>
      <c r="H124" s="110"/>
    </row>
    <row r="125" spans="1:8" x14ac:dyDescent="0.25">
      <c r="A125" s="23">
        <v>211</v>
      </c>
      <c r="B125" s="24" t="s">
        <v>44</v>
      </c>
      <c r="C125" s="23" t="s">
        <v>2</v>
      </c>
      <c r="D125" s="24" t="s">
        <v>2</v>
      </c>
      <c r="E125" s="23" t="s">
        <v>282</v>
      </c>
      <c r="F125" s="24" t="s">
        <v>283</v>
      </c>
      <c r="G125" s="110"/>
      <c r="H125" s="110"/>
    </row>
    <row r="126" spans="1:8" x14ac:dyDescent="0.25">
      <c r="A126" s="23">
        <v>215</v>
      </c>
      <c r="B126" s="24" t="s">
        <v>187</v>
      </c>
      <c r="C126" s="23" t="s">
        <v>17</v>
      </c>
      <c r="D126" s="24" t="s">
        <v>396</v>
      </c>
      <c r="E126" s="23" t="s">
        <v>282</v>
      </c>
      <c r="F126" s="24" t="s">
        <v>283</v>
      </c>
      <c r="G126" s="110"/>
      <c r="H126" s="110"/>
    </row>
    <row r="127" spans="1:8" x14ac:dyDescent="0.25">
      <c r="A127" s="23">
        <v>216</v>
      </c>
      <c r="B127" s="24" t="s">
        <v>189</v>
      </c>
      <c r="C127" s="23" t="s">
        <v>17</v>
      </c>
      <c r="D127" s="24" t="s">
        <v>324</v>
      </c>
      <c r="E127" s="23" t="s">
        <v>282</v>
      </c>
      <c r="F127" s="24" t="s">
        <v>283</v>
      </c>
      <c r="G127" s="110"/>
      <c r="H127" s="110"/>
    </row>
    <row r="128" spans="1:8" x14ac:dyDescent="0.25">
      <c r="A128" s="23">
        <v>217</v>
      </c>
      <c r="B128" s="24" t="s">
        <v>190</v>
      </c>
      <c r="C128" s="23" t="s">
        <v>17</v>
      </c>
      <c r="D128" s="24" t="s">
        <v>396</v>
      </c>
      <c r="E128" s="23" t="s">
        <v>282</v>
      </c>
      <c r="F128" s="24" t="s">
        <v>283</v>
      </c>
      <c r="G128" s="110"/>
      <c r="H128" s="110"/>
    </row>
    <row r="129" spans="1:8" x14ac:dyDescent="0.25">
      <c r="A129" s="23">
        <v>220</v>
      </c>
      <c r="B129" s="24" t="s">
        <v>192</v>
      </c>
      <c r="C129" s="23" t="s">
        <v>17</v>
      </c>
      <c r="D129" s="24" t="s">
        <v>325</v>
      </c>
      <c r="E129" s="23" t="s">
        <v>282</v>
      </c>
      <c r="F129" s="24" t="s">
        <v>283</v>
      </c>
      <c r="G129" s="110"/>
      <c r="H129" s="110"/>
    </row>
    <row r="130" spans="1:8" x14ac:dyDescent="0.25">
      <c r="A130" s="23">
        <v>222</v>
      </c>
      <c r="B130" s="24" t="s">
        <v>175</v>
      </c>
      <c r="C130" s="23" t="s">
        <v>15</v>
      </c>
      <c r="D130" s="24" t="s">
        <v>15</v>
      </c>
      <c r="E130" s="23" t="s">
        <v>282</v>
      </c>
      <c r="F130" s="24" t="s">
        <v>283</v>
      </c>
      <c r="G130" s="110"/>
      <c r="H130" s="110"/>
    </row>
    <row r="131" spans="1:8" x14ac:dyDescent="0.25">
      <c r="A131" s="23">
        <v>225</v>
      </c>
      <c r="B131" s="24" t="s">
        <v>397</v>
      </c>
      <c r="C131" s="23" t="s">
        <v>364</v>
      </c>
      <c r="D131" s="24" t="s">
        <v>398</v>
      </c>
      <c r="E131" s="23" t="s">
        <v>322</v>
      </c>
      <c r="F131" s="24" t="s">
        <v>283</v>
      </c>
      <c r="G131" s="110"/>
      <c r="H131" s="110"/>
    </row>
    <row r="132" spans="1:8" x14ac:dyDescent="0.25">
      <c r="A132" s="23">
        <v>227</v>
      </c>
      <c r="B132" s="24" t="s">
        <v>399</v>
      </c>
      <c r="C132" s="23" t="s">
        <v>364</v>
      </c>
      <c r="D132" s="24" t="s">
        <v>400</v>
      </c>
      <c r="E132" s="23" t="s">
        <v>322</v>
      </c>
      <c r="F132" s="24" t="s">
        <v>283</v>
      </c>
      <c r="G132" s="110"/>
      <c r="H132" s="110"/>
    </row>
    <row r="133" spans="1:8" x14ac:dyDescent="0.25">
      <c r="A133" s="23">
        <v>228</v>
      </c>
      <c r="B133" s="24" t="s">
        <v>401</v>
      </c>
      <c r="C133" s="23" t="s">
        <v>364</v>
      </c>
      <c r="D133" s="24" t="s">
        <v>400</v>
      </c>
      <c r="E133" s="23" t="s">
        <v>322</v>
      </c>
      <c r="F133" s="24" t="s">
        <v>283</v>
      </c>
      <c r="G133" s="110"/>
      <c r="H133" s="110"/>
    </row>
    <row r="134" spans="1:8" x14ac:dyDescent="0.25">
      <c r="A134" s="23">
        <v>229</v>
      </c>
      <c r="B134" s="24" t="s">
        <v>402</v>
      </c>
      <c r="C134" s="23" t="s">
        <v>364</v>
      </c>
      <c r="D134" s="24" t="s">
        <v>400</v>
      </c>
      <c r="E134" s="23" t="s">
        <v>322</v>
      </c>
      <c r="F134" s="24" t="s">
        <v>283</v>
      </c>
      <c r="G134" s="110"/>
      <c r="H134" s="110"/>
    </row>
    <row r="135" spans="1:8" x14ac:dyDescent="0.25">
      <c r="A135" s="23">
        <v>230</v>
      </c>
      <c r="B135" s="24" t="s">
        <v>403</v>
      </c>
      <c r="C135" s="23" t="s">
        <v>364</v>
      </c>
      <c r="D135" s="24" t="s">
        <v>400</v>
      </c>
      <c r="E135" s="23" t="s">
        <v>322</v>
      </c>
      <c r="F135" s="24" t="s">
        <v>283</v>
      </c>
      <c r="G135" s="110"/>
      <c r="H135" s="110"/>
    </row>
    <row r="136" spans="1:8" x14ac:dyDescent="0.25">
      <c r="A136" s="23">
        <v>237</v>
      </c>
      <c r="B136" s="24" t="s">
        <v>82</v>
      </c>
      <c r="C136" s="23" t="s">
        <v>4</v>
      </c>
      <c r="D136" s="24" t="s">
        <v>4</v>
      </c>
      <c r="E136" s="23" t="s">
        <v>282</v>
      </c>
      <c r="F136" s="24" t="s">
        <v>283</v>
      </c>
      <c r="G136" s="110"/>
      <c r="H136" s="110"/>
    </row>
    <row r="137" spans="1:8" x14ac:dyDescent="0.25">
      <c r="A137" s="23">
        <v>238</v>
      </c>
      <c r="B137" s="24" t="s">
        <v>83</v>
      </c>
      <c r="C137" s="23" t="s">
        <v>4</v>
      </c>
      <c r="D137" s="24" t="s">
        <v>4</v>
      </c>
      <c r="E137" s="23" t="s">
        <v>282</v>
      </c>
      <c r="F137" s="24" t="s">
        <v>283</v>
      </c>
      <c r="G137" s="110"/>
      <c r="H137" s="110"/>
    </row>
    <row r="138" spans="1:8" x14ac:dyDescent="0.25">
      <c r="A138" s="23">
        <v>239</v>
      </c>
      <c r="B138" s="24" t="s">
        <v>84</v>
      </c>
      <c r="C138" s="23" t="s">
        <v>4</v>
      </c>
      <c r="D138" s="24" t="s">
        <v>4</v>
      </c>
      <c r="E138" s="23" t="s">
        <v>282</v>
      </c>
      <c r="F138" s="24" t="s">
        <v>283</v>
      </c>
      <c r="G138" s="110"/>
      <c r="H138" s="110"/>
    </row>
    <row r="139" spans="1:8" x14ac:dyDescent="0.25">
      <c r="A139" s="23">
        <v>240</v>
      </c>
      <c r="B139" s="24" t="s">
        <v>85</v>
      </c>
      <c r="C139" s="23" t="s">
        <v>4</v>
      </c>
      <c r="D139" s="24" t="s">
        <v>4</v>
      </c>
      <c r="E139" s="23" t="s">
        <v>282</v>
      </c>
      <c r="F139" s="24" t="s">
        <v>283</v>
      </c>
      <c r="G139" s="110"/>
      <c r="H139" s="110"/>
    </row>
    <row r="140" spans="1:8" x14ac:dyDescent="0.25">
      <c r="A140" s="23">
        <v>241</v>
      </c>
      <c r="B140" s="24" t="s">
        <v>404</v>
      </c>
      <c r="C140" s="23" t="s">
        <v>3</v>
      </c>
      <c r="D140" s="24" t="s">
        <v>405</v>
      </c>
      <c r="E140" s="23" t="s">
        <v>282</v>
      </c>
      <c r="F140" s="24" t="s">
        <v>283</v>
      </c>
      <c r="G140" s="110"/>
      <c r="H140" s="110"/>
    </row>
    <row r="141" spans="1:8" x14ac:dyDescent="0.25">
      <c r="A141" s="23">
        <v>242</v>
      </c>
      <c r="B141" s="24" t="s">
        <v>298</v>
      </c>
      <c r="C141" s="23" t="s">
        <v>4</v>
      </c>
      <c r="D141" s="24" t="s">
        <v>4</v>
      </c>
      <c r="E141" s="23" t="s">
        <v>282</v>
      </c>
      <c r="F141" s="24" t="s">
        <v>283</v>
      </c>
      <c r="G141" s="110"/>
      <c r="H141" s="110"/>
    </row>
    <row r="142" spans="1:8" x14ac:dyDescent="0.25">
      <c r="A142" s="23">
        <v>243</v>
      </c>
      <c r="B142" s="24" t="s">
        <v>87</v>
      </c>
      <c r="C142" s="23" t="s">
        <v>4</v>
      </c>
      <c r="D142" s="24" t="s">
        <v>4</v>
      </c>
      <c r="E142" s="23" t="s">
        <v>282</v>
      </c>
      <c r="F142" s="24" t="s">
        <v>283</v>
      </c>
      <c r="G142" s="110"/>
      <c r="H142" s="110"/>
    </row>
    <row r="143" spans="1:8" x14ac:dyDescent="0.25">
      <c r="A143" s="23">
        <v>244</v>
      </c>
      <c r="B143" s="24" t="s">
        <v>301</v>
      </c>
      <c r="C143" s="23" t="s">
        <v>291</v>
      </c>
      <c r="D143" s="24" t="s">
        <v>302</v>
      </c>
      <c r="E143" s="23" t="s">
        <v>282</v>
      </c>
      <c r="F143" s="24" t="s">
        <v>283</v>
      </c>
      <c r="G143" s="110" t="s">
        <v>406</v>
      </c>
      <c r="H143" s="110"/>
    </row>
    <row r="144" spans="1:8" x14ac:dyDescent="0.25">
      <c r="A144" s="23">
        <v>245</v>
      </c>
      <c r="B144" s="24" t="s">
        <v>103</v>
      </c>
      <c r="C144" s="23" t="s">
        <v>291</v>
      </c>
      <c r="D144" s="24" t="s">
        <v>291</v>
      </c>
      <c r="E144" s="23" t="s">
        <v>282</v>
      </c>
      <c r="F144" s="24" t="s">
        <v>283</v>
      </c>
      <c r="G144" s="110"/>
      <c r="H144" s="110"/>
    </row>
    <row r="145" spans="1:8" x14ac:dyDescent="0.25">
      <c r="A145" s="23">
        <v>246</v>
      </c>
      <c r="B145" s="24" t="s">
        <v>305</v>
      </c>
      <c r="C145" s="23" t="s">
        <v>291</v>
      </c>
      <c r="D145" s="24" t="s">
        <v>291</v>
      </c>
      <c r="E145" s="23" t="s">
        <v>282</v>
      </c>
      <c r="F145" s="24" t="s">
        <v>283</v>
      </c>
      <c r="G145" s="110"/>
      <c r="H145" s="110"/>
    </row>
    <row r="146" spans="1:8" x14ac:dyDescent="0.25">
      <c r="A146" s="23">
        <v>247</v>
      </c>
      <c r="B146" s="24" t="s">
        <v>407</v>
      </c>
      <c r="C146" s="23" t="s">
        <v>3</v>
      </c>
      <c r="D146" s="24" t="s">
        <v>408</v>
      </c>
      <c r="E146" s="23" t="s">
        <v>282</v>
      </c>
      <c r="F146" s="24" t="s">
        <v>283</v>
      </c>
      <c r="G146" s="110"/>
      <c r="H146" s="110"/>
    </row>
    <row r="147" spans="1:8" x14ac:dyDescent="0.25">
      <c r="A147" s="23">
        <v>248</v>
      </c>
      <c r="B147" s="24" t="s">
        <v>409</v>
      </c>
      <c r="C147" s="23" t="s">
        <v>3</v>
      </c>
      <c r="D147" s="24" t="s">
        <v>408</v>
      </c>
      <c r="E147" s="23" t="s">
        <v>282</v>
      </c>
      <c r="F147" s="24" t="s">
        <v>283</v>
      </c>
      <c r="G147" s="110"/>
      <c r="H147" s="110"/>
    </row>
    <row r="148" spans="1:8" x14ac:dyDescent="0.25">
      <c r="A148" s="23">
        <v>249</v>
      </c>
      <c r="B148" s="24" t="s">
        <v>93</v>
      </c>
      <c r="C148" s="23" t="s">
        <v>307</v>
      </c>
      <c r="D148" s="24" t="s">
        <v>307</v>
      </c>
      <c r="E148" s="23" t="s">
        <v>282</v>
      </c>
      <c r="F148" s="24" t="s">
        <v>283</v>
      </c>
      <c r="G148" s="110"/>
      <c r="H148" s="110"/>
    </row>
    <row r="149" spans="1:8" x14ac:dyDescent="0.25">
      <c r="A149" s="23">
        <v>251</v>
      </c>
      <c r="B149" s="24" t="s">
        <v>61</v>
      </c>
      <c r="C149" s="23" t="s">
        <v>3</v>
      </c>
      <c r="D149" s="24" t="s">
        <v>287</v>
      </c>
      <c r="E149" s="23" t="s">
        <v>282</v>
      </c>
      <c r="F149" s="24" t="s">
        <v>283</v>
      </c>
      <c r="G149" s="110"/>
      <c r="H149" s="110"/>
    </row>
    <row r="150" spans="1:8" x14ac:dyDescent="0.25">
      <c r="A150" s="23">
        <v>253</v>
      </c>
      <c r="B150" s="24" t="s">
        <v>163</v>
      </c>
      <c r="C150" s="23" t="s">
        <v>387</v>
      </c>
      <c r="D150" s="24" t="s">
        <v>387</v>
      </c>
      <c r="E150" s="23" t="s">
        <v>282</v>
      </c>
      <c r="F150" s="24" t="s">
        <v>283</v>
      </c>
      <c r="G150" s="110"/>
      <c r="H150" s="110"/>
    </row>
    <row r="151" spans="1:8" x14ac:dyDescent="0.25">
      <c r="A151" s="23">
        <v>254</v>
      </c>
      <c r="B151" s="24" t="s">
        <v>219</v>
      </c>
      <c r="C151" s="23" t="s">
        <v>410</v>
      </c>
      <c r="D151" s="24" t="s">
        <v>23</v>
      </c>
      <c r="E151" s="23" t="s">
        <v>282</v>
      </c>
      <c r="F151" s="24" t="s">
        <v>283</v>
      </c>
      <c r="G151" s="110"/>
      <c r="H151" s="110"/>
    </row>
    <row r="152" spans="1:8" x14ac:dyDescent="0.25">
      <c r="A152" s="23">
        <v>255</v>
      </c>
      <c r="B152" s="24" t="s">
        <v>227</v>
      </c>
      <c r="C152" s="23" t="s">
        <v>385</v>
      </c>
      <c r="D152" s="24" t="s">
        <v>385</v>
      </c>
      <c r="E152" s="23" t="s">
        <v>282</v>
      </c>
      <c r="F152" s="24" t="s">
        <v>283</v>
      </c>
      <c r="G152" s="110"/>
      <c r="H152" s="110"/>
    </row>
    <row r="153" spans="1:8" x14ac:dyDescent="0.25">
      <c r="A153" s="23">
        <v>257</v>
      </c>
      <c r="B153" s="24" t="s">
        <v>164</v>
      </c>
      <c r="C153" s="23" t="s">
        <v>387</v>
      </c>
      <c r="D153" s="24" t="s">
        <v>387</v>
      </c>
      <c r="E153" s="23" t="s">
        <v>282</v>
      </c>
      <c r="F153" s="24" t="s">
        <v>283</v>
      </c>
      <c r="G153" s="110"/>
      <c r="H153" s="110"/>
    </row>
    <row r="154" spans="1:8" x14ac:dyDescent="0.25">
      <c r="A154" s="23">
        <v>258</v>
      </c>
      <c r="B154" s="24" t="s">
        <v>411</v>
      </c>
      <c r="C154" s="23" t="s">
        <v>385</v>
      </c>
      <c r="D154" s="24" t="s">
        <v>385</v>
      </c>
      <c r="E154" s="23" t="s">
        <v>322</v>
      </c>
      <c r="F154" s="24" t="s">
        <v>283</v>
      </c>
      <c r="G154" s="110"/>
      <c r="H154" s="110"/>
    </row>
    <row r="155" spans="1:8" x14ac:dyDescent="0.25">
      <c r="A155" s="23">
        <v>259</v>
      </c>
      <c r="B155" s="24" t="s">
        <v>412</v>
      </c>
      <c r="C155" s="23" t="s">
        <v>14</v>
      </c>
      <c r="D155" s="24" t="s">
        <v>413</v>
      </c>
      <c r="E155" s="23" t="s">
        <v>282</v>
      </c>
      <c r="F155" s="24" t="s">
        <v>283</v>
      </c>
      <c r="G155" s="110"/>
      <c r="H155" s="110"/>
    </row>
    <row r="156" spans="1:8" x14ac:dyDescent="0.25">
      <c r="A156" s="23">
        <v>261</v>
      </c>
      <c r="B156" s="24" t="s">
        <v>73</v>
      </c>
      <c r="C156" s="23" t="s">
        <v>3</v>
      </c>
      <c r="D156" s="24" t="s">
        <v>408</v>
      </c>
      <c r="E156" s="23" t="s">
        <v>282</v>
      </c>
      <c r="F156" s="24" t="s">
        <v>283</v>
      </c>
      <c r="G156" s="110"/>
      <c r="H156" s="110"/>
    </row>
    <row r="157" spans="1:8" x14ac:dyDescent="0.25">
      <c r="A157" s="23">
        <v>262</v>
      </c>
      <c r="B157" s="24" t="s">
        <v>414</v>
      </c>
      <c r="C157" s="23" t="s">
        <v>13</v>
      </c>
      <c r="D157" s="24" t="s">
        <v>415</v>
      </c>
      <c r="E157" s="23" t="s">
        <v>282</v>
      </c>
      <c r="F157" s="24" t="s">
        <v>283</v>
      </c>
      <c r="G157" s="110"/>
      <c r="H157" s="110"/>
    </row>
    <row r="158" spans="1:8" x14ac:dyDescent="0.25">
      <c r="A158" s="23">
        <v>263</v>
      </c>
      <c r="B158" s="24" t="s">
        <v>131</v>
      </c>
      <c r="C158" s="23" t="s">
        <v>13</v>
      </c>
      <c r="D158" s="24" t="s">
        <v>416</v>
      </c>
      <c r="E158" s="23" t="s">
        <v>282</v>
      </c>
      <c r="F158" s="24" t="s">
        <v>283</v>
      </c>
      <c r="G158" s="110"/>
      <c r="H158" s="110"/>
    </row>
    <row r="159" spans="1:8" x14ac:dyDescent="0.25">
      <c r="A159" s="23">
        <v>266</v>
      </c>
      <c r="B159" s="24" t="s">
        <v>107</v>
      </c>
      <c r="C159" s="23" t="s">
        <v>291</v>
      </c>
      <c r="D159" s="24" t="s">
        <v>291</v>
      </c>
      <c r="E159" s="23" t="s">
        <v>282</v>
      </c>
      <c r="F159" s="24" t="s">
        <v>283</v>
      </c>
      <c r="G159" s="110"/>
      <c r="H159" s="110"/>
    </row>
    <row r="160" spans="1:8" x14ac:dyDescent="0.25">
      <c r="A160" s="23">
        <v>269</v>
      </c>
      <c r="B160" s="24" t="s">
        <v>225</v>
      </c>
      <c r="C160" s="23" t="s">
        <v>364</v>
      </c>
      <c r="D160" s="24" t="s">
        <v>417</v>
      </c>
      <c r="E160" s="23" t="s">
        <v>282</v>
      </c>
      <c r="F160" s="24" t="s">
        <v>283</v>
      </c>
      <c r="G160" s="110"/>
      <c r="H160" s="110"/>
    </row>
    <row r="161" spans="1:8" x14ac:dyDescent="0.25">
      <c r="A161" s="23">
        <v>270</v>
      </c>
      <c r="B161" s="24" t="s">
        <v>161</v>
      </c>
      <c r="C161" s="23" t="s">
        <v>387</v>
      </c>
      <c r="D161" s="24" t="s">
        <v>387</v>
      </c>
      <c r="E161" s="23" t="s">
        <v>282</v>
      </c>
      <c r="F161" s="24" t="s">
        <v>283</v>
      </c>
      <c r="G161" s="110"/>
      <c r="H161" s="110"/>
    </row>
    <row r="162" spans="1:8" x14ac:dyDescent="0.25">
      <c r="A162" s="23">
        <v>271</v>
      </c>
      <c r="B162" s="24" t="s">
        <v>418</v>
      </c>
      <c r="C162" s="23" t="s">
        <v>387</v>
      </c>
      <c r="D162" s="24" t="s">
        <v>387</v>
      </c>
      <c r="E162" s="23" t="s">
        <v>282</v>
      </c>
      <c r="F162" s="24" t="s">
        <v>283</v>
      </c>
      <c r="G162" s="110"/>
      <c r="H162" s="110"/>
    </row>
    <row r="163" spans="1:8" x14ac:dyDescent="0.25">
      <c r="A163" s="23">
        <v>273</v>
      </c>
      <c r="B163" s="24" t="s">
        <v>165</v>
      </c>
      <c r="C163" s="23" t="s">
        <v>387</v>
      </c>
      <c r="D163" s="24" t="s">
        <v>387</v>
      </c>
      <c r="E163" s="23" t="s">
        <v>282</v>
      </c>
      <c r="F163" s="24" t="s">
        <v>283</v>
      </c>
      <c r="G163" s="110"/>
      <c r="H163" s="110"/>
    </row>
    <row r="164" spans="1:8" x14ac:dyDescent="0.25">
      <c r="A164" s="23">
        <v>275</v>
      </c>
      <c r="B164" s="24" t="s">
        <v>240</v>
      </c>
      <c r="C164" s="23" t="s">
        <v>387</v>
      </c>
      <c r="D164" s="24" t="s">
        <v>387</v>
      </c>
      <c r="E164" s="23" t="s">
        <v>282</v>
      </c>
      <c r="F164" s="24" t="s">
        <v>283</v>
      </c>
      <c r="G164" s="110"/>
      <c r="H164" s="110"/>
    </row>
    <row r="165" spans="1:8" x14ac:dyDescent="0.25">
      <c r="A165" s="23">
        <v>277</v>
      </c>
      <c r="B165" s="24" t="s">
        <v>419</v>
      </c>
      <c r="C165" s="23" t="s">
        <v>364</v>
      </c>
      <c r="D165" s="24" t="s">
        <v>420</v>
      </c>
      <c r="E165" s="23" t="s">
        <v>282</v>
      </c>
      <c r="F165" s="24" t="s">
        <v>283</v>
      </c>
      <c r="G165" s="110"/>
      <c r="H165" s="110"/>
    </row>
    <row r="166" spans="1:8" x14ac:dyDescent="0.25">
      <c r="A166" s="23">
        <v>278</v>
      </c>
      <c r="B166" s="24" t="s">
        <v>138</v>
      </c>
      <c r="C166" s="23" t="s">
        <v>14</v>
      </c>
      <c r="D166" s="24" t="s">
        <v>421</v>
      </c>
      <c r="E166" s="23" t="s">
        <v>282</v>
      </c>
      <c r="F166" s="24" t="s">
        <v>283</v>
      </c>
      <c r="G166" s="110"/>
      <c r="H166" s="110"/>
    </row>
    <row r="167" spans="1:8" x14ac:dyDescent="0.25">
      <c r="A167" s="23">
        <v>279</v>
      </c>
      <c r="B167" s="24" t="s">
        <v>148</v>
      </c>
      <c r="C167" s="23" t="s">
        <v>364</v>
      </c>
      <c r="D167" s="24" t="s">
        <v>422</v>
      </c>
      <c r="E167" s="23" t="s">
        <v>282</v>
      </c>
      <c r="F167" s="24" t="s">
        <v>283</v>
      </c>
      <c r="G167" s="110"/>
      <c r="H167" s="110"/>
    </row>
    <row r="168" spans="1:8" x14ac:dyDescent="0.25">
      <c r="A168" s="23">
        <v>280</v>
      </c>
      <c r="B168" s="24" t="s">
        <v>251</v>
      </c>
      <c r="C168" s="23" t="s">
        <v>364</v>
      </c>
      <c r="D168" s="24" t="s">
        <v>289</v>
      </c>
      <c r="E168" s="23" t="s">
        <v>282</v>
      </c>
      <c r="F168" s="24" t="s">
        <v>283</v>
      </c>
      <c r="G168" s="110"/>
      <c r="H168" s="110"/>
    </row>
    <row r="169" spans="1:8" x14ac:dyDescent="0.25">
      <c r="A169" s="23">
        <v>281</v>
      </c>
      <c r="B169" s="24" t="s">
        <v>423</v>
      </c>
      <c r="C169" s="23" t="s">
        <v>14</v>
      </c>
      <c r="D169" s="24" t="s">
        <v>424</v>
      </c>
      <c r="E169" s="23" t="s">
        <v>282</v>
      </c>
      <c r="F169" s="24" t="s">
        <v>283</v>
      </c>
      <c r="G169" s="110"/>
      <c r="H169" s="110"/>
    </row>
    <row r="170" spans="1:8" x14ac:dyDescent="0.25">
      <c r="A170" s="23">
        <v>283</v>
      </c>
      <c r="B170" s="24" t="s">
        <v>425</v>
      </c>
      <c r="C170" s="23" t="s">
        <v>12</v>
      </c>
      <c r="D170" s="24" t="s">
        <v>12</v>
      </c>
      <c r="E170" s="23" t="s">
        <v>282</v>
      </c>
      <c r="F170" s="24" t="s">
        <v>283</v>
      </c>
      <c r="G170" s="110"/>
      <c r="H170" s="110"/>
    </row>
    <row r="171" spans="1:8" x14ac:dyDescent="0.25">
      <c r="A171" s="23">
        <v>284</v>
      </c>
      <c r="B171" s="24" t="s">
        <v>184</v>
      </c>
      <c r="C171" s="23" t="s">
        <v>16</v>
      </c>
      <c r="D171" s="24" t="s">
        <v>426</v>
      </c>
      <c r="E171" s="23" t="s">
        <v>282</v>
      </c>
      <c r="F171" s="24" t="s">
        <v>283</v>
      </c>
      <c r="G171" s="110"/>
      <c r="H171" s="110"/>
    </row>
    <row r="172" spans="1:8" x14ac:dyDescent="0.25">
      <c r="A172" s="23">
        <v>285</v>
      </c>
      <c r="B172" s="24" t="s">
        <v>150</v>
      </c>
      <c r="C172" s="23" t="s">
        <v>364</v>
      </c>
      <c r="D172" s="24" t="s">
        <v>427</v>
      </c>
      <c r="E172" s="23" t="s">
        <v>322</v>
      </c>
      <c r="F172" s="24" t="s">
        <v>283</v>
      </c>
      <c r="G172" s="110"/>
      <c r="H172" s="110"/>
    </row>
    <row r="173" spans="1:8" x14ac:dyDescent="0.25">
      <c r="A173" s="23">
        <v>286</v>
      </c>
      <c r="B173" s="24" t="s">
        <v>428</v>
      </c>
      <c r="C173" s="23" t="s">
        <v>17</v>
      </c>
      <c r="D173" s="24" t="s">
        <v>429</v>
      </c>
      <c r="E173" s="23" t="s">
        <v>282</v>
      </c>
      <c r="F173" s="24" t="s">
        <v>283</v>
      </c>
      <c r="G173" s="110"/>
      <c r="H173" s="110"/>
    </row>
    <row r="174" spans="1:8" x14ac:dyDescent="0.25">
      <c r="A174" s="23">
        <v>287</v>
      </c>
      <c r="B174" s="24" t="s">
        <v>151</v>
      </c>
      <c r="C174" s="23" t="s">
        <v>364</v>
      </c>
      <c r="D174" s="24" t="s">
        <v>427</v>
      </c>
      <c r="E174" s="23" t="s">
        <v>322</v>
      </c>
      <c r="F174" s="24" t="s">
        <v>283</v>
      </c>
      <c r="G174" s="110"/>
      <c r="H174" s="110"/>
    </row>
    <row r="175" spans="1:8" x14ac:dyDescent="0.25">
      <c r="A175" s="112">
        <v>288</v>
      </c>
      <c r="B175" s="24" t="s">
        <v>430</v>
      </c>
      <c r="C175" s="23" t="s">
        <v>364</v>
      </c>
      <c r="D175" s="24" t="s">
        <v>431</v>
      </c>
      <c r="E175" s="23" t="s">
        <v>322</v>
      </c>
      <c r="F175" s="24" t="s">
        <v>283</v>
      </c>
      <c r="G175" s="110"/>
      <c r="H175" s="110"/>
    </row>
    <row r="176" spans="1:8" x14ac:dyDescent="0.25">
      <c r="A176" s="23">
        <v>290</v>
      </c>
      <c r="B176" s="24" t="s">
        <v>432</v>
      </c>
      <c r="C176" s="23" t="s">
        <v>364</v>
      </c>
      <c r="D176" s="24" t="s">
        <v>433</v>
      </c>
      <c r="E176" s="23" t="s">
        <v>322</v>
      </c>
      <c r="F176" s="24" t="s">
        <v>283</v>
      </c>
      <c r="G176" s="110"/>
      <c r="H176" s="110"/>
    </row>
    <row r="177" spans="1:8" x14ac:dyDescent="0.25">
      <c r="A177" s="23">
        <v>291</v>
      </c>
      <c r="B177" s="24" t="s">
        <v>152</v>
      </c>
      <c r="C177" s="23" t="s">
        <v>364</v>
      </c>
      <c r="D177" s="24" t="s">
        <v>434</v>
      </c>
      <c r="E177" s="23" t="s">
        <v>282</v>
      </c>
      <c r="F177" s="24" t="s">
        <v>283</v>
      </c>
      <c r="G177" s="110"/>
      <c r="H177" s="110"/>
    </row>
    <row r="178" spans="1:8" x14ac:dyDescent="0.25">
      <c r="A178" s="23">
        <v>292</v>
      </c>
      <c r="B178" s="24" t="s">
        <v>435</v>
      </c>
      <c r="C178" s="23" t="s">
        <v>364</v>
      </c>
      <c r="D178" s="24" t="s">
        <v>431</v>
      </c>
      <c r="E178" s="23" t="s">
        <v>322</v>
      </c>
      <c r="F178" s="24" t="s">
        <v>292</v>
      </c>
      <c r="G178" s="110"/>
      <c r="H178" s="110" t="s">
        <v>436</v>
      </c>
    </row>
    <row r="179" spans="1:8" x14ac:dyDescent="0.25">
      <c r="A179" s="72">
        <v>293</v>
      </c>
      <c r="B179" s="24" t="s">
        <v>437</v>
      </c>
      <c r="C179" s="23" t="s">
        <v>364</v>
      </c>
      <c r="D179" s="24" t="s">
        <v>431</v>
      </c>
      <c r="E179" s="23" t="s">
        <v>322</v>
      </c>
      <c r="F179" s="24" t="s">
        <v>292</v>
      </c>
      <c r="G179" s="110"/>
      <c r="H179" s="110" t="s">
        <v>438</v>
      </c>
    </row>
    <row r="180" spans="1:8" x14ac:dyDescent="0.25">
      <c r="A180" s="23">
        <v>294</v>
      </c>
      <c r="B180" s="24" t="s">
        <v>74</v>
      </c>
      <c r="C180" s="23" t="s">
        <v>3</v>
      </c>
      <c r="D180" s="24" t="s">
        <v>405</v>
      </c>
      <c r="E180" s="23" t="s">
        <v>282</v>
      </c>
      <c r="F180" s="24" t="s">
        <v>283</v>
      </c>
      <c r="G180" s="110"/>
      <c r="H180" s="110"/>
    </row>
    <row r="181" spans="1:8" x14ac:dyDescent="0.25">
      <c r="A181" s="23">
        <v>295</v>
      </c>
      <c r="B181" s="24" t="s">
        <v>140</v>
      </c>
      <c r="C181" s="23" t="s">
        <v>14</v>
      </c>
      <c r="D181" s="24" t="s">
        <v>439</v>
      </c>
      <c r="E181" s="23" t="s">
        <v>282</v>
      </c>
      <c r="F181" s="24" t="s">
        <v>283</v>
      </c>
      <c r="G181" s="110"/>
      <c r="H181" s="110"/>
    </row>
    <row r="182" spans="1:8" x14ac:dyDescent="0.25">
      <c r="A182" s="23">
        <v>296</v>
      </c>
      <c r="B182" s="24" t="s">
        <v>264</v>
      </c>
      <c r="C182" s="23" t="s">
        <v>364</v>
      </c>
      <c r="D182" s="24" t="s">
        <v>440</v>
      </c>
      <c r="E182" s="23" t="s">
        <v>282</v>
      </c>
      <c r="F182" s="24" t="s">
        <v>283</v>
      </c>
      <c r="G182" s="110"/>
      <c r="H182" s="110"/>
    </row>
    <row r="183" spans="1:8" x14ac:dyDescent="0.25">
      <c r="A183" s="23">
        <v>297</v>
      </c>
      <c r="B183" s="24" t="s">
        <v>271</v>
      </c>
      <c r="C183" s="23" t="s">
        <v>364</v>
      </c>
      <c r="D183" s="24" t="s">
        <v>289</v>
      </c>
      <c r="E183" s="23" t="s">
        <v>322</v>
      </c>
      <c r="F183" s="24" t="s">
        <v>283</v>
      </c>
      <c r="G183" s="110"/>
      <c r="H183" s="110"/>
    </row>
    <row r="184" spans="1:8" x14ac:dyDescent="0.25">
      <c r="A184" s="23">
        <v>298</v>
      </c>
      <c r="B184" s="24" t="s">
        <v>441</v>
      </c>
      <c r="C184" s="23" t="s">
        <v>10</v>
      </c>
      <c r="D184" s="24" t="s">
        <v>10</v>
      </c>
      <c r="E184" s="23" t="s">
        <v>282</v>
      </c>
      <c r="F184" s="24" t="s">
        <v>292</v>
      </c>
      <c r="G184" s="110" t="s">
        <v>442</v>
      </c>
      <c r="H184" s="110" t="s">
        <v>443</v>
      </c>
    </row>
    <row r="185" spans="1:8" x14ac:dyDescent="0.25">
      <c r="A185" s="23">
        <v>299</v>
      </c>
      <c r="B185" s="24" t="s">
        <v>444</v>
      </c>
      <c r="C185" s="23" t="s">
        <v>10</v>
      </c>
      <c r="D185" s="24" t="s">
        <v>10</v>
      </c>
      <c r="E185" s="23" t="s">
        <v>282</v>
      </c>
      <c r="F185" s="24" t="s">
        <v>292</v>
      </c>
      <c r="G185" s="110" t="s">
        <v>445</v>
      </c>
      <c r="H185" s="110" t="s">
        <v>356</v>
      </c>
    </row>
    <row r="186" spans="1:8" x14ac:dyDescent="0.25">
      <c r="A186" s="23">
        <v>300</v>
      </c>
      <c r="B186" s="24" t="s">
        <v>446</v>
      </c>
      <c r="C186" s="23" t="s">
        <v>358</v>
      </c>
      <c r="D186" s="24" t="s">
        <v>358</v>
      </c>
      <c r="E186" s="23" t="s">
        <v>282</v>
      </c>
      <c r="F186" s="24" t="s">
        <v>283</v>
      </c>
      <c r="G186" s="110"/>
      <c r="H186" s="110" t="s">
        <v>447</v>
      </c>
    </row>
    <row r="187" spans="1:8" x14ac:dyDescent="0.25">
      <c r="A187" s="23">
        <v>302</v>
      </c>
      <c r="B187" s="24" t="s">
        <v>448</v>
      </c>
      <c r="C187" s="23" t="s">
        <v>364</v>
      </c>
      <c r="D187" s="24" t="s">
        <v>431</v>
      </c>
      <c r="E187" s="23" t="s">
        <v>322</v>
      </c>
      <c r="F187" s="24" t="s">
        <v>292</v>
      </c>
      <c r="G187" s="110"/>
      <c r="H187" s="110" t="s">
        <v>449</v>
      </c>
    </row>
    <row r="188" spans="1:8" x14ac:dyDescent="0.25">
      <c r="A188" s="23">
        <v>303</v>
      </c>
      <c r="B188" s="24" t="s">
        <v>117</v>
      </c>
      <c r="C188" s="23" t="s">
        <v>10</v>
      </c>
      <c r="D188" s="24" t="s">
        <v>361</v>
      </c>
      <c r="E188" s="23" t="s">
        <v>282</v>
      </c>
      <c r="F188" s="24" t="s">
        <v>292</v>
      </c>
      <c r="G188" s="110" t="s">
        <v>450</v>
      </c>
      <c r="H188" s="110"/>
    </row>
    <row r="189" spans="1:8" x14ac:dyDescent="0.25">
      <c r="A189" s="23">
        <v>304</v>
      </c>
      <c r="B189" s="24" t="s">
        <v>451</v>
      </c>
      <c r="C189" s="23" t="s">
        <v>10</v>
      </c>
      <c r="D189" s="24" t="s">
        <v>391</v>
      </c>
      <c r="E189" s="23" t="s">
        <v>282</v>
      </c>
      <c r="F189" s="24" t="s">
        <v>292</v>
      </c>
      <c r="G189" s="110" t="s">
        <v>452</v>
      </c>
      <c r="H189" s="110"/>
    </row>
    <row r="190" spans="1:8" x14ac:dyDescent="0.25">
      <c r="A190" s="72">
        <v>306</v>
      </c>
      <c r="B190" s="24" t="s">
        <v>119</v>
      </c>
      <c r="C190" s="23" t="s">
        <v>10</v>
      </c>
      <c r="D190" s="24" t="s">
        <v>361</v>
      </c>
      <c r="E190" s="23" t="s">
        <v>282</v>
      </c>
      <c r="F190" s="24" t="s">
        <v>292</v>
      </c>
      <c r="G190" s="110" t="s">
        <v>453</v>
      </c>
      <c r="H190" s="110" t="s">
        <v>454</v>
      </c>
    </row>
    <row r="191" spans="1:8" x14ac:dyDescent="0.25">
      <c r="A191" s="23">
        <v>314</v>
      </c>
      <c r="B191" s="24" t="s">
        <v>390</v>
      </c>
      <c r="C191" s="23" t="s">
        <v>10</v>
      </c>
      <c r="D191" s="24" t="s">
        <v>10</v>
      </c>
      <c r="E191" s="23" t="s">
        <v>282</v>
      </c>
      <c r="F191" s="24" t="s">
        <v>292</v>
      </c>
      <c r="G191" s="110" t="s">
        <v>455</v>
      </c>
      <c r="H191" s="110" t="s">
        <v>356</v>
      </c>
    </row>
    <row r="192" spans="1:8" x14ac:dyDescent="0.25">
      <c r="A192" s="23">
        <v>315</v>
      </c>
      <c r="B192" s="24" t="s">
        <v>252</v>
      </c>
      <c r="C192" s="23" t="s">
        <v>10</v>
      </c>
      <c r="D192" s="24" t="s">
        <v>361</v>
      </c>
      <c r="E192" s="23" t="s">
        <v>282</v>
      </c>
      <c r="F192" s="24" t="s">
        <v>292</v>
      </c>
      <c r="G192" s="110" t="s">
        <v>456</v>
      </c>
      <c r="H192" s="110"/>
    </row>
    <row r="193" spans="1:8" x14ac:dyDescent="0.25">
      <c r="A193" s="23">
        <v>316</v>
      </c>
      <c r="B193" s="24" t="s">
        <v>253</v>
      </c>
      <c r="C193" s="23" t="s">
        <v>10</v>
      </c>
      <c r="D193" s="24" t="s">
        <v>361</v>
      </c>
      <c r="E193" s="23" t="s">
        <v>282</v>
      </c>
      <c r="F193" s="24" t="s">
        <v>292</v>
      </c>
      <c r="G193" s="110" t="s">
        <v>457</v>
      </c>
      <c r="H193" s="110"/>
    </row>
    <row r="194" spans="1:8" x14ac:dyDescent="0.25">
      <c r="A194" s="23">
        <v>317</v>
      </c>
      <c r="B194" s="24" t="s">
        <v>458</v>
      </c>
      <c r="C194" s="23" t="s">
        <v>10</v>
      </c>
      <c r="D194" s="24" t="s">
        <v>391</v>
      </c>
      <c r="E194" s="23" t="s">
        <v>282</v>
      </c>
      <c r="F194" s="24" t="s">
        <v>292</v>
      </c>
      <c r="G194" s="110" t="s">
        <v>459</v>
      </c>
      <c r="H194" s="110" t="s">
        <v>460</v>
      </c>
    </row>
    <row r="195" spans="1:8" x14ac:dyDescent="0.25">
      <c r="A195" s="23">
        <v>318</v>
      </c>
      <c r="B195" s="24" t="s">
        <v>461</v>
      </c>
      <c r="C195" s="23" t="s">
        <v>329</v>
      </c>
      <c r="D195" s="24" t="s">
        <v>341</v>
      </c>
      <c r="E195" s="23" t="s">
        <v>282</v>
      </c>
      <c r="F195" s="24" t="s">
        <v>292</v>
      </c>
      <c r="G195" s="110" t="s">
        <v>462</v>
      </c>
      <c r="H195" s="110" t="s">
        <v>463</v>
      </c>
    </row>
    <row r="196" spans="1:8" x14ac:dyDescent="0.25">
      <c r="A196" s="23">
        <v>319</v>
      </c>
      <c r="B196" s="24" t="s">
        <v>230</v>
      </c>
      <c r="C196" s="23" t="s">
        <v>4</v>
      </c>
      <c r="D196" s="24" t="s">
        <v>332</v>
      </c>
      <c r="E196" s="23" t="s">
        <v>282</v>
      </c>
      <c r="F196" s="24" t="s">
        <v>292</v>
      </c>
      <c r="G196" s="110" t="s">
        <v>464</v>
      </c>
      <c r="H196" s="110" t="s">
        <v>465</v>
      </c>
    </row>
  </sheetData>
  <autoFilter ref="A1:H196">
    <sortState ref="A2:H196">
      <sortCondition ref="A1:A196"/>
    </sortState>
  </autoFilter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theme="7" tint="0.39997558519241921"/>
  </sheetPr>
  <dimension ref="A1:B29"/>
  <sheetViews>
    <sheetView workbookViewId="0"/>
  </sheetViews>
  <sheetFormatPr defaultRowHeight="15" x14ac:dyDescent="0.25"/>
  <cols>
    <col min="1" max="1" width="23.85546875" customWidth="1"/>
    <col min="2" max="2" width="15.85546875" customWidth="1"/>
  </cols>
  <sheetData>
    <row r="1" spans="1:2" ht="31.5" x14ac:dyDescent="0.25">
      <c r="A1" s="25" t="s">
        <v>242</v>
      </c>
      <c r="B1" s="25" t="s">
        <v>243</v>
      </c>
    </row>
    <row r="2" spans="1:2" x14ac:dyDescent="0.25">
      <c r="A2" s="22" t="s">
        <v>101</v>
      </c>
      <c r="B2" s="22">
        <v>1</v>
      </c>
    </row>
    <row r="3" spans="1:2" x14ac:dyDescent="0.25">
      <c r="A3" s="22" t="s">
        <v>78</v>
      </c>
      <c r="B3" s="22">
        <v>1</v>
      </c>
    </row>
    <row r="4" spans="1:2" x14ac:dyDescent="0.25">
      <c r="A4" s="22" t="s">
        <v>147</v>
      </c>
      <c r="B4" s="22">
        <v>1</v>
      </c>
    </row>
    <row r="5" spans="1:2" x14ac:dyDescent="0.25">
      <c r="A5" s="22" t="s">
        <v>105</v>
      </c>
      <c r="B5" s="22">
        <v>1</v>
      </c>
    </row>
    <row r="6" spans="1:2" x14ac:dyDescent="0.25">
      <c r="A6" s="22" t="s">
        <v>127</v>
      </c>
      <c r="B6" s="22">
        <v>1</v>
      </c>
    </row>
    <row r="7" spans="1:2" x14ac:dyDescent="0.25">
      <c r="A7" s="22" t="s">
        <v>245</v>
      </c>
      <c r="B7" s="22">
        <v>1</v>
      </c>
    </row>
    <row r="8" spans="1:2" x14ac:dyDescent="0.25">
      <c r="A8" s="22" t="s">
        <v>109</v>
      </c>
      <c r="B8" s="22">
        <v>1</v>
      </c>
    </row>
    <row r="9" spans="1:2" x14ac:dyDescent="0.25">
      <c r="A9" s="22" t="s">
        <v>144</v>
      </c>
      <c r="B9" s="22">
        <v>1</v>
      </c>
    </row>
    <row r="10" spans="1:2" x14ac:dyDescent="0.25">
      <c r="A10" s="22" t="s">
        <v>124</v>
      </c>
      <c r="B10" s="22">
        <v>1</v>
      </c>
    </row>
    <row r="11" spans="1:2" x14ac:dyDescent="0.25">
      <c r="A11" s="22" t="s">
        <v>137</v>
      </c>
      <c r="B11" s="22">
        <v>1</v>
      </c>
    </row>
    <row r="12" spans="1:2" x14ac:dyDescent="0.25">
      <c r="A12" s="22" t="s">
        <v>246</v>
      </c>
      <c r="B12" s="22">
        <v>1</v>
      </c>
    </row>
    <row r="13" spans="1:2" x14ac:dyDescent="0.25">
      <c r="A13" s="22" t="s">
        <v>59</v>
      </c>
      <c r="B13" s="22">
        <v>1</v>
      </c>
    </row>
    <row r="14" spans="1:2" x14ac:dyDescent="0.25">
      <c r="A14" s="22" t="s">
        <v>89</v>
      </c>
      <c r="B14" s="22">
        <v>1</v>
      </c>
    </row>
    <row r="15" spans="1:2" x14ac:dyDescent="0.25">
      <c r="A15" s="22" t="s">
        <v>155</v>
      </c>
      <c r="B15" s="22">
        <v>1</v>
      </c>
    </row>
    <row r="16" spans="1:2" x14ac:dyDescent="0.25">
      <c r="A16" s="22" t="s">
        <v>81</v>
      </c>
      <c r="B16" s="22">
        <v>1</v>
      </c>
    </row>
    <row r="17" spans="1:2" x14ac:dyDescent="0.25">
      <c r="A17" s="22" t="s">
        <v>160</v>
      </c>
      <c r="B17" s="22">
        <v>1</v>
      </c>
    </row>
    <row r="18" spans="1:2" x14ac:dyDescent="0.25">
      <c r="A18" s="22" t="s">
        <v>198</v>
      </c>
      <c r="B18" s="22">
        <v>2</v>
      </c>
    </row>
    <row r="19" spans="1:2" x14ac:dyDescent="0.25">
      <c r="A19" s="22" t="s">
        <v>169</v>
      </c>
      <c r="B19" s="22">
        <v>2</v>
      </c>
    </row>
    <row r="20" spans="1:2" x14ac:dyDescent="0.25">
      <c r="A20" s="22" t="s">
        <v>201</v>
      </c>
      <c r="B20" s="22">
        <v>2</v>
      </c>
    </row>
    <row r="21" spans="1:2" x14ac:dyDescent="0.25">
      <c r="A21" s="22" t="s">
        <v>177</v>
      </c>
      <c r="B21" s="22">
        <v>2</v>
      </c>
    </row>
    <row r="22" spans="1:2" x14ac:dyDescent="0.25">
      <c r="A22" s="22" t="s">
        <v>204</v>
      </c>
      <c r="B22" s="22">
        <v>2</v>
      </c>
    </row>
    <row r="23" spans="1:2" x14ac:dyDescent="0.25">
      <c r="A23" s="22" t="s">
        <v>186</v>
      </c>
      <c r="B23" s="22">
        <v>2</v>
      </c>
    </row>
    <row r="24" spans="1:2" x14ac:dyDescent="0.25">
      <c r="A24" s="22" t="s">
        <v>212</v>
      </c>
      <c r="B24" s="22">
        <v>3</v>
      </c>
    </row>
    <row r="25" spans="1:2" x14ac:dyDescent="0.25">
      <c r="A25" s="22" t="s">
        <v>218</v>
      </c>
      <c r="B25" s="22">
        <v>3</v>
      </c>
    </row>
    <row r="26" spans="1:2" x14ac:dyDescent="0.25">
      <c r="A26" s="22" t="s">
        <v>215</v>
      </c>
      <c r="B26" s="22">
        <v>3</v>
      </c>
    </row>
    <row r="27" spans="1:2" x14ac:dyDescent="0.25">
      <c r="A27" s="22" t="s">
        <v>247</v>
      </c>
      <c r="B27" s="22">
        <v>3</v>
      </c>
    </row>
    <row r="28" spans="1:2" x14ac:dyDescent="0.25">
      <c r="A28" s="22" t="s">
        <v>248</v>
      </c>
      <c r="B28" s="22">
        <v>4</v>
      </c>
    </row>
    <row r="29" spans="1:2" x14ac:dyDescent="0.25">
      <c r="A29" s="22" t="s">
        <v>249</v>
      </c>
      <c r="B29" s="22">
        <v>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7" tint="0.39997558519241921"/>
  </sheetPr>
  <dimension ref="A1:BI118"/>
  <sheetViews>
    <sheetView workbookViewId="0"/>
  </sheetViews>
  <sheetFormatPr defaultRowHeight="15" x14ac:dyDescent="0.25"/>
  <cols>
    <col min="1" max="1" width="14.42578125" bestFit="1" customWidth="1"/>
    <col min="2" max="2" width="14.85546875" bestFit="1" customWidth="1"/>
    <col min="3" max="3" width="23.7109375" bestFit="1" customWidth="1"/>
    <col min="4" max="4" width="10.7109375" bestFit="1" customWidth="1"/>
    <col min="5" max="5" width="19.7109375" bestFit="1" customWidth="1"/>
    <col min="6" max="10" width="5.7109375" bestFit="1" customWidth="1"/>
    <col min="11" max="14" width="5.5703125" bestFit="1" customWidth="1"/>
    <col min="15" max="17" width="5.7109375" bestFit="1" customWidth="1"/>
    <col min="19" max="19" width="3.28515625" bestFit="1" customWidth="1"/>
    <col min="20" max="20" width="14.85546875" bestFit="1" customWidth="1"/>
    <col min="21" max="21" width="23.7109375" bestFit="1" customWidth="1"/>
    <col min="22" max="22" width="10.7109375" bestFit="1" customWidth="1"/>
    <col min="23" max="23" width="19.7109375" bestFit="1" customWidth="1"/>
    <col min="24" max="35" width="6" bestFit="1" customWidth="1"/>
    <col min="37" max="42" width="7.140625" style="330" bestFit="1" customWidth="1"/>
    <col min="43" max="48" width="7.140625" style="330" customWidth="1"/>
    <col min="49" max="49" width="9.140625" style="330"/>
    <col min="50" max="55" width="7.140625" style="330" bestFit="1" customWidth="1"/>
  </cols>
  <sheetData>
    <row r="1" spans="1:61" x14ac:dyDescent="0.25">
      <c r="A1" s="304" t="s">
        <v>724</v>
      </c>
      <c r="B1" s="304"/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4"/>
      <c r="AB1" s="304"/>
      <c r="AC1" s="304"/>
      <c r="AD1" s="304"/>
      <c r="AE1" s="304"/>
      <c r="AF1" s="304"/>
      <c r="AG1" s="304"/>
      <c r="AH1" s="304"/>
      <c r="AI1" s="304"/>
    </row>
    <row r="2" spans="1:61" x14ac:dyDescent="0.25">
      <c r="A2" s="306" t="s">
        <v>725</v>
      </c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4"/>
      <c r="AB2" s="304"/>
      <c r="AC2" s="304"/>
      <c r="AD2" s="304"/>
      <c r="AE2" s="304"/>
      <c r="AF2" s="304"/>
      <c r="AG2" s="304"/>
      <c r="AH2" s="304"/>
      <c r="AI2" s="304"/>
    </row>
    <row r="3" spans="1:61" x14ac:dyDescent="0.25">
      <c r="AK3" s="330" t="s">
        <v>729</v>
      </c>
      <c r="AX3" s="330" t="s">
        <v>730</v>
      </c>
    </row>
    <row r="4" spans="1:61" x14ac:dyDescent="0.25">
      <c r="A4" s="304"/>
      <c r="B4" s="311" t="s">
        <v>726</v>
      </c>
      <c r="C4" s="304"/>
      <c r="D4" s="311" t="s">
        <v>727</v>
      </c>
      <c r="E4" s="304"/>
      <c r="F4" s="309">
        <v>38353</v>
      </c>
      <c r="G4" s="309">
        <v>38384</v>
      </c>
      <c r="H4" s="309">
        <v>38412</v>
      </c>
      <c r="I4" s="309">
        <v>38443</v>
      </c>
      <c r="J4" s="309">
        <v>38473</v>
      </c>
      <c r="K4" s="309">
        <v>38504</v>
      </c>
      <c r="L4" s="309">
        <v>38534</v>
      </c>
      <c r="M4" s="309">
        <v>38565</v>
      </c>
      <c r="N4" s="309">
        <v>38596</v>
      </c>
      <c r="O4" s="309">
        <v>38626</v>
      </c>
      <c r="P4" s="309">
        <v>38657</v>
      </c>
      <c r="Q4" s="309">
        <v>38687</v>
      </c>
      <c r="R4" s="304"/>
      <c r="S4" s="304"/>
      <c r="T4" s="311" t="s">
        <v>726</v>
      </c>
      <c r="U4" s="304"/>
      <c r="V4" s="311" t="s">
        <v>727</v>
      </c>
      <c r="W4" s="304"/>
      <c r="X4" s="309">
        <v>38353</v>
      </c>
      <c r="Y4" s="309">
        <v>38384</v>
      </c>
      <c r="Z4" s="309">
        <v>38412</v>
      </c>
      <c r="AA4" s="309">
        <v>38443</v>
      </c>
      <c r="AB4" s="309">
        <v>38473</v>
      </c>
      <c r="AC4" s="309">
        <v>38504</v>
      </c>
      <c r="AD4" s="309">
        <v>38534</v>
      </c>
      <c r="AE4" s="309">
        <v>38565</v>
      </c>
      <c r="AF4" s="309">
        <v>38596</v>
      </c>
      <c r="AG4" s="309">
        <v>38626</v>
      </c>
      <c r="AH4" s="309">
        <v>38657</v>
      </c>
      <c r="AI4" s="309">
        <v>38687</v>
      </c>
      <c r="AK4" s="330" t="s">
        <v>733</v>
      </c>
      <c r="AL4" s="330" t="s">
        <v>734</v>
      </c>
      <c r="AM4" s="330" t="s">
        <v>736</v>
      </c>
      <c r="AN4" s="330" t="s">
        <v>737</v>
      </c>
      <c r="AO4" s="330" t="s">
        <v>738</v>
      </c>
      <c r="AP4" s="330" t="s">
        <v>739</v>
      </c>
      <c r="AX4" s="330" t="s">
        <v>733</v>
      </c>
      <c r="AY4" s="330" t="s">
        <v>734</v>
      </c>
      <c r="AZ4" s="330" t="s">
        <v>736</v>
      </c>
      <c r="BA4" s="330" t="s">
        <v>737</v>
      </c>
      <c r="BB4" s="330" t="s">
        <v>738</v>
      </c>
      <c r="BC4" s="330" t="s">
        <v>739</v>
      </c>
    </row>
    <row r="5" spans="1:61" x14ac:dyDescent="0.25">
      <c r="A5" s="304"/>
      <c r="B5" s="308" t="s">
        <v>728</v>
      </c>
      <c r="C5" s="304" t="s">
        <v>40</v>
      </c>
      <c r="D5" s="304"/>
      <c r="E5" s="304"/>
      <c r="F5" s="304">
        <v>1</v>
      </c>
      <c r="G5" s="304">
        <v>2</v>
      </c>
      <c r="H5" s="304">
        <v>3</v>
      </c>
      <c r="I5" s="304">
        <v>4</v>
      </c>
      <c r="J5" s="304">
        <v>5</v>
      </c>
      <c r="K5" s="304">
        <v>6</v>
      </c>
      <c r="L5" s="304">
        <v>7</v>
      </c>
      <c r="M5" s="304">
        <v>8</v>
      </c>
      <c r="N5" s="304">
        <v>9</v>
      </c>
      <c r="O5" s="304">
        <v>10</v>
      </c>
      <c r="P5" s="304">
        <v>11</v>
      </c>
      <c r="Q5" s="304">
        <v>12</v>
      </c>
      <c r="R5" s="304"/>
      <c r="S5" s="304"/>
      <c r="T5" s="308" t="s">
        <v>728</v>
      </c>
      <c r="U5" s="304" t="s">
        <v>40</v>
      </c>
      <c r="V5" s="304"/>
      <c r="W5" s="304"/>
      <c r="X5" s="304">
        <v>1</v>
      </c>
      <c r="Y5" s="304">
        <v>2</v>
      </c>
      <c r="Z5" s="304">
        <v>3</v>
      </c>
      <c r="AA5" s="304">
        <v>4</v>
      </c>
      <c r="AB5" s="304">
        <v>5</v>
      </c>
      <c r="AC5" s="304">
        <v>6</v>
      </c>
      <c r="AD5" s="304">
        <v>7</v>
      </c>
      <c r="AE5" s="304">
        <v>8</v>
      </c>
      <c r="AF5" s="304">
        <v>9</v>
      </c>
      <c r="AG5" s="304">
        <v>10</v>
      </c>
      <c r="AH5" s="304">
        <v>11</v>
      </c>
      <c r="AI5" s="304">
        <v>12</v>
      </c>
      <c r="AL5" s="330" t="s">
        <v>735</v>
      </c>
      <c r="AY5" s="330" t="s">
        <v>735</v>
      </c>
    </row>
    <row r="6" spans="1:61" x14ac:dyDescent="0.25">
      <c r="A6" s="307" t="s">
        <v>729</v>
      </c>
      <c r="B6" s="312">
        <v>238</v>
      </c>
      <c r="C6" s="307" t="s">
        <v>480</v>
      </c>
      <c r="D6" s="312">
        <v>237</v>
      </c>
      <c r="E6" s="307" t="s">
        <v>479</v>
      </c>
      <c r="F6" s="315">
        <v>-3.2</v>
      </c>
      <c r="G6" s="315">
        <v>8.8000000000000007</v>
      </c>
      <c r="H6" s="315">
        <v>10.3</v>
      </c>
      <c r="I6" s="315">
        <v>7.9</v>
      </c>
      <c r="J6" s="315">
        <v>17.5</v>
      </c>
      <c r="K6" s="315">
        <v>5.3</v>
      </c>
      <c r="L6" s="315">
        <v>13.1</v>
      </c>
      <c r="M6" s="315">
        <v>11.4</v>
      </c>
      <c r="N6" s="315">
        <v>8.6999999999999993</v>
      </c>
      <c r="O6" s="315">
        <v>5.0999999999999996</v>
      </c>
      <c r="P6" s="315">
        <v>12.8</v>
      </c>
      <c r="Q6" s="315">
        <v>8.6999999999999993</v>
      </c>
      <c r="R6" s="304"/>
      <c r="S6" s="307" t="s">
        <v>730</v>
      </c>
      <c r="T6" s="312">
        <v>238</v>
      </c>
      <c r="U6" s="307" t="s">
        <v>480</v>
      </c>
      <c r="V6" s="312">
        <v>237</v>
      </c>
      <c r="W6" s="307" t="s">
        <v>479</v>
      </c>
      <c r="X6" s="313">
        <v>1.1140000000000001</v>
      </c>
      <c r="Y6" s="313">
        <v>1.103</v>
      </c>
      <c r="Z6" s="313">
        <v>1.1020000000000001</v>
      </c>
      <c r="AA6" s="313">
        <v>1.109</v>
      </c>
      <c r="AB6" s="313">
        <v>1.0760000000000001</v>
      </c>
      <c r="AC6" s="313">
        <v>1.1140000000000001</v>
      </c>
      <c r="AD6" s="313">
        <v>1.0760000000000001</v>
      </c>
      <c r="AE6" s="313">
        <v>1.08</v>
      </c>
      <c r="AF6" s="313">
        <v>1.085</v>
      </c>
      <c r="AG6" s="313">
        <v>1.0900000000000001</v>
      </c>
      <c r="AH6" s="313">
        <v>1.0740000000000001</v>
      </c>
      <c r="AI6" s="313">
        <v>1.0880000000000001</v>
      </c>
      <c r="AK6" s="330">
        <f>(INDEX(_regrA0,ROW(),_mes)*Prevs!$D$5 +   INDEX(_regrA0,ROW(),IF(_mes=1,12,_mes-1))*(7-Prevs!$D$5))/7</f>
        <v>0.22857142857142879</v>
      </c>
      <c r="AL6" s="330">
        <f t="shared" ref="AL6:AM25" si="0">INDEX(_regrA0,ROW(),_mes)</f>
        <v>8.8000000000000007</v>
      </c>
      <c r="AM6" s="330">
        <f t="shared" si="0"/>
        <v>8.8000000000000007</v>
      </c>
      <c r="AN6" s="330">
        <f>(INDEX(_regrA0,ROW(),_mes)*Prevs!G$5 +   INDEX(_regrA0,ROW(),IF(_mes=12,1,_mes+1))*(7-Prevs!G$5))/7</f>
        <v>8.8000000000000007</v>
      </c>
      <c r="AO6" s="330">
        <f>(INDEX(_regrA0,ROW(),_mes)*Prevs!H$5 +   INDEX(_regrA0,ROW(),IF(_mes=12,1,_mes+1))*(7-Prevs!H$5))/7</f>
        <v>9.2285714285714278</v>
      </c>
      <c r="AP6" s="330">
        <f>(INDEX(_regrA0,ROW(),_mes)*Prevs!I$5 +   INDEX(_regrA0,ROW(),IF(_mes=12,1,_mes+1))*(7-Prevs!I$5))/7</f>
        <v>10.3</v>
      </c>
      <c r="AQ6" s="330">
        <f t="shared" ref="AQ6:AV15" si="1">INDEX(_regrA0,ROW(),IF(_mes=12,1,_mes+1))</f>
        <v>10.3</v>
      </c>
      <c r="AR6" s="330">
        <f t="shared" si="1"/>
        <v>10.3</v>
      </c>
      <c r="AS6" s="330">
        <f t="shared" si="1"/>
        <v>10.3</v>
      </c>
      <c r="AT6" s="330">
        <f t="shared" si="1"/>
        <v>10.3</v>
      </c>
      <c r="AU6" s="330">
        <f t="shared" si="1"/>
        <v>10.3</v>
      </c>
      <c r="AV6" s="330">
        <f t="shared" si="1"/>
        <v>10.3</v>
      </c>
      <c r="AX6" s="330">
        <f>(INDEX(_regrA1,ROW(),_mes)*Prevs!$D$5 +   INDEX(_regrA1,ROW(),IF(_mes=1,12,_mes-1))*(7-Prevs!$D$5))/7</f>
        <v>1.1108571428571428</v>
      </c>
      <c r="AY6" s="330">
        <f t="shared" ref="AY6:AZ25" si="2">INDEX(_regrA1,ROW(),_mes)</f>
        <v>1.103</v>
      </c>
      <c r="AZ6" s="330">
        <f t="shared" si="2"/>
        <v>1.103</v>
      </c>
      <c r="BA6" s="330">
        <f>(INDEX(_regrA1,ROW(),_mes)*Prevs!G$5 +   INDEX(_regrA1,ROW(),IF(_mes=12,1,_mes+1))*(7-Prevs!G$5))/7</f>
        <v>1.103</v>
      </c>
      <c r="BB6" s="330">
        <f>(INDEX(_regrA1,ROW(),_mes)*Prevs!H$5 +   INDEX(_regrA1,ROW(),IF(_mes=12,1,_mes+1))*(7-Prevs!H$5))/7</f>
        <v>1.1027142857142855</v>
      </c>
      <c r="BC6" s="330">
        <f>(INDEX(_regrA1,ROW(),_mes)*Prevs!I$5 +   INDEX(_regrA1,ROW(),IF(_mes=12,1,_mes+1))*(7-Prevs!I$5))/7</f>
        <v>1.1020000000000001</v>
      </c>
      <c r="BD6">
        <f t="shared" ref="BD6:BI15" si="3">INDEX(_regrA1,ROW(),IF(_mes=12,1,_mes+1))</f>
        <v>1.1020000000000001</v>
      </c>
      <c r="BE6">
        <f t="shared" si="3"/>
        <v>1.1020000000000001</v>
      </c>
      <c r="BF6">
        <f t="shared" si="3"/>
        <v>1.1020000000000001</v>
      </c>
      <c r="BG6">
        <f t="shared" si="3"/>
        <v>1.1020000000000001</v>
      </c>
      <c r="BH6">
        <f t="shared" si="3"/>
        <v>1.1020000000000001</v>
      </c>
      <c r="BI6">
        <f t="shared" si="3"/>
        <v>1.1020000000000001</v>
      </c>
    </row>
    <row r="7" spans="1:61" x14ac:dyDescent="0.25">
      <c r="A7" s="307" t="s">
        <v>729</v>
      </c>
      <c r="B7" s="312">
        <v>16</v>
      </c>
      <c r="C7" s="307" t="s">
        <v>53</v>
      </c>
      <c r="D7" s="312">
        <v>14</v>
      </c>
      <c r="E7" s="307" t="s">
        <v>51</v>
      </c>
      <c r="F7" s="315">
        <v>-1.9</v>
      </c>
      <c r="G7" s="315">
        <v>0.2</v>
      </c>
      <c r="H7" s="315">
        <v>-7.2</v>
      </c>
      <c r="I7" s="315">
        <v>6.1</v>
      </c>
      <c r="J7" s="315">
        <v>1.7</v>
      </c>
      <c r="K7" s="315">
        <v>-0.8</v>
      </c>
      <c r="L7" s="315">
        <v>1.8</v>
      </c>
      <c r="M7" s="315">
        <v>3.1</v>
      </c>
      <c r="N7" s="315">
        <v>1</v>
      </c>
      <c r="O7" s="315">
        <v>0.5</v>
      </c>
      <c r="P7" s="315">
        <v>4.2</v>
      </c>
      <c r="Q7" s="315">
        <v>2.1</v>
      </c>
      <c r="R7" s="304"/>
      <c r="S7" s="307" t="s">
        <v>730</v>
      </c>
      <c r="T7" s="312">
        <v>16</v>
      </c>
      <c r="U7" s="307" t="s">
        <v>53</v>
      </c>
      <c r="V7" s="312">
        <v>14</v>
      </c>
      <c r="W7" s="307" t="s">
        <v>51</v>
      </c>
      <c r="X7" s="313">
        <v>1.6779999999999999</v>
      </c>
      <c r="Y7" s="313">
        <v>1.667</v>
      </c>
      <c r="Z7" s="313">
        <v>1.7390000000000001</v>
      </c>
      <c r="AA7" s="313">
        <v>1.5329999999999999</v>
      </c>
      <c r="AB7" s="313">
        <v>1.6</v>
      </c>
      <c r="AC7" s="313">
        <v>1.6859999999999999</v>
      </c>
      <c r="AD7" s="313">
        <v>1.6160000000000001</v>
      </c>
      <c r="AE7" s="313">
        <v>1.5669999999999999</v>
      </c>
      <c r="AF7" s="313">
        <v>1.657</v>
      </c>
      <c r="AG7" s="313">
        <v>1.629</v>
      </c>
      <c r="AH7" s="313">
        <v>1.538</v>
      </c>
      <c r="AI7" s="313">
        <v>1.61</v>
      </c>
      <c r="AK7" s="330">
        <f>(INDEX(_regrA0,ROW(),_mes)*Prevs!$D$5 +   INDEX(_regrA0,ROW(),IF(_mes=1,12,_mes-1))*(7-Prevs!$D$5))/7</f>
        <v>-1.3</v>
      </c>
      <c r="AL7" s="330">
        <f t="shared" si="0"/>
        <v>0.2</v>
      </c>
      <c r="AM7" s="330">
        <f t="shared" si="0"/>
        <v>0.2</v>
      </c>
      <c r="AN7" s="330">
        <f>(INDEX(_regrA0,ROW(),_mes)*Prevs!G$5 +   INDEX(_regrA0,ROW(),IF(_mes=12,1,_mes+1))*(7-Prevs!G$5))/7</f>
        <v>0.2</v>
      </c>
      <c r="AO7" s="330">
        <f>(INDEX(_regrA0,ROW(),_mes)*Prevs!H$5 +   INDEX(_regrA0,ROW(),IF(_mes=12,1,_mes+1))*(7-Prevs!H$5))/7</f>
        <v>-1.9142857142857144</v>
      </c>
      <c r="AP7" s="330">
        <f>(INDEX(_regrA0,ROW(),_mes)*Prevs!I$5 +   INDEX(_regrA0,ROW(),IF(_mes=12,1,_mes+1))*(7-Prevs!I$5))/7</f>
        <v>-7.2</v>
      </c>
      <c r="AQ7" s="330">
        <f t="shared" si="1"/>
        <v>-7.2</v>
      </c>
      <c r="AR7" s="330">
        <f t="shared" si="1"/>
        <v>-7.2</v>
      </c>
      <c r="AS7" s="330">
        <f t="shared" si="1"/>
        <v>-7.2</v>
      </c>
      <c r="AT7" s="330">
        <f t="shared" si="1"/>
        <v>-7.2</v>
      </c>
      <c r="AU7" s="330">
        <f t="shared" si="1"/>
        <v>-7.2</v>
      </c>
      <c r="AV7" s="330">
        <f t="shared" si="1"/>
        <v>-7.2</v>
      </c>
      <c r="AX7" s="330">
        <f>(INDEX(_regrA1,ROW(),_mes)*Prevs!$D$5 +   INDEX(_regrA1,ROW(),IF(_mes=1,12,_mes-1))*(7-Prevs!$D$5))/7</f>
        <v>1.6748571428571428</v>
      </c>
      <c r="AY7" s="330">
        <f t="shared" si="2"/>
        <v>1.667</v>
      </c>
      <c r="AZ7" s="330">
        <f t="shared" si="2"/>
        <v>1.667</v>
      </c>
      <c r="BA7" s="330">
        <f>(INDEX(_regrA1,ROW(),_mes)*Prevs!G$5 +   INDEX(_regrA1,ROW(),IF(_mes=12,1,_mes+1))*(7-Prevs!G$5))/7</f>
        <v>1.667</v>
      </c>
      <c r="BB7" s="330">
        <f>(INDEX(_regrA1,ROW(),_mes)*Prevs!H$5 +   INDEX(_regrA1,ROW(),IF(_mes=12,1,_mes+1))*(7-Prevs!H$5))/7</f>
        <v>1.6875714285714287</v>
      </c>
      <c r="BC7" s="330">
        <f>(INDEX(_regrA1,ROW(),_mes)*Prevs!I$5 +   INDEX(_regrA1,ROW(),IF(_mes=12,1,_mes+1))*(7-Prevs!I$5))/7</f>
        <v>1.7390000000000001</v>
      </c>
      <c r="BD7">
        <f t="shared" si="3"/>
        <v>1.7390000000000001</v>
      </c>
      <c r="BE7">
        <f t="shared" si="3"/>
        <v>1.7390000000000001</v>
      </c>
      <c r="BF7">
        <f t="shared" si="3"/>
        <v>1.7390000000000001</v>
      </c>
      <c r="BG7">
        <f t="shared" si="3"/>
        <v>1.7390000000000001</v>
      </c>
      <c r="BH7">
        <f t="shared" si="3"/>
        <v>1.7390000000000001</v>
      </c>
      <c r="BI7">
        <f t="shared" si="3"/>
        <v>1.7390000000000001</v>
      </c>
    </row>
    <row r="8" spans="1:61" x14ac:dyDescent="0.25">
      <c r="A8" s="307" t="s">
        <v>729</v>
      </c>
      <c r="B8" s="312">
        <v>248</v>
      </c>
      <c r="C8" s="307" t="s">
        <v>72</v>
      </c>
      <c r="D8" s="312">
        <v>247</v>
      </c>
      <c r="E8" s="307" t="s">
        <v>71</v>
      </c>
      <c r="F8" s="315">
        <v>1.1000000000000001</v>
      </c>
      <c r="G8" s="315">
        <v>0.5</v>
      </c>
      <c r="H8" s="315">
        <v>1</v>
      </c>
      <c r="I8" s="315">
        <v>0.2</v>
      </c>
      <c r="J8" s="315">
        <v>0.5</v>
      </c>
      <c r="K8" s="315">
        <v>0.1</v>
      </c>
      <c r="L8" s="315">
        <v>0.3</v>
      </c>
      <c r="M8" s="315">
        <v>-0.2</v>
      </c>
      <c r="N8" s="315">
        <v>0.1</v>
      </c>
      <c r="O8" s="315">
        <v>-0.3</v>
      </c>
      <c r="P8" s="315">
        <v>-0.2</v>
      </c>
      <c r="Q8" s="315">
        <v>0.9</v>
      </c>
      <c r="R8" s="304"/>
      <c r="S8" s="307" t="s">
        <v>730</v>
      </c>
      <c r="T8" s="312">
        <v>248</v>
      </c>
      <c r="U8" s="307" t="s">
        <v>72</v>
      </c>
      <c r="V8" s="312">
        <v>247</v>
      </c>
      <c r="W8" s="307" t="s">
        <v>71</v>
      </c>
      <c r="X8" s="313">
        <v>1.036</v>
      </c>
      <c r="Y8" s="313">
        <v>1.0389999999999999</v>
      </c>
      <c r="Z8" s="313">
        <v>1.0369999999999999</v>
      </c>
      <c r="AA8" s="313">
        <v>1.04</v>
      </c>
      <c r="AB8" s="313">
        <v>1.0389999999999999</v>
      </c>
      <c r="AC8" s="313">
        <v>1.04</v>
      </c>
      <c r="AD8" s="313">
        <v>1.0389999999999999</v>
      </c>
      <c r="AE8" s="313">
        <v>1.042</v>
      </c>
      <c r="AF8" s="313">
        <v>1.0389999999999999</v>
      </c>
      <c r="AG8" s="313">
        <v>1.0429999999999999</v>
      </c>
      <c r="AH8" s="313">
        <v>1.042</v>
      </c>
      <c r="AI8" s="313">
        <v>1.036</v>
      </c>
      <c r="AK8" s="330">
        <f>(INDEX(_regrA0,ROW(),_mes)*Prevs!$D$5 +   INDEX(_regrA0,ROW(),IF(_mes=1,12,_mes-1))*(7-Prevs!$D$5))/7</f>
        <v>0.9285714285714286</v>
      </c>
      <c r="AL8" s="330">
        <f t="shared" si="0"/>
        <v>0.5</v>
      </c>
      <c r="AM8" s="330">
        <f t="shared" si="0"/>
        <v>0.5</v>
      </c>
      <c r="AN8" s="330">
        <f>(INDEX(_regrA0,ROW(),_mes)*Prevs!G$5 +   INDEX(_regrA0,ROW(),IF(_mes=12,1,_mes+1))*(7-Prevs!G$5))/7</f>
        <v>0.5</v>
      </c>
      <c r="AO8" s="330">
        <f>(INDEX(_regrA0,ROW(),_mes)*Prevs!H$5 +   INDEX(_regrA0,ROW(),IF(_mes=12,1,_mes+1))*(7-Prevs!H$5))/7</f>
        <v>0.6428571428571429</v>
      </c>
      <c r="AP8" s="330">
        <f>(INDEX(_regrA0,ROW(),_mes)*Prevs!I$5 +   INDEX(_regrA0,ROW(),IF(_mes=12,1,_mes+1))*(7-Prevs!I$5))/7</f>
        <v>1</v>
      </c>
      <c r="AQ8" s="330">
        <f t="shared" si="1"/>
        <v>1</v>
      </c>
      <c r="AR8" s="330">
        <f t="shared" si="1"/>
        <v>1</v>
      </c>
      <c r="AS8" s="330">
        <f t="shared" si="1"/>
        <v>1</v>
      </c>
      <c r="AT8" s="330">
        <f t="shared" si="1"/>
        <v>1</v>
      </c>
      <c r="AU8" s="330">
        <f t="shared" si="1"/>
        <v>1</v>
      </c>
      <c r="AV8" s="330">
        <f t="shared" si="1"/>
        <v>1</v>
      </c>
      <c r="AX8" s="330">
        <f>(INDEX(_regrA1,ROW(),_mes)*Prevs!$D$5 +   INDEX(_regrA1,ROW(),IF(_mes=1,12,_mes-1))*(7-Prevs!$D$5))/7</f>
        <v>1.0368571428571427</v>
      </c>
      <c r="AY8" s="330">
        <f t="shared" si="2"/>
        <v>1.0389999999999999</v>
      </c>
      <c r="AZ8" s="330">
        <f t="shared" si="2"/>
        <v>1.0389999999999999</v>
      </c>
      <c r="BA8" s="330">
        <f>(INDEX(_regrA1,ROW(),_mes)*Prevs!G$5 +   INDEX(_regrA1,ROW(),IF(_mes=12,1,_mes+1))*(7-Prevs!G$5))/7</f>
        <v>1.0389999999999999</v>
      </c>
      <c r="BB8" s="330">
        <f>(INDEX(_regrA1,ROW(),_mes)*Prevs!H$5 +   INDEX(_regrA1,ROW(),IF(_mes=12,1,_mes+1))*(7-Prevs!H$5))/7</f>
        <v>1.0384285714285713</v>
      </c>
      <c r="BC8" s="330">
        <f>(INDEX(_regrA1,ROW(),_mes)*Prevs!I$5 +   INDEX(_regrA1,ROW(),IF(_mes=12,1,_mes+1))*(7-Prevs!I$5))/7</f>
        <v>1.0369999999999999</v>
      </c>
      <c r="BD8">
        <f t="shared" si="3"/>
        <v>1.0369999999999999</v>
      </c>
      <c r="BE8">
        <f t="shared" si="3"/>
        <v>1.0369999999999999</v>
      </c>
      <c r="BF8">
        <f t="shared" si="3"/>
        <v>1.0369999999999999</v>
      </c>
      <c r="BG8">
        <f t="shared" si="3"/>
        <v>1.0369999999999999</v>
      </c>
      <c r="BH8">
        <f t="shared" si="3"/>
        <v>1.0369999999999999</v>
      </c>
      <c r="BI8">
        <f t="shared" si="3"/>
        <v>1.0369999999999999</v>
      </c>
    </row>
    <row r="9" spans="1:61" x14ac:dyDescent="0.25">
      <c r="A9" s="307" t="s">
        <v>729</v>
      </c>
      <c r="B9" s="312">
        <v>118</v>
      </c>
      <c r="C9" s="307" t="s">
        <v>230</v>
      </c>
      <c r="D9" s="312">
        <v>119</v>
      </c>
      <c r="E9" s="307" t="s">
        <v>345</v>
      </c>
      <c r="F9" s="315">
        <v>-0.5</v>
      </c>
      <c r="G9" s="315">
        <v>-0.1</v>
      </c>
      <c r="H9" s="315">
        <v>1.8</v>
      </c>
      <c r="I9" s="315">
        <v>0.4</v>
      </c>
      <c r="J9" s="315">
        <v>-0.4</v>
      </c>
      <c r="K9" s="315">
        <v>0.4</v>
      </c>
      <c r="L9" s="315">
        <v>0.3</v>
      </c>
      <c r="M9" s="315">
        <v>-0.3</v>
      </c>
      <c r="N9" s="315">
        <v>1</v>
      </c>
      <c r="O9" s="315">
        <v>0.2</v>
      </c>
      <c r="P9" s="315">
        <v>1.3</v>
      </c>
      <c r="Q9" s="315">
        <v>-0.6</v>
      </c>
      <c r="R9" s="304"/>
      <c r="S9" s="307" t="s">
        <v>730</v>
      </c>
      <c r="T9" s="312">
        <v>118</v>
      </c>
      <c r="U9" s="307" t="s">
        <v>230</v>
      </c>
      <c r="V9" s="312">
        <v>119</v>
      </c>
      <c r="W9" s="307" t="s">
        <v>345</v>
      </c>
      <c r="X9" s="313">
        <v>0.82199999999999995</v>
      </c>
      <c r="Y9" s="313">
        <v>0.81200000000000006</v>
      </c>
      <c r="Z9" s="313">
        <v>0.76300000000000001</v>
      </c>
      <c r="AA9" s="313">
        <v>0.80600000000000005</v>
      </c>
      <c r="AB9" s="313">
        <v>0.85699999999999998</v>
      </c>
      <c r="AC9" s="313">
        <v>0.75</v>
      </c>
      <c r="AD9" s="313">
        <v>0.80200000000000005</v>
      </c>
      <c r="AE9" s="313">
        <v>0.83299999999999996</v>
      </c>
      <c r="AF9" s="313">
        <v>0.77400000000000002</v>
      </c>
      <c r="AG9" s="313">
        <v>0.8</v>
      </c>
      <c r="AH9" s="313">
        <v>0.77300000000000002</v>
      </c>
      <c r="AI9" s="313">
        <v>0.82299999999999995</v>
      </c>
      <c r="AK9" s="330">
        <f>(INDEX(_regrA0,ROW(),_mes)*Prevs!$D$5 +   INDEX(_regrA0,ROW(),IF(_mes=1,12,_mes-1))*(7-Prevs!$D$5))/7</f>
        <v>-0.38571428571428573</v>
      </c>
      <c r="AL9" s="330">
        <f t="shared" si="0"/>
        <v>-0.1</v>
      </c>
      <c r="AM9" s="330">
        <f t="shared" si="0"/>
        <v>-0.1</v>
      </c>
      <c r="AN9" s="330">
        <f>(INDEX(_regrA0,ROW(),_mes)*Prevs!G$5 +   INDEX(_regrA0,ROW(),IF(_mes=12,1,_mes+1))*(7-Prevs!G$5))/7</f>
        <v>-0.1</v>
      </c>
      <c r="AO9" s="330">
        <f>(INDEX(_regrA0,ROW(),_mes)*Prevs!H$5 +   INDEX(_regrA0,ROW(),IF(_mes=12,1,_mes+1))*(7-Prevs!H$5))/7</f>
        <v>0.44285714285714289</v>
      </c>
      <c r="AP9" s="330">
        <f>(INDEX(_regrA0,ROW(),_mes)*Prevs!I$5 +   INDEX(_regrA0,ROW(),IF(_mes=12,1,_mes+1))*(7-Prevs!I$5))/7</f>
        <v>1.8</v>
      </c>
      <c r="AQ9" s="330">
        <f t="shared" si="1"/>
        <v>1.8</v>
      </c>
      <c r="AR9" s="330">
        <f t="shared" si="1"/>
        <v>1.8</v>
      </c>
      <c r="AS9" s="330">
        <f t="shared" si="1"/>
        <v>1.8</v>
      </c>
      <c r="AT9" s="330">
        <f t="shared" si="1"/>
        <v>1.8</v>
      </c>
      <c r="AU9" s="330">
        <f t="shared" si="1"/>
        <v>1.8</v>
      </c>
      <c r="AV9" s="330">
        <f t="shared" si="1"/>
        <v>1.8</v>
      </c>
      <c r="AX9" s="330">
        <f>(INDEX(_regrA1,ROW(),_mes)*Prevs!$D$5 +   INDEX(_regrA1,ROW(),IF(_mes=1,12,_mes-1))*(7-Prevs!$D$5))/7</f>
        <v>0.81914285714285717</v>
      </c>
      <c r="AY9" s="330">
        <f t="shared" si="2"/>
        <v>0.81200000000000006</v>
      </c>
      <c r="AZ9" s="330">
        <f t="shared" si="2"/>
        <v>0.81200000000000006</v>
      </c>
      <c r="BA9" s="330">
        <f>(INDEX(_regrA1,ROW(),_mes)*Prevs!G$5 +   INDEX(_regrA1,ROW(),IF(_mes=12,1,_mes+1))*(7-Prevs!G$5))/7</f>
        <v>0.81200000000000006</v>
      </c>
      <c r="BB9" s="330">
        <f>(INDEX(_regrA1,ROW(),_mes)*Prevs!H$5 +   INDEX(_regrA1,ROW(),IF(_mes=12,1,_mes+1))*(7-Prevs!H$5))/7</f>
        <v>0.79800000000000004</v>
      </c>
      <c r="BC9" s="330">
        <f>(INDEX(_regrA1,ROW(),_mes)*Prevs!I$5 +   INDEX(_regrA1,ROW(),IF(_mes=12,1,_mes+1))*(7-Prevs!I$5))/7</f>
        <v>0.76300000000000001</v>
      </c>
      <c r="BD9">
        <f t="shared" si="3"/>
        <v>0.76300000000000001</v>
      </c>
      <c r="BE9">
        <f t="shared" si="3"/>
        <v>0.76300000000000001</v>
      </c>
      <c r="BF9">
        <f t="shared" si="3"/>
        <v>0.76300000000000001</v>
      </c>
      <c r="BG9">
        <f t="shared" si="3"/>
        <v>0.76300000000000001</v>
      </c>
      <c r="BH9">
        <f t="shared" si="3"/>
        <v>0.76300000000000001</v>
      </c>
      <c r="BI9">
        <f t="shared" si="3"/>
        <v>0.76300000000000001</v>
      </c>
    </row>
    <row r="10" spans="1:61" x14ac:dyDescent="0.25">
      <c r="A10" s="307" t="s">
        <v>729</v>
      </c>
      <c r="B10" s="312">
        <v>301</v>
      </c>
      <c r="C10" s="307" t="s">
        <v>490</v>
      </c>
      <c r="D10" s="312">
        <v>119</v>
      </c>
      <c r="E10" s="307" t="s">
        <v>345</v>
      </c>
      <c r="F10" s="315">
        <v>-0.5</v>
      </c>
      <c r="G10" s="315">
        <v>-0.1</v>
      </c>
      <c r="H10" s="315">
        <v>1.8</v>
      </c>
      <c r="I10" s="315">
        <v>0.4</v>
      </c>
      <c r="J10" s="315">
        <v>-0.4</v>
      </c>
      <c r="K10" s="315">
        <v>0.4</v>
      </c>
      <c r="L10" s="315">
        <v>0.3</v>
      </c>
      <c r="M10" s="315">
        <v>-0.3</v>
      </c>
      <c r="N10" s="315">
        <v>1</v>
      </c>
      <c r="O10" s="315">
        <v>0.2</v>
      </c>
      <c r="P10" s="315">
        <v>1.3</v>
      </c>
      <c r="Q10" s="315">
        <v>-0.6</v>
      </c>
      <c r="R10" s="304"/>
      <c r="S10" s="307" t="s">
        <v>730</v>
      </c>
      <c r="T10" s="312">
        <v>301</v>
      </c>
      <c r="U10" s="307" t="s">
        <v>490</v>
      </c>
      <c r="V10" s="312">
        <v>119</v>
      </c>
      <c r="W10" s="307" t="s">
        <v>345</v>
      </c>
      <c r="X10" s="313">
        <v>0.82199999999999995</v>
      </c>
      <c r="Y10" s="313">
        <v>0.81200000000000006</v>
      </c>
      <c r="Z10" s="313">
        <v>0.76300000000000001</v>
      </c>
      <c r="AA10" s="313">
        <v>0.80600000000000005</v>
      </c>
      <c r="AB10" s="313">
        <v>0.85699999999999998</v>
      </c>
      <c r="AC10" s="313">
        <v>0.75</v>
      </c>
      <c r="AD10" s="313">
        <v>0.80200000000000005</v>
      </c>
      <c r="AE10" s="313">
        <v>0.83299999999999996</v>
      </c>
      <c r="AF10" s="313">
        <v>0.77400000000000002</v>
      </c>
      <c r="AG10" s="313">
        <v>0.8</v>
      </c>
      <c r="AH10" s="313">
        <v>0.77300000000000002</v>
      </c>
      <c r="AI10" s="313">
        <v>0.82299999999999995</v>
      </c>
      <c r="AK10" s="330">
        <f>(INDEX(_regrA0,ROW(),_mes)*Prevs!$D$5 +   INDEX(_regrA0,ROW(),IF(_mes=1,12,_mes-1))*(7-Prevs!$D$5))/7</f>
        <v>-0.38571428571428573</v>
      </c>
      <c r="AL10" s="330">
        <f t="shared" si="0"/>
        <v>-0.1</v>
      </c>
      <c r="AM10" s="330">
        <f t="shared" si="0"/>
        <v>-0.1</v>
      </c>
      <c r="AN10" s="330">
        <f>(INDEX(_regrA0,ROW(),_mes)*Prevs!G$5 +   INDEX(_regrA0,ROW(),IF(_mes=12,1,_mes+1))*(7-Prevs!G$5))/7</f>
        <v>-0.1</v>
      </c>
      <c r="AO10" s="330">
        <f>(INDEX(_regrA0,ROW(),_mes)*Prevs!H$5 +   INDEX(_regrA0,ROW(),IF(_mes=12,1,_mes+1))*(7-Prevs!H$5))/7</f>
        <v>0.44285714285714289</v>
      </c>
      <c r="AP10" s="330">
        <f>(INDEX(_regrA0,ROW(),_mes)*Prevs!I$5 +   INDEX(_regrA0,ROW(),IF(_mes=12,1,_mes+1))*(7-Prevs!I$5))/7</f>
        <v>1.8</v>
      </c>
      <c r="AQ10" s="330">
        <f t="shared" si="1"/>
        <v>1.8</v>
      </c>
      <c r="AR10" s="330">
        <f t="shared" si="1"/>
        <v>1.8</v>
      </c>
      <c r="AS10" s="330">
        <f t="shared" si="1"/>
        <v>1.8</v>
      </c>
      <c r="AT10" s="330">
        <f t="shared" si="1"/>
        <v>1.8</v>
      </c>
      <c r="AU10" s="330">
        <f t="shared" si="1"/>
        <v>1.8</v>
      </c>
      <c r="AV10" s="330">
        <f t="shared" si="1"/>
        <v>1.8</v>
      </c>
      <c r="AX10" s="330">
        <f>(INDEX(_regrA1,ROW(),_mes)*Prevs!$D$5 +   INDEX(_regrA1,ROW(),IF(_mes=1,12,_mes-1))*(7-Prevs!$D$5))/7</f>
        <v>0.81914285714285717</v>
      </c>
      <c r="AY10" s="330">
        <f t="shared" si="2"/>
        <v>0.81200000000000006</v>
      </c>
      <c r="AZ10" s="330">
        <f t="shared" si="2"/>
        <v>0.81200000000000006</v>
      </c>
      <c r="BA10" s="330">
        <f>(INDEX(_regrA1,ROW(),_mes)*Prevs!G$5 +   INDEX(_regrA1,ROW(),IF(_mes=12,1,_mes+1))*(7-Prevs!G$5))/7</f>
        <v>0.81200000000000006</v>
      </c>
      <c r="BB10" s="330">
        <f>(INDEX(_regrA1,ROW(),_mes)*Prevs!H$5 +   INDEX(_regrA1,ROW(),IF(_mes=12,1,_mes+1))*(7-Prevs!H$5))/7</f>
        <v>0.79800000000000004</v>
      </c>
      <c r="BC10" s="330">
        <f>(INDEX(_regrA1,ROW(),_mes)*Prevs!I$5 +   INDEX(_regrA1,ROW(),IF(_mes=12,1,_mes+1))*(7-Prevs!I$5))/7</f>
        <v>0.76300000000000001</v>
      </c>
      <c r="BD10">
        <f t="shared" si="3"/>
        <v>0.76300000000000001</v>
      </c>
      <c r="BE10">
        <f t="shared" si="3"/>
        <v>0.76300000000000001</v>
      </c>
      <c r="BF10">
        <f t="shared" si="3"/>
        <v>0.76300000000000001</v>
      </c>
      <c r="BG10">
        <f t="shared" si="3"/>
        <v>0.76300000000000001</v>
      </c>
      <c r="BH10">
        <f t="shared" si="3"/>
        <v>0.76300000000000001</v>
      </c>
      <c r="BI10">
        <f t="shared" si="3"/>
        <v>0.76300000000000001</v>
      </c>
    </row>
    <row r="11" spans="1:61" x14ac:dyDescent="0.25">
      <c r="A11" s="307" t="s">
        <v>729</v>
      </c>
      <c r="B11" s="326">
        <v>320</v>
      </c>
      <c r="C11" s="307" t="s">
        <v>345</v>
      </c>
      <c r="D11" s="312">
        <v>119</v>
      </c>
      <c r="E11" s="307" t="s">
        <v>345</v>
      </c>
      <c r="F11" s="315">
        <v>0</v>
      </c>
      <c r="G11" s="315">
        <v>0</v>
      </c>
      <c r="H11" s="315">
        <v>0</v>
      </c>
      <c r="I11" s="315">
        <v>0</v>
      </c>
      <c r="J11" s="315">
        <v>0</v>
      </c>
      <c r="K11" s="315">
        <v>0</v>
      </c>
      <c r="L11" s="315">
        <v>0</v>
      </c>
      <c r="M11" s="315">
        <v>0</v>
      </c>
      <c r="N11" s="315">
        <v>0</v>
      </c>
      <c r="O11" s="315">
        <v>0</v>
      </c>
      <c r="P11" s="315">
        <v>0</v>
      </c>
      <c r="Q11" s="315">
        <v>0</v>
      </c>
      <c r="R11" s="304"/>
      <c r="S11" s="307" t="s">
        <v>730</v>
      </c>
      <c r="T11" s="312">
        <v>320</v>
      </c>
      <c r="U11" s="307" t="s">
        <v>345</v>
      </c>
      <c r="V11" s="312">
        <v>119</v>
      </c>
      <c r="W11" s="307" t="s">
        <v>345</v>
      </c>
      <c r="X11" s="313">
        <v>1</v>
      </c>
      <c r="Y11" s="313">
        <v>1</v>
      </c>
      <c r="Z11" s="313">
        <v>1</v>
      </c>
      <c r="AA11" s="313">
        <v>1</v>
      </c>
      <c r="AB11" s="313">
        <v>1</v>
      </c>
      <c r="AC11" s="313">
        <v>1</v>
      </c>
      <c r="AD11" s="313">
        <v>1</v>
      </c>
      <c r="AE11" s="313">
        <v>1</v>
      </c>
      <c r="AF11" s="313">
        <v>1</v>
      </c>
      <c r="AG11" s="313">
        <v>1</v>
      </c>
      <c r="AH11" s="313">
        <v>1</v>
      </c>
      <c r="AI11" s="313">
        <v>1</v>
      </c>
      <c r="AK11" s="330">
        <f>(INDEX(_regrA0,ROW(),_mes)*Prevs!$D$5 +   INDEX(_regrA0,ROW(),IF(_mes=1,12,_mes-1))*(7-Prevs!$D$5))/7</f>
        <v>0</v>
      </c>
      <c r="AL11" s="330">
        <f t="shared" si="0"/>
        <v>0</v>
      </c>
      <c r="AM11" s="330">
        <f t="shared" si="0"/>
        <v>0</v>
      </c>
      <c r="AN11" s="330">
        <f>(INDEX(_regrA0,ROW(),_mes)*Prevs!G$5 +   INDEX(_regrA0,ROW(),IF(_mes=12,1,_mes+1))*(7-Prevs!G$5))/7</f>
        <v>0</v>
      </c>
      <c r="AO11" s="330">
        <f>(INDEX(_regrA0,ROW(),_mes)*Prevs!H$5 +   INDEX(_regrA0,ROW(),IF(_mes=12,1,_mes+1))*(7-Prevs!H$5))/7</f>
        <v>0</v>
      </c>
      <c r="AP11" s="330">
        <f>(INDEX(_regrA0,ROW(),_mes)*Prevs!I$5 +   INDEX(_regrA0,ROW(),IF(_mes=12,1,_mes+1))*(7-Prevs!I$5))/7</f>
        <v>0</v>
      </c>
      <c r="AQ11" s="330">
        <f t="shared" si="1"/>
        <v>0</v>
      </c>
      <c r="AR11" s="330">
        <f t="shared" si="1"/>
        <v>0</v>
      </c>
      <c r="AS11" s="330">
        <f t="shared" si="1"/>
        <v>0</v>
      </c>
      <c r="AT11" s="330">
        <f t="shared" si="1"/>
        <v>0</v>
      </c>
      <c r="AU11" s="330">
        <f t="shared" si="1"/>
        <v>0</v>
      </c>
      <c r="AV11" s="330">
        <f t="shared" si="1"/>
        <v>0</v>
      </c>
      <c r="AX11" s="330">
        <f>(INDEX(_regrA1,ROW(),_mes)*Prevs!$D$5 +   INDEX(_regrA1,ROW(),IF(_mes=1,12,_mes-1))*(7-Prevs!$D$5))/7</f>
        <v>1</v>
      </c>
      <c r="AY11" s="330">
        <f t="shared" si="2"/>
        <v>1</v>
      </c>
      <c r="AZ11" s="330">
        <f t="shared" si="2"/>
        <v>1</v>
      </c>
      <c r="BA11" s="330">
        <f>(INDEX(_regrA1,ROW(),_mes)*Prevs!G$5 +   INDEX(_regrA1,ROW(),IF(_mes=12,1,_mes+1))*(7-Prevs!G$5))/7</f>
        <v>1</v>
      </c>
      <c r="BB11" s="330">
        <f>(INDEX(_regrA1,ROW(),_mes)*Prevs!H$5 +   INDEX(_regrA1,ROW(),IF(_mes=12,1,_mes+1))*(7-Prevs!H$5))/7</f>
        <v>1</v>
      </c>
      <c r="BC11" s="330">
        <f>(INDEX(_regrA1,ROW(),_mes)*Prevs!I$5 +   INDEX(_regrA1,ROW(),IF(_mes=12,1,_mes+1))*(7-Prevs!I$5))/7</f>
        <v>1</v>
      </c>
      <c r="BD11">
        <f t="shared" si="3"/>
        <v>1</v>
      </c>
      <c r="BE11">
        <f t="shared" si="3"/>
        <v>1</v>
      </c>
      <c r="BF11">
        <f t="shared" si="3"/>
        <v>1</v>
      </c>
      <c r="BG11">
        <f t="shared" si="3"/>
        <v>1</v>
      </c>
      <c r="BH11">
        <f t="shared" si="3"/>
        <v>1</v>
      </c>
      <c r="BI11">
        <f t="shared" si="3"/>
        <v>1</v>
      </c>
    </row>
    <row r="12" spans="1:61" x14ac:dyDescent="0.25">
      <c r="A12" s="307" t="s">
        <v>729</v>
      </c>
      <c r="B12" s="312">
        <v>52</v>
      </c>
      <c r="C12" s="307" t="s">
        <v>96</v>
      </c>
      <c r="D12" s="312">
        <v>47</v>
      </c>
      <c r="E12" s="307" t="s">
        <v>90</v>
      </c>
      <c r="F12" s="315">
        <v>4.5</v>
      </c>
      <c r="G12" s="315">
        <v>46.7</v>
      </c>
      <c r="H12" s="315">
        <v>55.2</v>
      </c>
      <c r="I12" s="315">
        <v>29.2</v>
      </c>
      <c r="J12" s="315">
        <v>-12.3</v>
      </c>
      <c r="K12" s="315">
        <v>39.1</v>
      </c>
      <c r="L12" s="315">
        <v>20.2</v>
      </c>
      <c r="M12" s="315">
        <v>27</v>
      </c>
      <c r="N12" s="315">
        <v>3.2</v>
      </c>
      <c r="O12" s="315">
        <v>4.5</v>
      </c>
      <c r="P12" s="315">
        <v>8.4</v>
      </c>
      <c r="Q12" s="315">
        <v>37.6</v>
      </c>
      <c r="R12" s="304"/>
      <c r="S12" s="307" t="s">
        <v>730</v>
      </c>
      <c r="T12" s="312">
        <v>52</v>
      </c>
      <c r="U12" s="307" t="s">
        <v>96</v>
      </c>
      <c r="V12" s="312">
        <v>47</v>
      </c>
      <c r="W12" s="307" t="s">
        <v>90</v>
      </c>
      <c r="X12" s="313">
        <v>2.09</v>
      </c>
      <c r="Y12" s="313">
        <v>1.9239999999999999</v>
      </c>
      <c r="Z12" s="313">
        <v>1.8779999999999999</v>
      </c>
      <c r="AA12" s="313">
        <v>2.024</v>
      </c>
      <c r="AB12" s="313">
        <v>2.3109999999999999</v>
      </c>
      <c r="AC12" s="313">
        <v>2.028</v>
      </c>
      <c r="AD12" s="313">
        <v>2.1080000000000001</v>
      </c>
      <c r="AE12" s="313">
        <v>2.0489999999999999</v>
      </c>
      <c r="AF12" s="313">
        <v>2.2269999999999999</v>
      </c>
      <c r="AG12" s="313">
        <v>2.1819999999999999</v>
      </c>
      <c r="AH12" s="313">
        <v>2.1520000000000001</v>
      </c>
      <c r="AI12" s="313">
        <v>1.9419999999999999</v>
      </c>
      <c r="AK12" s="330">
        <f>(INDEX(_regrA0,ROW(),_mes)*Prevs!$D$5 +   INDEX(_regrA0,ROW(),IF(_mes=1,12,_mes-1))*(7-Prevs!$D$5))/7</f>
        <v>16.557142857142857</v>
      </c>
      <c r="AL12" s="330">
        <f t="shared" si="0"/>
        <v>46.7</v>
      </c>
      <c r="AM12" s="330">
        <f t="shared" si="0"/>
        <v>46.7</v>
      </c>
      <c r="AN12" s="330">
        <f>(INDEX(_regrA0,ROW(),_mes)*Prevs!G$5 +   INDEX(_regrA0,ROW(),IF(_mes=12,1,_mes+1))*(7-Prevs!G$5))/7</f>
        <v>46.7</v>
      </c>
      <c r="AO12" s="330">
        <f>(INDEX(_regrA0,ROW(),_mes)*Prevs!H$5 +   INDEX(_regrA0,ROW(),IF(_mes=12,1,_mes+1))*(7-Prevs!H$5))/7</f>
        <v>49.128571428571426</v>
      </c>
      <c r="AP12" s="330">
        <f>(INDEX(_regrA0,ROW(),_mes)*Prevs!I$5 +   INDEX(_regrA0,ROW(),IF(_mes=12,1,_mes+1))*(7-Prevs!I$5))/7</f>
        <v>55.2</v>
      </c>
      <c r="AQ12" s="330">
        <f t="shared" si="1"/>
        <v>55.2</v>
      </c>
      <c r="AR12" s="330">
        <f t="shared" si="1"/>
        <v>55.2</v>
      </c>
      <c r="AS12" s="330">
        <f t="shared" si="1"/>
        <v>55.2</v>
      </c>
      <c r="AT12" s="330">
        <f t="shared" si="1"/>
        <v>55.2</v>
      </c>
      <c r="AU12" s="330">
        <f t="shared" si="1"/>
        <v>55.2</v>
      </c>
      <c r="AV12" s="330">
        <f t="shared" si="1"/>
        <v>55.2</v>
      </c>
      <c r="AX12" s="330">
        <f>(INDEX(_regrA1,ROW(),_mes)*Prevs!$D$5 +   INDEX(_regrA1,ROW(),IF(_mes=1,12,_mes-1))*(7-Prevs!$D$5))/7</f>
        <v>2.0425714285714283</v>
      </c>
      <c r="AY12" s="330">
        <f t="shared" si="2"/>
        <v>1.9239999999999999</v>
      </c>
      <c r="AZ12" s="330">
        <f t="shared" si="2"/>
        <v>1.9239999999999999</v>
      </c>
      <c r="BA12" s="330">
        <f>(INDEX(_regrA1,ROW(),_mes)*Prevs!G$5 +   INDEX(_regrA1,ROW(),IF(_mes=12,1,_mes+1))*(7-Prevs!G$5))/7</f>
        <v>1.9239999999999999</v>
      </c>
      <c r="BB12" s="330">
        <f>(INDEX(_regrA1,ROW(),_mes)*Prevs!H$5 +   INDEX(_regrA1,ROW(),IF(_mes=12,1,_mes+1))*(7-Prevs!H$5))/7</f>
        <v>1.9108571428571428</v>
      </c>
      <c r="BC12" s="330">
        <f>(INDEX(_regrA1,ROW(),_mes)*Prevs!I$5 +   INDEX(_regrA1,ROW(),IF(_mes=12,1,_mes+1))*(7-Prevs!I$5))/7</f>
        <v>1.8779999999999999</v>
      </c>
      <c r="BD12">
        <f t="shared" si="3"/>
        <v>1.8779999999999999</v>
      </c>
      <c r="BE12">
        <f t="shared" si="3"/>
        <v>1.8779999999999999</v>
      </c>
      <c r="BF12">
        <f t="shared" si="3"/>
        <v>1.8779999999999999</v>
      </c>
      <c r="BG12">
        <f t="shared" si="3"/>
        <v>1.8779999999999999</v>
      </c>
      <c r="BH12">
        <f t="shared" si="3"/>
        <v>1.8779999999999999</v>
      </c>
      <c r="BI12">
        <f t="shared" si="3"/>
        <v>1.8779999999999999</v>
      </c>
    </row>
    <row r="13" spans="1:61" x14ac:dyDescent="0.25">
      <c r="A13" s="307" t="s">
        <v>729</v>
      </c>
      <c r="B13" s="312">
        <v>51</v>
      </c>
      <c r="C13" s="307" t="s">
        <v>95</v>
      </c>
      <c r="D13" s="312">
        <v>47</v>
      </c>
      <c r="E13" s="307" t="s">
        <v>90</v>
      </c>
      <c r="F13" s="315">
        <v>-1.2</v>
      </c>
      <c r="G13" s="315">
        <v>44.7</v>
      </c>
      <c r="H13" s="315">
        <v>50</v>
      </c>
      <c r="I13" s="315">
        <v>25.9</v>
      </c>
      <c r="J13" s="315">
        <v>-18.399999999999999</v>
      </c>
      <c r="K13" s="315">
        <v>36.200000000000003</v>
      </c>
      <c r="L13" s="315">
        <v>16.899999999999999</v>
      </c>
      <c r="M13" s="315">
        <v>24.3</v>
      </c>
      <c r="N13" s="315">
        <v>0.8</v>
      </c>
      <c r="O13" s="315">
        <v>2.6</v>
      </c>
      <c r="P13" s="315">
        <v>6.2</v>
      </c>
      <c r="Q13" s="315">
        <v>33</v>
      </c>
      <c r="R13" s="304"/>
      <c r="S13" s="307" t="s">
        <v>730</v>
      </c>
      <c r="T13" s="312">
        <v>51</v>
      </c>
      <c r="U13" s="307" t="s">
        <v>95</v>
      </c>
      <c r="V13" s="312">
        <v>47</v>
      </c>
      <c r="W13" s="307" t="s">
        <v>90</v>
      </c>
      <c r="X13" s="313">
        <v>2.0379999999999998</v>
      </c>
      <c r="Y13" s="313">
        <v>1.857</v>
      </c>
      <c r="Z13" s="313">
        <v>1.8160000000000001</v>
      </c>
      <c r="AA13" s="313">
        <v>1.9510000000000001</v>
      </c>
      <c r="AB13" s="313">
        <v>2.254</v>
      </c>
      <c r="AC13" s="313">
        <v>1.954</v>
      </c>
      <c r="AD13" s="313">
        <v>2.04</v>
      </c>
      <c r="AE13" s="313">
        <v>1.978</v>
      </c>
      <c r="AF13" s="313">
        <v>2.1579999999999999</v>
      </c>
      <c r="AG13" s="313">
        <v>2.1110000000000002</v>
      </c>
      <c r="AH13" s="313">
        <v>2.0790000000000002</v>
      </c>
      <c r="AI13" s="313">
        <v>1.8859999999999999</v>
      </c>
      <c r="AK13" s="330">
        <f>(INDEX(_regrA0,ROW(),_mes)*Prevs!$D$5 +   INDEX(_regrA0,ROW(),IF(_mes=1,12,_mes-1))*(7-Prevs!$D$5))/7</f>
        <v>11.914285714285715</v>
      </c>
      <c r="AL13" s="330">
        <f t="shared" si="0"/>
        <v>44.7</v>
      </c>
      <c r="AM13" s="330">
        <f t="shared" si="0"/>
        <v>44.7</v>
      </c>
      <c r="AN13" s="330">
        <f>(INDEX(_regrA0,ROW(),_mes)*Prevs!G$5 +   INDEX(_regrA0,ROW(),IF(_mes=12,1,_mes+1))*(7-Prevs!G$5))/7</f>
        <v>44.7</v>
      </c>
      <c r="AO13" s="330">
        <f>(INDEX(_regrA0,ROW(),_mes)*Prevs!H$5 +   INDEX(_regrA0,ROW(),IF(_mes=12,1,_mes+1))*(7-Prevs!H$5))/7</f>
        <v>46.214285714285715</v>
      </c>
      <c r="AP13" s="330">
        <f>(INDEX(_regrA0,ROW(),_mes)*Prevs!I$5 +   INDEX(_regrA0,ROW(),IF(_mes=12,1,_mes+1))*(7-Prevs!I$5))/7</f>
        <v>50</v>
      </c>
      <c r="AQ13" s="330">
        <f t="shared" si="1"/>
        <v>50</v>
      </c>
      <c r="AR13" s="330">
        <f t="shared" si="1"/>
        <v>50</v>
      </c>
      <c r="AS13" s="330">
        <f t="shared" si="1"/>
        <v>50</v>
      </c>
      <c r="AT13" s="330">
        <f t="shared" si="1"/>
        <v>50</v>
      </c>
      <c r="AU13" s="330">
        <f t="shared" si="1"/>
        <v>50</v>
      </c>
      <c r="AV13" s="330">
        <f t="shared" si="1"/>
        <v>50</v>
      </c>
      <c r="AX13" s="330">
        <f>(INDEX(_regrA1,ROW(),_mes)*Prevs!$D$5 +   INDEX(_regrA1,ROW(),IF(_mes=1,12,_mes-1))*(7-Prevs!$D$5))/7</f>
        <v>1.9862857142857142</v>
      </c>
      <c r="AY13" s="330">
        <f t="shared" si="2"/>
        <v>1.857</v>
      </c>
      <c r="AZ13" s="330">
        <f t="shared" si="2"/>
        <v>1.857</v>
      </c>
      <c r="BA13" s="330">
        <f>(INDEX(_regrA1,ROW(),_mes)*Prevs!G$5 +   INDEX(_regrA1,ROW(),IF(_mes=12,1,_mes+1))*(7-Prevs!G$5))/7</f>
        <v>1.857</v>
      </c>
      <c r="BB13" s="330">
        <f>(INDEX(_regrA1,ROW(),_mes)*Prevs!H$5 +   INDEX(_regrA1,ROW(),IF(_mes=12,1,_mes+1))*(7-Prevs!H$5))/7</f>
        <v>1.8452857142857142</v>
      </c>
      <c r="BC13" s="330">
        <f>(INDEX(_regrA1,ROW(),_mes)*Prevs!I$5 +   INDEX(_regrA1,ROW(),IF(_mes=12,1,_mes+1))*(7-Prevs!I$5))/7</f>
        <v>1.8160000000000001</v>
      </c>
      <c r="BD13">
        <f t="shared" si="3"/>
        <v>1.8160000000000001</v>
      </c>
      <c r="BE13">
        <f t="shared" si="3"/>
        <v>1.8160000000000001</v>
      </c>
      <c r="BF13">
        <f t="shared" si="3"/>
        <v>1.8160000000000001</v>
      </c>
      <c r="BG13">
        <f t="shared" si="3"/>
        <v>1.8160000000000001</v>
      </c>
      <c r="BH13">
        <f t="shared" si="3"/>
        <v>1.8160000000000001</v>
      </c>
      <c r="BI13">
        <f t="shared" si="3"/>
        <v>1.8160000000000001</v>
      </c>
    </row>
    <row r="14" spans="1:61" x14ac:dyDescent="0.25">
      <c r="A14" s="307" t="s">
        <v>729</v>
      </c>
      <c r="B14" s="312">
        <v>22</v>
      </c>
      <c r="C14" s="307" t="s">
        <v>60</v>
      </c>
      <c r="D14" s="312">
        <v>24</v>
      </c>
      <c r="E14" s="307" t="s">
        <v>31</v>
      </c>
      <c r="F14" s="315">
        <v>21.9</v>
      </c>
      <c r="G14" s="315">
        <v>15</v>
      </c>
      <c r="H14" s="315">
        <v>7.8</v>
      </c>
      <c r="I14" s="315">
        <v>16</v>
      </c>
      <c r="J14" s="315">
        <v>9.3000000000000007</v>
      </c>
      <c r="K14" s="315">
        <v>7.7</v>
      </c>
      <c r="L14" s="315">
        <v>4.5999999999999996</v>
      </c>
      <c r="M14" s="315">
        <v>3</v>
      </c>
      <c r="N14" s="315">
        <v>2.2999999999999998</v>
      </c>
      <c r="O14" s="315">
        <v>0.6</v>
      </c>
      <c r="P14" s="315">
        <v>2.8</v>
      </c>
      <c r="Q14" s="315">
        <v>-4.0999999999999996</v>
      </c>
      <c r="R14" s="304"/>
      <c r="S14" s="307" t="s">
        <v>730</v>
      </c>
      <c r="T14" s="312">
        <v>22</v>
      </c>
      <c r="U14" s="307" t="s">
        <v>60</v>
      </c>
      <c r="V14" s="312">
        <v>24</v>
      </c>
      <c r="W14" s="307" t="s">
        <v>31</v>
      </c>
      <c r="X14" s="313">
        <v>0.189</v>
      </c>
      <c r="Y14" s="313">
        <v>0.20100000000000001</v>
      </c>
      <c r="Z14" s="313">
        <v>0.221</v>
      </c>
      <c r="AA14" s="313">
        <v>0.21299999999999999</v>
      </c>
      <c r="AB14" s="313">
        <v>0.218</v>
      </c>
      <c r="AC14" s="313">
        <v>0.21299999999999999</v>
      </c>
      <c r="AD14" s="313">
        <v>0.216</v>
      </c>
      <c r="AE14" s="313">
        <v>0.215</v>
      </c>
      <c r="AF14" s="313">
        <v>0.21</v>
      </c>
      <c r="AG14" s="313">
        <v>0.218</v>
      </c>
      <c r="AH14" s="313">
        <v>0.21199999999999999</v>
      </c>
      <c r="AI14" s="313">
        <v>0.22500000000000001</v>
      </c>
      <c r="AK14" s="330">
        <f>(INDEX(_regrA0,ROW(),_mes)*Prevs!$D$5 +   INDEX(_regrA0,ROW(),IF(_mes=1,12,_mes-1))*(7-Prevs!$D$5))/7</f>
        <v>19.928571428571427</v>
      </c>
      <c r="AL14" s="330">
        <f t="shared" si="0"/>
        <v>15</v>
      </c>
      <c r="AM14" s="330">
        <f t="shared" si="0"/>
        <v>15</v>
      </c>
      <c r="AN14" s="330">
        <f>(INDEX(_regrA0,ROW(),_mes)*Prevs!G$5 +   INDEX(_regrA0,ROW(),IF(_mes=12,1,_mes+1))*(7-Prevs!G$5))/7</f>
        <v>15</v>
      </c>
      <c r="AO14" s="330">
        <f>(INDEX(_regrA0,ROW(),_mes)*Prevs!H$5 +   INDEX(_regrA0,ROW(),IF(_mes=12,1,_mes+1))*(7-Prevs!H$5))/7</f>
        <v>12.942857142857141</v>
      </c>
      <c r="AP14" s="330">
        <f>(INDEX(_regrA0,ROW(),_mes)*Prevs!I$5 +   INDEX(_regrA0,ROW(),IF(_mes=12,1,_mes+1))*(7-Prevs!I$5))/7</f>
        <v>7.8</v>
      </c>
      <c r="AQ14" s="330">
        <f t="shared" si="1"/>
        <v>7.8</v>
      </c>
      <c r="AR14" s="330">
        <f t="shared" si="1"/>
        <v>7.8</v>
      </c>
      <c r="AS14" s="330">
        <f t="shared" si="1"/>
        <v>7.8</v>
      </c>
      <c r="AT14" s="330">
        <f t="shared" si="1"/>
        <v>7.8</v>
      </c>
      <c r="AU14" s="330">
        <f t="shared" si="1"/>
        <v>7.8</v>
      </c>
      <c r="AV14" s="330">
        <f t="shared" si="1"/>
        <v>7.8</v>
      </c>
      <c r="AX14" s="330">
        <f>(INDEX(_regrA1,ROW(),_mes)*Prevs!$D$5 +   INDEX(_regrA1,ROW(),IF(_mes=1,12,_mes-1))*(7-Prevs!$D$5))/7</f>
        <v>0.19242857142857142</v>
      </c>
      <c r="AY14" s="330">
        <f t="shared" si="2"/>
        <v>0.20100000000000001</v>
      </c>
      <c r="AZ14" s="330">
        <f t="shared" si="2"/>
        <v>0.20100000000000001</v>
      </c>
      <c r="BA14" s="330">
        <f>(INDEX(_regrA1,ROW(),_mes)*Prevs!G$5 +   INDEX(_regrA1,ROW(),IF(_mes=12,1,_mes+1))*(7-Prevs!G$5))/7</f>
        <v>0.20100000000000001</v>
      </c>
      <c r="BB14" s="330">
        <f>(INDEX(_regrA1,ROW(),_mes)*Prevs!H$5 +   INDEX(_regrA1,ROW(),IF(_mes=12,1,_mes+1))*(7-Prevs!H$5))/7</f>
        <v>0.20671428571428571</v>
      </c>
      <c r="BC14" s="330">
        <f>(INDEX(_regrA1,ROW(),_mes)*Prevs!I$5 +   INDEX(_regrA1,ROW(),IF(_mes=12,1,_mes+1))*(7-Prevs!I$5))/7</f>
        <v>0.221</v>
      </c>
      <c r="BD14">
        <f t="shared" si="3"/>
        <v>0.221</v>
      </c>
      <c r="BE14">
        <f t="shared" si="3"/>
        <v>0.221</v>
      </c>
      <c r="BF14">
        <f t="shared" si="3"/>
        <v>0.221</v>
      </c>
      <c r="BG14">
        <f t="shared" si="3"/>
        <v>0.221</v>
      </c>
      <c r="BH14">
        <f t="shared" si="3"/>
        <v>0.221</v>
      </c>
      <c r="BI14">
        <f t="shared" si="3"/>
        <v>0.221</v>
      </c>
    </row>
    <row r="15" spans="1:61" x14ac:dyDescent="0.25">
      <c r="A15" s="307" t="s">
        <v>729</v>
      </c>
      <c r="B15" s="312">
        <v>207</v>
      </c>
      <c r="C15" s="307" t="s">
        <v>63</v>
      </c>
      <c r="D15" s="312">
        <v>206</v>
      </c>
      <c r="E15" s="307" t="s">
        <v>62</v>
      </c>
      <c r="F15" s="315">
        <v>3.9</v>
      </c>
      <c r="G15" s="315">
        <v>1.3</v>
      </c>
      <c r="H15" s="315">
        <v>2.5</v>
      </c>
      <c r="I15" s="315">
        <v>1.9</v>
      </c>
      <c r="J15" s="315">
        <v>1.9</v>
      </c>
      <c r="K15" s="315">
        <v>1.1000000000000001</v>
      </c>
      <c r="L15" s="315">
        <v>1.6</v>
      </c>
      <c r="M15" s="315">
        <v>1.6</v>
      </c>
      <c r="N15" s="315">
        <v>0.7</v>
      </c>
      <c r="O15" s="315">
        <v>2.2999999999999998</v>
      </c>
      <c r="P15" s="315">
        <v>1</v>
      </c>
      <c r="Q15" s="315">
        <v>0.8</v>
      </c>
      <c r="R15" s="304"/>
      <c r="S15" s="307" t="s">
        <v>730</v>
      </c>
      <c r="T15" s="312">
        <v>207</v>
      </c>
      <c r="U15" s="307" t="s">
        <v>63</v>
      </c>
      <c r="V15" s="312">
        <v>206</v>
      </c>
      <c r="W15" s="307" t="s">
        <v>62</v>
      </c>
      <c r="X15" s="313">
        <v>1.0109999999999999</v>
      </c>
      <c r="Y15" s="313">
        <v>1.0169999999999999</v>
      </c>
      <c r="Z15" s="313">
        <v>1.0149999999999999</v>
      </c>
      <c r="AA15" s="313">
        <v>1.018</v>
      </c>
      <c r="AB15" s="313">
        <v>1.0149999999999999</v>
      </c>
      <c r="AC15" s="313">
        <v>1.016</v>
      </c>
      <c r="AD15" s="313">
        <v>1.014</v>
      </c>
      <c r="AE15" s="313">
        <v>1.014</v>
      </c>
      <c r="AF15" s="313">
        <v>1.018</v>
      </c>
      <c r="AG15" s="313">
        <v>1.0069999999999999</v>
      </c>
      <c r="AH15" s="313">
        <v>1.014</v>
      </c>
      <c r="AI15" s="313">
        <v>1.014</v>
      </c>
      <c r="AK15" s="330">
        <f>(INDEX(_regrA0,ROW(),_mes)*Prevs!$D$5 +   INDEX(_regrA0,ROW(),IF(_mes=1,12,_mes-1))*(7-Prevs!$D$5))/7</f>
        <v>3.1571428571428575</v>
      </c>
      <c r="AL15" s="330">
        <f t="shared" si="0"/>
        <v>1.3</v>
      </c>
      <c r="AM15" s="330">
        <f t="shared" si="0"/>
        <v>1.3</v>
      </c>
      <c r="AN15" s="330">
        <f>(INDEX(_regrA0,ROW(),_mes)*Prevs!G$5 +   INDEX(_regrA0,ROW(),IF(_mes=12,1,_mes+1))*(7-Prevs!G$5))/7</f>
        <v>1.3</v>
      </c>
      <c r="AO15" s="330">
        <f>(INDEX(_regrA0,ROW(),_mes)*Prevs!H$5 +   INDEX(_regrA0,ROW(),IF(_mes=12,1,_mes+1))*(7-Prevs!H$5))/7</f>
        <v>1.6428571428571428</v>
      </c>
      <c r="AP15" s="330">
        <f>(INDEX(_regrA0,ROW(),_mes)*Prevs!I$5 +   INDEX(_regrA0,ROW(),IF(_mes=12,1,_mes+1))*(7-Prevs!I$5))/7</f>
        <v>2.5</v>
      </c>
      <c r="AQ15" s="330">
        <f t="shared" si="1"/>
        <v>2.5</v>
      </c>
      <c r="AR15" s="330">
        <f t="shared" si="1"/>
        <v>2.5</v>
      </c>
      <c r="AS15" s="330">
        <f t="shared" si="1"/>
        <v>2.5</v>
      </c>
      <c r="AT15" s="330">
        <f t="shared" si="1"/>
        <v>2.5</v>
      </c>
      <c r="AU15" s="330">
        <f t="shared" si="1"/>
        <v>2.5</v>
      </c>
      <c r="AV15" s="330">
        <f t="shared" si="1"/>
        <v>2.5</v>
      </c>
      <c r="AX15" s="330">
        <f>(INDEX(_regrA1,ROW(),_mes)*Prevs!$D$5 +   INDEX(_regrA1,ROW(),IF(_mes=1,12,_mes-1))*(7-Prevs!$D$5))/7</f>
        <v>1.0127142857142857</v>
      </c>
      <c r="AY15" s="330">
        <f t="shared" si="2"/>
        <v>1.0169999999999999</v>
      </c>
      <c r="AZ15" s="330">
        <f t="shared" si="2"/>
        <v>1.0169999999999999</v>
      </c>
      <c r="BA15" s="330">
        <f>(INDEX(_regrA1,ROW(),_mes)*Prevs!G$5 +   INDEX(_regrA1,ROW(),IF(_mes=12,1,_mes+1))*(7-Prevs!G$5))/7</f>
        <v>1.0169999999999999</v>
      </c>
      <c r="BB15" s="330">
        <f>(INDEX(_regrA1,ROW(),_mes)*Prevs!H$5 +   INDEX(_regrA1,ROW(),IF(_mes=12,1,_mes+1))*(7-Prevs!H$5))/7</f>
        <v>1.0164285714285712</v>
      </c>
      <c r="BC15" s="330">
        <f>(INDEX(_regrA1,ROW(),_mes)*Prevs!I$5 +   INDEX(_regrA1,ROW(),IF(_mes=12,1,_mes+1))*(7-Prevs!I$5))/7</f>
        <v>1.0149999999999999</v>
      </c>
      <c r="BD15">
        <f t="shared" si="3"/>
        <v>1.0149999999999999</v>
      </c>
      <c r="BE15">
        <f t="shared" si="3"/>
        <v>1.0149999999999999</v>
      </c>
      <c r="BF15">
        <f t="shared" si="3"/>
        <v>1.0149999999999999</v>
      </c>
      <c r="BG15">
        <f t="shared" si="3"/>
        <v>1.0149999999999999</v>
      </c>
      <c r="BH15">
        <f t="shared" si="3"/>
        <v>1.0149999999999999</v>
      </c>
      <c r="BI15" s="259">
        <f t="shared" si="3"/>
        <v>1.0149999999999999</v>
      </c>
    </row>
    <row r="16" spans="1:61" x14ac:dyDescent="0.25">
      <c r="A16" s="307" t="s">
        <v>729</v>
      </c>
      <c r="B16" s="312">
        <v>28</v>
      </c>
      <c r="C16" s="307" t="s">
        <v>64</v>
      </c>
      <c r="D16" s="312">
        <v>206</v>
      </c>
      <c r="E16" s="307" t="s">
        <v>62</v>
      </c>
      <c r="F16" s="315">
        <v>12.8</v>
      </c>
      <c r="G16" s="315">
        <v>4</v>
      </c>
      <c r="H16" s="315">
        <v>7.5</v>
      </c>
      <c r="I16" s="315">
        <v>5.8</v>
      </c>
      <c r="J16" s="315">
        <v>5.0999999999999996</v>
      </c>
      <c r="K16" s="315">
        <v>4</v>
      </c>
      <c r="L16" s="315">
        <v>4.5999999999999996</v>
      </c>
      <c r="M16" s="315">
        <v>4.2</v>
      </c>
      <c r="N16" s="315">
        <v>2.2999999999999998</v>
      </c>
      <c r="O16" s="315">
        <v>7.1</v>
      </c>
      <c r="P16" s="315">
        <v>4.3</v>
      </c>
      <c r="Q16" s="315">
        <v>4.7</v>
      </c>
      <c r="R16" s="304"/>
      <c r="S16" s="307" t="s">
        <v>730</v>
      </c>
      <c r="T16" s="312">
        <v>28</v>
      </c>
      <c r="U16" s="307" t="s">
        <v>64</v>
      </c>
      <c r="V16" s="312">
        <v>206</v>
      </c>
      <c r="W16" s="307" t="s">
        <v>62</v>
      </c>
      <c r="X16" s="313">
        <v>1.0369999999999999</v>
      </c>
      <c r="Y16" s="313">
        <v>1.056</v>
      </c>
      <c r="Z16" s="313">
        <v>1.05</v>
      </c>
      <c r="AA16" s="313">
        <v>1.0569999999999999</v>
      </c>
      <c r="AB16" s="313">
        <v>1.052</v>
      </c>
      <c r="AC16" s="313">
        <v>1.0529999999999999</v>
      </c>
      <c r="AD16" s="313">
        <v>1.0469999999999999</v>
      </c>
      <c r="AE16" s="313">
        <v>1.0509999999999999</v>
      </c>
      <c r="AF16" s="313">
        <v>1.0580000000000001</v>
      </c>
      <c r="AG16" s="313">
        <v>1.0229999999999999</v>
      </c>
      <c r="AH16" s="313">
        <v>1.0429999999999999</v>
      </c>
      <c r="AI16" s="313">
        <v>1.044</v>
      </c>
      <c r="AK16" s="330">
        <f>(INDEX(_regrA0,ROW(),_mes)*Prevs!$D$5 +   INDEX(_regrA0,ROW(),IF(_mes=1,12,_mes-1))*(7-Prevs!$D$5))/7</f>
        <v>10.285714285714286</v>
      </c>
      <c r="AL16" s="330">
        <f t="shared" si="0"/>
        <v>4</v>
      </c>
      <c r="AM16" s="330">
        <f t="shared" si="0"/>
        <v>4</v>
      </c>
      <c r="AN16" s="330">
        <f>(INDEX(_regrA0,ROW(),_mes)*Prevs!G$5 +   INDEX(_regrA0,ROW(),IF(_mes=12,1,_mes+1))*(7-Prevs!G$5))/7</f>
        <v>4</v>
      </c>
      <c r="AO16" s="330">
        <f>(INDEX(_regrA0,ROW(),_mes)*Prevs!H$5 +   INDEX(_regrA0,ROW(),IF(_mes=12,1,_mes+1))*(7-Prevs!H$5))/7</f>
        <v>5</v>
      </c>
      <c r="AP16" s="330">
        <f>(INDEX(_regrA0,ROW(),_mes)*Prevs!I$5 +   INDEX(_regrA0,ROW(),IF(_mes=12,1,_mes+1))*(7-Prevs!I$5))/7</f>
        <v>7.5</v>
      </c>
      <c r="AQ16" s="330">
        <f t="shared" ref="AQ16:AV25" si="4">INDEX(_regrA0,ROW(),IF(_mes=12,1,_mes+1))</f>
        <v>7.5</v>
      </c>
      <c r="AR16" s="330">
        <f t="shared" si="4"/>
        <v>7.5</v>
      </c>
      <c r="AS16" s="330">
        <f t="shared" si="4"/>
        <v>7.5</v>
      </c>
      <c r="AT16" s="330">
        <f t="shared" si="4"/>
        <v>7.5</v>
      </c>
      <c r="AU16" s="330">
        <f t="shared" si="4"/>
        <v>7.5</v>
      </c>
      <c r="AV16" s="330">
        <f t="shared" si="4"/>
        <v>7.5</v>
      </c>
      <c r="AX16" s="330">
        <f>(INDEX(_regrA1,ROW(),_mes)*Prevs!$D$5 +   INDEX(_regrA1,ROW(),IF(_mes=1,12,_mes-1))*(7-Prevs!$D$5))/7</f>
        <v>1.0424285714285715</v>
      </c>
      <c r="AY16" s="330">
        <f t="shared" si="2"/>
        <v>1.056</v>
      </c>
      <c r="AZ16" s="330">
        <f t="shared" si="2"/>
        <v>1.056</v>
      </c>
      <c r="BA16" s="330">
        <f>(INDEX(_regrA1,ROW(),_mes)*Prevs!G$5 +   INDEX(_regrA1,ROW(),IF(_mes=12,1,_mes+1))*(7-Prevs!G$5))/7</f>
        <v>1.056</v>
      </c>
      <c r="BB16" s="330">
        <f>(INDEX(_regrA1,ROW(),_mes)*Prevs!H$5 +   INDEX(_regrA1,ROW(),IF(_mes=12,1,_mes+1))*(7-Prevs!H$5))/7</f>
        <v>1.0542857142857145</v>
      </c>
      <c r="BC16" s="330">
        <f>(INDEX(_regrA1,ROW(),_mes)*Prevs!I$5 +   INDEX(_regrA1,ROW(),IF(_mes=12,1,_mes+1))*(7-Prevs!I$5))/7</f>
        <v>1.05</v>
      </c>
      <c r="BD16">
        <f t="shared" ref="BD16:BI25" si="5">INDEX(_regrA1,ROW(),IF(_mes=12,1,_mes+1))</f>
        <v>1.05</v>
      </c>
      <c r="BE16">
        <f t="shared" si="5"/>
        <v>1.05</v>
      </c>
      <c r="BF16">
        <f t="shared" si="5"/>
        <v>1.05</v>
      </c>
      <c r="BG16">
        <f t="shared" si="5"/>
        <v>1.05</v>
      </c>
      <c r="BH16">
        <f t="shared" si="5"/>
        <v>1.05</v>
      </c>
      <c r="BI16" s="259">
        <f t="shared" si="5"/>
        <v>1.05</v>
      </c>
    </row>
    <row r="17" spans="1:61" x14ac:dyDescent="0.25">
      <c r="A17" s="307" t="s">
        <v>729</v>
      </c>
      <c r="B17" s="312">
        <v>49</v>
      </c>
      <c r="C17" s="307" t="s">
        <v>92</v>
      </c>
      <c r="D17" s="312">
        <v>47</v>
      </c>
      <c r="E17" s="307" t="s">
        <v>90</v>
      </c>
      <c r="F17" s="315">
        <v>-32.200000000000003</v>
      </c>
      <c r="G17" s="315">
        <v>22.4</v>
      </c>
      <c r="H17" s="315">
        <v>14.6</v>
      </c>
      <c r="I17" s="315">
        <v>3.4</v>
      </c>
      <c r="J17" s="315">
        <v>-52.2</v>
      </c>
      <c r="K17" s="315">
        <v>13.2</v>
      </c>
      <c r="L17" s="315">
        <v>-11.4</v>
      </c>
      <c r="M17" s="315">
        <v>-3.7</v>
      </c>
      <c r="N17" s="315">
        <v>-23.4</v>
      </c>
      <c r="O17" s="315">
        <v>-20.9</v>
      </c>
      <c r="P17" s="315">
        <v>-12.8</v>
      </c>
      <c r="Q17" s="315">
        <v>15.1</v>
      </c>
      <c r="R17" s="304"/>
      <c r="S17" s="307" t="s">
        <v>730</v>
      </c>
      <c r="T17" s="312">
        <v>49</v>
      </c>
      <c r="U17" s="307" t="s">
        <v>92</v>
      </c>
      <c r="V17" s="312">
        <v>47</v>
      </c>
      <c r="W17" s="307" t="s">
        <v>90</v>
      </c>
      <c r="X17" s="313">
        <v>1.6479999999999999</v>
      </c>
      <c r="Y17" s="313">
        <v>1.4219999999999999</v>
      </c>
      <c r="Z17" s="313">
        <v>1.403</v>
      </c>
      <c r="AA17" s="313">
        <v>1.462</v>
      </c>
      <c r="AB17" s="313">
        <v>1.837</v>
      </c>
      <c r="AC17" s="313">
        <v>1.4810000000000001</v>
      </c>
      <c r="AD17" s="313">
        <v>1.637</v>
      </c>
      <c r="AE17" s="313">
        <v>1.58</v>
      </c>
      <c r="AF17" s="313">
        <v>1.7509999999999999</v>
      </c>
      <c r="AG17" s="313">
        <v>1.71</v>
      </c>
      <c r="AH17" s="313">
        <v>1.6319999999999999</v>
      </c>
      <c r="AI17" s="313">
        <v>1.444</v>
      </c>
      <c r="AK17" s="330">
        <f>(INDEX(_regrA0,ROW(),_mes)*Prevs!$D$5 +   INDEX(_regrA0,ROW(),IF(_mes=1,12,_mes-1))*(7-Prevs!$D$5))/7</f>
        <v>-16.600000000000001</v>
      </c>
      <c r="AL17" s="330">
        <f t="shared" si="0"/>
        <v>22.4</v>
      </c>
      <c r="AM17" s="330">
        <f t="shared" si="0"/>
        <v>22.4</v>
      </c>
      <c r="AN17" s="330">
        <f>(INDEX(_regrA0,ROW(),_mes)*Prevs!G$5 +   INDEX(_regrA0,ROW(),IF(_mes=12,1,_mes+1))*(7-Prevs!G$5))/7</f>
        <v>22.4</v>
      </c>
      <c r="AO17" s="330">
        <f>(INDEX(_regrA0,ROW(),_mes)*Prevs!H$5 +   INDEX(_regrA0,ROW(),IF(_mes=12,1,_mes+1))*(7-Prevs!H$5))/7</f>
        <v>20.171428571428571</v>
      </c>
      <c r="AP17" s="330">
        <f>(INDEX(_regrA0,ROW(),_mes)*Prevs!I$5 +   INDEX(_regrA0,ROW(),IF(_mes=12,1,_mes+1))*(7-Prevs!I$5))/7</f>
        <v>14.6</v>
      </c>
      <c r="AQ17" s="330">
        <f t="shared" si="4"/>
        <v>14.6</v>
      </c>
      <c r="AR17" s="330">
        <f t="shared" si="4"/>
        <v>14.6</v>
      </c>
      <c r="AS17" s="330">
        <f t="shared" si="4"/>
        <v>14.6</v>
      </c>
      <c r="AT17" s="330">
        <f t="shared" si="4"/>
        <v>14.6</v>
      </c>
      <c r="AU17" s="330">
        <f t="shared" si="4"/>
        <v>14.6</v>
      </c>
      <c r="AV17" s="330">
        <f t="shared" si="4"/>
        <v>14.6</v>
      </c>
      <c r="AX17" s="330">
        <f>(INDEX(_regrA1,ROW(),_mes)*Prevs!$D$5 +   INDEX(_regrA1,ROW(),IF(_mes=1,12,_mes-1))*(7-Prevs!$D$5))/7</f>
        <v>1.5834285714285714</v>
      </c>
      <c r="AY17" s="330">
        <f t="shared" si="2"/>
        <v>1.4219999999999999</v>
      </c>
      <c r="AZ17" s="330">
        <f t="shared" si="2"/>
        <v>1.4219999999999999</v>
      </c>
      <c r="BA17" s="330">
        <f>(INDEX(_regrA1,ROW(),_mes)*Prevs!G$5 +   INDEX(_regrA1,ROW(),IF(_mes=12,1,_mes+1))*(7-Prevs!G$5))/7</f>
        <v>1.4219999999999999</v>
      </c>
      <c r="BB17" s="330">
        <f>(INDEX(_regrA1,ROW(),_mes)*Prevs!H$5 +   INDEX(_regrA1,ROW(),IF(_mes=12,1,_mes+1))*(7-Prevs!H$5))/7</f>
        <v>1.4165714285714286</v>
      </c>
      <c r="BC17" s="330">
        <f>(INDEX(_regrA1,ROW(),_mes)*Prevs!I$5 +   INDEX(_regrA1,ROW(),IF(_mes=12,1,_mes+1))*(7-Prevs!I$5))/7</f>
        <v>1.403</v>
      </c>
      <c r="BD17">
        <f t="shared" si="5"/>
        <v>1.403</v>
      </c>
      <c r="BE17">
        <f t="shared" si="5"/>
        <v>1.403</v>
      </c>
      <c r="BF17">
        <f t="shared" si="5"/>
        <v>1.403</v>
      </c>
      <c r="BG17">
        <f t="shared" si="5"/>
        <v>1.403</v>
      </c>
      <c r="BH17">
        <f t="shared" si="5"/>
        <v>1.403</v>
      </c>
      <c r="BI17" s="259">
        <f t="shared" si="5"/>
        <v>1.403</v>
      </c>
    </row>
    <row r="18" spans="1:61" x14ac:dyDescent="0.25">
      <c r="A18" s="307" t="s">
        <v>729</v>
      </c>
      <c r="B18" s="312">
        <v>23</v>
      </c>
      <c r="C18" s="307" t="s">
        <v>66</v>
      </c>
      <c r="D18" s="312">
        <v>205</v>
      </c>
      <c r="E18" s="307" t="s">
        <v>65</v>
      </c>
      <c r="F18" s="315">
        <v>0.8</v>
      </c>
      <c r="G18" s="315">
        <v>-0.3</v>
      </c>
      <c r="H18" s="315">
        <v>2</v>
      </c>
      <c r="I18" s="315">
        <v>1.3</v>
      </c>
      <c r="J18" s="315">
        <v>2.2000000000000002</v>
      </c>
      <c r="K18" s="315">
        <v>2.4</v>
      </c>
      <c r="L18" s="315">
        <v>2.7</v>
      </c>
      <c r="M18" s="315">
        <v>1.8</v>
      </c>
      <c r="N18" s="315">
        <v>1.1000000000000001</v>
      </c>
      <c r="O18" s="315">
        <v>0.7</v>
      </c>
      <c r="P18" s="315">
        <v>1.3</v>
      </c>
      <c r="Q18" s="315">
        <v>0.9</v>
      </c>
      <c r="R18" s="304"/>
      <c r="S18" s="307" t="s">
        <v>730</v>
      </c>
      <c r="T18" s="312">
        <v>23</v>
      </c>
      <c r="U18" s="307" t="s">
        <v>66</v>
      </c>
      <c r="V18" s="312">
        <v>205</v>
      </c>
      <c r="W18" s="307" t="s">
        <v>65</v>
      </c>
      <c r="X18" s="313">
        <v>1.2450000000000001</v>
      </c>
      <c r="Y18" s="313">
        <v>1.242</v>
      </c>
      <c r="Z18" s="313">
        <v>1.24</v>
      </c>
      <c r="AA18" s="313">
        <v>1.2290000000000001</v>
      </c>
      <c r="AB18" s="313">
        <v>1.2210000000000001</v>
      </c>
      <c r="AC18" s="313">
        <v>1.2170000000000001</v>
      </c>
      <c r="AD18" s="313">
        <v>1.208</v>
      </c>
      <c r="AE18" s="313">
        <v>1.2130000000000001</v>
      </c>
      <c r="AF18" s="313">
        <v>1.222</v>
      </c>
      <c r="AG18" s="313">
        <v>1.2410000000000001</v>
      </c>
      <c r="AH18" s="313">
        <v>1.2390000000000001</v>
      </c>
      <c r="AI18" s="313">
        <v>1.244</v>
      </c>
      <c r="AK18" s="330">
        <f>(INDEX(_regrA0,ROW(),_mes)*Prevs!$D$5 +   INDEX(_regrA0,ROW(),IF(_mes=1,12,_mes-1))*(7-Prevs!$D$5))/7</f>
        <v>0.48571428571428571</v>
      </c>
      <c r="AL18" s="330">
        <f t="shared" si="0"/>
        <v>-0.3</v>
      </c>
      <c r="AM18" s="330">
        <f t="shared" si="0"/>
        <v>-0.3</v>
      </c>
      <c r="AN18" s="330">
        <f>(INDEX(_regrA0,ROW(),_mes)*Prevs!G$5 +   INDEX(_regrA0,ROW(),IF(_mes=12,1,_mes+1))*(7-Prevs!G$5))/7</f>
        <v>-0.3</v>
      </c>
      <c r="AO18" s="330">
        <f>(INDEX(_regrA0,ROW(),_mes)*Prevs!H$5 +   INDEX(_regrA0,ROW(),IF(_mes=12,1,_mes+1))*(7-Prevs!H$5))/7</f>
        <v>0.35714285714285715</v>
      </c>
      <c r="AP18" s="330">
        <f>(INDEX(_regrA0,ROW(),_mes)*Prevs!I$5 +   INDEX(_regrA0,ROW(),IF(_mes=12,1,_mes+1))*(7-Prevs!I$5))/7</f>
        <v>2</v>
      </c>
      <c r="AQ18" s="330">
        <f t="shared" si="4"/>
        <v>2</v>
      </c>
      <c r="AR18" s="330">
        <f t="shared" si="4"/>
        <v>2</v>
      </c>
      <c r="AS18" s="330">
        <f t="shared" si="4"/>
        <v>2</v>
      </c>
      <c r="AT18" s="330">
        <f t="shared" si="4"/>
        <v>2</v>
      </c>
      <c r="AU18" s="330">
        <f t="shared" si="4"/>
        <v>2</v>
      </c>
      <c r="AV18" s="330">
        <f t="shared" si="4"/>
        <v>2</v>
      </c>
      <c r="AX18" s="330">
        <f>(INDEX(_regrA1,ROW(),_mes)*Prevs!$D$5 +   INDEX(_regrA1,ROW(),IF(_mes=1,12,_mes-1))*(7-Prevs!$D$5))/7</f>
        <v>1.244142857142857</v>
      </c>
      <c r="AY18" s="330">
        <f t="shared" si="2"/>
        <v>1.242</v>
      </c>
      <c r="AZ18" s="330">
        <f t="shared" si="2"/>
        <v>1.242</v>
      </c>
      <c r="BA18" s="330">
        <f>(INDEX(_regrA1,ROW(),_mes)*Prevs!G$5 +   INDEX(_regrA1,ROW(),IF(_mes=12,1,_mes+1))*(7-Prevs!G$5))/7</f>
        <v>1.2419999999999998</v>
      </c>
      <c r="BB18" s="330">
        <f>(INDEX(_regrA1,ROW(),_mes)*Prevs!H$5 +   INDEX(_regrA1,ROW(),IF(_mes=12,1,_mes+1))*(7-Prevs!H$5))/7</f>
        <v>1.2414285714285713</v>
      </c>
      <c r="BC18" s="330">
        <f>(INDEX(_regrA1,ROW(),_mes)*Prevs!I$5 +   INDEX(_regrA1,ROW(),IF(_mes=12,1,_mes+1))*(7-Prevs!I$5))/7</f>
        <v>1.24</v>
      </c>
      <c r="BD18">
        <f t="shared" si="5"/>
        <v>1.24</v>
      </c>
      <c r="BE18">
        <f t="shared" si="5"/>
        <v>1.24</v>
      </c>
      <c r="BF18">
        <f t="shared" si="5"/>
        <v>1.24</v>
      </c>
      <c r="BG18">
        <f t="shared" si="5"/>
        <v>1.24</v>
      </c>
      <c r="BH18">
        <f t="shared" si="5"/>
        <v>1.24</v>
      </c>
      <c r="BI18">
        <f t="shared" si="5"/>
        <v>1.24</v>
      </c>
    </row>
    <row r="19" spans="1:61" x14ac:dyDescent="0.25">
      <c r="A19" s="307" t="s">
        <v>729</v>
      </c>
      <c r="B19" s="312">
        <v>15</v>
      </c>
      <c r="C19" s="307" t="s">
        <v>52</v>
      </c>
      <c r="D19" s="312">
        <v>14</v>
      </c>
      <c r="E19" s="307" t="s">
        <v>51</v>
      </c>
      <c r="F19" s="315">
        <v>-2.1</v>
      </c>
      <c r="G19" s="315">
        <v>0.1</v>
      </c>
      <c r="H19" s="315">
        <v>-7.1</v>
      </c>
      <c r="I19" s="315">
        <v>6.2</v>
      </c>
      <c r="J19" s="315">
        <v>1.6</v>
      </c>
      <c r="K19" s="315">
        <v>-0.7</v>
      </c>
      <c r="L19" s="315">
        <v>1.8</v>
      </c>
      <c r="M19" s="315">
        <v>3.1</v>
      </c>
      <c r="N19" s="315">
        <v>0.9</v>
      </c>
      <c r="O19" s="315">
        <v>0.3</v>
      </c>
      <c r="P19" s="315">
        <v>4</v>
      </c>
      <c r="Q19" s="315">
        <v>1.7</v>
      </c>
      <c r="R19" s="304"/>
      <c r="S19" s="307" t="s">
        <v>730</v>
      </c>
      <c r="T19" s="312">
        <v>15</v>
      </c>
      <c r="U19" s="307" t="s">
        <v>52</v>
      </c>
      <c r="V19" s="312">
        <v>14</v>
      </c>
      <c r="W19" s="307" t="s">
        <v>51</v>
      </c>
      <c r="X19" s="313">
        <v>1.6559999999999999</v>
      </c>
      <c r="Y19" s="313">
        <v>1.643</v>
      </c>
      <c r="Z19" s="313">
        <v>1.714</v>
      </c>
      <c r="AA19" s="313">
        <v>1.506</v>
      </c>
      <c r="AB19" s="313">
        <v>1.5780000000000001</v>
      </c>
      <c r="AC19" s="313">
        <v>1.6559999999999999</v>
      </c>
      <c r="AD19" s="313">
        <v>1.59</v>
      </c>
      <c r="AE19" s="313">
        <v>1.5409999999999999</v>
      </c>
      <c r="AF19" s="313">
        <v>1.6359999999999999</v>
      </c>
      <c r="AG19" s="313">
        <v>1.61</v>
      </c>
      <c r="AH19" s="313">
        <v>1.5149999999999999</v>
      </c>
      <c r="AI19" s="313">
        <v>1.593</v>
      </c>
      <c r="AK19" s="330">
        <f>(INDEX(_regrA0,ROW(),_mes)*Prevs!$D$5 +   INDEX(_regrA0,ROW(),IF(_mes=1,12,_mes-1))*(7-Prevs!$D$5))/7</f>
        <v>-1.4714285714285715</v>
      </c>
      <c r="AL19" s="330">
        <f t="shared" si="0"/>
        <v>0.1</v>
      </c>
      <c r="AM19" s="330">
        <f t="shared" si="0"/>
        <v>0.1</v>
      </c>
      <c r="AN19" s="330">
        <f>(INDEX(_regrA0,ROW(),_mes)*Prevs!G$5 +   INDEX(_regrA0,ROW(),IF(_mes=12,1,_mes+1))*(7-Prevs!G$5))/7</f>
        <v>0.1</v>
      </c>
      <c r="AO19" s="330">
        <f>(INDEX(_regrA0,ROW(),_mes)*Prevs!H$5 +   INDEX(_regrA0,ROW(),IF(_mes=12,1,_mes+1))*(7-Prevs!H$5))/7</f>
        <v>-1.9571428571428571</v>
      </c>
      <c r="AP19" s="330">
        <f>(INDEX(_regrA0,ROW(),_mes)*Prevs!I$5 +   INDEX(_regrA0,ROW(),IF(_mes=12,1,_mes+1))*(7-Prevs!I$5))/7</f>
        <v>-7.1</v>
      </c>
      <c r="AQ19" s="330">
        <f t="shared" si="4"/>
        <v>-7.1</v>
      </c>
      <c r="AR19" s="330">
        <f t="shared" si="4"/>
        <v>-7.1</v>
      </c>
      <c r="AS19" s="330">
        <f t="shared" si="4"/>
        <v>-7.1</v>
      </c>
      <c r="AT19" s="330">
        <f t="shared" si="4"/>
        <v>-7.1</v>
      </c>
      <c r="AU19" s="330">
        <f t="shared" si="4"/>
        <v>-7.1</v>
      </c>
      <c r="AV19" s="330">
        <f t="shared" si="4"/>
        <v>-7.1</v>
      </c>
      <c r="AX19" s="330">
        <f>(INDEX(_regrA1,ROW(),_mes)*Prevs!$D$5 +   INDEX(_regrA1,ROW(),IF(_mes=1,12,_mes-1))*(7-Prevs!$D$5))/7</f>
        <v>1.6522857142857141</v>
      </c>
      <c r="AY19" s="330">
        <f t="shared" si="2"/>
        <v>1.643</v>
      </c>
      <c r="AZ19" s="330">
        <f t="shared" si="2"/>
        <v>1.643</v>
      </c>
      <c r="BA19" s="330">
        <f>(INDEX(_regrA1,ROW(),_mes)*Prevs!G$5 +   INDEX(_regrA1,ROW(),IF(_mes=12,1,_mes+1))*(7-Prevs!G$5))/7</f>
        <v>1.643</v>
      </c>
      <c r="BB19" s="330">
        <f>(INDEX(_regrA1,ROW(),_mes)*Prevs!H$5 +   INDEX(_regrA1,ROW(),IF(_mes=12,1,_mes+1))*(7-Prevs!H$5))/7</f>
        <v>1.6632857142857145</v>
      </c>
      <c r="BC19" s="330">
        <f>(INDEX(_regrA1,ROW(),_mes)*Prevs!I$5 +   INDEX(_regrA1,ROW(),IF(_mes=12,1,_mes+1))*(7-Prevs!I$5))/7</f>
        <v>1.714</v>
      </c>
      <c r="BD19">
        <f t="shared" si="5"/>
        <v>1.714</v>
      </c>
      <c r="BE19">
        <f t="shared" si="5"/>
        <v>1.714</v>
      </c>
      <c r="BF19">
        <f t="shared" si="5"/>
        <v>1.714</v>
      </c>
      <c r="BG19">
        <f t="shared" si="5"/>
        <v>1.714</v>
      </c>
      <c r="BH19">
        <f t="shared" si="5"/>
        <v>1.714</v>
      </c>
      <c r="BI19">
        <f t="shared" si="5"/>
        <v>1.714</v>
      </c>
    </row>
    <row r="20" spans="1:61" x14ac:dyDescent="0.25">
      <c r="A20" s="307" t="s">
        <v>729</v>
      </c>
      <c r="B20" s="312">
        <v>8</v>
      </c>
      <c r="C20" s="307" t="s">
        <v>46</v>
      </c>
      <c r="D20" s="312">
        <v>6</v>
      </c>
      <c r="E20" s="307" t="s">
        <v>30</v>
      </c>
      <c r="F20" s="315">
        <v>23.8</v>
      </c>
      <c r="G20" s="315">
        <v>-2.6</v>
      </c>
      <c r="H20" s="315">
        <v>28.6</v>
      </c>
      <c r="I20" s="315">
        <v>36.4</v>
      </c>
      <c r="J20" s="315">
        <v>16.7</v>
      </c>
      <c r="K20" s="315">
        <v>33.9</v>
      </c>
      <c r="L20" s="315">
        <v>9.9</v>
      </c>
      <c r="M20" s="315">
        <v>21.6</v>
      </c>
      <c r="N20" s="315">
        <v>28.5</v>
      </c>
      <c r="O20" s="315">
        <v>7.2</v>
      </c>
      <c r="P20" s="315">
        <v>14.8</v>
      </c>
      <c r="Q20" s="315">
        <v>38.700000000000003</v>
      </c>
      <c r="R20" s="304"/>
      <c r="S20" s="307" t="s">
        <v>730</v>
      </c>
      <c r="T20" s="312">
        <v>8</v>
      </c>
      <c r="U20" s="307" t="s">
        <v>46</v>
      </c>
      <c r="V20" s="312">
        <v>6</v>
      </c>
      <c r="W20" s="307" t="s">
        <v>30</v>
      </c>
      <c r="X20" s="313">
        <v>1.127</v>
      </c>
      <c r="Y20" s="313">
        <v>1.157</v>
      </c>
      <c r="Z20" s="313">
        <v>1.139</v>
      </c>
      <c r="AA20" s="313">
        <v>1.127</v>
      </c>
      <c r="AB20" s="313">
        <v>1.1339999999999999</v>
      </c>
      <c r="AC20" s="313">
        <v>1.0920000000000001</v>
      </c>
      <c r="AD20" s="313">
        <v>1.1259999999999999</v>
      </c>
      <c r="AE20" s="313">
        <v>1.0920000000000001</v>
      </c>
      <c r="AF20" s="313">
        <v>1.0660000000000001</v>
      </c>
      <c r="AG20" s="313">
        <v>1.1160000000000001</v>
      </c>
      <c r="AH20" s="313">
        <v>1.1020000000000001</v>
      </c>
      <c r="AI20" s="313">
        <v>1.0880000000000001</v>
      </c>
      <c r="AK20" s="330">
        <f>(INDEX(_regrA0,ROW(),_mes)*Prevs!$D$5 +   INDEX(_regrA0,ROW(),IF(_mes=1,12,_mes-1))*(7-Prevs!$D$5))/7</f>
        <v>16.257142857142856</v>
      </c>
      <c r="AL20" s="330">
        <f t="shared" si="0"/>
        <v>-2.6</v>
      </c>
      <c r="AM20" s="330">
        <f t="shared" si="0"/>
        <v>-2.6</v>
      </c>
      <c r="AN20" s="330">
        <f>(INDEX(_regrA0,ROW(),_mes)*Prevs!G$5 +   INDEX(_regrA0,ROW(),IF(_mes=12,1,_mes+1))*(7-Prevs!G$5))/7</f>
        <v>-2.6</v>
      </c>
      <c r="AO20" s="330">
        <f>(INDEX(_regrA0,ROW(),_mes)*Prevs!H$5 +   INDEX(_regrA0,ROW(),IF(_mes=12,1,_mes+1))*(7-Prevs!H$5))/7</f>
        <v>6.3142857142857149</v>
      </c>
      <c r="AP20" s="330">
        <f>(INDEX(_regrA0,ROW(),_mes)*Prevs!I$5 +   INDEX(_regrA0,ROW(),IF(_mes=12,1,_mes+1))*(7-Prevs!I$5))/7</f>
        <v>28.6</v>
      </c>
      <c r="AQ20" s="330">
        <f t="shared" si="4"/>
        <v>28.6</v>
      </c>
      <c r="AR20" s="330">
        <f t="shared" si="4"/>
        <v>28.6</v>
      </c>
      <c r="AS20" s="330">
        <f t="shared" si="4"/>
        <v>28.6</v>
      </c>
      <c r="AT20" s="330">
        <f t="shared" si="4"/>
        <v>28.6</v>
      </c>
      <c r="AU20" s="330">
        <f t="shared" si="4"/>
        <v>28.6</v>
      </c>
      <c r="AV20" s="330">
        <f t="shared" si="4"/>
        <v>28.6</v>
      </c>
      <c r="AX20" s="330">
        <f>(INDEX(_regrA1,ROW(),_mes)*Prevs!$D$5 +   INDEX(_regrA1,ROW(),IF(_mes=1,12,_mes-1))*(7-Prevs!$D$5))/7</f>
        <v>1.1355714285714285</v>
      </c>
      <c r="AY20" s="330">
        <f t="shared" si="2"/>
        <v>1.157</v>
      </c>
      <c r="AZ20" s="330">
        <f t="shared" si="2"/>
        <v>1.157</v>
      </c>
      <c r="BA20" s="330">
        <f>(INDEX(_regrA1,ROW(),_mes)*Prevs!G$5 +   INDEX(_regrA1,ROW(),IF(_mes=12,1,_mes+1))*(7-Prevs!G$5))/7</f>
        <v>1.157</v>
      </c>
      <c r="BB20" s="330">
        <f>(INDEX(_regrA1,ROW(),_mes)*Prevs!H$5 +   INDEX(_regrA1,ROW(),IF(_mes=12,1,_mes+1))*(7-Prevs!H$5))/7</f>
        <v>1.1518571428571429</v>
      </c>
      <c r="BC20" s="330">
        <f>(INDEX(_regrA1,ROW(),_mes)*Prevs!I$5 +   INDEX(_regrA1,ROW(),IF(_mes=12,1,_mes+1))*(7-Prevs!I$5))/7</f>
        <v>1.139</v>
      </c>
      <c r="BD20">
        <f t="shared" si="5"/>
        <v>1.139</v>
      </c>
      <c r="BE20">
        <f t="shared" si="5"/>
        <v>1.139</v>
      </c>
      <c r="BF20">
        <f t="shared" si="5"/>
        <v>1.139</v>
      </c>
      <c r="BG20">
        <f t="shared" si="5"/>
        <v>1.139</v>
      </c>
      <c r="BH20">
        <f t="shared" si="5"/>
        <v>1.139</v>
      </c>
      <c r="BI20">
        <f t="shared" si="5"/>
        <v>1.139</v>
      </c>
    </row>
    <row r="21" spans="1:61" x14ac:dyDescent="0.25">
      <c r="A21" s="307" t="s">
        <v>729</v>
      </c>
      <c r="B21" s="312">
        <v>89</v>
      </c>
      <c r="C21" s="307" t="s">
        <v>188</v>
      </c>
      <c r="D21" s="312">
        <v>216</v>
      </c>
      <c r="E21" s="307" t="s">
        <v>189</v>
      </c>
      <c r="F21" s="315">
        <v>-0.3</v>
      </c>
      <c r="G21" s="315">
        <v>3.5</v>
      </c>
      <c r="H21" s="315">
        <v>1.3</v>
      </c>
      <c r="I21" s="315">
        <v>0.9</v>
      </c>
      <c r="J21" s="315">
        <v>0.7</v>
      </c>
      <c r="K21" s="315">
        <v>-3</v>
      </c>
      <c r="L21" s="315">
        <v>-8</v>
      </c>
      <c r="M21" s="315">
        <v>-3.5</v>
      </c>
      <c r="N21" s="315">
        <v>-1.7</v>
      </c>
      <c r="O21" s="315">
        <v>1.2</v>
      </c>
      <c r="P21" s="315">
        <v>-3</v>
      </c>
      <c r="Q21" s="315">
        <v>-0.2</v>
      </c>
      <c r="R21" s="304"/>
      <c r="S21" s="327" t="s">
        <v>730</v>
      </c>
      <c r="T21" s="312">
        <v>89</v>
      </c>
      <c r="U21" s="307" t="s">
        <v>188</v>
      </c>
      <c r="V21" s="312">
        <v>216</v>
      </c>
      <c r="W21" s="307" t="s">
        <v>189</v>
      </c>
      <c r="X21" s="313">
        <v>0.92500000000000004</v>
      </c>
      <c r="Y21" s="313">
        <v>0.91</v>
      </c>
      <c r="Z21" s="313">
        <v>0.92</v>
      </c>
      <c r="AA21" s="313">
        <v>0.90400000000000003</v>
      </c>
      <c r="AB21" s="313">
        <v>0.89700000000000002</v>
      </c>
      <c r="AC21" s="313">
        <v>0.90900000000000003</v>
      </c>
      <c r="AD21" s="313">
        <v>0.92200000000000004</v>
      </c>
      <c r="AE21" s="313">
        <v>0.90900000000000003</v>
      </c>
      <c r="AF21" s="313">
        <v>0.90600000000000003</v>
      </c>
      <c r="AG21" s="313">
        <v>0.89900000000000002</v>
      </c>
      <c r="AH21" s="313">
        <v>0.91600000000000004</v>
      </c>
      <c r="AI21" s="313">
        <v>0.91300000000000003</v>
      </c>
      <c r="AK21" s="330">
        <f>(INDEX(_regrA0,ROW(),_mes)*Prevs!$D$5 +   INDEX(_regrA0,ROW(),IF(_mes=1,12,_mes-1))*(7-Prevs!$D$5))/7</f>
        <v>0.7857142857142857</v>
      </c>
      <c r="AL21" s="330">
        <f t="shared" si="0"/>
        <v>3.5</v>
      </c>
      <c r="AM21" s="330">
        <f t="shared" si="0"/>
        <v>3.5</v>
      </c>
      <c r="AN21" s="330">
        <f>(INDEX(_regrA0,ROW(),_mes)*Prevs!G$5 +   INDEX(_regrA0,ROW(),IF(_mes=12,1,_mes+1))*(7-Prevs!G$5))/7</f>
        <v>3.5</v>
      </c>
      <c r="AO21" s="330">
        <f>(INDEX(_regrA0,ROW(),_mes)*Prevs!H$5 +   INDEX(_regrA0,ROW(),IF(_mes=12,1,_mes+1))*(7-Prevs!H$5))/7</f>
        <v>2.8714285714285714</v>
      </c>
      <c r="AP21" s="330">
        <f>(INDEX(_regrA0,ROW(),_mes)*Prevs!I$5 +   INDEX(_regrA0,ROW(),IF(_mes=12,1,_mes+1))*(7-Prevs!I$5))/7</f>
        <v>1.3</v>
      </c>
      <c r="AQ21" s="330">
        <f t="shared" si="4"/>
        <v>1.3</v>
      </c>
      <c r="AR21" s="330">
        <f t="shared" si="4"/>
        <v>1.3</v>
      </c>
      <c r="AS21" s="330">
        <f t="shared" si="4"/>
        <v>1.3</v>
      </c>
      <c r="AT21" s="330">
        <f t="shared" si="4"/>
        <v>1.3</v>
      </c>
      <c r="AU21" s="330">
        <f t="shared" si="4"/>
        <v>1.3</v>
      </c>
      <c r="AV21" s="330">
        <f t="shared" si="4"/>
        <v>1.3</v>
      </c>
      <c r="AX21" s="330">
        <f>(INDEX(_regrA1,ROW(),_mes)*Prevs!$D$5 +   INDEX(_regrA1,ROW(),IF(_mes=1,12,_mes-1))*(7-Prevs!$D$5))/7</f>
        <v>0.92071428571428571</v>
      </c>
      <c r="AY21" s="330">
        <f t="shared" si="2"/>
        <v>0.91</v>
      </c>
      <c r="AZ21" s="330">
        <f t="shared" si="2"/>
        <v>0.91</v>
      </c>
      <c r="BA21" s="330">
        <f>(INDEX(_regrA1,ROW(),_mes)*Prevs!G$5 +   INDEX(_regrA1,ROW(),IF(_mes=12,1,_mes+1))*(7-Prevs!G$5))/7</f>
        <v>0.91</v>
      </c>
      <c r="BB21" s="330">
        <f>(INDEX(_regrA1,ROW(),_mes)*Prevs!H$5 +   INDEX(_regrA1,ROW(),IF(_mes=12,1,_mes+1))*(7-Prevs!H$5))/7</f>
        <v>0.91285714285714281</v>
      </c>
      <c r="BC21" s="330">
        <f>(INDEX(_regrA1,ROW(),_mes)*Prevs!I$5 +   INDEX(_regrA1,ROW(),IF(_mes=12,1,_mes+1))*(7-Prevs!I$5))/7</f>
        <v>0.92</v>
      </c>
      <c r="BD21">
        <f t="shared" si="5"/>
        <v>0.92</v>
      </c>
      <c r="BE21">
        <f t="shared" si="5"/>
        <v>0.92</v>
      </c>
      <c r="BF21">
        <f t="shared" si="5"/>
        <v>0.92</v>
      </c>
      <c r="BG21">
        <f t="shared" si="5"/>
        <v>0.92</v>
      </c>
      <c r="BH21">
        <f t="shared" si="5"/>
        <v>0.92</v>
      </c>
      <c r="BI21">
        <f t="shared" si="5"/>
        <v>0.92</v>
      </c>
    </row>
    <row r="22" spans="1:61" x14ac:dyDescent="0.25">
      <c r="A22" s="307" t="s">
        <v>729</v>
      </c>
      <c r="B22" s="312">
        <v>94</v>
      </c>
      <c r="C22" s="307" t="s">
        <v>193</v>
      </c>
      <c r="D22" s="312">
        <v>92</v>
      </c>
      <c r="E22" s="307" t="s">
        <v>35</v>
      </c>
      <c r="F22" s="315">
        <v>-1.4</v>
      </c>
      <c r="G22" s="315">
        <v>1.8</v>
      </c>
      <c r="H22" s="315">
        <v>1.5</v>
      </c>
      <c r="I22" s="315">
        <v>-4.2</v>
      </c>
      <c r="J22" s="315">
        <v>23.6</v>
      </c>
      <c r="K22" s="315">
        <v>7.5</v>
      </c>
      <c r="L22" s="315">
        <v>17.100000000000001</v>
      </c>
      <c r="M22" s="315">
        <v>28.3</v>
      </c>
      <c r="N22" s="315">
        <v>-45</v>
      </c>
      <c r="O22" s="315">
        <v>22.5</v>
      </c>
      <c r="P22" s="315">
        <v>15.6</v>
      </c>
      <c r="Q22" s="315">
        <v>15.3</v>
      </c>
      <c r="R22" s="304"/>
      <c r="S22" s="307" t="s">
        <v>730</v>
      </c>
      <c r="T22" s="312">
        <v>94</v>
      </c>
      <c r="U22" s="307" t="s">
        <v>193</v>
      </c>
      <c r="V22" s="312">
        <v>92</v>
      </c>
      <c r="W22" s="307" t="s">
        <v>35</v>
      </c>
      <c r="X22" s="313">
        <v>1.206</v>
      </c>
      <c r="Y22" s="313">
        <v>1.179</v>
      </c>
      <c r="Z22" s="313">
        <v>1.1970000000000001</v>
      </c>
      <c r="AA22" s="313">
        <v>1.2290000000000001</v>
      </c>
      <c r="AB22" s="313">
        <v>1.2090000000000001</v>
      </c>
      <c r="AC22" s="313">
        <v>1.246</v>
      </c>
      <c r="AD22" s="313">
        <v>1.22</v>
      </c>
      <c r="AE22" s="313">
        <v>1.202</v>
      </c>
      <c r="AF22" s="313">
        <v>1.2350000000000001</v>
      </c>
      <c r="AG22" s="313">
        <v>1.1990000000000001</v>
      </c>
      <c r="AH22" s="313">
        <v>1.2310000000000001</v>
      </c>
      <c r="AI22" s="313">
        <v>1.2270000000000001</v>
      </c>
      <c r="AK22" s="330">
        <f>(INDEX(_regrA0,ROW(),_mes)*Prevs!$D$5 +   INDEX(_regrA0,ROW(),IF(_mes=1,12,_mes-1))*(7-Prevs!$D$5))/7</f>
        <v>-0.48571428571428571</v>
      </c>
      <c r="AL22" s="330">
        <f t="shared" si="0"/>
        <v>1.8</v>
      </c>
      <c r="AM22" s="330">
        <f t="shared" si="0"/>
        <v>1.8</v>
      </c>
      <c r="AN22" s="330">
        <f>(INDEX(_regrA0,ROW(),_mes)*Prevs!G$5 +   INDEX(_regrA0,ROW(),IF(_mes=12,1,_mes+1))*(7-Prevs!G$5))/7</f>
        <v>1.8</v>
      </c>
      <c r="AO22" s="330">
        <f>(INDEX(_regrA0,ROW(),_mes)*Prevs!H$5 +   INDEX(_regrA0,ROW(),IF(_mes=12,1,_mes+1))*(7-Prevs!H$5))/7</f>
        <v>1.7142857142857142</v>
      </c>
      <c r="AP22" s="330">
        <f>(INDEX(_regrA0,ROW(),_mes)*Prevs!I$5 +   INDEX(_regrA0,ROW(),IF(_mes=12,1,_mes+1))*(7-Prevs!I$5))/7</f>
        <v>1.5</v>
      </c>
      <c r="AQ22" s="330">
        <f t="shared" si="4"/>
        <v>1.5</v>
      </c>
      <c r="AR22" s="330">
        <f t="shared" si="4"/>
        <v>1.5</v>
      </c>
      <c r="AS22" s="330">
        <f t="shared" si="4"/>
        <v>1.5</v>
      </c>
      <c r="AT22" s="330">
        <f t="shared" si="4"/>
        <v>1.5</v>
      </c>
      <c r="AU22" s="330">
        <f t="shared" si="4"/>
        <v>1.5</v>
      </c>
      <c r="AV22" s="330">
        <f t="shared" si="4"/>
        <v>1.5</v>
      </c>
      <c r="AX22" s="330">
        <f>(INDEX(_regrA1,ROW(),_mes)*Prevs!$D$5 +   INDEX(_regrA1,ROW(),IF(_mes=1,12,_mes-1))*(7-Prevs!$D$5))/7</f>
        <v>1.1982857142857142</v>
      </c>
      <c r="AY22" s="330">
        <f t="shared" si="2"/>
        <v>1.179</v>
      </c>
      <c r="AZ22" s="330">
        <f t="shared" si="2"/>
        <v>1.179</v>
      </c>
      <c r="BA22" s="330">
        <f>(INDEX(_regrA1,ROW(),_mes)*Prevs!G$5 +   INDEX(_regrA1,ROW(),IF(_mes=12,1,_mes+1))*(7-Prevs!G$5))/7</f>
        <v>1.179</v>
      </c>
      <c r="BB22" s="330">
        <f>(INDEX(_regrA1,ROW(),_mes)*Prevs!H$5 +   INDEX(_regrA1,ROW(),IF(_mes=12,1,_mes+1))*(7-Prevs!H$5))/7</f>
        <v>1.1841428571428574</v>
      </c>
      <c r="BC22" s="330">
        <f>(INDEX(_regrA1,ROW(),_mes)*Prevs!I$5 +   INDEX(_regrA1,ROW(),IF(_mes=12,1,_mes+1))*(7-Prevs!I$5))/7</f>
        <v>1.1970000000000003</v>
      </c>
      <c r="BD22">
        <f t="shared" si="5"/>
        <v>1.1970000000000001</v>
      </c>
      <c r="BE22">
        <f t="shared" si="5"/>
        <v>1.1970000000000001</v>
      </c>
      <c r="BF22">
        <f t="shared" si="5"/>
        <v>1.1970000000000001</v>
      </c>
      <c r="BG22">
        <f t="shared" si="5"/>
        <v>1.1970000000000001</v>
      </c>
      <c r="BH22">
        <f t="shared" si="5"/>
        <v>1.1970000000000001</v>
      </c>
      <c r="BI22">
        <f t="shared" si="5"/>
        <v>1.1970000000000001</v>
      </c>
    </row>
    <row r="23" spans="1:61" x14ac:dyDescent="0.25">
      <c r="A23" s="307" t="s">
        <v>729</v>
      </c>
      <c r="B23" s="312">
        <v>261</v>
      </c>
      <c r="C23" s="307" t="s">
        <v>73</v>
      </c>
      <c r="D23" s="312">
        <v>247</v>
      </c>
      <c r="E23" s="307" t="s">
        <v>71</v>
      </c>
      <c r="F23" s="315">
        <v>1.8</v>
      </c>
      <c r="G23" s="315">
        <v>0.8</v>
      </c>
      <c r="H23" s="315">
        <v>3.2</v>
      </c>
      <c r="I23" s="315">
        <v>1.2</v>
      </c>
      <c r="J23" s="315">
        <v>0.4</v>
      </c>
      <c r="K23" s="315">
        <v>0.8</v>
      </c>
      <c r="L23" s="315">
        <v>1.1000000000000001</v>
      </c>
      <c r="M23" s="315">
        <v>0.9</v>
      </c>
      <c r="N23" s="315">
        <v>0.6</v>
      </c>
      <c r="O23" s="315">
        <v>0.5</v>
      </c>
      <c r="P23" s="315">
        <v>1.1000000000000001</v>
      </c>
      <c r="Q23" s="315">
        <v>2.8</v>
      </c>
      <c r="R23" s="304"/>
      <c r="S23" s="307" t="s">
        <v>730</v>
      </c>
      <c r="T23" s="312">
        <v>261</v>
      </c>
      <c r="U23" s="307" t="s">
        <v>73</v>
      </c>
      <c r="V23" s="312">
        <v>247</v>
      </c>
      <c r="W23" s="307" t="s">
        <v>71</v>
      </c>
      <c r="X23" s="313">
        <v>1.1080000000000001</v>
      </c>
      <c r="Y23" s="313">
        <v>1.1120000000000001</v>
      </c>
      <c r="Z23" s="313">
        <v>1.105</v>
      </c>
      <c r="AA23" s="313">
        <v>1.1120000000000001</v>
      </c>
      <c r="AB23" s="313">
        <v>1.1160000000000001</v>
      </c>
      <c r="AC23" s="313">
        <v>1.1140000000000001</v>
      </c>
      <c r="AD23" s="313">
        <v>1.1100000000000001</v>
      </c>
      <c r="AE23" s="313">
        <v>1.111</v>
      </c>
      <c r="AF23" s="313">
        <v>1.113</v>
      </c>
      <c r="AG23" s="313">
        <v>1.1140000000000001</v>
      </c>
      <c r="AH23" s="313">
        <v>1.1080000000000001</v>
      </c>
      <c r="AI23" s="313">
        <v>1.101</v>
      </c>
      <c r="AK23" s="330">
        <f>(INDEX(_regrA0,ROW(),_mes)*Prevs!$D$5 +   INDEX(_regrA0,ROW(),IF(_mes=1,12,_mes-1))*(7-Prevs!$D$5))/7</f>
        <v>1.5142857142857142</v>
      </c>
      <c r="AL23" s="330">
        <f t="shared" si="0"/>
        <v>0.8</v>
      </c>
      <c r="AM23" s="330">
        <f t="shared" si="0"/>
        <v>0.8</v>
      </c>
      <c r="AN23" s="330">
        <f>(INDEX(_regrA0,ROW(),_mes)*Prevs!G$5 +   INDEX(_regrA0,ROW(),IF(_mes=12,1,_mes+1))*(7-Prevs!G$5))/7</f>
        <v>0.8</v>
      </c>
      <c r="AO23" s="330">
        <f>(INDEX(_regrA0,ROW(),_mes)*Prevs!H$5 +   INDEX(_regrA0,ROW(),IF(_mes=12,1,_mes+1))*(7-Prevs!H$5))/7</f>
        <v>1.4857142857142858</v>
      </c>
      <c r="AP23" s="330">
        <f>(INDEX(_regrA0,ROW(),_mes)*Prevs!I$5 +   INDEX(_regrA0,ROW(),IF(_mes=12,1,_mes+1))*(7-Prevs!I$5))/7</f>
        <v>3.2</v>
      </c>
      <c r="AQ23" s="330">
        <f t="shared" si="4"/>
        <v>3.2</v>
      </c>
      <c r="AR23" s="330">
        <f t="shared" si="4"/>
        <v>3.2</v>
      </c>
      <c r="AS23" s="330">
        <f t="shared" si="4"/>
        <v>3.2</v>
      </c>
      <c r="AT23" s="330">
        <f t="shared" si="4"/>
        <v>3.2</v>
      </c>
      <c r="AU23" s="330">
        <f t="shared" si="4"/>
        <v>3.2</v>
      </c>
      <c r="AV23" s="330">
        <f t="shared" si="4"/>
        <v>3.2</v>
      </c>
      <c r="AX23" s="330">
        <f>(INDEX(_regrA1,ROW(),_mes)*Prevs!$D$5 +   INDEX(_regrA1,ROW(),IF(_mes=1,12,_mes-1))*(7-Prevs!$D$5))/7</f>
        <v>1.1091428571428572</v>
      </c>
      <c r="AY23" s="330">
        <f t="shared" si="2"/>
        <v>1.1120000000000001</v>
      </c>
      <c r="AZ23" s="330">
        <f t="shared" si="2"/>
        <v>1.1120000000000001</v>
      </c>
      <c r="BA23" s="330">
        <f>(INDEX(_regrA1,ROW(),_mes)*Prevs!G$5 +   INDEX(_regrA1,ROW(),IF(_mes=12,1,_mes+1))*(7-Prevs!G$5))/7</f>
        <v>1.1120000000000001</v>
      </c>
      <c r="BB23" s="330">
        <f>(INDEX(_regrA1,ROW(),_mes)*Prevs!H$5 +   INDEX(_regrA1,ROW(),IF(_mes=12,1,_mes+1))*(7-Prevs!H$5))/7</f>
        <v>1.1100000000000001</v>
      </c>
      <c r="BC23" s="330">
        <f>(INDEX(_regrA1,ROW(),_mes)*Prevs!I$5 +   INDEX(_regrA1,ROW(),IF(_mes=12,1,_mes+1))*(7-Prevs!I$5))/7</f>
        <v>1.105</v>
      </c>
      <c r="BD23">
        <f t="shared" si="5"/>
        <v>1.105</v>
      </c>
      <c r="BE23">
        <f t="shared" si="5"/>
        <v>1.105</v>
      </c>
      <c r="BF23">
        <f t="shared" si="5"/>
        <v>1.105</v>
      </c>
      <c r="BG23">
        <f t="shared" si="5"/>
        <v>1.105</v>
      </c>
      <c r="BH23">
        <f t="shared" si="5"/>
        <v>1.105</v>
      </c>
      <c r="BI23">
        <f t="shared" si="5"/>
        <v>1.105</v>
      </c>
    </row>
    <row r="24" spans="1:61" x14ac:dyDescent="0.25">
      <c r="A24" s="307" t="s">
        <v>729</v>
      </c>
      <c r="B24" s="312">
        <v>72</v>
      </c>
      <c r="C24" s="307" t="s">
        <v>171</v>
      </c>
      <c r="D24" s="312">
        <v>71</v>
      </c>
      <c r="E24" s="307" t="s">
        <v>170</v>
      </c>
      <c r="F24" s="315">
        <v>0</v>
      </c>
      <c r="G24" s="315">
        <v>0.4</v>
      </c>
      <c r="H24" s="315">
        <v>0.3</v>
      </c>
      <c r="I24" s="315">
        <v>0.1</v>
      </c>
      <c r="J24" s="315">
        <v>0.3</v>
      </c>
      <c r="K24" s="315">
        <v>0</v>
      </c>
      <c r="L24" s="315">
        <v>0.2</v>
      </c>
      <c r="M24" s="315">
        <v>0.1</v>
      </c>
      <c r="N24" s="315">
        <v>0</v>
      </c>
      <c r="O24" s="315">
        <v>-0.1</v>
      </c>
      <c r="P24" s="315">
        <v>0.4</v>
      </c>
      <c r="Q24" s="315">
        <v>0</v>
      </c>
      <c r="R24" s="304"/>
      <c r="S24" s="307" t="s">
        <v>730</v>
      </c>
      <c r="T24" s="312">
        <v>72</v>
      </c>
      <c r="U24" s="307" t="s">
        <v>171</v>
      </c>
      <c r="V24" s="312">
        <v>71</v>
      </c>
      <c r="W24" s="307" t="s">
        <v>170</v>
      </c>
      <c r="X24" s="313">
        <v>1.048</v>
      </c>
      <c r="Y24" s="313">
        <v>1.044</v>
      </c>
      <c r="Z24" s="313">
        <v>1.0449999999999999</v>
      </c>
      <c r="AA24" s="313">
        <v>1.048</v>
      </c>
      <c r="AB24" s="313">
        <v>1.046</v>
      </c>
      <c r="AC24" s="313">
        <v>1.048</v>
      </c>
      <c r="AD24" s="313">
        <v>1.046</v>
      </c>
      <c r="AE24" s="313">
        <v>1.048</v>
      </c>
      <c r="AF24" s="313">
        <v>1.048</v>
      </c>
      <c r="AG24" s="313">
        <v>1.0489999999999999</v>
      </c>
      <c r="AH24" s="313">
        <v>1.0449999999999999</v>
      </c>
      <c r="AI24" s="313">
        <v>1.0469999999999999</v>
      </c>
      <c r="AK24" s="330">
        <f>(INDEX(_regrA0,ROW(),_mes)*Prevs!$D$5 +   INDEX(_regrA0,ROW(),IF(_mes=1,12,_mes-1))*(7-Prevs!$D$5))/7</f>
        <v>0.1142857142857143</v>
      </c>
      <c r="AL24" s="330">
        <f t="shared" si="0"/>
        <v>0.4</v>
      </c>
      <c r="AM24" s="330">
        <f t="shared" si="0"/>
        <v>0.4</v>
      </c>
      <c r="AN24" s="330">
        <f>(INDEX(_regrA0,ROW(),_mes)*Prevs!G$5 +   INDEX(_regrA0,ROW(),IF(_mes=12,1,_mes+1))*(7-Prevs!G$5))/7</f>
        <v>0.4</v>
      </c>
      <c r="AO24" s="330">
        <f>(INDEX(_regrA0,ROW(),_mes)*Prevs!H$5 +   INDEX(_regrA0,ROW(),IF(_mes=12,1,_mes+1))*(7-Prevs!H$5))/7</f>
        <v>0.37142857142857144</v>
      </c>
      <c r="AP24" s="330">
        <f>(INDEX(_regrA0,ROW(),_mes)*Prevs!I$5 +   INDEX(_regrA0,ROW(),IF(_mes=12,1,_mes+1))*(7-Prevs!I$5))/7</f>
        <v>0.3</v>
      </c>
      <c r="AQ24" s="330">
        <f t="shared" si="4"/>
        <v>0.3</v>
      </c>
      <c r="AR24" s="330">
        <f t="shared" si="4"/>
        <v>0.3</v>
      </c>
      <c r="AS24" s="330">
        <f t="shared" si="4"/>
        <v>0.3</v>
      </c>
      <c r="AT24" s="330">
        <f t="shared" si="4"/>
        <v>0.3</v>
      </c>
      <c r="AU24" s="330">
        <f t="shared" si="4"/>
        <v>0.3</v>
      </c>
      <c r="AV24" s="330">
        <f t="shared" si="4"/>
        <v>0.3</v>
      </c>
      <c r="AX24" s="330">
        <f>(INDEX(_regrA1,ROW(),_mes)*Prevs!$D$5 +   INDEX(_regrA1,ROW(),IF(_mes=1,12,_mes-1))*(7-Prevs!$D$5))/7</f>
        <v>1.0468571428571429</v>
      </c>
      <c r="AY24" s="330">
        <f t="shared" si="2"/>
        <v>1.044</v>
      </c>
      <c r="AZ24" s="330">
        <f t="shared" si="2"/>
        <v>1.044</v>
      </c>
      <c r="BA24" s="330">
        <f>(INDEX(_regrA1,ROW(),_mes)*Prevs!G$5 +   INDEX(_regrA1,ROW(),IF(_mes=12,1,_mes+1))*(7-Prevs!G$5))/7</f>
        <v>1.044</v>
      </c>
      <c r="BB24" s="330">
        <f>(INDEX(_regrA1,ROW(),_mes)*Prevs!H$5 +   INDEX(_regrA1,ROW(),IF(_mes=12,1,_mes+1))*(7-Prevs!H$5))/7</f>
        <v>1.0442857142857143</v>
      </c>
      <c r="BC24" s="330">
        <f>(INDEX(_regrA1,ROW(),_mes)*Prevs!I$5 +   INDEX(_regrA1,ROW(),IF(_mes=12,1,_mes+1))*(7-Prevs!I$5))/7</f>
        <v>1.0449999999999999</v>
      </c>
      <c r="BD24">
        <f t="shared" si="5"/>
        <v>1.0449999999999999</v>
      </c>
      <c r="BE24">
        <f t="shared" si="5"/>
        <v>1.0449999999999999</v>
      </c>
      <c r="BF24">
        <f t="shared" si="5"/>
        <v>1.0449999999999999</v>
      </c>
      <c r="BG24">
        <f t="shared" si="5"/>
        <v>1.0449999999999999</v>
      </c>
      <c r="BH24">
        <f t="shared" si="5"/>
        <v>1.0449999999999999</v>
      </c>
      <c r="BI24">
        <f t="shared" si="5"/>
        <v>1.0449999999999999</v>
      </c>
    </row>
    <row r="25" spans="1:61" x14ac:dyDescent="0.25">
      <c r="A25" s="307" t="s">
        <v>729</v>
      </c>
      <c r="B25" s="312">
        <v>239</v>
      </c>
      <c r="C25" s="307" t="s">
        <v>481</v>
      </c>
      <c r="D25" s="312">
        <v>237</v>
      </c>
      <c r="E25" s="307" t="s">
        <v>479</v>
      </c>
      <c r="F25" s="315">
        <v>22.4</v>
      </c>
      <c r="G25" s="315">
        <v>45.5</v>
      </c>
      <c r="H25" s="315">
        <v>69.099999999999994</v>
      </c>
      <c r="I25" s="315">
        <v>33</v>
      </c>
      <c r="J25" s="315">
        <v>55.7</v>
      </c>
      <c r="K25" s="315">
        <v>63.7</v>
      </c>
      <c r="L25" s="315">
        <v>40.200000000000003</v>
      </c>
      <c r="M25" s="315">
        <v>40.700000000000003</v>
      </c>
      <c r="N25" s="315">
        <v>35.4</v>
      </c>
      <c r="O25" s="315">
        <v>22.9</v>
      </c>
      <c r="P25" s="315">
        <v>32.299999999999997</v>
      </c>
      <c r="Q25" s="315">
        <v>44.2</v>
      </c>
      <c r="R25" s="304"/>
      <c r="S25" s="307" t="s">
        <v>730</v>
      </c>
      <c r="T25" s="312">
        <v>239</v>
      </c>
      <c r="U25" s="307" t="s">
        <v>481</v>
      </c>
      <c r="V25" s="312">
        <v>237</v>
      </c>
      <c r="W25" s="307" t="s">
        <v>479</v>
      </c>
      <c r="X25" s="313">
        <v>1.272</v>
      </c>
      <c r="Y25" s="313">
        <v>1.248</v>
      </c>
      <c r="Z25" s="313">
        <v>1.2150000000000001</v>
      </c>
      <c r="AA25" s="313">
        <v>1.2929999999999999</v>
      </c>
      <c r="AB25" s="313">
        <v>1.216</v>
      </c>
      <c r="AC25" s="313">
        <v>1.1830000000000001</v>
      </c>
      <c r="AD25" s="313">
        <v>1.242</v>
      </c>
      <c r="AE25" s="313">
        <v>1.2310000000000001</v>
      </c>
      <c r="AF25" s="313">
        <v>1.2350000000000001</v>
      </c>
      <c r="AG25" s="313">
        <v>1.2589999999999999</v>
      </c>
      <c r="AH25" s="313">
        <v>1.24</v>
      </c>
      <c r="AI25" s="313">
        <v>1.2310000000000001</v>
      </c>
      <c r="AK25" s="330">
        <f>(INDEX(_regrA0,ROW(),_mes)*Prevs!$D$5 +   INDEX(_regrA0,ROW(),IF(_mes=1,12,_mes-1))*(7-Prevs!$D$5))/7</f>
        <v>29</v>
      </c>
      <c r="AL25" s="330">
        <f t="shared" si="0"/>
        <v>45.5</v>
      </c>
      <c r="AM25" s="330">
        <f t="shared" si="0"/>
        <v>45.5</v>
      </c>
      <c r="AN25" s="330">
        <f>(INDEX(_regrA0,ROW(),_mes)*Prevs!G$5 +   INDEX(_regrA0,ROW(),IF(_mes=12,1,_mes+1))*(7-Prevs!G$5))/7</f>
        <v>45.5</v>
      </c>
      <c r="AO25" s="330">
        <f>(INDEX(_regrA0,ROW(),_mes)*Prevs!H$5 +   INDEX(_regrA0,ROW(),IF(_mes=12,1,_mes+1))*(7-Prevs!H$5))/7</f>
        <v>52.24285714285714</v>
      </c>
      <c r="AP25" s="330">
        <f>(INDEX(_regrA0,ROW(),_mes)*Prevs!I$5 +   INDEX(_regrA0,ROW(),IF(_mes=12,1,_mes+1))*(7-Prevs!I$5))/7</f>
        <v>69.099999999999994</v>
      </c>
      <c r="AQ25" s="330">
        <f t="shared" si="4"/>
        <v>69.099999999999994</v>
      </c>
      <c r="AR25" s="330">
        <f t="shared" si="4"/>
        <v>69.099999999999994</v>
      </c>
      <c r="AS25" s="330">
        <f t="shared" si="4"/>
        <v>69.099999999999994</v>
      </c>
      <c r="AT25" s="330">
        <f t="shared" si="4"/>
        <v>69.099999999999994</v>
      </c>
      <c r="AU25" s="330">
        <f t="shared" si="4"/>
        <v>69.099999999999994</v>
      </c>
      <c r="AV25" s="330">
        <f t="shared" si="4"/>
        <v>69.099999999999994</v>
      </c>
      <c r="AX25" s="330">
        <f>(INDEX(_regrA1,ROW(),_mes)*Prevs!$D$5 +   INDEX(_regrA1,ROW(),IF(_mes=1,12,_mes-1))*(7-Prevs!$D$5))/7</f>
        <v>1.2651428571428571</v>
      </c>
      <c r="AY25" s="330">
        <f t="shared" si="2"/>
        <v>1.248</v>
      </c>
      <c r="AZ25" s="330">
        <f t="shared" si="2"/>
        <v>1.248</v>
      </c>
      <c r="BA25" s="330">
        <f>(INDEX(_regrA1,ROW(),_mes)*Prevs!G$5 +   INDEX(_regrA1,ROW(),IF(_mes=12,1,_mes+1))*(7-Prevs!G$5))/7</f>
        <v>1.248</v>
      </c>
      <c r="BB25" s="330">
        <f>(INDEX(_regrA1,ROW(),_mes)*Prevs!H$5 +   INDEX(_regrA1,ROW(),IF(_mes=12,1,_mes+1))*(7-Prevs!H$5))/7</f>
        <v>1.2385714285714287</v>
      </c>
      <c r="BC25" s="330">
        <f>(INDEX(_regrA1,ROW(),_mes)*Prevs!I$5 +   INDEX(_regrA1,ROW(),IF(_mes=12,1,_mes+1))*(7-Prevs!I$5))/7</f>
        <v>1.2150000000000001</v>
      </c>
      <c r="BD25">
        <f t="shared" si="5"/>
        <v>1.2150000000000001</v>
      </c>
      <c r="BE25">
        <f t="shared" si="5"/>
        <v>1.2150000000000001</v>
      </c>
      <c r="BF25">
        <f t="shared" si="5"/>
        <v>1.2150000000000001</v>
      </c>
      <c r="BG25">
        <f t="shared" si="5"/>
        <v>1.2150000000000001</v>
      </c>
      <c r="BH25">
        <f t="shared" si="5"/>
        <v>1.2150000000000001</v>
      </c>
      <c r="BI25">
        <f t="shared" si="5"/>
        <v>1.2150000000000001</v>
      </c>
    </row>
    <row r="26" spans="1:61" x14ac:dyDescent="0.25">
      <c r="A26" s="307" t="s">
        <v>729</v>
      </c>
      <c r="B26" s="312">
        <v>10</v>
      </c>
      <c r="C26" s="307" t="s">
        <v>48</v>
      </c>
      <c r="D26" s="312">
        <v>6</v>
      </c>
      <c r="E26" s="307" t="s">
        <v>30</v>
      </c>
      <c r="F26" s="315">
        <v>30.5</v>
      </c>
      <c r="G26" s="315">
        <v>7.7</v>
      </c>
      <c r="H26" s="315">
        <v>49.2</v>
      </c>
      <c r="I26" s="315">
        <v>33</v>
      </c>
      <c r="J26" s="315">
        <v>16.8</v>
      </c>
      <c r="K26" s="315">
        <v>38</v>
      </c>
      <c r="L26" s="315">
        <v>11.3</v>
      </c>
      <c r="M26" s="315">
        <v>23.6</v>
      </c>
      <c r="N26" s="315">
        <v>38.6</v>
      </c>
      <c r="O26" s="315">
        <v>3.7</v>
      </c>
      <c r="P26" s="315">
        <v>16</v>
      </c>
      <c r="Q26" s="315">
        <v>48.1</v>
      </c>
      <c r="R26" s="304"/>
      <c r="S26" s="307" t="s">
        <v>730</v>
      </c>
      <c r="T26" s="312">
        <v>10</v>
      </c>
      <c r="U26" s="307" t="s">
        <v>48</v>
      </c>
      <c r="V26" s="312">
        <v>6</v>
      </c>
      <c r="W26" s="307" t="s">
        <v>30</v>
      </c>
      <c r="X26" s="313">
        <v>1.161</v>
      </c>
      <c r="Y26" s="313">
        <v>1.2010000000000001</v>
      </c>
      <c r="Z26" s="313">
        <v>1.1759999999999999</v>
      </c>
      <c r="AA26" s="313">
        <v>1.1910000000000001</v>
      </c>
      <c r="AB26" s="313">
        <v>1.1859999999999999</v>
      </c>
      <c r="AC26" s="313">
        <v>1.1339999999999999</v>
      </c>
      <c r="AD26" s="313">
        <v>1.17</v>
      </c>
      <c r="AE26" s="313">
        <v>1.1319999999999999</v>
      </c>
      <c r="AF26" s="313">
        <v>1.0780000000000001</v>
      </c>
      <c r="AG26" s="313">
        <v>1.157</v>
      </c>
      <c r="AH26" s="313">
        <v>1.1299999999999999</v>
      </c>
      <c r="AI26" s="313">
        <v>1.105</v>
      </c>
      <c r="AK26" s="330">
        <f>(INDEX(_regrA0,ROW(),_mes)*Prevs!$D$5 +   INDEX(_regrA0,ROW(),IF(_mes=1,12,_mes-1))*(7-Prevs!$D$5))/7</f>
        <v>23.985714285714288</v>
      </c>
      <c r="AL26" s="330">
        <f t="shared" ref="AL26:AM45" si="6">INDEX(_regrA0,ROW(),_mes)</f>
        <v>7.7</v>
      </c>
      <c r="AM26" s="330">
        <f t="shared" si="6"/>
        <v>7.7</v>
      </c>
      <c r="AN26" s="330">
        <f>(INDEX(_regrA0,ROW(),_mes)*Prevs!G$5 +   INDEX(_regrA0,ROW(),IF(_mes=12,1,_mes+1))*(7-Prevs!G$5))/7</f>
        <v>7.7</v>
      </c>
      <c r="AO26" s="330">
        <f>(INDEX(_regrA0,ROW(),_mes)*Prevs!H$5 +   INDEX(_regrA0,ROW(),IF(_mes=12,1,_mes+1))*(7-Prevs!H$5))/7</f>
        <v>19.557142857142857</v>
      </c>
      <c r="AP26" s="330">
        <f>(INDEX(_regrA0,ROW(),_mes)*Prevs!I$5 +   INDEX(_regrA0,ROW(),IF(_mes=12,1,_mes+1))*(7-Prevs!I$5))/7</f>
        <v>49.2</v>
      </c>
      <c r="AQ26" s="330">
        <f t="shared" ref="AQ26:AV35" si="7">INDEX(_regrA0,ROW(),IF(_mes=12,1,_mes+1))</f>
        <v>49.2</v>
      </c>
      <c r="AR26" s="330">
        <f t="shared" si="7"/>
        <v>49.2</v>
      </c>
      <c r="AS26" s="330">
        <f t="shared" si="7"/>
        <v>49.2</v>
      </c>
      <c r="AT26" s="330">
        <f t="shared" si="7"/>
        <v>49.2</v>
      </c>
      <c r="AU26" s="330">
        <f t="shared" si="7"/>
        <v>49.2</v>
      </c>
      <c r="AV26" s="330">
        <f t="shared" si="7"/>
        <v>49.2</v>
      </c>
      <c r="AX26" s="330">
        <f>(INDEX(_regrA1,ROW(),_mes)*Prevs!$D$5 +   INDEX(_regrA1,ROW(),IF(_mes=1,12,_mes-1))*(7-Prevs!$D$5))/7</f>
        <v>1.1724285714285716</v>
      </c>
      <c r="AY26" s="330">
        <f t="shared" ref="AY26:AZ45" si="8">INDEX(_regrA1,ROW(),_mes)</f>
        <v>1.2010000000000001</v>
      </c>
      <c r="AZ26" s="330">
        <f t="shared" si="8"/>
        <v>1.2010000000000001</v>
      </c>
      <c r="BA26" s="330">
        <f>(INDEX(_regrA1,ROW(),_mes)*Prevs!G$5 +   INDEX(_regrA1,ROW(),IF(_mes=12,1,_mes+1))*(7-Prevs!G$5))/7</f>
        <v>1.2010000000000001</v>
      </c>
      <c r="BB26" s="330">
        <f>(INDEX(_regrA1,ROW(),_mes)*Prevs!H$5 +   INDEX(_regrA1,ROW(),IF(_mes=12,1,_mes+1))*(7-Prevs!H$5))/7</f>
        <v>1.193857142857143</v>
      </c>
      <c r="BC26" s="330">
        <f>(INDEX(_regrA1,ROW(),_mes)*Prevs!I$5 +   INDEX(_regrA1,ROW(),IF(_mes=12,1,_mes+1))*(7-Prevs!I$5))/7</f>
        <v>1.1759999999999999</v>
      </c>
      <c r="BD26">
        <f t="shared" ref="BD26:BI35" si="9">INDEX(_regrA1,ROW(),IF(_mes=12,1,_mes+1))</f>
        <v>1.1759999999999999</v>
      </c>
      <c r="BE26">
        <f t="shared" si="9"/>
        <v>1.1759999999999999</v>
      </c>
      <c r="BF26">
        <f t="shared" si="9"/>
        <v>1.1759999999999999</v>
      </c>
      <c r="BG26">
        <f t="shared" si="9"/>
        <v>1.1759999999999999</v>
      </c>
      <c r="BH26">
        <f t="shared" si="9"/>
        <v>1.1759999999999999</v>
      </c>
      <c r="BI26">
        <f t="shared" si="9"/>
        <v>1.1759999999999999</v>
      </c>
    </row>
    <row r="27" spans="1:61" x14ac:dyDescent="0.25">
      <c r="A27" s="307" t="s">
        <v>729</v>
      </c>
      <c r="B27" s="347">
        <v>252</v>
      </c>
      <c r="C27" s="316" t="s">
        <v>142</v>
      </c>
      <c r="D27" s="347">
        <v>259</v>
      </c>
      <c r="E27" s="316" t="s">
        <v>141</v>
      </c>
      <c r="F27" s="319">
        <v>0</v>
      </c>
      <c r="G27" s="319">
        <v>0</v>
      </c>
      <c r="H27" s="319">
        <v>0</v>
      </c>
      <c r="I27" s="319">
        <v>0</v>
      </c>
      <c r="J27" s="319">
        <v>0</v>
      </c>
      <c r="K27" s="319">
        <v>0</v>
      </c>
      <c r="L27" s="319">
        <v>0</v>
      </c>
      <c r="M27" s="319">
        <v>0</v>
      </c>
      <c r="N27" s="319">
        <v>0</v>
      </c>
      <c r="O27" s="319">
        <v>0</v>
      </c>
      <c r="P27" s="319">
        <v>0</v>
      </c>
      <c r="Q27" s="319">
        <v>0</v>
      </c>
      <c r="R27" s="320"/>
      <c r="S27" s="316" t="s">
        <v>730</v>
      </c>
      <c r="T27" s="347">
        <v>252</v>
      </c>
      <c r="U27" s="316" t="s">
        <v>142</v>
      </c>
      <c r="V27" s="347">
        <v>259</v>
      </c>
      <c r="W27" s="316" t="s">
        <v>141</v>
      </c>
      <c r="X27" s="348">
        <v>1</v>
      </c>
      <c r="Y27" s="348">
        <v>1</v>
      </c>
      <c r="Z27" s="348">
        <v>1</v>
      </c>
      <c r="AA27" s="348">
        <v>1</v>
      </c>
      <c r="AB27" s="348">
        <v>1</v>
      </c>
      <c r="AC27" s="348">
        <v>1</v>
      </c>
      <c r="AD27" s="348">
        <v>1</v>
      </c>
      <c r="AE27" s="348">
        <v>1</v>
      </c>
      <c r="AF27" s="348">
        <v>1</v>
      </c>
      <c r="AG27" s="348">
        <v>1</v>
      </c>
      <c r="AH27" s="348">
        <v>1</v>
      </c>
      <c r="AI27" s="348">
        <v>1</v>
      </c>
      <c r="AK27" s="330">
        <f>(INDEX(_regrA0,ROW(),_mes)*Prevs!$D$5 +   INDEX(_regrA0,ROW(),IF(_mes=1,12,_mes-1))*(7-Prevs!$D$5))/7</f>
        <v>0</v>
      </c>
      <c r="AL27" s="330">
        <f t="shared" si="6"/>
        <v>0</v>
      </c>
      <c r="AM27" s="330">
        <f t="shared" si="6"/>
        <v>0</v>
      </c>
      <c r="AN27" s="330">
        <f>(INDEX(_regrA0,ROW(),_mes)*Prevs!G$5 +   INDEX(_regrA0,ROW(),IF(_mes=12,1,_mes+1))*(7-Prevs!G$5))/7</f>
        <v>0</v>
      </c>
      <c r="AO27" s="330">
        <f>(INDEX(_regrA0,ROW(),_mes)*Prevs!H$5 +   INDEX(_regrA0,ROW(),IF(_mes=12,1,_mes+1))*(7-Prevs!H$5))/7</f>
        <v>0</v>
      </c>
      <c r="AP27" s="330">
        <f>(INDEX(_regrA0,ROW(),_mes)*Prevs!I$5 +   INDEX(_regrA0,ROW(),IF(_mes=12,1,_mes+1))*(7-Prevs!I$5))/7</f>
        <v>0</v>
      </c>
      <c r="AQ27" s="330">
        <f t="shared" si="7"/>
        <v>0</v>
      </c>
      <c r="AR27" s="330">
        <f t="shared" si="7"/>
        <v>0</v>
      </c>
      <c r="AS27" s="330">
        <f t="shared" si="7"/>
        <v>0</v>
      </c>
      <c r="AT27" s="330">
        <f t="shared" si="7"/>
        <v>0</v>
      </c>
      <c r="AU27" s="330">
        <f t="shared" si="7"/>
        <v>0</v>
      </c>
      <c r="AV27" s="330">
        <f t="shared" si="7"/>
        <v>0</v>
      </c>
      <c r="AX27" s="330">
        <f>(INDEX(_regrA1,ROW(),_mes)*Prevs!$D$5 +   INDEX(_regrA1,ROW(),IF(_mes=1,12,_mes-1))*(7-Prevs!$D$5))/7</f>
        <v>1</v>
      </c>
      <c r="AY27" s="330">
        <f t="shared" si="8"/>
        <v>1</v>
      </c>
      <c r="AZ27" s="330">
        <f t="shared" si="8"/>
        <v>1</v>
      </c>
      <c r="BA27" s="330">
        <f>(INDEX(_regrA1,ROW(),_mes)*Prevs!G$5 +   INDEX(_regrA1,ROW(),IF(_mes=12,1,_mes+1))*(7-Prevs!G$5))/7</f>
        <v>1</v>
      </c>
      <c r="BB27" s="330">
        <f>(INDEX(_regrA1,ROW(),_mes)*Prevs!H$5 +   INDEX(_regrA1,ROW(),IF(_mes=12,1,_mes+1))*(7-Prevs!H$5))/7</f>
        <v>1</v>
      </c>
      <c r="BC27" s="330">
        <f>(INDEX(_regrA1,ROW(),_mes)*Prevs!I$5 +   INDEX(_regrA1,ROW(),IF(_mes=12,1,_mes+1))*(7-Prevs!I$5))/7</f>
        <v>1</v>
      </c>
      <c r="BD27">
        <f t="shared" si="9"/>
        <v>1</v>
      </c>
      <c r="BE27">
        <f t="shared" si="9"/>
        <v>1</v>
      </c>
      <c r="BF27">
        <f t="shared" si="9"/>
        <v>1</v>
      </c>
      <c r="BG27">
        <f t="shared" si="9"/>
        <v>1</v>
      </c>
      <c r="BH27">
        <f t="shared" si="9"/>
        <v>1</v>
      </c>
      <c r="BI27">
        <f t="shared" si="9"/>
        <v>1</v>
      </c>
    </row>
    <row r="28" spans="1:61" x14ac:dyDescent="0.25">
      <c r="A28" s="307" t="s">
        <v>729</v>
      </c>
      <c r="B28" s="312">
        <v>2</v>
      </c>
      <c r="C28" s="307" t="s">
        <v>43</v>
      </c>
      <c r="D28" s="312">
        <v>1</v>
      </c>
      <c r="E28" s="307" t="s">
        <v>42</v>
      </c>
      <c r="F28" s="315">
        <v>0</v>
      </c>
      <c r="G28" s="315">
        <v>0</v>
      </c>
      <c r="H28" s="315">
        <v>0</v>
      </c>
      <c r="I28" s="315">
        <v>0</v>
      </c>
      <c r="J28" s="315">
        <v>0</v>
      </c>
      <c r="K28" s="315">
        <v>0</v>
      </c>
      <c r="L28" s="315">
        <v>0</v>
      </c>
      <c r="M28" s="315">
        <v>0</v>
      </c>
      <c r="N28" s="315">
        <v>0</v>
      </c>
      <c r="O28" s="315">
        <v>0</v>
      </c>
      <c r="P28" s="315">
        <v>0</v>
      </c>
      <c r="Q28" s="315">
        <v>0</v>
      </c>
      <c r="R28" s="307"/>
      <c r="S28" s="307" t="s">
        <v>730</v>
      </c>
      <c r="T28" s="312">
        <v>2</v>
      </c>
      <c r="U28" s="307" t="s">
        <v>43</v>
      </c>
      <c r="V28" s="312">
        <v>1</v>
      </c>
      <c r="W28" s="307" t="s">
        <v>42</v>
      </c>
      <c r="X28" s="313">
        <v>1</v>
      </c>
      <c r="Y28" s="313">
        <v>1</v>
      </c>
      <c r="Z28" s="313">
        <v>1</v>
      </c>
      <c r="AA28" s="313">
        <v>1</v>
      </c>
      <c r="AB28" s="313">
        <v>1</v>
      </c>
      <c r="AC28" s="313">
        <v>1</v>
      </c>
      <c r="AD28" s="313">
        <v>1</v>
      </c>
      <c r="AE28" s="313">
        <v>1</v>
      </c>
      <c r="AF28" s="313">
        <v>1</v>
      </c>
      <c r="AG28" s="313">
        <v>1</v>
      </c>
      <c r="AH28" s="313">
        <v>1</v>
      </c>
      <c r="AI28" s="313">
        <v>1</v>
      </c>
      <c r="AK28" s="330">
        <f>(INDEX(_regrA0,ROW(),_mes)*Prevs!$D$5 +   INDEX(_regrA0,ROW(),IF(_mes=1,12,_mes-1))*(7-Prevs!$D$5))/7</f>
        <v>0</v>
      </c>
      <c r="AL28" s="330">
        <f t="shared" si="6"/>
        <v>0</v>
      </c>
      <c r="AM28" s="330">
        <f t="shared" si="6"/>
        <v>0</v>
      </c>
      <c r="AN28" s="330">
        <f>(INDEX(_regrA0,ROW(),_mes)*Prevs!G$5 +   INDEX(_regrA0,ROW(),IF(_mes=12,1,_mes+1))*(7-Prevs!G$5))/7</f>
        <v>0</v>
      </c>
      <c r="AO28" s="330">
        <f>(INDEX(_regrA0,ROW(),_mes)*Prevs!H$5 +   INDEX(_regrA0,ROW(),IF(_mes=12,1,_mes+1))*(7-Prevs!H$5))/7</f>
        <v>0</v>
      </c>
      <c r="AP28" s="330">
        <f>(INDEX(_regrA0,ROW(),_mes)*Prevs!I$5 +   INDEX(_regrA0,ROW(),IF(_mes=12,1,_mes+1))*(7-Prevs!I$5))/7</f>
        <v>0</v>
      </c>
      <c r="AQ28" s="330">
        <f t="shared" si="7"/>
        <v>0</v>
      </c>
      <c r="AR28" s="330">
        <f t="shared" si="7"/>
        <v>0</v>
      </c>
      <c r="AS28" s="330">
        <f t="shared" si="7"/>
        <v>0</v>
      </c>
      <c r="AT28" s="330">
        <f t="shared" si="7"/>
        <v>0</v>
      </c>
      <c r="AU28" s="330">
        <f t="shared" si="7"/>
        <v>0</v>
      </c>
      <c r="AV28" s="330">
        <f t="shared" si="7"/>
        <v>0</v>
      </c>
      <c r="AX28" s="330">
        <f>(INDEX(_regrA1,ROW(),_mes)*Prevs!$D$5 +   INDEX(_regrA1,ROW(),IF(_mes=1,12,_mes-1))*(7-Prevs!$D$5))/7</f>
        <v>1</v>
      </c>
      <c r="AY28" s="330">
        <f t="shared" si="8"/>
        <v>1</v>
      </c>
      <c r="AZ28" s="330">
        <f t="shared" si="8"/>
        <v>1</v>
      </c>
      <c r="BA28" s="330">
        <f>(INDEX(_regrA1,ROW(),_mes)*Prevs!G$5 +   INDEX(_regrA1,ROW(),IF(_mes=12,1,_mes+1))*(7-Prevs!G$5))/7</f>
        <v>1</v>
      </c>
      <c r="BB28" s="330">
        <f>(INDEX(_regrA1,ROW(),_mes)*Prevs!H$5 +   INDEX(_regrA1,ROW(),IF(_mes=12,1,_mes+1))*(7-Prevs!H$5))/7</f>
        <v>1</v>
      </c>
      <c r="BC28" s="330">
        <f>(INDEX(_regrA1,ROW(),_mes)*Prevs!I$5 +   INDEX(_regrA1,ROW(),IF(_mes=12,1,_mes+1))*(7-Prevs!I$5))/7</f>
        <v>1</v>
      </c>
      <c r="BD28">
        <f t="shared" si="9"/>
        <v>1</v>
      </c>
      <c r="BE28">
        <f t="shared" si="9"/>
        <v>1</v>
      </c>
      <c r="BF28">
        <f t="shared" si="9"/>
        <v>1</v>
      </c>
      <c r="BG28">
        <f t="shared" si="9"/>
        <v>1</v>
      </c>
      <c r="BH28">
        <f t="shared" si="9"/>
        <v>1</v>
      </c>
      <c r="BI28">
        <f t="shared" si="9"/>
        <v>1</v>
      </c>
    </row>
    <row r="29" spans="1:61" x14ac:dyDescent="0.25">
      <c r="A29" s="307" t="s">
        <v>729</v>
      </c>
      <c r="B29" s="312">
        <v>9</v>
      </c>
      <c r="C29" s="307" t="s">
        <v>47</v>
      </c>
      <c r="D29" s="312">
        <v>6</v>
      </c>
      <c r="E29" s="307" t="s">
        <v>30</v>
      </c>
      <c r="F29" s="315">
        <v>26</v>
      </c>
      <c r="G29" s="315">
        <v>0.2</v>
      </c>
      <c r="H29" s="315">
        <v>35.299999999999997</v>
      </c>
      <c r="I29" s="315">
        <v>35.5</v>
      </c>
      <c r="J29" s="315">
        <v>16.8</v>
      </c>
      <c r="K29" s="315">
        <v>34.9</v>
      </c>
      <c r="L29" s="315">
        <v>10.4</v>
      </c>
      <c r="M29" s="315">
        <v>22.3</v>
      </c>
      <c r="N29" s="315">
        <v>31.6</v>
      </c>
      <c r="O29" s="315">
        <v>6.1</v>
      </c>
      <c r="P29" s="315">
        <v>15.2</v>
      </c>
      <c r="Q29" s="315">
        <v>42.1</v>
      </c>
      <c r="R29" s="307"/>
      <c r="S29" s="307" t="s">
        <v>730</v>
      </c>
      <c r="T29" s="312">
        <v>9</v>
      </c>
      <c r="U29" s="307" t="s">
        <v>47</v>
      </c>
      <c r="V29" s="312">
        <v>6</v>
      </c>
      <c r="W29" s="307" t="s">
        <v>30</v>
      </c>
      <c r="X29" s="313">
        <v>1.135</v>
      </c>
      <c r="Y29" s="313">
        <v>1.1679999999999999</v>
      </c>
      <c r="Z29" s="313">
        <v>1.1479999999999999</v>
      </c>
      <c r="AA29" s="313">
        <v>1.1439999999999999</v>
      </c>
      <c r="AB29" s="313">
        <v>1.1479999999999999</v>
      </c>
      <c r="AC29" s="313">
        <v>1.103</v>
      </c>
      <c r="AD29" s="313">
        <v>1.1379999999999999</v>
      </c>
      <c r="AE29" s="313">
        <v>1.1020000000000001</v>
      </c>
      <c r="AF29" s="313">
        <v>1.0680000000000001</v>
      </c>
      <c r="AG29" s="313">
        <v>1.127</v>
      </c>
      <c r="AH29" s="313">
        <v>1.109</v>
      </c>
      <c r="AI29" s="313">
        <v>1.0900000000000001</v>
      </c>
      <c r="AK29" s="330">
        <f>(INDEX(_regrA0,ROW(),_mes)*Prevs!$D$5 +   INDEX(_regrA0,ROW(),IF(_mes=1,12,_mes-1))*(7-Prevs!$D$5))/7</f>
        <v>18.62857142857143</v>
      </c>
      <c r="AL29" s="330">
        <f t="shared" si="6"/>
        <v>0.2</v>
      </c>
      <c r="AM29" s="330">
        <f t="shared" si="6"/>
        <v>0.2</v>
      </c>
      <c r="AN29" s="330">
        <f>(INDEX(_regrA0,ROW(),_mes)*Prevs!G$5 +   INDEX(_regrA0,ROW(),IF(_mes=12,1,_mes+1))*(7-Prevs!G$5))/7</f>
        <v>0.2</v>
      </c>
      <c r="AO29" s="330">
        <f>(INDEX(_regrA0,ROW(),_mes)*Prevs!H$5 +   INDEX(_regrA0,ROW(),IF(_mes=12,1,_mes+1))*(7-Prevs!H$5))/7</f>
        <v>10.228571428571428</v>
      </c>
      <c r="AP29" s="330">
        <f>(INDEX(_regrA0,ROW(),_mes)*Prevs!I$5 +   INDEX(_regrA0,ROW(),IF(_mes=12,1,_mes+1))*(7-Prevs!I$5))/7</f>
        <v>35.299999999999997</v>
      </c>
      <c r="AQ29" s="330">
        <f t="shared" si="7"/>
        <v>35.299999999999997</v>
      </c>
      <c r="AR29" s="330">
        <f t="shared" si="7"/>
        <v>35.299999999999997</v>
      </c>
      <c r="AS29" s="330">
        <f t="shared" si="7"/>
        <v>35.299999999999997</v>
      </c>
      <c r="AT29" s="330">
        <f t="shared" si="7"/>
        <v>35.299999999999997</v>
      </c>
      <c r="AU29" s="330">
        <f t="shared" si="7"/>
        <v>35.299999999999997</v>
      </c>
      <c r="AV29" s="330">
        <f t="shared" si="7"/>
        <v>35.299999999999997</v>
      </c>
      <c r="AX29" s="330">
        <f>(INDEX(_regrA1,ROW(),_mes)*Prevs!$D$5 +   INDEX(_regrA1,ROW(),IF(_mes=1,12,_mes-1))*(7-Prevs!$D$5))/7</f>
        <v>1.1444285714285714</v>
      </c>
      <c r="AY29" s="330">
        <f t="shared" si="8"/>
        <v>1.1679999999999999</v>
      </c>
      <c r="AZ29" s="330">
        <f t="shared" si="8"/>
        <v>1.1679999999999999</v>
      </c>
      <c r="BA29" s="330">
        <f>(INDEX(_regrA1,ROW(),_mes)*Prevs!G$5 +   INDEX(_regrA1,ROW(),IF(_mes=12,1,_mes+1))*(7-Prevs!G$5))/7</f>
        <v>1.1679999999999999</v>
      </c>
      <c r="BB29" s="330">
        <f>(INDEX(_regrA1,ROW(),_mes)*Prevs!H$5 +   INDEX(_regrA1,ROW(),IF(_mes=12,1,_mes+1))*(7-Prevs!H$5))/7</f>
        <v>1.1622857142857141</v>
      </c>
      <c r="BC29" s="330">
        <f>(INDEX(_regrA1,ROW(),_mes)*Prevs!I$5 +   INDEX(_regrA1,ROW(),IF(_mes=12,1,_mes+1))*(7-Prevs!I$5))/7</f>
        <v>1.1479999999999999</v>
      </c>
      <c r="BD29">
        <f t="shared" si="9"/>
        <v>1.1479999999999999</v>
      </c>
      <c r="BE29">
        <f t="shared" si="9"/>
        <v>1.1479999999999999</v>
      </c>
      <c r="BF29">
        <f t="shared" si="9"/>
        <v>1.1479999999999999</v>
      </c>
      <c r="BG29">
        <f t="shared" si="9"/>
        <v>1.1479999999999999</v>
      </c>
      <c r="BH29">
        <f t="shared" si="9"/>
        <v>1.1479999999999999</v>
      </c>
      <c r="BI29">
        <f t="shared" si="9"/>
        <v>1.1479999999999999</v>
      </c>
    </row>
    <row r="30" spans="1:61" x14ac:dyDescent="0.25">
      <c r="A30" s="307" t="s">
        <v>729</v>
      </c>
      <c r="B30" s="312">
        <v>50</v>
      </c>
      <c r="C30" s="307" t="s">
        <v>94</v>
      </c>
      <c r="D30" s="312">
        <v>47</v>
      </c>
      <c r="E30" s="307" t="s">
        <v>90</v>
      </c>
      <c r="F30" s="315">
        <v>-3.7</v>
      </c>
      <c r="G30" s="315">
        <v>45</v>
      </c>
      <c r="H30" s="315">
        <v>46.8</v>
      </c>
      <c r="I30" s="315">
        <v>24.5</v>
      </c>
      <c r="J30" s="315">
        <v>-22.4</v>
      </c>
      <c r="K30" s="315">
        <v>35.299999999999997</v>
      </c>
      <c r="L30" s="315">
        <v>15.3</v>
      </c>
      <c r="M30" s="315">
        <v>23.3</v>
      </c>
      <c r="N30" s="315">
        <v>-0.6</v>
      </c>
      <c r="O30" s="315">
        <v>1.9</v>
      </c>
      <c r="P30" s="315">
        <v>5.3</v>
      </c>
      <c r="Q30" s="315">
        <v>31</v>
      </c>
      <c r="R30" s="307"/>
      <c r="S30" s="307" t="s">
        <v>730</v>
      </c>
      <c r="T30" s="312">
        <v>50</v>
      </c>
      <c r="U30" s="307" t="s">
        <v>94</v>
      </c>
      <c r="V30" s="312">
        <v>47</v>
      </c>
      <c r="W30" s="307" t="s">
        <v>90</v>
      </c>
      <c r="X30" s="315">
        <v>2.0139999999999998</v>
      </c>
      <c r="Y30" s="313">
        <v>1.8220000000000001</v>
      </c>
      <c r="Z30" s="313">
        <v>1.7889999999999999</v>
      </c>
      <c r="AA30" s="313">
        <v>1.915</v>
      </c>
      <c r="AB30" s="313">
        <v>2.234</v>
      </c>
      <c r="AC30" s="313">
        <v>1.9159999999999999</v>
      </c>
      <c r="AD30" s="313">
        <v>2.008</v>
      </c>
      <c r="AE30" s="313">
        <v>1.9419999999999999</v>
      </c>
      <c r="AF30" s="313">
        <v>2.1280000000000001</v>
      </c>
      <c r="AG30" s="313">
        <v>2.077</v>
      </c>
      <c r="AH30" s="313">
        <v>2.044</v>
      </c>
      <c r="AI30" s="313">
        <v>1.86</v>
      </c>
      <c r="AK30" s="330">
        <f>(INDEX(_regrA0,ROW(),_mes)*Prevs!$D$5 +   INDEX(_regrA0,ROW(),IF(_mes=1,12,_mes-1))*(7-Prevs!$D$5))/7</f>
        <v>10.214285714285714</v>
      </c>
      <c r="AL30" s="330">
        <f t="shared" si="6"/>
        <v>45</v>
      </c>
      <c r="AM30" s="330">
        <f t="shared" si="6"/>
        <v>45</v>
      </c>
      <c r="AN30" s="330">
        <f>(INDEX(_regrA0,ROW(),_mes)*Prevs!G$5 +   INDEX(_regrA0,ROW(),IF(_mes=12,1,_mes+1))*(7-Prevs!G$5))/7</f>
        <v>45</v>
      </c>
      <c r="AO30" s="330">
        <f>(INDEX(_regrA0,ROW(),_mes)*Prevs!H$5 +   INDEX(_regrA0,ROW(),IF(_mes=12,1,_mes+1))*(7-Prevs!H$5))/7</f>
        <v>45.51428571428572</v>
      </c>
      <c r="AP30" s="330">
        <f>(INDEX(_regrA0,ROW(),_mes)*Prevs!I$5 +   INDEX(_regrA0,ROW(),IF(_mes=12,1,_mes+1))*(7-Prevs!I$5))/7</f>
        <v>46.8</v>
      </c>
      <c r="AQ30" s="330">
        <f t="shared" si="7"/>
        <v>46.8</v>
      </c>
      <c r="AR30" s="330">
        <f t="shared" si="7"/>
        <v>46.8</v>
      </c>
      <c r="AS30" s="330">
        <f t="shared" si="7"/>
        <v>46.8</v>
      </c>
      <c r="AT30" s="330">
        <f t="shared" si="7"/>
        <v>46.8</v>
      </c>
      <c r="AU30" s="330">
        <f t="shared" si="7"/>
        <v>46.8</v>
      </c>
      <c r="AV30" s="330">
        <f t="shared" si="7"/>
        <v>46.8</v>
      </c>
      <c r="AX30" s="330">
        <f>(INDEX(_regrA1,ROW(),_mes)*Prevs!$D$5 +   INDEX(_regrA1,ROW(),IF(_mes=1,12,_mes-1))*(7-Prevs!$D$5))/7</f>
        <v>1.9591428571428569</v>
      </c>
      <c r="AY30" s="330">
        <f t="shared" si="8"/>
        <v>1.8220000000000001</v>
      </c>
      <c r="AZ30" s="330">
        <f t="shared" si="8"/>
        <v>1.8220000000000001</v>
      </c>
      <c r="BA30" s="330">
        <f>(INDEX(_regrA1,ROW(),_mes)*Prevs!G$5 +   INDEX(_regrA1,ROW(),IF(_mes=12,1,_mes+1))*(7-Prevs!G$5))/7</f>
        <v>1.8220000000000003</v>
      </c>
      <c r="BB30" s="330">
        <f>(INDEX(_regrA1,ROW(),_mes)*Prevs!H$5 +   INDEX(_regrA1,ROW(),IF(_mes=12,1,_mes+1))*(7-Prevs!H$5))/7</f>
        <v>1.8125714285714285</v>
      </c>
      <c r="BC30" s="330">
        <f>(INDEX(_regrA1,ROW(),_mes)*Prevs!I$5 +   INDEX(_regrA1,ROW(),IF(_mes=12,1,_mes+1))*(7-Prevs!I$5))/7</f>
        <v>1.7889999999999999</v>
      </c>
      <c r="BD30">
        <f t="shared" si="9"/>
        <v>1.7889999999999999</v>
      </c>
      <c r="BE30">
        <f t="shared" si="9"/>
        <v>1.7889999999999999</v>
      </c>
      <c r="BF30">
        <f t="shared" si="9"/>
        <v>1.7889999999999999</v>
      </c>
      <c r="BG30">
        <f t="shared" si="9"/>
        <v>1.7889999999999999</v>
      </c>
      <c r="BH30">
        <f t="shared" si="9"/>
        <v>1.7889999999999999</v>
      </c>
      <c r="BI30">
        <f t="shared" si="9"/>
        <v>1.7889999999999999</v>
      </c>
    </row>
    <row r="31" spans="1:61" x14ac:dyDescent="0.25">
      <c r="A31" s="307" t="s">
        <v>729</v>
      </c>
      <c r="B31" s="312">
        <v>7</v>
      </c>
      <c r="C31" s="307" t="s">
        <v>45</v>
      </c>
      <c r="D31" s="312">
        <v>6</v>
      </c>
      <c r="E31" s="307" t="s">
        <v>30</v>
      </c>
      <c r="F31" s="315">
        <v>21.3</v>
      </c>
      <c r="G31" s="315">
        <v>-7.6</v>
      </c>
      <c r="H31" s="315">
        <v>19</v>
      </c>
      <c r="I31" s="315">
        <v>38.6</v>
      </c>
      <c r="J31" s="315">
        <v>17</v>
      </c>
      <c r="K31" s="315">
        <v>31.2</v>
      </c>
      <c r="L31" s="315">
        <v>9.1</v>
      </c>
      <c r="M31" s="315">
        <v>20.8</v>
      </c>
      <c r="N31" s="315">
        <v>23.5</v>
      </c>
      <c r="O31" s="315">
        <v>9.1</v>
      </c>
      <c r="P31" s="315">
        <v>14.7</v>
      </c>
      <c r="Q31" s="315">
        <v>34.299999999999997</v>
      </c>
      <c r="R31" s="307"/>
      <c r="S31" s="307" t="s">
        <v>730</v>
      </c>
      <c r="T31" s="312">
        <v>7</v>
      </c>
      <c r="U31" s="307" t="s">
        <v>45</v>
      </c>
      <c r="V31" s="312">
        <v>6</v>
      </c>
      <c r="W31" s="307" t="s">
        <v>30</v>
      </c>
      <c r="X31" s="315">
        <v>1.1040000000000001</v>
      </c>
      <c r="Y31" s="313">
        <v>1.1299999999999999</v>
      </c>
      <c r="Z31" s="313">
        <v>1.1140000000000001</v>
      </c>
      <c r="AA31" s="313">
        <v>1.089</v>
      </c>
      <c r="AB31" s="313">
        <v>1.1020000000000001</v>
      </c>
      <c r="AC31" s="313">
        <v>1.0669999999999999</v>
      </c>
      <c r="AD31" s="313">
        <v>1.099</v>
      </c>
      <c r="AE31" s="313">
        <v>1.0660000000000001</v>
      </c>
      <c r="AF31" s="313">
        <v>1.0549999999999999</v>
      </c>
      <c r="AG31" s="313">
        <v>1.091</v>
      </c>
      <c r="AH31" s="313">
        <v>1.0820000000000001</v>
      </c>
      <c r="AI31" s="313">
        <v>1.0740000000000001</v>
      </c>
      <c r="AK31" s="330">
        <f>(INDEX(_regrA0,ROW(),_mes)*Prevs!$D$5 +   INDEX(_regrA0,ROW(),IF(_mes=1,12,_mes-1))*(7-Prevs!$D$5))/7</f>
        <v>13.042857142857143</v>
      </c>
      <c r="AL31" s="330">
        <f t="shared" si="6"/>
        <v>-7.6</v>
      </c>
      <c r="AM31" s="330">
        <f t="shared" si="6"/>
        <v>-7.6</v>
      </c>
      <c r="AN31" s="330">
        <f>(INDEX(_regrA0,ROW(),_mes)*Prevs!G$5 +   INDEX(_regrA0,ROW(),IF(_mes=12,1,_mes+1))*(7-Prevs!G$5))/7</f>
        <v>-7.6</v>
      </c>
      <c r="AO31" s="330">
        <f>(INDEX(_regrA0,ROW(),_mes)*Prevs!H$5 +   INDEX(_regrA0,ROW(),IF(_mes=12,1,_mes+1))*(7-Prevs!H$5))/7</f>
        <v>0</v>
      </c>
      <c r="AP31" s="330">
        <f>(INDEX(_regrA0,ROW(),_mes)*Prevs!I$5 +   INDEX(_regrA0,ROW(),IF(_mes=12,1,_mes+1))*(7-Prevs!I$5))/7</f>
        <v>19</v>
      </c>
      <c r="AQ31" s="330">
        <f t="shared" si="7"/>
        <v>19</v>
      </c>
      <c r="AR31" s="330">
        <f t="shared" si="7"/>
        <v>19</v>
      </c>
      <c r="AS31" s="330">
        <f t="shared" si="7"/>
        <v>19</v>
      </c>
      <c r="AT31" s="330">
        <f t="shared" si="7"/>
        <v>19</v>
      </c>
      <c r="AU31" s="330">
        <f t="shared" si="7"/>
        <v>19</v>
      </c>
      <c r="AV31" s="330">
        <f t="shared" si="7"/>
        <v>19</v>
      </c>
      <c r="AX31" s="330">
        <f>(INDEX(_regrA1,ROW(),_mes)*Prevs!$D$5 +   INDEX(_regrA1,ROW(),IF(_mes=1,12,_mes-1))*(7-Prevs!$D$5))/7</f>
        <v>1.1114285714285714</v>
      </c>
      <c r="AY31" s="330">
        <f t="shared" si="8"/>
        <v>1.1299999999999999</v>
      </c>
      <c r="AZ31" s="330">
        <f t="shared" si="8"/>
        <v>1.1299999999999999</v>
      </c>
      <c r="BA31" s="330">
        <f>(INDEX(_regrA1,ROW(),_mes)*Prevs!G$5 +   INDEX(_regrA1,ROW(),IF(_mes=12,1,_mes+1))*(7-Prevs!G$5))/7</f>
        <v>1.1299999999999999</v>
      </c>
      <c r="BB31" s="330">
        <f>(INDEX(_regrA1,ROW(),_mes)*Prevs!H$5 +   INDEX(_regrA1,ROW(),IF(_mes=12,1,_mes+1))*(7-Prevs!H$5))/7</f>
        <v>1.1254285714285714</v>
      </c>
      <c r="BC31" s="330">
        <f>(INDEX(_regrA1,ROW(),_mes)*Prevs!I$5 +   INDEX(_regrA1,ROW(),IF(_mes=12,1,_mes+1))*(7-Prevs!I$5))/7</f>
        <v>1.1140000000000001</v>
      </c>
      <c r="BD31">
        <f t="shared" si="9"/>
        <v>1.1140000000000001</v>
      </c>
      <c r="BE31">
        <f t="shared" si="9"/>
        <v>1.1140000000000001</v>
      </c>
      <c r="BF31">
        <f t="shared" si="9"/>
        <v>1.1140000000000001</v>
      </c>
      <c r="BG31">
        <f t="shared" si="9"/>
        <v>1.1140000000000001</v>
      </c>
      <c r="BH31">
        <f t="shared" si="9"/>
        <v>1.1140000000000001</v>
      </c>
      <c r="BI31">
        <f t="shared" si="9"/>
        <v>1.1140000000000001</v>
      </c>
    </row>
    <row r="32" spans="1:61" x14ac:dyDescent="0.25">
      <c r="A32" s="307" t="s">
        <v>729</v>
      </c>
      <c r="B32" s="312">
        <v>217</v>
      </c>
      <c r="C32" s="307" t="s">
        <v>190</v>
      </c>
      <c r="D32" s="312">
        <v>92</v>
      </c>
      <c r="E32" s="307" t="s">
        <v>35</v>
      </c>
      <c r="F32" s="315">
        <v>4.4000000000000004</v>
      </c>
      <c r="G32" s="315">
        <v>28.5</v>
      </c>
      <c r="H32" s="315">
        <v>23.4</v>
      </c>
      <c r="I32" s="315">
        <v>18.8</v>
      </c>
      <c r="J32" s="315">
        <v>6</v>
      </c>
      <c r="K32" s="315">
        <v>22.9</v>
      </c>
      <c r="L32" s="315">
        <v>2.2999999999999998</v>
      </c>
      <c r="M32" s="315">
        <v>21.6</v>
      </c>
      <c r="N32" s="315">
        <v>18.7</v>
      </c>
      <c r="O32" s="315">
        <v>-13.3</v>
      </c>
      <c r="P32" s="315">
        <v>12.3</v>
      </c>
      <c r="Q32" s="315">
        <v>17.600000000000001</v>
      </c>
      <c r="R32" s="307"/>
      <c r="S32" s="307" t="s">
        <v>730</v>
      </c>
      <c r="T32" s="312">
        <v>217</v>
      </c>
      <c r="U32" s="307" t="s">
        <v>190</v>
      </c>
      <c r="V32" s="312">
        <v>92</v>
      </c>
      <c r="W32" s="307" t="s">
        <v>35</v>
      </c>
      <c r="X32" s="315">
        <v>0.73</v>
      </c>
      <c r="Y32" s="313">
        <v>0.70299999999999996</v>
      </c>
      <c r="Z32" s="313">
        <v>0.69799999999999995</v>
      </c>
      <c r="AA32" s="313">
        <v>0.68</v>
      </c>
      <c r="AB32" s="313">
        <v>0.68899999999999995</v>
      </c>
      <c r="AC32" s="313">
        <v>0.66600000000000004</v>
      </c>
      <c r="AD32" s="313">
        <v>0.70399999999999996</v>
      </c>
      <c r="AE32" s="313">
        <v>0.68600000000000005</v>
      </c>
      <c r="AF32" s="313">
        <v>0.69499999999999995</v>
      </c>
      <c r="AG32" s="313">
        <v>0.71099999999999997</v>
      </c>
      <c r="AH32" s="313">
        <v>0.68799999999999994</v>
      </c>
      <c r="AI32" s="313">
        <v>0.68500000000000005</v>
      </c>
      <c r="AK32" s="330">
        <f>(INDEX(_regrA0,ROW(),_mes)*Prevs!$D$5 +   INDEX(_regrA0,ROW(),IF(_mes=1,12,_mes-1))*(7-Prevs!$D$5))/7</f>
        <v>11.285714285714286</v>
      </c>
      <c r="AL32" s="330">
        <f t="shared" si="6"/>
        <v>28.5</v>
      </c>
      <c r="AM32" s="330">
        <f t="shared" si="6"/>
        <v>28.5</v>
      </c>
      <c r="AN32" s="330">
        <f>(INDEX(_regrA0,ROW(),_mes)*Prevs!G$5 +   INDEX(_regrA0,ROW(),IF(_mes=12,1,_mes+1))*(7-Prevs!G$5))/7</f>
        <v>28.5</v>
      </c>
      <c r="AO32" s="330">
        <f>(INDEX(_regrA0,ROW(),_mes)*Prevs!H$5 +   INDEX(_regrA0,ROW(),IF(_mes=12,1,_mes+1))*(7-Prevs!H$5))/7</f>
        <v>27.042857142857144</v>
      </c>
      <c r="AP32" s="330">
        <f>(INDEX(_regrA0,ROW(),_mes)*Prevs!I$5 +   INDEX(_regrA0,ROW(),IF(_mes=12,1,_mes+1))*(7-Prevs!I$5))/7</f>
        <v>23.4</v>
      </c>
      <c r="AQ32" s="330">
        <f t="shared" si="7"/>
        <v>23.4</v>
      </c>
      <c r="AR32" s="330">
        <f t="shared" si="7"/>
        <v>23.4</v>
      </c>
      <c r="AS32" s="330">
        <f t="shared" si="7"/>
        <v>23.4</v>
      </c>
      <c r="AT32" s="330">
        <f t="shared" si="7"/>
        <v>23.4</v>
      </c>
      <c r="AU32" s="330">
        <f t="shared" si="7"/>
        <v>23.4</v>
      </c>
      <c r="AV32" s="330">
        <f t="shared" si="7"/>
        <v>23.4</v>
      </c>
      <c r="AX32" s="330">
        <f>(INDEX(_regrA1,ROW(),_mes)*Prevs!$D$5 +   INDEX(_regrA1,ROW(),IF(_mes=1,12,_mes-1))*(7-Prevs!$D$5))/7</f>
        <v>0.72228571428571431</v>
      </c>
      <c r="AY32" s="330">
        <f t="shared" si="8"/>
        <v>0.70299999999999996</v>
      </c>
      <c r="AZ32" s="330">
        <f t="shared" si="8"/>
        <v>0.70299999999999996</v>
      </c>
      <c r="BA32" s="330">
        <f>(INDEX(_regrA1,ROW(),_mes)*Prevs!G$5 +   INDEX(_regrA1,ROW(),IF(_mes=12,1,_mes+1))*(7-Prevs!G$5))/7</f>
        <v>0.70299999999999996</v>
      </c>
      <c r="BB32" s="330">
        <f>(INDEX(_regrA1,ROW(),_mes)*Prevs!H$5 +   INDEX(_regrA1,ROW(),IF(_mes=12,1,_mes+1))*(7-Prevs!H$5))/7</f>
        <v>0.70157142857142851</v>
      </c>
      <c r="BC32" s="330">
        <f>(INDEX(_regrA1,ROW(),_mes)*Prevs!I$5 +   INDEX(_regrA1,ROW(),IF(_mes=12,1,_mes+1))*(7-Prevs!I$5))/7</f>
        <v>0.69799999999999984</v>
      </c>
      <c r="BD32">
        <f t="shared" si="9"/>
        <v>0.69799999999999995</v>
      </c>
      <c r="BE32">
        <f t="shared" si="9"/>
        <v>0.69799999999999995</v>
      </c>
      <c r="BF32">
        <f t="shared" si="9"/>
        <v>0.69799999999999995</v>
      </c>
      <c r="BG32">
        <f t="shared" si="9"/>
        <v>0.69799999999999995</v>
      </c>
      <c r="BH32">
        <f t="shared" si="9"/>
        <v>0.69799999999999995</v>
      </c>
      <c r="BI32">
        <f t="shared" si="9"/>
        <v>0.69799999999999995</v>
      </c>
    </row>
    <row r="33" spans="1:61" x14ac:dyDescent="0.25">
      <c r="A33" s="307" t="s">
        <v>729</v>
      </c>
      <c r="B33" s="312">
        <v>242</v>
      </c>
      <c r="C33" s="307" t="s">
        <v>483</v>
      </c>
      <c r="D33" s="312">
        <v>240</v>
      </c>
      <c r="E33" s="307" t="s">
        <v>482</v>
      </c>
      <c r="F33" s="315">
        <v>-26.5</v>
      </c>
      <c r="G33" s="315">
        <v>-51.1</v>
      </c>
      <c r="H33" s="315">
        <v>-25.5</v>
      </c>
      <c r="I33" s="315">
        <v>-19.399999999999999</v>
      </c>
      <c r="J33" s="315">
        <v>-4.8</v>
      </c>
      <c r="K33" s="315">
        <v>-17.399999999999999</v>
      </c>
      <c r="L33" s="315">
        <v>-3.7</v>
      </c>
      <c r="M33" s="315">
        <v>-1.1000000000000001</v>
      </c>
      <c r="N33" s="315">
        <v>8.4</v>
      </c>
      <c r="O33" s="315">
        <v>-9.6999999999999993</v>
      </c>
      <c r="P33" s="315">
        <v>-12.9</v>
      </c>
      <c r="Q33" s="315">
        <v>-23.9</v>
      </c>
      <c r="R33" s="307"/>
      <c r="S33" s="307" t="s">
        <v>730</v>
      </c>
      <c r="T33" s="312">
        <v>242</v>
      </c>
      <c r="U33" s="307" t="s">
        <v>483</v>
      </c>
      <c r="V33" s="312">
        <v>240</v>
      </c>
      <c r="W33" s="307" t="s">
        <v>482</v>
      </c>
      <c r="X33" s="315">
        <v>1.0960000000000001</v>
      </c>
      <c r="Y33" s="313">
        <v>1.117</v>
      </c>
      <c r="Z33" s="313">
        <v>1.0960000000000001</v>
      </c>
      <c r="AA33" s="313">
        <v>1.0960000000000001</v>
      </c>
      <c r="AB33" s="313">
        <v>1.07</v>
      </c>
      <c r="AC33" s="313">
        <v>1.095</v>
      </c>
      <c r="AD33" s="313">
        <v>1.0680000000000001</v>
      </c>
      <c r="AE33" s="313">
        <v>1.0609999999999999</v>
      </c>
      <c r="AF33" s="313">
        <v>1.036</v>
      </c>
      <c r="AG33" s="313">
        <v>1.08</v>
      </c>
      <c r="AH33" s="313">
        <v>1.0880000000000001</v>
      </c>
      <c r="AI33" s="313">
        <v>1.0960000000000001</v>
      </c>
      <c r="AK33" s="330">
        <f>(INDEX(_regrA0,ROW(),_mes)*Prevs!$D$5 +   INDEX(_regrA0,ROW(),IF(_mes=1,12,_mes-1))*(7-Prevs!$D$5))/7</f>
        <v>-33.528571428571425</v>
      </c>
      <c r="AL33" s="330">
        <f t="shared" si="6"/>
        <v>-51.1</v>
      </c>
      <c r="AM33" s="330">
        <f t="shared" si="6"/>
        <v>-51.1</v>
      </c>
      <c r="AN33" s="330">
        <f>(INDEX(_regrA0,ROW(),_mes)*Prevs!G$5 +   INDEX(_regrA0,ROW(),IF(_mes=12,1,_mes+1))*(7-Prevs!G$5))/7</f>
        <v>-51.1</v>
      </c>
      <c r="AO33" s="330">
        <f>(INDEX(_regrA0,ROW(),_mes)*Prevs!H$5 +   INDEX(_regrA0,ROW(),IF(_mes=12,1,_mes+1))*(7-Prevs!H$5))/7</f>
        <v>-43.785714285714285</v>
      </c>
      <c r="AP33" s="330">
        <f>(INDEX(_regrA0,ROW(),_mes)*Prevs!I$5 +   INDEX(_regrA0,ROW(),IF(_mes=12,1,_mes+1))*(7-Prevs!I$5))/7</f>
        <v>-25.5</v>
      </c>
      <c r="AQ33" s="330">
        <f t="shared" si="7"/>
        <v>-25.5</v>
      </c>
      <c r="AR33" s="330">
        <f t="shared" si="7"/>
        <v>-25.5</v>
      </c>
      <c r="AS33" s="330">
        <f t="shared" si="7"/>
        <v>-25.5</v>
      </c>
      <c r="AT33" s="330">
        <f t="shared" si="7"/>
        <v>-25.5</v>
      </c>
      <c r="AU33" s="330">
        <f t="shared" si="7"/>
        <v>-25.5</v>
      </c>
      <c r="AV33" s="330">
        <f t="shared" si="7"/>
        <v>-25.5</v>
      </c>
      <c r="AX33" s="330">
        <f>(INDEX(_regrA1,ROW(),_mes)*Prevs!$D$5 +   INDEX(_regrA1,ROW(),IF(_mes=1,12,_mes-1))*(7-Prevs!$D$5))/7</f>
        <v>1.1020000000000001</v>
      </c>
      <c r="AY33" s="330">
        <f t="shared" si="8"/>
        <v>1.117</v>
      </c>
      <c r="AZ33" s="330">
        <f t="shared" si="8"/>
        <v>1.117</v>
      </c>
      <c r="BA33" s="330">
        <f>(INDEX(_regrA1,ROW(),_mes)*Prevs!G$5 +   INDEX(_regrA1,ROW(),IF(_mes=12,1,_mes+1))*(7-Prevs!G$5))/7</f>
        <v>1.117</v>
      </c>
      <c r="BB33" s="330">
        <f>(INDEX(_regrA1,ROW(),_mes)*Prevs!H$5 +   INDEX(_regrA1,ROW(),IF(_mes=12,1,_mes+1))*(7-Prevs!H$5))/7</f>
        <v>1.111</v>
      </c>
      <c r="BC33" s="330">
        <f>(INDEX(_regrA1,ROW(),_mes)*Prevs!I$5 +   INDEX(_regrA1,ROW(),IF(_mes=12,1,_mes+1))*(7-Prevs!I$5))/7</f>
        <v>1.0960000000000001</v>
      </c>
      <c r="BD33">
        <f t="shared" si="9"/>
        <v>1.0960000000000001</v>
      </c>
      <c r="BE33">
        <f t="shared" si="9"/>
        <v>1.0960000000000001</v>
      </c>
      <c r="BF33">
        <f t="shared" si="9"/>
        <v>1.0960000000000001</v>
      </c>
      <c r="BG33">
        <f t="shared" si="9"/>
        <v>1.0960000000000001</v>
      </c>
      <c r="BH33">
        <f t="shared" si="9"/>
        <v>1.0960000000000001</v>
      </c>
      <c r="BI33">
        <f t="shared" si="9"/>
        <v>1.0960000000000001</v>
      </c>
    </row>
    <row r="34" spans="1:61" x14ac:dyDescent="0.25">
      <c r="A34" s="307" t="s">
        <v>729</v>
      </c>
      <c r="B34" s="312">
        <v>249</v>
      </c>
      <c r="C34" s="307" t="s">
        <v>93</v>
      </c>
      <c r="D34" s="312">
        <v>47</v>
      </c>
      <c r="E34" s="307" t="s">
        <v>90</v>
      </c>
      <c r="F34" s="315">
        <v>-33.299999999999997</v>
      </c>
      <c r="G34" s="315">
        <v>22.1</v>
      </c>
      <c r="H34" s="315">
        <v>15.4</v>
      </c>
      <c r="I34" s="315">
        <v>3.7</v>
      </c>
      <c r="J34" s="315">
        <v>-51.8</v>
      </c>
      <c r="K34" s="315">
        <v>12.9</v>
      </c>
      <c r="L34" s="315">
        <v>-11</v>
      </c>
      <c r="M34" s="315">
        <v>-4.0999999999999996</v>
      </c>
      <c r="N34" s="315">
        <v>-23</v>
      </c>
      <c r="O34" s="315">
        <v>-22</v>
      </c>
      <c r="P34" s="315">
        <v>-12.7</v>
      </c>
      <c r="Q34" s="315">
        <v>14.8</v>
      </c>
      <c r="R34" s="307"/>
      <c r="S34" s="307" t="s">
        <v>730</v>
      </c>
      <c r="T34" s="312">
        <v>249</v>
      </c>
      <c r="U34" s="307" t="s">
        <v>93</v>
      </c>
      <c r="V34" s="312">
        <v>47</v>
      </c>
      <c r="W34" s="307" t="s">
        <v>90</v>
      </c>
      <c r="X34" s="315">
        <v>1.669</v>
      </c>
      <c r="Y34" s="313">
        <v>1.4410000000000001</v>
      </c>
      <c r="Z34" s="313">
        <v>1.419</v>
      </c>
      <c r="AA34" s="313">
        <v>1.4810000000000001</v>
      </c>
      <c r="AB34" s="313">
        <v>1.8540000000000001</v>
      </c>
      <c r="AC34" s="313">
        <v>1.5029999999999999</v>
      </c>
      <c r="AD34" s="313">
        <v>1.6559999999999999</v>
      </c>
      <c r="AE34" s="313">
        <v>1.603</v>
      </c>
      <c r="AF34" s="313">
        <v>1.7689999999999999</v>
      </c>
      <c r="AG34" s="313">
        <v>1.736</v>
      </c>
      <c r="AH34" s="313">
        <v>1.6519999999999999</v>
      </c>
      <c r="AI34" s="313">
        <v>1.4630000000000001</v>
      </c>
      <c r="AK34" s="330">
        <f>(INDEX(_regrA0,ROW(),_mes)*Prevs!$D$5 +   INDEX(_regrA0,ROW(),IF(_mes=1,12,_mes-1))*(7-Prevs!$D$5))/7</f>
        <v>-17.471428571428572</v>
      </c>
      <c r="AL34" s="330">
        <f t="shared" si="6"/>
        <v>22.1</v>
      </c>
      <c r="AM34" s="330">
        <f t="shared" si="6"/>
        <v>22.1</v>
      </c>
      <c r="AN34" s="330">
        <f>(INDEX(_regrA0,ROW(),_mes)*Prevs!G$5 +   INDEX(_regrA0,ROW(),IF(_mes=12,1,_mes+1))*(7-Prevs!G$5))/7</f>
        <v>22.1</v>
      </c>
      <c r="AO34" s="330">
        <f>(INDEX(_regrA0,ROW(),_mes)*Prevs!H$5 +   INDEX(_regrA0,ROW(),IF(_mes=12,1,_mes+1))*(7-Prevs!H$5))/7</f>
        <v>20.185714285714287</v>
      </c>
      <c r="AP34" s="330">
        <f>(INDEX(_regrA0,ROW(),_mes)*Prevs!I$5 +   INDEX(_regrA0,ROW(),IF(_mes=12,1,_mes+1))*(7-Prevs!I$5))/7</f>
        <v>15.4</v>
      </c>
      <c r="AQ34" s="330">
        <f t="shared" si="7"/>
        <v>15.4</v>
      </c>
      <c r="AR34" s="330">
        <f t="shared" si="7"/>
        <v>15.4</v>
      </c>
      <c r="AS34" s="330">
        <f t="shared" si="7"/>
        <v>15.4</v>
      </c>
      <c r="AT34" s="330">
        <f t="shared" si="7"/>
        <v>15.4</v>
      </c>
      <c r="AU34" s="330">
        <f t="shared" si="7"/>
        <v>15.4</v>
      </c>
      <c r="AV34" s="330">
        <f t="shared" si="7"/>
        <v>15.4</v>
      </c>
      <c r="AX34" s="330">
        <f>(INDEX(_regrA1,ROW(),_mes)*Prevs!$D$5 +   INDEX(_regrA1,ROW(),IF(_mes=1,12,_mes-1))*(7-Prevs!$D$5))/7</f>
        <v>1.6038571428571429</v>
      </c>
      <c r="AY34" s="330">
        <f t="shared" si="8"/>
        <v>1.4410000000000001</v>
      </c>
      <c r="AZ34" s="330">
        <f t="shared" si="8"/>
        <v>1.4410000000000001</v>
      </c>
      <c r="BA34" s="330">
        <f>(INDEX(_regrA1,ROW(),_mes)*Prevs!G$5 +   INDEX(_regrA1,ROW(),IF(_mes=12,1,_mes+1))*(7-Prevs!G$5))/7</f>
        <v>1.4410000000000001</v>
      </c>
      <c r="BB34" s="330">
        <f>(INDEX(_regrA1,ROW(),_mes)*Prevs!H$5 +   INDEX(_regrA1,ROW(),IF(_mes=12,1,_mes+1))*(7-Prevs!H$5))/7</f>
        <v>1.4347142857142856</v>
      </c>
      <c r="BC34" s="330">
        <f>(INDEX(_regrA1,ROW(),_mes)*Prevs!I$5 +   INDEX(_regrA1,ROW(),IF(_mes=12,1,_mes+1))*(7-Prevs!I$5))/7</f>
        <v>1.419</v>
      </c>
      <c r="BD34">
        <f t="shared" si="9"/>
        <v>1.419</v>
      </c>
      <c r="BE34">
        <f t="shared" si="9"/>
        <v>1.419</v>
      </c>
      <c r="BF34">
        <f t="shared" si="9"/>
        <v>1.419</v>
      </c>
      <c r="BG34">
        <f t="shared" si="9"/>
        <v>1.419</v>
      </c>
      <c r="BH34">
        <f t="shared" si="9"/>
        <v>1.419</v>
      </c>
      <c r="BI34">
        <f t="shared" si="9"/>
        <v>1.419</v>
      </c>
    </row>
    <row r="35" spans="1:61" x14ac:dyDescent="0.25">
      <c r="A35" s="307" t="s">
        <v>729</v>
      </c>
      <c r="B35" s="312">
        <v>12</v>
      </c>
      <c r="C35" s="307" t="s">
        <v>50</v>
      </c>
      <c r="D35" s="312">
        <v>6</v>
      </c>
      <c r="E35" s="307" t="s">
        <v>30</v>
      </c>
      <c r="F35" s="315">
        <v>36.4</v>
      </c>
      <c r="G35" s="315">
        <v>54.1</v>
      </c>
      <c r="H35" s="315">
        <v>97.9</v>
      </c>
      <c r="I35" s="315">
        <v>23.8</v>
      </c>
      <c r="J35" s="315">
        <v>14.9</v>
      </c>
      <c r="K35" s="315">
        <v>62.9</v>
      </c>
      <c r="L35" s="315">
        <v>24.5</v>
      </c>
      <c r="M35" s="315">
        <v>33.200000000000003</v>
      </c>
      <c r="N35" s="315">
        <v>69.7</v>
      </c>
      <c r="O35" s="315">
        <v>-5.2</v>
      </c>
      <c r="P35" s="315">
        <v>19.2</v>
      </c>
      <c r="Q35" s="315">
        <v>63</v>
      </c>
      <c r="R35" s="307"/>
      <c r="S35" s="307" t="s">
        <v>730</v>
      </c>
      <c r="T35" s="312">
        <v>12</v>
      </c>
      <c r="U35" s="307" t="s">
        <v>50</v>
      </c>
      <c r="V35" s="312">
        <v>6</v>
      </c>
      <c r="W35" s="307" t="s">
        <v>30</v>
      </c>
      <c r="X35" s="315">
        <v>1.383</v>
      </c>
      <c r="Y35" s="313">
        <v>1.4350000000000001</v>
      </c>
      <c r="Z35" s="313">
        <v>1.413</v>
      </c>
      <c r="AA35" s="313">
        <v>1.4950000000000001</v>
      </c>
      <c r="AB35" s="313">
        <v>1.4630000000000001</v>
      </c>
      <c r="AC35" s="313">
        <v>1.3520000000000001</v>
      </c>
      <c r="AD35" s="313">
        <v>1.3919999999999999</v>
      </c>
      <c r="AE35" s="313">
        <v>1.35</v>
      </c>
      <c r="AF35" s="313">
        <v>1.2210000000000001</v>
      </c>
      <c r="AG35" s="313">
        <v>1.3879999999999999</v>
      </c>
      <c r="AH35" s="313">
        <v>1.329</v>
      </c>
      <c r="AI35" s="313">
        <v>1.2849999999999999</v>
      </c>
      <c r="AK35" s="330">
        <f>(INDEX(_regrA0,ROW(),_mes)*Prevs!$D$5 +   INDEX(_regrA0,ROW(),IF(_mes=1,12,_mes-1))*(7-Prevs!$D$5))/7</f>
        <v>41.457142857142856</v>
      </c>
      <c r="AL35" s="330">
        <f t="shared" si="6"/>
        <v>54.1</v>
      </c>
      <c r="AM35" s="330">
        <f t="shared" si="6"/>
        <v>54.1</v>
      </c>
      <c r="AN35" s="330">
        <f>(INDEX(_regrA0,ROW(),_mes)*Prevs!G$5 +   INDEX(_regrA0,ROW(),IF(_mes=12,1,_mes+1))*(7-Prevs!G$5))/7</f>
        <v>54.1</v>
      </c>
      <c r="AO35" s="330">
        <f>(INDEX(_regrA0,ROW(),_mes)*Prevs!H$5 +   INDEX(_regrA0,ROW(),IF(_mes=12,1,_mes+1))*(7-Prevs!H$5))/7</f>
        <v>66.614285714285714</v>
      </c>
      <c r="AP35" s="330">
        <f>(INDEX(_regrA0,ROW(),_mes)*Prevs!I$5 +   INDEX(_regrA0,ROW(),IF(_mes=12,1,_mes+1))*(7-Prevs!I$5))/7</f>
        <v>97.9</v>
      </c>
      <c r="AQ35" s="330">
        <f t="shared" si="7"/>
        <v>97.9</v>
      </c>
      <c r="AR35" s="330">
        <f t="shared" si="7"/>
        <v>97.9</v>
      </c>
      <c r="AS35" s="330">
        <f t="shared" si="7"/>
        <v>97.9</v>
      </c>
      <c r="AT35" s="330">
        <f t="shared" si="7"/>
        <v>97.9</v>
      </c>
      <c r="AU35" s="330">
        <f t="shared" si="7"/>
        <v>97.9</v>
      </c>
      <c r="AV35" s="330">
        <f t="shared" si="7"/>
        <v>97.9</v>
      </c>
      <c r="AX35" s="330">
        <f>(INDEX(_regrA1,ROW(),_mes)*Prevs!$D$5 +   INDEX(_regrA1,ROW(),IF(_mes=1,12,_mes-1))*(7-Prevs!$D$5))/7</f>
        <v>1.3978571428571429</v>
      </c>
      <c r="AY35" s="330">
        <f t="shared" si="8"/>
        <v>1.4350000000000001</v>
      </c>
      <c r="AZ35" s="330">
        <f t="shared" si="8"/>
        <v>1.4350000000000001</v>
      </c>
      <c r="BA35" s="330">
        <f>(INDEX(_regrA1,ROW(),_mes)*Prevs!G$5 +   INDEX(_regrA1,ROW(),IF(_mes=12,1,_mes+1))*(7-Prevs!G$5))/7</f>
        <v>1.4350000000000001</v>
      </c>
      <c r="BB35" s="330">
        <f>(INDEX(_regrA1,ROW(),_mes)*Prevs!H$5 +   INDEX(_regrA1,ROW(),IF(_mes=12,1,_mes+1))*(7-Prevs!H$5))/7</f>
        <v>1.4287142857142858</v>
      </c>
      <c r="BC35" s="330">
        <f>(INDEX(_regrA1,ROW(),_mes)*Prevs!I$5 +   INDEX(_regrA1,ROW(),IF(_mes=12,1,_mes+1))*(7-Prevs!I$5))/7</f>
        <v>1.413</v>
      </c>
      <c r="BD35">
        <f t="shared" si="9"/>
        <v>1.413</v>
      </c>
      <c r="BE35">
        <f t="shared" si="9"/>
        <v>1.413</v>
      </c>
      <c r="BF35">
        <f t="shared" si="9"/>
        <v>1.413</v>
      </c>
      <c r="BG35">
        <f t="shared" si="9"/>
        <v>1.413</v>
      </c>
      <c r="BH35">
        <f t="shared" si="9"/>
        <v>1.413</v>
      </c>
      <c r="BI35">
        <f t="shared" si="9"/>
        <v>1.413</v>
      </c>
    </row>
    <row r="36" spans="1:61" x14ac:dyDescent="0.25">
      <c r="A36" s="307" t="s">
        <v>729</v>
      </c>
      <c r="B36" s="312">
        <v>103</v>
      </c>
      <c r="C36" s="307" t="s">
        <v>196</v>
      </c>
      <c r="D36" s="312">
        <v>102</v>
      </c>
      <c r="E36" s="307" t="s">
        <v>195</v>
      </c>
      <c r="F36" s="315">
        <v>-0.4</v>
      </c>
      <c r="G36" s="315">
        <v>0.7</v>
      </c>
      <c r="H36" s="315">
        <v>-1.1000000000000001</v>
      </c>
      <c r="I36" s="315">
        <v>0</v>
      </c>
      <c r="J36" s="315">
        <v>1.8</v>
      </c>
      <c r="K36" s="315">
        <v>-2.8</v>
      </c>
      <c r="L36" s="315">
        <v>1.9</v>
      </c>
      <c r="M36" s="315">
        <v>0.4</v>
      </c>
      <c r="N36" s="315">
        <v>-0.4</v>
      </c>
      <c r="O36" s="315">
        <v>0.7</v>
      </c>
      <c r="P36" s="315">
        <v>1.7</v>
      </c>
      <c r="Q36" s="315">
        <v>-0.2</v>
      </c>
      <c r="R36" s="307"/>
      <c r="S36" s="307" t="s">
        <v>730</v>
      </c>
      <c r="T36" s="312">
        <v>103</v>
      </c>
      <c r="U36" s="307" t="s">
        <v>196</v>
      </c>
      <c r="V36" s="312">
        <v>102</v>
      </c>
      <c r="W36" s="307" t="s">
        <v>195</v>
      </c>
      <c r="X36" s="315">
        <v>1.042</v>
      </c>
      <c r="Y36" s="313">
        <v>1.0329999999999999</v>
      </c>
      <c r="Z36" s="313">
        <v>1.048</v>
      </c>
      <c r="AA36" s="313">
        <v>1.032</v>
      </c>
      <c r="AB36" s="313">
        <v>1.0269999999999999</v>
      </c>
      <c r="AC36" s="313">
        <v>1.048</v>
      </c>
      <c r="AD36" s="313">
        <v>1.0329999999999999</v>
      </c>
      <c r="AE36" s="313">
        <v>1.0369999999999999</v>
      </c>
      <c r="AF36" s="313">
        <v>1.0369999999999999</v>
      </c>
      <c r="AG36" s="313">
        <v>1.0369999999999999</v>
      </c>
      <c r="AH36" s="313">
        <v>1.036</v>
      </c>
      <c r="AI36" s="313">
        <v>1.042</v>
      </c>
      <c r="AK36" s="330">
        <f>(INDEX(_regrA0,ROW(),_mes)*Prevs!$D$5 +   INDEX(_regrA0,ROW(),IF(_mes=1,12,_mes-1))*(7-Prevs!$D$5))/7</f>
        <v>-8.5714285714285729E-2</v>
      </c>
      <c r="AL36" s="330">
        <f t="shared" si="6"/>
        <v>0.7</v>
      </c>
      <c r="AM36" s="330">
        <f t="shared" si="6"/>
        <v>0.7</v>
      </c>
      <c r="AN36" s="330">
        <f>(INDEX(_regrA0,ROW(),_mes)*Prevs!G$5 +   INDEX(_regrA0,ROW(),IF(_mes=12,1,_mes+1))*(7-Prevs!G$5))/7</f>
        <v>0.7</v>
      </c>
      <c r="AO36" s="330">
        <f>(INDEX(_regrA0,ROW(),_mes)*Prevs!H$5 +   INDEX(_regrA0,ROW(),IF(_mes=12,1,_mes+1))*(7-Prevs!H$5))/7</f>
        <v>0.18571428571428569</v>
      </c>
      <c r="AP36" s="330">
        <f>(INDEX(_regrA0,ROW(),_mes)*Prevs!I$5 +   INDEX(_regrA0,ROW(),IF(_mes=12,1,_mes+1))*(7-Prevs!I$5))/7</f>
        <v>-1.1000000000000001</v>
      </c>
      <c r="AQ36" s="330">
        <f t="shared" ref="AQ36:AV45" si="10">INDEX(_regrA0,ROW(),IF(_mes=12,1,_mes+1))</f>
        <v>-1.1000000000000001</v>
      </c>
      <c r="AR36" s="330">
        <f t="shared" si="10"/>
        <v>-1.1000000000000001</v>
      </c>
      <c r="AS36" s="330">
        <f t="shared" si="10"/>
        <v>-1.1000000000000001</v>
      </c>
      <c r="AT36" s="330">
        <f t="shared" si="10"/>
        <v>-1.1000000000000001</v>
      </c>
      <c r="AU36" s="330">
        <f t="shared" si="10"/>
        <v>-1.1000000000000001</v>
      </c>
      <c r="AV36" s="330">
        <f t="shared" si="10"/>
        <v>-1.1000000000000001</v>
      </c>
      <c r="AX36" s="330">
        <f>(INDEX(_regrA1,ROW(),_mes)*Prevs!$D$5 +   INDEX(_regrA1,ROW(),IF(_mes=1,12,_mes-1))*(7-Prevs!$D$5))/7</f>
        <v>1.0394285714285714</v>
      </c>
      <c r="AY36" s="330">
        <f t="shared" si="8"/>
        <v>1.0329999999999999</v>
      </c>
      <c r="AZ36" s="330">
        <f t="shared" si="8"/>
        <v>1.0329999999999999</v>
      </c>
      <c r="BA36" s="330">
        <f>(INDEX(_regrA1,ROW(),_mes)*Prevs!G$5 +   INDEX(_regrA1,ROW(),IF(_mes=12,1,_mes+1))*(7-Prevs!G$5))/7</f>
        <v>1.0329999999999999</v>
      </c>
      <c r="BB36" s="330">
        <f>(INDEX(_regrA1,ROW(),_mes)*Prevs!H$5 +   INDEX(_regrA1,ROW(),IF(_mes=12,1,_mes+1))*(7-Prevs!H$5))/7</f>
        <v>1.0372857142857141</v>
      </c>
      <c r="BC36" s="330">
        <f>(INDEX(_regrA1,ROW(),_mes)*Prevs!I$5 +   INDEX(_regrA1,ROW(),IF(_mes=12,1,_mes+1))*(7-Prevs!I$5))/7</f>
        <v>1.048</v>
      </c>
      <c r="BD36">
        <f t="shared" ref="BD36:BI45" si="11">INDEX(_regrA1,ROW(),IF(_mes=12,1,_mes+1))</f>
        <v>1.048</v>
      </c>
      <c r="BE36">
        <f t="shared" si="11"/>
        <v>1.048</v>
      </c>
      <c r="BF36">
        <f t="shared" si="11"/>
        <v>1.048</v>
      </c>
      <c r="BG36">
        <f t="shared" si="11"/>
        <v>1.048</v>
      </c>
      <c r="BH36">
        <f t="shared" si="11"/>
        <v>1.048</v>
      </c>
      <c r="BI36">
        <f t="shared" si="11"/>
        <v>1.048</v>
      </c>
    </row>
    <row r="37" spans="1:61" x14ac:dyDescent="0.25">
      <c r="A37" s="307" t="s">
        <v>729</v>
      </c>
      <c r="B37" s="312">
        <v>116</v>
      </c>
      <c r="C37" s="307" t="s">
        <v>340</v>
      </c>
      <c r="D37" s="312">
        <v>117</v>
      </c>
      <c r="E37" s="307" t="s">
        <v>229</v>
      </c>
      <c r="F37" s="315">
        <v>-0.6</v>
      </c>
      <c r="G37" s="315">
        <v>-0.4</v>
      </c>
      <c r="H37" s="315">
        <v>-8.1</v>
      </c>
      <c r="I37" s="315">
        <v>-2.1</v>
      </c>
      <c r="J37" s="315">
        <v>0.8</v>
      </c>
      <c r="K37" s="315">
        <v>-1.8</v>
      </c>
      <c r="L37" s="315">
        <v>-1.8</v>
      </c>
      <c r="M37" s="315">
        <v>-2.5</v>
      </c>
      <c r="N37" s="315">
        <v>-0.1</v>
      </c>
      <c r="O37" s="315">
        <v>-2.7</v>
      </c>
      <c r="P37" s="315">
        <v>2.2000000000000002</v>
      </c>
      <c r="Q37" s="315">
        <v>-0.2</v>
      </c>
      <c r="R37" s="307"/>
      <c r="S37" s="307" t="s">
        <v>730</v>
      </c>
      <c r="T37" s="312">
        <v>116</v>
      </c>
      <c r="U37" s="307" t="s">
        <v>340</v>
      </c>
      <c r="V37" s="312">
        <v>117</v>
      </c>
      <c r="W37" s="307" t="s">
        <v>229</v>
      </c>
      <c r="X37" s="315">
        <v>0.33</v>
      </c>
      <c r="Y37" s="313">
        <v>0.26900000000000002</v>
      </c>
      <c r="Z37" s="313">
        <v>0.60499999999999998</v>
      </c>
      <c r="AA37" s="313">
        <v>0.374</v>
      </c>
      <c r="AB37" s="313">
        <v>0.16700000000000001</v>
      </c>
      <c r="AC37" s="313">
        <v>0.35699999999999998</v>
      </c>
      <c r="AD37" s="313">
        <v>0.45100000000000001</v>
      </c>
      <c r="AE37" s="313">
        <v>0.5</v>
      </c>
      <c r="AF37" s="313">
        <v>0.314</v>
      </c>
      <c r="AG37" s="313">
        <v>0.56200000000000006</v>
      </c>
      <c r="AH37" s="313">
        <v>0.17299999999999999</v>
      </c>
      <c r="AI37" s="313">
        <v>0.32200000000000001</v>
      </c>
      <c r="AK37" s="330">
        <f>(INDEX(_regrA0,ROW(),_mes)*Prevs!$D$5 +   INDEX(_regrA0,ROW(),IF(_mes=1,12,_mes-1))*(7-Prevs!$D$5))/7</f>
        <v>-0.54285714285714282</v>
      </c>
      <c r="AL37" s="330">
        <f t="shared" si="6"/>
        <v>-0.4</v>
      </c>
      <c r="AM37" s="330">
        <f t="shared" si="6"/>
        <v>-0.4</v>
      </c>
      <c r="AN37" s="330">
        <f>(INDEX(_regrA0,ROW(),_mes)*Prevs!G$5 +   INDEX(_regrA0,ROW(),IF(_mes=12,1,_mes+1))*(7-Prevs!G$5))/7</f>
        <v>-0.4</v>
      </c>
      <c r="AO37" s="330">
        <f>(INDEX(_regrA0,ROW(),_mes)*Prevs!H$5 +   INDEX(_regrA0,ROW(),IF(_mes=12,1,_mes+1))*(7-Prevs!H$5))/7</f>
        <v>-2.6</v>
      </c>
      <c r="AP37" s="330">
        <f>(INDEX(_regrA0,ROW(),_mes)*Prevs!I$5 +   INDEX(_regrA0,ROW(),IF(_mes=12,1,_mes+1))*(7-Prevs!I$5))/7</f>
        <v>-8.1</v>
      </c>
      <c r="AQ37" s="330">
        <f t="shared" si="10"/>
        <v>-8.1</v>
      </c>
      <c r="AR37" s="330">
        <f t="shared" si="10"/>
        <v>-8.1</v>
      </c>
      <c r="AS37" s="330">
        <f t="shared" si="10"/>
        <v>-8.1</v>
      </c>
      <c r="AT37" s="330">
        <f t="shared" si="10"/>
        <v>-8.1</v>
      </c>
      <c r="AU37" s="330">
        <f t="shared" si="10"/>
        <v>-8.1</v>
      </c>
      <c r="AV37" s="330">
        <f t="shared" si="10"/>
        <v>-8.1</v>
      </c>
      <c r="AX37" s="330">
        <f>(INDEX(_regrA1,ROW(),_mes)*Prevs!$D$5 +   INDEX(_regrA1,ROW(),IF(_mes=1,12,_mes-1))*(7-Prevs!$D$5))/7</f>
        <v>0.31257142857142861</v>
      </c>
      <c r="AY37" s="330">
        <f t="shared" si="8"/>
        <v>0.26900000000000002</v>
      </c>
      <c r="AZ37" s="330">
        <f t="shared" si="8"/>
        <v>0.26900000000000002</v>
      </c>
      <c r="BA37" s="330">
        <f>(INDEX(_regrA1,ROW(),_mes)*Prevs!G$5 +   INDEX(_regrA1,ROW(),IF(_mes=12,1,_mes+1))*(7-Prevs!G$5))/7</f>
        <v>0.26900000000000002</v>
      </c>
      <c r="BB37" s="330">
        <f>(INDEX(_regrA1,ROW(),_mes)*Prevs!H$5 +   INDEX(_regrA1,ROW(),IF(_mes=12,1,_mes+1))*(7-Prevs!H$5))/7</f>
        <v>0.36500000000000005</v>
      </c>
      <c r="BC37" s="330">
        <f>(INDEX(_regrA1,ROW(),_mes)*Prevs!I$5 +   INDEX(_regrA1,ROW(),IF(_mes=12,1,_mes+1))*(7-Prevs!I$5))/7</f>
        <v>0.60499999999999987</v>
      </c>
      <c r="BD37">
        <f t="shared" si="11"/>
        <v>0.60499999999999998</v>
      </c>
      <c r="BE37">
        <f t="shared" si="11"/>
        <v>0.60499999999999998</v>
      </c>
      <c r="BF37">
        <f t="shared" si="11"/>
        <v>0.60499999999999998</v>
      </c>
      <c r="BG37">
        <f t="shared" si="11"/>
        <v>0.60499999999999998</v>
      </c>
      <c r="BH37">
        <f t="shared" si="11"/>
        <v>0.60499999999999998</v>
      </c>
      <c r="BI37">
        <f t="shared" si="11"/>
        <v>0.60499999999999998</v>
      </c>
    </row>
    <row r="38" spans="1:61" x14ac:dyDescent="0.25">
      <c r="A38" s="307" t="s">
        <v>729</v>
      </c>
      <c r="B38" s="312">
        <v>48</v>
      </c>
      <c r="C38" s="307" t="s">
        <v>91</v>
      </c>
      <c r="D38" s="312">
        <v>47</v>
      </c>
      <c r="E38" s="307" t="s">
        <v>90</v>
      </c>
      <c r="F38" s="315">
        <v>0.8</v>
      </c>
      <c r="G38" s="315">
        <v>-0.8</v>
      </c>
      <c r="H38" s="315">
        <v>0.1</v>
      </c>
      <c r="I38" s="315">
        <v>0.3</v>
      </c>
      <c r="J38" s="315">
        <v>1</v>
      </c>
      <c r="K38" s="315">
        <v>-0.8</v>
      </c>
      <c r="L38" s="315">
        <v>-0.2</v>
      </c>
      <c r="M38" s="315">
        <v>-0.8</v>
      </c>
      <c r="N38" s="315">
        <v>0.5</v>
      </c>
      <c r="O38" s="315">
        <v>-0.3</v>
      </c>
      <c r="P38" s="315">
        <v>0.3</v>
      </c>
      <c r="Q38" s="315">
        <v>0.6</v>
      </c>
      <c r="R38" s="307"/>
      <c r="S38" s="307" t="s">
        <v>730</v>
      </c>
      <c r="T38" s="312">
        <v>48</v>
      </c>
      <c r="U38" s="307" t="s">
        <v>91</v>
      </c>
      <c r="V38" s="312">
        <v>47</v>
      </c>
      <c r="W38" s="307" t="s">
        <v>90</v>
      </c>
      <c r="X38" s="315">
        <v>1.02</v>
      </c>
      <c r="Y38" s="313">
        <v>1.026</v>
      </c>
      <c r="Z38" s="313">
        <v>1.0249999999999999</v>
      </c>
      <c r="AA38" s="313">
        <v>1.0249999999999999</v>
      </c>
      <c r="AB38" s="313">
        <v>1.018</v>
      </c>
      <c r="AC38" s="313">
        <v>1.0289999999999999</v>
      </c>
      <c r="AD38" s="313">
        <v>1.026</v>
      </c>
      <c r="AE38" s="313">
        <v>1.0309999999999999</v>
      </c>
      <c r="AF38" s="313">
        <v>1.02</v>
      </c>
      <c r="AG38" s="313">
        <v>1.026</v>
      </c>
      <c r="AH38" s="313">
        <v>1.0229999999999999</v>
      </c>
      <c r="AI38" s="313">
        <v>1.0189999999999999</v>
      </c>
      <c r="AK38" s="330">
        <f>(INDEX(_regrA0,ROW(),_mes)*Prevs!$D$5 +   INDEX(_regrA0,ROW(),IF(_mes=1,12,_mes-1))*(7-Prevs!$D$5))/7</f>
        <v>0.34285714285714286</v>
      </c>
      <c r="AL38" s="330">
        <f t="shared" si="6"/>
        <v>-0.8</v>
      </c>
      <c r="AM38" s="330">
        <f t="shared" si="6"/>
        <v>-0.8</v>
      </c>
      <c r="AN38" s="330">
        <f>(INDEX(_regrA0,ROW(),_mes)*Prevs!G$5 +   INDEX(_regrA0,ROW(),IF(_mes=12,1,_mes+1))*(7-Prevs!G$5))/7</f>
        <v>-0.8</v>
      </c>
      <c r="AO38" s="330">
        <f>(INDEX(_regrA0,ROW(),_mes)*Prevs!H$5 +   INDEX(_regrA0,ROW(),IF(_mes=12,1,_mes+1))*(7-Prevs!H$5))/7</f>
        <v>-0.54285714285714282</v>
      </c>
      <c r="AP38" s="330">
        <f>(INDEX(_regrA0,ROW(),_mes)*Prevs!I$5 +   INDEX(_regrA0,ROW(),IF(_mes=12,1,_mes+1))*(7-Prevs!I$5))/7</f>
        <v>0.1</v>
      </c>
      <c r="AQ38" s="330">
        <f t="shared" si="10"/>
        <v>0.1</v>
      </c>
      <c r="AR38" s="330">
        <f t="shared" si="10"/>
        <v>0.1</v>
      </c>
      <c r="AS38" s="330">
        <f t="shared" si="10"/>
        <v>0.1</v>
      </c>
      <c r="AT38" s="330">
        <f t="shared" si="10"/>
        <v>0.1</v>
      </c>
      <c r="AU38" s="330">
        <f t="shared" si="10"/>
        <v>0.1</v>
      </c>
      <c r="AV38" s="330">
        <f t="shared" si="10"/>
        <v>0.1</v>
      </c>
      <c r="AX38" s="330">
        <f>(INDEX(_regrA1,ROW(),_mes)*Prevs!$D$5 +   INDEX(_regrA1,ROW(),IF(_mes=1,12,_mes-1))*(7-Prevs!$D$5))/7</f>
        <v>1.0217142857142856</v>
      </c>
      <c r="AY38" s="330">
        <f t="shared" si="8"/>
        <v>1.026</v>
      </c>
      <c r="AZ38" s="330">
        <f t="shared" si="8"/>
        <v>1.026</v>
      </c>
      <c r="BA38" s="330">
        <f>(INDEX(_regrA1,ROW(),_mes)*Prevs!G$5 +   INDEX(_regrA1,ROW(),IF(_mes=12,1,_mes+1))*(7-Prevs!G$5))/7</f>
        <v>1.026</v>
      </c>
      <c r="BB38" s="330">
        <f>(INDEX(_regrA1,ROW(),_mes)*Prevs!H$5 +   INDEX(_regrA1,ROW(),IF(_mes=12,1,_mes+1))*(7-Prevs!H$5))/7</f>
        <v>1.0257142857142856</v>
      </c>
      <c r="BC38" s="330">
        <f>(INDEX(_regrA1,ROW(),_mes)*Prevs!I$5 +   INDEX(_regrA1,ROW(),IF(_mes=12,1,_mes+1))*(7-Prevs!I$5))/7</f>
        <v>1.0249999999999999</v>
      </c>
      <c r="BD38">
        <f t="shared" si="11"/>
        <v>1.0249999999999999</v>
      </c>
      <c r="BE38">
        <f t="shared" si="11"/>
        <v>1.0249999999999999</v>
      </c>
      <c r="BF38">
        <f t="shared" si="11"/>
        <v>1.0249999999999999</v>
      </c>
      <c r="BG38">
        <f t="shared" si="11"/>
        <v>1.0249999999999999</v>
      </c>
      <c r="BH38">
        <f t="shared" si="11"/>
        <v>1.0249999999999999</v>
      </c>
      <c r="BI38">
        <f t="shared" si="11"/>
        <v>1.0249999999999999</v>
      </c>
    </row>
    <row r="39" spans="1:61" x14ac:dyDescent="0.25">
      <c r="A39" s="307" t="s">
        <v>729</v>
      </c>
      <c r="B39" s="347">
        <v>222</v>
      </c>
      <c r="C39" s="316" t="s">
        <v>175</v>
      </c>
      <c r="D39" s="347">
        <v>77</v>
      </c>
      <c r="E39" s="316" t="s">
        <v>173</v>
      </c>
      <c r="F39" s="319">
        <v>34.1</v>
      </c>
      <c r="G39" s="319">
        <v>11.1</v>
      </c>
      <c r="H39" s="319">
        <v>-27.1</v>
      </c>
      <c r="I39" s="319">
        <v>5.2</v>
      </c>
      <c r="J39" s="319">
        <v>14.2</v>
      </c>
      <c r="K39" s="319">
        <v>23.7</v>
      </c>
      <c r="L39" s="319">
        <v>50.1</v>
      </c>
      <c r="M39" s="319">
        <v>7.2</v>
      </c>
      <c r="N39" s="319">
        <v>39.1</v>
      </c>
      <c r="O39" s="319">
        <v>47.2</v>
      </c>
      <c r="P39" s="319">
        <v>-6.5</v>
      </c>
      <c r="Q39" s="319">
        <v>13.4</v>
      </c>
      <c r="R39" s="316"/>
      <c r="S39" s="316" t="s">
        <v>730</v>
      </c>
      <c r="T39" s="347">
        <v>222</v>
      </c>
      <c r="U39" s="316" t="s">
        <v>175</v>
      </c>
      <c r="V39" s="347">
        <v>77</v>
      </c>
      <c r="W39" s="316" t="s">
        <v>173</v>
      </c>
      <c r="X39" s="319">
        <v>1.252</v>
      </c>
      <c r="Y39" s="348">
        <v>1.278</v>
      </c>
      <c r="Z39" s="348">
        <v>1.3109999999999999</v>
      </c>
      <c r="AA39" s="348">
        <v>1.341</v>
      </c>
      <c r="AB39" s="348">
        <v>1.381</v>
      </c>
      <c r="AC39" s="348">
        <v>1.375</v>
      </c>
      <c r="AD39" s="348">
        <v>1.3</v>
      </c>
      <c r="AE39" s="348">
        <v>1.345</v>
      </c>
      <c r="AF39" s="348">
        <v>1.288</v>
      </c>
      <c r="AG39" s="348">
        <v>1.3240000000000001</v>
      </c>
      <c r="AH39" s="348">
        <v>1.3720000000000001</v>
      </c>
      <c r="AI39" s="348">
        <v>1.3180000000000001</v>
      </c>
      <c r="AK39" s="330">
        <f>(INDEX(_regrA0,ROW(),_mes)*Prevs!$D$5 +   INDEX(_regrA0,ROW(),IF(_mes=1,12,_mes-1))*(7-Prevs!$D$5))/7</f>
        <v>27.528571428571428</v>
      </c>
      <c r="AL39" s="330">
        <f t="shared" si="6"/>
        <v>11.1</v>
      </c>
      <c r="AM39" s="330">
        <f t="shared" si="6"/>
        <v>11.1</v>
      </c>
      <c r="AN39" s="330">
        <f>(INDEX(_regrA0,ROW(),_mes)*Prevs!G$5 +   INDEX(_regrA0,ROW(),IF(_mes=12,1,_mes+1))*(7-Prevs!G$5))/7</f>
        <v>11.1</v>
      </c>
      <c r="AO39" s="330">
        <f>(INDEX(_regrA0,ROW(),_mes)*Prevs!H$5 +   INDEX(_regrA0,ROW(),IF(_mes=12,1,_mes+1))*(7-Prevs!H$5))/7</f>
        <v>0.1857142857142853</v>
      </c>
      <c r="AP39" s="330">
        <f>(INDEX(_regrA0,ROW(),_mes)*Prevs!I$5 +   INDEX(_regrA0,ROW(),IF(_mes=12,1,_mes+1))*(7-Prevs!I$5))/7</f>
        <v>-27.1</v>
      </c>
      <c r="AQ39" s="330">
        <f t="shared" si="10"/>
        <v>-27.1</v>
      </c>
      <c r="AR39" s="330">
        <f t="shared" si="10"/>
        <v>-27.1</v>
      </c>
      <c r="AS39" s="330">
        <f t="shared" si="10"/>
        <v>-27.1</v>
      </c>
      <c r="AT39" s="330">
        <f t="shared" si="10"/>
        <v>-27.1</v>
      </c>
      <c r="AU39" s="330">
        <f t="shared" si="10"/>
        <v>-27.1</v>
      </c>
      <c r="AV39" s="330">
        <f t="shared" si="10"/>
        <v>-27.1</v>
      </c>
      <c r="AX39" s="330">
        <f>(INDEX(_regrA1,ROW(),_mes)*Prevs!$D$5 +   INDEX(_regrA1,ROW(),IF(_mes=1,12,_mes-1))*(7-Prevs!$D$5))/7</f>
        <v>1.2594285714285713</v>
      </c>
      <c r="AY39" s="330">
        <f t="shared" si="8"/>
        <v>1.278</v>
      </c>
      <c r="AZ39" s="330">
        <f t="shared" si="8"/>
        <v>1.278</v>
      </c>
      <c r="BA39" s="330">
        <f>(INDEX(_regrA1,ROW(),_mes)*Prevs!G$5 +   INDEX(_regrA1,ROW(),IF(_mes=12,1,_mes+1))*(7-Prevs!G$5))/7</f>
        <v>1.278</v>
      </c>
      <c r="BB39" s="330">
        <f>(INDEX(_regrA1,ROW(),_mes)*Prevs!H$5 +   INDEX(_regrA1,ROW(),IF(_mes=12,1,_mes+1))*(7-Prevs!H$5))/7</f>
        <v>1.2874285714285716</v>
      </c>
      <c r="BC39" s="330">
        <f>(INDEX(_regrA1,ROW(),_mes)*Prevs!I$5 +   INDEX(_regrA1,ROW(),IF(_mes=12,1,_mes+1))*(7-Prevs!I$5))/7</f>
        <v>1.3109999999999999</v>
      </c>
      <c r="BD39">
        <f t="shared" si="11"/>
        <v>1.3109999999999999</v>
      </c>
      <c r="BE39">
        <f t="shared" si="11"/>
        <v>1.3109999999999999</v>
      </c>
      <c r="BF39">
        <f t="shared" si="11"/>
        <v>1.3109999999999999</v>
      </c>
      <c r="BG39">
        <f t="shared" si="11"/>
        <v>1.3109999999999999</v>
      </c>
      <c r="BH39">
        <f t="shared" si="11"/>
        <v>1.3109999999999999</v>
      </c>
      <c r="BI39">
        <f t="shared" si="11"/>
        <v>1.3109999999999999</v>
      </c>
    </row>
    <row r="40" spans="1:61" x14ac:dyDescent="0.25">
      <c r="A40" s="307" t="s">
        <v>729</v>
      </c>
      <c r="B40" s="312">
        <v>241</v>
      </c>
      <c r="C40" s="307" t="s">
        <v>75</v>
      </c>
      <c r="D40" s="312">
        <v>294</v>
      </c>
      <c r="E40" s="307" t="s">
        <v>74</v>
      </c>
      <c r="F40" s="315">
        <v>0.1</v>
      </c>
      <c r="G40" s="315">
        <v>-0.9</v>
      </c>
      <c r="H40" s="315">
        <v>0</v>
      </c>
      <c r="I40" s="315">
        <v>-1.1000000000000001</v>
      </c>
      <c r="J40" s="315">
        <v>-0.4</v>
      </c>
      <c r="K40" s="315">
        <v>-0.4</v>
      </c>
      <c r="L40" s="315">
        <v>0.8</v>
      </c>
      <c r="M40" s="315">
        <v>1</v>
      </c>
      <c r="N40" s="315">
        <v>0.2</v>
      </c>
      <c r="O40" s="315">
        <v>-0.1</v>
      </c>
      <c r="P40" s="315">
        <v>0.1</v>
      </c>
      <c r="Q40" s="315">
        <v>0.3</v>
      </c>
      <c r="R40" s="307"/>
      <c r="S40" s="307" t="s">
        <v>730</v>
      </c>
      <c r="T40" s="312">
        <v>241</v>
      </c>
      <c r="U40" s="307" t="s">
        <v>75</v>
      </c>
      <c r="V40" s="312">
        <v>294</v>
      </c>
      <c r="W40" s="307" t="s">
        <v>74</v>
      </c>
      <c r="X40" s="315">
        <v>1.089</v>
      </c>
      <c r="Y40" s="313">
        <v>1.0920000000000001</v>
      </c>
      <c r="Z40" s="313">
        <v>1.0880000000000001</v>
      </c>
      <c r="AA40" s="313">
        <v>1.095</v>
      </c>
      <c r="AB40" s="313">
        <v>1.091</v>
      </c>
      <c r="AC40" s="313">
        <v>1.091</v>
      </c>
      <c r="AD40" s="313">
        <v>1.0820000000000001</v>
      </c>
      <c r="AE40" s="313">
        <v>1.08</v>
      </c>
      <c r="AF40" s="313">
        <v>1.0860000000000001</v>
      </c>
      <c r="AG40" s="313">
        <v>1.0880000000000001</v>
      </c>
      <c r="AH40" s="313">
        <v>1.087</v>
      </c>
      <c r="AI40" s="313">
        <v>1.0860000000000001</v>
      </c>
      <c r="AK40" s="330">
        <f>(INDEX(_regrA0,ROW(),_mes)*Prevs!$D$5 +   INDEX(_regrA0,ROW(),IF(_mes=1,12,_mes-1))*(7-Prevs!$D$5))/7</f>
        <v>-0.18571428571428572</v>
      </c>
      <c r="AL40" s="330">
        <f t="shared" si="6"/>
        <v>-0.9</v>
      </c>
      <c r="AM40" s="330">
        <f t="shared" si="6"/>
        <v>-0.9</v>
      </c>
      <c r="AN40" s="330">
        <f>(INDEX(_regrA0,ROW(),_mes)*Prevs!G$5 +   INDEX(_regrA0,ROW(),IF(_mes=12,1,_mes+1))*(7-Prevs!G$5))/7</f>
        <v>-0.9</v>
      </c>
      <c r="AO40" s="330">
        <f>(INDEX(_regrA0,ROW(),_mes)*Prevs!H$5 +   INDEX(_regrA0,ROW(),IF(_mes=12,1,_mes+1))*(7-Prevs!H$5))/7</f>
        <v>-0.6428571428571429</v>
      </c>
      <c r="AP40" s="330">
        <f>(INDEX(_regrA0,ROW(),_mes)*Prevs!I$5 +   INDEX(_regrA0,ROW(),IF(_mes=12,1,_mes+1))*(7-Prevs!I$5))/7</f>
        <v>0</v>
      </c>
      <c r="AQ40" s="330">
        <f t="shared" si="10"/>
        <v>0</v>
      </c>
      <c r="AR40" s="330">
        <f t="shared" si="10"/>
        <v>0</v>
      </c>
      <c r="AS40" s="330">
        <f t="shared" si="10"/>
        <v>0</v>
      </c>
      <c r="AT40" s="330">
        <f t="shared" si="10"/>
        <v>0</v>
      </c>
      <c r="AU40" s="330">
        <f t="shared" si="10"/>
        <v>0</v>
      </c>
      <c r="AV40" s="330">
        <f t="shared" si="10"/>
        <v>0</v>
      </c>
      <c r="AX40" s="330">
        <f>(INDEX(_regrA1,ROW(),_mes)*Prevs!$D$5 +   INDEX(_regrA1,ROW(),IF(_mes=1,12,_mes-1))*(7-Prevs!$D$5))/7</f>
        <v>1.0898571428571429</v>
      </c>
      <c r="AY40" s="330">
        <f t="shared" si="8"/>
        <v>1.0920000000000001</v>
      </c>
      <c r="AZ40" s="330">
        <f t="shared" si="8"/>
        <v>1.0920000000000001</v>
      </c>
      <c r="BA40" s="330">
        <f>(INDEX(_regrA1,ROW(),_mes)*Prevs!G$5 +   INDEX(_regrA1,ROW(),IF(_mes=12,1,_mes+1))*(7-Prevs!G$5))/7</f>
        <v>1.0920000000000001</v>
      </c>
      <c r="BB40" s="330">
        <f>(INDEX(_regrA1,ROW(),_mes)*Prevs!H$5 +   INDEX(_regrA1,ROW(),IF(_mes=12,1,_mes+1))*(7-Prevs!H$5))/7</f>
        <v>1.090857142857143</v>
      </c>
      <c r="BC40" s="330">
        <f>(INDEX(_regrA1,ROW(),_mes)*Prevs!I$5 +   INDEX(_regrA1,ROW(),IF(_mes=12,1,_mes+1))*(7-Prevs!I$5))/7</f>
        <v>1.0880000000000001</v>
      </c>
      <c r="BD40">
        <f t="shared" si="11"/>
        <v>1.0880000000000001</v>
      </c>
      <c r="BE40">
        <f t="shared" si="11"/>
        <v>1.0880000000000001</v>
      </c>
      <c r="BF40">
        <f t="shared" si="11"/>
        <v>1.0880000000000001</v>
      </c>
      <c r="BG40">
        <f t="shared" si="11"/>
        <v>1.0880000000000001</v>
      </c>
      <c r="BH40">
        <f t="shared" si="11"/>
        <v>1.0880000000000001</v>
      </c>
      <c r="BI40">
        <f t="shared" si="11"/>
        <v>1.0880000000000001</v>
      </c>
    </row>
    <row r="41" spans="1:61" x14ac:dyDescent="0.25">
      <c r="A41" s="307" t="s">
        <v>729</v>
      </c>
      <c r="B41" s="312">
        <v>78</v>
      </c>
      <c r="C41" s="307" t="s">
        <v>174</v>
      </c>
      <c r="D41" s="312">
        <v>77</v>
      </c>
      <c r="E41" s="307" t="s">
        <v>173</v>
      </c>
      <c r="F41" s="315">
        <v>-3.9</v>
      </c>
      <c r="G41" s="315">
        <v>0.7</v>
      </c>
      <c r="H41" s="315">
        <v>-0.1</v>
      </c>
      <c r="I41" s="315">
        <v>-1.7</v>
      </c>
      <c r="J41" s="315">
        <v>-1.1000000000000001</v>
      </c>
      <c r="K41" s="315">
        <v>-4.4000000000000004</v>
      </c>
      <c r="L41" s="315">
        <v>15</v>
      </c>
      <c r="M41" s="315">
        <v>5.0999999999999996</v>
      </c>
      <c r="N41" s="315">
        <v>-3</v>
      </c>
      <c r="O41" s="315">
        <v>-3</v>
      </c>
      <c r="P41" s="315">
        <v>3.6</v>
      </c>
      <c r="Q41" s="315">
        <v>3.2</v>
      </c>
      <c r="R41" s="307"/>
      <c r="S41" s="307" t="s">
        <v>730</v>
      </c>
      <c r="T41" s="312">
        <v>78</v>
      </c>
      <c r="U41" s="307" t="s">
        <v>174</v>
      </c>
      <c r="V41" s="312">
        <v>77</v>
      </c>
      <c r="W41" s="307" t="s">
        <v>173</v>
      </c>
      <c r="X41" s="315">
        <v>1.046</v>
      </c>
      <c r="Y41" s="313">
        <v>1.0409999999999999</v>
      </c>
      <c r="Z41" s="313">
        <v>1.0429999999999999</v>
      </c>
      <c r="AA41" s="313">
        <v>1.0489999999999999</v>
      </c>
      <c r="AB41" s="313">
        <v>1.0509999999999999</v>
      </c>
      <c r="AC41" s="313">
        <v>1.054</v>
      </c>
      <c r="AD41" s="313">
        <v>1.032</v>
      </c>
      <c r="AE41" s="313">
        <v>1.0409999999999999</v>
      </c>
      <c r="AF41" s="313">
        <v>1.044</v>
      </c>
      <c r="AG41" s="313">
        <v>1.054</v>
      </c>
      <c r="AH41" s="313">
        <v>1.0509999999999999</v>
      </c>
      <c r="AI41" s="313">
        <v>1.044</v>
      </c>
      <c r="AK41" s="330">
        <f>(INDEX(_regrA0,ROW(),_mes)*Prevs!$D$5 +   INDEX(_regrA0,ROW(),IF(_mes=1,12,_mes-1))*(7-Prevs!$D$5))/7</f>
        <v>-2.5857142857142859</v>
      </c>
      <c r="AL41" s="330">
        <f t="shared" si="6"/>
        <v>0.7</v>
      </c>
      <c r="AM41" s="330">
        <f t="shared" si="6"/>
        <v>0.7</v>
      </c>
      <c r="AN41" s="330">
        <f>(INDEX(_regrA0,ROW(),_mes)*Prevs!G$5 +   INDEX(_regrA0,ROW(),IF(_mes=12,1,_mes+1))*(7-Prevs!G$5))/7</f>
        <v>0.7</v>
      </c>
      <c r="AO41" s="330">
        <f>(INDEX(_regrA0,ROW(),_mes)*Prevs!H$5 +   INDEX(_regrA0,ROW(),IF(_mes=12,1,_mes+1))*(7-Prevs!H$5))/7</f>
        <v>0.47142857142857142</v>
      </c>
      <c r="AP41" s="330">
        <f>(INDEX(_regrA0,ROW(),_mes)*Prevs!I$5 +   INDEX(_regrA0,ROW(),IF(_mes=12,1,_mes+1))*(7-Prevs!I$5))/7</f>
        <v>-0.1</v>
      </c>
      <c r="AQ41" s="330">
        <f t="shared" si="10"/>
        <v>-0.1</v>
      </c>
      <c r="AR41" s="330">
        <f t="shared" si="10"/>
        <v>-0.1</v>
      </c>
      <c r="AS41" s="330">
        <f t="shared" si="10"/>
        <v>-0.1</v>
      </c>
      <c r="AT41" s="330">
        <f t="shared" si="10"/>
        <v>-0.1</v>
      </c>
      <c r="AU41" s="330">
        <f t="shared" si="10"/>
        <v>-0.1</v>
      </c>
      <c r="AV41" s="330">
        <f t="shared" si="10"/>
        <v>-0.1</v>
      </c>
      <c r="AX41" s="330">
        <f>(INDEX(_regrA1,ROW(),_mes)*Prevs!$D$5 +   INDEX(_regrA1,ROW(),IF(_mes=1,12,_mes-1))*(7-Prevs!$D$5))/7</f>
        <v>1.0445714285714287</v>
      </c>
      <c r="AY41" s="330">
        <f t="shared" si="8"/>
        <v>1.0409999999999999</v>
      </c>
      <c r="AZ41" s="330">
        <f t="shared" si="8"/>
        <v>1.0409999999999999</v>
      </c>
      <c r="BA41" s="330">
        <f>(INDEX(_regrA1,ROW(),_mes)*Prevs!G$5 +   INDEX(_regrA1,ROW(),IF(_mes=12,1,_mes+1))*(7-Prevs!G$5))/7</f>
        <v>1.0409999999999999</v>
      </c>
      <c r="BB41" s="330">
        <f>(INDEX(_regrA1,ROW(),_mes)*Prevs!H$5 +   INDEX(_regrA1,ROW(),IF(_mes=12,1,_mes+1))*(7-Prevs!H$5))/7</f>
        <v>1.0415714285714286</v>
      </c>
      <c r="BC41" s="330">
        <f>(INDEX(_regrA1,ROW(),_mes)*Prevs!I$5 +   INDEX(_regrA1,ROW(),IF(_mes=12,1,_mes+1))*(7-Prevs!I$5))/7</f>
        <v>1.0429999999999999</v>
      </c>
      <c r="BD41">
        <f t="shared" si="11"/>
        <v>1.0429999999999999</v>
      </c>
      <c r="BE41">
        <f t="shared" si="11"/>
        <v>1.0429999999999999</v>
      </c>
      <c r="BF41">
        <f t="shared" si="11"/>
        <v>1.0429999999999999</v>
      </c>
      <c r="BG41">
        <f t="shared" si="11"/>
        <v>1.0429999999999999</v>
      </c>
      <c r="BH41">
        <f t="shared" si="11"/>
        <v>1.0429999999999999</v>
      </c>
      <c r="BI41">
        <f t="shared" si="11"/>
        <v>1.0429999999999999</v>
      </c>
    </row>
    <row r="42" spans="1:61" x14ac:dyDescent="0.25">
      <c r="A42" s="307" t="s">
        <v>729</v>
      </c>
      <c r="B42" s="312">
        <v>76</v>
      </c>
      <c r="C42" s="307" t="s">
        <v>469</v>
      </c>
      <c r="D42" s="312">
        <v>74</v>
      </c>
      <c r="E42" s="307" t="s">
        <v>33</v>
      </c>
      <c r="F42" s="315">
        <v>2.6</v>
      </c>
      <c r="G42" s="315">
        <v>-6.8</v>
      </c>
      <c r="H42" s="315">
        <v>4.0999999999999996</v>
      </c>
      <c r="I42" s="315">
        <v>-5.5</v>
      </c>
      <c r="J42" s="315">
        <v>2.7</v>
      </c>
      <c r="K42" s="315">
        <v>17.8</v>
      </c>
      <c r="L42" s="315">
        <v>13.5</v>
      </c>
      <c r="M42" s="315">
        <v>18.3</v>
      </c>
      <c r="N42" s="315">
        <v>4.5999999999999996</v>
      </c>
      <c r="O42" s="315">
        <v>12.4</v>
      </c>
      <c r="P42" s="315">
        <v>18.7</v>
      </c>
      <c r="Q42" s="315">
        <v>20.9</v>
      </c>
      <c r="R42" s="307"/>
      <c r="S42" s="307" t="s">
        <v>730</v>
      </c>
      <c r="T42" s="312">
        <v>76</v>
      </c>
      <c r="U42" s="307" t="s">
        <v>469</v>
      </c>
      <c r="V42" s="312">
        <v>74</v>
      </c>
      <c r="W42" s="307" t="s">
        <v>33</v>
      </c>
      <c r="X42" s="313">
        <v>1.1359999999999999</v>
      </c>
      <c r="Y42" s="313">
        <v>1.1439999999999999</v>
      </c>
      <c r="Z42" s="313">
        <v>1.1200000000000001</v>
      </c>
      <c r="AA42" s="313">
        <v>1.177</v>
      </c>
      <c r="AB42" s="313">
        <v>1.1739999999999999</v>
      </c>
      <c r="AC42" s="313">
        <v>1.155</v>
      </c>
      <c r="AD42" s="313">
        <v>1.141</v>
      </c>
      <c r="AE42" s="313">
        <v>1.119</v>
      </c>
      <c r="AF42" s="313">
        <v>1.145</v>
      </c>
      <c r="AG42" s="313">
        <v>1.145</v>
      </c>
      <c r="AH42" s="313">
        <v>1.135</v>
      </c>
      <c r="AI42" s="313">
        <v>1.1080000000000001</v>
      </c>
      <c r="AK42" s="330">
        <f>(INDEX(_regrA0,ROW(),_mes)*Prevs!$D$5 +   INDEX(_regrA0,ROW(),IF(_mes=1,12,_mes-1))*(7-Prevs!$D$5))/7</f>
        <v>-8.571428571428566E-2</v>
      </c>
      <c r="AL42" s="330">
        <f t="shared" si="6"/>
        <v>-6.8</v>
      </c>
      <c r="AM42" s="330">
        <f t="shared" si="6"/>
        <v>-6.8</v>
      </c>
      <c r="AN42" s="330">
        <f>(INDEX(_regrA0,ROW(),_mes)*Prevs!G$5 +   INDEX(_regrA0,ROW(),IF(_mes=12,1,_mes+1))*(7-Prevs!G$5))/7</f>
        <v>-6.8</v>
      </c>
      <c r="AO42" s="330">
        <f>(INDEX(_regrA0,ROW(),_mes)*Prevs!H$5 +   INDEX(_regrA0,ROW(),IF(_mes=12,1,_mes+1))*(7-Prevs!H$5))/7</f>
        <v>-3.6857142857142859</v>
      </c>
      <c r="AP42" s="330">
        <f>(INDEX(_regrA0,ROW(),_mes)*Prevs!I$5 +   INDEX(_regrA0,ROW(),IF(_mes=12,1,_mes+1))*(7-Prevs!I$5))/7</f>
        <v>4.0999999999999996</v>
      </c>
      <c r="AQ42" s="330">
        <f t="shared" si="10"/>
        <v>4.0999999999999996</v>
      </c>
      <c r="AR42" s="330">
        <f t="shared" si="10"/>
        <v>4.0999999999999996</v>
      </c>
      <c r="AS42" s="330">
        <f t="shared" si="10"/>
        <v>4.0999999999999996</v>
      </c>
      <c r="AT42" s="330">
        <f t="shared" si="10"/>
        <v>4.0999999999999996</v>
      </c>
      <c r="AU42" s="330">
        <f t="shared" si="10"/>
        <v>4.0999999999999996</v>
      </c>
      <c r="AV42" s="330">
        <f t="shared" si="10"/>
        <v>4.0999999999999996</v>
      </c>
      <c r="AX42" s="330">
        <f>(INDEX(_regrA1,ROW(),_mes)*Prevs!$D$5 +   INDEX(_regrA1,ROW(),IF(_mes=1,12,_mes-1))*(7-Prevs!$D$5))/7</f>
        <v>1.1382857142857143</v>
      </c>
      <c r="AY42" s="330">
        <f t="shared" si="8"/>
        <v>1.1439999999999999</v>
      </c>
      <c r="AZ42" s="330">
        <f t="shared" si="8"/>
        <v>1.1439999999999999</v>
      </c>
      <c r="BA42" s="330">
        <f>(INDEX(_regrA1,ROW(),_mes)*Prevs!G$5 +   INDEX(_regrA1,ROW(),IF(_mes=12,1,_mes+1))*(7-Prevs!G$5))/7</f>
        <v>1.1439999999999999</v>
      </c>
      <c r="BB42" s="330">
        <f>(INDEX(_regrA1,ROW(),_mes)*Prevs!H$5 +   INDEX(_regrA1,ROW(),IF(_mes=12,1,_mes+1))*(7-Prevs!H$5))/7</f>
        <v>1.1371428571428572</v>
      </c>
      <c r="BC42" s="330">
        <f>(INDEX(_regrA1,ROW(),_mes)*Prevs!I$5 +   INDEX(_regrA1,ROW(),IF(_mes=12,1,_mes+1))*(7-Prevs!I$5))/7</f>
        <v>1.1200000000000001</v>
      </c>
      <c r="BD42">
        <f t="shared" si="11"/>
        <v>1.1200000000000001</v>
      </c>
      <c r="BE42">
        <f t="shared" si="11"/>
        <v>1.1200000000000001</v>
      </c>
      <c r="BF42">
        <f t="shared" si="11"/>
        <v>1.1200000000000001</v>
      </c>
      <c r="BG42">
        <f t="shared" si="11"/>
        <v>1.1200000000000001</v>
      </c>
      <c r="BH42">
        <f t="shared" si="11"/>
        <v>1.1200000000000001</v>
      </c>
      <c r="BI42">
        <f t="shared" si="11"/>
        <v>1.1200000000000001</v>
      </c>
    </row>
    <row r="43" spans="1:61" x14ac:dyDescent="0.25">
      <c r="A43" s="307" t="s">
        <v>729</v>
      </c>
      <c r="B43" s="312">
        <v>251</v>
      </c>
      <c r="C43" s="307" t="s">
        <v>61</v>
      </c>
      <c r="D43" s="312">
        <v>24</v>
      </c>
      <c r="E43" s="307" t="s">
        <v>31</v>
      </c>
      <c r="F43" s="315">
        <v>24.4</v>
      </c>
      <c r="G43" s="315">
        <v>24.7</v>
      </c>
      <c r="H43" s="315">
        <v>5</v>
      </c>
      <c r="I43" s="315">
        <v>16.2</v>
      </c>
      <c r="J43" s="315">
        <v>9.9</v>
      </c>
      <c r="K43" s="315">
        <v>9.1999999999999993</v>
      </c>
      <c r="L43" s="315">
        <v>6.7</v>
      </c>
      <c r="M43" s="315">
        <v>5.0999999999999996</v>
      </c>
      <c r="N43" s="315">
        <v>5.0999999999999996</v>
      </c>
      <c r="O43" s="315">
        <v>2.9</v>
      </c>
      <c r="P43" s="315">
        <v>8</v>
      </c>
      <c r="Q43" s="315">
        <v>-12.7</v>
      </c>
      <c r="R43" s="307"/>
      <c r="S43" s="307" t="s">
        <v>730</v>
      </c>
      <c r="T43" s="312">
        <v>251</v>
      </c>
      <c r="U43" s="307" t="s">
        <v>61</v>
      </c>
      <c r="V43" s="312">
        <v>24</v>
      </c>
      <c r="W43" s="307" t="s">
        <v>31</v>
      </c>
      <c r="X43" s="313">
        <v>0.32900000000000001</v>
      </c>
      <c r="Y43" s="313">
        <v>0.32900000000000001</v>
      </c>
      <c r="Z43" s="313">
        <v>0.36799999999999999</v>
      </c>
      <c r="AA43" s="313">
        <v>0.35799999999999998</v>
      </c>
      <c r="AB43" s="313">
        <v>0.35799999999999998</v>
      </c>
      <c r="AC43" s="313">
        <v>0.34699999999999998</v>
      </c>
      <c r="AD43" s="313">
        <v>0.34499999999999997</v>
      </c>
      <c r="AE43" s="313">
        <v>0.34</v>
      </c>
      <c r="AF43" s="313">
        <v>0.32300000000000001</v>
      </c>
      <c r="AG43" s="313">
        <v>0.34100000000000003</v>
      </c>
      <c r="AH43" s="313">
        <v>0.33500000000000002</v>
      </c>
      <c r="AI43" s="313">
        <v>0.38300000000000001</v>
      </c>
      <c r="AK43" s="330">
        <f>(INDEX(_regrA0,ROW(),_mes)*Prevs!$D$5 +   INDEX(_regrA0,ROW(),IF(_mes=1,12,_mes-1))*(7-Prevs!$D$5))/7</f>
        <v>24.485714285714288</v>
      </c>
      <c r="AL43" s="330">
        <f t="shared" si="6"/>
        <v>24.7</v>
      </c>
      <c r="AM43" s="330">
        <f t="shared" si="6"/>
        <v>24.7</v>
      </c>
      <c r="AN43" s="330">
        <f>(INDEX(_regrA0,ROW(),_mes)*Prevs!G$5 +   INDEX(_regrA0,ROW(),IF(_mes=12,1,_mes+1))*(7-Prevs!G$5))/7</f>
        <v>24.7</v>
      </c>
      <c r="AO43" s="330">
        <f>(INDEX(_regrA0,ROW(),_mes)*Prevs!H$5 +   INDEX(_regrA0,ROW(),IF(_mes=12,1,_mes+1))*(7-Prevs!H$5))/7</f>
        <v>19.071428571428573</v>
      </c>
      <c r="AP43" s="330">
        <f>(INDEX(_regrA0,ROW(),_mes)*Prevs!I$5 +   INDEX(_regrA0,ROW(),IF(_mes=12,1,_mes+1))*(7-Prevs!I$5))/7</f>
        <v>5</v>
      </c>
      <c r="AQ43" s="330">
        <f t="shared" si="10"/>
        <v>5</v>
      </c>
      <c r="AR43" s="330">
        <f t="shared" si="10"/>
        <v>5</v>
      </c>
      <c r="AS43" s="330">
        <f t="shared" si="10"/>
        <v>5</v>
      </c>
      <c r="AT43" s="330">
        <f t="shared" si="10"/>
        <v>5</v>
      </c>
      <c r="AU43" s="330">
        <f t="shared" si="10"/>
        <v>5</v>
      </c>
      <c r="AV43" s="330">
        <f t="shared" si="10"/>
        <v>5</v>
      </c>
      <c r="AX43" s="330">
        <f>(INDEX(_regrA1,ROW(),_mes)*Prevs!$D$5 +   INDEX(_regrA1,ROW(),IF(_mes=1,12,_mes-1))*(7-Prevs!$D$5))/7</f>
        <v>0.32900000000000001</v>
      </c>
      <c r="AY43" s="330">
        <f t="shared" si="8"/>
        <v>0.32900000000000001</v>
      </c>
      <c r="AZ43" s="330">
        <f t="shared" si="8"/>
        <v>0.32900000000000001</v>
      </c>
      <c r="BA43" s="330">
        <f>(INDEX(_regrA1,ROW(),_mes)*Prevs!G$5 +   INDEX(_regrA1,ROW(),IF(_mes=12,1,_mes+1))*(7-Prevs!G$5))/7</f>
        <v>0.32900000000000001</v>
      </c>
      <c r="BB43" s="330">
        <f>(INDEX(_regrA1,ROW(),_mes)*Prevs!H$5 +   INDEX(_regrA1,ROW(),IF(_mes=12,1,_mes+1))*(7-Prevs!H$5))/7</f>
        <v>0.34014285714285719</v>
      </c>
      <c r="BC43" s="330">
        <f>(INDEX(_regrA1,ROW(),_mes)*Prevs!I$5 +   INDEX(_regrA1,ROW(),IF(_mes=12,1,_mes+1))*(7-Prevs!I$5))/7</f>
        <v>0.36799999999999999</v>
      </c>
      <c r="BD43">
        <f t="shared" si="11"/>
        <v>0.36799999999999999</v>
      </c>
      <c r="BE43">
        <f t="shared" si="11"/>
        <v>0.36799999999999999</v>
      </c>
      <c r="BF43">
        <f t="shared" si="11"/>
        <v>0.36799999999999999</v>
      </c>
      <c r="BG43">
        <f t="shared" si="11"/>
        <v>0.36799999999999999</v>
      </c>
      <c r="BH43">
        <f t="shared" si="11"/>
        <v>0.36799999999999999</v>
      </c>
      <c r="BI43">
        <f t="shared" si="11"/>
        <v>0.36799999999999999</v>
      </c>
    </row>
    <row r="44" spans="1:61" x14ac:dyDescent="0.25">
      <c r="A44" s="316" t="s">
        <v>729</v>
      </c>
      <c r="B44" s="317">
        <v>62</v>
      </c>
      <c r="C44" s="316" t="s">
        <v>98</v>
      </c>
      <c r="D44" s="317">
        <v>61</v>
      </c>
      <c r="E44" s="316" t="s">
        <v>97</v>
      </c>
      <c r="F44" s="318">
        <v>-8.3000000000000007</v>
      </c>
      <c r="G44" s="319">
        <v>-15.3</v>
      </c>
      <c r="H44" s="318">
        <v>-6.6</v>
      </c>
      <c r="I44" s="318">
        <v>-6.9</v>
      </c>
      <c r="J44" s="318">
        <v>1.2</v>
      </c>
      <c r="K44" s="318">
        <v>-9.3000000000000007</v>
      </c>
      <c r="L44" s="318">
        <v>-5.0999999999999996</v>
      </c>
      <c r="M44" s="318">
        <v>2</v>
      </c>
      <c r="N44" s="318">
        <v>6</v>
      </c>
      <c r="O44" s="318">
        <v>-7.6</v>
      </c>
      <c r="P44" s="318">
        <v>9.5</v>
      </c>
      <c r="Q44" s="318">
        <v>-3</v>
      </c>
      <c r="R44" s="320"/>
      <c r="S44" s="320" t="s">
        <v>730</v>
      </c>
      <c r="T44" s="317">
        <v>62</v>
      </c>
      <c r="U44" s="320" t="s">
        <v>98</v>
      </c>
      <c r="V44" s="317">
        <v>61</v>
      </c>
      <c r="W44" s="320" t="s">
        <v>97</v>
      </c>
      <c r="X44" s="321">
        <v>1.0549999999999999</v>
      </c>
      <c r="Y44" s="321">
        <v>1.0609999999999999</v>
      </c>
      <c r="Z44" s="321">
        <v>1.06</v>
      </c>
      <c r="AA44" s="321">
        <v>1.0629999999999999</v>
      </c>
      <c r="AB44" s="321">
        <v>1.0529999999999999</v>
      </c>
      <c r="AC44" s="321">
        <v>1.0660000000000001</v>
      </c>
      <c r="AD44" s="321">
        <v>1.0660000000000001</v>
      </c>
      <c r="AE44" s="321">
        <v>1.0569999999999999</v>
      </c>
      <c r="AF44" s="321">
        <v>1.048</v>
      </c>
      <c r="AG44" s="321">
        <v>1.0660000000000001</v>
      </c>
      <c r="AH44" s="321">
        <v>1.0509999999999999</v>
      </c>
      <c r="AI44" s="321">
        <v>1.056</v>
      </c>
      <c r="AK44" s="330">
        <f>(INDEX(_regrA0,ROW(),_mes)*Prevs!$D$5 +   INDEX(_regrA0,ROW(),IF(_mes=1,12,_mes-1))*(7-Prevs!$D$5))/7</f>
        <v>-10.299999999999999</v>
      </c>
      <c r="AL44" s="330">
        <f t="shared" si="6"/>
        <v>-15.3</v>
      </c>
      <c r="AM44" s="330">
        <f t="shared" si="6"/>
        <v>-15.3</v>
      </c>
      <c r="AN44" s="330">
        <f>(INDEX(_regrA0,ROW(),_mes)*Prevs!G$5 +   INDEX(_regrA0,ROW(),IF(_mes=12,1,_mes+1))*(7-Prevs!G$5))/7</f>
        <v>-15.3</v>
      </c>
      <c r="AO44" s="330">
        <f>(INDEX(_regrA0,ROW(),_mes)*Prevs!H$5 +   INDEX(_regrA0,ROW(),IF(_mes=12,1,_mes+1))*(7-Prevs!H$5))/7</f>
        <v>-12.814285714285715</v>
      </c>
      <c r="AP44" s="330">
        <f>(INDEX(_regrA0,ROW(),_mes)*Prevs!I$5 +   INDEX(_regrA0,ROW(),IF(_mes=12,1,_mes+1))*(7-Prevs!I$5))/7</f>
        <v>-6.6</v>
      </c>
      <c r="AQ44" s="330">
        <f t="shared" si="10"/>
        <v>-6.6</v>
      </c>
      <c r="AR44" s="330">
        <f t="shared" si="10"/>
        <v>-6.6</v>
      </c>
      <c r="AS44" s="330">
        <f t="shared" si="10"/>
        <v>-6.6</v>
      </c>
      <c r="AT44" s="330">
        <f t="shared" si="10"/>
        <v>-6.6</v>
      </c>
      <c r="AU44" s="330">
        <f t="shared" si="10"/>
        <v>-6.6</v>
      </c>
      <c r="AV44" s="330">
        <f t="shared" si="10"/>
        <v>-6.6</v>
      </c>
      <c r="AX44" s="330">
        <f>(INDEX(_regrA1,ROW(),_mes)*Prevs!$D$5 +   INDEX(_regrA1,ROW(),IF(_mes=1,12,_mes-1))*(7-Prevs!$D$5))/7</f>
        <v>1.0567142857142857</v>
      </c>
      <c r="AY44" s="330">
        <f t="shared" si="8"/>
        <v>1.0609999999999999</v>
      </c>
      <c r="AZ44" s="330">
        <f t="shared" si="8"/>
        <v>1.0609999999999999</v>
      </c>
      <c r="BA44" s="330">
        <f>(INDEX(_regrA1,ROW(),_mes)*Prevs!G$5 +   INDEX(_regrA1,ROW(),IF(_mes=12,1,_mes+1))*(7-Prevs!G$5))/7</f>
        <v>1.0609999999999999</v>
      </c>
      <c r="BB44" s="330">
        <f>(INDEX(_regrA1,ROW(),_mes)*Prevs!H$5 +   INDEX(_regrA1,ROW(),IF(_mes=12,1,_mes+1))*(7-Prevs!H$5))/7</f>
        <v>1.0607142857142857</v>
      </c>
      <c r="BC44" s="330">
        <f>(INDEX(_regrA1,ROW(),_mes)*Prevs!I$5 +   INDEX(_regrA1,ROW(),IF(_mes=12,1,_mes+1))*(7-Prevs!I$5))/7</f>
        <v>1.06</v>
      </c>
      <c r="BD44">
        <f t="shared" si="11"/>
        <v>1.06</v>
      </c>
      <c r="BE44">
        <f t="shared" si="11"/>
        <v>1.06</v>
      </c>
      <c r="BF44">
        <f t="shared" si="11"/>
        <v>1.06</v>
      </c>
      <c r="BG44">
        <f t="shared" si="11"/>
        <v>1.06</v>
      </c>
      <c r="BH44">
        <f t="shared" si="11"/>
        <v>1.06</v>
      </c>
      <c r="BI44">
        <f t="shared" si="11"/>
        <v>1.06</v>
      </c>
    </row>
    <row r="45" spans="1:61" x14ac:dyDescent="0.25">
      <c r="A45" s="322" t="s">
        <v>729</v>
      </c>
      <c r="B45" s="323">
        <v>11</v>
      </c>
      <c r="C45" s="322" t="s">
        <v>49</v>
      </c>
      <c r="D45" s="323">
        <v>6</v>
      </c>
      <c r="E45" s="322" t="s">
        <v>30</v>
      </c>
      <c r="F45" s="324">
        <v>36.1</v>
      </c>
      <c r="G45" s="324">
        <v>22.7</v>
      </c>
      <c r="H45" s="324">
        <v>69.400000000000006</v>
      </c>
      <c r="I45" s="324">
        <v>30.4</v>
      </c>
      <c r="J45" s="324">
        <v>17.3</v>
      </c>
      <c r="K45" s="324">
        <v>45.6</v>
      </c>
      <c r="L45" s="324">
        <v>14.7</v>
      </c>
      <c r="M45" s="324">
        <v>27</v>
      </c>
      <c r="N45" s="324">
        <v>50.3</v>
      </c>
      <c r="O45" s="324">
        <v>0.6</v>
      </c>
      <c r="P45" s="324">
        <v>17.399999999999999</v>
      </c>
      <c r="Q45" s="324">
        <v>56.2</v>
      </c>
      <c r="R45" s="322"/>
      <c r="S45" s="322" t="s">
        <v>730</v>
      </c>
      <c r="T45" s="323">
        <v>11</v>
      </c>
      <c r="U45" s="322" t="s">
        <v>49</v>
      </c>
      <c r="V45" s="323">
        <v>6</v>
      </c>
      <c r="W45" s="322" t="s">
        <v>30</v>
      </c>
      <c r="X45" s="325">
        <v>1.222</v>
      </c>
      <c r="Y45" s="325">
        <v>1.2709999999999999</v>
      </c>
      <c r="Z45" s="325">
        <v>1.2430000000000001</v>
      </c>
      <c r="AA45" s="325">
        <v>1.284</v>
      </c>
      <c r="AB45" s="325">
        <v>1.268</v>
      </c>
      <c r="AC45" s="325">
        <v>1.2</v>
      </c>
      <c r="AD45" s="325">
        <v>1.2390000000000001</v>
      </c>
      <c r="AE45" s="325">
        <v>1.196</v>
      </c>
      <c r="AF45" s="325">
        <v>1.1140000000000001</v>
      </c>
      <c r="AG45" s="325">
        <v>1.224</v>
      </c>
      <c r="AH45" s="325">
        <v>1.1839999999999999</v>
      </c>
      <c r="AI45" s="325">
        <v>1.1499999999999999</v>
      </c>
      <c r="AK45" s="330">
        <f>(INDEX(_regrA0,ROW(),_mes)*Prevs!$D$5 +   INDEX(_regrA0,ROW(),IF(_mes=1,12,_mes-1))*(7-Prevs!$D$5))/7</f>
        <v>32.271428571428572</v>
      </c>
      <c r="AL45" s="330">
        <f t="shared" si="6"/>
        <v>22.7</v>
      </c>
      <c r="AM45" s="330">
        <f t="shared" si="6"/>
        <v>22.7</v>
      </c>
      <c r="AN45" s="330">
        <f>(INDEX(_regrA0,ROW(),_mes)*Prevs!G$5 +   INDEX(_regrA0,ROW(),IF(_mes=12,1,_mes+1))*(7-Prevs!G$5))/7</f>
        <v>22.7</v>
      </c>
      <c r="AO45" s="330">
        <f>(INDEX(_regrA0,ROW(),_mes)*Prevs!H$5 +   INDEX(_regrA0,ROW(),IF(_mes=12,1,_mes+1))*(7-Prevs!H$5))/7</f>
        <v>36.042857142857144</v>
      </c>
      <c r="AP45" s="330">
        <f>(INDEX(_regrA0,ROW(),_mes)*Prevs!I$5 +   INDEX(_regrA0,ROW(),IF(_mes=12,1,_mes+1))*(7-Prevs!I$5))/7</f>
        <v>69.400000000000006</v>
      </c>
      <c r="AQ45" s="330">
        <f t="shared" si="10"/>
        <v>69.400000000000006</v>
      </c>
      <c r="AR45" s="330">
        <f t="shared" si="10"/>
        <v>69.400000000000006</v>
      </c>
      <c r="AS45" s="330">
        <f t="shared" si="10"/>
        <v>69.400000000000006</v>
      </c>
      <c r="AT45" s="330">
        <f t="shared" si="10"/>
        <v>69.400000000000006</v>
      </c>
      <c r="AU45" s="330">
        <f t="shared" si="10"/>
        <v>69.400000000000006</v>
      </c>
      <c r="AV45" s="330">
        <f t="shared" si="10"/>
        <v>69.400000000000006</v>
      </c>
      <c r="AX45" s="330">
        <f>(INDEX(_regrA1,ROW(),_mes)*Prevs!$D$5 +   INDEX(_regrA1,ROW(),IF(_mes=1,12,_mes-1))*(7-Prevs!$D$5))/7</f>
        <v>1.236</v>
      </c>
      <c r="AY45" s="330">
        <f t="shared" si="8"/>
        <v>1.2709999999999999</v>
      </c>
      <c r="AZ45" s="330">
        <f t="shared" si="8"/>
        <v>1.2709999999999999</v>
      </c>
      <c r="BA45" s="330">
        <f>(INDEX(_regrA1,ROW(),_mes)*Prevs!G$5 +   INDEX(_regrA1,ROW(),IF(_mes=12,1,_mes+1))*(7-Prevs!G$5))/7</f>
        <v>1.2709999999999997</v>
      </c>
      <c r="BB45" s="330">
        <f>(INDEX(_regrA1,ROW(),_mes)*Prevs!H$5 +   INDEX(_regrA1,ROW(),IF(_mes=12,1,_mes+1))*(7-Prevs!H$5))/7</f>
        <v>1.2629999999999999</v>
      </c>
      <c r="BC45" s="330">
        <f>(INDEX(_regrA1,ROW(),_mes)*Prevs!I$5 +   INDEX(_regrA1,ROW(),IF(_mes=12,1,_mes+1))*(7-Prevs!I$5))/7</f>
        <v>1.2430000000000001</v>
      </c>
      <c r="BD45">
        <f t="shared" si="11"/>
        <v>1.2430000000000001</v>
      </c>
      <c r="BE45">
        <f t="shared" si="11"/>
        <v>1.2430000000000001</v>
      </c>
      <c r="BF45">
        <f t="shared" si="11"/>
        <v>1.2430000000000001</v>
      </c>
      <c r="BG45">
        <f t="shared" si="11"/>
        <v>1.2430000000000001</v>
      </c>
      <c r="BH45">
        <f t="shared" si="11"/>
        <v>1.2430000000000001</v>
      </c>
      <c r="BI45">
        <f t="shared" si="11"/>
        <v>1.2430000000000001</v>
      </c>
    </row>
    <row r="46" spans="1:61" x14ac:dyDescent="0.25">
      <c r="A46" s="307" t="s">
        <v>729</v>
      </c>
      <c r="B46" s="312">
        <v>284</v>
      </c>
      <c r="C46" s="307" t="s">
        <v>184</v>
      </c>
      <c r="D46" s="312">
        <v>98</v>
      </c>
      <c r="E46" s="307" t="s">
        <v>183</v>
      </c>
      <c r="F46" s="315">
        <v>1</v>
      </c>
      <c r="G46" s="315">
        <v>-1.3</v>
      </c>
      <c r="H46" s="315">
        <v>11.4</v>
      </c>
      <c r="I46" s="315">
        <v>-11.7</v>
      </c>
      <c r="J46" s="315">
        <v>-7.2</v>
      </c>
      <c r="K46" s="315">
        <v>2.4</v>
      </c>
      <c r="L46" s="315">
        <v>5.0999999999999996</v>
      </c>
      <c r="M46" s="315">
        <v>18.5</v>
      </c>
      <c r="N46" s="315">
        <v>9.6999999999999993</v>
      </c>
      <c r="O46" s="315">
        <v>-3.7</v>
      </c>
      <c r="P46" s="315">
        <v>4</v>
      </c>
      <c r="Q46" s="315">
        <v>3.1</v>
      </c>
      <c r="R46" s="307"/>
      <c r="S46" s="307" t="s">
        <v>730</v>
      </c>
      <c r="T46" s="312">
        <v>284</v>
      </c>
      <c r="U46" s="307" t="s">
        <v>184</v>
      </c>
      <c r="V46" s="312">
        <v>98</v>
      </c>
      <c r="W46" s="307" t="s">
        <v>183</v>
      </c>
      <c r="X46" s="313">
        <v>1.7789999999999999</v>
      </c>
      <c r="Y46" s="313">
        <v>1.768</v>
      </c>
      <c r="Z46" s="313">
        <v>1.6359999999999999</v>
      </c>
      <c r="AA46" s="313">
        <v>1.919</v>
      </c>
      <c r="AB46" s="313">
        <v>2</v>
      </c>
      <c r="AC46" s="313">
        <v>1.8859999999999999</v>
      </c>
      <c r="AD46" s="313">
        <v>1.9019999999999999</v>
      </c>
      <c r="AE46" s="313">
        <v>1.8140000000000001</v>
      </c>
      <c r="AF46" s="313">
        <v>1.9019999999999999</v>
      </c>
      <c r="AG46" s="313">
        <v>2.0019999999999998</v>
      </c>
      <c r="AH46" s="313">
        <v>1.875</v>
      </c>
      <c r="AI46" s="313">
        <v>1.8879999999999999</v>
      </c>
      <c r="AK46" s="330">
        <f>(INDEX(_regrA0,ROW(),_mes)*Prevs!$D$5 +   INDEX(_regrA0,ROW(),IF(_mes=1,12,_mes-1))*(7-Prevs!$D$5))/7</f>
        <v>0.34285714285714286</v>
      </c>
      <c r="AL46" s="330">
        <f t="shared" ref="AL46:AM65" si="12">INDEX(_regrA0,ROW(),_mes)</f>
        <v>-1.3</v>
      </c>
      <c r="AM46" s="330">
        <f t="shared" si="12"/>
        <v>-1.3</v>
      </c>
      <c r="AN46" s="330">
        <f>(INDEX(_regrA0,ROW(),_mes)*Prevs!G$5 +   INDEX(_regrA0,ROW(),IF(_mes=12,1,_mes+1))*(7-Prevs!G$5))/7</f>
        <v>-1.3</v>
      </c>
      <c r="AO46" s="330">
        <f>(INDEX(_regrA0,ROW(),_mes)*Prevs!H$5 +   INDEX(_regrA0,ROW(),IF(_mes=12,1,_mes+1))*(7-Prevs!H$5))/7</f>
        <v>2.3285714285714287</v>
      </c>
      <c r="AP46" s="330">
        <f>(INDEX(_regrA0,ROW(),_mes)*Prevs!I$5 +   INDEX(_regrA0,ROW(),IF(_mes=12,1,_mes+1))*(7-Prevs!I$5))/7</f>
        <v>11.4</v>
      </c>
      <c r="AQ46" s="330">
        <f t="shared" ref="AQ46:AV55" si="13">INDEX(_regrA0,ROW(),IF(_mes=12,1,_mes+1))</f>
        <v>11.4</v>
      </c>
      <c r="AR46" s="330">
        <f t="shared" si="13"/>
        <v>11.4</v>
      </c>
      <c r="AS46" s="330">
        <f t="shared" si="13"/>
        <v>11.4</v>
      </c>
      <c r="AT46" s="330">
        <f t="shared" si="13"/>
        <v>11.4</v>
      </c>
      <c r="AU46" s="330">
        <f t="shared" si="13"/>
        <v>11.4</v>
      </c>
      <c r="AV46" s="330">
        <f t="shared" si="13"/>
        <v>11.4</v>
      </c>
      <c r="AX46" s="330">
        <f>(INDEX(_regrA1,ROW(),_mes)*Prevs!$D$5 +   INDEX(_regrA1,ROW(),IF(_mes=1,12,_mes-1))*(7-Prevs!$D$5))/7</f>
        <v>1.7758571428571428</v>
      </c>
      <c r="AY46" s="330">
        <f t="shared" ref="AY46:AZ65" si="14">INDEX(_regrA1,ROW(),_mes)</f>
        <v>1.768</v>
      </c>
      <c r="AZ46" s="330">
        <f t="shared" si="14"/>
        <v>1.768</v>
      </c>
      <c r="BA46" s="330">
        <f>(INDEX(_regrA1,ROW(),_mes)*Prevs!G$5 +   INDEX(_regrA1,ROW(),IF(_mes=12,1,_mes+1))*(7-Prevs!G$5))/7</f>
        <v>1.768</v>
      </c>
      <c r="BB46" s="330">
        <f>(INDEX(_regrA1,ROW(),_mes)*Prevs!H$5 +   INDEX(_regrA1,ROW(),IF(_mes=12,1,_mes+1))*(7-Prevs!H$5))/7</f>
        <v>1.7302857142857142</v>
      </c>
      <c r="BC46" s="330">
        <f>(INDEX(_regrA1,ROW(),_mes)*Prevs!I$5 +   INDEX(_regrA1,ROW(),IF(_mes=12,1,_mes+1))*(7-Prevs!I$5))/7</f>
        <v>1.6359999999999999</v>
      </c>
      <c r="BD46">
        <f t="shared" ref="BD46:BI55" si="15">INDEX(_regrA1,ROW(),IF(_mes=12,1,_mes+1))</f>
        <v>1.6359999999999999</v>
      </c>
      <c r="BE46">
        <f t="shared" si="15"/>
        <v>1.6359999999999999</v>
      </c>
      <c r="BF46">
        <f t="shared" si="15"/>
        <v>1.6359999999999999</v>
      </c>
      <c r="BG46">
        <f t="shared" si="15"/>
        <v>1.6359999999999999</v>
      </c>
      <c r="BH46">
        <f t="shared" si="15"/>
        <v>1.6359999999999999</v>
      </c>
      <c r="BI46">
        <f t="shared" si="15"/>
        <v>1.6359999999999999</v>
      </c>
    </row>
    <row r="47" spans="1:61" x14ac:dyDescent="0.25">
      <c r="A47" s="307" t="s">
        <v>729</v>
      </c>
      <c r="B47" s="312">
        <v>114</v>
      </c>
      <c r="C47" s="307" t="s">
        <v>181</v>
      </c>
      <c r="D47" s="312">
        <v>111</v>
      </c>
      <c r="E47" s="307" t="s">
        <v>34</v>
      </c>
      <c r="F47" s="315">
        <v>-15.8</v>
      </c>
      <c r="G47" s="315">
        <v>9.5</v>
      </c>
      <c r="H47" s="315">
        <v>3.3</v>
      </c>
      <c r="I47" s="315">
        <v>7.4</v>
      </c>
      <c r="J47" s="315">
        <v>18.600000000000001</v>
      </c>
      <c r="K47" s="315">
        <v>22.9</v>
      </c>
      <c r="L47" s="315">
        <v>10.7</v>
      </c>
      <c r="M47" s="315">
        <v>19.7</v>
      </c>
      <c r="N47" s="315">
        <v>25.9</v>
      </c>
      <c r="O47" s="315">
        <v>25.7</v>
      </c>
      <c r="P47" s="315">
        <v>-36</v>
      </c>
      <c r="Q47" s="315">
        <v>-12.2</v>
      </c>
      <c r="R47" s="307"/>
      <c r="S47" s="307" t="s">
        <v>730</v>
      </c>
      <c r="T47" s="312">
        <v>114</v>
      </c>
      <c r="U47" s="307" t="s">
        <v>181</v>
      </c>
      <c r="V47" s="312">
        <v>111</v>
      </c>
      <c r="W47" s="307" t="s">
        <v>34</v>
      </c>
      <c r="X47" s="313">
        <v>1.6359999999999999</v>
      </c>
      <c r="Y47" s="313">
        <v>1.49</v>
      </c>
      <c r="Z47" s="313">
        <v>1.55</v>
      </c>
      <c r="AA47" s="313">
        <v>1.591</v>
      </c>
      <c r="AB47" s="313">
        <v>1.4790000000000001</v>
      </c>
      <c r="AC47" s="313">
        <v>1.54</v>
      </c>
      <c r="AD47" s="313">
        <v>1.601</v>
      </c>
      <c r="AE47" s="313">
        <v>1.484</v>
      </c>
      <c r="AF47" s="313">
        <v>1.466</v>
      </c>
      <c r="AG47" s="313">
        <v>1.4570000000000001</v>
      </c>
      <c r="AH47" s="313">
        <v>1.7130000000000001</v>
      </c>
      <c r="AI47" s="313">
        <v>1.5669999999999999</v>
      </c>
      <c r="AK47" s="330">
        <f>(INDEX(_regrA0,ROW(),_mes)*Prevs!$D$5 +   INDEX(_regrA0,ROW(),IF(_mes=1,12,_mes-1))*(7-Prevs!$D$5))/7</f>
        <v>-8.5714285714285712</v>
      </c>
      <c r="AL47" s="330">
        <f t="shared" si="12"/>
        <v>9.5</v>
      </c>
      <c r="AM47" s="330">
        <f t="shared" si="12"/>
        <v>9.5</v>
      </c>
      <c r="AN47" s="330">
        <f>(INDEX(_regrA0,ROW(),_mes)*Prevs!G$5 +   INDEX(_regrA0,ROW(),IF(_mes=12,1,_mes+1))*(7-Prevs!G$5))/7</f>
        <v>9.5</v>
      </c>
      <c r="AO47" s="330">
        <f>(INDEX(_regrA0,ROW(),_mes)*Prevs!H$5 +   INDEX(_regrA0,ROW(),IF(_mes=12,1,_mes+1))*(7-Prevs!H$5))/7</f>
        <v>7.7285714285714286</v>
      </c>
      <c r="AP47" s="330">
        <f>(INDEX(_regrA0,ROW(),_mes)*Prevs!I$5 +   INDEX(_regrA0,ROW(),IF(_mes=12,1,_mes+1))*(7-Prevs!I$5))/7</f>
        <v>3.3</v>
      </c>
      <c r="AQ47" s="330">
        <f t="shared" si="13"/>
        <v>3.3</v>
      </c>
      <c r="AR47" s="330">
        <f t="shared" si="13"/>
        <v>3.3</v>
      </c>
      <c r="AS47" s="330">
        <f t="shared" si="13"/>
        <v>3.3</v>
      </c>
      <c r="AT47" s="330">
        <f t="shared" si="13"/>
        <v>3.3</v>
      </c>
      <c r="AU47" s="330">
        <f t="shared" si="13"/>
        <v>3.3</v>
      </c>
      <c r="AV47" s="330">
        <f t="shared" si="13"/>
        <v>3.3</v>
      </c>
      <c r="AX47" s="330">
        <f>(INDEX(_regrA1,ROW(),_mes)*Prevs!$D$5 +   INDEX(_regrA1,ROW(),IF(_mes=1,12,_mes-1))*(7-Prevs!$D$5))/7</f>
        <v>1.5942857142857143</v>
      </c>
      <c r="AY47" s="330">
        <f t="shared" si="14"/>
        <v>1.49</v>
      </c>
      <c r="AZ47" s="330">
        <f t="shared" si="14"/>
        <v>1.49</v>
      </c>
      <c r="BA47" s="330">
        <f>(INDEX(_regrA1,ROW(),_mes)*Prevs!G$5 +   INDEX(_regrA1,ROW(),IF(_mes=12,1,_mes+1))*(7-Prevs!G$5))/7</f>
        <v>1.49</v>
      </c>
      <c r="BB47" s="330">
        <f>(INDEX(_regrA1,ROW(),_mes)*Prevs!H$5 +   INDEX(_regrA1,ROW(),IF(_mes=12,1,_mes+1))*(7-Prevs!H$5))/7</f>
        <v>1.5071428571428573</v>
      </c>
      <c r="BC47" s="330">
        <f>(INDEX(_regrA1,ROW(),_mes)*Prevs!I$5 +   INDEX(_regrA1,ROW(),IF(_mes=12,1,_mes+1))*(7-Prevs!I$5))/7</f>
        <v>1.55</v>
      </c>
      <c r="BD47">
        <f t="shared" si="15"/>
        <v>1.55</v>
      </c>
      <c r="BE47">
        <f t="shared" si="15"/>
        <v>1.55</v>
      </c>
      <c r="BF47">
        <f t="shared" si="15"/>
        <v>1.55</v>
      </c>
      <c r="BG47">
        <f t="shared" si="15"/>
        <v>1.55</v>
      </c>
      <c r="BH47">
        <f t="shared" si="15"/>
        <v>1.55</v>
      </c>
      <c r="BI47">
        <f t="shared" si="15"/>
        <v>1.55</v>
      </c>
    </row>
    <row r="48" spans="1:61" x14ac:dyDescent="0.25">
      <c r="A48" s="307" t="s">
        <v>729</v>
      </c>
      <c r="B48" s="312">
        <v>110</v>
      </c>
      <c r="C48" s="307" t="s">
        <v>178</v>
      </c>
      <c r="D48" s="312">
        <v>111</v>
      </c>
      <c r="E48" s="307" t="s">
        <v>34</v>
      </c>
      <c r="F48" s="315">
        <v>-1.6</v>
      </c>
      <c r="G48" s="315">
        <v>-6.8</v>
      </c>
      <c r="H48" s="315">
        <v>-0.1</v>
      </c>
      <c r="I48" s="315">
        <v>1.2</v>
      </c>
      <c r="J48" s="315">
        <v>2.1</v>
      </c>
      <c r="K48" s="315">
        <v>-2.1</v>
      </c>
      <c r="L48" s="315">
        <v>-2.5</v>
      </c>
      <c r="M48" s="315">
        <v>-2.2000000000000002</v>
      </c>
      <c r="N48" s="315">
        <v>4.7</v>
      </c>
      <c r="O48" s="315">
        <v>2.8</v>
      </c>
      <c r="P48" s="315">
        <v>-5.7</v>
      </c>
      <c r="Q48" s="315">
        <v>2.5</v>
      </c>
      <c r="R48" s="307"/>
      <c r="S48" s="307" t="s">
        <v>730</v>
      </c>
      <c r="T48" s="312">
        <v>110</v>
      </c>
      <c r="U48" s="307" t="s">
        <v>178</v>
      </c>
      <c r="V48" s="312">
        <v>111</v>
      </c>
      <c r="W48" s="307" t="s">
        <v>34</v>
      </c>
      <c r="X48" s="313">
        <v>0.16600000000000001</v>
      </c>
      <c r="Y48" s="313">
        <v>0.21199999999999999</v>
      </c>
      <c r="Z48" s="313">
        <v>0.14699999999999999</v>
      </c>
      <c r="AA48" s="313">
        <v>0.13300000000000001</v>
      </c>
      <c r="AB48" s="313">
        <v>0.13100000000000001</v>
      </c>
      <c r="AC48" s="313">
        <v>0.14799999999999999</v>
      </c>
      <c r="AD48" s="313">
        <v>0.154</v>
      </c>
      <c r="AE48" s="313">
        <v>0.153</v>
      </c>
      <c r="AF48" s="313">
        <v>0.121</v>
      </c>
      <c r="AG48" s="313">
        <v>0.13500000000000001</v>
      </c>
      <c r="AH48" s="313">
        <v>0.17100000000000001</v>
      </c>
      <c r="AI48" s="313">
        <v>0.124</v>
      </c>
      <c r="AK48" s="330">
        <f>(INDEX(_regrA0,ROW(),_mes)*Prevs!$D$5 +   INDEX(_regrA0,ROW(),IF(_mes=1,12,_mes-1))*(7-Prevs!$D$5))/7</f>
        <v>-3.0857142857142859</v>
      </c>
      <c r="AL48" s="330">
        <f t="shared" si="12"/>
        <v>-6.8</v>
      </c>
      <c r="AM48" s="330">
        <f t="shared" si="12"/>
        <v>-6.8</v>
      </c>
      <c r="AN48" s="330">
        <f>(INDEX(_regrA0,ROW(),_mes)*Prevs!G$5 +   INDEX(_regrA0,ROW(),IF(_mes=12,1,_mes+1))*(7-Prevs!G$5))/7</f>
        <v>-6.8</v>
      </c>
      <c r="AO48" s="330">
        <f>(INDEX(_regrA0,ROW(),_mes)*Prevs!H$5 +   INDEX(_regrA0,ROW(),IF(_mes=12,1,_mes+1))*(7-Prevs!H$5))/7</f>
        <v>-4.8857142857142861</v>
      </c>
      <c r="AP48" s="330">
        <f>(INDEX(_regrA0,ROW(),_mes)*Prevs!I$5 +   INDEX(_regrA0,ROW(),IF(_mes=12,1,_mes+1))*(7-Prevs!I$5))/7</f>
        <v>-0.1</v>
      </c>
      <c r="AQ48" s="330">
        <f t="shared" si="13"/>
        <v>-0.1</v>
      </c>
      <c r="AR48" s="330">
        <f t="shared" si="13"/>
        <v>-0.1</v>
      </c>
      <c r="AS48" s="330">
        <f t="shared" si="13"/>
        <v>-0.1</v>
      </c>
      <c r="AT48" s="330">
        <f t="shared" si="13"/>
        <v>-0.1</v>
      </c>
      <c r="AU48" s="330">
        <f t="shared" si="13"/>
        <v>-0.1</v>
      </c>
      <c r="AV48" s="330">
        <f t="shared" si="13"/>
        <v>-0.1</v>
      </c>
      <c r="AX48" s="330">
        <f>(INDEX(_regrA1,ROW(),_mes)*Prevs!$D$5 +   INDEX(_regrA1,ROW(),IF(_mes=1,12,_mes-1))*(7-Prevs!$D$5))/7</f>
        <v>0.17914285714285713</v>
      </c>
      <c r="AY48" s="330">
        <f t="shared" si="14"/>
        <v>0.21199999999999999</v>
      </c>
      <c r="AZ48" s="330">
        <f t="shared" si="14"/>
        <v>0.21199999999999999</v>
      </c>
      <c r="BA48" s="330">
        <f>(INDEX(_regrA1,ROW(),_mes)*Prevs!G$5 +   INDEX(_regrA1,ROW(),IF(_mes=12,1,_mes+1))*(7-Prevs!G$5))/7</f>
        <v>0.21199999999999999</v>
      </c>
      <c r="BB48" s="330">
        <f>(INDEX(_regrA1,ROW(),_mes)*Prevs!H$5 +   INDEX(_regrA1,ROW(),IF(_mes=12,1,_mes+1))*(7-Prevs!H$5))/7</f>
        <v>0.19342857142857145</v>
      </c>
      <c r="BC48" s="330">
        <f>(INDEX(_regrA1,ROW(),_mes)*Prevs!I$5 +   INDEX(_regrA1,ROW(),IF(_mes=12,1,_mes+1))*(7-Prevs!I$5))/7</f>
        <v>0.14699999999999999</v>
      </c>
      <c r="BD48">
        <f t="shared" si="15"/>
        <v>0.14699999999999999</v>
      </c>
      <c r="BE48">
        <f t="shared" si="15"/>
        <v>0.14699999999999999</v>
      </c>
      <c r="BF48">
        <f t="shared" si="15"/>
        <v>0.14699999999999999</v>
      </c>
      <c r="BG48">
        <f t="shared" si="15"/>
        <v>0.14699999999999999</v>
      </c>
      <c r="BH48">
        <f t="shared" si="15"/>
        <v>0.14699999999999999</v>
      </c>
      <c r="BI48">
        <f t="shared" si="15"/>
        <v>0.14699999999999999</v>
      </c>
    </row>
    <row r="49" spans="1:61" x14ac:dyDescent="0.25">
      <c r="A49" s="307" t="s">
        <v>729</v>
      </c>
      <c r="B49" s="312">
        <v>113</v>
      </c>
      <c r="C49" s="307" t="s">
        <v>180</v>
      </c>
      <c r="D49" s="312">
        <v>111</v>
      </c>
      <c r="E49" s="307" t="s">
        <v>34</v>
      </c>
      <c r="F49" s="315">
        <v>-13.6</v>
      </c>
      <c r="G49" s="315">
        <v>2.1</v>
      </c>
      <c r="H49" s="315">
        <v>0.7</v>
      </c>
      <c r="I49" s="315">
        <v>2.2999999999999998</v>
      </c>
      <c r="J49" s="315">
        <v>-5.0999999999999996</v>
      </c>
      <c r="K49" s="315">
        <v>1.3</v>
      </c>
      <c r="L49" s="315">
        <v>-10.199999999999999</v>
      </c>
      <c r="M49" s="315">
        <v>0.4</v>
      </c>
      <c r="N49" s="315">
        <v>2.6</v>
      </c>
      <c r="O49" s="315">
        <v>-7.1</v>
      </c>
      <c r="P49" s="315">
        <v>-38.299999999999997</v>
      </c>
      <c r="Q49" s="315">
        <v>-5.9</v>
      </c>
      <c r="R49" s="307"/>
      <c r="S49" s="307" t="s">
        <v>730</v>
      </c>
      <c r="T49" s="312">
        <v>113</v>
      </c>
      <c r="U49" s="307" t="s">
        <v>180</v>
      </c>
      <c r="V49" s="312">
        <v>111</v>
      </c>
      <c r="W49" s="307" t="s">
        <v>34</v>
      </c>
      <c r="X49" s="313">
        <v>1.35</v>
      </c>
      <c r="Y49" s="313">
        <v>1.2430000000000001</v>
      </c>
      <c r="Z49" s="313">
        <v>1.262</v>
      </c>
      <c r="AA49" s="313">
        <v>1.272</v>
      </c>
      <c r="AB49" s="313">
        <v>1.3129999999999999</v>
      </c>
      <c r="AC49" s="313">
        <v>1.2789999999999999</v>
      </c>
      <c r="AD49" s="313">
        <v>1.337</v>
      </c>
      <c r="AE49" s="313">
        <v>1.272</v>
      </c>
      <c r="AF49" s="313">
        <v>1.2709999999999999</v>
      </c>
      <c r="AG49" s="313">
        <v>1.3</v>
      </c>
      <c r="AH49" s="313">
        <v>1.474</v>
      </c>
      <c r="AI49" s="313">
        <v>1.282</v>
      </c>
      <c r="AK49" s="330">
        <f>(INDEX(_regrA0,ROW(),_mes)*Prevs!$D$5 +   INDEX(_regrA0,ROW(),IF(_mes=1,12,_mes-1))*(7-Prevs!$D$5))/7</f>
        <v>-9.1142857142857139</v>
      </c>
      <c r="AL49" s="330">
        <f t="shared" si="12"/>
        <v>2.1</v>
      </c>
      <c r="AM49" s="330">
        <f t="shared" si="12"/>
        <v>2.1</v>
      </c>
      <c r="AN49" s="330">
        <f>(INDEX(_regrA0,ROW(),_mes)*Prevs!G$5 +   INDEX(_regrA0,ROW(),IF(_mes=12,1,_mes+1))*(7-Prevs!G$5))/7</f>
        <v>2.1</v>
      </c>
      <c r="AO49" s="330">
        <f>(INDEX(_regrA0,ROW(),_mes)*Prevs!H$5 +   INDEX(_regrA0,ROW(),IF(_mes=12,1,_mes+1))*(7-Prevs!H$5))/7</f>
        <v>1.7</v>
      </c>
      <c r="AP49" s="330">
        <f>(INDEX(_regrA0,ROW(),_mes)*Prevs!I$5 +   INDEX(_regrA0,ROW(),IF(_mes=12,1,_mes+1))*(7-Prevs!I$5))/7</f>
        <v>0.7</v>
      </c>
      <c r="AQ49" s="330">
        <f t="shared" si="13"/>
        <v>0.7</v>
      </c>
      <c r="AR49" s="330">
        <f t="shared" si="13"/>
        <v>0.7</v>
      </c>
      <c r="AS49" s="330">
        <f t="shared" si="13"/>
        <v>0.7</v>
      </c>
      <c r="AT49" s="330">
        <f t="shared" si="13"/>
        <v>0.7</v>
      </c>
      <c r="AU49" s="330">
        <f t="shared" si="13"/>
        <v>0.7</v>
      </c>
      <c r="AV49" s="330">
        <f t="shared" si="13"/>
        <v>0.7</v>
      </c>
      <c r="AX49" s="330">
        <f>(INDEX(_regrA1,ROW(),_mes)*Prevs!$D$5 +   INDEX(_regrA1,ROW(),IF(_mes=1,12,_mes-1))*(7-Prevs!$D$5))/7</f>
        <v>1.3194285714285716</v>
      </c>
      <c r="AY49" s="330">
        <f t="shared" si="14"/>
        <v>1.2430000000000001</v>
      </c>
      <c r="AZ49" s="330">
        <f t="shared" si="14"/>
        <v>1.2430000000000001</v>
      </c>
      <c r="BA49" s="330">
        <f>(INDEX(_regrA1,ROW(),_mes)*Prevs!G$5 +   INDEX(_regrA1,ROW(),IF(_mes=12,1,_mes+1))*(7-Prevs!G$5))/7</f>
        <v>1.2430000000000001</v>
      </c>
      <c r="BB49" s="330">
        <f>(INDEX(_regrA1,ROW(),_mes)*Prevs!H$5 +   INDEX(_regrA1,ROW(),IF(_mes=12,1,_mes+1))*(7-Prevs!H$5))/7</f>
        <v>1.2484285714285714</v>
      </c>
      <c r="BC49" s="330">
        <f>(INDEX(_regrA1,ROW(),_mes)*Prevs!I$5 +   INDEX(_regrA1,ROW(),IF(_mes=12,1,_mes+1))*(7-Prevs!I$5))/7</f>
        <v>1.262</v>
      </c>
      <c r="BD49">
        <f t="shared" si="15"/>
        <v>1.262</v>
      </c>
      <c r="BE49">
        <f t="shared" si="15"/>
        <v>1.262</v>
      </c>
      <c r="BF49">
        <f t="shared" si="15"/>
        <v>1.262</v>
      </c>
      <c r="BG49">
        <f t="shared" si="15"/>
        <v>1.262</v>
      </c>
      <c r="BH49">
        <f t="shared" si="15"/>
        <v>1.262</v>
      </c>
      <c r="BI49">
        <f t="shared" si="15"/>
        <v>1.262</v>
      </c>
    </row>
    <row r="50" spans="1:61" x14ac:dyDescent="0.25">
      <c r="A50" s="307" t="s">
        <v>729</v>
      </c>
      <c r="B50" s="312">
        <v>112</v>
      </c>
      <c r="C50" s="307" t="s">
        <v>179</v>
      </c>
      <c r="D50" s="312">
        <v>111</v>
      </c>
      <c r="E50" s="307" t="s">
        <v>34</v>
      </c>
      <c r="F50" s="315">
        <v>-0.2</v>
      </c>
      <c r="G50" s="315">
        <v>0.3</v>
      </c>
      <c r="H50" s="315">
        <v>0.2</v>
      </c>
      <c r="I50" s="315">
        <v>0.3</v>
      </c>
      <c r="J50" s="315">
        <v>0.1</v>
      </c>
      <c r="K50" s="315">
        <v>0.2</v>
      </c>
      <c r="L50" s="315">
        <v>0</v>
      </c>
      <c r="M50" s="315">
        <v>0.1</v>
      </c>
      <c r="N50" s="315">
        <v>0.3</v>
      </c>
      <c r="O50" s="315">
        <v>-0.1</v>
      </c>
      <c r="P50" s="315">
        <v>-0.2</v>
      </c>
      <c r="Q50" s="315">
        <v>-0.1</v>
      </c>
      <c r="R50" s="307"/>
      <c r="S50" s="307" t="s">
        <v>730</v>
      </c>
      <c r="T50" s="312">
        <v>112</v>
      </c>
      <c r="U50" s="307" t="s">
        <v>179</v>
      </c>
      <c r="V50" s="312">
        <v>111</v>
      </c>
      <c r="W50" s="307" t="s">
        <v>34</v>
      </c>
      <c r="X50" s="313">
        <v>1.012</v>
      </c>
      <c r="Y50" s="313">
        <v>1.0049999999999999</v>
      </c>
      <c r="Z50" s="313">
        <v>1.008</v>
      </c>
      <c r="AA50" s="313">
        <v>1.0069999999999999</v>
      </c>
      <c r="AB50" s="313">
        <v>1.008</v>
      </c>
      <c r="AC50" s="313">
        <v>1.008</v>
      </c>
      <c r="AD50" s="313">
        <v>1.008</v>
      </c>
      <c r="AE50" s="313">
        <v>1.0069999999999999</v>
      </c>
      <c r="AF50" s="313">
        <v>1.0069999999999999</v>
      </c>
      <c r="AG50" s="313">
        <v>1.008</v>
      </c>
      <c r="AH50" s="313">
        <v>1.008</v>
      </c>
      <c r="AI50" s="313">
        <v>1.008</v>
      </c>
      <c r="AK50" s="330">
        <f>(INDEX(_regrA0,ROW(),_mes)*Prevs!$D$5 +   INDEX(_regrA0,ROW(),IF(_mes=1,12,_mes-1))*(7-Prevs!$D$5))/7</f>
        <v>-5.7142857142857148E-2</v>
      </c>
      <c r="AL50" s="330">
        <f t="shared" si="12"/>
        <v>0.3</v>
      </c>
      <c r="AM50" s="330">
        <f t="shared" si="12"/>
        <v>0.3</v>
      </c>
      <c r="AN50" s="330">
        <f>(INDEX(_regrA0,ROW(),_mes)*Prevs!G$5 +   INDEX(_regrA0,ROW(),IF(_mes=12,1,_mes+1))*(7-Prevs!G$5))/7</f>
        <v>0.3</v>
      </c>
      <c r="AO50" s="330">
        <f>(INDEX(_regrA0,ROW(),_mes)*Prevs!H$5 +   INDEX(_regrA0,ROW(),IF(_mes=12,1,_mes+1))*(7-Prevs!H$5))/7</f>
        <v>0.27142857142857141</v>
      </c>
      <c r="AP50" s="330">
        <f>(INDEX(_regrA0,ROW(),_mes)*Prevs!I$5 +   INDEX(_regrA0,ROW(),IF(_mes=12,1,_mes+1))*(7-Prevs!I$5))/7</f>
        <v>0.2</v>
      </c>
      <c r="AQ50" s="330">
        <f t="shared" si="13"/>
        <v>0.2</v>
      </c>
      <c r="AR50" s="330">
        <f t="shared" si="13"/>
        <v>0.2</v>
      </c>
      <c r="AS50" s="330">
        <f t="shared" si="13"/>
        <v>0.2</v>
      </c>
      <c r="AT50" s="330">
        <f t="shared" si="13"/>
        <v>0.2</v>
      </c>
      <c r="AU50" s="330">
        <f t="shared" si="13"/>
        <v>0.2</v>
      </c>
      <c r="AV50" s="330">
        <f t="shared" si="13"/>
        <v>0.2</v>
      </c>
      <c r="AX50" s="330">
        <f>(INDEX(_regrA1,ROW(),_mes)*Prevs!$D$5 +   INDEX(_regrA1,ROW(),IF(_mes=1,12,_mes-1))*(7-Prevs!$D$5))/7</f>
        <v>1.01</v>
      </c>
      <c r="AY50" s="330">
        <f t="shared" si="14"/>
        <v>1.0049999999999999</v>
      </c>
      <c r="AZ50" s="330">
        <f t="shared" si="14"/>
        <v>1.0049999999999999</v>
      </c>
      <c r="BA50" s="330">
        <f>(INDEX(_regrA1,ROW(),_mes)*Prevs!G$5 +   INDEX(_regrA1,ROW(),IF(_mes=12,1,_mes+1))*(7-Prevs!G$5))/7</f>
        <v>1.0049999999999999</v>
      </c>
      <c r="BB50" s="330">
        <f>(INDEX(_regrA1,ROW(),_mes)*Prevs!H$5 +   INDEX(_regrA1,ROW(),IF(_mes=12,1,_mes+1))*(7-Prevs!H$5))/7</f>
        <v>1.0058571428571428</v>
      </c>
      <c r="BC50" s="330">
        <f>(INDEX(_regrA1,ROW(),_mes)*Prevs!I$5 +   INDEX(_regrA1,ROW(),IF(_mes=12,1,_mes+1))*(7-Prevs!I$5))/7</f>
        <v>1.008</v>
      </c>
      <c r="BD50">
        <f t="shared" si="15"/>
        <v>1.008</v>
      </c>
      <c r="BE50">
        <f t="shared" si="15"/>
        <v>1.008</v>
      </c>
      <c r="BF50">
        <f t="shared" si="15"/>
        <v>1.008</v>
      </c>
      <c r="BG50">
        <f t="shared" si="15"/>
        <v>1.008</v>
      </c>
      <c r="BH50">
        <f t="shared" si="15"/>
        <v>1.008</v>
      </c>
      <c r="BI50">
        <f t="shared" si="15"/>
        <v>1.008</v>
      </c>
    </row>
    <row r="51" spans="1:61" x14ac:dyDescent="0.25">
      <c r="A51" s="322" t="s">
        <v>729</v>
      </c>
      <c r="B51" s="323">
        <v>97</v>
      </c>
      <c r="C51" s="322" t="s">
        <v>182</v>
      </c>
      <c r="D51" s="323">
        <v>98</v>
      </c>
      <c r="E51" s="322" t="s">
        <v>183</v>
      </c>
      <c r="F51" s="324">
        <v>1</v>
      </c>
      <c r="G51" s="324">
        <v>-1.3</v>
      </c>
      <c r="H51" s="324">
        <v>11.6</v>
      </c>
      <c r="I51" s="324">
        <v>-12.3</v>
      </c>
      <c r="J51" s="324">
        <v>-4.8</v>
      </c>
      <c r="K51" s="324">
        <v>4</v>
      </c>
      <c r="L51" s="324">
        <v>5.5</v>
      </c>
      <c r="M51" s="324">
        <v>18.399999999999999</v>
      </c>
      <c r="N51" s="324">
        <v>10.7</v>
      </c>
      <c r="O51" s="324">
        <v>-4.5</v>
      </c>
      <c r="P51" s="324">
        <v>4.2</v>
      </c>
      <c r="Q51" s="324">
        <v>2.5</v>
      </c>
      <c r="R51" s="322"/>
      <c r="S51" s="322" t="s">
        <v>730</v>
      </c>
      <c r="T51" s="323">
        <v>97</v>
      </c>
      <c r="U51" s="322" t="s">
        <v>182</v>
      </c>
      <c r="V51" s="323">
        <v>98</v>
      </c>
      <c r="W51" s="322" t="s">
        <v>183</v>
      </c>
      <c r="X51" s="325">
        <v>1.722</v>
      </c>
      <c r="Y51" s="325">
        <v>1.712</v>
      </c>
      <c r="Z51" s="325">
        <v>1.5740000000000001</v>
      </c>
      <c r="AA51" s="325">
        <v>1.871</v>
      </c>
      <c r="AB51" s="325">
        <v>1.9219999999999999</v>
      </c>
      <c r="AC51" s="325">
        <v>1.8169999999999999</v>
      </c>
      <c r="AD51" s="325">
        <v>1.837</v>
      </c>
      <c r="AE51" s="325">
        <v>1.752</v>
      </c>
      <c r="AF51" s="325">
        <v>1.835</v>
      </c>
      <c r="AG51" s="325">
        <v>1.9390000000000001</v>
      </c>
      <c r="AH51" s="325">
        <v>1.8049999999999999</v>
      </c>
      <c r="AI51" s="325">
        <v>1.833</v>
      </c>
      <c r="AK51" s="330">
        <f>(INDEX(_regrA0,ROW(),_mes)*Prevs!$D$5 +   INDEX(_regrA0,ROW(),IF(_mes=1,12,_mes-1))*(7-Prevs!$D$5))/7</f>
        <v>0.34285714285714286</v>
      </c>
      <c r="AL51" s="330">
        <f t="shared" si="12"/>
        <v>-1.3</v>
      </c>
      <c r="AM51" s="330">
        <f t="shared" si="12"/>
        <v>-1.3</v>
      </c>
      <c r="AN51" s="330">
        <f>(INDEX(_regrA0,ROW(),_mes)*Prevs!G$5 +   INDEX(_regrA0,ROW(),IF(_mes=12,1,_mes+1))*(7-Prevs!G$5))/7</f>
        <v>-1.3</v>
      </c>
      <c r="AO51" s="330">
        <f>(INDEX(_regrA0,ROW(),_mes)*Prevs!H$5 +   INDEX(_regrA0,ROW(),IF(_mes=12,1,_mes+1))*(7-Prevs!H$5))/7</f>
        <v>2.3857142857142857</v>
      </c>
      <c r="AP51" s="330">
        <f>(INDEX(_regrA0,ROW(),_mes)*Prevs!I$5 +   INDEX(_regrA0,ROW(),IF(_mes=12,1,_mes+1))*(7-Prevs!I$5))/7</f>
        <v>11.6</v>
      </c>
      <c r="AQ51" s="330">
        <f t="shared" si="13"/>
        <v>11.6</v>
      </c>
      <c r="AR51" s="330">
        <f t="shared" si="13"/>
        <v>11.6</v>
      </c>
      <c r="AS51" s="330">
        <f t="shared" si="13"/>
        <v>11.6</v>
      </c>
      <c r="AT51" s="330">
        <f t="shared" si="13"/>
        <v>11.6</v>
      </c>
      <c r="AU51" s="330">
        <f t="shared" si="13"/>
        <v>11.6</v>
      </c>
      <c r="AV51" s="330">
        <f t="shared" si="13"/>
        <v>11.6</v>
      </c>
      <c r="AX51" s="330">
        <f>(INDEX(_regrA1,ROW(),_mes)*Prevs!$D$5 +   INDEX(_regrA1,ROW(),IF(_mes=1,12,_mes-1))*(7-Prevs!$D$5))/7</f>
        <v>1.7191428571428571</v>
      </c>
      <c r="AY51" s="330">
        <f t="shared" si="14"/>
        <v>1.712</v>
      </c>
      <c r="AZ51" s="330">
        <f t="shared" si="14"/>
        <v>1.712</v>
      </c>
      <c r="BA51" s="330">
        <f>(INDEX(_regrA1,ROW(),_mes)*Prevs!G$5 +   INDEX(_regrA1,ROW(),IF(_mes=12,1,_mes+1))*(7-Prevs!G$5))/7</f>
        <v>1.712</v>
      </c>
      <c r="BB51" s="330">
        <f>(INDEX(_regrA1,ROW(),_mes)*Prevs!H$5 +   INDEX(_regrA1,ROW(),IF(_mes=12,1,_mes+1))*(7-Prevs!H$5))/7</f>
        <v>1.6725714285714286</v>
      </c>
      <c r="BC51" s="330">
        <f>(INDEX(_regrA1,ROW(),_mes)*Prevs!I$5 +   INDEX(_regrA1,ROW(),IF(_mes=12,1,_mes+1))*(7-Prevs!I$5))/7</f>
        <v>1.5740000000000001</v>
      </c>
      <c r="BD51">
        <f t="shared" si="15"/>
        <v>1.5740000000000001</v>
      </c>
      <c r="BE51">
        <f t="shared" si="15"/>
        <v>1.5740000000000001</v>
      </c>
      <c r="BF51">
        <f t="shared" si="15"/>
        <v>1.5740000000000001</v>
      </c>
      <c r="BG51">
        <f t="shared" si="15"/>
        <v>1.5740000000000001</v>
      </c>
      <c r="BH51">
        <f t="shared" si="15"/>
        <v>1.5740000000000001</v>
      </c>
      <c r="BI51">
        <f t="shared" si="15"/>
        <v>1.5740000000000001</v>
      </c>
    </row>
    <row r="52" spans="1:61" x14ac:dyDescent="0.25">
      <c r="A52" s="307" t="s">
        <v>729</v>
      </c>
      <c r="B52" s="312" t="s">
        <v>755</v>
      </c>
      <c r="C52" s="307" t="s">
        <v>117</v>
      </c>
      <c r="D52" s="312">
        <v>201</v>
      </c>
      <c r="E52" s="307" t="s">
        <v>228</v>
      </c>
      <c r="F52" s="315">
        <v>-3.5</v>
      </c>
      <c r="G52" s="315">
        <v>-1.6</v>
      </c>
      <c r="H52" s="315">
        <v>-2.9</v>
      </c>
      <c r="I52" s="315">
        <v>-1.3</v>
      </c>
      <c r="J52" s="315">
        <v>0.4</v>
      </c>
      <c r="K52" s="315">
        <v>-0.7</v>
      </c>
      <c r="L52" s="315">
        <v>-0.5</v>
      </c>
      <c r="M52" s="315">
        <v>-0.2</v>
      </c>
      <c r="N52" s="315">
        <v>0.2</v>
      </c>
      <c r="O52" s="315">
        <v>-0.4</v>
      </c>
      <c r="P52" s="315">
        <v>-1.2</v>
      </c>
      <c r="Q52" s="315">
        <v>0</v>
      </c>
      <c r="R52" s="307"/>
      <c r="S52" s="307" t="s">
        <v>730</v>
      </c>
      <c r="T52" s="312">
        <v>303</v>
      </c>
      <c r="U52" s="307" t="s">
        <v>117</v>
      </c>
      <c r="V52" s="312">
        <v>201</v>
      </c>
      <c r="W52" s="307" t="s">
        <v>228</v>
      </c>
      <c r="X52" s="313">
        <v>0.59</v>
      </c>
      <c r="Y52" s="313">
        <v>0.48</v>
      </c>
      <c r="Z52" s="313">
        <v>0.55000000000000004</v>
      </c>
      <c r="AA52" s="313">
        <v>0.47</v>
      </c>
      <c r="AB52" s="313">
        <v>0.35</v>
      </c>
      <c r="AC52" s="313">
        <v>0.47</v>
      </c>
      <c r="AD52" s="313">
        <v>0.42</v>
      </c>
      <c r="AE52" s="313">
        <v>0.39</v>
      </c>
      <c r="AF52" s="313">
        <v>0.39</v>
      </c>
      <c r="AG52" s="313">
        <v>0.46</v>
      </c>
      <c r="AH52" s="313">
        <v>0.5</v>
      </c>
      <c r="AI52" s="313">
        <v>0.43</v>
      </c>
      <c r="AK52" s="330">
        <f>(INDEX(_regrA0,ROW(),_mes)*Prevs!$D$5 +   INDEX(_regrA0,ROW(),IF(_mes=1,12,_mes-1))*(7-Prevs!$D$5))/7</f>
        <v>-2.9571428571428569</v>
      </c>
      <c r="AL52" s="330">
        <f t="shared" si="12"/>
        <v>-1.6</v>
      </c>
      <c r="AM52" s="330">
        <f t="shared" si="12"/>
        <v>-1.6</v>
      </c>
      <c r="AN52" s="330">
        <f>(INDEX(_regrA0,ROW(),_mes)*Prevs!G$5 +   INDEX(_regrA0,ROW(),IF(_mes=12,1,_mes+1))*(7-Prevs!G$5))/7</f>
        <v>-1.6</v>
      </c>
      <c r="AO52" s="330">
        <f>(INDEX(_regrA0,ROW(),_mes)*Prevs!H$5 +   INDEX(_regrA0,ROW(),IF(_mes=12,1,_mes+1))*(7-Prevs!H$5))/7</f>
        <v>-1.9714285714285715</v>
      </c>
      <c r="AP52" s="330">
        <f>(INDEX(_regrA0,ROW(),_mes)*Prevs!I$5 +   INDEX(_regrA0,ROW(),IF(_mes=12,1,_mes+1))*(7-Prevs!I$5))/7</f>
        <v>-2.9</v>
      </c>
      <c r="AQ52" s="330">
        <f t="shared" si="13"/>
        <v>-2.9</v>
      </c>
      <c r="AR52" s="330">
        <f t="shared" si="13"/>
        <v>-2.9</v>
      </c>
      <c r="AS52" s="330">
        <f t="shared" si="13"/>
        <v>-2.9</v>
      </c>
      <c r="AT52" s="330">
        <f t="shared" si="13"/>
        <v>-2.9</v>
      </c>
      <c r="AU52" s="330">
        <f t="shared" si="13"/>
        <v>-2.9</v>
      </c>
      <c r="AV52" s="330">
        <f t="shared" si="13"/>
        <v>-2.9</v>
      </c>
      <c r="AX52" s="330">
        <f>(INDEX(_regrA1,ROW(),_mes)*Prevs!$D$5 +   INDEX(_regrA1,ROW(),IF(_mes=1,12,_mes-1))*(7-Prevs!$D$5))/7</f>
        <v>0.5585714285714285</v>
      </c>
      <c r="AY52" s="330">
        <f t="shared" si="14"/>
        <v>0.48</v>
      </c>
      <c r="AZ52" s="330">
        <f t="shared" si="14"/>
        <v>0.48</v>
      </c>
      <c r="BA52" s="330">
        <f>(INDEX(_regrA1,ROW(),_mes)*Prevs!G$5 +   INDEX(_regrA1,ROW(),IF(_mes=12,1,_mes+1))*(7-Prevs!G$5))/7</f>
        <v>0.48</v>
      </c>
      <c r="BB52" s="330">
        <f>(INDEX(_regrA1,ROW(),_mes)*Prevs!H$5 +   INDEX(_regrA1,ROW(),IF(_mes=12,1,_mes+1))*(7-Prevs!H$5))/7</f>
        <v>0.5</v>
      </c>
      <c r="BC52" s="330">
        <f>(INDEX(_regrA1,ROW(),_mes)*Prevs!I$5 +   INDEX(_regrA1,ROW(),IF(_mes=12,1,_mes+1))*(7-Prevs!I$5))/7</f>
        <v>0.55000000000000004</v>
      </c>
      <c r="BD52">
        <f t="shared" si="15"/>
        <v>0.55000000000000004</v>
      </c>
      <c r="BE52">
        <f t="shared" si="15"/>
        <v>0.55000000000000004</v>
      </c>
      <c r="BF52">
        <f t="shared" si="15"/>
        <v>0.55000000000000004</v>
      </c>
      <c r="BG52">
        <f t="shared" si="15"/>
        <v>0.55000000000000004</v>
      </c>
      <c r="BH52">
        <f t="shared" si="15"/>
        <v>0.55000000000000004</v>
      </c>
      <c r="BI52">
        <f t="shared" si="15"/>
        <v>0.55000000000000004</v>
      </c>
    </row>
    <row r="53" spans="1:61" x14ac:dyDescent="0.25">
      <c r="A53" s="307" t="s">
        <v>729</v>
      </c>
      <c r="B53" s="312">
        <v>123</v>
      </c>
      <c r="C53" s="307" t="s">
        <v>113</v>
      </c>
      <c r="D53" s="312">
        <v>125</v>
      </c>
      <c r="E53" s="307" t="s">
        <v>471</v>
      </c>
      <c r="F53" s="315">
        <v>-7.9</v>
      </c>
      <c r="G53" s="315">
        <v>-12.7</v>
      </c>
      <c r="H53" s="315">
        <v>-10.199999999999999</v>
      </c>
      <c r="I53" s="315">
        <v>-14</v>
      </c>
      <c r="J53" s="315">
        <v>6.9</v>
      </c>
      <c r="K53" s="315">
        <v>-15.6</v>
      </c>
      <c r="L53" s="315">
        <v>-6.1</v>
      </c>
      <c r="M53" s="315">
        <v>-3.7</v>
      </c>
      <c r="N53" s="315">
        <v>-2.1</v>
      </c>
      <c r="O53" s="315">
        <v>-1.4</v>
      </c>
      <c r="P53" s="315">
        <v>6.1</v>
      </c>
      <c r="Q53" s="315">
        <v>-1.8</v>
      </c>
      <c r="R53" s="307"/>
      <c r="S53" s="307" t="s">
        <v>730</v>
      </c>
      <c r="T53" s="312">
        <v>123</v>
      </c>
      <c r="U53" s="307" t="s">
        <v>113</v>
      </c>
      <c r="V53" s="312">
        <v>125</v>
      </c>
      <c r="W53" s="307" t="s">
        <v>471</v>
      </c>
      <c r="X53" s="313">
        <v>0.77800000000000002</v>
      </c>
      <c r="Y53" s="313">
        <v>0.80100000000000005</v>
      </c>
      <c r="Z53" s="313">
        <v>0.80200000000000005</v>
      </c>
      <c r="AA53" s="313">
        <v>0.82099999999999995</v>
      </c>
      <c r="AB53" s="313">
        <v>0.73799999999999999</v>
      </c>
      <c r="AC53" s="313">
        <v>0.84299999999999997</v>
      </c>
      <c r="AD53" s="313">
        <v>0.81200000000000006</v>
      </c>
      <c r="AE53" s="313">
        <v>0.8</v>
      </c>
      <c r="AF53" s="313">
        <v>0.79300000000000004</v>
      </c>
      <c r="AG53" s="313">
        <v>0.79</v>
      </c>
      <c r="AH53" s="313">
        <v>0.73599999999999999</v>
      </c>
      <c r="AI53" s="313">
        <v>0.76600000000000001</v>
      </c>
      <c r="AK53" s="330">
        <f>(INDEX(_regrA0,ROW(),_mes)*Prevs!$D$5 +   INDEX(_regrA0,ROW(),IF(_mes=1,12,_mes-1))*(7-Prevs!$D$5))/7</f>
        <v>-9.2714285714285722</v>
      </c>
      <c r="AL53" s="330">
        <f t="shared" si="12"/>
        <v>-12.7</v>
      </c>
      <c r="AM53" s="330">
        <f t="shared" si="12"/>
        <v>-12.7</v>
      </c>
      <c r="AN53" s="330">
        <f>(INDEX(_regrA0,ROW(),_mes)*Prevs!G$5 +   INDEX(_regrA0,ROW(),IF(_mes=12,1,_mes+1))*(7-Prevs!G$5))/7</f>
        <v>-12.7</v>
      </c>
      <c r="AO53" s="330">
        <f>(INDEX(_regrA0,ROW(),_mes)*Prevs!H$5 +   INDEX(_regrA0,ROW(),IF(_mes=12,1,_mes+1))*(7-Prevs!H$5))/7</f>
        <v>-11.985714285714286</v>
      </c>
      <c r="AP53" s="330">
        <f>(INDEX(_regrA0,ROW(),_mes)*Prevs!I$5 +   INDEX(_regrA0,ROW(),IF(_mes=12,1,_mes+1))*(7-Prevs!I$5))/7</f>
        <v>-10.199999999999999</v>
      </c>
      <c r="AQ53" s="330">
        <f t="shared" si="13"/>
        <v>-10.199999999999999</v>
      </c>
      <c r="AR53" s="330">
        <f t="shared" si="13"/>
        <v>-10.199999999999999</v>
      </c>
      <c r="AS53" s="330">
        <f t="shared" si="13"/>
        <v>-10.199999999999999</v>
      </c>
      <c r="AT53" s="330">
        <f t="shared" si="13"/>
        <v>-10.199999999999999</v>
      </c>
      <c r="AU53" s="330">
        <f t="shared" si="13"/>
        <v>-10.199999999999999</v>
      </c>
      <c r="AV53" s="330">
        <f t="shared" si="13"/>
        <v>-10.199999999999999</v>
      </c>
      <c r="AX53" s="330">
        <f>(INDEX(_regrA1,ROW(),_mes)*Prevs!$D$5 +   INDEX(_regrA1,ROW(),IF(_mes=1,12,_mes-1))*(7-Prevs!$D$5))/7</f>
        <v>0.78457142857142859</v>
      </c>
      <c r="AY53" s="330">
        <f t="shared" si="14"/>
        <v>0.80100000000000005</v>
      </c>
      <c r="AZ53" s="330">
        <f t="shared" si="14"/>
        <v>0.80100000000000005</v>
      </c>
      <c r="BA53" s="330">
        <f>(INDEX(_regrA1,ROW(),_mes)*Prevs!G$5 +   INDEX(_regrA1,ROW(),IF(_mes=12,1,_mes+1))*(7-Prevs!G$5))/7</f>
        <v>0.80100000000000005</v>
      </c>
      <c r="BB53" s="330">
        <f>(INDEX(_regrA1,ROW(),_mes)*Prevs!H$5 +   INDEX(_regrA1,ROW(),IF(_mes=12,1,_mes+1))*(7-Prevs!H$5))/7</f>
        <v>0.80128571428571427</v>
      </c>
      <c r="BC53" s="330">
        <f>(INDEX(_regrA1,ROW(),_mes)*Prevs!I$5 +   INDEX(_regrA1,ROW(),IF(_mes=12,1,_mes+1))*(7-Prevs!I$5))/7</f>
        <v>0.80200000000000016</v>
      </c>
      <c r="BD53">
        <f t="shared" si="15"/>
        <v>0.80200000000000005</v>
      </c>
      <c r="BE53">
        <f t="shared" si="15"/>
        <v>0.80200000000000005</v>
      </c>
      <c r="BF53">
        <f t="shared" si="15"/>
        <v>0.80200000000000005</v>
      </c>
      <c r="BG53">
        <f t="shared" si="15"/>
        <v>0.80200000000000005</v>
      </c>
      <c r="BH53">
        <f t="shared" si="15"/>
        <v>0.80200000000000005</v>
      </c>
      <c r="BI53">
        <f t="shared" si="15"/>
        <v>0.80200000000000005</v>
      </c>
    </row>
    <row r="54" spans="1:61" x14ac:dyDescent="0.25">
      <c r="A54" s="307" t="s">
        <v>729</v>
      </c>
      <c r="B54" s="312">
        <v>129</v>
      </c>
      <c r="C54" s="307" t="s">
        <v>254</v>
      </c>
      <c r="D54" s="312">
        <v>130</v>
      </c>
      <c r="E54" s="307" t="s">
        <v>473</v>
      </c>
      <c r="F54" s="315">
        <v>19.600000000000001</v>
      </c>
      <c r="G54" s="315">
        <v>18.100000000000001</v>
      </c>
      <c r="H54" s="315">
        <v>22.6</v>
      </c>
      <c r="I54" s="315">
        <v>9.1</v>
      </c>
      <c r="J54" s="315">
        <v>7.5</v>
      </c>
      <c r="K54" s="315">
        <v>12.3</v>
      </c>
      <c r="L54" s="315">
        <v>11.1</v>
      </c>
      <c r="M54" s="315">
        <v>7.7</v>
      </c>
      <c r="N54" s="315">
        <v>10.1</v>
      </c>
      <c r="O54" s="315">
        <v>12.5</v>
      </c>
      <c r="P54" s="315">
        <v>15.2</v>
      </c>
      <c r="Q54" s="315">
        <v>9.6</v>
      </c>
      <c r="R54" s="307"/>
      <c r="S54" s="307" t="s">
        <v>730</v>
      </c>
      <c r="T54" s="312">
        <v>129</v>
      </c>
      <c r="U54" s="307" t="s">
        <v>254</v>
      </c>
      <c r="V54" s="312">
        <v>130</v>
      </c>
      <c r="W54" s="307" t="s">
        <v>473</v>
      </c>
      <c r="X54" s="313">
        <v>0.91700000000000004</v>
      </c>
      <c r="Y54" s="313">
        <v>0.92400000000000004</v>
      </c>
      <c r="Z54" s="313">
        <v>0.92100000000000004</v>
      </c>
      <c r="AA54" s="313">
        <v>0.93500000000000005</v>
      </c>
      <c r="AB54" s="313">
        <v>0.93799999999999994</v>
      </c>
      <c r="AC54" s="313">
        <v>0.92300000000000004</v>
      </c>
      <c r="AD54" s="313">
        <v>0.92300000000000004</v>
      </c>
      <c r="AE54" s="313">
        <v>0.93200000000000005</v>
      </c>
      <c r="AF54" s="313">
        <v>0.92100000000000004</v>
      </c>
      <c r="AG54" s="313">
        <v>0.91500000000000004</v>
      </c>
      <c r="AH54" s="313">
        <v>0.91200000000000003</v>
      </c>
      <c r="AI54" s="313">
        <v>0.92</v>
      </c>
      <c r="AK54" s="330">
        <f>(INDEX(_regrA0,ROW(),_mes)*Prevs!$D$5 +   INDEX(_regrA0,ROW(),IF(_mes=1,12,_mes-1))*(7-Prevs!$D$5))/7</f>
        <v>19.171428571428571</v>
      </c>
      <c r="AL54" s="330">
        <f t="shared" si="12"/>
        <v>18.100000000000001</v>
      </c>
      <c r="AM54" s="330">
        <f t="shared" si="12"/>
        <v>18.100000000000001</v>
      </c>
      <c r="AN54" s="330">
        <f>(INDEX(_regrA0,ROW(),_mes)*Prevs!G$5 +   INDEX(_regrA0,ROW(),IF(_mes=12,1,_mes+1))*(7-Prevs!G$5))/7</f>
        <v>18.100000000000001</v>
      </c>
      <c r="AO54" s="330">
        <f>(INDEX(_regrA0,ROW(),_mes)*Prevs!H$5 +   INDEX(_regrA0,ROW(),IF(_mes=12,1,_mes+1))*(7-Prevs!H$5))/7</f>
        <v>19.385714285714283</v>
      </c>
      <c r="AP54" s="330">
        <f>(INDEX(_regrA0,ROW(),_mes)*Prevs!I$5 +   INDEX(_regrA0,ROW(),IF(_mes=12,1,_mes+1))*(7-Prevs!I$5))/7</f>
        <v>22.6</v>
      </c>
      <c r="AQ54" s="330">
        <f t="shared" si="13"/>
        <v>22.6</v>
      </c>
      <c r="AR54" s="330">
        <f t="shared" si="13"/>
        <v>22.6</v>
      </c>
      <c r="AS54" s="330">
        <f t="shared" si="13"/>
        <v>22.6</v>
      </c>
      <c r="AT54" s="330">
        <f t="shared" si="13"/>
        <v>22.6</v>
      </c>
      <c r="AU54" s="330">
        <f t="shared" si="13"/>
        <v>22.6</v>
      </c>
      <c r="AV54" s="330">
        <f t="shared" si="13"/>
        <v>22.6</v>
      </c>
      <c r="AX54" s="330">
        <f>(INDEX(_regrA1,ROW(),_mes)*Prevs!$D$5 +   INDEX(_regrA1,ROW(),IF(_mes=1,12,_mes-1))*(7-Prevs!$D$5))/7</f>
        <v>0.91899999999999993</v>
      </c>
      <c r="AY54" s="330">
        <f t="shared" si="14"/>
        <v>0.92400000000000004</v>
      </c>
      <c r="AZ54" s="330">
        <f t="shared" si="14"/>
        <v>0.92400000000000004</v>
      </c>
      <c r="BA54" s="330">
        <f>(INDEX(_regrA1,ROW(),_mes)*Prevs!G$5 +   INDEX(_regrA1,ROW(),IF(_mes=12,1,_mes+1))*(7-Prevs!G$5))/7</f>
        <v>0.92400000000000004</v>
      </c>
      <c r="BB54" s="330">
        <f>(INDEX(_regrA1,ROW(),_mes)*Prevs!H$5 +   INDEX(_regrA1,ROW(),IF(_mes=12,1,_mes+1))*(7-Prevs!H$5))/7</f>
        <v>0.92314285714285715</v>
      </c>
      <c r="BC54" s="330">
        <f>(INDEX(_regrA1,ROW(),_mes)*Prevs!I$5 +   INDEX(_regrA1,ROW(),IF(_mes=12,1,_mes+1))*(7-Prevs!I$5))/7</f>
        <v>0.92100000000000004</v>
      </c>
      <c r="BD54">
        <f t="shared" si="15"/>
        <v>0.92100000000000004</v>
      </c>
      <c r="BE54">
        <f t="shared" si="15"/>
        <v>0.92100000000000004</v>
      </c>
      <c r="BF54">
        <f t="shared" si="15"/>
        <v>0.92100000000000004</v>
      </c>
      <c r="BG54">
        <f t="shared" si="15"/>
        <v>0.92100000000000004</v>
      </c>
      <c r="BH54">
        <f t="shared" si="15"/>
        <v>0.92100000000000004</v>
      </c>
      <c r="BI54">
        <f t="shared" si="15"/>
        <v>0.92100000000000004</v>
      </c>
    </row>
    <row r="55" spans="1:61" x14ac:dyDescent="0.25">
      <c r="A55" s="307" t="s">
        <v>729</v>
      </c>
      <c r="B55" s="312">
        <v>202</v>
      </c>
      <c r="C55" s="307" t="s">
        <v>477</v>
      </c>
      <c r="D55" s="312">
        <v>201</v>
      </c>
      <c r="E55" s="307" t="s">
        <v>228</v>
      </c>
      <c r="F55" s="315">
        <v>-3.2</v>
      </c>
      <c r="G55" s="315">
        <v>-1.5</v>
      </c>
      <c r="H55" s="315">
        <v>-2.8</v>
      </c>
      <c r="I55" s="315">
        <v>-1.3</v>
      </c>
      <c r="J55" s="315">
        <v>0.1</v>
      </c>
      <c r="K55" s="315">
        <v>-0.9</v>
      </c>
      <c r="L55" s="315">
        <v>-0.6</v>
      </c>
      <c r="M55" s="315">
        <v>-0.1</v>
      </c>
      <c r="N55" s="315">
        <v>0.2</v>
      </c>
      <c r="O55" s="315">
        <v>-0.2</v>
      </c>
      <c r="P55" s="315">
        <v>-0.8</v>
      </c>
      <c r="Q55" s="315">
        <v>0.2</v>
      </c>
      <c r="R55" s="307"/>
      <c r="S55" s="307" t="s">
        <v>730</v>
      </c>
      <c r="T55" s="312">
        <v>202</v>
      </c>
      <c r="U55" s="307" t="s">
        <v>477</v>
      </c>
      <c r="V55" s="312">
        <v>201</v>
      </c>
      <c r="W55" s="307" t="s">
        <v>228</v>
      </c>
      <c r="X55" s="313">
        <v>0.57499999999999996</v>
      </c>
      <c r="Y55" s="313">
        <v>0.47499999999999998</v>
      </c>
      <c r="Z55" s="313">
        <v>0.53900000000000003</v>
      </c>
      <c r="AA55" s="313">
        <v>0.46500000000000002</v>
      </c>
      <c r="AB55" s="313">
        <v>0.371</v>
      </c>
      <c r="AC55" s="313">
        <v>0.48499999999999999</v>
      </c>
      <c r="AD55" s="313">
        <v>0.441</v>
      </c>
      <c r="AE55" s="313">
        <v>0.36899999999999999</v>
      </c>
      <c r="AF55" s="313">
        <v>0.39</v>
      </c>
      <c r="AG55" s="313">
        <v>0.43</v>
      </c>
      <c r="AH55" s="313">
        <v>0.47199999999999998</v>
      </c>
      <c r="AI55" s="313">
        <v>0.41299999999999998</v>
      </c>
      <c r="AK55" s="330">
        <f>(INDEX(_regrA0,ROW(),_mes)*Prevs!$D$5 +   INDEX(_regrA0,ROW(),IF(_mes=1,12,_mes-1))*(7-Prevs!$D$5))/7</f>
        <v>-2.7142857142857144</v>
      </c>
      <c r="AL55" s="330">
        <f t="shared" si="12"/>
        <v>-1.5</v>
      </c>
      <c r="AM55" s="330">
        <f t="shared" si="12"/>
        <v>-1.5</v>
      </c>
      <c r="AN55" s="330">
        <f>(INDEX(_regrA0,ROW(),_mes)*Prevs!G$5 +   INDEX(_regrA0,ROW(),IF(_mes=12,1,_mes+1))*(7-Prevs!G$5))/7</f>
        <v>-1.5</v>
      </c>
      <c r="AO55" s="330">
        <f>(INDEX(_regrA0,ROW(),_mes)*Prevs!H$5 +   INDEX(_regrA0,ROW(),IF(_mes=12,1,_mes+1))*(7-Prevs!H$5))/7</f>
        <v>-1.8714285714285714</v>
      </c>
      <c r="AP55" s="330">
        <f>(INDEX(_regrA0,ROW(),_mes)*Prevs!I$5 +   INDEX(_regrA0,ROW(),IF(_mes=12,1,_mes+1))*(7-Prevs!I$5))/7</f>
        <v>-2.8</v>
      </c>
      <c r="AQ55" s="330">
        <f t="shared" si="13"/>
        <v>-2.8</v>
      </c>
      <c r="AR55" s="330">
        <f t="shared" si="13"/>
        <v>-2.8</v>
      </c>
      <c r="AS55" s="330">
        <f t="shared" si="13"/>
        <v>-2.8</v>
      </c>
      <c r="AT55" s="330">
        <f t="shared" si="13"/>
        <v>-2.8</v>
      </c>
      <c r="AU55" s="330">
        <f t="shared" si="13"/>
        <v>-2.8</v>
      </c>
      <c r="AV55" s="330">
        <f t="shared" si="13"/>
        <v>-2.8</v>
      </c>
      <c r="AX55" s="330">
        <f>(INDEX(_regrA1,ROW(),_mes)*Prevs!$D$5 +   INDEX(_regrA1,ROW(),IF(_mes=1,12,_mes-1))*(7-Prevs!$D$5))/7</f>
        <v>0.54642857142857149</v>
      </c>
      <c r="AY55" s="330">
        <f t="shared" si="14"/>
        <v>0.47499999999999998</v>
      </c>
      <c r="AZ55" s="330">
        <f t="shared" si="14"/>
        <v>0.47499999999999998</v>
      </c>
      <c r="BA55" s="330">
        <f>(INDEX(_regrA1,ROW(),_mes)*Prevs!G$5 +   INDEX(_regrA1,ROW(),IF(_mes=12,1,_mes+1))*(7-Prevs!G$5))/7</f>
        <v>0.47499999999999998</v>
      </c>
      <c r="BB55" s="330">
        <f>(INDEX(_regrA1,ROW(),_mes)*Prevs!H$5 +   INDEX(_regrA1,ROW(),IF(_mes=12,1,_mes+1))*(7-Prevs!H$5))/7</f>
        <v>0.49328571428571433</v>
      </c>
      <c r="BC55" s="330">
        <f>(INDEX(_regrA1,ROW(),_mes)*Prevs!I$5 +   INDEX(_regrA1,ROW(),IF(_mes=12,1,_mes+1))*(7-Prevs!I$5))/7</f>
        <v>0.53900000000000003</v>
      </c>
      <c r="BD55">
        <f t="shared" si="15"/>
        <v>0.53900000000000003</v>
      </c>
      <c r="BE55">
        <f t="shared" si="15"/>
        <v>0.53900000000000003</v>
      </c>
      <c r="BF55">
        <f t="shared" si="15"/>
        <v>0.53900000000000003</v>
      </c>
      <c r="BG55">
        <f t="shared" si="15"/>
        <v>0.53900000000000003</v>
      </c>
      <c r="BH55">
        <f t="shared" si="15"/>
        <v>0.53900000000000003</v>
      </c>
      <c r="BI55">
        <f t="shared" si="15"/>
        <v>0.53900000000000003</v>
      </c>
    </row>
    <row r="56" spans="1:61" x14ac:dyDescent="0.25">
      <c r="A56" s="307" t="s">
        <v>729</v>
      </c>
      <c r="B56" s="312">
        <v>306</v>
      </c>
      <c r="C56" s="307" t="s">
        <v>119</v>
      </c>
      <c r="D56" s="312">
        <v>201</v>
      </c>
      <c r="E56" s="307" t="s">
        <v>228</v>
      </c>
      <c r="F56" s="315">
        <v>-3.5</v>
      </c>
      <c r="G56" s="315">
        <v>-1.6</v>
      </c>
      <c r="H56" s="315">
        <v>-2.9</v>
      </c>
      <c r="I56" s="315">
        <v>-1.3</v>
      </c>
      <c r="J56" s="315">
        <v>0.4</v>
      </c>
      <c r="K56" s="315">
        <v>-0.7</v>
      </c>
      <c r="L56" s="315">
        <v>-0.5</v>
      </c>
      <c r="M56" s="315">
        <v>-0.2</v>
      </c>
      <c r="N56" s="315">
        <v>0.2</v>
      </c>
      <c r="O56" s="315">
        <v>-0.4</v>
      </c>
      <c r="P56" s="315">
        <v>-1.2</v>
      </c>
      <c r="Q56" s="315">
        <v>0</v>
      </c>
      <c r="R56" s="307"/>
      <c r="S56" s="307" t="s">
        <v>730</v>
      </c>
      <c r="T56" s="312">
        <v>306</v>
      </c>
      <c r="U56" s="307" t="s">
        <v>119</v>
      </c>
      <c r="V56" s="312">
        <v>201</v>
      </c>
      <c r="W56" s="307" t="s">
        <v>228</v>
      </c>
      <c r="X56" s="313">
        <v>0.59399999999999997</v>
      </c>
      <c r="Y56" s="313">
        <v>0.48399999999999999</v>
      </c>
      <c r="Z56" s="313">
        <v>0.54700000000000004</v>
      </c>
      <c r="AA56" s="313">
        <v>0.47</v>
      </c>
      <c r="AB56" s="313">
        <v>0.34899999999999998</v>
      </c>
      <c r="AC56" s="313">
        <v>0.46899999999999997</v>
      </c>
      <c r="AD56" s="313">
        <v>0.42299999999999999</v>
      </c>
      <c r="AE56" s="313">
        <v>0.38700000000000001</v>
      </c>
      <c r="AF56" s="313">
        <v>0.38600000000000001</v>
      </c>
      <c r="AG56" s="313">
        <v>0.46</v>
      </c>
      <c r="AH56" s="313">
        <v>0.505</v>
      </c>
      <c r="AI56" s="313">
        <v>0.42599999999999999</v>
      </c>
      <c r="AK56" s="330">
        <f>(INDEX(_regrA0,ROW(),_mes)*Prevs!$D$5 +   INDEX(_regrA0,ROW(),IF(_mes=1,12,_mes-1))*(7-Prevs!$D$5))/7</f>
        <v>-2.9571428571428569</v>
      </c>
      <c r="AL56" s="330">
        <f t="shared" si="12"/>
        <v>-1.6</v>
      </c>
      <c r="AM56" s="330">
        <f t="shared" si="12"/>
        <v>-1.6</v>
      </c>
      <c r="AN56" s="330">
        <f>(INDEX(_regrA0,ROW(),_mes)*Prevs!G$5 +   INDEX(_regrA0,ROW(),IF(_mes=12,1,_mes+1))*(7-Prevs!G$5))/7</f>
        <v>-1.6</v>
      </c>
      <c r="AO56" s="330">
        <f>(INDEX(_regrA0,ROW(),_mes)*Prevs!H$5 +   INDEX(_regrA0,ROW(),IF(_mes=12,1,_mes+1))*(7-Prevs!H$5))/7</f>
        <v>-1.9714285714285715</v>
      </c>
      <c r="AP56" s="330">
        <f>(INDEX(_regrA0,ROW(),_mes)*Prevs!I$5 +   INDEX(_regrA0,ROW(),IF(_mes=12,1,_mes+1))*(7-Prevs!I$5))/7</f>
        <v>-2.9</v>
      </c>
      <c r="AQ56" s="330">
        <f t="shared" ref="AQ56:AV65" si="16">INDEX(_regrA0,ROW(),IF(_mes=12,1,_mes+1))</f>
        <v>-2.9</v>
      </c>
      <c r="AR56" s="330">
        <f t="shared" si="16"/>
        <v>-2.9</v>
      </c>
      <c r="AS56" s="330">
        <f t="shared" si="16"/>
        <v>-2.9</v>
      </c>
      <c r="AT56" s="330">
        <f t="shared" si="16"/>
        <v>-2.9</v>
      </c>
      <c r="AU56" s="330">
        <f t="shared" si="16"/>
        <v>-2.9</v>
      </c>
      <c r="AV56" s="330">
        <f t="shared" si="16"/>
        <v>-2.9</v>
      </c>
      <c r="AX56" s="330">
        <f>(INDEX(_regrA1,ROW(),_mes)*Prevs!$D$5 +   INDEX(_regrA1,ROW(),IF(_mes=1,12,_mes-1))*(7-Prevs!$D$5))/7</f>
        <v>0.5625714285714285</v>
      </c>
      <c r="AY56" s="330">
        <f t="shared" si="14"/>
        <v>0.48399999999999999</v>
      </c>
      <c r="AZ56" s="330">
        <f t="shared" si="14"/>
        <v>0.48399999999999999</v>
      </c>
      <c r="BA56" s="330">
        <f>(INDEX(_regrA1,ROW(),_mes)*Prevs!G$5 +   INDEX(_regrA1,ROW(),IF(_mes=12,1,_mes+1))*(7-Prevs!G$5))/7</f>
        <v>0.48399999999999999</v>
      </c>
      <c r="BB56" s="330">
        <f>(INDEX(_regrA1,ROW(),_mes)*Prevs!H$5 +   INDEX(_regrA1,ROW(),IF(_mes=12,1,_mes+1))*(7-Prevs!H$5))/7</f>
        <v>0.502</v>
      </c>
      <c r="BC56" s="330">
        <f>(INDEX(_regrA1,ROW(),_mes)*Prevs!I$5 +   INDEX(_regrA1,ROW(),IF(_mes=12,1,_mes+1))*(7-Prevs!I$5))/7</f>
        <v>0.54700000000000004</v>
      </c>
      <c r="BD56">
        <f t="shared" ref="BD56:BI65" si="17">INDEX(_regrA1,ROW(),IF(_mes=12,1,_mes+1))</f>
        <v>0.54700000000000004</v>
      </c>
      <c r="BE56">
        <f t="shared" si="17"/>
        <v>0.54700000000000004</v>
      </c>
      <c r="BF56">
        <f t="shared" si="17"/>
        <v>0.54700000000000004</v>
      </c>
      <c r="BG56">
        <f t="shared" si="17"/>
        <v>0.54700000000000004</v>
      </c>
      <c r="BH56">
        <f t="shared" si="17"/>
        <v>0.54700000000000004</v>
      </c>
      <c r="BI56">
        <f t="shared" si="17"/>
        <v>0.54700000000000004</v>
      </c>
    </row>
    <row r="57" spans="1:61" x14ac:dyDescent="0.25">
      <c r="A57" s="307" t="s">
        <v>729</v>
      </c>
      <c r="B57" s="312">
        <v>122</v>
      </c>
      <c r="C57" s="307" t="s">
        <v>112</v>
      </c>
      <c r="D57" s="312">
        <v>121</v>
      </c>
      <c r="E57" s="307" t="s">
        <v>111</v>
      </c>
      <c r="F57" s="315">
        <v>3</v>
      </c>
      <c r="G57" s="315">
        <v>2.2000000000000002</v>
      </c>
      <c r="H57" s="315">
        <v>-3</v>
      </c>
      <c r="I57" s="315">
        <v>-0.5</v>
      </c>
      <c r="J57" s="315">
        <v>0.2</v>
      </c>
      <c r="K57" s="315">
        <v>-1.2</v>
      </c>
      <c r="L57" s="315">
        <v>3.7</v>
      </c>
      <c r="M57" s="315">
        <v>1.8</v>
      </c>
      <c r="N57" s="315">
        <v>0.4</v>
      </c>
      <c r="O57" s="315">
        <v>1.6</v>
      </c>
      <c r="P57" s="315">
        <v>1.9</v>
      </c>
      <c r="Q57" s="315">
        <v>-1.3</v>
      </c>
      <c r="R57" s="307"/>
      <c r="S57" s="307" t="s">
        <v>730</v>
      </c>
      <c r="T57" s="312">
        <v>122</v>
      </c>
      <c r="U57" s="307" t="s">
        <v>112</v>
      </c>
      <c r="V57" s="312">
        <v>121</v>
      </c>
      <c r="W57" s="307" t="s">
        <v>111</v>
      </c>
      <c r="X57" s="313">
        <v>1.1399999999999999</v>
      </c>
      <c r="Y57" s="313">
        <v>1.161</v>
      </c>
      <c r="Z57" s="313">
        <v>1.194</v>
      </c>
      <c r="AA57" s="313">
        <v>1.155</v>
      </c>
      <c r="AB57" s="313">
        <v>1.1599999999999999</v>
      </c>
      <c r="AC57" s="313">
        <v>1.2030000000000001</v>
      </c>
      <c r="AD57" s="313">
        <v>1.0940000000000001</v>
      </c>
      <c r="AE57" s="313">
        <v>1.139</v>
      </c>
      <c r="AF57" s="313">
        <v>1.1739999999999999</v>
      </c>
      <c r="AG57" s="313">
        <v>1.1439999999999999</v>
      </c>
      <c r="AH57" s="313">
        <v>1.1319999999999999</v>
      </c>
      <c r="AI57" s="313">
        <v>1.1779999999999999</v>
      </c>
      <c r="AK57" s="330">
        <f>(INDEX(_regrA0,ROW(),_mes)*Prevs!$D$5 +   INDEX(_regrA0,ROW(),IF(_mes=1,12,_mes-1))*(7-Prevs!$D$5))/7</f>
        <v>2.7714285714285714</v>
      </c>
      <c r="AL57" s="330">
        <f t="shared" si="12"/>
        <v>2.2000000000000002</v>
      </c>
      <c r="AM57" s="330">
        <f t="shared" si="12"/>
        <v>2.2000000000000002</v>
      </c>
      <c r="AN57" s="330">
        <f>(INDEX(_regrA0,ROW(),_mes)*Prevs!G$5 +   INDEX(_regrA0,ROW(),IF(_mes=12,1,_mes+1))*(7-Prevs!G$5))/7</f>
        <v>2.2000000000000002</v>
      </c>
      <c r="AO57" s="330">
        <f>(INDEX(_regrA0,ROW(),_mes)*Prevs!H$5 +   INDEX(_regrA0,ROW(),IF(_mes=12,1,_mes+1))*(7-Prevs!H$5))/7</f>
        <v>0.7142857142857143</v>
      </c>
      <c r="AP57" s="330">
        <f>(INDEX(_regrA0,ROW(),_mes)*Prevs!I$5 +   INDEX(_regrA0,ROW(),IF(_mes=12,1,_mes+1))*(7-Prevs!I$5))/7</f>
        <v>-3</v>
      </c>
      <c r="AQ57" s="330">
        <f t="shared" si="16"/>
        <v>-3</v>
      </c>
      <c r="AR57" s="330">
        <f t="shared" si="16"/>
        <v>-3</v>
      </c>
      <c r="AS57" s="330">
        <f t="shared" si="16"/>
        <v>-3</v>
      </c>
      <c r="AT57" s="330">
        <f t="shared" si="16"/>
        <v>-3</v>
      </c>
      <c r="AU57" s="330">
        <f t="shared" si="16"/>
        <v>-3</v>
      </c>
      <c r="AV57" s="330">
        <f t="shared" si="16"/>
        <v>-3</v>
      </c>
      <c r="AX57" s="330">
        <f>(INDEX(_regrA1,ROW(),_mes)*Prevs!$D$5 +   INDEX(_regrA1,ROW(),IF(_mes=1,12,_mes-1))*(7-Prevs!$D$5))/7</f>
        <v>1.1459999999999997</v>
      </c>
      <c r="AY57" s="330">
        <f t="shared" si="14"/>
        <v>1.161</v>
      </c>
      <c r="AZ57" s="330">
        <f t="shared" si="14"/>
        <v>1.161</v>
      </c>
      <c r="BA57" s="330">
        <f>(INDEX(_regrA1,ROW(),_mes)*Prevs!G$5 +   INDEX(_regrA1,ROW(),IF(_mes=12,1,_mes+1))*(7-Prevs!G$5))/7</f>
        <v>1.161</v>
      </c>
      <c r="BB57" s="330">
        <f>(INDEX(_regrA1,ROW(),_mes)*Prevs!H$5 +   INDEX(_regrA1,ROW(),IF(_mes=12,1,_mes+1))*(7-Prevs!H$5))/7</f>
        <v>1.1704285714285714</v>
      </c>
      <c r="BC57" s="330">
        <f>(INDEX(_regrA1,ROW(),_mes)*Prevs!I$5 +   INDEX(_regrA1,ROW(),IF(_mes=12,1,_mes+1))*(7-Prevs!I$5))/7</f>
        <v>1.1940000000000002</v>
      </c>
      <c r="BD57">
        <f t="shared" si="17"/>
        <v>1.194</v>
      </c>
      <c r="BE57">
        <f t="shared" si="17"/>
        <v>1.194</v>
      </c>
      <c r="BF57">
        <f t="shared" si="17"/>
        <v>1.194</v>
      </c>
      <c r="BG57">
        <f t="shared" si="17"/>
        <v>1.194</v>
      </c>
      <c r="BH57">
        <f t="shared" si="17"/>
        <v>1.194</v>
      </c>
      <c r="BI57">
        <f t="shared" si="17"/>
        <v>1.194</v>
      </c>
    </row>
    <row r="58" spans="1:61" x14ac:dyDescent="0.25">
      <c r="A58" s="307" t="s">
        <v>729</v>
      </c>
      <c r="B58" s="312">
        <v>203</v>
      </c>
      <c r="C58" s="307" t="s">
        <v>478</v>
      </c>
      <c r="D58" s="312">
        <v>201</v>
      </c>
      <c r="E58" s="307" t="s">
        <v>228</v>
      </c>
      <c r="F58" s="315">
        <v>-0.4</v>
      </c>
      <c r="G58" s="315">
        <v>0.4</v>
      </c>
      <c r="H58" s="315">
        <v>-0.2</v>
      </c>
      <c r="I58" s="315">
        <v>0.3</v>
      </c>
      <c r="J58" s="315">
        <v>1.7</v>
      </c>
      <c r="K58" s="315">
        <v>0.3</v>
      </c>
      <c r="L58" s="315">
        <v>0.2</v>
      </c>
      <c r="M58" s="315">
        <v>0</v>
      </c>
      <c r="N58" s="315">
        <v>-0.1</v>
      </c>
      <c r="O58" s="315">
        <v>-0.1</v>
      </c>
      <c r="P58" s="315">
        <v>0.1</v>
      </c>
      <c r="Q58" s="315">
        <v>0.1</v>
      </c>
      <c r="R58" s="307"/>
      <c r="S58" s="307" t="s">
        <v>730</v>
      </c>
      <c r="T58" s="312">
        <v>203</v>
      </c>
      <c r="U58" s="307" t="s">
        <v>478</v>
      </c>
      <c r="V58" s="312">
        <v>201</v>
      </c>
      <c r="W58" s="307" t="s">
        <v>228</v>
      </c>
      <c r="X58" s="313">
        <v>1.476</v>
      </c>
      <c r="Y58" s="313">
        <v>1.4490000000000001</v>
      </c>
      <c r="Z58" s="313">
        <v>1.4770000000000001</v>
      </c>
      <c r="AA58" s="313">
        <v>1.4530000000000001</v>
      </c>
      <c r="AB58" s="313">
        <v>1.32</v>
      </c>
      <c r="AC58" s="313">
        <v>1.419</v>
      </c>
      <c r="AD58" s="313">
        <v>1.4359999999999999</v>
      </c>
      <c r="AE58" s="313">
        <v>1.462</v>
      </c>
      <c r="AF58" s="313">
        <v>1.4770000000000001</v>
      </c>
      <c r="AG58" s="313">
        <v>1.4670000000000001</v>
      </c>
      <c r="AH58" s="313">
        <v>1.4570000000000001</v>
      </c>
      <c r="AI58" s="313">
        <v>1.4570000000000001</v>
      </c>
      <c r="AK58" s="330">
        <f>(INDEX(_regrA0,ROW(),_mes)*Prevs!$D$5 +   INDEX(_regrA0,ROW(),IF(_mes=1,12,_mes-1))*(7-Prevs!$D$5))/7</f>
        <v>-0.17142857142857143</v>
      </c>
      <c r="AL58" s="330">
        <f t="shared" si="12"/>
        <v>0.4</v>
      </c>
      <c r="AM58" s="330">
        <f t="shared" si="12"/>
        <v>0.4</v>
      </c>
      <c r="AN58" s="330">
        <f>(INDEX(_regrA0,ROW(),_mes)*Prevs!G$5 +   INDEX(_regrA0,ROW(),IF(_mes=12,1,_mes+1))*(7-Prevs!G$5))/7</f>
        <v>0.4</v>
      </c>
      <c r="AO58" s="330">
        <f>(INDEX(_regrA0,ROW(),_mes)*Prevs!H$5 +   INDEX(_regrA0,ROW(),IF(_mes=12,1,_mes+1))*(7-Prevs!H$5))/7</f>
        <v>0.22857142857142859</v>
      </c>
      <c r="AP58" s="330">
        <f>(INDEX(_regrA0,ROW(),_mes)*Prevs!I$5 +   INDEX(_regrA0,ROW(),IF(_mes=12,1,_mes+1))*(7-Prevs!I$5))/7</f>
        <v>-0.2</v>
      </c>
      <c r="AQ58" s="330">
        <f t="shared" si="16"/>
        <v>-0.2</v>
      </c>
      <c r="AR58" s="330">
        <f t="shared" si="16"/>
        <v>-0.2</v>
      </c>
      <c r="AS58" s="330">
        <f t="shared" si="16"/>
        <v>-0.2</v>
      </c>
      <c r="AT58" s="330">
        <f t="shared" si="16"/>
        <v>-0.2</v>
      </c>
      <c r="AU58" s="330">
        <f t="shared" si="16"/>
        <v>-0.2</v>
      </c>
      <c r="AV58" s="330">
        <f t="shared" si="16"/>
        <v>-0.2</v>
      </c>
      <c r="AX58" s="330">
        <f>(INDEX(_regrA1,ROW(),_mes)*Prevs!$D$5 +   INDEX(_regrA1,ROW(),IF(_mes=1,12,_mes-1))*(7-Prevs!$D$5))/7</f>
        <v>1.4682857142857144</v>
      </c>
      <c r="AY58" s="330">
        <f t="shared" si="14"/>
        <v>1.4490000000000001</v>
      </c>
      <c r="AZ58" s="330">
        <f t="shared" si="14"/>
        <v>1.4490000000000001</v>
      </c>
      <c r="BA58" s="330">
        <f>(INDEX(_regrA1,ROW(),_mes)*Prevs!G$5 +   INDEX(_regrA1,ROW(),IF(_mes=12,1,_mes+1))*(7-Prevs!G$5))/7</f>
        <v>1.4490000000000001</v>
      </c>
      <c r="BB58" s="330">
        <f>(INDEX(_regrA1,ROW(),_mes)*Prevs!H$5 +   INDEX(_regrA1,ROW(),IF(_mes=12,1,_mes+1))*(7-Prevs!H$5))/7</f>
        <v>1.4570000000000001</v>
      </c>
      <c r="BC58" s="330">
        <f>(INDEX(_regrA1,ROW(),_mes)*Prevs!I$5 +   INDEX(_regrA1,ROW(),IF(_mes=12,1,_mes+1))*(7-Prevs!I$5))/7</f>
        <v>1.4770000000000001</v>
      </c>
      <c r="BD58">
        <f t="shared" si="17"/>
        <v>1.4770000000000001</v>
      </c>
      <c r="BE58">
        <f t="shared" si="17"/>
        <v>1.4770000000000001</v>
      </c>
      <c r="BF58">
        <f t="shared" si="17"/>
        <v>1.4770000000000001</v>
      </c>
      <c r="BG58">
        <f t="shared" si="17"/>
        <v>1.4770000000000001</v>
      </c>
      <c r="BH58">
        <f t="shared" si="17"/>
        <v>1.4770000000000001</v>
      </c>
      <c r="BI58">
        <f t="shared" si="17"/>
        <v>1.4770000000000001</v>
      </c>
    </row>
    <row r="59" spans="1:61" x14ac:dyDescent="0.25">
      <c r="A59" s="322" t="s">
        <v>729</v>
      </c>
      <c r="B59" s="323">
        <v>198</v>
      </c>
      <c r="C59" s="322" t="s">
        <v>115</v>
      </c>
      <c r="D59" s="323">
        <v>197</v>
      </c>
      <c r="E59" s="322" t="s">
        <v>114</v>
      </c>
      <c r="F59" s="324">
        <v>21.7</v>
      </c>
      <c r="G59" s="324">
        <v>10.1</v>
      </c>
      <c r="H59" s="324">
        <v>15.6</v>
      </c>
      <c r="I59" s="324">
        <v>7.8</v>
      </c>
      <c r="J59" s="324">
        <v>13.8</v>
      </c>
      <c r="K59" s="324">
        <v>13.9</v>
      </c>
      <c r="L59" s="324">
        <v>8.1</v>
      </c>
      <c r="M59" s="324">
        <v>8.1</v>
      </c>
      <c r="N59" s="324">
        <v>3.6</v>
      </c>
      <c r="O59" s="324">
        <v>4.2</v>
      </c>
      <c r="P59" s="324">
        <v>10.5</v>
      </c>
      <c r="Q59" s="324">
        <v>14.9</v>
      </c>
      <c r="R59" s="322"/>
      <c r="S59" s="322" t="s">
        <v>730</v>
      </c>
      <c r="T59" s="323">
        <v>198</v>
      </c>
      <c r="U59" s="322" t="s">
        <v>115</v>
      </c>
      <c r="V59" s="323">
        <v>197</v>
      </c>
      <c r="W59" s="322" t="s">
        <v>114</v>
      </c>
      <c r="X59" s="325">
        <v>1.7669999999999999</v>
      </c>
      <c r="Y59" s="325">
        <v>1.9630000000000001</v>
      </c>
      <c r="Z59" s="325">
        <v>1.8069999999999999</v>
      </c>
      <c r="AA59" s="325">
        <v>1.913</v>
      </c>
      <c r="AB59" s="325">
        <v>1.67</v>
      </c>
      <c r="AC59" s="325">
        <v>1.5940000000000001</v>
      </c>
      <c r="AD59" s="325">
        <v>1.7749999999999999</v>
      </c>
      <c r="AE59" s="325">
        <v>1.772</v>
      </c>
      <c r="AF59" s="325">
        <v>2.012</v>
      </c>
      <c r="AG59" s="325">
        <v>2.0270000000000001</v>
      </c>
      <c r="AH59" s="325">
        <v>1.8640000000000001</v>
      </c>
      <c r="AI59" s="325">
        <v>1.8779999999999999</v>
      </c>
      <c r="AK59" s="330">
        <f>(INDEX(_regrA0,ROW(),_mes)*Prevs!$D$5 +   INDEX(_regrA0,ROW(),IF(_mes=1,12,_mes-1))*(7-Prevs!$D$5))/7</f>
        <v>18.385714285714283</v>
      </c>
      <c r="AL59" s="330">
        <f t="shared" si="12"/>
        <v>10.1</v>
      </c>
      <c r="AM59" s="330">
        <f t="shared" si="12"/>
        <v>10.1</v>
      </c>
      <c r="AN59" s="330">
        <f>(INDEX(_regrA0,ROW(),_mes)*Prevs!G$5 +   INDEX(_regrA0,ROW(),IF(_mes=12,1,_mes+1))*(7-Prevs!G$5))/7</f>
        <v>10.1</v>
      </c>
      <c r="AO59" s="330">
        <f>(INDEX(_regrA0,ROW(),_mes)*Prevs!H$5 +   INDEX(_regrA0,ROW(),IF(_mes=12,1,_mes+1))*(7-Prevs!H$5))/7</f>
        <v>11.671428571428573</v>
      </c>
      <c r="AP59" s="330">
        <f>(INDEX(_regrA0,ROW(),_mes)*Prevs!I$5 +   INDEX(_regrA0,ROW(),IF(_mes=12,1,_mes+1))*(7-Prevs!I$5))/7</f>
        <v>15.6</v>
      </c>
      <c r="AQ59" s="330">
        <f t="shared" si="16"/>
        <v>15.6</v>
      </c>
      <c r="AR59" s="330">
        <f t="shared" si="16"/>
        <v>15.6</v>
      </c>
      <c r="AS59" s="330">
        <f t="shared" si="16"/>
        <v>15.6</v>
      </c>
      <c r="AT59" s="330">
        <f t="shared" si="16"/>
        <v>15.6</v>
      </c>
      <c r="AU59" s="330">
        <f t="shared" si="16"/>
        <v>15.6</v>
      </c>
      <c r="AV59" s="330">
        <f t="shared" si="16"/>
        <v>15.6</v>
      </c>
      <c r="AX59" s="330">
        <f>(INDEX(_regrA1,ROW(),_mes)*Prevs!$D$5 +   INDEX(_regrA1,ROW(),IF(_mes=1,12,_mes-1))*(7-Prevs!$D$5))/7</f>
        <v>1.823</v>
      </c>
      <c r="AY59" s="330">
        <f t="shared" si="14"/>
        <v>1.9630000000000001</v>
      </c>
      <c r="AZ59" s="330">
        <f t="shared" si="14"/>
        <v>1.9630000000000001</v>
      </c>
      <c r="BA59" s="330">
        <f>(INDEX(_regrA1,ROW(),_mes)*Prevs!G$5 +   INDEX(_regrA1,ROW(),IF(_mes=12,1,_mes+1))*(7-Prevs!G$5))/7</f>
        <v>1.9629999999999999</v>
      </c>
      <c r="BB59" s="330">
        <f>(INDEX(_regrA1,ROW(),_mes)*Prevs!H$5 +   INDEX(_regrA1,ROW(),IF(_mes=12,1,_mes+1))*(7-Prevs!H$5))/7</f>
        <v>1.9184285714285718</v>
      </c>
      <c r="BC59" s="330">
        <f>(INDEX(_regrA1,ROW(),_mes)*Prevs!I$5 +   INDEX(_regrA1,ROW(),IF(_mes=12,1,_mes+1))*(7-Prevs!I$5))/7</f>
        <v>1.8069999999999999</v>
      </c>
      <c r="BD59">
        <f t="shared" si="17"/>
        <v>1.8069999999999999</v>
      </c>
      <c r="BE59">
        <f t="shared" si="17"/>
        <v>1.8069999999999999</v>
      </c>
      <c r="BF59">
        <f t="shared" si="17"/>
        <v>1.8069999999999999</v>
      </c>
      <c r="BG59">
        <f t="shared" si="17"/>
        <v>1.8069999999999999</v>
      </c>
      <c r="BH59">
        <f t="shared" si="17"/>
        <v>1.8069999999999999</v>
      </c>
      <c r="BI59">
        <f t="shared" si="17"/>
        <v>1.8069999999999999</v>
      </c>
    </row>
    <row r="60" spans="1:61" x14ac:dyDescent="0.25">
      <c r="A60" s="307" t="s">
        <v>729</v>
      </c>
      <c r="B60" s="312">
        <v>148</v>
      </c>
      <c r="C60" s="307" t="s">
        <v>134</v>
      </c>
      <c r="D60" s="312">
        <v>144</v>
      </c>
      <c r="E60" s="307" t="s">
        <v>135</v>
      </c>
      <c r="F60" s="315">
        <v>12.4</v>
      </c>
      <c r="G60" s="315">
        <v>-2.1</v>
      </c>
      <c r="H60" s="315">
        <v>10.3</v>
      </c>
      <c r="I60" s="315">
        <v>9.4</v>
      </c>
      <c r="J60" s="315">
        <v>9.9</v>
      </c>
      <c r="K60" s="315">
        <v>10.9</v>
      </c>
      <c r="L60" s="315">
        <v>11.2</v>
      </c>
      <c r="M60" s="315">
        <v>12.5</v>
      </c>
      <c r="N60" s="315">
        <v>10</v>
      </c>
      <c r="O60" s="315">
        <v>4.8</v>
      </c>
      <c r="P60" s="315">
        <v>27.8</v>
      </c>
      <c r="Q60" s="315">
        <v>6.3</v>
      </c>
      <c r="R60" s="307"/>
      <c r="S60" s="307" t="s">
        <v>730</v>
      </c>
      <c r="T60" s="312">
        <v>148</v>
      </c>
      <c r="U60" s="307" t="s">
        <v>134</v>
      </c>
      <c r="V60" s="312">
        <v>144</v>
      </c>
      <c r="W60" s="307" t="s">
        <v>135</v>
      </c>
      <c r="X60" s="313">
        <v>0.85099999999999998</v>
      </c>
      <c r="Y60" s="313">
        <v>0.86199999999999999</v>
      </c>
      <c r="Z60" s="313">
        <v>0.85299999999999998</v>
      </c>
      <c r="AA60" s="313">
        <v>0.85199999999999998</v>
      </c>
      <c r="AB60" s="313">
        <v>0.84899999999999998</v>
      </c>
      <c r="AC60" s="313">
        <v>0.84699999999999998</v>
      </c>
      <c r="AD60" s="313">
        <v>0.84599999999999997</v>
      </c>
      <c r="AE60" s="313">
        <v>0.84399999999999997</v>
      </c>
      <c r="AF60" s="313">
        <v>0.85</v>
      </c>
      <c r="AG60" s="313">
        <v>0.86</v>
      </c>
      <c r="AH60" s="313">
        <v>0.83199999999999996</v>
      </c>
      <c r="AI60" s="313">
        <v>0.85399999999999998</v>
      </c>
      <c r="AK60" s="330">
        <f>(INDEX(_regrA0,ROW(),_mes)*Prevs!$D$5 +   INDEX(_regrA0,ROW(),IF(_mes=1,12,_mes-1))*(7-Prevs!$D$5))/7</f>
        <v>8.2571428571428562</v>
      </c>
      <c r="AL60" s="330">
        <f t="shared" si="12"/>
        <v>-2.1</v>
      </c>
      <c r="AM60" s="330">
        <f t="shared" si="12"/>
        <v>-2.1</v>
      </c>
      <c r="AN60" s="330">
        <f>(INDEX(_regrA0,ROW(),_mes)*Prevs!G$5 +   INDEX(_regrA0,ROW(),IF(_mes=12,1,_mes+1))*(7-Prevs!G$5))/7</f>
        <v>-2.1</v>
      </c>
      <c r="AO60" s="330">
        <f>(INDEX(_regrA0,ROW(),_mes)*Prevs!H$5 +   INDEX(_regrA0,ROW(),IF(_mes=12,1,_mes+1))*(7-Prevs!H$5))/7</f>
        <v>1.4428571428571431</v>
      </c>
      <c r="AP60" s="330">
        <f>(INDEX(_regrA0,ROW(),_mes)*Prevs!I$5 +   INDEX(_regrA0,ROW(),IF(_mes=12,1,_mes+1))*(7-Prevs!I$5))/7</f>
        <v>10.3</v>
      </c>
      <c r="AQ60" s="330">
        <f t="shared" si="16"/>
        <v>10.3</v>
      </c>
      <c r="AR60" s="330">
        <f t="shared" si="16"/>
        <v>10.3</v>
      </c>
      <c r="AS60" s="330">
        <f t="shared" si="16"/>
        <v>10.3</v>
      </c>
      <c r="AT60" s="330">
        <f t="shared" si="16"/>
        <v>10.3</v>
      </c>
      <c r="AU60" s="330">
        <f t="shared" si="16"/>
        <v>10.3</v>
      </c>
      <c r="AV60" s="330">
        <f t="shared" si="16"/>
        <v>10.3</v>
      </c>
      <c r="AX60" s="330">
        <f>(INDEX(_regrA1,ROW(),_mes)*Prevs!$D$5 +   INDEX(_regrA1,ROW(),IF(_mes=1,12,_mes-1))*(7-Prevs!$D$5))/7</f>
        <v>0.8541428571428572</v>
      </c>
      <c r="AY60" s="330">
        <f t="shared" si="14"/>
        <v>0.86199999999999999</v>
      </c>
      <c r="AZ60" s="330">
        <f t="shared" si="14"/>
        <v>0.86199999999999999</v>
      </c>
      <c r="BA60" s="330">
        <f>(INDEX(_regrA1,ROW(),_mes)*Prevs!G$5 +   INDEX(_regrA1,ROW(),IF(_mes=12,1,_mes+1))*(7-Prevs!G$5))/7</f>
        <v>0.86199999999999999</v>
      </c>
      <c r="BB60" s="330">
        <f>(INDEX(_regrA1,ROW(),_mes)*Prevs!H$5 +   INDEX(_regrA1,ROW(),IF(_mes=12,1,_mes+1))*(7-Prevs!H$5))/7</f>
        <v>0.85942857142857143</v>
      </c>
      <c r="BC60" s="330">
        <f>(INDEX(_regrA1,ROW(),_mes)*Prevs!I$5 +   INDEX(_regrA1,ROW(),IF(_mes=12,1,_mes+1))*(7-Prevs!I$5))/7</f>
        <v>0.85299999999999998</v>
      </c>
      <c r="BD60">
        <f t="shared" si="17"/>
        <v>0.85299999999999998</v>
      </c>
      <c r="BE60">
        <f t="shared" si="17"/>
        <v>0.85299999999999998</v>
      </c>
      <c r="BF60">
        <f t="shared" si="17"/>
        <v>0.85299999999999998</v>
      </c>
      <c r="BG60">
        <f t="shared" si="17"/>
        <v>0.85299999999999998</v>
      </c>
      <c r="BH60">
        <f t="shared" si="17"/>
        <v>0.85299999999999998</v>
      </c>
      <c r="BI60">
        <f t="shared" si="17"/>
        <v>0.85299999999999998</v>
      </c>
    </row>
    <row r="61" spans="1:61" x14ac:dyDescent="0.25">
      <c r="A61" s="307" t="s">
        <v>729</v>
      </c>
      <c r="B61" s="312">
        <v>141</v>
      </c>
      <c r="C61" s="307" t="s">
        <v>133</v>
      </c>
      <c r="D61" s="312">
        <v>144</v>
      </c>
      <c r="E61" s="307" t="s">
        <v>135</v>
      </c>
      <c r="F61" s="315">
        <v>127.6</v>
      </c>
      <c r="G61" s="315">
        <v>49.5</v>
      </c>
      <c r="H61" s="315">
        <v>83.7</v>
      </c>
      <c r="I61" s="315">
        <v>82.7</v>
      </c>
      <c r="J61" s="315">
        <v>73.7</v>
      </c>
      <c r="K61" s="315">
        <v>76.3</v>
      </c>
      <c r="L61" s="315">
        <v>86.5</v>
      </c>
      <c r="M61" s="315">
        <v>86.2</v>
      </c>
      <c r="N61" s="315">
        <v>83.4</v>
      </c>
      <c r="O61" s="315">
        <v>100.1</v>
      </c>
      <c r="P61" s="315">
        <v>111.4</v>
      </c>
      <c r="Q61" s="315">
        <v>177.4</v>
      </c>
      <c r="R61" s="307"/>
      <c r="S61" s="307" t="s">
        <v>730</v>
      </c>
      <c r="T61" s="312">
        <v>141</v>
      </c>
      <c r="U61" s="307" t="s">
        <v>133</v>
      </c>
      <c r="V61" s="312">
        <v>144</v>
      </c>
      <c r="W61" s="307" t="s">
        <v>135</v>
      </c>
      <c r="X61" s="313">
        <v>0.48699999999999999</v>
      </c>
      <c r="Y61" s="313">
        <v>0.55000000000000004</v>
      </c>
      <c r="Z61" s="313">
        <v>0.52200000000000002</v>
      </c>
      <c r="AA61" s="313">
        <v>0.51400000000000001</v>
      </c>
      <c r="AB61" s="313">
        <v>0.51500000000000001</v>
      </c>
      <c r="AC61" s="313">
        <v>0.503</v>
      </c>
      <c r="AD61" s="313">
        <v>0.46899999999999997</v>
      </c>
      <c r="AE61" s="313">
        <v>0.45600000000000002</v>
      </c>
      <c r="AF61" s="313">
        <v>0.46300000000000002</v>
      </c>
      <c r="AG61" s="313">
        <v>0.443</v>
      </c>
      <c r="AH61" s="313">
        <v>0.46100000000000002</v>
      </c>
      <c r="AI61" s="313">
        <v>0.442</v>
      </c>
      <c r="AK61" s="330">
        <f>(INDEX(_regrA0,ROW(),_mes)*Prevs!$D$5 +   INDEX(_regrA0,ROW(),IF(_mes=1,12,_mes-1))*(7-Prevs!$D$5))/7</f>
        <v>105.28571428571429</v>
      </c>
      <c r="AL61" s="330">
        <f t="shared" si="12"/>
        <v>49.5</v>
      </c>
      <c r="AM61" s="330">
        <f t="shared" si="12"/>
        <v>49.5</v>
      </c>
      <c r="AN61" s="330">
        <f>(INDEX(_regrA0,ROW(),_mes)*Prevs!G$5 +   INDEX(_regrA0,ROW(),IF(_mes=12,1,_mes+1))*(7-Prevs!G$5))/7</f>
        <v>49.5</v>
      </c>
      <c r="AO61" s="330">
        <f>(INDEX(_regrA0,ROW(),_mes)*Prevs!H$5 +   INDEX(_regrA0,ROW(),IF(_mes=12,1,_mes+1))*(7-Prevs!H$5))/7</f>
        <v>59.271428571428565</v>
      </c>
      <c r="AP61" s="330">
        <f>(INDEX(_regrA0,ROW(),_mes)*Prevs!I$5 +   INDEX(_regrA0,ROW(),IF(_mes=12,1,_mes+1))*(7-Prevs!I$5))/7</f>
        <v>83.7</v>
      </c>
      <c r="AQ61" s="330">
        <f t="shared" si="16"/>
        <v>83.7</v>
      </c>
      <c r="AR61" s="330">
        <f t="shared" si="16"/>
        <v>83.7</v>
      </c>
      <c r="AS61" s="330">
        <f t="shared" si="16"/>
        <v>83.7</v>
      </c>
      <c r="AT61" s="330">
        <f t="shared" si="16"/>
        <v>83.7</v>
      </c>
      <c r="AU61" s="330">
        <f t="shared" si="16"/>
        <v>83.7</v>
      </c>
      <c r="AV61" s="330">
        <f t="shared" si="16"/>
        <v>83.7</v>
      </c>
      <c r="AX61" s="330">
        <f>(INDEX(_regrA1,ROW(),_mes)*Prevs!$D$5 +   INDEX(_regrA1,ROW(),IF(_mes=1,12,_mes-1))*(7-Prevs!$D$5))/7</f>
        <v>0.505</v>
      </c>
      <c r="AY61" s="330">
        <f t="shared" si="14"/>
        <v>0.55000000000000004</v>
      </c>
      <c r="AZ61" s="330">
        <f t="shared" si="14"/>
        <v>0.55000000000000004</v>
      </c>
      <c r="BA61" s="330">
        <f>(INDEX(_regrA1,ROW(),_mes)*Prevs!G$5 +   INDEX(_regrA1,ROW(),IF(_mes=12,1,_mes+1))*(7-Prevs!G$5))/7</f>
        <v>0.55000000000000004</v>
      </c>
      <c r="BB61" s="330">
        <f>(INDEX(_regrA1,ROW(),_mes)*Prevs!H$5 +   INDEX(_regrA1,ROW(),IF(_mes=12,1,_mes+1))*(7-Prevs!H$5))/7</f>
        <v>0.54200000000000004</v>
      </c>
      <c r="BC61" s="330">
        <f>(INDEX(_regrA1,ROW(),_mes)*Prevs!I$5 +   INDEX(_regrA1,ROW(),IF(_mes=12,1,_mes+1))*(7-Prevs!I$5))/7</f>
        <v>0.52200000000000002</v>
      </c>
      <c r="BD61">
        <f t="shared" si="17"/>
        <v>0.52200000000000002</v>
      </c>
      <c r="BE61">
        <f t="shared" si="17"/>
        <v>0.52200000000000002</v>
      </c>
      <c r="BF61">
        <f t="shared" si="17"/>
        <v>0.52200000000000002</v>
      </c>
      <c r="BG61">
        <f t="shared" si="17"/>
        <v>0.52200000000000002</v>
      </c>
      <c r="BH61">
        <f t="shared" si="17"/>
        <v>0.52200000000000002</v>
      </c>
      <c r="BI61">
        <f t="shared" si="17"/>
        <v>0.52200000000000002</v>
      </c>
    </row>
    <row r="62" spans="1:61" x14ac:dyDescent="0.25">
      <c r="A62" s="307" t="s">
        <v>729</v>
      </c>
      <c r="B62" s="312">
        <v>262</v>
      </c>
      <c r="C62" s="307" t="s">
        <v>128</v>
      </c>
      <c r="D62" s="312">
        <v>144</v>
      </c>
      <c r="E62" s="307" t="s">
        <v>135</v>
      </c>
      <c r="F62" s="315">
        <v>12.7</v>
      </c>
      <c r="G62" s="315">
        <v>9.1</v>
      </c>
      <c r="H62" s="315">
        <v>12.1</v>
      </c>
      <c r="I62" s="315">
        <v>18.3</v>
      </c>
      <c r="J62" s="315">
        <v>17.3</v>
      </c>
      <c r="K62" s="315">
        <v>13.3</v>
      </c>
      <c r="L62" s="315">
        <v>15.1</v>
      </c>
      <c r="M62" s="315">
        <v>16.100000000000001</v>
      </c>
      <c r="N62" s="315">
        <v>19.8</v>
      </c>
      <c r="O62" s="315">
        <v>16.8</v>
      </c>
      <c r="P62" s="315">
        <v>24.7</v>
      </c>
      <c r="Q62" s="315">
        <v>18.5</v>
      </c>
      <c r="R62" s="307"/>
      <c r="S62" s="307" t="s">
        <v>730</v>
      </c>
      <c r="T62" s="312">
        <v>262</v>
      </c>
      <c r="U62" s="307" t="s">
        <v>128</v>
      </c>
      <c r="V62" s="312">
        <v>144</v>
      </c>
      <c r="W62" s="307" t="s">
        <v>135</v>
      </c>
      <c r="X62" s="313">
        <v>7.3999999999999996E-2</v>
      </c>
      <c r="Y62" s="313">
        <v>7.3999999999999996E-2</v>
      </c>
      <c r="Z62" s="313">
        <v>7.2999999999999995E-2</v>
      </c>
      <c r="AA62" s="313">
        <v>5.8000000000000003E-2</v>
      </c>
      <c r="AB62" s="313">
        <v>5.5E-2</v>
      </c>
      <c r="AC62" s="313">
        <v>5.8999999999999997E-2</v>
      </c>
      <c r="AD62" s="313">
        <v>5.2999999999999999E-2</v>
      </c>
      <c r="AE62" s="313">
        <v>4.7E-2</v>
      </c>
      <c r="AF62" s="313">
        <v>4.1000000000000002E-2</v>
      </c>
      <c r="AG62" s="313">
        <v>5.5E-2</v>
      </c>
      <c r="AH62" s="313">
        <v>5.5E-2</v>
      </c>
      <c r="AI62" s="313">
        <v>6.8000000000000005E-2</v>
      </c>
      <c r="AK62" s="330">
        <f>(INDEX(_regrA0,ROW(),_mes)*Prevs!$D$5 +   INDEX(_regrA0,ROW(),IF(_mes=1,12,_mes-1))*(7-Prevs!$D$5))/7</f>
        <v>11.671428571428573</v>
      </c>
      <c r="AL62" s="330">
        <f t="shared" si="12"/>
        <v>9.1</v>
      </c>
      <c r="AM62" s="330">
        <f t="shared" si="12"/>
        <v>9.1</v>
      </c>
      <c r="AN62" s="330">
        <f>(INDEX(_regrA0,ROW(),_mes)*Prevs!G$5 +   INDEX(_regrA0,ROW(),IF(_mes=12,1,_mes+1))*(7-Prevs!G$5))/7</f>
        <v>9.1</v>
      </c>
      <c r="AO62" s="330">
        <f>(INDEX(_regrA0,ROW(),_mes)*Prevs!H$5 +   INDEX(_regrA0,ROW(),IF(_mes=12,1,_mes+1))*(7-Prevs!H$5))/7</f>
        <v>9.9571428571428573</v>
      </c>
      <c r="AP62" s="330">
        <f>(INDEX(_regrA0,ROW(),_mes)*Prevs!I$5 +   INDEX(_regrA0,ROW(),IF(_mes=12,1,_mes+1))*(7-Prevs!I$5))/7</f>
        <v>12.1</v>
      </c>
      <c r="AQ62" s="330">
        <f t="shared" si="16"/>
        <v>12.1</v>
      </c>
      <c r="AR62" s="330">
        <f t="shared" si="16"/>
        <v>12.1</v>
      </c>
      <c r="AS62" s="330">
        <f t="shared" si="16"/>
        <v>12.1</v>
      </c>
      <c r="AT62" s="330">
        <f t="shared" si="16"/>
        <v>12.1</v>
      </c>
      <c r="AU62" s="330">
        <f t="shared" si="16"/>
        <v>12.1</v>
      </c>
      <c r="AV62" s="330">
        <f t="shared" si="16"/>
        <v>12.1</v>
      </c>
      <c r="AX62" s="330">
        <f>(INDEX(_regrA1,ROW(),_mes)*Prevs!$D$5 +   INDEX(_regrA1,ROW(),IF(_mes=1,12,_mes-1))*(7-Prevs!$D$5))/7</f>
        <v>7.3999999999999996E-2</v>
      </c>
      <c r="AY62" s="330">
        <f t="shared" si="14"/>
        <v>7.3999999999999996E-2</v>
      </c>
      <c r="AZ62" s="330">
        <f t="shared" si="14"/>
        <v>7.3999999999999996E-2</v>
      </c>
      <c r="BA62" s="330">
        <f>(INDEX(_regrA1,ROW(),_mes)*Prevs!G$5 +   INDEX(_regrA1,ROW(),IF(_mes=12,1,_mes+1))*(7-Prevs!G$5))/7</f>
        <v>7.3999999999999996E-2</v>
      </c>
      <c r="BB62" s="330">
        <f>(INDEX(_regrA1,ROW(),_mes)*Prevs!H$5 +   INDEX(_regrA1,ROW(),IF(_mes=12,1,_mes+1))*(7-Prevs!H$5))/7</f>
        <v>7.3714285714285718E-2</v>
      </c>
      <c r="BC62" s="330">
        <f>(INDEX(_regrA1,ROW(),_mes)*Prevs!I$5 +   INDEX(_regrA1,ROW(),IF(_mes=12,1,_mes+1))*(7-Prevs!I$5))/7</f>
        <v>7.2999999999999995E-2</v>
      </c>
      <c r="BD62">
        <f t="shared" si="17"/>
        <v>7.2999999999999995E-2</v>
      </c>
      <c r="BE62">
        <f t="shared" si="17"/>
        <v>7.2999999999999995E-2</v>
      </c>
      <c r="BF62">
        <f t="shared" si="17"/>
        <v>7.2999999999999995E-2</v>
      </c>
      <c r="BG62">
        <f t="shared" si="17"/>
        <v>7.2999999999999995E-2</v>
      </c>
      <c r="BH62">
        <f t="shared" si="17"/>
        <v>7.2999999999999995E-2</v>
      </c>
      <c r="BI62">
        <f t="shared" si="17"/>
        <v>7.2999999999999995E-2</v>
      </c>
    </row>
    <row r="63" spans="1:61" x14ac:dyDescent="0.25">
      <c r="A63" s="307" t="s">
        <v>729</v>
      </c>
      <c r="B63" s="312">
        <v>263</v>
      </c>
      <c r="C63" s="307" t="s">
        <v>131</v>
      </c>
      <c r="D63" s="312">
        <v>134</v>
      </c>
      <c r="E63" s="307" t="s">
        <v>130</v>
      </c>
      <c r="F63" s="315">
        <v>-0.6</v>
      </c>
      <c r="G63" s="315">
        <v>-0.2</v>
      </c>
      <c r="H63" s="315">
        <v>-0.3</v>
      </c>
      <c r="I63" s="315">
        <v>-0.4</v>
      </c>
      <c r="J63" s="315">
        <v>-0.2</v>
      </c>
      <c r="K63" s="315">
        <v>0.1</v>
      </c>
      <c r="L63" s="315">
        <v>-0.3</v>
      </c>
      <c r="M63" s="315">
        <v>-0.2</v>
      </c>
      <c r="N63" s="315">
        <v>-0.2</v>
      </c>
      <c r="O63" s="315">
        <v>0</v>
      </c>
      <c r="P63" s="315">
        <v>0.6</v>
      </c>
      <c r="Q63" s="315">
        <v>2</v>
      </c>
      <c r="R63" s="307"/>
      <c r="S63" s="307" t="s">
        <v>730</v>
      </c>
      <c r="T63" s="312">
        <v>263</v>
      </c>
      <c r="U63" s="307" t="s">
        <v>131</v>
      </c>
      <c r="V63" s="312">
        <v>134</v>
      </c>
      <c r="W63" s="307" t="s">
        <v>130</v>
      </c>
      <c r="X63" s="313">
        <v>1.0449999999999999</v>
      </c>
      <c r="Y63" s="313">
        <v>1.044</v>
      </c>
      <c r="Z63" s="313">
        <v>1.044</v>
      </c>
      <c r="AA63" s="313">
        <v>1.046</v>
      </c>
      <c r="AB63" s="313">
        <v>1.0449999999999999</v>
      </c>
      <c r="AC63" s="313">
        <v>1.044</v>
      </c>
      <c r="AD63" s="313">
        <v>1.046</v>
      </c>
      <c r="AE63" s="313">
        <v>1.046</v>
      </c>
      <c r="AF63" s="313">
        <v>1.046</v>
      </c>
      <c r="AG63" s="313">
        <v>1.0429999999999999</v>
      </c>
      <c r="AH63" s="313">
        <v>1.0389999999999999</v>
      </c>
      <c r="AI63" s="313">
        <v>1.034</v>
      </c>
      <c r="AK63" s="330">
        <f>(INDEX(_regrA0,ROW(),_mes)*Prevs!$D$5 +   INDEX(_regrA0,ROW(),IF(_mes=1,12,_mes-1))*(7-Prevs!$D$5))/7</f>
        <v>-0.48571428571428571</v>
      </c>
      <c r="AL63" s="330">
        <f t="shared" si="12"/>
        <v>-0.2</v>
      </c>
      <c r="AM63" s="330">
        <f t="shared" si="12"/>
        <v>-0.2</v>
      </c>
      <c r="AN63" s="330">
        <f>(INDEX(_regrA0,ROW(),_mes)*Prevs!G$5 +   INDEX(_regrA0,ROW(),IF(_mes=12,1,_mes+1))*(7-Prevs!G$5))/7</f>
        <v>-0.2</v>
      </c>
      <c r="AO63" s="330">
        <f>(INDEX(_regrA0,ROW(),_mes)*Prevs!H$5 +   INDEX(_regrA0,ROW(),IF(_mes=12,1,_mes+1))*(7-Prevs!H$5))/7</f>
        <v>-0.22857142857142859</v>
      </c>
      <c r="AP63" s="330">
        <f>(INDEX(_regrA0,ROW(),_mes)*Prevs!I$5 +   INDEX(_regrA0,ROW(),IF(_mes=12,1,_mes+1))*(7-Prevs!I$5))/7</f>
        <v>-0.3</v>
      </c>
      <c r="AQ63" s="330">
        <f t="shared" si="16"/>
        <v>-0.3</v>
      </c>
      <c r="AR63" s="330">
        <f t="shared" si="16"/>
        <v>-0.3</v>
      </c>
      <c r="AS63" s="330">
        <f t="shared" si="16"/>
        <v>-0.3</v>
      </c>
      <c r="AT63" s="330">
        <f t="shared" si="16"/>
        <v>-0.3</v>
      </c>
      <c r="AU63" s="330">
        <f t="shared" si="16"/>
        <v>-0.3</v>
      </c>
      <c r="AV63" s="330">
        <f t="shared" si="16"/>
        <v>-0.3</v>
      </c>
      <c r="AX63" s="330">
        <f>(INDEX(_regrA1,ROW(),_mes)*Prevs!$D$5 +   INDEX(_regrA1,ROW(),IF(_mes=1,12,_mes-1))*(7-Prevs!$D$5))/7</f>
        <v>1.0447142857142857</v>
      </c>
      <c r="AY63" s="330">
        <f t="shared" si="14"/>
        <v>1.044</v>
      </c>
      <c r="AZ63" s="330">
        <f t="shared" si="14"/>
        <v>1.044</v>
      </c>
      <c r="BA63" s="330">
        <f>(INDEX(_regrA1,ROW(),_mes)*Prevs!G$5 +   INDEX(_regrA1,ROW(),IF(_mes=12,1,_mes+1))*(7-Prevs!G$5))/7</f>
        <v>1.044</v>
      </c>
      <c r="BB63" s="330">
        <f>(INDEX(_regrA1,ROW(),_mes)*Prevs!H$5 +   INDEX(_regrA1,ROW(),IF(_mes=12,1,_mes+1))*(7-Prevs!H$5))/7</f>
        <v>1.044</v>
      </c>
      <c r="BC63" s="330">
        <f>(INDEX(_regrA1,ROW(),_mes)*Prevs!I$5 +   INDEX(_regrA1,ROW(),IF(_mes=12,1,_mes+1))*(7-Prevs!I$5))/7</f>
        <v>1.044</v>
      </c>
      <c r="BD63">
        <f t="shared" si="17"/>
        <v>1.044</v>
      </c>
      <c r="BE63">
        <f t="shared" si="17"/>
        <v>1.044</v>
      </c>
      <c r="BF63">
        <f t="shared" si="17"/>
        <v>1.044</v>
      </c>
      <c r="BG63">
        <f t="shared" si="17"/>
        <v>1.044</v>
      </c>
      <c r="BH63">
        <f t="shared" si="17"/>
        <v>1.044</v>
      </c>
      <c r="BI63">
        <f t="shared" si="17"/>
        <v>1.044</v>
      </c>
    </row>
    <row r="64" spans="1:61" x14ac:dyDescent="0.25">
      <c r="A64" s="322" t="s">
        <v>729</v>
      </c>
      <c r="B64" s="323">
        <v>183</v>
      </c>
      <c r="C64" s="322" t="s">
        <v>129</v>
      </c>
      <c r="D64" s="323">
        <v>144</v>
      </c>
      <c r="E64" s="322" t="s">
        <v>135</v>
      </c>
      <c r="F64" s="324">
        <v>13.4</v>
      </c>
      <c r="G64" s="324">
        <v>9.5</v>
      </c>
      <c r="H64" s="324">
        <v>12.6</v>
      </c>
      <c r="I64" s="324">
        <v>19.600000000000001</v>
      </c>
      <c r="J64" s="324">
        <v>18.600000000000001</v>
      </c>
      <c r="K64" s="324">
        <v>14.2</v>
      </c>
      <c r="L64" s="324">
        <v>16.399999999999999</v>
      </c>
      <c r="M64" s="324">
        <v>17.2</v>
      </c>
      <c r="N64" s="324">
        <v>21</v>
      </c>
      <c r="O64" s="324">
        <v>18.100000000000001</v>
      </c>
      <c r="P64" s="324">
        <v>27.7</v>
      </c>
      <c r="Q64" s="324">
        <v>18.399999999999999</v>
      </c>
      <c r="R64" s="322"/>
      <c r="S64" s="322" t="s">
        <v>730</v>
      </c>
      <c r="T64" s="323">
        <v>183</v>
      </c>
      <c r="U64" s="322" t="s">
        <v>129</v>
      </c>
      <c r="V64" s="323">
        <v>144</v>
      </c>
      <c r="W64" s="322" t="s">
        <v>135</v>
      </c>
      <c r="X64" s="325">
        <v>8.1000000000000003E-2</v>
      </c>
      <c r="Y64" s="325">
        <v>8.1000000000000003E-2</v>
      </c>
      <c r="Z64" s="325">
        <v>0.08</v>
      </c>
      <c r="AA64" s="325">
        <v>6.4000000000000001E-2</v>
      </c>
      <c r="AB64" s="325">
        <v>6.0999999999999999E-2</v>
      </c>
      <c r="AC64" s="325">
        <v>6.5000000000000002E-2</v>
      </c>
      <c r="AD64" s="325">
        <v>5.7000000000000002E-2</v>
      </c>
      <c r="AE64" s="325">
        <v>5.1999999999999998E-2</v>
      </c>
      <c r="AF64" s="325">
        <v>4.5999999999999999E-2</v>
      </c>
      <c r="AG64" s="325">
        <v>0.06</v>
      </c>
      <c r="AH64" s="325">
        <v>0.06</v>
      </c>
      <c r="AI64" s="325">
        <v>7.5999999999999998E-2</v>
      </c>
      <c r="AK64" s="330">
        <f>(INDEX(_regrA0,ROW(),_mes)*Prevs!$D$5 +   INDEX(_regrA0,ROW(),IF(_mes=1,12,_mes-1))*(7-Prevs!$D$5))/7</f>
        <v>12.285714285714286</v>
      </c>
      <c r="AL64" s="330">
        <f t="shared" si="12"/>
        <v>9.5</v>
      </c>
      <c r="AM64" s="330">
        <f t="shared" si="12"/>
        <v>9.5</v>
      </c>
      <c r="AN64" s="330">
        <f>(INDEX(_regrA0,ROW(),_mes)*Prevs!G$5 +   INDEX(_regrA0,ROW(),IF(_mes=12,1,_mes+1))*(7-Prevs!G$5))/7</f>
        <v>9.5</v>
      </c>
      <c r="AO64" s="330">
        <f>(INDEX(_regrA0,ROW(),_mes)*Prevs!H$5 +   INDEX(_regrA0,ROW(),IF(_mes=12,1,_mes+1))*(7-Prevs!H$5))/7</f>
        <v>10.385714285714286</v>
      </c>
      <c r="AP64" s="330">
        <f>(INDEX(_regrA0,ROW(),_mes)*Prevs!I$5 +   INDEX(_regrA0,ROW(),IF(_mes=12,1,_mes+1))*(7-Prevs!I$5))/7</f>
        <v>12.6</v>
      </c>
      <c r="AQ64" s="330">
        <f t="shared" si="16"/>
        <v>12.6</v>
      </c>
      <c r="AR64" s="330">
        <f t="shared" si="16"/>
        <v>12.6</v>
      </c>
      <c r="AS64" s="330">
        <f t="shared" si="16"/>
        <v>12.6</v>
      </c>
      <c r="AT64" s="330">
        <f t="shared" si="16"/>
        <v>12.6</v>
      </c>
      <c r="AU64" s="330">
        <f t="shared" si="16"/>
        <v>12.6</v>
      </c>
      <c r="AV64" s="330">
        <f t="shared" si="16"/>
        <v>12.6</v>
      </c>
      <c r="AX64" s="330">
        <f>(INDEX(_regrA1,ROW(),_mes)*Prevs!$D$5 +   INDEX(_regrA1,ROW(),IF(_mes=1,12,_mes-1))*(7-Prevs!$D$5))/7</f>
        <v>8.1000000000000003E-2</v>
      </c>
      <c r="AY64" s="330">
        <f t="shared" si="14"/>
        <v>8.1000000000000003E-2</v>
      </c>
      <c r="AZ64" s="330">
        <f t="shared" si="14"/>
        <v>8.1000000000000003E-2</v>
      </c>
      <c r="BA64" s="330">
        <f>(INDEX(_regrA1,ROW(),_mes)*Prevs!G$5 +   INDEX(_regrA1,ROW(),IF(_mes=12,1,_mes+1))*(7-Prevs!G$5))/7</f>
        <v>8.1000000000000003E-2</v>
      </c>
      <c r="BB64" s="330">
        <f>(INDEX(_regrA1,ROW(),_mes)*Prevs!H$5 +   INDEX(_regrA1,ROW(),IF(_mes=12,1,_mes+1))*(7-Prevs!H$5))/7</f>
        <v>8.0714285714285725E-2</v>
      </c>
      <c r="BC64" s="330">
        <f>(INDEX(_regrA1,ROW(),_mes)*Prevs!I$5 +   INDEX(_regrA1,ROW(),IF(_mes=12,1,_mes+1))*(7-Prevs!I$5))/7</f>
        <v>0.08</v>
      </c>
      <c r="BD64">
        <f t="shared" si="17"/>
        <v>0.08</v>
      </c>
      <c r="BE64">
        <f t="shared" si="17"/>
        <v>0.08</v>
      </c>
      <c r="BF64">
        <f t="shared" si="17"/>
        <v>0.08</v>
      </c>
      <c r="BG64">
        <f t="shared" si="17"/>
        <v>0.08</v>
      </c>
      <c r="BH64">
        <f t="shared" si="17"/>
        <v>0.08</v>
      </c>
      <c r="BI64">
        <f t="shared" si="17"/>
        <v>0.08</v>
      </c>
    </row>
    <row r="65" spans="1:61" x14ac:dyDescent="0.25">
      <c r="A65" s="307" t="s">
        <v>729</v>
      </c>
      <c r="B65" s="312">
        <v>191</v>
      </c>
      <c r="C65" s="307" t="s">
        <v>162</v>
      </c>
      <c r="D65" s="312">
        <v>270</v>
      </c>
      <c r="E65" s="307" t="s">
        <v>161</v>
      </c>
      <c r="F65" s="315">
        <v>8.6999999999999993</v>
      </c>
      <c r="G65" s="315">
        <v>11.5</v>
      </c>
      <c r="H65" s="315">
        <v>28.1</v>
      </c>
      <c r="I65" s="315">
        <v>22.2</v>
      </c>
      <c r="J65" s="315">
        <v>2.6</v>
      </c>
      <c r="K65" s="315">
        <v>4.2</v>
      </c>
      <c r="L65" s="315">
        <v>-0.4</v>
      </c>
      <c r="M65" s="315">
        <v>1.3</v>
      </c>
      <c r="N65" s="315">
        <v>1.7</v>
      </c>
      <c r="O65" s="315">
        <v>8.9</v>
      </c>
      <c r="P65" s="315">
        <v>15.9</v>
      </c>
      <c r="Q65" s="315">
        <v>12.1</v>
      </c>
      <c r="R65" s="307"/>
      <c r="S65" s="307" t="s">
        <v>730</v>
      </c>
      <c r="T65" s="312">
        <v>191</v>
      </c>
      <c r="U65" s="307" t="s">
        <v>162</v>
      </c>
      <c r="V65" s="312">
        <v>270</v>
      </c>
      <c r="W65" s="307" t="s">
        <v>161</v>
      </c>
      <c r="X65" s="313">
        <v>1.1100000000000001</v>
      </c>
      <c r="Y65" s="313">
        <v>1.107</v>
      </c>
      <c r="Z65" s="313">
        <v>1.097</v>
      </c>
      <c r="AA65" s="313">
        <v>1.097</v>
      </c>
      <c r="AB65" s="313">
        <v>1.121</v>
      </c>
      <c r="AC65" s="313">
        <v>1.1160000000000001</v>
      </c>
      <c r="AD65" s="313">
        <v>1.135</v>
      </c>
      <c r="AE65" s="313">
        <v>1.1399999999999999</v>
      </c>
      <c r="AF65" s="313">
        <v>1.131</v>
      </c>
      <c r="AG65" s="313">
        <v>1.1080000000000001</v>
      </c>
      <c r="AH65" s="313">
        <v>1.1020000000000001</v>
      </c>
      <c r="AI65" s="313">
        <v>1.103</v>
      </c>
      <c r="AK65" s="330">
        <f>(INDEX(_regrA0,ROW(),_mes)*Prevs!$D$5 +   INDEX(_regrA0,ROW(),IF(_mes=1,12,_mes-1))*(7-Prevs!$D$5))/7</f>
        <v>9.5</v>
      </c>
      <c r="AL65" s="330">
        <f t="shared" si="12"/>
        <v>11.5</v>
      </c>
      <c r="AM65" s="330">
        <f t="shared" si="12"/>
        <v>11.5</v>
      </c>
      <c r="AN65" s="330">
        <f>(INDEX(_regrA0,ROW(),_mes)*Prevs!G$5 +   INDEX(_regrA0,ROW(),IF(_mes=12,1,_mes+1))*(7-Prevs!G$5))/7</f>
        <v>11.5</v>
      </c>
      <c r="AO65" s="330">
        <f>(INDEX(_regrA0,ROW(),_mes)*Prevs!H$5 +   INDEX(_regrA0,ROW(),IF(_mes=12,1,_mes+1))*(7-Prevs!H$5))/7</f>
        <v>16.242857142857144</v>
      </c>
      <c r="AP65" s="330">
        <f>(INDEX(_regrA0,ROW(),_mes)*Prevs!I$5 +   INDEX(_regrA0,ROW(),IF(_mes=12,1,_mes+1))*(7-Prevs!I$5))/7</f>
        <v>28.1</v>
      </c>
      <c r="AQ65" s="330">
        <f t="shared" si="16"/>
        <v>28.1</v>
      </c>
      <c r="AR65" s="330">
        <f t="shared" si="16"/>
        <v>28.1</v>
      </c>
      <c r="AS65" s="330">
        <f t="shared" si="16"/>
        <v>28.1</v>
      </c>
      <c r="AT65" s="330">
        <f t="shared" si="16"/>
        <v>28.1</v>
      </c>
      <c r="AU65" s="330">
        <f t="shared" si="16"/>
        <v>28.1</v>
      </c>
      <c r="AV65" s="330">
        <f t="shared" si="16"/>
        <v>28.1</v>
      </c>
      <c r="AX65" s="330">
        <f>(INDEX(_regrA1,ROW(),_mes)*Prevs!$D$5 +   INDEX(_regrA1,ROW(),IF(_mes=1,12,_mes-1))*(7-Prevs!$D$5))/7</f>
        <v>1.1091428571428572</v>
      </c>
      <c r="AY65" s="330">
        <f t="shared" si="14"/>
        <v>1.107</v>
      </c>
      <c r="AZ65" s="330">
        <f t="shared" si="14"/>
        <v>1.107</v>
      </c>
      <c r="BA65" s="330">
        <f>(INDEX(_regrA1,ROW(),_mes)*Prevs!G$5 +   INDEX(_regrA1,ROW(),IF(_mes=12,1,_mes+1))*(7-Prevs!G$5))/7</f>
        <v>1.107</v>
      </c>
      <c r="BB65" s="330">
        <f>(INDEX(_regrA1,ROW(),_mes)*Prevs!H$5 +   INDEX(_regrA1,ROW(),IF(_mes=12,1,_mes+1))*(7-Prevs!H$5))/7</f>
        <v>1.1041428571428571</v>
      </c>
      <c r="BC65" s="330">
        <f>(INDEX(_regrA1,ROW(),_mes)*Prevs!I$5 +   INDEX(_regrA1,ROW(),IF(_mes=12,1,_mes+1))*(7-Prevs!I$5))/7</f>
        <v>1.097</v>
      </c>
      <c r="BD65">
        <f t="shared" si="17"/>
        <v>1.097</v>
      </c>
      <c r="BE65">
        <f t="shared" si="17"/>
        <v>1.097</v>
      </c>
      <c r="BF65">
        <f t="shared" si="17"/>
        <v>1.097</v>
      </c>
      <c r="BG65">
        <f t="shared" si="17"/>
        <v>1.097</v>
      </c>
      <c r="BH65">
        <f t="shared" si="17"/>
        <v>1.097</v>
      </c>
      <c r="BI65">
        <f t="shared" si="17"/>
        <v>1.097</v>
      </c>
    </row>
    <row r="66" spans="1:61" x14ac:dyDescent="0.25">
      <c r="A66" s="307" t="s">
        <v>729</v>
      </c>
      <c r="B66" s="347">
        <v>273</v>
      </c>
      <c r="C66" s="316" t="s">
        <v>165</v>
      </c>
      <c r="D66" s="347">
        <v>257</v>
      </c>
      <c r="E66" s="316" t="s">
        <v>164</v>
      </c>
      <c r="F66" s="319">
        <v>294.7</v>
      </c>
      <c r="G66" s="319">
        <v>549.20000000000005</v>
      </c>
      <c r="H66" s="319">
        <v>274.8</v>
      </c>
      <c r="I66" s="319">
        <v>493</v>
      </c>
      <c r="J66" s="319">
        <v>138</v>
      </c>
      <c r="K66" s="319">
        <v>43.2</v>
      </c>
      <c r="L66" s="319">
        <v>42.6</v>
      </c>
      <c r="M66" s="319">
        <v>41.1</v>
      </c>
      <c r="N66" s="319">
        <v>74.5</v>
      </c>
      <c r="O66" s="319">
        <v>0</v>
      </c>
      <c r="P66" s="319">
        <v>-26.3</v>
      </c>
      <c r="Q66" s="319">
        <v>272.5</v>
      </c>
      <c r="R66" s="316"/>
      <c r="S66" s="316" t="s">
        <v>730</v>
      </c>
      <c r="T66" s="347">
        <v>273</v>
      </c>
      <c r="U66" s="316" t="s">
        <v>165</v>
      </c>
      <c r="V66" s="347">
        <v>257</v>
      </c>
      <c r="W66" s="316" t="s">
        <v>164</v>
      </c>
      <c r="X66" s="348">
        <v>1.3340000000000001</v>
      </c>
      <c r="Y66" s="348">
        <v>1.3009999999999999</v>
      </c>
      <c r="Z66" s="348">
        <v>1.4470000000000001</v>
      </c>
      <c r="AA66" s="348">
        <v>1.403</v>
      </c>
      <c r="AB66" s="348">
        <v>1.4790000000000001</v>
      </c>
      <c r="AC66" s="348">
        <v>1.3859999999999999</v>
      </c>
      <c r="AD66" s="348">
        <v>1.2809999999999999</v>
      </c>
      <c r="AE66" s="348">
        <v>1.206</v>
      </c>
      <c r="AF66" s="348">
        <v>1.073</v>
      </c>
      <c r="AG66" s="348">
        <v>1.252</v>
      </c>
      <c r="AH66" s="348">
        <v>1.337</v>
      </c>
      <c r="AI66" s="348">
        <v>1.2470000000000001</v>
      </c>
      <c r="AK66" s="330">
        <f>(INDEX(_regrA0,ROW(),_mes)*Prevs!$D$5 +   INDEX(_regrA0,ROW(),IF(_mes=1,12,_mes-1))*(7-Prevs!$D$5))/7</f>
        <v>367.41428571428571</v>
      </c>
      <c r="AL66" s="330">
        <f t="shared" ref="AL66:AM85" si="18">INDEX(_regrA0,ROW(),_mes)</f>
        <v>549.20000000000005</v>
      </c>
      <c r="AM66" s="330">
        <f t="shared" si="18"/>
        <v>549.20000000000005</v>
      </c>
      <c r="AN66" s="330">
        <f>(INDEX(_regrA0,ROW(),_mes)*Prevs!G$5 +   INDEX(_regrA0,ROW(),IF(_mes=12,1,_mes+1))*(7-Prevs!G$5))/7</f>
        <v>549.20000000000005</v>
      </c>
      <c r="AO66" s="330">
        <f>(INDEX(_regrA0,ROW(),_mes)*Prevs!H$5 +   INDEX(_regrA0,ROW(),IF(_mes=12,1,_mes+1))*(7-Prevs!H$5))/7</f>
        <v>470.8</v>
      </c>
      <c r="AP66" s="330">
        <f>(INDEX(_regrA0,ROW(),_mes)*Prevs!I$5 +   INDEX(_regrA0,ROW(),IF(_mes=12,1,_mes+1))*(7-Prevs!I$5))/7</f>
        <v>274.8</v>
      </c>
      <c r="AQ66" s="330">
        <f t="shared" ref="AQ66:AV75" si="19">INDEX(_regrA0,ROW(),IF(_mes=12,1,_mes+1))</f>
        <v>274.8</v>
      </c>
      <c r="AR66" s="330">
        <f t="shared" si="19"/>
        <v>274.8</v>
      </c>
      <c r="AS66" s="330">
        <f t="shared" si="19"/>
        <v>274.8</v>
      </c>
      <c r="AT66" s="330">
        <f t="shared" si="19"/>
        <v>274.8</v>
      </c>
      <c r="AU66" s="330">
        <f t="shared" si="19"/>
        <v>274.8</v>
      </c>
      <c r="AV66" s="330">
        <f t="shared" si="19"/>
        <v>274.8</v>
      </c>
      <c r="AX66" s="330">
        <f>(INDEX(_regrA1,ROW(),_mes)*Prevs!$D$5 +   INDEX(_regrA1,ROW(),IF(_mes=1,12,_mes-1))*(7-Prevs!$D$5))/7</f>
        <v>1.3245714285714285</v>
      </c>
      <c r="AY66" s="330">
        <f t="shared" ref="AY66:AZ85" si="20">INDEX(_regrA1,ROW(),_mes)</f>
        <v>1.3009999999999999</v>
      </c>
      <c r="AZ66" s="330">
        <f t="shared" si="20"/>
        <v>1.3009999999999999</v>
      </c>
      <c r="BA66" s="330">
        <f>(INDEX(_regrA1,ROW(),_mes)*Prevs!G$5 +   INDEX(_regrA1,ROW(),IF(_mes=12,1,_mes+1))*(7-Prevs!G$5))/7</f>
        <v>1.3009999999999999</v>
      </c>
      <c r="BB66" s="330">
        <f>(INDEX(_regrA1,ROW(),_mes)*Prevs!H$5 +   INDEX(_regrA1,ROW(),IF(_mes=12,1,_mes+1))*(7-Prevs!H$5))/7</f>
        <v>1.3427142857142857</v>
      </c>
      <c r="BC66" s="330">
        <f>(INDEX(_regrA1,ROW(),_mes)*Prevs!I$5 +   INDEX(_regrA1,ROW(),IF(_mes=12,1,_mes+1))*(7-Prevs!I$5))/7</f>
        <v>1.4470000000000003</v>
      </c>
      <c r="BD66">
        <f t="shared" ref="BD66:BI75" si="21">INDEX(_regrA1,ROW(),IF(_mes=12,1,_mes+1))</f>
        <v>1.4470000000000001</v>
      </c>
      <c r="BE66">
        <f t="shared" si="21"/>
        <v>1.4470000000000001</v>
      </c>
      <c r="BF66">
        <f t="shared" si="21"/>
        <v>1.4470000000000001</v>
      </c>
      <c r="BG66">
        <f t="shared" si="21"/>
        <v>1.4470000000000001</v>
      </c>
      <c r="BH66">
        <f t="shared" si="21"/>
        <v>1.4470000000000001</v>
      </c>
      <c r="BI66">
        <f t="shared" si="21"/>
        <v>1.4470000000000001</v>
      </c>
    </row>
    <row r="67" spans="1:61" x14ac:dyDescent="0.25">
      <c r="A67" s="322" t="s">
        <v>729</v>
      </c>
      <c r="B67" s="323">
        <v>253</v>
      </c>
      <c r="C67" s="322" t="s">
        <v>163</v>
      </c>
      <c r="D67" s="323">
        <v>270</v>
      </c>
      <c r="E67" s="322" t="s">
        <v>161</v>
      </c>
      <c r="F67" s="324">
        <v>78.2</v>
      </c>
      <c r="G67" s="324">
        <v>81</v>
      </c>
      <c r="H67" s="324">
        <v>72</v>
      </c>
      <c r="I67" s="324">
        <v>42.2</v>
      </c>
      <c r="J67" s="324">
        <v>2.9</v>
      </c>
      <c r="K67" s="324">
        <v>9.1999999999999993</v>
      </c>
      <c r="L67" s="324">
        <v>8.6999999999999993</v>
      </c>
      <c r="M67" s="324">
        <v>7.5</v>
      </c>
      <c r="N67" s="324">
        <v>16.7</v>
      </c>
      <c r="O67" s="324">
        <v>22.5</v>
      </c>
      <c r="P67" s="324">
        <v>10.8</v>
      </c>
      <c r="Q67" s="324">
        <v>34.799999999999997</v>
      </c>
      <c r="R67" s="322"/>
      <c r="S67" s="322" t="s">
        <v>730</v>
      </c>
      <c r="T67" s="323">
        <v>253</v>
      </c>
      <c r="U67" s="322" t="s">
        <v>163</v>
      </c>
      <c r="V67" s="323">
        <v>270</v>
      </c>
      <c r="W67" s="322" t="s">
        <v>161</v>
      </c>
      <c r="X67" s="325">
        <v>1.173</v>
      </c>
      <c r="Y67" s="325">
        <v>1.1779999999999999</v>
      </c>
      <c r="Z67" s="325">
        <v>1.194</v>
      </c>
      <c r="AA67" s="325">
        <v>1.2250000000000001</v>
      </c>
      <c r="AB67" s="325">
        <v>1.26</v>
      </c>
      <c r="AC67" s="325">
        <v>1.214</v>
      </c>
      <c r="AD67" s="325">
        <v>1.2130000000000001</v>
      </c>
      <c r="AE67" s="325">
        <v>1.224</v>
      </c>
      <c r="AF67" s="325">
        <v>1.171</v>
      </c>
      <c r="AG67" s="325">
        <v>1.151</v>
      </c>
      <c r="AH67" s="325">
        <v>1.2070000000000001</v>
      </c>
      <c r="AI67" s="325">
        <v>1.1950000000000001</v>
      </c>
      <c r="AK67" s="330">
        <f>(INDEX(_regrA0,ROW(),_mes)*Prevs!$D$5 +   INDEX(_regrA0,ROW(),IF(_mes=1,12,_mes-1))*(7-Prevs!$D$5))/7</f>
        <v>79</v>
      </c>
      <c r="AL67" s="330">
        <f t="shared" si="18"/>
        <v>81</v>
      </c>
      <c r="AM67" s="330">
        <f t="shared" si="18"/>
        <v>81</v>
      </c>
      <c r="AN67" s="330">
        <f>(INDEX(_regrA0,ROW(),_mes)*Prevs!G$5 +   INDEX(_regrA0,ROW(),IF(_mes=12,1,_mes+1))*(7-Prevs!G$5))/7</f>
        <v>81</v>
      </c>
      <c r="AO67" s="330">
        <f>(INDEX(_regrA0,ROW(),_mes)*Prevs!H$5 +   INDEX(_regrA0,ROW(),IF(_mes=12,1,_mes+1))*(7-Prevs!H$5))/7</f>
        <v>78.428571428571431</v>
      </c>
      <c r="AP67" s="330">
        <f>(INDEX(_regrA0,ROW(),_mes)*Prevs!I$5 +   INDEX(_regrA0,ROW(),IF(_mes=12,1,_mes+1))*(7-Prevs!I$5))/7</f>
        <v>72</v>
      </c>
      <c r="AQ67" s="330">
        <f t="shared" si="19"/>
        <v>72</v>
      </c>
      <c r="AR67" s="330">
        <f t="shared" si="19"/>
        <v>72</v>
      </c>
      <c r="AS67" s="330">
        <f t="shared" si="19"/>
        <v>72</v>
      </c>
      <c r="AT67" s="330">
        <f t="shared" si="19"/>
        <v>72</v>
      </c>
      <c r="AU67" s="330">
        <f t="shared" si="19"/>
        <v>72</v>
      </c>
      <c r="AV67" s="330">
        <f t="shared" si="19"/>
        <v>72</v>
      </c>
      <c r="AX67" s="330">
        <f>(INDEX(_regrA1,ROW(),_mes)*Prevs!$D$5 +   INDEX(_regrA1,ROW(),IF(_mes=1,12,_mes-1))*(7-Prevs!$D$5))/7</f>
        <v>1.1744285714285714</v>
      </c>
      <c r="AY67" s="330">
        <f t="shared" si="20"/>
        <v>1.1779999999999999</v>
      </c>
      <c r="AZ67" s="330">
        <f t="shared" si="20"/>
        <v>1.1779999999999999</v>
      </c>
      <c r="BA67" s="330">
        <f>(INDEX(_regrA1,ROW(),_mes)*Prevs!G$5 +   INDEX(_regrA1,ROW(),IF(_mes=12,1,_mes+1))*(7-Prevs!G$5))/7</f>
        <v>1.1779999999999997</v>
      </c>
      <c r="BB67" s="330">
        <f>(INDEX(_regrA1,ROW(),_mes)*Prevs!H$5 +   INDEX(_regrA1,ROW(),IF(_mes=12,1,_mes+1))*(7-Prevs!H$5))/7</f>
        <v>1.1825714285714284</v>
      </c>
      <c r="BC67" s="330">
        <f>(INDEX(_regrA1,ROW(),_mes)*Prevs!I$5 +   INDEX(_regrA1,ROW(),IF(_mes=12,1,_mes+1))*(7-Prevs!I$5))/7</f>
        <v>1.1940000000000002</v>
      </c>
      <c r="BD67">
        <f t="shared" si="21"/>
        <v>1.194</v>
      </c>
      <c r="BE67">
        <f t="shared" si="21"/>
        <v>1.194</v>
      </c>
      <c r="BF67">
        <f t="shared" si="21"/>
        <v>1.194</v>
      </c>
      <c r="BG67">
        <f t="shared" si="21"/>
        <v>1.194</v>
      </c>
      <c r="BH67">
        <f t="shared" si="21"/>
        <v>1.194</v>
      </c>
      <c r="BI67">
        <f t="shared" si="21"/>
        <v>1.194</v>
      </c>
    </row>
    <row r="68" spans="1:61" x14ac:dyDescent="0.25">
      <c r="A68" s="307" t="s">
        <v>729</v>
      </c>
      <c r="B68" s="312">
        <v>155</v>
      </c>
      <c r="C68" s="307" t="s">
        <v>156</v>
      </c>
      <c r="D68" s="312">
        <v>156</v>
      </c>
      <c r="E68" s="307" t="s">
        <v>157</v>
      </c>
      <c r="F68" s="315">
        <v>23.8</v>
      </c>
      <c r="G68" s="315">
        <v>36.9</v>
      </c>
      <c r="H68" s="315">
        <v>47.1</v>
      </c>
      <c r="I68" s="315">
        <v>38.9</v>
      </c>
      <c r="J68" s="315">
        <v>23.5</v>
      </c>
      <c r="K68" s="315">
        <v>8.5</v>
      </c>
      <c r="L68" s="315">
        <v>25.2</v>
      </c>
      <c r="M68" s="315">
        <v>17.8</v>
      </c>
      <c r="N68" s="315">
        <v>12.8</v>
      </c>
      <c r="O68" s="315">
        <v>26.6</v>
      </c>
      <c r="P68" s="315">
        <v>27.6</v>
      </c>
      <c r="Q68" s="315">
        <v>61.5</v>
      </c>
      <c r="R68" s="307"/>
      <c r="S68" s="307" t="s">
        <v>730</v>
      </c>
      <c r="T68" s="312">
        <v>155</v>
      </c>
      <c r="U68" s="307" t="s">
        <v>156</v>
      </c>
      <c r="V68" s="312">
        <v>156</v>
      </c>
      <c r="W68" s="307" t="s">
        <v>157</v>
      </c>
      <c r="X68" s="313">
        <v>0.21</v>
      </c>
      <c r="Y68" s="313">
        <v>0.18099999999999999</v>
      </c>
      <c r="Z68" s="313">
        <v>0.17199999999999999</v>
      </c>
      <c r="AA68" s="313">
        <v>0.16</v>
      </c>
      <c r="AB68" s="313">
        <v>0.193</v>
      </c>
      <c r="AC68" s="313">
        <v>0.24</v>
      </c>
      <c r="AD68" s="313">
        <v>0.17599999999999999</v>
      </c>
      <c r="AE68" s="313">
        <v>0.2</v>
      </c>
      <c r="AF68" s="313">
        <v>0.219</v>
      </c>
      <c r="AG68" s="313">
        <v>0.16900000000000001</v>
      </c>
      <c r="AH68" s="313">
        <v>0.17399999999999999</v>
      </c>
      <c r="AI68" s="313">
        <v>0.17100000000000001</v>
      </c>
      <c r="AK68" s="330">
        <f>(INDEX(_regrA0,ROW(),_mes)*Prevs!$D$5 +   INDEX(_regrA0,ROW(),IF(_mes=1,12,_mes-1))*(7-Prevs!$D$5))/7</f>
        <v>27.542857142857144</v>
      </c>
      <c r="AL68" s="330">
        <f t="shared" si="18"/>
        <v>36.9</v>
      </c>
      <c r="AM68" s="330">
        <f t="shared" si="18"/>
        <v>36.9</v>
      </c>
      <c r="AN68" s="330">
        <f>(INDEX(_regrA0,ROW(),_mes)*Prevs!G$5 +   INDEX(_regrA0,ROW(),IF(_mes=12,1,_mes+1))*(7-Prevs!G$5))/7</f>
        <v>36.9</v>
      </c>
      <c r="AO68" s="330">
        <f>(INDEX(_regrA0,ROW(),_mes)*Prevs!H$5 +   INDEX(_regrA0,ROW(),IF(_mes=12,1,_mes+1))*(7-Prevs!H$5))/7</f>
        <v>39.81428571428571</v>
      </c>
      <c r="AP68" s="330">
        <f>(INDEX(_regrA0,ROW(),_mes)*Prevs!I$5 +   INDEX(_regrA0,ROW(),IF(_mes=12,1,_mes+1))*(7-Prevs!I$5))/7</f>
        <v>47.1</v>
      </c>
      <c r="AQ68" s="330">
        <f t="shared" si="19"/>
        <v>47.1</v>
      </c>
      <c r="AR68" s="330">
        <f t="shared" si="19"/>
        <v>47.1</v>
      </c>
      <c r="AS68" s="330">
        <f t="shared" si="19"/>
        <v>47.1</v>
      </c>
      <c r="AT68" s="330">
        <f t="shared" si="19"/>
        <v>47.1</v>
      </c>
      <c r="AU68" s="330">
        <f t="shared" si="19"/>
        <v>47.1</v>
      </c>
      <c r="AV68" s="330">
        <f t="shared" si="19"/>
        <v>47.1</v>
      </c>
      <c r="AX68" s="330">
        <f>(INDEX(_regrA1,ROW(),_mes)*Prevs!$D$5 +   INDEX(_regrA1,ROW(),IF(_mes=1,12,_mes-1))*(7-Prevs!$D$5))/7</f>
        <v>0.20171428571428571</v>
      </c>
      <c r="AY68" s="330">
        <f t="shared" si="20"/>
        <v>0.18099999999999999</v>
      </c>
      <c r="AZ68" s="330">
        <f t="shared" si="20"/>
        <v>0.18099999999999999</v>
      </c>
      <c r="BA68" s="330">
        <f>(INDEX(_regrA1,ROW(),_mes)*Prevs!G$5 +   INDEX(_regrA1,ROW(),IF(_mes=12,1,_mes+1))*(7-Prevs!G$5))/7</f>
        <v>0.18099999999999999</v>
      </c>
      <c r="BB68" s="330">
        <f>(INDEX(_regrA1,ROW(),_mes)*Prevs!H$5 +   INDEX(_regrA1,ROW(),IF(_mes=12,1,_mes+1))*(7-Prevs!H$5))/7</f>
        <v>0.17842857142857144</v>
      </c>
      <c r="BC68" s="330">
        <f>(INDEX(_regrA1,ROW(),_mes)*Prevs!I$5 +   INDEX(_regrA1,ROW(),IF(_mes=12,1,_mes+1))*(7-Prevs!I$5))/7</f>
        <v>0.17199999999999999</v>
      </c>
      <c r="BD68">
        <f t="shared" si="21"/>
        <v>0.17199999999999999</v>
      </c>
      <c r="BE68">
        <f t="shared" si="21"/>
        <v>0.17199999999999999</v>
      </c>
      <c r="BF68">
        <f t="shared" si="21"/>
        <v>0.17199999999999999</v>
      </c>
      <c r="BG68">
        <f t="shared" si="21"/>
        <v>0.17199999999999999</v>
      </c>
      <c r="BH68">
        <f t="shared" si="21"/>
        <v>0.17199999999999999</v>
      </c>
      <c r="BI68">
        <f t="shared" si="21"/>
        <v>0.17199999999999999</v>
      </c>
    </row>
    <row r="69" spans="1:61" x14ac:dyDescent="0.25">
      <c r="A69" s="307" t="s">
        <v>729</v>
      </c>
      <c r="B69" s="312">
        <v>285</v>
      </c>
      <c r="C69" s="307" t="s">
        <v>150</v>
      </c>
      <c r="D69" s="312">
        <v>287</v>
      </c>
      <c r="E69" s="307" t="s">
        <v>151</v>
      </c>
      <c r="F69" s="315">
        <v>1.7</v>
      </c>
      <c r="G69" s="315">
        <v>13.7</v>
      </c>
      <c r="H69" s="315">
        <v>0.3</v>
      </c>
      <c r="I69" s="315">
        <v>-1.8</v>
      </c>
      <c r="J69" s="315">
        <v>-1.3</v>
      </c>
      <c r="K69" s="315">
        <v>3.4</v>
      </c>
      <c r="L69" s="315">
        <v>-1.1000000000000001</v>
      </c>
      <c r="M69" s="315">
        <v>-0.2</v>
      </c>
      <c r="N69" s="315">
        <v>-0.2</v>
      </c>
      <c r="O69" s="315">
        <v>-0.4</v>
      </c>
      <c r="P69" s="315">
        <v>-0.5</v>
      </c>
      <c r="Q69" s="315">
        <v>-1.3</v>
      </c>
      <c r="R69" s="307"/>
      <c r="S69" s="307" t="s">
        <v>730</v>
      </c>
      <c r="T69" s="312">
        <v>285</v>
      </c>
      <c r="U69" s="307" t="s">
        <v>150</v>
      </c>
      <c r="V69" s="312">
        <v>287</v>
      </c>
      <c r="W69" s="307" t="s">
        <v>151</v>
      </c>
      <c r="X69" s="313">
        <v>0.98499999999999999</v>
      </c>
      <c r="Y69" s="313">
        <v>0.98499999999999999</v>
      </c>
      <c r="Z69" s="313">
        <v>0.98499999999999999</v>
      </c>
      <c r="AA69" s="313">
        <v>0.98499999999999999</v>
      </c>
      <c r="AB69" s="313">
        <v>0.98499999999999999</v>
      </c>
      <c r="AC69" s="313">
        <v>0.98499999999999999</v>
      </c>
      <c r="AD69" s="313">
        <v>0.98499999999999999</v>
      </c>
      <c r="AE69" s="313">
        <v>0.98499999999999999</v>
      </c>
      <c r="AF69" s="313">
        <v>0.98499999999999999</v>
      </c>
      <c r="AG69" s="313">
        <v>0.98499999999999999</v>
      </c>
      <c r="AH69" s="313">
        <v>0.98499999999999999</v>
      </c>
      <c r="AI69" s="313">
        <v>0.98499999999999999</v>
      </c>
      <c r="AK69" s="330">
        <f>(INDEX(_regrA0,ROW(),_mes)*Prevs!$D$5 +   INDEX(_regrA0,ROW(),IF(_mes=1,12,_mes-1))*(7-Prevs!$D$5))/7</f>
        <v>5.1285714285714281</v>
      </c>
      <c r="AL69" s="330">
        <f t="shared" si="18"/>
        <v>13.7</v>
      </c>
      <c r="AM69" s="330">
        <f t="shared" si="18"/>
        <v>13.7</v>
      </c>
      <c r="AN69" s="330">
        <f>(INDEX(_regrA0,ROW(),_mes)*Prevs!G$5 +   INDEX(_regrA0,ROW(),IF(_mes=12,1,_mes+1))*(7-Prevs!G$5))/7</f>
        <v>13.7</v>
      </c>
      <c r="AO69" s="330">
        <f>(INDEX(_regrA0,ROW(),_mes)*Prevs!H$5 +   INDEX(_regrA0,ROW(),IF(_mes=12,1,_mes+1))*(7-Prevs!H$5))/7</f>
        <v>9.8714285714285701</v>
      </c>
      <c r="AP69" s="330">
        <f>(INDEX(_regrA0,ROW(),_mes)*Prevs!I$5 +   INDEX(_regrA0,ROW(),IF(_mes=12,1,_mes+1))*(7-Prevs!I$5))/7</f>
        <v>0.3</v>
      </c>
      <c r="AQ69" s="330">
        <f t="shared" si="19"/>
        <v>0.3</v>
      </c>
      <c r="AR69" s="330">
        <f t="shared" si="19"/>
        <v>0.3</v>
      </c>
      <c r="AS69" s="330">
        <f t="shared" si="19"/>
        <v>0.3</v>
      </c>
      <c r="AT69" s="330">
        <f t="shared" si="19"/>
        <v>0.3</v>
      </c>
      <c r="AU69" s="330">
        <f t="shared" si="19"/>
        <v>0.3</v>
      </c>
      <c r="AV69" s="330">
        <f t="shared" si="19"/>
        <v>0.3</v>
      </c>
      <c r="AX69" s="330">
        <f>(INDEX(_regrA1,ROW(),_mes)*Prevs!$D$5 +   INDEX(_regrA1,ROW(),IF(_mes=1,12,_mes-1))*(7-Prevs!$D$5))/7</f>
        <v>0.98499999999999999</v>
      </c>
      <c r="AY69" s="330">
        <f t="shared" si="20"/>
        <v>0.98499999999999999</v>
      </c>
      <c r="AZ69" s="330">
        <f t="shared" si="20"/>
        <v>0.98499999999999999</v>
      </c>
      <c r="BA69" s="330">
        <f>(INDEX(_regrA1,ROW(),_mes)*Prevs!G$5 +   INDEX(_regrA1,ROW(),IF(_mes=12,1,_mes+1))*(7-Prevs!G$5))/7</f>
        <v>0.98499999999999999</v>
      </c>
      <c r="BB69" s="330">
        <f>(INDEX(_regrA1,ROW(),_mes)*Prevs!H$5 +   INDEX(_regrA1,ROW(),IF(_mes=12,1,_mes+1))*(7-Prevs!H$5))/7</f>
        <v>0.98499999999999999</v>
      </c>
      <c r="BC69" s="330">
        <f>(INDEX(_regrA1,ROW(),_mes)*Prevs!I$5 +   INDEX(_regrA1,ROW(),IF(_mes=12,1,_mes+1))*(7-Prevs!I$5))/7</f>
        <v>0.98499999999999999</v>
      </c>
      <c r="BD69">
        <f t="shared" si="21"/>
        <v>0.98499999999999999</v>
      </c>
      <c r="BE69">
        <f t="shared" si="21"/>
        <v>0.98499999999999999</v>
      </c>
      <c r="BF69">
        <f t="shared" si="21"/>
        <v>0.98499999999999999</v>
      </c>
      <c r="BG69">
        <f t="shared" si="21"/>
        <v>0.98499999999999999</v>
      </c>
      <c r="BH69">
        <f t="shared" si="21"/>
        <v>0.98499999999999999</v>
      </c>
      <c r="BI69">
        <f t="shared" si="21"/>
        <v>0.98499999999999999</v>
      </c>
    </row>
    <row r="70" spans="1:61" x14ac:dyDescent="0.25">
      <c r="A70" s="307" t="s">
        <v>729</v>
      </c>
      <c r="B70" s="347">
        <v>297</v>
      </c>
      <c r="C70" s="316" t="s">
        <v>271</v>
      </c>
      <c r="D70" s="347">
        <v>280</v>
      </c>
      <c r="E70" s="316" t="s">
        <v>251</v>
      </c>
      <c r="F70" s="316">
        <v>0.1</v>
      </c>
      <c r="G70" s="316">
        <v>-0.4</v>
      </c>
      <c r="H70" s="316">
        <v>-6.8</v>
      </c>
      <c r="I70" s="316">
        <v>3.7</v>
      </c>
      <c r="J70" s="316">
        <v>8.6</v>
      </c>
      <c r="K70" s="316">
        <v>7.1</v>
      </c>
      <c r="L70" s="316">
        <v>1.5</v>
      </c>
      <c r="M70" s="316">
        <v>2.2000000000000002</v>
      </c>
      <c r="N70" s="316">
        <v>1.1000000000000001</v>
      </c>
      <c r="O70" s="316">
        <v>-0.1</v>
      </c>
      <c r="P70" s="316">
        <v>-1.9</v>
      </c>
      <c r="Q70" s="316">
        <v>-0.1</v>
      </c>
      <c r="R70" s="316"/>
      <c r="S70" s="316" t="s">
        <v>730</v>
      </c>
      <c r="T70" s="347">
        <v>297</v>
      </c>
      <c r="U70" s="316" t="s">
        <v>271</v>
      </c>
      <c r="V70" s="347">
        <v>280</v>
      </c>
      <c r="W70" s="316" t="s">
        <v>251</v>
      </c>
      <c r="X70" s="316">
        <v>1.0089999999999999</v>
      </c>
      <c r="Y70" s="316">
        <v>1.0069999999999999</v>
      </c>
      <c r="Z70" s="316">
        <v>1.012</v>
      </c>
      <c r="AA70" s="316">
        <v>1.006</v>
      </c>
      <c r="AB70" s="316">
        <v>1.0029999999999999</v>
      </c>
      <c r="AC70" s="316">
        <v>1.0089999999999999</v>
      </c>
      <c r="AD70" s="316">
        <v>1.0069999999999999</v>
      </c>
      <c r="AE70" s="316">
        <v>1.006</v>
      </c>
      <c r="AF70" s="316">
        <v>1.006</v>
      </c>
      <c r="AG70" s="316">
        <v>1.008</v>
      </c>
      <c r="AH70" s="316">
        <v>1.008</v>
      </c>
      <c r="AI70" s="316">
        <v>1.008</v>
      </c>
      <c r="AK70" s="330">
        <f>(INDEX(_regrA0,ROW(),_mes)*Prevs!$D$5 +   INDEX(_regrA0,ROW(),IF(_mes=1,12,_mes-1))*(7-Prevs!$D$5))/7</f>
        <v>-4.2857142857142864E-2</v>
      </c>
      <c r="AL70" s="330">
        <f t="shared" si="18"/>
        <v>-0.4</v>
      </c>
      <c r="AM70" s="330">
        <f t="shared" si="18"/>
        <v>-0.4</v>
      </c>
      <c r="AN70" s="330">
        <f>(INDEX(_regrA0,ROW(),_mes)*Prevs!G$5 +   INDEX(_regrA0,ROW(),IF(_mes=12,1,_mes+1))*(7-Prevs!G$5))/7</f>
        <v>-0.4</v>
      </c>
      <c r="AO70" s="330">
        <f>(INDEX(_regrA0,ROW(),_mes)*Prevs!H$5 +   INDEX(_regrA0,ROW(),IF(_mes=12,1,_mes+1))*(7-Prevs!H$5))/7</f>
        <v>-2.2285714285714286</v>
      </c>
      <c r="AP70" s="330">
        <f>(INDEX(_regrA0,ROW(),_mes)*Prevs!I$5 +   INDEX(_regrA0,ROW(),IF(_mes=12,1,_mes+1))*(7-Prevs!I$5))/7</f>
        <v>-6.8</v>
      </c>
      <c r="AQ70" s="330">
        <f t="shared" si="19"/>
        <v>-6.8</v>
      </c>
      <c r="AR70" s="330">
        <f t="shared" si="19"/>
        <v>-6.8</v>
      </c>
      <c r="AS70" s="330">
        <f t="shared" si="19"/>
        <v>-6.8</v>
      </c>
      <c r="AT70" s="330">
        <f t="shared" si="19"/>
        <v>-6.8</v>
      </c>
      <c r="AU70" s="330">
        <f t="shared" si="19"/>
        <v>-6.8</v>
      </c>
      <c r="AV70" s="330">
        <f t="shared" si="19"/>
        <v>-6.8</v>
      </c>
      <c r="AX70" s="330">
        <f>(INDEX(_regrA1,ROW(),_mes)*Prevs!$D$5 +   INDEX(_regrA1,ROW(),IF(_mes=1,12,_mes-1))*(7-Prevs!$D$5))/7</f>
        <v>1.0084285714285712</v>
      </c>
      <c r="AY70" s="330">
        <f t="shared" si="20"/>
        <v>1.0069999999999999</v>
      </c>
      <c r="AZ70" s="330">
        <f t="shared" si="20"/>
        <v>1.0069999999999999</v>
      </c>
      <c r="BA70" s="330">
        <f>(INDEX(_regrA1,ROW(),_mes)*Prevs!G$5 +   INDEX(_regrA1,ROW(),IF(_mes=12,1,_mes+1))*(7-Prevs!G$5))/7</f>
        <v>1.0069999999999999</v>
      </c>
      <c r="BB70" s="330">
        <f>(INDEX(_regrA1,ROW(),_mes)*Prevs!H$5 +   INDEX(_regrA1,ROW(),IF(_mes=12,1,_mes+1))*(7-Prevs!H$5))/7</f>
        <v>1.0084285714285712</v>
      </c>
      <c r="BC70" s="330">
        <f>(INDEX(_regrA1,ROW(),_mes)*Prevs!I$5 +   INDEX(_regrA1,ROW(),IF(_mes=12,1,_mes+1))*(7-Prevs!I$5))/7</f>
        <v>1.012</v>
      </c>
      <c r="BD70">
        <f t="shared" si="21"/>
        <v>1.012</v>
      </c>
      <c r="BE70">
        <f t="shared" si="21"/>
        <v>1.012</v>
      </c>
      <c r="BF70">
        <f t="shared" si="21"/>
        <v>1.012</v>
      </c>
      <c r="BG70">
        <f t="shared" si="21"/>
        <v>1.012</v>
      </c>
      <c r="BH70">
        <f t="shared" si="21"/>
        <v>1.012</v>
      </c>
      <c r="BI70">
        <f t="shared" si="21"/>
        <v>1.012</v>
      </c>
    </row>
    <row r="71" spans="1:61" x14ac:dyDescent="0.25">
      <c r="A71" s="307" t="s">
        <v>729</v>
      </c>
      <c r="B71" s="312">
        <v>204</v>
      </c>
      <c r="C71" s="307" t="s">
        <v>393</v>
      </c>
      <c r="D71" s="312">
        <v>280</v>
      </c>
      <c r="E71" s="307" t="s">
        <v>251</v>
      </c>
      <c r="F71" s="307">
        <v>0.2</v>
      </c>
      <c r="G71" s="307">
        <v>0.1</v>
      </c>
      <c r="H71" s="307">
        <v>-0.1</v>
      </c>
      <c r="I71" s="307">
        <v>0</v>
      </c>
      <c r="J71" s="307">
        <v>-0.2</v>
      </c>
      <c r="K71" s="307">
        <v>-0.3</v>
      </c>
      <c r="L71" s="307">
        <v>0</v>
      </c>
      <c r="M71" s="307">
        <v>0.1</v>
      </c>
      <c r="N71" s="307">
        <v>-0.2</v>
      </c>
      <c r="O71" s="307">
        <v>-0.2</v>
      </c>
      <c r="P71" s="307">
        <v>0.5</v>
      </c>
      <c r="Q71" s="307">
        <v>0.2</v>
      </c>
      <c r="R71" s="307"/>
      <c r="S71" s="307" t="s">
        <v>730</v>
      </c>
      <c r="T71" s="312">
        <v>204</v>
      </c>
      <c r="U71" s="307" t="s">
        <v>393</v>
      </c>
      <c r="V71" s="312">
        <v>280</v>
      </c>
      <c r="W71" s="307" t="s">
        <v>251</v>
      </c>
      <c r="X71" s="307">
        <v>0.997</v>
      </c>
      <c r="Y71" s="307">
        <v>0.997</v>
      </c>
      <c r="Z71" s="307">
        <v>0.997</v>
      </c>
      <c r="AA71" s="307">
        <v>0.997</v>
      </c>
      <c r="AB71" s="307">
        <v>0.997</v>
      </c>
      <c r="AC71" s="307">
        <v>0.998</v>
      </c>
      <c r="AD71" s="307">
        <v>0.997</v>
      </c>
      <c r="AE71" s="307">
        <v>0.997</v>
      </c>
      <c r="AF71" s="307">
        <v>0.998</v>
      </c>
      <c r="AG71" s="307">
        <v>0.998</v>
      </c>
      <c r="AH71" s="307">
        <v>0.995</v>
      </c>
      <c r="AI71" s="307">
        <v>0.997</v>
      </c>
      <c r="AK71" s="330">
        <f>(INDEX(_regrA0,ROW(),_mes)*Prevs!$D$5 +   INDEX(_regrA0,ROW(),IF(_mes=1,12,_mes-1))*(7-Prevs!$D$5))/7</f>
        <v>0.17142857142857143</v>
      </c>
      <c r="AL71" s="330">
        <f t="shared" si="18"/>
        <v>0.1</v>
      </c>
      <c r="AM71" s="330">
        <f t="shared" si="18"/>
        <v>0.1</v>
      </c>
      <c r="AN71" s="330">
        <f>(INDEX(_regrA0,ROW(),_mes)*Prevs!G$5 +   INDEX(_regrA0,ROW(),IF(_mes=12,1,_mes+1))*(7-Prevs!G$5))/7</f>
        <v>0.1</v>
      </c>
      <c r="AO71" s="330">
        <f>(INDEX(_regrA0,ROW(),_mes)*Prevs!H$5 +   INDEX(_regrA0,ROW(),IF(_mes=12,1,_mes+1))*(7-Prevs!H$5))/7</f>
        <v>4.2857142857142858E-2</v>
      </c>
      <c r="AP71" s="330">
        <f>(INDEX(_regrA0,ROW(),_mes)*Prevs!I$5 +   INDEX(_regrA0,ROW(),IF(_mes=12,1,_mes+1))*(7-Prevs!I$5))/7</f>
        <v>-0.1</v>
      </c>
      <c r="AQ71" s="330">
        <f t="shared" si="19"/>
        <v>-0.1</v>
      </c>
      <c r="AR71" s="330">
        <f t="shared" si="19"/>
        <v>-0.1</v>
      </c>
      <c r="AS71" s="330">
        <f t="shared" si="19"/>
        <v>-0.1</v>
      </c>
      <c r="AT71" s="330">
        <f t="shared" si="19"/>
        <v>-0.1</v>
      </c>
      <c r="AU71" s="330">
        <f t="shared" si="19"/>
        <v>-0.1</v>
      </c>
      <c r="AV71" s="330">
        <f t="shared" si="19"/>
        <v>-0.1</v>
      </c>
      <c r="AX71" s="330">
        <f>(INDEX(_regrA1,ROW(),_mes)*Prevs!$D$5 +   INDEX(_regrA1,ROW(),IF(_mes=1,12,_mes-1))*(7-Prevs!$D$5))/7</f>
        <v>0.997</v>
      </c>
      <c r="AY71" s="330">
        <f t="shared" si="20"/>
        <v>0.997</v>
      </c>
      <c r="AZ71" s="330">
        <f t="shared" si="20"/>
        <v>0.997</v>
      </c>
      <c r="BA71" s="330">
        <f>(INDEX(_regrA1,ROW(),_mes)*Prevs!G$5 +   INDEX(_regrA1,ROW(),IF(_mes=12,1,_mes+1))*(7-Prevs!G$5))/7</f>
        <v>0.997</v>
      </c>
      <c r="BB71" s="330">
        <f>(INDEX(_regrA1,ROW(),_mes)*Prevs!H$5 +   INDEX(_regrA1,ROW(),IF(_mes=12,1,_mes+1))*(7-Prevs!H$5))/7</f>
        <v>0.997</v>
      </c>
      <c r="BC71" s="330">
        <f>(INDEX(_regrA1,ROW(),_mes)*Prevs!I$5 +   INDEX(_regrA1,ROW(),IF(_mes=12,1,_mes+1))*(7-Prevs!I$5))/7</f>
        <v>0.997</v>
      </c>
      <c r="BD71">
        <f t="shared" si="21"/>
        <v>0.997</v>
      </c>
      <c r="BE71">
        <f t="shared" si="21"/>
        <v>0.997</v>
      </c>
      <c r="BF71">
        <f t="shared" si="21"/>
        <v>0.997</v>
      </c>
      <c r="BG71">
        <f t="shared" si="21"/>
        <v>0.997</v>
      </c>
      <c r="BH71">
        <f t="shared" si="21"/>
        <v>0.997</v>
      </c>
      <c r="BI71">
        <f t="shared" si="21"/>
        <v>0.997</v>
      </c>
    </row>
    <row r="72" spans="1:61" s="353" customFormat="1" x14ac:dyDescent="0.25">
      <c r="A72" s="351" t="s">
        <v>729</v>
      </c>
      <c r="B72" s="352">
        <v>172</v>
      </c>
      <c r="C72" s="351" t="s">
        <v>208</v>
      </c>
      <c r="D72" s="352">
        <v>169</v>
      </c>
      <c r="E72" s="351" t="s">
        <v>376</v>
      </c>
      <c r="F72" s="351">
        <v>0</v>
      </c>
      <c r="G72" s="351">
        <v>0</v>
      </c>
      <c r="H72" s="351">
        <v>0</v>
      </c>
      <c r="I72" s="351">
        <v>0</v>
      </c>
      <c r="J72" s="351">
        <v>0</v>
      </c>
      <c r="K72" s="351">
        <v>0</v>
      </c>
      <c r="L72" s="351">
        <v>0</v>
      </c>
      <c r="M72" s="351">
        <v>0</v>
      </c>
      <c r="N72" s="351">
        <v>0</v>
      </c>
      <c r="O72" s="351">
        <v>0</v>
      </c>
      <c r="P72" s="351">
        <v>0</v>
      </c>
      <c r="Q72" s="351">
        <v>0</v>
      </c>
      <c r="R72" s="351"/>
      <c r="S72" s="351" t="s">
        <v>730</v>
      </c>
      <c r="T72" s="352">
        <v>172</v>
      </c>
      <c r="U72" s="351" t="s">
        <v>208</v>
      </c>
      <c r="V72" s="352">
        <v>169</v>
      </c>
      <c r="W72" s="351" t="s">
        <v>376</v>
      </c>
      <c r="X72" s="351">
        <v>1</v>
      </c>
      <c r="Y72" s="351">
        <v>1</v>
      </c>
      <c r="Z72" s="351">
        <v>1</v>
      </c>
      <c r="AA72" s="351">
        <v>1</v>
      </c>
      <c r="AB72" s="351">
        <v>1</v>
      </c>
      <c r="AC72" s="351">
        <v>1</v>
      </c>
      <c r="AD72" s="351">
        <v>1</v>
      </c>
      <c r="AE72" s="351">
        <v>1</v>
      </c>
      <c r="AF72" s="351">
        <v>1</v>
      </c>
      <c r="AG72" s="351">
        <v>1</v>
      </c>
      <c r="AH72" s="351">
        <v>1</v>
      </c>
      <c r="AI72" s="351">
        <v>1</v>
      </c>
      <c r="AK72" s="354">
        <f>(INDEX(_regrA0,ROW(),_mes)*Prevs!$D$5 +   INDEX(_regrA0,ROW(),IF(_mes=1,12,_mes-1))*(7-Prevs!$D$5))/7</f>
        <v>0</v>
      </c>
      <c r="AL72" s="354">
        <f t="shared" si="18"/>
        <v>0</v>
      </c>
      <c r="AM72" s="354">
        <f t="shared" si="18"/>
        <v>0</v>
      </c>
      <c r="AN72" s="354">
        <f>(INDEX(_regrA0,ROW(),_mes)*Prevs!G$5 +   INDEX(_regrA0,ROW(),IF(_mes=12,1,_mes+1))*(7-Prevs!G$5))/7</f>
        <v>0</v>
      </c>
      <c r="AO72" s="354">
        <f>(INDEX(_regrA0,ROW(),_mes)*Prevs!H$5 +   INDEX(_regrA0,ROW(),IF(_mes=12,1,_mes+1))*(7-Prevs!H$5))/7</f>
        <v>0</v>
      </c>
      <c r="AP72" s="354">
        <f>(INDEX(_regrA0,ROW(),_mes)*Prevs!I$5 +   INDEX(_regrA0,ROW(),IF(_mes=12,1,_mes+1))*(7-Prevs!I$5))/7</f>
        <v>0</v>
      </c>
      <c r="AQ72" s="354">
        <f t="shared" si="19"/>
        <v>0</v>
      </c>
      <c r="AR72" s="354">
        <f t="shared" si="19"/>
        <v>0</v>
      </c>
      <c r="AS72" s="354">
        <f t="shared" si="19"/>
        <v>0</v>
      </c>
      <c r="AT72" s="354">
        <f t="shared" si="19"/>
        <v>0</v>
      </c>
      <c r="AU72" s="354">
        <f t="shared" si="19"/>
        <v>0</v>
      </c>
      <c r="AV72" s="354">
        <f t="shared" si="19"/>
        <v>0</v>
      </c>
      <c r="AW72" s="354"/>
      <c r="AX72" s="354">
        <f>(INDEX(_regrA1,ROW(),_mes)*Prevs!$D$5 +   INDEX(_regrA1,ROW(),IF(_mes=1,12,_mes-1))*(7-Prevs!$D$5))/7</f>
        <v>1</v>
      </c>
      <c r="AY72" s="354">
        <f t="shared" si="20"/>
        <v>1</v>
      </c>
      <c r="AZ72" s="354">
        <f t="shared" si="20"/>
        <v>1</v>
      </c>
      <c r="BA72" s="354">
        <f>(INDEX(_regrA1,ROW(),_mes)*Prevs!G$5 +   INDEX(_regrA1,ROW(),IF(_mes=12,1,_mes+1))*(7-Prevs!G$5))/7</f>
        <v>1</v>
      </c>
      <c r="BB72" s="354">
        <f>(INDEX(_regrA1,ROW(),_mes)*Prevs!H$5 +   INDEX(_regrA1,ROW(),IF(_mes=12,1,_mes+1))*(7-Prevs!H$5))/7</f>
        <v>1</v>
      </c>
      <c r="BC72" s="354">
        <f>(INDEX(_regrA1,ROW(),_mes)*Prevs!I$5 +   INDEX(_regrA1,ROW(),IF(_mes=12,1,_mes+1))*(7-Prevs!I$5))/7</f>
        <v>1</v>
      </c>
      <c r="BD72" s="353">
        <f t="shared" si="21"/>
        <v>1</v>
      </c>
      <c r="BE72" s="353">
        <f t="shared" si="21"/>
        <v>1</v>
      </c>
      <c r="BF72" s="353">
        <f t="shared" si="21"/>
        <v>1</v>
      </c>
      <c r="BG72" s="353">
        <f t="shared" si="21"/>
        <v>1</v>
      </c>
      <c r="BH72" s="353">
        <f t="shared" si="21"/>
        <v>1</v>
      </c>
      <c r="BI72" s="353">
        <f t="shared" si="21"/>
        <v>1</v>
      </c>
    </row>
    <row r="73" spans="1:61" x14ac:dyDescent="0.25">
      <c r="A73" s="351" t="s">
        <v>729</v>
      </c>
      <c r="B73" s="352">
        <v>230</v>
      </c>
      <c r="C73" s="351" t="s">
        <v>758</v>
      </c>
      <c r="D73" s="352">
        <v>229</v>
      </c>
      <c r="E73" s="351" t="s">
        <v>402</v>
      </c>
      <c r="F73" s="351">
        <v>0</v>
      </c>
      <c r="G73" s="351">
        <v>0</v>
      </c>
      <c r="H73" s="351">
        <v>0</v>
      </c>
      <c r="I73" s="351">
        <v>0</v>
      </c>
      <c r="J73" s="351">
        <v>0</v>
      </c>
      <c r="K73" s="351">
        <v>0</v>
      </c>
      <c r="L73" s="351">
        <v>0</v>
      </c>
      <c r="M73" s="351">
        <v>0</v>
      </c>
      <c r="N73" s="351">
        <v>0</v>
      </c>
      <c r="O73" s="351">
        <v>0</v>
      </c>
      <c r="P73" s="351">
        <v>0</v>
      </c>
      <c r="Q73" s="351">
        <v>0</v>
      </c>
      <c r="R73" s="351"/>
      <c r="S73" s="351" t="s">
        <v>730</v>
      </c>
      <c r="T73" s="352">
        <v>230</v>
      </c>
      <c r="U73" s="351" t="s">
        <v>758</v>
      </c>
      <c r="V73" s="352">
        <v>229</v>
      </c>
      <c r="W73" s="351" t="s">
        <v>402</v>
      </c>
      <c r="X73" s="351">
        <v>1</v>
      </c>
      <c r="Y73" s="351">
        <v>1</v>
      </c>
      <c r="Z73" s="351">
        <v>1</v>
      </c>
      <c r="AA73" s="351">
        <v>1</v>
      </c>
      <c r="AB73" s="351">
        <v>1</v>
      </c>
      <c r="AC73" s="351">
        <v>1</v>
      </c>
      <c r="AD73" s="351">
        <v>1</v>
      </c>
      <c r="AE73" s="351">
        <v>1</v>
      </c>
      <c r="AF73" s="351">
        <v>1</v>
      </c>
      <c r="AG73" s="351">
        <v>1</v>
      </c>
      <c r="AH73" s="351">
        <v>1</v>
      </c>
      <c r="AI73" s="351">
        <v>1</v>
      </c>
      <c r="AK73" s="330">
        <f>(INDEX(_regrA0,ROW(),_mes)*Prevs!$D$5 +   INDEX(_regrA0,ROW(),IF(_mes=1,12,_mes-1))*(7-Prevs!$D$5))/7</f>
        <v>0</v>
      </c>
      <c r="AL73" s="330">
        <f t="shared" si="18"/>
        <v>0</v>
      </c>
      <c r="AM73" s="330">
        <f t="shared" si="18"/>
        <v>0</v>
      </c>
      <c r="AN73" s="330">
        <f>(INDEX(_regrA0,ROW(),_mes)*Prevs!G$5 +   INDEX(_regrA0,ROW(),IF(_mes=12,1,_mes+1))*(7-Prevs!G$5))/7</f>
        <v>0</v>
      </c>
      <c r="AO73" s="330">
        <f>(INDEX(_regrA0,ROW(),_mes)*Prevs!H$5 +   INDEX(_regrA0,ROW(),IF(_mes=12,1,_mes+1))*(7-Prevs!H$5))/7</f>
        <v>0</v>
      </c>
      <c r="AP73" s="330">
        <f>(INDEX(_regrA0,ROW(),_mes)*Prevs!I$5 +   INDEX(_regrA0,ROW(),IF(_mes=12,1,_mes+1))*(7-Prevs!I$5))/7</f>
        <v>0</v>
      </c>
      <c r="AQ73" s="330">
        <f t="shared" si="19"/>
        <v>0</v>
      </c>
      <c r="AR73" s="330">
        <f t="shared" si="19"/>
        <v>0</v>
      </c>
      <c r="AS73" s="330">
        <f t="shared" si="19"/>
        <v>0</v>
      </c>
      <c r="AT73" s="330">
        <f t="shared" si="19"/>
        <v>0</v>
      </c>
      <c r="AU73" s="330">
        <f t="shared" si="19"/>
        <v>0</v>
      </c>
      <c r="AV73" s="330">
        <f t="shared" si="19"/>
        <v>0</v>
      </c>
      <c r="AX73" s="330">
        <f>(INDEX(_regrA1,ROW(),_mes)*Prevs!$D$5 +   INDEX(_regrA1,ROW(),IF(_mes=1,12,_mes-1))*(7-Prevs!$D$5))/7</f>
        <v>1</v>
      </c>
      <c r="AY73" s="330">
        <f t="shared" si="20"/>
        <v>1</v>
      </c>
      <c r="AZ73" s="330">
        <f t="shared" si="20"/>
        <v>1</v>
      </c>
      <c r="BA73" s="330">
        <f>(INDEX(_regrA1,ROW(),_mes)*Prevs!G$5 +   INDEX(_regrA1,ROW(),IF(_mes=12,1,_mes+1))*(7-Prevs!G$5))/7</f>
        <v>1</v>
      </c>
      <c r="BB73" s="330">
        <f>(INDEX(_regrA1,ROW(),_mes)*Prevs!H$5 +   INDEX(_regrA1,ROW(),IF(_mes=12,1,_mes+1))*(7-Prevs!H$5))/7</f>
        <v>1</v>
      </c>
      <c r="BC73" s="330">
        <f>(INDEX(_regrA1,ROW(),_mes)*Prevs!I$5 +   INDEX(_regrA1,ROW(),IF(_mes=12,1,_mes+1))*(7-Prevs!I$5))/7</f>
        <v>1</v>
      </c>
      <c r="BD73">
        <f t="shared" si="21"/>
        <v>1</v>
      </c>
      <c r="BE73">
        <f t="shared" si="21"/>
        <v>1</v>
      </c>
      <c r="BF73">
        <f t="shared" si="21"/>
        <v>1</v>
      </c>
      <c r="BG73">
        <f t="shared" si="21"/>
        <v>1</v>
      </c>
      <c r="BH73">
        <f t="shared" si="21"/>
        <v>1</v>
      </c>
      <c r="BI73">
        <f t="shared" si="21"/>
        <v>1</v>
      </c>
    </row>
    <row r="74" spans="1:61" x14ac:dyDescent="0.25">
      <c r="A74" s="307" t="s">
        <v>729</v>
      </c>
      <c r="B74" s="312">
        <v>228</v>
      </c>
      <c r="C74" s="307" t="s">
        <v>401</v>
      </c>
      <c r="D74" s="312">
        <v>229</v>
      </c>
      <c r="E74" s="351" t="s">
        <v>402</v>
      </c>
      <c r="F74" s="315">
        <v>175</v>
      </c>
      <c r="G74" s="315">
        <v>175</v>
      </c>
      <c r="H74" s="315">
        <v>175</v>
      </c>
      <c r="I74" s="315">
        <v>175</v>
      </c>
      <c r="J74" s="315">
        <v>175</v>
      </c>
      <c r="K74" s="315">
        <v>175</v>
      </c>
      <c r="L74" s="315">
        <v>175</v>
      </c>
      <c r="M74" s="315">
        <v>175</v>
      </c>
      <c r="N74" s="315">
        <v>175</v>
      </c>
      <c r="O74" s="315">
        <v>175</v>
      </c>
      <c r="P74" s="315">
        <v>175</v>
      </c>
      <c r="Q74" s="315">
        <v>175</v>
      </c>
      <c r="R74" s="307"/>
      <c r="S74" s="351" t="s">
        <v>730</v>
      </c>
      <c r="T74" s="312">
        <v>228</v>
      </c>
      <c r="U74" s="307" t="s">
        <v>401</v>
      </c>
      <c r="V74" s="312">
        <v>229</v>
      </c>
      <c r="W74" s="351" t="s">
        <v>402</v>
      </c>
      <c r="X74" s="313">
        <v>0.374</v>
      </c>
      <c r="Y74" s="313">
        <v>0.374</v>
      </c>
      <c r="Z74" s="313">
        <v>0.374</v>
      </c>
      <c r="AA74" s="313">
        <v>0.374</v>
      </c>
      <c r="AB74" s="313">
        <v>0.374</v>
      </c>
      <c r="AC74" s="313">
        <v>0.374</v>
      </c>
      <c r="AD74" s="313">
        <v>0.374</v>
      </c>
      <c r="AE74" s="313">
        <v>0.374</v>
      </c>
      <c r="AF74" s="313">
        <v>0.374</v>
      </c>
      <c r="AG74" s="313">
        <v>0.374</v>
      </c>
      <c r="AH74" s="313">
        <v>0.374</v>
      </c>
      <c r="AI74" s="313">
        <v>0.374</v>
      </c>
      <c r="AK74" s="330">
        <f>(INDEX(_regrA0,ROW(),_mes)*Prevs!$D$5 +   INDEX(_regrA0,ROW(),IF(_mes=1,12,_mes-1))*(7-Prevs!$D$5))/7</f>
        <v>175</v>
      </c>
      <c r="AL74" s="330">
        <f t="shared" si="18"/>
        <v>175</v>
      </c>
      <c r="AM74" s="330">
        <f t="shared" si="18"/>
        <v>175</v>
      </c>
      <c r="AN74" s="330">
        <f>(INDEX(_regrA0,ROW(),_mes)*Prevs!G$5 +   INDEX(_regrA0,ROW(),IF(_mes=12,1,_mes+1))*(7-Prevs!G$5))/7</f>
        <v>175</v>
      </c>
      <c r="AO74" s="330">
        <f>(INDEX(_regrA0,ROW(),_mes)*Prevs!H$5 +   INDEX(_regrA0,ROW(),IF(_mes=12,1,_mes+1))*(7-Prevs!H$5))/7</f>
        <v>175</v>
      </c>
      <c r="AP74" s="330">
        <f>(INDEX(_regrA0,ROW(),_mes)*Prevs!I$5 +   INDEX(_regrA0,ROW(),IF(_mes=12,1,_mes+1))*(7-Prevs!I$5))/7</f>
        <v>175</v>
      </c>
      <c r="AQ74" s="330">
        <f t="shared" si="19"/>
        <v>175</v>
      </c>
      <c r="AR74" s="330">
        <f t="shared" si="19"/>
        <v>175</v>
      </c>
      <c r="AS74" s="330">
        <f t="shared" si="19"/>
        <v>175</v>
      </c>
      <c r="AT74" s="330">
        <f t="shared" si="19"/>
        <v>175</v>
      </c>
      <c r="AU74" s="330">
        <f t="shared" si="19"/>
        <v>175</v>
      </c>
      <c r="AV74" s="330">
        <f t="shared" si="19"/>
        <v>175</v>
      </c>
      <c r="AX74" s="330">
        <f>(INDEX(_regrA1,ROW(),_mes)*Prevs!$D$5 +   INDEX(_regrA1,ROW(),IF(_mes=1,12,_mes-1))*(7-Prevs!$D$5))/7</f>
        <v>0.37400000000000005</v>
      </c>
      <c r="AY74" s="330">
        <f t="shared" si="20"/>
        <v>0.374</v>
      </c>
      <c r="AZ74" s="330">
        <f t="shared" si="20"/>
        <v>0.374</v>
      </c>
      <c r="BA74" s="330">
        <f>(INDEX(_regrA1,ROW(),_mes)*Prevs!G$5 +   INDEX(_regrA1,ROW(),IF(_mes=12,1,_mes+1))*(7-Prevs!G$5))/7</f>
        <v>0.374</v>
      </c>
      <c r="BB74" s="330">
        <f>(INDEX(_regrA1,ROW(),_mes)*Prevs!H$5 +   INDEX(_regrA1,ROW(),IF(_mes=12,1,_mes+1))*(7-Prevs!H$5))/7</f>
        <v>0.37400000000000005</v>
      </c>
      <c r="BC74" s="330">
        <f>(INDEX(_regrA1,ROW(),_mes)*Prevs!I$5 +   INDEX(_regrA1,ROW(),IF(_mes=12,1,_mes+1))*(7-Prevs!I$5))/7</f>
        <v>0.374</v>
      </c>
      <c r="BD74">
        <f t="shared" si="21"/>
        <v>0.374</v>
      </c>
      <c r="BE74">
        <f t="shared" si="21"/>
        <v>0.374</v>
      </c>
      <c r="BF74">
        <f t="shared" si="21"/>
        <v>0.374</v>
      </c>
      <c r="BG74">
        <f t="shared" si="21"/>
        <v>0.374</v>
      </c>
      <c r="BH74">
        <f t="shared" si="21"/>
        <v>0.374</v>
      </c>
      <c r="BI74">
        <f t="shared" si="21"/>
        <v>0.374</v>
      </c>
    </row>
    <row r="75" spans="1:61" x14ac:dyDescent="0.25">
      <c r="A75" s="307"/>
      <c r="B75" s="312"/>
      <c r="C75" s="307"/>
      <c r="D75" s="312"/>
      <c r="E75" s="307"/>
      <c r="F75" s="315"/>
      <c r="G75" s="315"/>
      <c r="H75" s="315"/>
      <c r="I75" s="315"/>
      <c r="J75" s="315"/>
      <c r="K75" s="315"/>
      <c r="L75" s="315"/>
      <c r="M75" s="315"/>
      <c r="N75" s="315"/>
      <c r="O75" s="315"/>
      <c r="P75" s="315"/>
      <c r="Q75" s="315"/>
      <c r="R75" s="307"/>
      <c r="S75" s="307"/>
      <c r="T75" s="312"/>
      <c r="U75" s="307"/>
      <c r="V75" s="312"/>
      <c r="W75" s="307"/>
      <c r="X75" s="313"/>
      <c r="Y75" s="313"/>
      <c r="Z75" s="313"/>
      <c r="AA75" s="313"/>
      <c r="AB75" s="313"/>
      <c r="AC75" s="313"/>
      <c r="AD75" s="313"/>
      <c r="AE75" s="313"/>
      <c r="AF75" s="313"/>
      <c r="AG75" s="313"/>
      <c r="AH75" s="313"/>
      <c r="AI75" s="313"/>
      <c r="AK75" s="330">
        <f>(INDEX(_regrA0,ROW(),_mes)*Prevs!$D$5 +   INDEX(_regrA0,ROW(),IF(_mes=1,12,_mes-1))*(7-Prevs!$D$5))/7</f>
        <v>0</v>
      </c>
      <c r="AL75" s="330">
        <f t="shared" si="18"/>
        <v>0</v>
      </c>
      <c r="AM75" s="330">
        <f t="shared" si="18"/>
        <v>0</v>
      </c>
      <c r="AN75" s="330">
        <f>(INDEX(_regrA0,ROW(),_mes)*Prevs!G$5 +   INDEX(_regrA0,ROW(),IF(_mes=12,1,_mes+1))*(7-Prevs!G$5))/7</f>
        <v>0</v>
      </c>
      <c r="AO75" s="330">
        <f>(INDEX(_regrA0,ROW(),_mes)*Prevs!H$5 +   INDEX(_regrA0,ROW(),IF(_mes=12,1,_mes+1))*(7-Prevs!H$5))/7</f>
        <v>0</v>
      </c>
      <c r="AP75" s="330">
        <f>(INDEX(_regrA0,ROW(),_mes)*Prevs!I$5 +   INDEX(_regrA0,ROW(),IF(_mes=12,1,_mes+1))*(7-Prevs!I$5))/7</f>
        <v>0</v>
      </c>
      <c r="AQ75" s="330">
        <f t="shared" si="19"/>
        <v>0</v>
      </c>
      <c r="AR75" s="330">
        <f t="shared" si="19"/>
        <v>0</v>
      </c>
      <c r="AS75" s="330">
        <f t="shared" si="19"/>
        <v>0</v>
      </c>
      <c r="AT75" s="330">
        <f t="shared" si="19"/>
        <v>0</v>
      </c>
      <c r="AU75" s="330">
        <f t="shared" si="19"/>
        <v>0</v>
      </c>
      <c r="AV75" s="330">
        <f t="shared" si="19"/>
        <v>0</v>
      </c>
      <c r="AX75" s="330">
        <f>(INDEX(_regrA1,ROW(),_mes)*Prevs!$D$5 +   INDEX(_regrA1,ROW(),IF(_mes=1,12,_mes-1))*(7-Prevs!$D$5))/7</f>
        <v>0</v>
      </c>
      <c r="AY75" s="330">
        <f t="shared" si="20"/>
        <v>0</v>
      </c>
      <c r="AZ75" s="330">
        <f t="shared" si="20"/>
        <v>0</v>
      </c>
      <c r="BA75" s="330">
        <f>(INDEX(_regrA1,ROW(),_mes)*Prevs!G$5 +   INDEX(_regrA1,ROW(),IF(_mes=12,1,_mes+1))*(7-Prevs!G$5))/7</f>
        <v>0</v>
      </c>
      <c r="BB75" s="330">
        <f>(INDEX(_regrA1,ROW(),_mes)*Prevs!H$5 +   INDEX(_regrA1,ROW(),IF(_mes=12,1,_mes+1))*(7-Prevs!H$5))/7</f>
        <v>0</v>
      </c>
      <c r="BC75" s="330">
        <f>(INDEX(_regrA1,ROW(),_mes)*Prevs!I$5 +   INDEX(_regrA1,ROW(),IF(_mes=12,1,_mes+1))*(7-Prevs!I$5))/7</f>
        <v>0</v>
      </c>
      <c r="BD75">
        <f t="shared" si="21"/>
        <v>0</v>
      </c>
      <c r="BE75">
        <f t="shared" si="21"/>
        <v>0</v>
      </c>
      <c r="BF75">
        <f t="shared" si="21"/>
        <v>0</v>
      </c>
      <c r="BG75">
        <f t="shared" si="21"/>
        <v>0</v>
      </c>
      <c r="BH75">
        <f t="shared" si="21"/>
        <v>0</v>
      </c>
      <c r="BI75">
        <f t="shared" si="21"/>
        <v>0</v>
      </c>
    </row>
    <row r="76" spans="1:61" x14ac:dyDescent="0.25">
      <c r="A76" s="307"/>
      <c r="B76" s="312"/>
      <c r="C76" s="307"/>
      <c r="D76" s="312"/>
      <c r="E76" s="307"/>
      <c r="F76" s="315"/>
      <c r="G76" s="315"/>
      <c r="H76" s="315"/>
      <c r="I76" s="315"/>
      <c r="J76" s="315"/>
      <c r="K76" s="315"/>
      <c r="L76" s="315"/>
      <c r="M76" s="315"/>
      <c r="N76" s="315"/>
      <c r="O76" s="315"/>
      <c r="P76" s="315"/>
      <c r="Q76" s="315"/>
      <c r="R76" s="307"/>
      <c r="S76" s="307"/>
      <c r="T76" s="312"/>
      <c r="U76" s="307"/>
      <c r="V76" s="312"/>
      <c r="W76" s="307"/>
      <c r="X76" s="313"/>
      <c r="Y76" s="313"/>
      <c r="Z76" s="313"/>
      <c r="AA76" s="313"/>
      <c r="AB76" s="313"/>
      <c r="AC76" s="313"/>
      <c r="AD76" s="313"/>
      <c r="AE76" s="313"/>
      <c r="AF76" s="313"/>
      <c r="AG76" s="313"/>
      <c r="AH76" s="313"/>
      <c r="AI76" s="313"/>
      <c r="AK76" s="330">
        <f>(INDEX(_regrA0,ROW(),_mes)*Prevs!$D$5 +   INDEX(_regrA0,ROW(),IF(_mes=1,12,_mes-1))*(7-Prevs!$D$5))/7</f>
        <v>0</v>
      </c>
      <c r="AL76" s="330">
        <f t="shared" si="18"/>
        <v>0</v>
      </c>
      <c r="AM76" s="330">
        <f t="shared" si="18"/>
        <v>0</v>
      </c>
      <c r="AN76" s="330">
        <f>(INDEX(_regrA0,ROW(),_mes)*Prevs!G$5 +   INDEX(_regrA0,ROW(),IF(_mes=12,1,_mes+1))*(7-Prevs!G$5))/7</f>
        <v>0</v>
      </c>
      <c r="AO76" s="330">
        <f>(INDEX(_regrA0,ROW(),_mes)*Prevs!H$5 +   INDEX(_regrA0,ROW(),IF(_mes=12,1,_mes+1))*(7-Prevs!H$5))/7</f>
        <v>0</v>
      </c>
      <c r="AP76" s="330">
        <f>(INDEX(_regrA0,ROW(),_mes)*Prevs!I$5 +   INDEX(_regrA0,ROW(),IF(_mes=12,1,_mes+1))*(7-Prevs!I$5))/7</f>
        <v>0</v>
      </c>
      <c r="AQ76" s="330">
        <f t="shared" ref="AQ76:AV85" si="22">INDEX(_regrA0,ROW(),IF(_mes=12,1,_mes+1))</f>
        <v>0</v>
      </c>
      <c r="AR76" s="330">
        <f t="shared" si="22"/>
        <v>0</v>
      </c>
      <c r="AS76" s="330">
        <f t="shared" si="22"/>
        <v>0</v>
      </c>
      <c r="AT76" s="330">
        <f t="shared" si="22"/>
        <v>0</v>
      </c>
      <c r="AU76" s="330">
        <f t="shared" si="22"/>
        <v>0</v>
      </c>
      <c r="AV76" s="330">
        <f t="shared" si="22"/>
        <v>0</v>
      </c>
      <c r="AX76" s="330">
        <f>(INDEX(_regrA1,ROW(),_mes)*Prevs!$D$5 +   INDEX(_regrA1,ROW(),IF(_mes=1,12,_mes-1))*(7-Prevs!$D$5))/7</f>
        <v>0</v>
      </c>
      <c r="AY76" s="330">
        <f t="shared" si="20"/>
        <v>0</v>
      </c>
      <c r="AZ76" s="330">
        <f t="shared" si="20"/>
        <v>0</v>
      </c>
      <c r="BA76" s="330">
        <f>(INDEX(_regrA1,ROW(),_mes)*Prevs!G$5 +   INDEX(_regrA1,ROW(),IF(_mes=12,1,_mes+1))*(7-Prevs!G$5))/7</f>
        <v>0</v>
      </c>
      <c r="BB76" s="330">
        <f>(INDEX(_regrA1,ROW(),_mes)*Prevs!H$5 +   INDEX(_regrA1,ROW(),IF(_mes=12,1,_mes+1))*(7-Prevs!H$5))/7</f>
        <v>0</v>
      </c>
      <c r="BC76" s="330">
        <f>(INDEX(_regrA1,ROW(),_mes)*Prevs!I$5 +   INDEX(_regrA1,ROW(),IF(_mes=12,1,_mes+1))*(7-Prevs!I$5))/7</f>
        <v>0</v>
      </c>
      <c r="BD76">
        <f t="shared" ref="BD76:BI85" si="23">INDEX(_regrA1,ROW(),IF(_mes=12,1,_mes+1))</f>
        <v>0</v>
      </c>
      <c r="BE76">
        <f t="shared" si="23"/>
        <v>0</v>
      </c>
      <c r="BF76">
        <f t="shared" si="23"/>
        <v>0</v>
      </c>
      <c r="BG76">
        <f t="shared" si="23"/>
        <v>0</v>
      </c>
      <c r="BH76">
        <f t="shared" si="23"/>
        <v>0</v>
      </c>
      <c r="BI76">
        <f t="shared" si="23"/>
        <v>0</v>
      </c>
    </row>
    <row r="77" spans="1:61" x14ac:dyDescent="0.25">
      <c r="A77" s="307"/>
      <c r="B77" s="312"/>
      <c r="C77" s="307"/>
      <c r="D77" s="312"/>
      <c r="E77" s="307"/>
      <c r="F77" s="315"/>
      <c r="G77" s="315"/>
      <c r="H77" s="315"/>
      <c r="I77" s="315"/>
      <c r="J77" s="315"/>
      <c r="K77" s="315"/>
      <c r="L77" s="315"/>
      <c r="M77" s="315"/>
      <c r="N77" s="315"/>
      <c r="O77" s="315"/>
      <c r="P77" s="315"/>
      <c r="Q77" s="315"/>
      <c r="R77" s="307"/>
      <c r="S77" s="307"/>
      <c r="T77" s="312"/>
      <c r="U77" s="307"/>
      <c r="V77" s="312"/>
      <c r="W77" s="307"/>
      <c r="X77" s="313"/>
      <c r="Y77" s="313"/>
      <c r="Z77" s="313"/>
      <c r="AA77" s="313"/>
      <c r="AB77" s="313"/>
      <c r="AC77" s="313"/>
      <c r="AD77" s="313"/>
      <c r="AE77" s="313"/>
      <c r="AF77" s="313"/>
      <c r="AG77" s="313"/>
      <c r="AH77" s="313"/>
      <c r="AI77" s="313"/>
      <c r="AK77" s="330">
        <f>(INDEX(_regrA0,ROW(),_mes)*Prevs!$D$5 +   INDEX(_regrA0,ROW(),IF(_mes=1,12,_mes-1))*(7-Prevs!$D$5))/7</f>
        <v>0</v>
      </c>
      <c r="AL77" s="330">
        <f t="shared" si="18"/>
        <v>0</v>
      </c>
      <c r="AM77" s="330">
        <f t="shared" si="18"/>
        <v>0</v>
      </c>
      <c r="AN77" s="330">
        <f>(INDEX(_regrA0,ROW(),_mes)*Prevs!G$5 +   INDEX(_regrA0,ROW(),IF(_mes=12,1,_mes+1))*(7-Prevs!G$5))/7</f>
        <v>0</v>
      </c>
      <c r="AO77" s="330">
        <f>(INDEX(_regrA0,ROW(),_mes)*Prevs!H$5 +   INDEX(_regrA0,ROW(),IF(_mes=12,1,_mes+1))*(7-Prevs!H$5))/7</f>
        <v>0</v>
      </c>
      <c r="AP77" s="330">
        <f>(INDEX(_regrA0,ROW(),_mes)*Prevs!I$5 +   INDEX(_regrA0,ROW(),IF(_mes=12,1,_mes+1))*(7-Prevs!I$5))/7</f>
        <v>0</v>
      </c>
      <c r="AQ77" s="330">
        <f t="shared" si="22"/>
        <v>0</v>
      </c>
      <c r="AR77" s="330">
        <f t="shared" si="22"/>
        <v>0</v>
      </c>
      <c r="AS77" s="330">
        <f t="shared" si="22"/>
        <v>0</v>
      </c>
      <c r="AT77" s="330">
        <f t="shared" si="22"/>
        <v>0</v>
      </c>
      <c r="AU77" s="330">
        <f t="shared" si="22"/>
        <v>0</v>
      </c>
      <c r="AV77" s="330">
        <f t="shared" si="22"/>
        <v>0</v>
      </c>
      <c r="AX77" s="330">
        <f>(INDEX(_regrA1,ROW(),_mes)*Prevs!$D$5 +   INDEX(_regrA1,ROW(),IF(_mes=1,12,_mes-1))*(7-Prevs!$D$5))/7</f>
        <v>0</v>
      </c>
      <c r="AY77" s="330">
        <f t="shared" si="20"/>
        <v>0</v>
      </c>
      <c r="AZ77" s="330">
        <f t="shared" si="20"/>
        <v>0</v>
      </c>
      <c r="BA77" s="330">
        <f>(INDEX(_regrA1,ROW(),_mes)*Prevs!G$5 +   INDEX(_regrA1,ROW(),IF(_mes=12,1,_mes+1))*(7-Prevs!G$5))/7</f>
        <v>0</v>
      </c>
      <c r="BB77" s="330">
        <f>(INDEX(_regrA1,ROW(),_mes)*Prevs!H$5 +   INDEX(_regrA1,ROW(),IF(_mes=12,1,_mes+1))*(7-Prevs!H$5))/7</f>
        <v>0</v>
      </c>
      <c r="BC77" s="330">
        <f>(INDEX(_regrA1,ROW(),_mes)*Prevs!I$5 +   INDEX(_regrA1,ROW(),IF(_mes=12,1,_mes+1))*(7-Prevs!I$5))/7</f>
        <v>0</v>
      </c>
      <c r="BD77">
        <f t="shared" si="23"/>
        <v>0</v>
      </c>
      <c r="BE77">
        <f t="shared" si="23"/>
        <v>0</v>
      </c>
      <c r="BF77">
        <f t="shared" si="23"/>
        <v>0</v>
      </c>
      <c r="BG77">
        <f t="shared" si="23"/>
        <v>0</v>
      </c>
      <c r="BH77">
        <f t="shared" si="23"/>
        <v>0</v>
      </c>
      <c r="BI77">
        <f t="shared" si="23"/>
        <v>0</v>
      </c>
    </row>
    <row r="78" spans="1:61" x14ac:dyDescent="0.25">
      <c r="A78" s="307"/>
      <c r="B78" s="312"/>
      <c r="C78" s="307"/>
      <c r="D78" s="312"/>
      <c r="E78" s="307"/>
      <c r="F78" s="315"/>
      <c r="G78" s="315"/>
      <c r="H78" s="315"/>
      <c r="I78" s="315"/>
      <c r="J78" s="315"/>
      <c r="K78" s="315"/>
      <c r="L78" s="315"/>
      <c r="M78" s="315"/>
      <c r="N78" s="315"/>
      <c r="O78" s="315"/>
      <c r="P78" s="315"/>
      <c r="Q78" s="315"/>
      <c r="R78" s="307"/>
      <c r="S78" s="307"/>
      <c r="T78" s="312"/>
      <c r="U78" s="307"/>
      <c r="V78" s="312"/>
      <c r="W78" s="307"/>
      <c r="X78" s="313"/>
      <c r="Y78" s="313"/>
      <c r="Z78" s="313"/>
      <c r="AA78" s="313"/>
      <c r="AB78" s="313"/>
      <c r="AC78" s="313"/>
      <c r="AD78" s="313"/>
      <c r="AE78" s="313"/>
      <c r="AF78" s="313"/>
      <c r="AG78" s="313"/>
      <c r="AH78" s="313"/>
      <c r="AI78" s="313"/>
      <c r="AK78" s="330">
        <f>(INDEX(_regrA0,ROW(),_mes)*Prevs!$D$5 +   INDEX(_regrA0,ROW(),IF(_mes=1,12,_mes-1))*(7-Prevs!$D$5))/7</f>
        <v>0</v>
      </c>
      <c r="AL78" s="330">
        <f t="shared" si="18"/>
        <v>0</v>
      </c>
      <c r="AM78" s="330">
        <f t="shared" si="18"/>
        <v>0</v>
      </c>
      <c r="AN78" s="330">
        <f>(INDEX(_regrA0,ROW(),_mes)*Prevs!G$5 +   INDEX(_regrA0,ROW(),IF(_mes=12,1,_mes+1))*(7-Prevs!G$5))/7</f>
        <v>0</v>
      </c>
      <c r="AO78" s="330">
        <f>(INDEX(_regrA0,ROW(),_mes)*Prevs!H$5 +   INDEX(_regrA0,ROW(),IF(_mes=12,1,_mes+1))*(7-Prevs!H$5))/7</f>
        <v>0</v>
      </c>
      <c r="AP78" s="330">
        <f>(INDEX(_regrA0,ROW(),_mes)*Prevs!I$5 +   INDEX(_regrA0,ROW(),IF(_mes=12,1,_mes+1))*(7-Prevs!I$5))/7</f>
        <v>0</v>
      </c>
      <c r="AQ78" s="330">
        <f t="shared" si="22"/>
        <v>0</v>
      </c>
      <c r="AR78" s="330">
        <f t="shared" si="22"/>
        <v>0</v>
      </c>
      <c r="AS78" s="330">
        <f t="shared" si="22"/>
        <v>0</v>
      </c>
      <c r="AT78" s="330">
        <f t="shared" si="22"/>
        <v>0</v>
      </c>
      <c r="AU78" s="330">
        <f t="shared" si="22"/>
        <v>0</v>
      </c>
      <c r="AV78" s="330">
        <f t="shared" si="22"/>
        <v>0</v>
      </c>
      <c r="AX78" s="330">
        <f>(INDEX(_regrA1,ROW(),_mes)*Prevs!$D$5 +   INDEX(_regrA1,ROW(),IF(_mes=1,12,_mes-1))*(7-Prevs!$D$5))/7</f>
        <v>0</v>
      </c>
      <c r="AY78" s="330">
        <f t="shared" si="20"/>
        <v>0</v>
      </c>
      <c r="AZ78" s="330">
        <f t="shared" si="20"/>
        <v>0</v>
      </c>
      <c r="BA78" s="330">
        <f>(INDEX(_regrA1,ROW(),_mes)*Prevs!G$5 +   INDEX(_regrA1,ROW(),IF(_mes=12,1,_mes+1))*(7-Prevs!G$5))/7</f>
        <v>0</v>
      </c>
      <c r="BB78" s="330">
        <f>(INDEX(_regrA1,ROW(),_mes)*Prevs!H$5 +   INDEX(_regrA1,ROW(),IF(_mes=12,1,_mes+1))*(7-Prevs!H$5))/7</f>
        <v>0</v>
      </c>
      <c r="BC78" s="330">
        <f>(INDEX(_regrA1,ROW(),_mes)*Prevs!I$5 +   INDEX(_regrA1,ROW(),IF(_mes=12,1,_mes+1))*(7-Prevs!I$5))/7</f>
        <v>0</v>
      </c>
      <c r="BD78">
        <f t="shared" si="23"/>
        <v>0</v>
      </c>
      <c r="BE78">
        <f t="shared" si="23"/>
        <v>0</v>
      </c>
      <c r="BF78">
        <f t="shared" si="23"/>
        <v>0</v>
      </c>
      <c r="BG78">
        <f t="shared" si="23"/>
        <v>0</v>
      </c>
      <c r="BH78">
        <f t="shared" si="23"/>
        <v>0</v>
      </c>
      <c r="BI78">
        <f t="shared" si="23"/>
        <v>0</v>
      </c>
    </row>
    <row r="79" spans="1:61" x14ac:dyDescent="0.25">
      <c r="A79" s="307"/>
      <c r="B79" s="312"/>
      <c r="C79" s="307"/>
      <c r="D79" s="312"/>
      <c r="E79" s="307"/>
      <c r="F79" s="315"/>
      <c r="G79" s="315"/>
      <c r="H79" s="315"/>
      <c r="I79" s="315"/>
      <c r="J79" s="315"/>
      <c r="K79" s="315"/>
      <c r="L79" s="315"/>
      <c r="M79" s="315"/>
      <c r="N79" s="315"/>
      <c r="O79" s="315"/>
      <c r="P79" s="315"/>
      <c r="Q79" s="315"/>
      <c r="R79" s="307"/>
      <c r="S79" s="307"/>
      <c r="T79" s="312"/>
      <c r="U79" s="307"/>
      <c r="V79" s="312"/>
      <c r="W79" s="307"/>
      <c r="X79" s="313"/>
      <c r="Y79" s="313"/>
      <c r="Z79" s="313"/>
      <c r="AA79" s="313"/>
      <c r="AB79" s="313"/>
      <c r="AC79" s="313"/>
      <c r="AD79" s="313"/>
      <c r="AE79" s="313"/>
      <c r="AF79" s="313"/>
      <c r="AG79" s="313"/>
      <c r="AH79" s="313"/>
      <c r="AI79" s="313"/>
      <c r="AK79" s="330">
        <f>(INDEX(_regrA0,ROW(),_mes)*Prevs!$D$5 +   INDEX(_regrA0,ROW(),IF(_mes=1,12,_mes-1))*(7-Prevs!$D$5))/7</f>
        <v>0</v>
      </c>
      <c r="AL79" s="330">
        <f t="shared" si="18"/>
        <v>0</v>
      </c>
      <c r="AM79" s="330">
        <f t="shared" si="18"/>
        <v>0</v>
      </c>
      <c r="AN79" s="330">
        <f>(INDEX(_regrA0,ROW(),_mes)*Prevs!G$5 +   INDEX(_regrA0,ROW(),IF(_mes=12,1,_mes+1))*(7-Prevs!G$5))/7</f>
        <v>0</v>
      </c>
      <c r="AO79" s="330">
        <f>(INDEX(_regrA0,ROW(),_mes)*Prevs!H$5 +   INDEX(_regrA0,ROW(),IF(_mes=12,1,_mes+1))*(7-Prevs!H$5))/7</f>
        <v>0</v>
      </c>
      <c r="AP79" s="330">
        <f>(INDEX(_regrA0,ROW(),_mes)*Prevs!I$5 +   INDEX(_regrA0,ROW(),IF(_mes=12,1,_mes+1))*(7-Prevs!I$5))/7</f>
        <v>0</v>
      </c>
      <c r="AQ79" s="330">
        <f t="shared" si="22"/>
        <v>0</v>
      </c>
      <c r="AR79" s="330">
        <f t="shared" si="22"/>
        <v>0</v>
      </c>
      <c r="AS79" s="330">
        <f t="shared" si="22"/>
        <v>0</v>
      </c>
      <c r="AT79" s="330">
        <f t="shared" si="22"/>
        <v>0</v>
      </c>
      <c r="AU79" s="330">
        <f t="shared" si="22"/>
        <v>0</v>
      </c>
      <c r="AV79" s="330">
        <f t="shared" si="22"/>
        <v>0</v>
      </c>
      <c r="AX79" s="330">
        <f>(INDEX(_regrA1,ROW(),_mes)*Prevs!$D$5 +   INDEX(_regrA1,ROW(),IF(_mes=1,12,_mes-1))*(7-Prevs!$D$5))/7</f>
        <v>0</v>
      </c>
      <c r="AY79" s="330">
        <f t="shared" si="20"/>
        <v>0</v>
      </c>
      <c r="AZ79" s="330">
        <f t="shared" si="20"/>
        <v>0</v>
      </c>
      <c r="BA79" s="330">
        <f>(INDEX(_regrA1,ROW(),_mes)*Prevs!G$5 +   INDEX(_regrA1,ROW(),IF(_mes=12,1,_mes+1))*(7-Prevs!G$5))/7</f>
        <v>0</v>
      </c>
      <c r="BB79" s="330">
        <f>(INDEX(_regrA1,ROW(),_mes)*Prevs!H$5 +   INDEX(_regrA1,ROW(),IF(_mes=12,1,_mes+1))*(7-Prevs!H$5))/7</f>
        <v>0</v>
      </c>
      <c r="BC79" s="330">
        <f>(INDEX(_regrA1,ROW(),_mes)*Prevs!I$5 +   INDEX(_regrA1,ROW(),IF(_mes=12,1,_mes+1))*(7-Prevs!I$5))/7</f>
        <v>0</v>
      </c>
      <c r="BD79">
        <f t="shared" si="23"/>
        <v>0</v>
      </c>
      <c r="BE79">
        <f t="shared" si="23"/>
        <v>0</v>
      </c>
      <c r="BF79">
        <f t="shared" si="23"/>
        <v>0</v>
      </c>
      <c r="BG79">
        <f t="shared" si="23"/>
        <v>0</v>
      </c>
      <c r="BH79">
        <f t="shared" si="23"/>
        <v>0</v>
      </c>
      <c r="BI79">
        <f t="shared" si="23"/>
        <v>0</v>
      </c>
    </row>
    <row r="80" spans="1:61" x14ac:dyDescent="0.25">
      <c r="A80" s="307"/>
      <c r="B80" s="312"/>
      <c r="C80" s="307"/>
      <c r="D80" s="312"/>
      <c r="E80" s="307"/>
      <c r="F80" s="315"/>
      <c r="G80" s="315"/>
      <c r="H80" s="315"/>
      <c r="I80" s="315"/>
      <c r="J80" s="315"/>
      <c r="K80" s="315"/>
      <c r="L80" s="315"/>
      <c r="M80" s="315"/>
      <c r="N80" s="315"/>
      <c r="O80" s="315"/>
      <c r="P80" s="315"/>
      <c r="Q80" s="315"/>
      <c r="R80" s="307"/>
      <c r="S80" s="307"/>
      <c r="T80" s="312"/>
      <c r="U80" s="307"/>
      <c r="V80" s="312"/>
      <c r="W80" s="307"/>
      <c r="X80" s="313"/>
      <c r="Y80" s="313"/>
      <c r="Z80" s="313"/>
      <c r="AA80" s="313"/>
      <c r="AB80" s="313"/>
      <c r="AC80" s="313"/>
      <c r="AD80" s="313"/>
      <c r="AE80" s="313"/>
      <c r="AF80" s="313"/>
      <c r="AG80" s="313"/>
      <c r="AH80" s="313"/>
      <c r="AI80" s="313"/>
      <c r="AK80" s="330">
        <f>(INDEX(_regrA0,ROW(),_mes)*Prevs!$D$5 +   INDEX(_regrA0,ROW(),IF(_mes=1,12,_mes-1))*(7-Prevs!$D$5))/7</f>
        <v>0</v>
      </c>
      <c r="AL80" s="330">
        <f t="shared" si="18"/>
        <v>0</v>
      </c>
      <c r="AM80" s="330">
        <f t="shared" si="18"/>
        <v>0</v>
      </c>
      <c r="AN80" s="330">
        <f>(INDEX(_regrA0,ROW(),_mes)*Prevs!G$5 +   INDEX(_regrA0,ROW(),IF(_mes=12,1,_mes+1))*(7-Prevs!G$5))/7</f>
        <v>0</v>
      </c>
      <c r="AO80" s="330">
        <f>(INDEX(_regrA0,ROW(),_mes)*Prevs!H$5 +   INDEX(_regrA0,ROW(),IF(_mes=12,1,_mes+1))*(7-Prevs!H$5))/7</f>
        <v>0</v>
      </c>
      <c r="AP80" s="330">
        <f>(INDEX(_regrA0,ROW(),_mes)*Prevs!I$5 +   INDEX(_regrA0,ROW(),IF(_mes=12,1,_mes+1))*(7-Prevs!I$5))/7</f>
        <v>0</v>
      </c>
      <c r="AQ80" s="330">
        <f t="shared" si="22"/>
        <v>0</v>
      </c>
      <c r="AR80" s="330">
        <f t="shared" si="22"/>
        <v>0</v>
      </c>
      <c r="AS80" s="330">
        <f t="shared" si="22"/>
        <v>0</v>
      </c>
      <c r="AT80" s="330">
        <f t="shared" si="22"/>
        <v>0</v>
      </c>
      <c r="AU80" s="330">
        <f t="shared" si="22"/>
        <v>0</v>
      </c>
      <c r="AV80" s="330">
        <f t="shared" si="22"/>
        <v>0</v>
      </c>
      <c r="AX80" s="330">
        <f>(INDEX(_regrA1,ROW(),_mes)*Prevs!$D$5 +   INDEX(_regrA1,ROW(),IF(_mes=1,12,_mes-1))*(7-Prevs!$D$5))/7</f>
        <v>0</v>
      </c>
      <c r="AY80" s="330">
        <f t="shared" si="20"/>
        <v>0</v>
      </c>
      <c r="AZ80" s="330">
        <f t="shared" si="20"/>
        <v>0</v>
      </c>
      <c r="BA80" s="330">
        <f>(INDEX(_regrA1,ROW(),_mes)*Prevs!G$5 +   INDEX(_regrA1,ROW(),IF(_mes=12,1,_mes+1))*(7-Prevs!G$5))/7</f>
        <v>0</v>
      </c>
      <c r="BB80" s="330">
        <f>(INDEX(_regrA1,ROW(),_mes)*Prevs!H$5 +   INDEX(_regrA1,ROW(),IF(_mes=12,1,_mes+1))*(7-Prevs!H$5))/7</f>
        <v>0</v>
      </c>
      <c r="BC80" s="330">
        <f>(INDEX(_regrA1,ROW(),_mes)*Prevs!I$5 +   INDEX(_regrA1,ROW(),IF(_mes=12,1,_mes+1))*(7-Prevs!I$5))/7</f>
        <v>0</v>
      </c>
      <c r="BD80">
        <f t="shared" si="23"/>
        <v>0</v>
      </c>
      <c r="BE80">
        <f t="shared" si="23"/>
        <v>0</v>
      </c>
      <c r="BF80">
        <f t="shared" si="23"/>
        <v>0</v>
      </c>
      <c r="BG80">
        <f t="shared" si="23"/>
        <v>0</v>
      </c>
      <c r="BH80">
        <f t="shared" si="23"/>
        <v>0</v>
      </c>
      <c r="BI80">
        <f t="shared" si="23"/>
        <v>0</v>
      </c>
    </row>
    <row r="81" spans="2:61" x14ac:dyDescent="0.25">
      <c r="B81" s="312"/>
      <c r="C81" s="307"/>
      <c r="D81" s="312"/>
      <c r="E81" s="307"/>
      <c r="F81" s="315"/>
      <c r="G81" s="315"/>
      <c r="H81" s="315"/>
      <c r="I81" s="315"/>
      <c r="J81" s="315"/>
      <c r="K81" s="315"/>
      <c r="L81" s="315"/>
      <c r="M81" s="315"/>
      <c r="N81" s="315"/>
      <c r="O81" s="315"/>
      <c r="P81" s="315"/>
      <c r="Q81" s="315"/>
      <c r="R81" s="307"/>
      <c r="S81" s="307"/>
      <c r="T81" s="312"/>
      <c r="U81" s="307"/>
      <c r="V81" s="312"/>
      <c r="W81" s="307"/>
      <c r="X81" s="313"/>
      <c r="Y81" s="313"/>
      <c r="Z81" s="313"/>
      <c r="AA81" s="313"/>
      <c r="AB81" s="313"/>
      <c r="AC81" s="313"/>
      <c r="AD81" s="313"/>
      <c r="AE81" s="313"/>
      <c r="AF81" s="313"/>
      <c r="AG81" s="313"/>
      <c r="AH81" s="313"/>
      <c r="AI81" s="313"/>
      <c r="AK81" s="330">
        <f>(INDEX(_regrA0,ROW(),_mes)*Prevs!$D$5 +   INDEX(_regrA0,ROW(),IF(_mes=1,12,_mes-1))*(7-Prevs!$D$5))/7</f>
        <v>0</v>
      </c>
      <c r="AL81" s="330">
        <f t="shared" si="18"/>
        <v>0</v>
      </c>
      <c r="AM81" s="330">
        <f t="shared" si="18"/>
        <v>0</v>
      </c>
      <c r="AN81" s="330">
        <f>(INDEX(_regrA0,ROW(),_mes)*Prevs!G$5 +   INDEX(_regrA0,ROW(),IF(_mes=12,1,_mes+1))*(7-Prevs!G$5))/7</f>
        <v>0</v>
      </c>
      <c r="AO81" s="330">
        <f>(INDEX(_regrA0,ROW(),_mes)*Prevs!H$5 +   INDEX(_regrA0,ROW(),IF(_mes=12,1,_mes+1))*(7-Prevs!H$5))/7</f>
        <v>0</v>
      </c>
      <c r="AP81" s="330">
        <f>(INDEX(_regrA0,ROW(),_mes)*Prevs!I$5 +   INDEX(_regrA0,ROW(),IF(_mes=12,1,_mes+1))*(7-Prevs!I$5))/7</f>
        <v>0</v>
      </c>
      <c r="AQ81" s="330">
        <f t="shared" si="22"/>
        <v>0</v>
      </c>
      <c r="AR81" s="330">
        <f t="shared" si="22"/>
        <v>0</v>
      </c>
      <c r="AS81" s="330">
        <f t="shared" si="22"/>
        <v>0</v>
      </c>
      <c r="AT81" s="330">
        <f t="shared" si="22"/>
        <v>0</v>
      </c>
      <c r="AU81" s="330">
        <f t="shared" si="22"/>
        <v>0</v>
      </c>
      <c r="AV81" s="330">
        <f t="shared" si="22"/>
        <v>0</v>
      </c>
      <c r="AX81" s="330">
        <f>(INDEX(_regrA1,ROW(),_mes)*Prevs!$D$5 +   INDEX(_regrA1,ROW(),IF(_mes=1,12,_mes-1))*(7-Prevs!$D$5))/7</f>
        <v>0</v>
      </c>
      <c r="AY81" s="330">
        <f t="shared" si="20"/>
        <v>0</v>
      </c>
      <c r="AZ81" s="330">
        <f t="shared" si="20"/>
        <v>0</v>
      </c>
      <c r="BA81" s="330">
        <f>(INDEX(_regrA1,ROW(),_mes)*Prevs!G$5 +   INDEX(_regrA1,ROW(),IF(_mes=12,1,_mes+1))*(7-Prevs!G$5))/7</f>
        <v>0</v>
      </c>
      <c r="BB81" s="330">
        <f>(INDEX(_regrA1,ROW(),_mes)*Prevs!H$5 +   INDEX(_regrA1,ROW(),IF(_mes=12,1,_mes+1))*(7-Prevs!H$5))/7</f>
        <v>0</v>
      </c>
      <c r="BC81" s="330">
        <f>(INDEX(_regrA1,ROW(),_mes)*Prevs!I$5 +   INDEX(_regrA1,ROW(),IF(_mes=12,1,_mes+1))*(7-Prevs!I$5))/7</f>
        <v>0</v>
      </c>
      <c r="BD81">
        <f t="shared" si="23"/>
        <v>0</v>
      </c>
      <c r="BE81">
        <f t="shared" si="23"/>
        <v>0</v>
      </c>
      <c r="BF81">
        <f t="shared" si="23"/>
        <v>0</v>
      </c>
      <c r="BG81">
        <f t="shared" si="23"/>
        <v>0</v>
      </c>
      <c r="BH81">
        <f t="shared" si="23"/>
        <v>0</v>
      </c>
      <c r="BI81">
        <f t="shared" si="23"/>
        <v>0</v>
      </c>
    </row>
    <row r="82" spans="2:61" x14ac:dyDescent="0.25">
      <c r="B82" s="312"/>
      <c r="C82" s="307"/>
      <c r="D82" s="312"/>
      <c r="E82" s="307"/>
      <c r="F82" s="315"/>
      <c r="G82" s="315"/>
      <c r="H82" s="315"/>
      <c r="I82" s="315"/>
      <c r="J82" s="315"/>
      <c r="K82" s="315"/>
      <c r="L82" s="315"/>
      <c r="M82" s="315"/>
      <c r="N82" s="315"/>
      <c r="O82" s="315"/>
      <c r="P82" s="315"/>
      <c r="Q82" s="315"/>
      <c r="R82" s="307"/>
      <c r="S82" s="307"/>
      <c r="T82" s="312"/>
      <c r="U82" s="307"/>
      <c r="V82" s="312"/>
      <c r="W82" s="307"/>
      <c r="X82" s="313"/>
      <c r="Y82" s="313"/>
      <c r="Z82" s="313"/>
      <c r="AA82" s="313"/>
      <c r="AB82" s="313"/>
      <c r="AC82" s="313"/>
      <c r="AD82" s="313"/>
      <c r="AE82" s="313"/>
      <c r="AF82" s="313"/>
      <c r="AG82" s="313"/>
      <c r="AH82" s="313"/>
      <c r="AI82" s="313"/>
      <c r="AK82" s="330">
        <f>(INDEX(_regrA0,ROW(),_mes)*Prevs!$D$5 +   INDEX(_regrA0,ROW(),IF(_mes=1,12,_mes-1))*(7-Prevs!$D$5))/7</f>
        <v>0</v>
      </c>
      <c r="AL82" s="330">
        <f t="shared" si="18"/>
        <v>0</v>
      </c>
      <c r="AM82" s="330">
        <f t="shared" si="18"/>
        <v>0</v>
      </c>
      <c r="AN82" s="330">
        <f>(INDEX(_regrA0,ROW(),_mes)*Prevs!G$5 +   INDEX(_regrA0,ROW(),IF(_mes=12,1,_mes+1))*(7-Prevs!G$5))/7</f>
        <v>0</v>
      </c>
      <c r="AO82" s="330">
        <f>(INDEX(_regrA0,ROW(),_mes)*Prevs!H$5 +   INDEX(_regrA0,ROW(),IF(_mes=12,1,_mes+1))*(7-Prevs!H$5))/7</f>
        <v>0</v>
      </c>
      <c r="AP82" s="330">
        <f>(INDEX(_regrA0,ROW(),_mes)*Prevs!I$5 +   INDEX(_regrA0,ROW(),IF(_mes=12,1,_mes+1))*(7-Prevs!I$5))/7</f>
        <v>0</v>
      </c>
      <c r="AQ82" s="330">
        <f t="shared" si="22"/>
        <v>0</v>
      </c>
      <c r="AR82" s="330">
        <f t="shared" si="22"/>
        <v>0</v>
      </c>
      <c r="AS82" s="330">
        <f t="shared" si="22"/>
        <v>0</v>
      </c>
      <c r="AT82" s="330">
        <f t="shared" si="22"/>
        <v>0</v>
      </c>
      <c r="AU82" s="330">
        <f t="shared" si="22"/>
        <v>0</v>
      </c>
      <c r="AV82" s="330">
        <f t="shared" si="22"/>
        <v>0</v>
      </c>
      <c r="AX82" s="330">
        <f>(INDEX(_regrA1,ROW(),_mes)*Prevs!$D$5 +   INDEX(_regrA1,ROW(),IF(_mes=1,12,_mes-1))*(7-Prevs!$D$5))/7</f>
        <v>0</v>
      </c>
      <c r="AY82" s="330">
        <f t="shared" si="20"/>
        <v>0</v>
      </c>
      <c r="AZ82" s="330">
        <f t="shared" si="20"/>
        <v>0</v>
      </c>
      <c r="BA82" s="330">
        <f>(INDEX(_regrA1,ROW(),_mes)*Prevs!G$5 +   INDEX(_regrA1,ROW(),IF(_mes=12,1,_mes+1))*(7-Prevs!G$5))/7</f>
        <v>0</v>
      </c>
      <c r="BB82" s="330">
        <f>(INDEX(_regrA1,ROW(),_mes)*Prevs!H$5 +   INDEX(_regrA1,ROW(),IF(_mes=12,1,_mes+1))*(7-Prevs!H$5))/7</f>
        <v>0</v>
      </c>
      <c r="BC82" s="330">
        <f>(INDEX(_regrA1,ROW(),_mes)*Prevs!I$5 +   INDEX(_regrA1,ROW(),IF(_mes=12,1,_mes+1))*(7-Prevs!I$5))/7</f>
        <v>0</v>
      </c>
      <c r="BD82">
        <f t="shared" si="23"/>
        <v>0</v>
      </c>
      <c r="BE82">
        <f t="shared" si="23"/>
        <v>0</v>
      </c>
      <c r="BF82">
        <f t="shared" si="23"/>
        <v>0</v>
      </c>
      <c r="BG82">
        <f t="shared" si="23"/>
        <v>0</v>
      </c>
      <c r="BH82">
        <f t="shared" si="23"/>
        <v>0</v>
      </c>
      <c r="BI82">
        <f t="shared" si="23"/>
        <v>0</v>
      </c>
    </row>
    <row r="83" spans="2:61" x14ac:dyDescent="0.25">
      <c r="B83" s="312"/>
      <c r="C83" s="307"/>
      <c r="D83" s="312"/>
      <c r="E83" s="307"/>
      <c r="F83" s="315"/>
      <c r="G83" s="315"/>
      <c r="H83" s="315"/>
      <c r="I83" s="315"/>
      <c r="J83" s="315"/>
      <c r="K83" s="315"/>
      <c r="L83" s="315"/>
      <c r="M83" s="315"/>
      <c r="N83" s="315"/>
      <c r="O83" s="315"/>
      <c r="P83" s="315"/>
      <c r="Q83" s="315"/>
      <c r="R83" s="307"/>
      <c r="S83" s="307"/>
      <c r="T83" s="312"/>
      <c r="U83" s="307"/>
      <c r="V83" s="312"/>
      <c r="W83" s="307"/>
      <c r="X83" s="313"/>
      <c r="Y83" s="313"/>
      <c r="Z83" s="313"/>
      <c r="AA83" s="313"/>
      <c r="AB83" s="313"/>
      <c r="AC83" s="313"/>
      <c r="AD83" s="313"/>
      <c r="AE83" s="313"/>
      <c r="AF83" s="313"/>
      <c r="AG83" s="313"/>
      <c r="AH83" s="313"/>
      <c r="AI83" s="313"/>
      <c r="AK83" s="330">
        <f>(INDEX(_regrA0,ROW(),_mes)*Prevs!$D$5 +   INDEX(_regrA0,ROW(),IF(_mes=1,12,_mes-1))*(7-Prevs!$D$5))/7</f>
        <v>0</v>
      </c>
      <c r="AL83" s="330">
        <f t="shared" si="18"/>
        <v>0</v>
      </c>
      <c r="AM83" s="330">
        <f t="shared" si="18"/>
        <v>0</v>
      </c>
      <c r="AN83" s="330">
        <f>(INDEX(_regrA0,ROW(),_mes)*Prevs!G$5 +   INDEX(_regrA0,ROW(),IF(_mes=12,1,_mes+1))*(7-Prevs!G$5))/7</f>
        <v>0</v>
      </c>
      <c r="AO83" s="330">
        <f>(INDEX(_regrA0,ROW(),_mes)*Prevs!H$5 +   INDEX(_regrA0,ROW(),IF(_mes=12,1,_mes+1))*(7-Prevs!H$5))/7</f>
        <v>0</v>
      </c>
      <c r="AP83" s="330">
        <f>(INDEX(_regrA0,ROW(),_mes)*Prevs!I$5 +   INDEX(_regrA0,ROW(),IF(_mes=12,1,_mes+1))*(7-Prevs!I$5))/7</f>
        <v>0</v>
      </c>
      <c r="AQ83" s="330">
        <f t="shared" si="22"/>
        <v>0</v>
      </c>
      <c r="AR83" s="330">
        <f t="shared" si="22"/>
        <v>0</v>
      </c>
      <c r="AS83" s="330">
        <f t="shared" si="22"/>
        <v>0</v>
      </c>
      <c r="AT83" s="330">
        <f t="shared" si="22"/>
        <v>0</v>
      </c>
      <c r="AU83" s="330">
        <f t="shared" si="22"/>
        <v>0</v>
      </c>
      <c r="AV83" s="330">
        <f t="shared" si="22"/>
        <v>0</v>
      </c>
      <c r="AX83" s="330">
        <f>(INDEX(_regrA1,ROW(),_mes)*Prevs!$D$5 +   INDEX(_regrA1,ROW(),IF(_mes=1,12,_mes-1))*(7-Prevs!$D$5))/7</f>
        <v>0</v>
      </c>
      <c r="AY83" s="330">
        <f t="shared" si="20"/>
        <v>0</v>
      </c>
      <c r="AZ83" s="330">
        <f t="shared" si="20"/>
        <v>0</v>
      </c>
      <c r="BA83" s="330">
        <f>(INDEX(_regrA1,ROW(),_mes)*Prevs!G$5 +   INDEX(_regrA1,ROW(),IF(_mes=12,1,_mes+1))*(7-Prevs!G$5))/7</f>
        <v>0</v>
      </c>
      <c r="BB83" s="330">
        <f>(INDEX(_regrA1,ROW(),_mes)*Prevs!H$5 +   INDEX(_regrA1,ROW(),IF(_mes=12,1,_mes+1))*(7-Prevs!H$5))/7</f>
        <v>0</v>
      </c>
      <c r="BC83" s="330">
        <f>(INDEX(_regrA1,ROW(),_mes)*Prevs!I$5 +   INDEX(_regrA1,ROW(),IF(_mes=12,1,_mes+1))*(7-Prevs!I$5))/7</f>
        <v>0</v>
      </c>
      <c r="BD83">
        <f t="shared" si="23"/>
        <v>0</v>
      </c>
      <c r="BE83">
        <f t="shared" si="23"/>
        <v>0</v>
      </c>
      <c r="BF83">
        <f t="shared" si="23"/>
        <v>0</v>
      </c>
      <c r="BG83">
        <f t="shared" si="23"/>
        <v>0</v>
      </c>
      <c r="BH83">
        <f t="shared" si="23"/>
        <v>0</v>
      </c>
      <c r="BI83">
        <f t="shared" si="23"/>
        <v>0</v>
      </c>
    </row>
    <row r="84" spans="2:61" x14ac:dyDescent="0.25">
      <c r="B84" s="312"/>
      <c r="C84" s="307"/>
      <c r="D84" s="312"/>
      <c r="E84" s="307"/>
      <c r="F84" s="307"/>
      <c r="G84" s="307"/>
      <c r="H84" s="307"/>
      <c r="I84" s="307"/>
      <c r="J84" s="307"/>
      <c r="K84" s="307"/>
      <c r="L84" s="307"/>
      <c r="M84" s="307"/>
      <c r="N84" s="307"/>
      <c r="O84" s="307"/>
      <c r="P84" s="307"/>
      <c r="Q84" s="307"/>
      <c r="R84" s="307"/>
      <c r="S84" s="307"/>
      <c r="T84" s="312"/>
      <c r="U84" s="307"/>
      <c r="V84" s="312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K84" s="330">
        <f>(INDEX(_regrA0,ROW(),_mes)*Prevs!$D$5 +   INDEX(_regrA0,ROW(),IF(_mes=1,12,_mes-1))*(7-Prevs!$D$5))/7</f>
        <v>0</v>
      </c>
      <c r="AL84" s="330">
        <f t="shared" si="18"/>
        <v>0</v>
      </c>
      <c r="AM84" s="330">
        <f t="shared" si="18"/>
        <v>0</v>
      </c>
      <c r="AN84" s="330">
        <f>(INDEX(_regrA0,ROW(),_mes)*Prevs!G$5 +   INDEX(_regrA0,ROW(),IF(_mes=12,1,_mes+1))*(7-Prevs!G$5))/7</f>
        <v>0</v>
      </c>
      <c r="AO84" s="330">
        <f>(INDEX(_regrA0,ROW(),_mes)*Prevs!H$5 +   INDEX(_regrA0,ROW(),IF(_mes=12,1,_mes+1))*(7-Prevs!H$5))/7</f>
        <v>0</v>
      </c>
      <c r="AP84" s="330">
        <f>(INDEX(_regrA0,ROW(),_mes)*Prevs!I$5 +   INDEX(_regrA0,ROW(),IF(_mes=12,1,_mes+1))*(7-Prevs!I$5))/7</f>
        <v>0</v>
      </c>
      <c r="AQ84" s="330">
        <f t="shared" si="22"/>
        <v>0</v>
      </c>
      <c r="AR84" s="330">
        <f t="shared" si="22"/>
        <v>0</v>
      </c>
      <c r="AS84" s="330">
        <f t="shared" si="22"/>
        <v>0</v>
      </c>
      <c r="AT84" s="330">
        <f t="shared" si="22"/>
        <v>0</v>
      </c>
      <c r="AU84" s="330">
        <f t="shared" si="22"/>
        <v>0</v>
      </c>
      <c r="AV84" s="330">
        <f t="shared" si="22"/>
        <v>0</v>
      </c>
      <c r="AX84" s="330">
        <f>(INDEX(_regrA1,ROW(),_mes)*Prevs!$D$5 +   INDEX(_regrA1,ROW(),IF(_mes=1,12,_mes-1))*(7-Prevs!$D$5))/7</f>
        <v>0</v>
      </c>
      <c r="AY84" s="330">
        <f t="shared" si="20"/>
        <v>0</v>
      </c>
      <c r="AZ84" s="330">
        <f t="shared" si="20"/>
        <v>0</v>
      </c>
      <c r="BA84" s="330">
        <f>(INDEX(_regrA1,ROW(),_mes)*Prevs!G$5 +   INDEX(_regrA1,ROW(),IF(_mes=12,1,_mes+1))*(7-Prevs!G$5))/7</f>
        <v>0</v>
      </c>
      <c r="BB84" s="330">
        <f>(INDEX(_regrA1,ROW(),_mes)*Prevs!H$5 +   INDEX(_regrA1,ROW(),IF(_mes=12,1,_mes+1))*(7-Prevs!H$5))/7</f>
        <v>0</v>
      </c>
      <c r="BC84" s="330">
        <f>(INDEX(_regrA1,ROW(),_mes)*Prevs!I$5 +   INDEX(_regrA1,ROW(),IF(_mes=12,1,_mes+1))*(7-Prevs!I$5))/7</f>
        <v>0</v>
      </c>
      <c r="BD84">
        <f t="shared" si="23"/>
        <v>0</v>
      </c>
      <c r="BE84">
        <f t="shared" si="23"/>
        <v>0</v>
      </c>
      <c r="BF84">
        <f t="shared" si="23"/>
        <v>0</v>
      </c>
      <c r="BG84">
        <f t="shared" si="23"/>
        <v>0</v>
      </c>
      <c r="BH84">
        <f t="shared" si="23"/>
        <v>0</v>
      </c>
      <c r="BI84">
        <f t="shared" si="23"/>
        <v>0</v>
      </c>
    </row>
    <row r="85" spans="2:61" x14ac:dyDescent="0.25">
      <c r="B85" s="312"/>
      <c r="C85" s="307"/>
      <c r="D85" s="312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7"/>
      <c r="R85" s="307"/>
      <c r="S85" s="307"/>
      <c r="T85" s="312"/>
      <c r="U85" s="307"/>
      <c r="V85" s="312"/>
      <c r="W85" s="307"/>
      <c r="X85" s="307"/>
      <c r="Y85" s="307"/>
      <c r="Z85" s="307"/>
      <c r="AA85" s="307"/>
      <c r="AB85" s="307"/>
      <c r="AC85" s="307"/>
      <c r="AD85" s="307"/>
      <c r="AE85" s="307"/>
      <c r="AF85" s="307"/>
      <c r="AG85" s="307"/>
      <c r="AH85" s="307"/>
      <c r="AI85" s="307"/>
      <c r="AK85" s="330">
        <f>(INDEX(_regrA0,ROW(),_mes)*Prevs!$D$5 +   INDEX(_regrA0,ROW(),IF(_mes=1,12,_mes-1))*(7-Prevs!$D$5))/7</f>
        <v>0</v>
      </c>
      <c r="AL85" s="330">
        <f t="shared" si="18"/>
        <v>0</v>
      </c>
      <c r="AM85" s="330">
        <f t="shared" si="18"/>
        <v>0</v>
      </c>
      <c r="AN85" s="330">
        <f>(INDEX(_regrA0,ROW(),_mes)*Prevs!G$5 +   INDEX(_regrA0,ROW(),IF(_mes=12,1,_mes+1))*(7-Prevs!G$5))/7</f>
        <v>0</v>
      </c>
      <c r="AO85" s="330">
        <f>(INDEX(_regrA0,ROW(),_mes)*Prevs!H$5 +   INDEX(_regrA0,ROW(),IF(_mes=12,1,_mes+1))*(7-Prevs!H$5))/7</f>
        <v>0</v>
      </c>
      <c r="AP85" s="330">
        <f>(INDEX(_regrA0,ROW(),_mes)*Prevs!I$5 +   INDEX(_regrA0,ROW(),IF(_mes=12,1,_mes+1))*(7-Prevs!I$5))/7</f>
        <v>0</v>
      </c>
      <c r="AQ85" s="330">
        <f t="shared" si="22"/>
        <v>0</v>
      </c>
      <c r="AR85" s="330">
        <f t="shared" si="22"/>
        <v>0</v>
      </c>
      <c r="AS85" s="330">
        <f t="shared" si="22"/>
        <v>0</v>
      </c>
      <c r="AT85" s="330">
        <f t="shared" si="22"/>
        <v>0</v>
      </c>
      <c r="AU85" s="330">
        <f t="shared" si="22"/>
        <v>0</v>
      </c>
      <c r="AV85" s="330">
        <f t="shared" si="22"/>
        <v>0</v>
      </c>
      <c r="AX85" s="330">
        <f>(INDEX(_regrA1,ROW(),_mes)*Prevs!$D$5 +   INDEX(_regrA1,ROW(),IF(_mes=1,12,_mes-1))*(7-Prevs!$D$5))/7</f>
        <v>0</v>
      </c>
      <c r="AY85" s="330">
        <f t="shared" si="20"/>
        <v>0</v>
      </c>
      <c r="AZ85" s="330">
        <f t="shared" si="20"/>
        <v>0</v>
      </c>
      <c r="BA85" s="330">
        <f>(INDEX(_regrA1,ROW(),_mes)*Prevs!G$5 +   INDEX(_regrA1,ROW(),IF(_mes=12,1,_mes+1))*(7-Prevs!G$5))/7</f>
        <v>0</v>
      </c>
      <c r="BB85" s="330">
        <f>(INDEX(_regrA1,ROW(),_mes)*Prevs!H$5 +   INDEX(_regrA1,ROW(),IF(_mes=12,1,_mes+1))*(7-Prevs!H$5))/7</f>
        <v>0</v>
      </c>
      <c r="BC85" s="330">
        <f>(INDEX(_regrA1,ROW(),_mes)*Prevs!I$5 +   INDEX(_regrA1,ROW(),IF(_mes=12,1,_mes+1))*(7-Prevs!I$5))/7</f>
        <v>0</v>
      </c>
      <c r="BD85">
        <f t="shared" si="23"/>
        <v>0</v>
      </c>
      <c r="BE85">
        <f t="shared" si="23"/>
        <v>0</v>
      </c>
      <c r="BF85">
        <f t="shared" si="23"/>
        <v>0</v>
      </c>
      <c r="BG85">
        <f t="shared" si="23"/>
        <v>0</v>
      </c>
      <c r="BH85">
        <f t="shared" si="23"/>
        <v>0</v>
      </c>
      <c r="BI85">
        <f t="shared" si="23"/>
        <v>0</v>
      </c>
    </row>
    <row r="86" spans="2:61" x14ac:dyDescent="0.25">
      <c r="B86" s="312"/>
      <c r="C86" s="307"/>
      <c r="D86" s="312"/>
      <c r="E86" s="307"/>
      <c r="F86" s="307"/>
      <c r="G86" s="307"/>
      <c r="H86" s="307"/>
      <c r="I86" s="307"/>
      <c r="J86" s="307"/>
      <c r="K86" s="307"/>
      <c r="L86" s="307"/>
      <c r="M86" s="307"/>
      <c r="N86" s="307"/>
      <c r="O86" s="307"/>
      <c r="P86" s="307"/>
      <c r="Q86" s="307"/>
      <c r="R86" s="307"/>
      <c r="S86" s="307"/>
      <c r="T86" s="312"/>
      <c r="U86" s="307"/>
      <c r="V86" s="312"/>
      <c r="W86" s="307"/>
      <c r="X86" s="307"/>
      <c r="Y86" s="307"/>
      <c r="Z86" s="307"/>
      <c r="AA86" s="307"/>
      <c r="AB86" s="307"/>
      <c r="AC86" s="307"/>
      <c r="AD86" s="307"/>
      <c r="AE86" s="307"/>
      <c r="AF86" s="307"/>
      <c r="AG86" s="307"/>
      <c r="AH86" s="307"/>
      <c r="AI86" s="307"/>
      <c r="AK86" s="330">
        <f>(INDEX(_regrA0,ROW(),_mes)*Prevs!$D$5 +   INDEX(_regrA0,ROW(),IF(_mes=1,12,_mes-1))*(7-Prevs!$D$5))/7</f>
        <v>0</v>
      </c>
      <c r="AL86" s="330">
        <f t="shared" ref="AL86:AM92" si="24">INDEX(_regrA0,ROW(),_mes)</f>
        <v>0</v>
      </c>
      <c r="AM86" s="330">
        <f t="shared" si="24"/>
        <v>0</v>
      </c>
      <c r="AN86" s="330">
        <f>(INDEX(_regrA0,ROW(),_mes)*Prevs!G$5 +   INDEX(_regrA0,ROW(),IF(_mes=12,1,_mes+1))*(7-Prevs!G$5))/7</f>
        <v>0</v>
      </c>
      <c r="AO86" s="330">
        <f>(INDEX(_regrA0,ROW(),_mes)*Prevs!H$5 +   INDEX(_regrA0,ROW(),IF(_mes=12,1,_mes+1))*(7-Prevs!H$5))/7</f>
        <v>0</v>
      </c>
      <c r="AP86" s="330">
        <f>(INDEX(_regrA0,ROW(),_mes)*Prevs!I$5 +   INDEX(_regrA0,ROW(),IF(_mes=12,1,_mes+1))*(7-Prevs!I$5))/7</f>
        <v>0</v>
      </c>
      <c r="AQ86" s="330">
        <f t="shared" ref="AQ86:AV92" si="25">INDEX(_regrA0,ROW(),IF(_mes=12,1,_mes+1))</f>
        <v>0</v>
      </c>
      <c r="AR86" s="330">
        <f t="shared" si="25"/>
        <v>0</v>
      </c>
      <c r="AS86" s="330">
        <f t="shared" si="25"/>
        <v>0</v>
      </c>
      <c r="AT86" s="330">
        <f t="shared" si="25"/>
        <v>0</v>
      </c>
      <c r="AU86" s="330">
        <f t="shared" si="25"/>
        <v>0</v>
      </c>
      <c r="AV86" s="330">
        <f t="shared" si="25"/>
        <v>0</v>
      </c>
      <c r="AX86" s="330">
        <f>(INDEX(_regrA1,ROW(),_mes)*Prevs!$D$5 +   INDEX(_regrA1,ROW(),IF(_mes=1,12,_mes-1))*(7-Prevs!$D$5))/7</f>
        <v>0</v>
      </c>
      <c r="AY86" s="330">
        <f t="shared" ref="AY86:AZ92" si="26">INDEX(_regrA1,ROW(),_mes)</f>
        <v>0</v>
      </c>
      <c r="AZ86" s="330">
        <f t="shared" si="26"/>
        <v>0</v>
      </c>
      <c r="BA86" s="330">
        <f>(INDEX(_regrA1,ROW(),_mes)*Prevs!G$5 +   INDEX(_regrA1,ROW(),IF(_mes=12,1,_mes+1))*(7-Prevs!G$5))/7</f>
        <v>0</v>
      </c>
      <c r="BB86" s="330">
        <f>(INDEX(_regrA1,ROW(),_mes)*Prevs!H$5 +   INDEX(_regrA1,ROW(),IF(_mes=12,1,_mes+1))*(7-Prevs!H$5))/7</f>
        <v>0</v>
      </c>
      <c r="BC86" s="330">
        <f>(INDEX(_regrA1,ROW(),_mes)*Prevs!I$5 +   INDEX(_regrA1,ROW(),IF(_mes=12,1,_mes+1))*(7-Prevs!I$5))/7</f>
        <v>0</v>
      </c>
      <c r="BD86">
        <f t="shared" ref="BD86:BI92" si="27">INDEX(_regrA1,ROW(),IF(_mes=12,1,_mes+1))</f>
        <v>0</v>
      </c>
      <c r="BE86">
        <f t="shared" si="27"/>
        <v>0</v>
      </c>
      <c r="BF86">
        <f t="shared" si="27"/>
        <v>0</v>
      </c>
      <c r="BG86">
        <f t="shared" si="27"/>
        <v>0</v>
      </c>
      <c r="BH86">
        <f t="shared" si="27"/>
        <v>0</v>
      </c>
      <c r="BI86">
        <f t="shared" si="27"/>
        <v>0</v>
      </c>
    </row>
    <row r="87" spans="2:61" x14ac:dyDescent="0.25">
      <c r="B87" s="312"/>
      <c r="C87" s="307"/>
      <c r="D87" s="312"/>
      <c r="E87" s="307"/>
      <c r="F87" s="307"/>
      <c r="G87" s="307"/>
      <c r="H87" s="307"/>
      <c r="I87" s="307"/>
      <c r="J87" s="307"/>
      <c r="K87" s="307"/>
      <c r="L87" s="307"/>
      <c r="M87" s="307"/>
      <c r="N87" s="307"/>
      <c r="O87" s="307"/>
      <c r="P87" s="307"/>
      <c r="Q87" s="307"/>
      <c r="R87" s="307"/>
      <c r="S87" s="307"/>
      <c r="T87" s="312"/>
      <c r="U87" s="307"/>
      <c r="V87" s="312"/>
      <c r="W87" s="307"/>
      <c r="X87" s="307"/>
      <c r="Y87" s="307"/>
      <c r="Z87" s="307"/>
      <c r="AA87" s="307"/>
      <c r="AB87" s="307"/>
      <c r="AC87" s="307"/>
      <c r="AD87" s="307"/>
      <c r="AE87" s="307"/>
      <c r="AF87" s="307"/>
      <c r="AG87" s="307"/>
      <c r="AH87" s="307"/>
      <c r="AI87" s="307"/>
      <c r="AK87" s="330">
        <f>(INDEX(_regrA0,ROW(),_mes)*Prevs!$D$5 +   INDEX(_regrA0,ROW(),IF(_mes=1,12,_mes-1))*(7-Prevs!$D$5))/7</f>
        <v>0</v>
      </c>
      <c r="AL87" s="330">
        <f t="shared" si="24"/>
        <v>0</v>
      </c>
      <c r="AM87" s="330">
        <f t="shared" si="24"/>
        <v>0</v>
      </c>
      <c r="AN87" s="330">
        <f>(INDEX(_regrA0,ROW(),_mes)*Prevs!G$5 +   INDEX(_regrA0,ROW(),IF(_mes=12,1,_mes+1))*(7-Prevs!G$5))/7</f>
        <v>0</v>
      </c>
      <c r="AO87" s="330">
        <f>(INDEX(_regrA0,ROW(),_mes)*Prevs!H$5 +   INDEX(_regrA0,ROW(),IF(_mes=12,1,_mes+1))*(7-Prevs!H$5))/7</f>
        <v>0</v>
      </c>
      <c r="AP87" s="330">
        <f>(INDEX(_regrA0,ROW(),_mes)*Prevs!I$5 +   INDEX(_regrA0,ROW(),IF(_mes=12,1,_mes+1))*(7-Prevs!I$5))/7</f>
        <v>0</v>
      </c>
      <c r="AQ87" s="330">
        <f t="shared" si="25"/>
        <v>0</v>
      </c>
      <c r="AR87" s="330">
        <f t="shared" si="25"/>
        <v>0</v>
      </c>
      <c r="AS87" s="330">
        <f t="shared" si="25"/>
        <v>0</v>
      </c>
      <c r="AT87" s="330">
        <f t="shared" si="25"/>
        <v>0</v>
      </c>
      <c r="AU87" s="330">
        <f t="shared" si="25"/>
        <v>0</v>
      </c>
      <c r="AV87" s="330">
        <f t="shared" si="25"/>
        <v>0</v>
      </c>
      <c r="AX87" s="330">
        <f>(INDEX(_regrA1,ROW(),_mes)*Prevs!$D$5 +   INDEX(_regrA1,ROW(),IF(_mes=1,12,_mes-1))*(7-Prevs!$D$5))/7</f>
        <v>0</v>
      </c>
      <c r="AY87" s="330">
        <f t="shared" si="26"/>
        <v>0</v>
      </c>
      <c r="AZ87" s="330">
        <f t="shared" si="26"/>
        <v>0</v>
      </c>
      <c r="BA87" s="330">
        <f>(INDEX(_regrA1,ROW(),_mes)*Prevs!G$5 +   INDEX(_regrA1,ROW(),IF(_mes=12,1,_mes+1))*(7-Prevs!G$5))/7</f>
        <v>0</v>
      </c>
      <c r="BB87" s="330">
        <f>(INDEX(_regrA1,ROW(),_mes)*Prevs!H$5 +   INDEX(_regrA1,ROW(),IF(_mes=12,1,_mes+1))*(7-Prevs!H$5))/7</f>
        <v>0</v>
      </c>
      <c r="BC87" s="330">
        <f>(INDEX(_regrA1,ROW(),_mes)*Prevs!I$5 +   INDEX(_regrA1,ROW(),IF(_mes=12,1,_mes+1))*(7-Prevs!I$5))/7</f>
        <v>0</v>
      </c>
      <c r="BD87">
        <f t="shared" si="27"/>
        <v>0</v>
      </c>
      <c r="BE87">
        <f t="shared" si="27"/>
        <v>0</v>
      </c>
      <c r="BF87">
        <f t="shared" si="27"/>
        <v>0</v>
      </c>
      <c r="BG87">
        <f t="shared" si="27"/>
        <v>0</v>
      </c>
      <c r="BH87">
        <f t="shared" si="27"/>
        <v>0</v>
      </c>
      <c r="BI87">
        <f t="shared" si="27"/>
        <v>0</v>
      </c>
    </row>
    <row r="88" spans="2:61" x14ac:dyDescent="0.25">
      <c r="B88" s="312"/>
      <c r="C88" s="307"/>
      <c r="D88" s="312"/>
      <c r="E88" s="307"/>
      <c r="F88" s="307"/>
      <c r="G88" s="307"/>
      <c r="H88" s="307"/>
      <c r="I88" s="307"/>
      <c r="J88" s="307"/>
      <c r="K88" s="307"/>
      <c r="L88" s="307"/>
      <c r="M88" s="307"/>
      <c r="N88" s="307"/>
      <c r="O88" s="307"/>
      <c r="P88" s="307"/>
      <c r="Q88" s="307"/>
      <c r="R88" s="307"/>
      <c r="S88" s="307"/>
      <c r="T88" s="312"/>
      <c r="U88" s="307"/>
      <c r="V88" s="312"/>
      <c r="W88" s="307"/>
      <c r="X88" s="307"/>
      <c r="Y88" s="307"/>
      <c r="Z88" s="307"/>
      <c r="AA88" s="307"/>
      <c r="AB88" s="307"/>
      <c r="AC88" s="307"/>
      <c r="AD88" s="307"/>
      <c r="AE88" s="307"/>
      <c r="AF88" s="307"/>
      <c r="AG88" s="307"/>
      <c r="AH88" s="307"/>
      <c r="AI88" s="307"/>
      <c r="AK88" s="330">
        <f>(INDEX(_regrA0,ROW(),_mes)*Prevs!$D$5 +   INDEX(_regrA0,ROW(),IF(_mes=1,12,_mes-1))*(7-Prevs!$D$5))/7</f>
        <v>0</v>
      </c>
      <c r="AL88" s="330">
        <f t="shared" si="24"/>
        <v>0</v>
      </c>
      <c r="AM88" s="330">
        <f t="shared" si="24"/>
        <v>0</v>
      </c>
      <c r="AN88" s="330">
        <f>(INDEX(_regrA0,ROW(),_mes)*Prevs!G$5 +   INDEX(_regrA0,ROW(),IF(_mes=12,1,_mes+1))*(7-Prevs!G$5))/7</f>
        <v>0</v>
      </c>
      <c r="AO88" s="330">
        <f>(INDEX(_regrA0,ROW(),_mes)*Prevs!H$5 +   INDEX(_regrA0,ROW(),IF(_mes=12,1,_mes+1))*(7-Prevs!H$5))/7</f>
        <v>0</v>
      </c>
      <c r="AP88" s="330">
        <f>(INDEX(_regrA0,ROW(),_mes)*Prevs!I$5 +   INDEX(_regrA0,ROW(),IF(_mes=12,1,_mes+1))*(7-Prevs!I$5))/7</f>
        <v>0</v>
      </c>
      <c r="AQ88" s="330">
        <f t="shared" si="25"/>
        <v>0</v>
      </c>
      <c r="AR88" s="330">
        <f t="shared" si="25"/>
        <v>0</v>
      </c>
      <c r="AS88" s="330">
        <f t="shared" si="25"/>
        <v>0</v>
      </c>
      <c r="AT88" s="330">
        <f t="shared" si="25"/>
        <v>0</v>
      </c>
      <c r="AU88" s="330">
        <f t="shared" si="25"/>
        <v>0</v>
      </c>
      <c r="AV88" s="330">
        <f t="shared" si="25"/>
        <v>0</v>
      </c>
      <c r="AX88" s="330">
        <f>(INDEX(_regrA1,ROW(),_mes)*Prevs!$D$5 +   INDEX(_regrA1,ROW(),IF(_mes=1,12,_mes-1))*(7-Prevs!$D$5))/7</f>
        <v>0</v>
      </c>
      <c r="AY88" s="330">
        <f t="shared" si="26"/>
        <v>0</v>
      </c>
      <c r="AZ88" s="330">
        <f t="shared" si="26"/>
        <v>0</v>
      </c>
      <c r="BA88" s="330">
        <f>(INDEX(_regrA1,ROW(),_mes)*Prevs!G$5 +   INDEX(_regrA1,ROW(),IF(_mes=12,1,_mes+1))*(7-Prevs!G$5))/7</f>
        <v>0</v>
      </c>
      <c r="BB88" s="330">
        <f>(INDEX(_regrA1,ROW(),_mes)*Prevs!H$5 +   INDEX(_regrA1,ROW(),IF(_mes=12,1,_mes+1))*(7-Prevs!H$5))/7</f>
        <v>0</v>
      </c>
      <c r="BC88" s="330">
        <f>(INDEX(_regrA1,ROW(),_mes)*Prevs!I$5 +   INDEX(_regrA1,ROW(),IF(_mes=12,1,_mes+1))*(7-Prevs!I$5))/7</f>
        <v>0</v>
      </c>
      <c r="BD88">
        <f t="shared" si="27"/>
        <v>0</v>
      </c>
      <c r="BE88">
        <f t="shared" si="27"/>
        <v>0</v>
      </c>
      <c r="BF88">
        <f t="shared" si="27"/>
        <v>0</v>
      </c>
      <c r="BG88">
        <f t="shared" si="27"/>
        <v>0</v>
      </c>
      <c r="BH88">
        <f t="shared" si="27"/>
        <v>0</v>
      </c>
      <c r="BI88">
        <f t="shared" si="27"/>
        <v>0</v>
      </c>
    </row>
    <row r="89" spans="2:61" x14ac:dyDescent="0.25">
      <c r="B89" s="312"/>
      <c r="C89" s="307"/>
      <c r="D89" s="312"/>
      <c r="E89" s="307"/>
      <c r="F89" s="307"/>
      <c r="G89" s="307"/>
      <c r="H89" s="307"/>
      <c r="I89" s="307"/>
      <c r="J89" s="307"/>
      <c r="K89" s="307"/>
      <c r="L89" s="307"/>
      <c r="M89" s="307"/>
      <c r="N89" s="307"/>
      <c r="O89" s="307"/>
      <c r="P89" s="307"/>
      <c r="Q89" s="307"/>
      <c r="R89" s="307"/>
      <c r="S89" s="307"/>
      <c r="T89" s="312"/>
      <c r="U89" s="307"/>
      <c r="V89" s="312"/>
      <c r="W89" s="307"/>
      <c r="X89" s="307"/>
      <c r="Y89" s="307"/>
      <c r="Z89" s="307"/>
      <c r="AA89" s="307"/>
      <c r="AB89" s="307"/>
      <c r="AC89" s="307"/>
      <c r="AD89" s="307"/>
      <c r="AE89" s="307"/>
      <c r="AF89" s="307"/>
      <c r="AG89" s="307"/>
      <c r="AH89" s="307"/>
      <c r="AI89" s="307"/>
      <c r="AK89" s="330">
        <f>(INDEX(_regrA0,ROW(),_mes)*Prevs!$D$5 +   INDEX(_regrA0,ROW(),IF(_mes=1,12,_mes-1))*(7-Prevs!$D$5))/7</f>
        <v>0</v>
      </c>
      <c r="AL89" s="330">
        <f t="shared" si="24"/>
        <v>0</v>
      </c>
      <c r="AM89" s="330">
        <f t="shared" si="24"/>
        <v>0</v>
      </c>
      <c r="AN89" s="330">
        <f>(INDEX(_regrA0,ROW(),_mes)*Prevs!G$5 +   INDEX(_regrA0,ROW(),IF(_mes=12,1,_mes+1))*(7-Prevs!G$5))/7</f>
        <v>0</v>
      </c>
      <c r="AO89" s="330">
        <f>(INDEX(_regrA0,ROW(),_mes)*Prevs!H$5 +   INDEX(_regrA0,ROW(),IF(_mes=12,1,_mes+1))*(7-Prevs!H$5))/7</f>
        <v>0</v>
      </c>
      <c r="AP89" s="330">
        <f>(INDEX(_regrA0,ROW(),_mes)*Prevs!I$5 +   INDEX(_regrA0,ROW(),IF(_mes=12,1,_mes+1))*(7-Prevs!I$5))/7</f>
        <v>0</v>
      </c>
      <c r="AQ89" s="330">
        <f t="shared" si="25"/>
        <v>0</v>
      </c>
      <c r="AR89" s="330">
        <f t="shared" si="25"/>
        <v>0</v>
      </c>
      <c r="AS89" s="330">
        <f t="shared" si="25"/>
        <v>0</v>
      </c>
      <c r="AT89" s="330">
        <f t="shared" si="25"/>
        <v>0</v>
      </c>
      <c r="AU89" s="330">
        <f t="shared" si="25"/>
        <v>0</v>
      </c>
      <c r="AV89" s="330">
        <f t="shared" si="25"/>
        <v>0</v>
      </c>
      <c r="AX89" s="330">
        <f>(INDEX(_regrA1,ROW(),_mes)*Prevs!$D$5 +   INDEX(_regrA1,ROW(),IF(_mes=1,12,_mes-1))*(7-Prevs!$D$5))/7</f>
        <v>0</v>
      </c>
      <c r="AY89" s="330">
        <f t="shared" si="26"/>
        <v>0</v>
      </c>
      <c r="AZ89" s="330">
        <f t="shared" si="26"/>
        <v>0</v>
      </c>
      <c r="BA89" s="330">
        <f>(INDEX(_regrA1,ROW(),_mes)*Prevs!G$5 +   INDEX(_regrA1,ROW(),IF(_mes=12,1,_mes+1))*(7-Prevs!G$5))/7</f>
        <v>0</v>
      </c>
      <c r="BB89" s="330">
        <f>(INDEX(_regrA1,ROW(),_mes)*Prevs!H$5 +   INDEX(_regrA1,ROW(),IF(_mes=12,1,_mes+1))*(7-Prevs!H$5))/7</f>
        <v>0</v>
      </c>
      <c r="BC89" s="330">
        <f>(INDEX(_regrA1,ROW(),_mes)*Prevs!I$5 +   INDEX(_regrA1,ROW(),IF(_mes=12,1,_mes+1))*(7-Prevs!I$5))/7</f>
        <v>0</v>
      </c>
      <c r="BD89">
        <f t="shared" si="27"/>
        <v>0</v>
      </c>
      <c r="BE89">
        <f t="shared" si="27"/>
        <v>0</v>
      </c>
      <c r="BF89">
        <f t="shared" si="27"/>
        <v>0</v>
      </c>
      <c r="BG89">
        <f t="shared" si="27"/>
        <v>0</v>
      </c>
      <c r="BH89">
        <f t="shared" si="27"/>
        <v>0</v>
      </c>
      <c r="BI89">
        <f t="shared" si="27"/>
        <v>0</v>
      </c>
    </row>
    <row r="90" spans="2:61" x14ac:dyDescent="0.25">
      <c r="B90" s="312"/>
      <c r="C90" s="307"/>
      <c r="D90" s="312"/>
      <c r="E90" s="307"/>
      <c r="F90" s="307"/>
      <c r="G90" s="307"/>
      <c r="H90" s="307"/>
      <c r="I90" s="307"/>
      <c r="J90" s="307"/>
      <c r="K90" s="307"/>
      <c r="L90" s="307"/>
      <c r="M90" s="307"/>
      <c r="N90" s="307"/>
      <c r="O90" s="307"/>
      <c r="P90" s="307"/>
      <c r="Q90" s="307"/>
      <c r="R90" s="307"/>
      <c r="S90" s="307"/>
      <c r="T90" s="312"/>
      <c r="U90" s="307"/>
      <c r="V90" s="312"/>
      <c r="W90" s="307"/>
      <c r="X90" s="307"/>
      <c r="Y90" s="307"/>
      <c r="Z90" s="307"/>
      <c r="AA90" s="307"/>
      <c r="AB90" s="307"/>
      <c r="AC90" s="307"/>
      <c r="AD90" s="307"/>
      <c r="AE90" s="307"/>
      <c r="AF90" s="307"/>
      <c r="AG90" s="307"/>
      <c r="AH90" s="307"/>
      <c r="AI90" s="307"/>
      <c r="AK90" s="330">
        <f>(INDEX(_regrA0,ROW(),_mes)*Prevs!$D$5 +   INDEX(_regrA0,ROW(),IF(_mes=1,12,_mes-1))*(7-Prevs!$D$5))/7</f>
        <v>0</v>
      </c>
      <c r="AL90" s="330">
        <f t="shared" si="24"/>
        <v>0</v>
      </c>
      <c r="AM90" s="330">
        <f t="shared" si="24"/>
        <v>0</v>
      </c>
      <c r="AN90" s="330">
        <f>(INDEX(_regrA0,ROW(),_mes)*Prevs!G$5 +   INDEX(_regrA0,ROW(),IF(_mes=12,1,_mes+1))*(7-Prevs!G$5))/7</f>
        <v>0</v>
      </c>
      <c r="AO90" s="330">
        <f>(INDEX(_regrA0,ROW(),_mes)*Prevs!H$5 +   INDEX(_regrA0,ROW(),IF(_mes=12,1,_mes+1))*(7-Prevs!H$5))/7</f>
        <v>0</v>
      </c>
      <c r="AP90" s="330">
        <f>(INDEX(_regrA0,ROW(),_mes)*Prevs!I$5 +   INDEX(_regrA0,ROW(),IF(_mes=12,1,_mes+1))*(7-Prevs!I$5))/7</f>
        <v>0</v>
      </c>
      <c r="AQ90" s="330">
        <f t="shared" si="25"/>
        <v>0</v>
      </c>
      <c r="AR90" s="330">
        <f t="shared" si="25"/>
        <v>0</v>
      </c>
      <c r="AS90" s="330">
        <f t="shared" si="25"/>
        <v>0</v>
      </c>
      <c r="AT90" s="330">
        <f t="shared" si="25"/>
        <v>0</v>
      </c>
      <c r="AU90" s="330">
        <f t="shared" si="25"/>
        <v>0</v>
      </c>
      <c r="AV90" s="330">
        <f t="shared" si="25"/>
        <v>0</v>
      </c>
      <c r="AX90" s="330">
        <f>(INDEX(_regrA1,ROW(),_mes)*Prevs!$D$5 +   INDEX(_regrA1,ROW(),IF(_mes=1,12,_mes-1))*(7-Prevs!$D$5))/7</f>
        <v>0</v>
      </c>
      <c r="AY90" s="330">
        <f t="shared" si="26"/>
        <v>0</v>
      </c>
      <c r="AZ90" s="330">
        <f t="shared" si="26"/>
        <v>0</v>
      </c>
      <c r="BA90" s="330">
        <f>(INDEX(_regrA1,ROW(),_mes)*Prevs!G$5 +   INDEX(_regrA1,ROW(),IF(_mes=12,1,_mes+1))*(7-Prevs!G$5))/7</f>
        <v>0</v>
      </c>
      <c r="BB90" s="330">
        <f>(INDEX(_regrA1,ROW(),_mes)*Prevs!H$5 +   INDEX(_regrA1,ROW(),IF(_mes=12,1,_mes+1))*(7-Prevs!H$5))/7</f>
        <v>0</v>
      </c>
      <c r="BC90" s="330">
        <f>(INDEX(_regrA1,ROW(),_mes)*Prevs!I$5 +   INDEX(_regrA1,ROW(),IF(_mes=12,1,_mes+1))*(7-Prevs!I$5))/7</f>
        <v>0</v>
      </c>
      <c r="BD90">
        <f t="shared" si="27"/>
        <v>0</v>
      </c>
      <c r="BE90">
        <f t="shared" si="27"/>
        <v>0</v>
      </c>
      <c r="BF90">
        <f t="shared" si="27"/>
        <v>0</v>
      </c>
      <c r="BG90">
        <f t="shared" si="27"/>
        <v>0</v>
      </c>
      <c r="BH90">
        <f t="shared" si="27"/>
        <v>0</v>
      </c>
      <c r="BI90">
        <f t="shared" si="27"/>
        <v>0</v>
      </c>
    </row>
    <row r="91" spans="2:61" x14ac:dyDescent="0.25">
      <c r="B91" s="312"/>
      <c r="C91" s="307"/>
      <c r="D91" s="312"/>
      <c r="E91" s="307"/>
      <c r="F91" s="307"/>
      <c r="G91" s="307"/>
      <c r="H91" s="307"/>
      <c r="I91" s="307"/>
      <c r="J91" s="307"/>
      <c r="K91" s="307"/>
      <c r="L91" s="307"/>
      <c r="M91" s="307"/>
      <c r="N91" s="307"/>
      <c r="O91" s="307"/>
      <c r="P91" s="307"/>
      <c r="Q91" s="307"/>
      <c r="R91" s="307"/>
      <c r="S91" s="307"/>
      <c r="T91" s="312"/>
      <c r="U91" s="307"/>
      <c r="V91" s="312"/>
      <c r="W91" s="307"/>
      <c r="X91" s="307"/>
      <c r="Y91" s="307"/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K91" s="330">
        <f>(INDEX(_regrA0,ROW(),_mes)*Prevs!$D$5 +   INDEX(_regrA0,ROW(),IF(_mes=1,12,_mes-1))*(7-Prevs!$D$5))/7</f>
        <v>0</v>
      </c>
      <c r="AL91" s="330">
        <f t="shared" si="24"/>
        <v>0</v>
      </c>
      <c r="AM91" s="330">
        <f t="shared" si="24"/>
        <v>0</v>
      </c>
      <c r="AN91" s="330">
        <f>(INDEX(_regrA0,ROW(),_mes)*Prevs!G$5 +   INDEX(_regrA0,ROW(),IF(_mes=12,1,_mes+1))*(7-Prevs!G$5))/7</f>
        <v>0</v>
      </c>
      <c r="AO91" s="330">
        <f>(INDEX(_regrA0,ROW(),_mes)*Prevs!H$5 +   INDEX(_regrA0,ROW(),IF(_mes=12,1,_mes+1))*(7-Prevs!H$5))/7</f>
        <v>0</v>
      </c>
      <c r="AP91" s="330">
        <f>(INDEX(_regrA0,ROW(),_mes)*Prevs!I$5 +   INDEX(_regrA0,ROW(),IF(_mes=12,1,_mes+1))*(7-Prevs!I$5))/7</f>
        <v>0</v>
      </c>
      <c r="AQ91" s="330">
        <f t="shared" si="25"/>
        <v>0</v>
      </c>
      <c r="AR91" s="330">
        <f t="shared" si="25"/>
        <v>0</v>
      </c>
      <c r="AS91" s="330">
        <f t="shared" si="25"/>
        <v>0</v>
      </c>
      <c r="AT91" s="330">
        <f t="shared" si="25"/>
        <v>0</v>
      </c>
      <c r="AU91" s="330">
        <f t="shared" si="25"/>
        <v>0</v>
      </c>
      <c r="AV91" s="330">
        <f t="shared" si="25"/>
        <v>0</v>
      </c>
      <c r="AX91" s="330">
        <f>(INDEX(_regrA1,ROW(),_mes)*Prevs!$D$5 +   INDEX(_regrA1,ROW(),IF(_mes=1,12,_mes-1))*(7-Prevs!$D$5))/7</f>
        <v>0</v>
      </c>
      <c r="AY91" s="330">
        <f t="shared" si="26"/>
        <v>0</v>
      </c>
      <c r="AZ91" s="330">
        <f t="shared" si="26"/>
        <v>0</v>
      </c>
      <c r="BA91" s="330">
        <f>(INDEX(_regrA1,ROW(),_mes)*Prevs!G$5 +   INDEX(_regrA1,ROW(),IF(_mes=12,1,_mes+1))*(7-Prevs!G$5))/7</f>
        <v>0</v>
      </c>
      <c r="BB91" s="330">
        <f>(INDEX(_regrA1,ROW(),_mes)*Prevs!H$5 +   INDEX(_regrA1,ROW(),IF(_mes=12,1,_mes+1))*(7-Prevs!H$5))/7</f>
        <v>0</v>
      </c>
      <c r="BC91" s="330">
        <f>(INDEX(_regrA1,ROW(),_mes)*Prevs!I$5 +   INDEX(_regrA1,ROW(),IF(_mes=12,1,_mes+1))*(7-Prevs!I$5))/7</f>
        <v>0</v>
      </c>
      <c r="BD91">
        <f t="shared" si="27"/>
        <v>0</v>
      </c>
      <c r="BE91">
        <f t="shared" si="27"/>
        <v>0</v>
      </c>
      <c r="BF91">
        <f t="shared" si="27"/>
        <v>0</v>
      </c>
      <c r="BG91">
        <f t="shared" si="27"/>
        <v>0</v>
      </c>
      <c r="BH91">
        <f t="shared" si="27"/>
        <v>0</v>
      </c>
      <c r="BI91">
        <f t="shared" si="27"/>
        <v>0</v>
      </c>
    </row>
    <row r="92" spans="2:61" x14ac:dyDescent="0.25">
      <c r="B92" s="312"/>
      <c r="C92" s="307"/>
      <c r="D92" s="312"/>
      <c r="E92" s="307"/>
      <c r="F92" s="307"/>
      <c r="G92" s="307"/>
      <c r="H92" s="307"/>
      <c r="I92" s="307"/>
      <c r="J92" s="307"/>
      <c r="K92" s="307"/>
      <c r="L92" s="307"/>
      <c r="M92" s="307"/>
      <c r="N92" s="307"/>
      <c r="O92" s="307"/>
      <c r="P92" s="307"/>
      <c r="Q92" s="307"/>
      <c r="R92" s="307"/>
      <c r="S92" s="307"/>
      <c r="T92" s="312"/>
      <c r="U92" s="307"/>
      <c r="V92" s="312"/>
      <c r="W92" s="307"/>
      <c r="X92" s="307"/>
      <c r="Y92" s="307"/>
      <c r="Z92" s="307"/>
      <c r="AA92" s="307"/>
      <c r="AB92" s="307"/>
      <c r="AC92" s="307"/>
      <c r="AD92" s="307"/>
      <c r="AE92" s="307"/>
      <c r="AF92" s="307"/>
      <c r="AG92" s="307"/>
      <c r="AH92" s="307"/>
      <c r="AI92" s="307"/>
      <c r="AK92" s="330">
        <f>(INDEX(_regrA0,ROW(),_mes)*Prevs!$D$5 +   INDEX(_regrA0,ROW(),IF(_mes=1,12,_mes-1))*(7-Prevs!$D$5))/7</f>
        <v>0</v>
      </c>
      <c r="AL92" s="330">
        <f t="shared" si="24"/>
        <v>0</v>
      </c>
      <c r="AM92" s="330">
        <f t="shared" si="24"/>
        <v>0</v>
      </c>
      <c r="AN92" s="330">
        <f>(INDEX(_regrA0,ROW(),_mes)*Prevs!G$5 +   INDEX(_regrA0,ROW(),IF(_mes=12,1,_mes+1))*(7-Prevs!G$5))/7</f>
        <v>0</v>
      </c>
      <c r="AO92" s="330">
        <f>(INDEX(_regrA0,ROW(),_mes)*Prevs!H$5 +   INDEX(_regrA0,ROW(),IF(_mes=12,1,_mes+1))*(7-Prevs!H$5))/7</f>
        <v>0</v>
      </c>
      <c r="AP92" s="330">
        <f>(INDEX(_regrA0,ROW(),_mes)*Prevs!I$5 +   INDEX(_regrA0,ROW(),IF(_mes=12,1,_mes+1))*(7-Prevs!I$5))/7</f>
        <v>0</v>
      </c>
      <c r="AQ92" s="330">
        <f t="shared" si="25"/>
        <v>0</v>
      </c>
      <c r="AR92" s="330">
        <f t="shared" si="25"/>
        <v>0</v>
      </c>
      <c r="AS92" s="330">
        <f t="shared" si="25"/>
        <v>0</v>
      </c>
      <c r="AT92" s="330">
        <f t="shared" si="25"/>
        <v>0</v>
      </c>
      <c r="AU92" s="330">
        <f t="shared" si="25"/>
        <v>0</v>
      </c>
      <c r="AV92" s="330">
        <f t="shared" si="25"/>
        <v>0</v>
      </c>
      <c r="AX92" s="330">
        <f>(INDEX(_regrA1,ROW(),_mes)*Prevs!$D$5 +   INDEX(_regrA1,ROW(),IF(_mes=1,12,_mes-1))*(7-Prevs!$D$5))/7</f>
        <v>0</v>
      </c>
      <c r="AY92" s="330">
        <f t="shared" si="26"/>
        <v>0</v>
      </c>
      <c r="AZ92" s="330">
        <f t="shared" si="26"/>
        <v>0</v>
      </c>
      <c r="BA92" s="330">
        <f>(INDEX(_regrA1,ROW(),_mes)*Prevs!G$5 +   INDEX(_regrA1,ROW(),IF(_mes=12,1,_mes+1))*(7-Prevs!G$5))/7</f>
        <v>0</v>
      </c>
      <c r="BB92" s="330">
        <f>(INDEX(_regrA1,ROW(),_mes)*Prevs!H$5 +   INDEX(_regrA1,ROW(),IF(_mes=12,1,_mes+1))*(7-Prevs!H$5))/7</f>
        <v>0</v>
      </c>
      <c r="BC92" s="330">
        <f>(INDEX(_regrA1,ROW(),_mes)*Prevs!I$5 +   INDEX(_regrA1,ROW(),IF(_mes=12,1,_mes+1))*(7-Prevs!I$5))/7</f>
        <v>0</v>
      </c>
      <c r="BD92">
        <f t="shared" si="27"/>
        <v>0</v>
      </c>
      <c r="BE92">
        <f t="shared" si="27"/>
        <v>0</v>
      </c>
      <c r="BF92">
        <f t="shared" si="27"/>
        <v>0</v>
      </c>
      <c r="BG92">
        <f t="shared" si="27"/>
        <v>0</v>
      </c>
      <c r="BH92">
        <f t="shared" si="27"/>
        <v>0</v>
      </c>
      <c r="BI92">
        <f t="shared" si="27"/>
        <v>0</v>
      </c>
    </row>
    <row r="93" spans="2:61" x14ac:dyDescent="0.25">
      <c r="B93" s="312"/>
      <c r="C93" s="307"/>
      <c r="D93" s="312"/>
      <c r="E93" s="307"/>
      <c r="F93" s="307"/>
      <c r="G93" s="307"/>
      <c r="H93" s="307"/>
      <c r="I93" s="307"/>
      <c r="J93" s="307"/>
      <c r="K93" s="307"/>
      <c r="L93" s="307"/>
      <c r="M93" s="307"/>
      <c r="N93" s="307"/>
      <c r="O93" s="307"/>
      <c r="P93" s="307"/>
      <c r="Q93" s="307"/>
      <c r="R93" s="307"/>
      <c r="S93" s="307"/>
      <c r="T93" s="312"/>
      <c r="U93" s="307"/>
      <c r="V93" s="312"/>
      <c r="W93" s="307"/>
      <c r="X93" s="307"/>
      <c r="Y93" s="307"/>
      <c r="Z93" s="307"/>
      <c r="AA93" s="307"/>
      <c r="AB93" s="307"/>
      <c r="AC93" s="307"/>
      <c r="AD93" s="307"/>
      <c r="AE93" s="307"/>
      <c r="AF93" s="307"/>
      <c r="AG93" s="307"/>
      <c r="AH93" s="307"/>
      <c r="AI93" s="307"/>
    </row>
    <row r="94" spans="2:61" x14ac:dyDescent="0.25">
      <c r="B94" s="312"/>
      <c r="C94" s="307"/>
      <c r="D94" s="312"/>
      <c r="E94" s="307"/>
      <c r="F94" s="307"/>
      <c r="G94" s="307"/>
      <c r="H94" s="307"/>
      <c r="I94" s="307"/>
      <c r="J94" s="307"/>
      <c r="K94" s="307"/>
      <c r="L94" s="307"/>
      <c r="M94" s="307"/>
      <c r="N94" s="307"/>
      <c r="O94" s="307"/>
      <c r="P94" s="307"/>
      <c r="Q94" s="307"/>
      <c r="R94" s="307"/>
      <c r="S94" s="307"/>
      <c r="T94" s="312"/>
      <c r="U94" s="307"/>
      <c r="V94" s="312"/>
      <c r="W94" s="307"/>
      <c r="X94" s="307"/>
      <c r="Y94" s="307"/>
      <c r="Z94" s="307"/>
      <c r="AA94" s="307"/>
      <c r="AB94" s="307"/>
      <c r="AC94" s="307"/>
      <c r="AD94" s="307"/>
      <c r="AE94" s="307"/>
      <c r="AF94" s="307"/>
      <c r="AG94" s="307"/>
      <c r="AH94" s="307"/>
      <c r="AI94" s="307"/>
    </row>
    <row r="95" spans="2:61" x14ac:dyDescent="0.25">
      <c r="B95" s="312"/>
      <c r="C95" s="307"/>
      <c r="D95" s="312"/>
      <c r="E95" s="307"/>
      <c r="F95" s="307"/>
      <c r="G95" s="307"/>
      <c r="H95" s="307"/>
      <c r="I95" s="307"/>
      <c r="J95" s="307"/>
      <c r="K95" s="307"/>
      <c r="L95" s="307"/>
      <c r="M95" s="307"/>
      <c r="N95" s="307"/>
      <c r="O95" s="307"/>
      <c r="P95" s="307"/>
      <c r="Q95" s="307"/>
      <c r="R95" s="307"/>
      <c r="S95" s="307"/>
      <c r="T95" s="312"/>
      <c r="U95" s="307"/>
      <c r="V95" s="312"/>
      <c r="W95" s="307"/>
      <c r="X95" s="307"/>
      <c r="Y95" s="307"/>
      <c r="Z95" s="307"/>
      <c r="AA95" s="307"/>
      <c r="AB95" s="307"/>
      <c r="AC95" s="307"/>
      <c r="AD95" s="307"/>
      <c r="AE95" s="307"/>
      <c r="AF95" s="307"/>
      <c r="AG95" s="307"/>
      <c r="AH95" s="307"/>
      <c r="AI95" s="307"/>
    </row>
    <row r="96" spans="2:61" x14ac:dyDescent="0.25">
      <c r="B96" s="312"/>
      <c r="C96" s="307"/>
      <c r="D96" s="312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7"/>
      <c r="R96" s="307"/>
      <c r="S96" s="307"/>
      <c r="T96" s="312"/>
      <c r="U96" s="307"/>
      <c r="V96" s="312"/>
      <c r="W96" s="307"/>
      <c r="X96" s="307"/>
      <c r="Y96" s="307"/>
      <c r="Z96" s="307"/>
      <c r="AA96" s="307"/>
      <c r="AB96" s="307"/>
      <c r="AC96" s="307"/>
      <c r="AD96" s="307"/>
      <c r="AE96" s="307"/>
      <c r="AF96" s="307"/>
      <c r="AG96" s="307"/>
      <c r="AH96" s="307"/>
      <c r="AI96" s="307"/>
    </row>
    <row r="97" spans="2:35" x14ac:dyDescent="0.25">
      <c r="B97" s="312"/>
      <c r="C97" s="307"/>
      <c r="D97" s="312"/>
      <c r="E97" s="307"/>
      <c r="F97" s="307"/>
      <c r="G97" s="307"/>
      <c r="H97" s="307"/>
      <c r="I97" s="307"/>
      <c r="J97" s="307"/>
      <c r="K97" s="307"/>
      <c r="L97" s="307"/>
      <c r="M97" s="307"/>
      <c r="N97" s="307"/>
      <c r="O97" s="307"/>
      <c r="P97" s="307"/>
      <c r="Q97" s="307"/>
      <c r="R97" s="307"/>
      <c r="S97" s="307"/>
      <c r="T97" s="312"/>
      <c r="U97" s="307"/>
      <c r="V97" s="312"/>
      <c r="W97" s="307"/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</row>
    <row r="98" spans="2:35" x14ac:dyDescent="0.25">
      <c r="B98" s="312"/>
      <c r="C98" s="307"/>
      <c r="D98" s="312"/>
      <c r="E98" s="307"/>
      <c r="F98" s="307"/>
      <c r="G98" s="307"/>
      <c r="H98" s="307"/>
      <c r="I98" s="307"/>
      <c r="J98" s="307"/>
      <c r="K98" s="307"/>
      <c r="L98" s="307"/>
      <c r="M98" s="307"/>
      <c r="N98" s="307"/>
      <c r="O98" s="307"/>
      <c r="P98" s="307"/>
      <c r="Q98" s="307"/>
      <c r="R98" s="307"/>
      <c r="S98" s="307"/>
      <c r="T98" s="312"/>
      <c r="U98" s="307"/>
      <c r="V98" s="312"/>
      <c r="W98" s="307"/>
      <c r="X98" s="307"/>
      <c r="Y98" s="307"/>
      <c r="Z98" s="307"/>
      <c r="AA98" s="307"/>
      <c r="AB98" s="307"/>
      <c r="AC98" s="307"/>
      <c r="AD98" s="307"/>
      <c r="AE98" s="307"/>
      <c r="AF98" s="307"/>
      <c r="AG98" s="307"/>
      <c r="AH98" s="307"/>
      <c r="AI98" s="307"/>
    </row>
    <row r="99" spans="2:35" x14ac:dyDescent="0.25">
      <c r="B99" s="312"/>
      <c r="C99" s="307"/>
      <c r="D99" s="312"/>
      <c r="E99" s="307"/>
      <c r="F99" s="307"/>
      <c r="G99" s="307"/>
      <c r="H99" s="307"/>
      <c r="I99" s="307"/>
      <c r="J99" s="307"/>
      <c r="K99" s="307"/>
      <c r="L99" s="307"/>
      <c r="M99" s="307"/>
      <c r="N99" s="307"/>
      <c r="O99" s="307"/>
      <c r="P99" s="307"/>
      <c r="Q99" s="307"/>
      <c r="R99" s="307"/>
      <c r="S99" s="307"/>
      <c r="T99" s="312"/>
      <c r="U99" s="307"/>
      <c r="V99" s="312"/>
      <c r="W99" s="307"/>
      <c r="X99" s="307"/>
      <c r="Y99" s="307"/>
      <c r="Z99" s="307"/>
      <c r="AA99" s="307"/>
      <c r="AB99" s="307"/>
      <c r="AC99" s="307"/>
      <c r="AD99" s="307"/>
      <c r="AE99" s="307"/>
      <c r="AF99" s="307"/>
      <c r="AG99" s="307"/>
      <c r="AH99" s="307"/>
      <c r="AI99" s="307"/>
    </row>
    <row r="100" spans="2:35" x14ac:dyDescent="0.25">
      <c r="B100" s="312"/>
      <c r="C100" s="307"/>
      <c r="D100" s="312"/>
      <c r="E100" s="307"/>
      <c r="F100" s="307"/>
      <c r="G100" s="307"/>
      <c r="H100" s="307"/>
      <c r="I100" s="307"/>
      <c r="J100" s="307"/>
      <c r="K100" s="307"/>
      <c r="L100" s="307"/>
      <c r="M100" s="307"/>
      <c r="N100" s="307"/>
      <c r="O100" s="307"/>
      <c r="P100" s="307"/>
      <c r="Q100" s="307"/>
      <c r="R100" s="307"/>
      <c r="S100" s="307"/>
      <c r="T100" s="312"/>
      <c r="U100" s="307"/>
      <c r="V100" s="312"/>
      <c r="W100" s="307"/>
      <c r="X100" s="307"/>
      <c r="Y100" s="307"/>
      <c r="Z100" s="307"/>
      <c r="AA100" s="307"/>
      <c r="AB100" s="307"/>
      <c r="AC100" s="307"/>
      <c r="AD100" s="307"/>
      <c r="AE100" s="307"/>
      <c r="AF100" s="307"/>
      <c r="AG100" s="307"/>
      <c r="AH100" s="307"/>
      <c r="AI100" s="307"/>
    </row>
    <row r="101" spans="2:35" x14ac:dyDescent="0.25">
      <c r="B101" s="312"/>
      <c r="C101" s="307"/>
      <c r="D101" s="312"/>
      <c r="E101" s="307"/>
      <c r="F101" s="307"/>
      <c r="G101" s="307"/>
      <c r="H101" s="307"/>
      <c r="I101" s="307"/>
      <c r="J101" s="307"/>
      <c r="K101" s="307"/>
      <c r="L101" s="307"/>
      <c r="M101" s="307"/>
      <c r="N101" s="307"/>
      <c r="O101" s="307"/>
      <c r="P101" s="307"/>
      <c r="Q101" s="307"/>
      <c r="R101" s="307"/>
      <c r="S101" s="307"/>
      <c r="T101" s="312"/>
      <c r="U101" s="307"/>
      <c r="V101" s="312"/>
      <c r="W101" s="307"/>
      <c r="X101" s="307"/>
      <c r="Y101" s="307"/>
      <c r="Z101" s="307"/>
      <c r="AA101" s="307"/>
      <c r="AB101" s="307"/>
      <c r="AC101" s="307"/>
      <c r="AD101" s="307"/>
      <c r="AE101" s="307"/>
      <c r="AF101" s="307"/>
      <c r="AG101" s="307"/>
      <c r="AH101" s="307"/>
      <c r="AI101" s="307"/>
    </row>
    <row r="102" spans="2:35" x14ac:dyDescent="0.25">
      <c r="B102" s="312"/>
      <c r="C102" s="307"/>
      <c r="D102" s="312"/>
      <c r="E102" s="307"/>
      <c r="F102" s="307"/>
      <c r="G102" s="307"/>
      <c r="H102" s="307"/>
      <c r="I102" s="307"/>
      <c r="J102" s="307"/>
      <c r="K102" s="307"/>
      <c r="L102" s="307"/>
      <c r="M102" s="307"/>
      <c r="N102" s="307"/>
      <c r="O102" s="307"/>
      <c r="P102" s="307"/>
      <c r="Q102" s="307"/>
      <c r="R102" s="307"/>
      <c r="S102" s="307"/>
      <c r="T102" s="312"/>
      <c r="U102" s="307"/>
      <c r="V102" s="312"/>
      <c r="W102" s="307"/>
      <c r="X102" s="307"/>
      <c r="Y102" s="307"/>
      <c r="Z102" s="307"/>
      <c r="AA102" s="307"/>
      <c r="AB102" s="307"/>
      <c r="AC102" s="307"/>
      <c r="AD102" s="307"/>
      <c r="AE102" s="307"/>
      <c r="AF102" s="307"/>
      <c r="AG102" s="307"/>
      <c r="AH102" s="307"/>
      <c r="AI102" s="307"/>
    </row>
    <row r="107" spans="2:35" x14ac:dyDescent="0.25">
      <c r="B107" s="304"/>
      <c r="C107" s="304"/>
      <c r="D107" s="304"/>
      <c r="E107" s="304"/>
      <c r="F107" s="305"/>
      <c r="G107" s="305"/>
      <c r="H107" s="305"/>
      <c r="I107" s="305"/>
      <c r="J107" s="305"/>
      <c r="K107" s="305"/>
      <c r="L107" s="305"/>
      <c r="M107" s="305"/>
      <c r="N107" s="305"/>
      <c r="O107" s="305"/>
      <c r="P107" s="305"/>
      <c r="Q107" s="305"/>
      <c r="R107" s="304"/>
      <c r="S107" s="304"/>
      <c r="T107" s="304"/>
      <c r="U107" s="304"/>
      <c r="V107" s="304"/>
      <c r="W107" s="304"/>
      <c r="X107" s="310"/>
      <c r="Y107" s="310"/>
      <c r="Z107" s="310"/>
      <c r="AA107" s="310"/>
      <c r="AB107" s="310"/>
      <c r="AC107" s="310"/>
      <c r="AD107" s="310"/>
      <c r="AE107" s="310"/>
      <c r="AF107" s="310"/>
      <c r="AG107" s="310"/>
      <c r="AH107" s="310"/>
      <c r="AI107" s="310"/>
    </row>
    <row r="109" spans="2:35" x14ac:dyDescent="0.25">
      <c r="B109" s="304"/>
      <c r="C109" s="304"/>
      <c r="D109" s="304"/>
      <c r="E109" s="304"/>
      <c r="F109" s="305"/>
      <c r="G109" s="305"/>
      <c r="H109" s="305"/>
      <c r="I109" s="305"/>
      <c r="J109" s="305"/>
      <c r="K109" s="305"/>
      <c r="L109" s="305"/>
      <c r="M109" s="305"/>
      <c r="N109" s="305"/>
      <c r="O109" s="305"/>
      <c r="P109" s="305"/>
      <c r="Q109" s="305"/>
      <c r="R109" s="304"/>
      <c r="S109" s="304"/>
      <c r="T109" s="304"/>
      <c r="U109" s="304"/>
      <c r="V109" s="304"/>
      <c r="W109" s="304"/>
      <c r="X109" s="310"/>
      <c r="Y109" s="310"/>
      <c r="Z109" s="310"/>
      <c r="AA109" s="310"/>
      <c r="AB109" s="310"/>
      <c r="AC109" s="310"/>
      <c r="AD109" s="310"/>
      <c r="AE109" s="310"/>
      <c r="AF109" s="310"/>
      <c r="AG109" s="310"/>
      <c r="AH109" s="310"/>
      <c r="AI109" s="310"/>
    </row>
    <row r="111" spans="2:35" x14ac:dyDescent="0.25">
      <c r="B111" s="304"/>
      <c r="C111" s="304"/>
      <c r="D111" s="304"/>
      <c r="E111" s="304"/>
      <c r="F111" s="305"/>
      <c r="G111" s="305"/>
      <c r="H111" s="305"/>
      <c r="I111" s="305"/>
      <c r="J111" s="305"/>
      <c r="K111" s="305"/>
      <c r="L111" s="305"/>
      <c r="M111" s="305"/>
      <c r="N111" s="305"/>
      <c r="O111" s="305"/>
      <c r="P111" s="305"/>
      <c r="Q111" s="305"/>
      <c r="R111" s="304"/>
      <c r="S111" s="304"/>
      <c r="T111" s="304"/>
      <c r="U111" s="304"/>
      <c r="V111" s="304"/>
      <c r="W111" s="304"/>
      <c r="X111" s="310"/>
      <c r="Y111" s="310"/>
      <c r="Z111" s="310"/>
      <c r="AA111" s="310"/>
      <c r="AB111" s="310"/>
      <c r="AC111" s="310"/>
      <c r="AD111" s="310"/>
      <c r="AE111" s="310"/>
      <c r="AF111" s="310"/>
      <c r="AG111" s="310"/>
      <c r="AH111" s="310"/>
      <c r="AI111" s="310"/>
    </row>
    <row r="113" spans="6:35" x14ac:dyDescent="0.25">
      <c r="F113" s="305"/>
      <c r="G113" s="305"/>
      <c r="H113" s="305"/>
      <c r="I113" s="305"/>
      <c r="J113" s="305"/>
      <c r="K113" s="305"/>
      <c r="L113" s="305"/>
      <c r="M113" s="305"/>
      <c r="N113" s="305"/>
      <c r="O113" s="305"/>
      <c r="P113" s="305"/>
      <c r="Q113" s="305"/>
      <c r="R113" s="304"/>
      <c r="S113" s="304"/>
      <c r="T113" s="304"/>
      <c r="U113" s="304"/>
      <c r="V113" s="304"/>
      <c r="W113" s="304"/>
      <c r="X113" s="310"/>
      <c r="Y113" s="310"/>
      <c r="Z113" s="310"/>
      <c r="AA113" s="310"/>
      <c r="AB113" s="310"/>
      <c r="AC113" s="310"/>
      <c r="AD113" s="310"/>
      <c r="AE113" s="310"/>
      <c r="AF113" s="310"/>
      <c r="AG113" s="310"/>
      <c r="AH113" s="310"/>
      <c r="AI113" s="310"/>
    </row>
    <row r="115" spans="6:35" x14ac:dyDescent="0.25">
      <c r="F115" s="305"/>
      <c r="G115" s="305"/>
      <c r="H115" s="305"/>
      <c r="I115" s="305"/>
      <c r="J115" s="305"/>
      <c r="K115" s="305"/>
      <c r="L115" s="305"/>
      <c r="M115" s="305"/>
      <c r="N115" s="305"/>
      <c r="O115" s="305"/>
      <c r="P115" s="305"/>
      <c r="Q115" s="305"/>
      <c r="R115" s="304"/>
      <c r="S115" s="304"/>
      <c r="T115" s="304"/>
      <c r="U115" s="304"/>
      <c r="V115" s="304"/>
      <c r="W115" s="304"/>
      <c r="X115" s="310"/>
      <c r="Y115" s="310"/>
      <c r="Z115" s="310"/>
      <c r="AA115" s="310"/>
      <c r="AB115" s="310"/>
      <c r="AC115" s="310"/>
      <c r="AD115" s="310"/>
      <c r="AE115" s="310"/>
      <c r="AF115" s="310"/>
      <c r="AG115" s="310"/>
      <c r="AH115" s="310"/>
      <c r="AI115" s="310"/>
    </row>
    <row r="117" spans="6:35" x14ac:dyDescent="0.25">
      <c r="F117" s="304"/>
      <c r="G117" s="304"/>
      <c r="H117" s="304"/>
      <c r="I117" s="304"/>
      <c r="J117" s="304"/>
      <c r="K117" s="304"/>
      <c r="L117" s="304"/>
      <c r="M117" s="304"/>
      <c r="N117" s="304"/>
      <c r="O117" s="304"/>
      <c r="P117" s="304"/>
      <c r="Q117" s="304"/>
      <c r="R117" s="304"/>
      <c r="S117" s="304"/>
      <c r="T117" s="304"/>
      <c r="U117" s="307"/>
      <c r="V117" s="304"/>
      <c r="W117" s="307"/>
      <c r="X117" s="304"/>
      <c r="Y117" s="304"/>
      <c r="Z117" s="304"/>
      <c r="AA117" s="304"/>
      <c r="AB117" s="304"/>
      <c r="AC117" s="304"/>
      <c r="AD117" s="304"/>
      <c r="AE117" s="304"/>
      <c r="AF117" s="304"/>
      <c r="AG117" s="304"/>
      <c r="AH117" s="304"/>
      <c r="AI117" s="304"/>
    </row>
    <row r="118" spans="6:35" x14ac:dyDescent="0.25">
      <c r="F118" s="304"/>
      <c r="G118" s="304"/>
      <c r="H118" s="304"/>
      <c r="I118" s="304"/>
      <c r="J118" s="304"/>
      <c r="K118" s="304"/>
      <c r="L118" s="304"/>
      <c r="M118" s="304"/>
      <c r="N118" s="304"/>
      <c r="O118" s="304"/>
      <c r="P118" s="304"/>
      <c r="Q118" s="304"/>
      <c r="R118" s="304"/>
      <c r="S118" s="304"/>
      <c r="T118" s="304"/>
      <c r="U118" s="307"/>
      <c r="V118" s="304"/>
      <c r="W118" s="307"/>
      <c r="X118" s="314"/>
      <c r="Y118" s="314"/>
      <c r="Z118" s="314"/>
      <c r="AA118" s="314"/>
      <c r="AB118" s="314"/>
      <c r="AC118" s="314"/>
      <c r="AD118" s="314"/>
      <c r="AE118" s="314"/>
      <c r="AF118" s="314"/>
      <c r="AG118" s="314"/>
      <c r="AH118" s="314"/>
      <c r="AI118" s="314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 filterMode="1"/>
  <dimension ref="A2:BH649"/>
  <sheetViews>
    <sheetView workbookViewId="0">
      <pane xSplit="12" ySplit="3" topLeftCell="M4" activePane="bottomRight" state="frozen"/>
      <selection pane="topRight" activeCell="M1" sqref="M1"/>
      <selection pane="bottomLeft" activeCell="A4" sqref="A4"/>
      <selection pane="bottomRight" activeCell="F339" sqref="F339"/>
    </sheetView>
  </sheetViews>
  <sheetFormatPr defaultRowHeight="15" x14ac:dyDescent="0.25"/>
  <cols>
    <col min="1" max="1" width="4.42578125" bestFit="1" customWidth="1"/>
    <col min="2" max="2" width="17" bestFit="1" customWidth="1"/>
    <col min="3" max="3" width="13.85546875" customWidth="1"/>
    <col min="4" max="4" width="13.28515625" customWidth="1"/>
    <col min="5" max="5" width="24.42578125" style="177" customWidth="1"/>
    <col min="6" max="6" width="17.5703125" style="177" customWidth="1"/>
    <col min="7" max="12" width="5.28515625" style="259" customWidth="1"/>
    <col min="13" max="13" width="5.28515625" style="113" customWidth="1"/>
    <col min="14" max="14" width="6.5703125" style="113" bestFit="1" customWidth="1"/>
    <col min="15" max="15" width="6.140625" bestFit="1" customWidth="1"/>
    <col min="16" max="17" width="8.7109375" customWidth="1"/>
    <col min="18" max="18" width="10.5703125" customWidth="1"/>
    <col min="19" max="20" width="7.140625" customWidth="1"/>
    <col min="21" max="21" width="10.5703125" customWidth="1"/>
    <col min="22" max="24" width="11" style="192" customWidth="1"/>
    <col min="25" max="25" width="10.85546875" style="192" customWidth="1"/>
    <col min="26" max="26" width="11" style="192" bestFit="1" customWidth="1"/>
    <col min="27" max="27" width="10" bestFit="1" customWidth="1"/>
    <col min="28" max="30" width="10.5703125" customWidth="1"/>
    <col min="31" max="31" width="10.28515625" customWidth="1"/>
    <col min="32" max="32" width="10.5703125" customWidth="1"/>
    <col min="33" max="34" width="7.140625" customWidth="1"/>
    <col min="35" max="35" width="10.5703125" customWidth="1"/>
    <col min="36" max="37" width="11" customWidth="1"/>
    <col min="38" max="38" width="11" bestFit="1" customWidth="1"/>
    <col min="39" max="39" width="10.5703125" style="113" bestFit="1" customWidth="1"/>
    <col min="40" max="40" width="11" customWidth="1"/>
    <col min="41" max="41" width="10" customWidth="1"/>
    <col min="42" max="44" width="10.5703125" customWidth="1"/>
    <col min="45" max="45" width="10.28515625" customWidth="1"/>
    <col min="46" max="46" width="10.5703125" customWidth="1"/>
    <col min="47" max="49" width="9.140625" customWidth="1"/>
    <col min="51" max="51" width="10.5703125" style="113" bestFit="1" customWidth="1"/>
    <col min="55" max="60" width="5.28515625" style="259" customWidth="1"/>
  </cols>
  <sheetData>
    <row r="2" spans="1:60" ht="15.75" thickBot="1" x14ac:dyDescent="0.3">
      <c r="G2" s="332"/>
      <c r="H2" s="332"/>
      <c r="I2" s="332"/>
      <c r="J2" s="332"/>
      <c r="K2" s="332"/>
      <c r="L2" s="332"/>
      <c r="M2" s="190"/>
      <c r="N2" s="190"/>
      <c r="O2">
        <v>1</v>
      </c>
      <c r="P2">
        <v>2</v>
      </c>
      <c r="Q2">
        <v>3</v>
      </c>
      <c r="R2">
        <v>4</v>
      </c>
      <c r="S2">
        <v>5</v>
      </c>
      <c r="T2">
        <v>6</v>
      </c>
      <c r="U2">
        <v>7</v>
      </c>
      <c r="V2" s="192">
        <v>8</v>
      </c>
      <c r="W2" s="192">
        <v>9</v>
      </c>
      <c r="X2" s="192">
        <v>10</v>
      </c>
      <c r="Y2" s="192">
        <v>11</v>
      </c>
      <c r="Z2" s="192">
        <v>12</v>
      </c>
      <c r="AA2" s="113">
        <v>1</v>
      </c>
      <c r="AB2" s="113">
        <v>2</v>
      </c>
      <c r="AC2" s="113">
        <v>3</v>
      </c>
      <c r="AD2" s="113">
        <v>4</v>
      </c>
      <c r="AE2" s="113">
        <v>5</v>
      </c>
      <c r="AF2" s="113">
        <v>6</v>
      </c>
      <c r="AG2" s="113">
        <v>7</v>
      </c>
      <c r="AH2" s="192">
        <v>8</v>
      </c>
      <c r="AI2" s="192">
        <v>9</v>
      </c>
      <c r="AJ2" s="192">
        <v>10</v>
      </c>
      <c r="AK2" s="192">
        <v>11</v>
      </c>
      <c r="AL2" s="192">
        <v>12</v>
      </c>
      <c r="AM2" s="113">
        <v>1</v>
      </c>
      <c r="AN2" s="113">
        <v>2</v>
      </c>
      <c r="AO2" s="113">
        <v>3</v>
      </c>
      <c r="AP2" s="113">
        <v>4</v>
      </c>
      <c r="AQ2" s="113">
        <v>5</v>
      </c>
      <c r="AR2" s="113">
        <v>6</v>
      </c>
      <c r="AS2" s="113">
        <v>7</v>
      </c>
      <c r="AT2" s="192">
        <v>8</v>
      </c>
      <c r="AU2" s="192">
        <v>9</v>
      </c>
      <c r="AV2" s="192">
        <v>10</v>
      </c>
      <c r="AW2" s="192">
        <v>11</v>
      </c>
      <c r="AX2" s="192">
        <v>12</v>
      </c>
      <c r="BC2" s="563" t="s">
        <v>687</v>
      </c>
      <c r="BD2" s="563"/>
      <c r="BE2" s="563"/>
      <c r="BF2" s="563"/>
      <c r="BG2" s="563"/>
      <c r="BH2" s="563"/>
    </row>
    <row r="3" spans="1:60" x14ac:dyDescent="0.25">
      <c r="A3" s="116" t="s">
        <v>531</v>
      </c>
      <c r="B3" s="116" t="s">
        <v>38</v>
      </c>
      <c r="C3" s="116" t="s">
        <v>532</v>
      </c>
      <c r="D3" s="116" t="s">
        <v>533</v>
      </c>
      <c r="E3" s="178" t="s">
        <v>492</v>
      </c>
      <c r="F3" s="178" t="s">
        <v>493</v>
      </c>
      <c r="G3" s="118"/>
      <c r="H3" s="117"/>
      <c r="I3" s="117"/>
      <c r="J3" s="117"/>
      <c r="K3" s="117"/>
      <c r="L3" s="119"/>
      <c r="M3" s="181"/>
      <c r="N3" s="191" t="s">
        <v>690</v>
      </c>
      <c r="O3" s="181" t="s">
        <v>688</v>
      </c>
      <c r="P3" s="181" t="s">
        <v>688</v>
      </c>
      <c r="Q3" s="181" t="s">
        <v>688</v>
      </c>
      <c r="R3" s="181" t="s">
        <v>688</v>
      </c>
      <c r="S3" s="181" t="s">
        <v>688</v>
      </c>
      <c r="T3" s="181" t="s">
        <v>688</v>
      </c>
      <c r="U3" s="181" t="s">
        <v>688</v>
      </c>
      <c r="V3" s="181" t="s">
        <v>688</v>
      </c>
      <c r="W3" s="181" t="s">
        <v>688</v>
      </c>
      <c r="X3" s="181" t="s">
        <v>688</v>
      </c>
      <c r="Y3" s="181" t="s">
        <v>688</v>
      </c>
      <c r="Z3" s="181" t="s">
        <v>688</v>
      </c>
      <c r="AA3" s="182" t="s">
        <v>689</v>
      </c>
      <c r="AB3" s="182" t="s">
        <v>689</v>
      </c>
      <c r="AC3" s="182" t="s">
        <v>689</v>
      </c>
      <c r="AD3" s="182" t="s">
        <v>689</v>
      </c>
      <c r="AE3" s="182" t="s">
        <v>689</v>
      </c>
      <c r="AF3" s="182" t="s">
        <v>689</v>
      </c>
      <c r="AG3" s="182" t="s">
        <v>689</v>
      </c>
      <c r="AH3" s="182" t="s">
        <v>689</v>
      </c>
      <c r="AI3" s="182" t="s">
        <v>689</v>
      </c>
      <c r="AJ3" s="182" t="s">
        <v>689</v>
      </c>
      <c r="AK3" s="182" t="s">
        <v>689</v>
      </c>
      <c r="AL3" s="182" t="s">
        <v>689</v>
      </c>
      <c r="AM3" s="182" t="s">
        <v>272</v>
      </c>
      <c r="AN3" s="182" t="s">
        <v>272</v>
      </c>
      <c r="AO3" s="182" t="s">
        <v>272</v>
      </c>
      <c r="AP3" s="182" t="s">
        <v>272</v>
      </c>
      <c r="AQ3" s="182" t="s">
        <v>272</v>
      </c>
      <c r="AR3" s="182" t="s">
        <v>272</v>
      </c>
      <c r="AS3" s="182" t="s">
        <v>272</v>
      </c>
      <c r="AT3" s="182" t="s">
        <v>272</v>
      </c>
      <c r="AU3" s="182" t="s">
        <v>272</v>
      </c>
      <c r="AV3" s="182" t="s">
        <v>272</v>
      </c>
      <c r="AW3" s="182" t="s">
        <v>272</v>
      </c>
      <c r="AX3" s="182" t="s">
        <v>272</v>
      </c>
      <c r="AY3" s="182"/>
      <c r="BC3" s="118" t="s">
        <v>494</v>
      </c>
      <c r="BD3" s="117" t="s">
        <v>495</v>
      </c>
      <c r="BE3" s="117" t="s">
        <v>496</v>
      </c>
      <c r="BF3" s="117" t="s">
        <v>497</v>
      </c>
      <c r="BG3" s="117" t="s">
        <v>498</v>
      </c>
      <c r="BH3" s="119" t="s">
        <v>685</v>
      </c>
    </row>
    <row r="4" spans="1:60" hidden="1" x14ac:dyDescent="0.25">
      <c r="A4" s="113">
        <v>1</v>
      </c>
      <c r="B4" s="176" t="s">
        <v>534</v>
      </c>
      <c r="C4" s="113">
        <v>1931</v>
      </c>
      <c r="D4" s="113">
        <v>2013</v>
      </c>
      <c r="E4" s="177" t="s">
        <v>2</v>
      </c>
      <c r="F4" s="177" t="s">
        <v>2</v>
      </c>
      <c r="G4" s="357"/>
      <c r="N4" s="113">
        <f>MATCH(A4,Entrada!$A$53:$A$372,0)</f>
        <v>1</v>
      </c>
      <c r="O4">
        <f>IF(NOT(ISNA($N4)),INDEX(Entrada!$C$53:$N$372,$N4,O$2),0)</f>
        <v>248</v>
      </c>
      <c r="P4">
        <f>IF(NOT(ISNA($N4)),INDEX(Entrada!$C$53:$N$372,$N4,P$2),0)</f>
        <v>225</v>
      </c>
      <c r="Q4">
        <f>IF(NOT(ISNA($N4)),INDEX(Entrada!$C$53:$N$372,$N4,Q$2),0)</f>
        <v>200</v>
      </c>
      <c r="R4">
        <f>IF(NOT(ISNA($N4)),INDEX(Entrada!$C$53:$N$372,$N4,R$2),0)</f>
        <v>137</v>
      </c>
      <c r="S4">
        <f>IF(NOT(ISNA($N4)),INDEX(Entrada!$C$53:$N$372,$N4,S$2),0)</f>
        <v>103</v>
      </c>
      <c r="T4">
        <f>IF(NOT(ISNA($N4)),INDEX(Entrada!$C$53:$N$372,$N4,T$2),0)</f>
        <v>87</v>
      </c>
      <c r="U4">
        <f>IF(NOT(ISNA($N4)),INDEX(Entrada!$C$53:$N$372,$N4,U$2),0)</f>
        <v>73</v>
      </c>
      <c r="V4" s="192">
        <f>IF(NOT(ISNA($N4)),INDEX(Entrada!$C$53:$N$372,$N4,V$2),0)</f>
        <v>63</v>
      </c>
      <c r="W4" s="192">
        <f>IF(NOT(ISNA($N4)),INDEX(Entrada!$C$53:$N$372,$N4,W$2),0)</f>
        <v>66</v>
      </c>
      <c r="X4" s="192">
        <f>IF(NOT(ISNA($N4)),INDEX(Entrada!$C$53:$N$372,$N4,X$2),0)</f>
        <v>77</v>
      </c>
      <c r="Y4" s="192">
        <f>IF(NOT(ISNA($N4)),INDEX(Entrada!$C$53:$N$372,$N4,Y$2),0)</f>
        <v>110</v>
      </c>
      <c r="Z4" s="192">
        <f>IF(NOT(ISNA($N4)),INDEX(Entrada!$C$53:$N$372,$N4,Z$2),0)</f>
        <v>180</v>
      </c>
      <c r="AA4" s="259">
        <f>IF(AND(NOT(_incrementaisPassadas),
      OR(
       AND(_semanaAtual&gt;Prevs!D$6,_tipo="Semanal"),
       AND(_mes&gt;AA$2,_tipo="Mensal")
      )), 0,
IF($G4&gt;0,INDEX($O$4:$Z$323,$G4,O$2),0)+IF($H4&gt;0,INDEX($O$4:$Z$323,$H4,O$2),0)+IF($I4&gt;0,INDEX($O$4:$Z$323,$I4,O$2),0)+IF($J4&gt;0,INDEX($O$4:$Z$323,$J4,O$2),0)+IF($K4&gt;0,INDEX($O$4:$Z$323,$K4,O$2),0)+IF($L4&gt;0,INDEX($O$4:$Z$323,$L4,O$2),0))</f>
        <v>0</v>
      </c>
      <c r="AB4" s="259">
        <f>IF(AND(NOT(_incrementaisPassadas),
      OR(
       AND(_semanaAtual&gt;Prevs!E$6,_tipo="Semanal"),
       AND(_mes&gt;AB$2,_tipo="Mensal")
      )), 0,
IF($G4&gt;0,INDEX($O$4:$Z$323,$G4,P$2),0)+IF($H4&gt;0,INDEX($O$4:$Z$323,$H4,P$2),0)+IF($I4&gt;0,INDEX($O$4:$Z$323,$I4,P$2),0)+IF($J4&gt;0,INDEX($O$4:$Z$323,$J4,P$2),0)+IF($K4&gt;0,INDEX($O$4:$Z$323,$K4,P$2),0)+IF($L4&gt;0,INDEX($O$4:$Z$323,$L4,P$2),0))</f>
        <v>0</v>
      </c>
      <c r="AC4" s="259">
        <f>IF(AND(NOT(_incrementaisPassadas),
      OR(
       AND(_semanaAtual&gt;Prevs!F$6,_tipo="Semanal"),
       AND(_mes&gt;AC$2,_tipo="Mensal")
      )), 0,
IF($G4&gt;0,INDEX($O$4:$Z$323,$G4,Q$2),0)+IF($H4&gt;0,INDEX($O$4:$Z$323,$H4,Q$2),0)+IF($I4&gt;0,INDEX($O$4:$Z$323,$I4,Q$2),0)+IF($J4&gt;0,INDEX($O$4:$Z$323,$J4,Q$2),0)+IF($K4&gt;0,INDEX($O$4:$Z$323,$K4,Q$2),0)+IF($L4&gt;0,INDEX($O$4:$Z$323,$L4,Q$2),0))</f>
        <v>0</v>
      </c>
      <c r="AD4" s="259">
        <f>IF(AND(NOT(_incrementaisPassadas),
      OR(
       AND(_semanaAtual&gt;Prevs!G$6,_tipo="Semanal"),
       AND(_mes&gt;AD$2,_tipo="Mensal")
      )), 0,
IF($G4&gt;0,INDEX($O$4:$Z$323,$G4,R$2),0)+IF($H4&gt;0,INDEX($O$4:$Z$323,$H4,R$2),0)+IF($I4&gt;0,INDEX($O$4:$Z$323,$I4,R$2),0)+IF($J4&gt;0,INDEX($O$4:$Z$323,$J4,R$2),0)+IF($K4&gt;0,INDEX($O$4:$Z$323,$K4,R$2),0)+IF($L4&gt;0,INDEX($O$4:$Z$323,$L4,R$2),0))</f>
        <v>0</v>
      </c>
      <c r="AE4" s="259">
        <f>IF(AND(NOT(_incrementaisPassadas),
      OR(
       AND(_semanaAtual&gt;Prevs!H$6,_tipo="Semanal"),
       AND(_mes&gt;AE$2,_tipo="Mensal")
      )), 0,
IF($G4&gt;0,INDEX($O$4:$Z$323,$G4,S$2),0)+IF($H4&gt;0,INDEX($O$4:$Z$323,$H4,S$2),0)+IF($I4&gt;0,INDEX($O$4:$Z$323,$I4,S$2),0)+IF($J4&gt;0,INDEX($O$4:$Z$323,$J4,S$2),0)+IF($K4&gt;0,INDEX($O$4:$Z$323,$K4,S$2),0)+IF($L4&gt;0,INDEX($O$4:$Z$323,$L4,S$2),0))</f>
        <v>0</v>
      </c>
      <c r="AF4" s="259">
        <f>IF(AND(NOT(_incrementaisPassadas),
      OR(
       AND(_semanaAtual&gt;Prevs!I$6,_tipo="Semanal"),
       AND(_mes&gt;AF$2,_tipo="Mensal")
      )), 0,
IF($G4&gt;0,INDEX($O$4:$Z$323,$G4,T$2),0)+IF($H4&gt;0,INDEX($O$4:$Z$323,$H4,T$2),0)+IF($I4&gt;0,INDEX($O$4:$Z$323,$I4,T$2),0)+IF($J4&gt;0,INDEX($O$4:$Z$323,$J4,T$2),0)+IF($K4&gt;0,INDEX($O$4:$Z$323,$K4,T$2),0)+IF($L4&gt;0,INDEX($O$4:$Z$323,$L4,T$2),0))</f>
        <v>0</v>
      </c>
      <c r="AG4" s="259">
        <f>IF(AND(NOT(_incrementaisPassadas),
      OR(
       AND(_semanaAtual&gt;Prevs!J$6,_tipo="Semanal"),
       AND(_mes&gt;AG$2,_tipo="Mensal")
      )), 0,
IF($G4&gt;0,INDEX($O$4:$Z$323,$G4,U$2),0)+IF($H4&gt;0,INDEX($O$4:$Z$323,$H4,U$2),0)+IF($I4&gt;0,INDEX($O$4:$Z$323,$I4,U$2),0)+IF($J4&gt;0,INDEX($O$4:$Z$323,$J4,U$2),0)+IF($K4&gt;0,INDEX($O$4:$Z$323,$K4,U$2),0)+IF($L4&gt;0,INDEX($O$4:$Z$323,$L4,U$2),0))</f>
        <v>0</v>
      </c>
      <c r="AH4" s="259">
        <f>IF(AND(NOT(_incrementaisPassadas),
      OR(
       AND(_semanaAtual&gt;Prevs!K$6,_tipo="Semanal"),
       AND(_mes&gt;AH$2,_tipo="Mensal")
      )), 0,
IF($G4&gt;0,INDEX($O$4:$Z$323,$G4,V$2),0)+IF($H4&gt;0,INDEX($O$4:$Z$323,$H4,V$2),0)+IF($I4&gt;0,INDEX($O$4:$Z$323,$I4,V$2),0)+IF($J4&gt;0,INDEX($O$4:$Z$323,$J4,V$2),0)+IF($K4&gt;0,INDEX($O$4:$Z$323,$K4,V$2),0)+IF($L4&gt;0,INDEX($O$4:$Z$323,$L4,V$2),0))</f>
        <v>0</v>
      </c>
      <c r="AI4" s="259">
        <f>IF(AND(NOT(_incrementaisPassadas),
      OR(
       AND(_semanaAtual&gt;Prevs!L$6,_tipo="Semanal"),
       AND(_mes&gt;AI$2,_tipo="Mensal")
      )), 0,
IF($G4&gt;0,INDEX($O$4:$Z$323,$G4,W$2),0)+IF($H4&gt;0,INDEX($O$4:$Z$323,$H4,W$2),0)+IF($I4&gt;0,INDEX($O$4:$Z$323,$I4,W$2),0)+IF($J4&gt;0,INDEX($O$4:$Z$323,$J4,W$2),0)+IF($K4&gt;0,INDEX($O$4:$Z$323,$K4,W$2),0)+IF($L4&gt;0,INDEX($O$4:$Z$323,$L4,W$2),0))</f>
        <v>0</v>
      </c>
      <c r="AJ4" s="259">
        <f>IF(AND(NOT(_incrementaisPassadas),
      OR(
       AND(_semanaAtual&gt;Prevs!M$6,_tipo="Semanal"),
       AND(_mes&gt;AJ$2,_tipo="Mensal")
      )), 0,
IF($G4&gt;0,INDEX($O$4:$Z$323,$G4,X$2),0)+IF($H4&gt;0,INDEX($O$4:$Z$323,$H4,X$2),0)+IF($I4&gt;0,INDEX($O$4:$Z$323,$I4,X$2),0)+IF($J4&gt;0,INDEX($O$4:$Z$323,$J4,X$2),0)+IF($K4&gt;0,INDEX($O$4:$Z$323,$K4,X$2),0)+IF($L4&gt;0,INDEX($O$4:$Z$323,$L4,X$2),0))</f>
        <v>0</v>
      </c>
      <c r="AK4" s="259">
        <f>IF(AND(NOT(_incrementaisPassadas),
      OR(
       AND(_semanaAtual&gt;Prevs!N$6,_tipo="Semanal"),
       AND(_mes&gt;AK$2,_tipo="Mensal")
      )), 0,
IF($G4&gt;0,INDEX($O$4:$Z$323,$G4,Y$2),0)+IF($H4&gt;0,INDEX($O$4:$Z$323,$H4,Y$2),0)+IF($I4&gt;0,INDEX($O$4:$Z$323,$I4,Y$2),0)+IF($J4&gt;0,INDEX($O$4:$Z$323,$J4,Y$2),0)+IF($K4&gt;0,INDEX($O$4:$Z$323,$K4,Y$2),0)+IF($L4&gt;0,INDEX($O$4:$Z$323,$L4,Y$2),0))</f>
        <v>0</v>
      </c>
      <c r="AL4" s="259">
        <f>IF(AND(NOT(_incrementaisPassadas),
      OR(
       AND(_semanaAtual&gt;Prevs!O$6,_tipo="Semanal"),
       AND(_mes&gt;AL$2,_tipo="Mensal")
      )), 0,
IF($G4&gt;0,INDEX($O$4:$Z$323,$G4,Z$2),0)+IF($H4&gt;0,INDEX($O$4:$Z$323,$H4,Z$2),0)+IF($I4&gt;0,INDEX($O$4:$Z$323,$I4,Z$2),0)+IF($J4&gt;0,INDEX($O$4:$Z$323,$J4,Z$2),0)+IF($K4&gt;0,INDEX($O$4:$Z$323,$K4,Z$2),0)+IF($L4&gt;0,INDEX($O$4:$Z$323,$L4,Z$2),0))</f>
        <v>0</v>
      </c>
      <c r="AM4" s="113">
        <f t="shared" ref="AM4:AM67" si="0">MAX(O4-AA4,0)</f>
        <v>248</v>
      </c>
      <c r="AN4">
        <f t="shared" ref="AN4:AN67" si="1">MAX(P4-AB4,0)</f>
        <v>225</v>
      </c>
      <c r="AO4">
        <f t="shared" ref="AO4:AO67" si="2">MAX(Q4-AC4,0)</f>
        <v>200</v>
      </c>
      <c r="AP4">
        <f t="shared" ref="AP4:AP67" si="3">MAX(R4-AD4,0)</f>
        <v>137</v>
      </c>
      <c r="AQ4">
        <f t="shared" ref="AQ4:AQ67" si="4">MAX(S4-AE4,0)</f>
        <v>103</v>
      </c>
      <c r="AR4">
        <f t="shared" ref="AR4:AR67" si="5">MAX(T4-AF4,0)</f>
        <v>87</v>
      </c>
      <c r="AS4">
        <f t="shared" ref="AS4:AS67" si="6">MAX(U4-AG4,0)</f>
        <v>73</v>
      </c>
      <c r="AT4">
        <f t="shared" ref="AT4:AT67" si="7">MAX(V4-AH4,0)</f>
        <v>63</v>
      </c>
      <c r="AU4">
        <f t="shared" ref="AU4:AU67" si="8">MAX(W4-AI4,0)</f>
        <v>66</v>
      </c>
      <c r="AV4">
        <f t="shared" ref="AV4:AV67" si="9">MAX(X4-AJ4,0)</f>
        <v>77</v>
      </c>
      <c r="AW4">
        <f t="shared" ref="AW4:AW67" si="10">MAX(Y4-AK4,0)</f>
        <v>110</v>
      </c>
      <c r="AX4">
        <f t="shared" ref="AX4:AX67" si="11">MAX(Z4-AL4,0)</f>
        <v>180</v>
      </c>
    </row>
    <row r="5" spans="1:60" hidden="1" x14ac:dyDescent="0.25">
      <c r="A5" s="113">
        <v>2</v>
      </c>
      <c r="B5" s="176" t="s">
        <v>535</v>
      </c>
      <c r="C5" s="113">
        <v>1931</v>
      </c>
      <c r="D5" s="113">
        <v>2013</v>
      </c>
      <c r="E5" s="177" t="s">
        <v>2</v>
      </c>
      <c r="F5" s="177" t="s">
        <v>2</v>
      </c>
      <c r="G5" s="357"/>
      <c r="H5" s="333"/>
      <c r="N5" s="113">
        <f>MATCH(A5,Entrada!$A$53:$A$372,0)</f>
        <v>2</v>
      </c>
      <c r="O5" s="113">
        <f>IF(NOT(ISNA($N5)),INDEX(Entrada!$C$53:$N$372,$N5,O$2),0)</f>
        <v>248</v>
      </c>
      <c r="P5">
        <f>IF(NOT(ISNA($N5)),INDEX(Entrada!$C$53:$N$372,$N5,P$2),0)</f>
        <v>225</v>
      </c>
      <c r="Q5">
        <f>IF(NOT(ISNA($N5)),INDEX(Entrada!$C$53:$N$372,$N5,Q$2),0)</f>
        <v>200</v>
      </c>
      <c r="R5">
        <f>IF(NOT(ISNA($N5)),INDEX(Entrada!$C$53:$N$372,$N5,R$2),0)</f>
        <v>137</v>
      </c>
      <c r="S5">
        <f>IF(NOT(ISNA($N5)),INDEX(Entrada!$C$53:$N$372,$N5,S$2),0)</f>
        <v>103</v>
      </c>
      <c r="T5">
        <f>IF(NOT(ISNA($N5)),INDEX(Entrada!$C$53:$N$372,$N5,T$2),0)</f>
        <v>87</v>
      </c>
      <c r="U5">
        <f>IF(NOT(ISNA($N5)),INDEX(Entrada!$C$53:$N$372,$N5,U$2),0)</f>
        <v>73</v>
      </c>
      <c r="V5" s="192">
        <f>IF(NOT(ISNA($N5)),INDEX(Entrada!$C$53:$N$372,$N5,V$2),0)</f>
        <v>63</v>
      </c>
      <c r="W5" s="192">
        <f>IF(NOT(ISNA($N5)),INDEX(Entrada!$C$53:$N$372,$N5,W$2),0)</f>
        <v>66</v>
      </c>
      <c r="X5" s="192">
        <f>IF(NOT(ISNA($N5)),INDEX(Entrada!$C$53:$N$372,$N5,X$2),0)</f>
        <v>77</v>
      </c>
      <c r="Y5" s="192">
        <f>IF(NOT(ISNA($N5)),INDEX(Entrada!$C$53:$N$372,$N5,Y$2),0)</f>
        <v>110</v>
      </c>
      <c r="Z5" s="192">
        <f>IF(NOT(ISNA($N5)),INDEX(Entrada!$C$53:$N$372,$N5,Z$2),0)</f>
        <v>180</v>
      </c>
      <c r="AA5" s="259">
        <f>IF(AND(NOT(_incrementaisPassadas),
      OR(
       AND(_semanaAtual&gt;Prevs!D$6,_tipo="Semanal"),
       AND(_mes&gt;AA$2,_tipo="Mensal")
      )), 0,
IF($G5&gt;0,INDEX($O$4:$Z$323,$G5,O$2),0)+IF($H5&gt;0,INDEX($O$4:$Z$323,$H5,O$2),0)+IF($I5&gt;0,INDEX($O$4:$Z$323,$I5,O$2),0)+IF($J5&gt;0,INDEX($O$4:$Z$323,$J5,O$2),0)+IF($K5&gt;0,INDEX($O$4:$Z$323,$K5,O$2),0)+IF($L5&gt;0,INDEX($O$4:$Z$323,$L5,O$2),0))</f>
        <v>0</v>
      </c>
      <c r="AB5" s="259">
        <f>IF(AND(NOT(_incrementaisPassadas),
      OR(
       AND(_semanaAtual&gt;Prevs!E$6,_tipo="Semanal"),
       AND(_mes&gt;AB$2,_tipo="Mensal")
      )), 0,
IF($G5&gt;0,INDEX($O$4:$Z$323,$G5,P$2),0)+IF($H5&gt;0,INDEX($O$4:$Z$323,$H5,P$2),0)+IF($I5&gt;0,INDEX($O$4:$Z$323,$I5,P$2),0)+IF($J5&gt;0,INDEX($O$4:$Z$323,$J5,P$2),0)+IF($K5&gt;0,INDEX($O$4:$Z$323,$K5,P$2),0)+IF($L5&gt;0,INDEX($O$4:$Z$323,$L5,P$2),0))</f>
        <v>0</v>
      </c>
      <c r="AC5" s="259">
        <f>IF(AND(NOT(_incrementaisPassadas),
      OR(
       AND(_semanaAtual&gt;Prevs!F$6,_tipo="Semanal"),
       AND(_mes&gt;AC$2,_tipo="Mensal")
      )), 0,
IF($G5&gt;0,INDEX($O$4:$Z$323,$G5,Q$2),0)+IF($H5&gt;0,INDEX($O$4:$Z$323,$H5,Q$2),0)+IF($I5&gt;0,INDEX($O$4:$Z$323,$I5,Q$2),0)+IF($J5&gt;0,INDEX($O$4:$Z$323,$J5,Q$2),0)+IF($K5&gt;0,INDEX($O$4:$Z$323,$K5,Q$2),0)+IF($L5&gt;0,INDEX($O$4:$Z$323,$L5,Q$2),0))</f>
        <v>0</v>
      </c>
      <c r="AD5" s="259">
        <f>IF(AND(NOT(_incrementaisPassadas),
      OR(
       AND(_semanaAtual&gt;Prevs!G$6,_tipo="Semanal"),
       AND(_mes&gt;AD$2,_tipo="Mensal")
      )), 0,
IF($G5&gt;0,INDEX($O$4:$Z$323,$G5,R$2),0)+IF($H5&gt;0,INDEX($O$4:$Z$323,$H5,R$2),0)+IF($I5&gt;0,INDEX($O$4:$Z$323,$I5,R$2),0)+IF($J5&gt;0,INDEX($O$4:$Z$323,$J5,R$2),0)+IF($K5&gt;0,INDEX($O$4:$Z$323,$K5,R$2),0)+IF($L5&gt;0,INDEX($O$4:$Z$323,$L5,R$2),0))</f>
        <v>0</v>
      </c>
      <c r="AE5" s="259">
        <f>IF(AND(NOT(_incrementaisPassadas),
      OR(
       AND(_semanaAtual&gt;Prevs!H$6,_tipo="Semanal"),
       AND(_mes&gt;AE$2,_tipo="Mensal")
      )), 0,
IF($G5&gt;0,INDEX($O$4:$Z$323,$G5,S$2),0)+IF($H5&gt;0,INDEX($O$4:$Z$323,$H5,S$2),0)+IF($I5&gt;0,INDEX($O$4:$Z$323,$I5,S$2),0)+IF($J5&gt;0,INDEX($O$4:$Z$323,$J5,S$2),0)+IF($K5&gt;0,INDEX($O$4:$Z$323,$K5,S$2),0)+IF($L5&gt;0,INDEX($O$4:$Z$323,$L5,S$2),0))</f>
        <v>0</v>
      </c>
      <c r="AF5" s="259">
        <f>IF(AND(NOT(_incrementaisPassadas),
      OR(
       AND(_semanaAtual&gt;Prevs!I$6,_tipo="Semanal"),
       AND(_mes&gt;AF$2,_tipo="Mensal")
      )), 0,
IF($G5&gt;0,INDEX($O$4:$Z$323,$G5,T$2),0)+IF($H5&gt;0,INDEX($O$4:$Z$323,$H5,T$2),0)+IF($I5&gt;0,INDEX($O$4:$Z$323,$I5,T$2),0)+IF($J5&gt;0,INDEX($O$4:$Z$323,$J5,T$2),0)+IF($K5&gt;0,INDEX($O$4:$Z$323,$K5,T$2),0)+IF($L5&gt;0,INDEX($O$4:$Z$323,$L5,T$2),0))</f>
        <v>0</v>
      </c>
      <c r="AG5" s="259">
        <f>IF(AND(NOT(_incrementaisPassadas),
      OR(
       AND(_semanaAtual&gt;Prevs!J$6,_tipo="Semanal"),
       AND(_mes&gt;AG$2,_tipo="Mensal")
      )), 0,
IF($G5&gt;0,INDEX($O$4:$Z$323,$G5,U$2),0)+IF($H5&gt;0,INDEX($O$4:$Z$323,$H5,U$2),0)+IF($I5&gt;0,INDEX($O$4:$Z$323,$I5,U$2),0)+IF($J5&gt;0,INDEX($O$4:$Z$323,$J5,U$2),0)+IF($K5&gt;0,INDEX($O$4:$Z$323,$K5,U$2),0)+IF($L5&gt;0,INDEX($O$4:$Z$323,$L5,U$2),0))</f>
        <v>0</v>
      </c>
      <c r="AH5" s="259">
        <f>IF(AND(NOT(_incrementaisPassadas),
      OR(
       AND(_semanaAtual&gt;Prevs!K$6,_tipo="Semanal"),
       AND(_mes&gt;AH$2,_tipo="Mensal")
      )), 0,
IF($G5&gt;0,INDEX($O$4:$Z$323,$G5,V$2),0)+IF($H5&gt;0,INDEX($O$4:$Z$323,$H5,V$2),0)+IF($I5&gt;0,INDEX($O$4:$Z$323,$I5,V$2),0)+IF($J5&gt;0,INDEX($O$4:$Z$323,$J5,V$2),0)+IF($K5&gt;0,INDEX($O$4:$Z$323,$K5,V$2),0)+IF($L5&gt;0,INDEX($O$4:$Z$323,$L5,V$2),0))</f>
        <v>0</v>
      </c>
      <c r="AI5" s="259">
        <f>IF(AND(NOT(_incrementaisPassadas),
      OR(
       AND(_semanaAtual&gt;Prevs!L$6,_tipo="Semanal"),
       AND(_mes&gt;AI$2,_tipo="Mensal")
      )), 0,
IF($G5&gt;0,INDEX($O$4:$Z$323,$G5,W$2),0)+IF($H5&gt;0,INDEX($O$4:$Z$323,$H5,W$2),0)+IF($I5&gt;0,INDEX($O$4:$Z$323,$I5,W$2),0)+IF($J5&gt;0,INDEX($O$4:$Z$323,$J5,W$2),0)+IF($K5&gt;0,INDEX($O$4:$Z$323,$K5,W$2),0)+IF($L5&gt;0,INDEX($O$4:$Z$323,$L5,W$2),0))</f>
        <v>0</v>
      </c>
      <c r="AJ5" s="259">
        <f>IF(AND(NOT(_incrementaisPassadas),
      OR(
       AND(_semanaAtual&gt;Prevs!M$6,_tipo="Semanal"),
       AND(_mes&gt;AJ$2,_tipo="Mensal")
      )), 0,
IF($G5&gt;0,INDEX($O$4:$Z$323,$G5,X$2),0)+IF($H5&gt;0,INDEX($O$4:$Z$323,$H5,X$2),0)+IF($I5&gt;0,INDEX($O$4:$Z$323,$I5,X$2),0)+IF($J5&gt;0,INDEX($O$4:$Z$323,$J5,X$2),0)+IF($K5&gt;0,INDEX($O$4:$Z$323,$K5,X$2),0)+IF($L5&gt;0,INDEX($O$4:$Z$323,$L5,X$2),0))</f>
        <v>0</v>
      </c>
      <c r="AK5" s="259">
        <f>IF(AND(NOT(_incrementaisPassadas),
      OR(
       AND(_semanaAtual&gt;Prevs!N$6,_tipo="Semanal"),
       AND(_mes&gt;AK$2,_tipo="Mensal")
      )), 0,
IF($G5&gt;0,INDEX($O$4:$Z$323,$G5,Y$2),0)+IF($H5&gt;0,INDEX($O$4:$Z$323,$H5,Y$2),0)+IF($I5&gt;0,INDEX($O$4:$Z$323,$I5,Y$2),0)+IF($J5&gt;0,INDEX($O$4:$Z$323,$J5,Y$2),0)+IF($K5&gt;0,INDEX($O$4:$Z$323,$K5,Y$2),0)+IF($L5&gt;0,INDEX($O$4:$Z$323,$L5,Y$2),0))</f>
        <v>0</v>
      </c>
      <c r="AL5" s="259">
        <f>IF(AND(NOT(_incrementaisPassadas),
      OR(
       AND(_semanaAtual&gt;Prevs!O$6,_tipo="Semanal"),
       AND(_mes&gt;AL$2,_tipo="Mensal")
      )), 0,
IF($G5&gt;0,INDEX($O$4:$Z$323,$G5,Z$2),0)+IF($H5&gt;0,INDEX($O$4:$Z$323,$H5,Z$2),0)+IF($I5&gt;0,INDEX($O$4:$Z$323,$I5,Z$2),0)+IF($J5&gt;0,INDEX($O$4:$Z$323,$J5,Z$2),0)+IF($K5&gt;0,INDEX($O$4:$Z$323,$K5,Z$2),0)+IF($L5&gt;0,INDEX($O$4:$Z$323,$L5,Z$2),0))</f>
        <v>0</v>
      </c>
      <c r="AM5" s="113">
        <f t="shared" si="0"/>
        <v>248</v>
      </c>
      <c r="AN5">
        <f t="shared" si="1"/>
        <v>225</v>
      </c>
      <c r="AO5">
        <f t="shared" si="2"/>
        <v>200</v>
      </c>
      <c r="AP5">
        <f t="shared" si="3"/>
        <v>137</v>
      </c>
      <c r="AQ5">
        <f t="shared" si="4"/>
        <v>103</v>
      </c>
      <c r="AR5">
        <f t="shared" si="5"/>
        <v>87</v>
      </c>
      <c r="AS5">
        <f t="shared" si="6"/>
        <v>73</v>
      </c>
      <c r="AT5">
        <f t="shared" si="7"/>
        <v>63</v>
      </c>
      <c r="AU5">
        <f t="shared" si="8"/>
        <v>66</v>
      </c>
      <c r="AV5">
        <f t="shared" si="9"/>
        <v>77</v>
      </c>
      <c r="AW5">
        <f t="shared" si="10"/>
        <v>110</v>
      </c>
      <c r="AX5">
        <f t="shared" si="11"/>
        <v>180</v>
      </c>
      <c r="BC5" s="259">
        <v>1</v>
      </c>
    </row>
    <row r="6" spans="1:60" hidden="1" x14ac:dyDescent="0.25">
      <c r="A6" s="113">
        <v>3</v>
      </c>
      <c r="B6" s="176"/>
      <c r="C6" s="113">
        <v>0</v>
      </c>
      <c r="D6" s="113">
        <v>0</v>
      </c>
      <c r="E6" s="113" t="s">
        <v>686</v>
      </c>
      <c r="F6" s="113" t="s">
        <v>686</v>
      </c>
      <c r="G6" s="357"/>
      <c r="N6" s="113">
        <f>MATCH(A6,Entrada!$A$53:$A$372,0)</f>
        <v>3</v>
      </c>
      <c r="O6" s="113">
        <f>IF(NOT(ISNA($N6)),INDEX(Entrada!$C$53:$N$372,$N6,O$2),0)</f>
        <v>0</v>
      </c>
      <c r="P6">
        <f>IF(NOT(ISNA($N6)),INDEX(Entrada!$C$53:$N$372,$N6,P$2),0)</f>
        <v>0</v>
      </c>
      <c r="Q6">
        <f>IF(NOT(ISNA($N6)),INDEX(Entrada!$C$53:$N$372,$N6,Q$2),0)</f>
        <v>0</v>
      </c>
      <c r="R6">
        <f>IF(NOT(ISNA($N6)),INDEX(Entrada!$C$53:$N$372,$N6,R$2),0)</f>
        <v>0</v>
      </c>
      <c r="S6">
        <f>IF(NOT(ISNA($N6)),INDEX(Entrada!$C$53:$N$372,$N6,S$2),0)</f>
        <v>0</v>
      </c>
      <c r="T6">
        <f>IF(NOT(ISNA($N6)),INDEX(Entrada!$C$53:$N$372,$N6,T$2),0)</f>
        <v>0</v>
      </c>
      <c r="U6">
        <f>IF(NOT(ISNA($N6)),INDEX(Entrada!$C$53:$N$372,$N6,U$2),0)</f>
        <v>0</v>
      </c>
      <c r="V6" s="192">
        <f>IF(NOT(ISNA($N6)),INDEX(Entrada!$C$53:$N$372,$N6,V$2),0)</f>
        <v>0</v>
      </c>
      <c r="W6" s="192">
        <f>IF(NOT(ISNA($N6)),INDEX(Entrada!$C$53:$N$372,$N6,W$2),0)</f>
        <v>0</v>
      </c>
      <c r="X6" s="192">
        <f>IF(NOT(ISNA($N6)),INDEX(Entrada!$C$53:$N$372,$N6,X$2),0)</f>
        <v>0</v>
      </c>
      <c r="Y6" s="192">
        <f>IF(NOT(ISNA($N6)),INDEX(Entrada!$C$53:$N$372,$N6,Y$2),0)</f>
        <v>0</v>
      </c>
      <c r="Z6" s="192">
        <f>IF(NOT(ISNA($N6)),INDEX(Entrada!$C$53:$N$372,$N6,Z$2),0)</f>
        <v>0</v>
      </c>
      <c r="AA6" s="259">
        <f>IF(AND(NOT(_incrementaisPassadas),
      OR(
       AND(_semanaAtual&gt;Prevs!D$6,_tipo="Semanal"),
       AND(_mes&gt;AA$2,_tipo="Mensal")
      )), 0,
IF($G6&gt;0,INDEX($O$4:$Z$323,$G6,O$2),0)+IF($H6&gt;0,INDEX($O$4:$Z$323,$H6,O$2),0)+IF($I6&gt;0,INDEX($O$4:$Z$323,$I6,O$2),0)+IF($J6&gt;0,INDEX($O$4:$Z$323,$J6,O$2),0)+IF($K6&gt;0,INDEX($O$4:$Z$323,$K6,O$2),0)+IF($L6&gt;0,INDEX($O$4:$Z$323,$L6,O$2),0))</f>
        <v>0</v>
      </c>
      <c r="AB6" s="259">
        <f>IF(AND(NOT(_incrementaisPassadas),
      OR(
       AND(_semanaAtual&gt;Prevs!E$6,_tipo="Semanal"),
       AND(_mes&gt;AB$2,_tipo="Mensal")
      )), 0,
IF($G6&gt;0,INDEX($O$4:$Z$323,$G6,P$2),0)+IF($H6&gt;0,INDEX($O$4:$Z$323,$H6,P$2),0)+IF($I6&gt;0,INDEX($O$4:$Z$323,$I6,P$2),0)+IF($J6&gt;0,INDEX($O$4:$Z$323,$J6,P$2),0)+IF($K6&gt;0,INDEX($O$4:$Z$323,$K6,P$2),0)+IF($L6&gt;0,INDEX($O$4:$Z$323,$L6,P$2),0))</f>
        <v>0</v>
      </c>
      <c r="AC6" s="259">
        <f>IF(AND(NOT(_incrementaisPassadas),
      OR(
       AND(_semanaAtual&gt;Prevs!F$6,_tipo="Semanal"),
       AND(_mes&gt;AC$2,_tipo="Mensal")
      )), 0,
IF($G6&gt;0,INDEX($O$4:$Z$323,$G6,Q$2),0)+IF($H6&gt;0,INDEX($O$4:$Z$323,$H6,Q$2),0)+IF($I6&gt;0,INDEX($O$4:$Z$323,$I6,Q$2),0)+IF($J6&gt;0,INDEX($O$4:$Z$323,$J6,Q$2),0)+IF($K6&gt;0,INDEX($O$4:$Z$323,$K6,Q$2),0)+IF($L6&gt;0,INDEX($O$4:$Z$323,$L6,Q$2),0))</f>
        <v>0</v>
      </c>
      <c r="AD6" s="259">
        <f>IF(AND(NOT(_incrementaisPassadas),
      OR(
       AND(_semanaAtual&gt;Prevs!G$6,_tipo="Semanal"),
       AND(_mes&gt;AD$2,_tipo="Mensal")
      )), 0,
IF($G6&gt;0,INDEX($O$4:$Z$323,$G6,R$2),0)+IF($H6&gt;0,INDEX($O$4:$Z$323,$H6,R$2),0)+IF($I6&gt;0,INDEX($O$4:$Z$323,$I6,R$2),0)+IF($J6&gt;0,INDEX($O$4:$Z$323,$J6,R$2),0)+IF($K6&gt;0,INDEX($O$4:$Z$323,$K6,R$2),0)+IF($L6&gt;0,INDEX($O$4:$Z$323,$L6,R$2),0))</f>
        <v>0</v>
      </c>
      <c r="AE6" s="259">
        <f>IF(AND(NOT(_incrementaisPassadas),
      OR(
       AND(_semanaAtual&gt;Prevs!H$6,_tipo="Semanal"),
       AND(_mes&gt;AE$2,_tipo="Mensal")
      )), 0,
IF($G6&gt;0,INDEX($O$4:$Z$323,$G6,S$2),0)+IF($H6&gt;0,INDEX($O$4:$Z$323,$H6,S$2),0)+IF($I6&gt;0,INDEX($O$4:$Z$323,$I6,S$2),0)+IF($J6&gt;0,INDEX($O$4:$Z$323,$J6,S$2),0)+IF($K6&gt;0,INDEX($O$4:$Z$323,$K6,S$2),0)+IF($L6&gt;0,INDEX($O$4:$Z$323,$L6,S$2),0))</f>
        <v>0</v>
      </c>
      <c r="AF6" s="259">
        <f>IF(AND(NOT(_incrementaisPassadas),
      OR(
       AND(_semanaAtual&gt;Prevs!I$6,_tipo="Semanal"),
       AND(_mes&gt;AF$2,_tipo="Mensal")
      )), 0,
IF($G6&gt;0,INDEX($O$4:$Z$323,$G6,T$2),0)+IF($H6&gt;0,INDEX($O$4:$Z$323,$H6,T$2),0)+IF($I6&gt;0,INDEX($O$4:$Z$323,$I6,T$2),0)+IF($J6&gt;0,INDEX($O$4:$Z$323,$J6,T$2),0)+IF($K6&gt;0,INDEX($O$4:$Z$323,$K6,T$2),0)+IF($L6&gt;0,INDEX($O$4:$Z$323,$L6,T$2),0))</f>
        <v>0</v>
      </c>
      <c r="AG6" s="259">
        <f>IF(AND(NOT(_incrementaisPassadas),
      OR(
       AND(_semanaAtual&gt;Prevs!J$6,_tipo="Semanal"),
       AND(_mes&gt;AG$2,_tipo="Mensal")
      )), 0,
IF($G6&gt;0,INDEX($O$4:$Z$323,$G6,U$2),0)+IF($H6&gt;0,INDEX($O$4:$Z$323,$H6,U$2),0)+IF($I6&gt;0,INDEX($O$4:$Z$323,$I6,U$2),0)+IF($J6&gt;0,INDEX($O$4:$Z$323,$J6,U$2),0)+IF($K6&gt;0,INDEX($O$4:$Z$323,$K6,U$2),0)+IF($L6&gt;0,INDEX($O$4:$Z$323,$L6,U$2),0))</f>
        <v>0</v>
      </c>
      <c r="AH6" s="259">
        <f>IF(AND(NOT(_incrementaisPassadas),
      OR(
       AND(_semanaAtual&gt;Prevs!K$6,_tipo="Semanal"),
       AND(_mes&gt;AH$2,_tipo="Mensal")
      )), 0,
IF($G6&gt;0,INDEX($O$4:$Z$323,$G6,V$2),0)+IF($H6&gt;0,INDEX($O$4:$Z$323,$H6,V$2),0)+IF($I6&gt;0,INDEX($O$4:$Z$323,$I6,V$2),0)+IF($J6&gt;0,INDEX($O$4:$Z$323,$J6,V$2),0)+IF($K6&gt;0,INDEX($O$4:$Z$323,$K6,V$2),0)+IF($L6&gt;0,INDEX($O$4:$Z$323,$L6,V$2),0))</f>
        <v>0</v>
      </c>
      <c r="AI6" s="259">
        <f>IF(AND(NOT(_incrementaisPassadas),
      OR(
       AND(_semanaAtual&gt;Prevs!L$6,_tipo="Semanal"),
       AND(_mes&gt;AI$2,_tipo="Mensal")
      )), 0,
IF($G6&gt;0,INDEX($O$4:$Z$323,$G6,W$2),0)+IF($H6&gt;0,INDEX($O$4:$Z$323,$H6,W$2),0)+IF($I6&gt;0,INDEX($O$4:$Z$323,$I6,W$2),0)+IF($J6&gt;0,INDEX($O$4:$Z$323,$J6,W$2),0)+IF($K6&gt;0,INDEX($O$4:$Z$323,$K6,W$2),0)+IF($L6&gt;0,INDEX($O$4:$Z$323,$L6,W$2),0))</f>
        <v>0</v>
      </c>
      <c r="AJ6" s="259">
        <f>IF(AND(NOT(_incrementaisPassadas),
      OR(
       AND(_semanaAtual&gt;Prevs!M$6,_tipo="Semanal"),
       AND(_mes&gt;AJ$2,_tipo="Mensal")
      )), 0,
IF($G6&gt;0,INDEX($O$4:$Z$323,$G6,X$2),0)+IF($H6&gt;0,INDEX($O$4:$Z$323,$H6,X$2),0)+IF($I6&gt;0,INDEX($O$4:$Z$323,$I6,X$2),0)+IF($J6&gt;0,INDEX($O$4:$Z$323,$J6,X$2),0)+IF($K6&gt;0,INDEX($O$4:$Z$323,$K6,X$2),0)+IF($L6&gt;0,INDEX($O$4:$Z$323,$L6,X$2),0))</f>
        <v>0</v>
      </c>
      <c r="AK6" s="259">
        <f>IF(AND(NOT(_incrementaisPassadas),
      OR(
       AND(_semanaAtual&gt;Prevs!N$6,_tipo="Semanal"),
       AND(_mes&gt;AK$2,_tipo="Mensal")
      )), 0,
IF($G6&gt;0,INDEX($O$4:$Z$323,$G6,Y$2),0)+IF($H6&gt;0,INDEX($O$4:$Z$323,$H6,Y$2),0)+IF($I6&gt;0,INDEX($O$4:$Z$323,$I6,Y$2),0)+IF($J6&gt;0,INDEX($O$4:$Z$323,$J6,Y$2),0)+IF($K6&gt;0,INDEX($O$4:$Z$323,$K6,Y$2),0)+IF($L6&gt;0,INDEX($O$4:$Z$323,$L6,Y$2),0))</f>
        <v>0</v>
      </c>
      <c r="AL6" s="259">
        <f>IF(AND(NOT(_incrementaisPassadas),
      OR(
       AND(_semanaAtual&gt;Prevs!O$6,_tipo="Semanal"),
       AND(_mes&gt;AL$2,_tipo="Mensal")
      )), 0,
IF($G6&gt;0,INDEX($O$4:$Z$323,$G6,Z$2),0)+IF($H6&gt;0,INDEX($O$4:$Z$323,$H6,Z$2),0)+IF($I6&gt;0,INDEX($O$4:$Z$323,$I6,Z$2),0)+IF($J6&gt;0,INDEX($O$4:$Z$323,$J6,Z$2),0)+IF($K6&gt;0,INDEX($O$4:$Z$323,$K6,Z$2),0)+IF($L6&gt;0,INDEX($O$4:$Z$323,$L6,Z$2),0))</f>
        <v>0</v>
      </c>
      <c r="AM6" s="113">
        <f t="shared" si="0"/>
        <v>0</v>
      </c>
      <c r="AN6">
        <f t="shared" si="1"/>
        <v>0</v>
      </c>
      <c r="AO6">
        <f t="shared" si="2"/>
        <v>0</v>
      </c>
      <c r="AP6">
        <f t="shared" si="3"/>
        <v>0</v>
      </c>
      <c r="AQ6">
        <f t="shared" si="4"/>
        <v>0</v>
      </c>
      <c r="AR6">
        <f t="shared" si="5"/>
        <v>0</v>
      </c>
      <c r="AS6">
        <f t="shared" si="6"/>
        <v>0</v>
      </c>
      <c r="AT6">
        <f t="shared" si="7"/>
        <v>0</v>
      </c>
      <c r="AU6">
        <f t="shared" si="8"/>
        <v>0</v>
      </c>
      <c r="AV6">
        <f t="shared" si="9"/>
        <v>0</v>
      </c>
      <c r="AW6">
        <f t="shared" si="10"/>
        <v>0</v>
      </c>
      <c r="AX6">
        <f t="shared" si="11"/>
        <v>0</v>
      </c>
    </row>
    <row r="7" spans="1:60" hidden="1" x14ac:dyDescent="0.25">
      <c r="A7" s="113">
        <v>4</v>
      </c>
      <c r="B7" s="176"/>
      <c r="C7" s="113">
        <v>0</v>
      </c>
      <c r="D7" s="113">
        <v>0</v>
      </c>
      <c r="E7" s="113" t="s">
        <v>686</v>
      </c>
      <c r="F7" s="113" t="s">
        <v>686</v>
      </c>
      <c r="G7" s="357"/>
      <c r="N7" s="113">
        <f>MATCH(A7,Entrada!$A$53:$A$372,0)</f>
        <v>4</v>
      </c>
      <c r="O7" s="113">
        <f>IF(NOT(ISNA($N7)),INDEX(Entrada!$C$53:$N$372,$N7,O$2),0)</f>
        <v>0</v>
      </c>
      <c r="P7">
        <f>IF(NOT(ISNA($N7)),INDEX(Entrada!$C$53:$N$372,$N7,P$2),0)</f>
        <v>0</v>
      </c>
      <c r="Q7">
        <f>IF(NOT(ISNA($N7)),INDEX(Entrada!$C$53:$N$372,$N7,Q$2),0)</f>
        <v>0</v>
      </c>
      <c r="R7">
        <f>IF(NOT(ISNA($N7)),INDEX(Entrada!$C$53:$N$372,$N7,R$2),0)</f>
        <v>0</v>
      </c>
      <c r="S7">
        <f>IF(NOT(ISNA($N7)),INDEX(Entrada!$C$53:$N$372,$N7,S$2),0)</f>
        <v>0</v>
      </c>
      <c r="T7">
        <f>IF(NOT(ISNA($N7)),INDEX(Entrada!$C$53:$N$372,$N7,T$2),0)</f>
        <v>0</v>
      </c>
      <c r="U7">
        <f>IF(NOT(ISNA($N7)),INDEX(Entrada!$C$53:$N$372,$N7,U$2),0)</f>
        <v>0</v>
      </c>
      <c r="V7" s="192">
        <f>IF(NOT(ISNA($N7)),INDEX(Entrada!$C$53:$N$372,$N7,V$2),0)</f>
        <v>0</v>
      </c>
      <c r="W7" s="192">
        <f>IF(NOT(ISNA($N7)),INDEX(Entrada!$C$53:$N$372,$N7,W$2),0)</f>
        <v>0</v>
      </c>
      <c r="X7" s="192">
        <f>IF(NOT(ISNA($N7)),INDEX(Entrada!$C$53:$N$372,$N7,X$2),0)</f>
        <v>0</v>
      </c>
      <c r="Y7" s="192">
        <f>IF(NOT(ISNA($N7)),INDEX(Entrada!$C$53:$N$372,$N7,Y$2),0)</f>
        <v>0</v>
      </c>
      <c r="Z7" s="192">
        <f>IF(NOT(ISNA($N7)),INDEX(Entrada!$C$53:$N$372,$N7,Z$2),0)</f>
        <v>0</v>
      </c>
      <c r="AA7" s="259">
        <f>IF(AND(NOT(_incrementaisPassadas),
      OR(
       AND(_semanaAtual&gt;Prevs!D$6,_tipo="Semanal"),
       AND(_mes&gt;AA$2,_tipo="Mensal")
      )), 0,
IF($G7&gt;0,INDEX($O$4:$Z$323,$G7,O$2),0)+IF($H7&gt;0,INDEX($O$4:$Z$323,$H7,O$2),0)+IF($I7&gt;0,INDEX($O$4:$Z$323,$I7,O$2),0)+IF($J7&gt;0,INDEX($O$4:$Z$323,$J7,O$2),0)+IF($K7&gt;0,INDEX($O$4:$Z$323,$K7,O$2),0)+IF($L7&gt;0,INDEX($O$4:$Z$323,$L7,O$2),0))</f>
        <v>0</v>
      </c>
      <c r="AB7" s="259">
        <f>IF(AND(NOT(_incrementaisPassadas),
      OR(
       AND(_semanaAtual&gt;Prevs!E$6,_tipo="Semanal"),
       AND(_mes&gt;AB$2,_tipo="Mensal")
      )), 0,
IF($G7&gt;0,INDEX($O$4:$Z$323,$G7,P$2),0)+IF($H7&gt;0,INDEX($O$4:$Z$323,$H7,P$2),0)+IF($I7&gt;0,INDEX($O$4:$Z$323,$I7,P$2),0)+IF($J7&gt;0,INDEX($O$4:$Z$323,$J7,P$2),0)+IF($K7&gt;0,INDEX($O$4:$Z$323,$K7,P$2),0)+IF($L7&gt;0,INDEX($O$4:$Z$323,$L7,P$2),0))</f>
        <v>0</v>
      </c>
      <c r="AC7" s="259">
        <f>IF(AND(NOT(_incrementaisPassadas),
      OR(
       AND(_semanaAtual&gt;Prevs!F$6,_tipo="Semanal"),
       AND(_mes&gt;AC$2,_tipo="Mensal")
      )), 0,
IF($G7&gt;0,INDEX($O$4:$Z$323,$G7,Q$2),0)+IF($H7&gt;0,INDEX($O$4:$Z$323,$H7,Q$2),0)+IF($I7&gt;0,INDEX($O$4:$Z$323,$I7,Q$2),0)+IF($J7&gt;0,INDEX($O$4:$Z$323,$J7,Q$2),0)+IF($K7&gt;0,INDEX($O$4:$Z$323,$K7,Q$2),0)+IF($L7&gt;0,INDEX($O$4:$Z$323,$L7,Q$2),0))</f>
        <v>0</v>
      </c>
      <c r="AD7" s="259">
        <f>IF(AND(NOT(_incrementaisPassadas),
      OR(
       AND(_semanaAtual&gt;Prevs!G$6,_tipo="Semanal"),
       AND(_mes&gt;AD$2,_tipo="Mensal")
      )), 0,
IF($G7&gt;0,INDEX($O$4:$Z$323,$G7,R$2),0)+IF($H7&gt;0,INDEX($O$4:$Z$323,$H7,R$2),0)+IF($I7&gt;0,INDEX($O$4:$Z$323,$I7,R$2),0)+IF($J7&gt;0,INDEX($O$4:$Z$323,$J7,R$2),0)+IF($K7&gt;0,INDEX($O$4:$Z$323,$K7,R$2),0)+IF($L7&gt;0,INDEX($O$4:$Z$323,$L7,R$2),0))</f>
        <v>0</v>
      </c>
      <c r="AE7" s="259">
        <f>IF(AND(NOT(_incrementaisPassadas),
      OR(
       AND(_semanaAtual&gt;Prevs!H$6,_tipo="Semanal"),
       AND(_mes&gt;AE$2,_tipo="Mensal")
      )), 0,
IF($G7&gt;0,INDEX($O$4:$Z$323,$G7,S$2),0)+IF($H7&gt;0,INDEX($O$4:$Z$323,$H7,S$2),0)+IF($I7&gt;0,INDEX($O$4:$Z$323,$I7,S$2),0)+IF($J7&gt;0,INDEX($O$4:$Z$323,$J7,S$2),0)+IF($K7&gt;0,INDEX($O$4:$Z$323,$K7,S$2),0)+IF($L7&gt;0,INDEX($O$4:$Z$323,$L7,S$2),0))</f>
        <v>0</v>
      </c>
      <c r="AF7" s="259">
        <f>IF(AND(NOT(_incrementaisPassadas),
      OR(
       AND(_semanaAtual&gt;Prevs!I$6,_tipo="Semanal"),
       AND(_mes&gt;AF$2,_tipo="Mensal")
      )), 0,
IF($G7&gt;0,INDEX($O$4:$Z$323,$G7,T$2),0)+IF($H7&gt;0,INDEX($O$4:$Z$323,$H7,T$2),0)+IF($I7&gt;0,INDEX($O$4:$Z$323,$I7,T$2),0)+IF($J7&gt;0,INDEX($O$4:$Z$323,$J7,T$2),0)+IF($K7&gt;0,INDEX($O$4:$Z$323,$K7,T$2),0)+IF($L7&gt;0,INDEX($O$4:$Z$323,$L7,T$2),0))</f>
        <v>0</v>
      </c>
      <c r="AG7" s="259">
        <f>IF(AND(NOT(_incrementaisPassadas),
      OR(
       AND(_semanaAtual&gt;Prevs!J$6,_tipo="Semanal"),
       AND(_mes&gt;AG$2,_tipo="Mensal")
      )), 0,
IF($G7&gt;0,INDEX($O$4:$Z$323,$G7,U$2),0)+IF($H7&gt;0,INDEX($O$4:$Z$323,$H7,U$2),0)+IF($I7&gt;0,INDEX($O$4:$Z$323,$I7,U$2),0)+IF($J7&gt;0,INDEX($O$4:$Z$323,$J7,U$2),0)+IF($K7&gt;0,INDEX($O$4:$Z$323,$K7,U$2),0)+IF($L7&gt;0,INDEX($O$4:$Z$323,$L7,U$2),0))</f>
        <v>0</v>
      </c>
      <c r="AH7" s="259">
        <f>IF(AND(NOT(_incrementaisPassadas),
      OR(
       AND(_semanaAtual&gt;Prevs!K$6,_tipo="Semanal"),
       AND(_mes&gt;AH$2,_tipo="Mensal")
      )), 0,
IF($G7&gt;0,INDEX($O$4:$Z$323,$G7,V$2),0)+IF($H7&gt;0,INDEX($O$4:$Z$323,$H7,V$2),0)+IF($I7&gt;0,INDEX($O$4:$Z$323,$I7,V$2),0)+IF($J7&gt;0,INDEX($O$4:$Z$323,$J7,V$2),0)+IF($K7&gt;0,INDEX($O$4:$Z$323,$K7,V$2),0)+IF($L7&gt;0,INDEX($O$4:$Z$323,$L7,V$2),0))</f>
        <v>0</v>
      </c>
      <c r="AI7" s="259">
        <f>IF(AND(NOT(_incrementaisPassadas),
      OR(
       AND(_semanaAtual&gt;Prevs!L$6,_tipo="Semanal"),
       AND(_mes&gt;AI$2,_tipo="Mensal")
      )), 0,
IF($G7&gt;0,INDEX($O$4:$Z$323,$G7,W$2),0)+IF($H7&gt;0,INDEX($O$4:$Z$323,$H7,W$2),0)+IF($I7&gt;0,INDEX($O$4:$Z$323,$I7,W$2),0)+IF($J7&gt;0,INDEX($O$4:$Z$323,$J7,W$2),0)+IF($K7&gt;0,INDEX($O$4:$Z$323,$K7,W$2),0)+IF($L7&gt;0,INDEX($O$4:$Z$323,$L7,W$2),0))</f>
        <v>0</v>
      </c>
      <c r="AJ7" s="259">
        <f>IF(AND(NOT(_incrementaisPassadas),
      OR(
       AND(_semanaAtual&gt;Prevs!M$6,_tipo="Semanal"),
       AND(_mes&gt;AJ$2,_tipo="Mensal")
      )), 0,
IF($G7&gt;0,INDEX($O$4:$Z$323,$G7,X$2),0)+IF($H7&gt;0,INDEX($O$4:$Z$323,$H7,X$2),0)+IF($I7&gt;0,INDEX($O$4:$Z$323,$I7,X$2),0)+IF($J7&gt;0,INDEX($O$4:$Z$323,$J7,X$2),0)+IF($K7&gt;0,INDEX($O$4:$Z$323,$K7,X$2),0)+IF($L7&gt;0,INDEX($O$4:$Z$323,$L7,X$2),0))</f>
        <v>0</v>
      </c>
      <c r="AK7" s="259">
        <f>IF(AND(NOT(_incrementaisPassadas),
      OR(
       AND(_semanaAtual&gt;Prevs!N$6,_tipo="Semanal"),
       AND(_mes&gt;AK$2,_tipo="Mensal")
      )), 0,
IF($G7&gt;0,INDEX($O$4:$Z$323,$G7,Y$2),0)+IF($H7&gt;0,INDEX($O$4:$Z$323,$H7,Y$2),0)+IF($I7&gt;0,INDEX($O$4:$Z$323,$I7,Y$2),0)+IF($J7&gt;0,INDEX($O$4:$Z$323,$J7,Y$2),0)+IF($K7&gt;0,INDEX($O$4:$Z$323,$K7,Y$2),0)+IF($L7&gt;0,INDEX($O$4:$Z$323,$L7,Y$2),0))</f>
        <v>0</v>
      </c>
      <c r="AL7" s="259">
        <f>IF(AND(NOT(_incrementaisPassadas),
      OR(
       AND(_semanaAtual&gt;Prevs!O$6,_tipo="Semanal"),
       AND(_mes&gt;AL$2,_tipo="Mensal")
      )), 0,
IF($G7&gt;0,INDEX($O$4:$Z$323,$G7,Z$2),0)+IF($H7&gt;0,INDEX($O$4:$Z$323,$H7,Z$2),0)+IF($I7&gt;0,INDEX($O$4:$Z$323,$I7,Z$2),0)+IF($J7&gt;0,INDEX($O$4:$Z$323,$J7,Z$2),0)+IF($K7&gt;0,INDEX($O$4:$Z$323,$K7,Z$2),0)+IF($L7&gt;0,INDEX($O$4:$Z$323,$L7,Z$2),0))</f>
        <v>0</v>
      </c>
      <c r="AM7" s="113">
        <f t="shared" si="0"/>
        <v>0</v>
      </c>
      <c r="AN7">
        <f t="shared" si="1"/>
        <v>0</v>
      </c>
      <c r="AO7">
        <f t="shared" si="2"/>
        <v>0</v>
      </c>
      <c r="AP7">
        <f t="shared" si="3"/>
        <v>0</v>
      </c>
      <c r="AQ7">
        <f t="shared" si="4"/>
        <v>0</v>
      </c>
      <c r="AR7">
        <f t="shared" si="5"/>
        <v>0</v>
      </c>
      <c r="AS7">
        <f t="shared" si="6"/>
        <v>0</v>
      </c>
      <c r="AT7">
        <f t="shared" si="7"/>
        <v>0</v>
      </c>
      <c r="AU7">
        <f t="shared" si="8"/>
        <v>0</v>
      </c>
      <c r="AV7">
        <f t="shared" si="9"/>
        <v>0</v>
      </c>
      <c r="AW7">
        <f t="shared" si="10"/>
        <v>0</v>
      </c>
      <c r="AX7">
        <f t="shared" si="11"/>
        <v>0</v>
      </c>
      <c r="BC7" s="189"/>
    </row>
    <row r="8" spans="1:60" hidden="1" x14ac:dyDescent="0.25">
      <c r="A8" s="113">
        <v>5</v>
      </c>
      <c r="B8" s="176"/>
      <c r="C8" s="113">
        <v>0</v>
      </c>
      <c r="D8" s="113">
        <v>0</v>
      </c>
      <c r="E8" s="113" t="s">
        <v>686</v>
      </c>
      <c r="F8" s="113" t="s">
        <v>686</v>
      </c>
      <c r="G8" s="357"/>
      <c r="N8" s="113">
        <f>MATCH(A8,Entrada!$A$53:$A$372,0)</f>
        <v>5</v>
      </c>
      <c r="O8" s="113">
        <f>IF(NOT(ISNA($N8)),INDEX(Entrada!$C$53:$N$372,$N8,O$2),0)</f>
        <v>0</v>
      </c>
      <c r="P8">
        <f>IF(NOT(ISNA($N8)),INDEX(Entrada!$C$53:$N$372,$N8,P$2),0)</f>
        <v>0</v>
      </c>
      <c r="Q8">
        <f>IF(NOT(ISNA($N8)),INDEX(Entrada!$C$53:$N$372,$N8,Q$2),0)</f>
        <v>0</v>
      </c>
      <c r="R8">
        <f>IF(NOT(ISNA($N8)),INDEX(Entrada!$C$53:$N$372,$N8,R$2),0)</f>
        <v>0</v>
      </c>
      <c r="S8">
        <f>IF(NOT(ISNA($N8)),INDEX(Entrada!$C$53:$N$372,$N8,S$2),0)</f>
        <v>0</v>
      </c>
      <c r="T8">
        <f>IF(NOT(ISNA($N8)),INDEX(Entrada!$C$53:$N$372,$N8,T$2),0)</f>
        <v>0</v>
      </c>
      <c r="U8">
        <f>IF(NOT(ISNA($N8)),INDEX(Entrada!$C$53:$N$372,$N8,U$2),0)</f>
        <v>0</v>
      </c>
      <c r="V8" s="192">
        <f>IF(NOT(ISNA($N8)),INDEX(Entrada!$C$53:$N$372,$N8,V$2),0)</f>
        <v>0</v>
      </c>
      <c r="W8" s="192">
        <f>IF(NOT(ISNA($N8)),INDEX(Entrada!$C$53:$N$372,$N8,W$2),0)</f>
        <v>0</v>
      </c>
      <c r="X8" s="192">
        <f>IF(NOT(ISNA($N8)),INDEX(Entrada!$C$53:$N$372,$N8,X$2),0)</f>
        <v>0</v>
      </c>
      <c r="Y8" s="192">
        <f>IF(NOT(ISNA($N8)),INDEX(Entrada!$C$53:$N$372,$N8,Y$2),0)</f>
        <v>0</v>
      </c>
      <c r="Z8" s="192">
        <f>IF(NOT(ISNA($N8)),INDEX(Entrada!$C$53:$N$372,$N8,Z$2),0)</f>
        <v>0</v>
      </c>
      <c r="AA8" s="259">
        <f>IF(AND(NOT(_incrementaisPassadas),
      OR(
       AND(_semanaAtual&gt;Prevs!D$6,_tipo="Semanal"),
       AND(_mes&gt;AA$2,_tipo="Mensal")
      )), 0,
IF($G8&gt;0,INDEX($O$4:$Z$323,$G8,O$2),0)+IF($H8&gt;0,INDEX($O$4:$Z$323,$H8,O$2),0)+IF($I8&gt;0,INDEX($O$4:$Z$323,$I8,O$2),0)+IF($J8&gt;0,INDEX($O$4:$Z$323,$J8,O$2),0)+IF($K8&gt;0,INDEX($O$4:$Z$323,$K8,O$2),0)+IF($L8&gt;0,INDEX($O$4:$Z$323,$L8,O$2),0))</f>
        <v>0</v>
      </c>
      <c r="AB8" s="259">
        <f>IF(AND(NOT(_incrementaisPassadas),
      OR(
       AND(_semanaAtual&gt;Prevs!E$6,_tipo="Semanal"),
       AND(_mes&gt;AB$2,_tipo="Mensal")
      )), 0,
IF($G8&gt;0,INDEX($O$4:$Z$323,$G8,P$2),0)+IF($H8&gt;0,INDEX($O$4:$Z$323,$H8,P$2),0)+IF($I8&gt;0,INDEX($O$4:$Z$323,$I8,P$2),0)+IF($J8&gt;0,INDEX($O$4:$Z$323,$J8,P$2),0)+IF($K8&gt;0,INDEX($O$4:$Z$323,$K8,P$2),0)+IF($L8&gt;0,INDEX($O$4:$Z$323,$L8,P$2),0))</f>
        <v>0</v>
      </c>
      <c r="AC8" s="259">
        <f>IF(AND(NOT(_incrementaisPassadas),
      OR(
       AND(_semanaAtual&gt;Prevs!F$6,_tipo="Semanal"),
       AND(_mes&gt;AC$2,_tipo="Mensal")
      )), 0,
IF($G8&gt;0,INDEX($O$4:$Z$323,$G8,Q$2),0)+IF($H8&gt;0,INDEX($O$4:$Z$323,$H8,Q$2),0)+IF($I8&gt;0,INDEX($O$4:$Z$323,$I8,Q$2),0)+IF($J8&gt;0,INDEX($O$4:$Z$323,$J8,Q$2),0)+IF($K8&gt;0,INDEX($O$4:$Z$323,$K8,Q$2),0)+IF($L8&gt;0,INDEX($O$4:$Z$323,$L8,Q$2),0))</f>
        <v>0</v>
      </c>
      <c r="AD8" s="259">
        <f>IF(AND(NOT(_incrementaisPassadas),
      OR(
       AND(_semanaAtual&gt;Prevs!G$6,_tipo="Semanal"),
       AND(_mes&gt;AD$2,_tipo="Mensal")
      )), 0,
IF($G8&gt;0,INDEX($O$4:$Z$323,$G8,R$2),0)+IF($H8&gt;0,INDEX($O$4:$Z$323,$H8,R$2),0)+IF($I8&gt;0,INDEX($O$4:$Z$323,$I8,R$2),0)+IF($J8&gt;0,INDEX($O$4:$Z$323,$J8,R$2),0)+IF($K8&gt;0,INDEX($O$4:$Z$323,$K8,R$2),0)+IF($L8&gt;0,INDEX($O$4:$Z$323,$L8,R$2),0))</f>
        <v>0</v>
      </c>
      <c r="AE8" s="259">
        <f>IF(AND(NOT(_incrementaisPassadas),
      OR(
       AND(_semanaAtual&gt;Prevs!H$6,_tipo="Semanal"),
       AND(_mes&gt;AE$2,_tipo="Mensal")
      )), 0,
IF($G8&gt;0,INDEX($O$4:$Z$323,$G8,S$2),0)+IF($H8&gt;0,INDEX($O$4:$Z$323,$H8,S$2),0)+IF($I8&gt;0,INDEX($O$4:$Z$323,$I8,S$2),0)+IF($J8&gt;0,INDEX($O$4:$Z$323,$J8,S$2),0)+IF($K8&gt;0,INDEX($O$4:$Z$323,$K8,S$2),0)+IF($L8&gt;0,INDEX($O$4:$Z$323,$L8,S$2),0))</f>
        <v>0</v>
      </c>
      <c r="AF8" s="259">
        <f>IF(AND(NOT(_incrementaisPassadas),
      OR(
       AND(_semanaAtual&gt;Prevs!I$6,_tipo="Semanal"),
       AND(_mes&gt;AF$2,_tipo="Mensal")
      )), 0,
IF($G8&gt;0,INDEX($O$4:$Z$323,$G8,T$2),0)+IF($H8&gt;0,INDEX($O$4:$Z$323,$H8,T$2),0)+IF($I8&gt;0,INDEX($O$4:$Z$323,$I8,T$2),0)+IF($J8&gt;0,INDEX($O$4:$Z$323,$J8,T$2),0)+IF($K8&gt;0,INDEX($O$4:$Z$323,$K8,T$2),0)+IF($L8&gt;0,INDEX($O$4:$Z$323,$L8,T$2),0))</f>
        <v>0</v>
      </c>
      <c r="AG8" s="259">
        <f>IF(AND(NOT(_incrementaisPassadas),
      OR(
       AND(_semanaAtual&gt;Prevs!J$6,_tipo="Semanal"),
       AND(_mes&gt;AG$2,_tipo="Mensal")
      )), 0,
IF($G8&gt;0,INDEX($O$4:$Z$323,$G8,U$2),0)+IF($H8&gt;0,INDEX($O$4:$Z$323,$H8,U$2),0)+IF($I8&gt;0,INDEX($O$4:$Z$323,$I8,U$2),0)+IF($J8&gt;0,INDEX($O$4:$Z$323,$J8,U$2),0)+IF($K8&gt;0,INDEX($O$4:$Z$323,$K8,U$2),0)+IF($L8&gt;0,INDEX($O$4:$Z$323,$L8,U$2),0))</f>
        <v>0</v>
      </c>
      <c r="AH8" s="259">
        <f>IF(AND(NOT(_incrementaisPassadas),
      OR(
       AND(_semanaAtual&gt;Prevs!K$6,_tipo="Semanal"),
       AND(_mes&gt;AH$2,_tipo="Mensal")
      )), 0,
IF($G8&gt;0,INDEX($O$4:$Z$323,$G8,V$2),0)+IF($H8&gt;0,INDEX($O$4:$Z$323,$H8,V$2),0)+IF($I8&gt;0,INDEX($O$4:$Z$323,$I8,V$2),0)+IF($J8&gt;0,INDEX($O$4:$Z$323,$J8,V$2),0)+IF($K8&gt;0,INDEX($O$4:$Z$323,$K8,V$2),0)+IF($L8&gt;0,INDEX($O$4:$Z$323,$L8,V$2),0))</f>
        <v>0</v>
      </c>
      <c r="AI8" s="259">
        <f>IF(AND(NOT(_incrementaisPassadas),
      OR(
       AND(_semanaAtual&gt;Prevs!L$6,_tipo="Semanal"),
       AND(_mes&gt;AI$2,_tipo="Mensal")
      )), 0,
IF($G8&gt;0,INDEX($O$4:$Z$323,$G8,W$2),0)+IF($H8&gt;0,INDEX($O$4:$Z$323,$H8,W$2),0)+IF($I8&gt;0,INDEX($O$4:$Z$323,$I8,W$2),0)+IF($J8&gt;0,INDEX($O$4:$Z$323,$J8,W$2),0)+IF($K8&gt;0,INDEX($O$4:$Z$323,$K8,W$2),0)+IF($L8&gt;0,INDEX($O$4:$Z$323,$L8,W$2),0))</f>
        <v>0</v>
      </c>
      <c r="AJ8" s="259">
        <f>IF(AND(NOT(_incrementaisPassadas),
      OR(
       AND(_semanaAtual&gt;Prevs!M$6,_tipo="Semanal"),
       AND(_mes&gt;AJ$2,_tipo="Mensal")
      )), 0,
IF($G8&gt;0,INDEX($O$4:$Z$323,$G8,X$2),0)+IF($H8&gt;0,INDEX($O$4:$Z$323,$H8,X$2),0)+IF($I8&gt;0,INDEX($O$4:$Z$323,$I8,X$2),0)+IF($J8&gt;0,INDEX($O$4:$Z$323,$J8,X$2),0)+IF($K8&gt;0,INDEX($O$4:$Z$323,$K8,X$2),0)+IF($L8&gt;0,INDEX($O$4:$Z$323,$L8,X$2),0))</f>
        <v>0</v>
      </c>
      <c r="AK8" s="259">
        <f>IF(AND(NOT(_incrementaisPassadas),
      OR(
       AND(_semanaAtual&gt;Prevs!N$6,_tipo="Semanal"),
       AND(_mes&gt;AK$2,_tipo="Mensal")
      )), 0,
IF($G8&gt;0,INDEX($O$4:$Z$323,$G8,Y$2),0)+IF($H8&gt;0,INDEX($O$4:$Z$323,$H8,Y$2),0)+IF($I8&gt;0,INDEX($O$4:$Z$323,$I8,Y$2),0)+IF($J8&gt;0,INDEX($O$4:$Z$323,$J8,Y$2),0)+IF($K8&gt;0,INDEX($O$4:$Z$323,$K8,Y$2),0)+IF($L8&gt;0,INDEX($O$4:$Z$323,$L8,Y$2),0))</f>
        <v>0</v>
      </c>
      <c r="AL8" s="259">
        <f>IF(AND(NOT(_incrementaisPassadas),
      OR(
       AND(_semanaAtual&gt;Prevs!O$6,_tipo="Semanal"),
       AND(_mes&gt;AL$2,_tipo="Mensal")
      )), 0,
IF($G8&gt;0,INDEX($O$4:$Z$323,$G8,Z$2),0)+IF($H8&gt;0,INDEX($O$4:$Z$323,$H8,Z$2),0)+IF($I8&gt;0,INDEX($O$4:$Z$323,$I8,Z$2),0)+IF($J8&gt;0,INDEX($O$4:$Z$323,$J8,Z$2),0)+IF($K8&gt;0,INDEX($O$4:$Z$323,$K8,Z$2),0)+IF($L8&gt;0,INDEX($O$4:$Z$323,$L8,Z$2),0))</f>
        <v>0</v>
      </c>
      <c r="AM8" s="113">
        <f t="shared" si="0"/>
        <v>0</v>
      </c>
      <c r="AN8">
        <f t="shared" si="1"/>
        <v>0</v>
      </c>
      <c r="AO8">
        <f t="shared" si="2"/>
        <v>0</v>
      </c>
      <c r="AP8">
        <f t="shared" si="3"/>
        <v>0</v>
      </c>
      <c r="AQ8">
        <f t="shared" si="4"/>
        <v>0</v>
      </c>
      <c r="AR8">
        <f t="shared" si="5"/>
        <v>0</v>
      </c>
      <c r="AS8">
        <f t="shared" si="6"/>
        <v>0</v>
      </c>
      <c r="AT8">
        <f t="shared" si="7"/>
        <v>0</v>
      </c>
      <c r="AU8">
        <f t="shared" si="8"/>
        <v>0</v>
      </c>
      <c r="AV8">
        <f t="shared" si="9"/>
        <v>0</v>
      </c>
      <c r="AW8">
        <f t="shared" si="10"/>
        <v>0</v>
      </c>
      <c r="AX8">
        <f t="shared" si="11"/>
        <v>0</v>
      </c>
      <c r="BC8" s="189"/>
    </row>
    <row r="9" spans="1:60" hidden="1" x14ac:dyDescent="0.25">
      <c r="A9" s="113">
        <v>6</v>
      </c>
      <c r="B9" s="176" t="s">
        <v>536</v>
      </c>
      <c r="C9" s="113">
        <v>1931</v>
      </c>
      <c r="D9" s="113">
        <v>2013</v>
      </c>
      <c r="E9" s="177" t="s">
        <v>2</v>
      </c>
      <c r="F9" s="177" t="s">
        <v>2</v>
      </c>
      <c r="G9" s="357"/>
      <c r="N9" s="113">
        <f>MATCH(A9,Entrada!$A$53:$A$372,0)</f>
        <v>6</v>
      </c>
      <c r="O9" s="113">
        <f>IF(NOT(ISNA($N9)),INDEX(Entrada!$C$53:$N$372,$N9,O$2),0)</f>
        <v>1748</v>
      </c>
      <c r="P9">
        <f>IF(NOT(ISNA($N9)),INDEX(Entrada!$C$53:$N$372,$N9,P$2),0)</f>
        <v>1619</v>
      </c>
      <c r="Q9">
        <f>IF(NOT(ISNA($N9)),INDEX(Entrada!$C$53:$N$372,$N9,Q$2),0)</f>
        <v>1446</v>
      </c>
      <c r="R9">
        <f>IF(NOT(ISNA($N9)),INDEX(Entrada!$C$53:$N$372,$N9,R$2),0)</f>
        <v>992</v>
      </c>
      <c r="S9">
        <f>IF(NOT(ISNA($N9)),INDEX(Entrada!$C$53:$N$372,$N9,S$2),0)</f>
        <v>725</v>
      </c>
      <c r="T9">
        <f>IF(NOT(ISNA($N9)),INDEX(Entrada!$C$53:$N$372,$N9,T$2),0)</f>
        <v>609</v>
      </c>
      <c r="U9">
        <f>IF(NOT(ISNA($N9)),INDEX(Entrada!$C$53:$N$372,$N9,U$2),0)</f>
        <v>498</v>
      </c>
      <c r="V9" s="192">
        <f>IF(NOT(ISNA($N9)),INDEX(Entrada!$C$53:$N$372,$N9,V$2),0)</f>
        <v>409</v>
      </c>
      <c r="W9" s="192">
        <f>IF(NOT(ISNA($N9)),INDEX(Entrada!$C$53:$N$372,$N9,W$2),0)</f>
        <v>427</v>
      </c>
      <c r="X9" s="192">
        <f>IF(NOT(ISNA($N9)),INDEX(Entrada!$C$53:$N$372,$N9,X$2),0)</f>
        <v>501</v>
      </c>
      <c r="Y9" s="192">
        <f>IF(NOT(ISNA($N9)),INDEX(Entrada!$C$53:$N$372,$N9,Y$2),0)</f>
        <v>714</v>
      </c>
      <c r="Z9" s="192">
        <f>IF(NOT(ISNA($N9)),INDEX(Entrada!$C$53:$N$372,$N9,Z$2),0)</f>
        <v>1225</v>
      </c>
      <c r="AA9" s="259">
        <f>IF(AND(NOT(_incrementaisPassadas),
      OR(
       AND(_semanaAtual&gt;Prevs!D$6,_tipo="Semanal"),
       AND(_mes&gt;AA$2,_tipo="Mensal")
      )), 0,
IF($G9&gt;0,INDEX($O$4:$Z$323,$G9,O$2),0)+IF($H9&gt;0,INDEX($O$4:$Z$323,$H9,O$2),0)+IF($I9&gt;0,INDEX($O$4:$Z$323,$I9,O$2),0)+IF($J9&gt;0,INDEX($O$4:$Z$323,$J9,O$2),0)+IF($K9&gt;0,INDEX($O$4:$Z$323,$K9,O$2),0)+IF($L9&gt;0,INDEX($O$4:$Z$323,$L9,O$2),0))</f>
        <v>0</v>
      </c>
      <c r="AB9" s="259">
        <f>IF(AND(NOT(_incrementaisPassadas),
      OR(
       AND(_semanaAtual&gt;Prevs!E$6,_tipo="Semanal"),
       AND(_mes&gt;AB$2,_tipo="Mensal")
      )), 0,
IF($G9&gt;0,INDEX($O$4:$Z$323,$G9,P$2),0)+IF($H9&gt;0,INDEX($O$4:$Z$323,$H9,P$2),0)+IF($I9&gt;0,INDEX($O$4:$Z$323,$I9,P$2),0)+IF($J9&gt;0,INDEX($O$4:$Z$323,$J9,P$2),0)+IF($K9&gt;0,INDEX($O$4:$Z$323,$K9,P$2),0)+IF($L9&gt;0,INDEX($O$4:$Z$323,$L9,P$2),0))</f>
        <v>0</v>
      </c>
      <c r="AC9" s="259">
        <f>IF(AND(NOT(_incrementaisPassadas),
      OR(
       AND(_semanaAtual&gt;Prevs!F$6,_tipo="Semanal"),
       AND(_mes&gt;AC$2,_tipo="Mensal")
      )), 0,
IF($G9&gt;0,INDEX($O$4:$Z$323,$G9,Q$2),0)+IF($H9&gt;0,INDEX($O$4:$Z$323,$H9,Q$2),0)+IF($I9&gt;0,INDEX($O$4:$Z$323,$I9,Q$2),0)+IF($J9&gt;0,INDEX($O$4:$Z$323,$J9,Q$2),0)+IF($K9&gt;0,INDEX($O$4:$Z$323,$K9,Q$2),0)+IF($L9&gt;0,INDEX($O$4:$Z$323,$L9,Q$2),0))</f>
        <v>0</v>
      </c>
      <c r="AD9" s="259">
        <f>IF(AND(NOT(_incrementaisPassadas),
      OR(
       AND(_semanaAtual&gt;Prevs!G$6,_tipo="Semanal"),
       AND(_mes&gt;AD$2,_tipo="Mensal")
      )), 0,
IF($G9&gt;0,INDEX($O$4:$Z$323,$G9,R$2),0)+IF($H9&gt;0,INDEX($O$4:$Z$323,$H9,R$2),0)+IF($I9&gt;0,INDEX($O$4:$Z$323,$I9,R$2),0)+IF($J9&gt;0,INDEX($O$4:$Z$323,$J9,R$2),0)+IF($K9&gt;0,INDEX($O$4:$Z$323,$K9,R$2),0)+IF($L9&gt;0,INDEX($O$4:$Z$323,$L9,R$2),0))</f>
        <v>0</v>
      </c>
      <c r="AE9" s="259">
        <f>IF(AND(NOT(_incrementaisPassadas),
      OR(
       AND(_semanaAtual&gt;Prevs!H$6,_tipo="Semanal"),
       AND(_mes&gt;AE$2,_tipo="Mensal")
      )), 0,
IF($G9&gt;0,INDEX($O$4:$Z$323,$G9,S$2),0)+IF($H9&gt;0,INDEX($O$4:$Z$323,$H9,S$2),0)+IF($I9&gt;0,INDEX($O$4:$Z$323,$I9,S$2),0)+IF($J9&gt;0,INDEX($O$4:$Z$323,$J9,S$2),0)+IF($K9&gt;0,INDEX($O$4:$Z$323,$K9,S$2),0)+IF($L9&gt;0,INDEX($O$4:$Z$323,$L9,S$2),0))</f>
        <v>0</v>
      </c>
      <c r="AF9" s="259">
        <f>IF(AND(NOT(_incrementaisPassadas),
      OR(
       AND(_semanaAtual&gt;Prevs!I$6,_tipo="Semanal"),
       AND(_mes&gt;AF$2,_tipo="Mensal")
      )), 0,
IF($G9&gt;0,INDEX($O$4:$Z$323,$G9,T$2),0)+IF($H9&gt;0,INDEX($O$4:$Z$323,$H9,T$2),0)+IF($I9&gt;0,INDEX($O$4:$Z$323,$I9,T$2),0)+IF($J9&gt;0,INDEX($O$4:$Z$323,$J9,T$2),0)+IF($K9&gt;0,INDEX($O$4:$Z$323,$K9,T$2),0)+IF($L9&gt;0,INDEX($O$4:$Z$323,$L9,T$2),0))</f>
        <v>0</v>
      </c>
      <c r="AG9" s="259">
        <f>IF(AND(NOT(_incrementaisPassadas),
      OR(
       AND(_semanaAtual&gt;Prevs!J$6,_tipo="Semanal"),
       AND(_mes&gt;AG$2,_tipo="Mensal")
      )), 0,
IF($G9&gt;0,INDEX($O$4:$Z$323,$G9,U$2),0)+IF($H9&gt;0,INDEX($O$4:$Z$323,$H9,U$2),0)+IF($I9&gt;0,INDEX($O$4:$Z$323,$I9,U$2),0)+IF($J9&gt;0,INDEX($O$4:$Z$323,$J9,U$2),0)+IF($K9&gt;0,INDEX($O$4:$Z$323,$K9,U$2),0)+IF($L9&gt;0,INDEX($O$4:$Z$323,$L9,U$2),0))</f>
        <v>0</v>
      </c>
      <c r="AH9" s="259">
        <f>IF(AND(NOT(_incrementaisPassadas),
      OR(
       AND(_semanaAtual&gt;Prevs!K$6,_tipo="Semanal"),
       AND(_mes&gt;AH$2,_tipo="Mensal")
      )), 0,
IF($G9&gt;0,INDEX($O$4:$Z$323,$G9,V$2),0)+IF($H9&gt;0,INDEX($O$4:$Z$323,$H9,V$2),0)+IF($I9&gt;0,INDEX($O$4:$Z$323,$I9,V$2),0)+IF($J9&gt;0,INDEX($O$4:$Z$323,$J9,V$2),0)+IF($K9&gt;0,INDEX($O$4:$Z$323,$K9,V$2),0)+IF($L9&gt;0,INDEX($O$4:$Z$323,$L9,V$2),0))</f>
        <v>0</v>
      </c>
      <c r="AI9" s="259">
        <f>IF(AND(NOT(_incrementaisPassadas),
      OR(
       AND(_semanaAtual&gt;Prevs!L$6,_tipo="Semanal"),
       AND(_mes&gt;AI$2,_tipo="Mensal")
      )), 0,
IF($G9&gt;0,INDEX($O$4:$Z$323,$G9,W$2),0)+IF($H9&gt;0,INDEX($O$4:$Z$323,$H9,W$2),0)+IF($I9&gt;0,INDEX($O$4:$Z$323,$I9,W$2),0)+IF($J9&gt;0,INDEX($O$4:$Z$323,$J9,W$2),0)+IF($K9&gt;0,INDEX($O$4:$Z$323,$K9,W$2),0)+IF($L9&gt;0,INDEX($O$4:$Z$323,$L9,W$2),0))</f>
        <v>0</v>
      </c>
      <c r="AJ9" s="259">
        <f>IF(AND(NOT(_incrementaisPassadas),
      OR(
       AND(_semanaAtual&gt;Prevs!M$6,_tipo="Semanal"),
       AND(_mes&gt;AJ$2,_tipo="Mensal")
      )), 0,
IF($G9&gt;0,INDEX($O$4:$Z$323,$G9,X$2),0)+IF($H9&gt;0,INDEX($O$4:$Z$323,$H9,X$2),0)+IF($I9&gt;0,INDEX($O$4:$Z$323,$I9,X$2),0)+IF($J9&gt;0,INDEX($O$4:$Z$323,$J9,X$2),0)+IF($K9&gt;0,INDEX($O$4:$Z$323,$K9,X$2),0)+IF($L9&gt;0,INDEX($O$4:$Z$323,$L9,X$2),0))</f>
        <v>0</v>
      </c>
      <c r="AK9" s="259">
        <f>IF(AND(NOT(_incrementaisPassadas),
      OR(
       AND(_semanaAtual&gt;Prevs!N$6,_tipo="Semanal"),
       AND(_mes&gt;AK$2,_tipo="Mensal")
      )), 0,
IF($G9&gt;0,INDEX($O$4:$Z$323,$G9,Y$2),0)+IF($H9&gt;0,INDEX($O$4:$Z$323,$H9,Y$2),0)+IF($I9&gt;0,INDEX($O$4:$Z$323,$I9,Y$2),0)+IF($J9&gt;0,INDEX($O$4:$Z$323,$J9,Y$2),0)+IF($K9&gt;0,INDEX($O$4:$Z$323,$K9,Y$2),0)+IF($L9&gt;0,INDEX($O$4:$Z$323,$L9,Y$2),0))</f>
        <v>0</v>
      </c>
      <c r="AL9" s="259">
        <f>IF(AND(NOT(_incrementaisPassadas),
      OR(
       AND(_semanaAtual&gt;Prevs!O$6,_tipo="Semanal"),
       AND(_mes&gt;AL$2,_tipo="Mensal")
      )), 0,
IF($G9&gt;0,INDEX($O$4:$Z$323,$G9,Z$2),0)+IF($H9&gt;0,INDEX($O$4:$Z$323,$H9,Z$2),0)+IF($I9&gt;0,INDEX($O$4:$Z$323,$I9,Z$2),0)+IF($J9&gt;0,INDEX($O$4:$Z$323,$J9,Z$2),0)+IF($K9&gt;0,INDEX($O$4:$Z$323,$K9,Z$2),0)+IF($L9&gt;0,INDEX($O$4:$Z$323,$L9,Z$2),0))</f>
        <v>0</v>
      </c>
      <c r="AM9" s="113">
        <f t="shared" si="0"/>
        <v>1748</v>
      </c>
      <c r="AN9">
        <f t="shared" si="1"/>
        <v>1619</v>
      </c>
      <c r="AO9">
        <f t="shared" si="2"/>
        <v>1446</v>
      </c>
      <c r="AP9">
        <f t="shared" si="3"/>
        <v>992</v>
      </c>
      <c r="AQ9">
        <f t="shared" si="4"/>
        <v>725</v>
      </c>
      <c r="AR9">
        <f t="shared" si="5"/>
        <v>609</v>
      </c>
      <c r="AS9">
        <f t="shared" si="6"/>
        <v>498</v>
      </c>
      <c r="AT9">
        <f t="shared" si="7"/>
        <v>409</v>
      </c>
      <c r="AU9">
        <f t="shared" si="8"/>
        <v>427</v>
      </c>
      <c r="AV9">
        <f t="shared" si="9"/>
        <v>501</v>
      </c>
      <c r="AW9">
        <f t="shared" si="10"/>
        <v>714</v>
      </c>
      <c r="AX9">
        <f t="shared" si="11"/>
        <v>1225</v>
      </c>
      <c r="BC9" s="259">
        <v>211</v>
      </c>
    </row>
    <row r="10" spans="1:60" hidden="1" x14ac:dyDescent="0.25">
      <c r="A10" s="113">
        <v>7</v>
      </c>
      <c r="B10" s="176" t="s">
        <v>268</v>
      </c>
      <c r="C10" s="113">
        <v>1931</v>
      </c>
      <c r="D10" s="113">
        <v>2013</v>
      </c>
      <c r="E10" s="177" t="s">
        <v>2</v>
      </c>
      <c r="F10" s="177" t="s">
        <v>2</v>
      </c>
      <c r="G10" s="357"/>
      <c r="H10" s="333"/>
      <c r="N10" s="113">
        <f>MATCH(A10,Entrada!$A$53:$A$372,0)</f>
        <v>7</v>
      </c>
      <c r="O10" s="113">
        <f>IF(NOT(ISNA($N10)),INDEX(Entrada!$C$53:$N$372,$N10,O$2),0)</f>
        <v>1949</v>
      </c>
      <c r="P10">
        <f>IF(NOT(ISNA($N10)),INDEX(Entrada!$C$53:$N$372,$N10,P$2),0)</f>
        <v>1822</v>
      </c>
      <c r="Q10">
        <f>IF(NOT(ISNA($N10)),INDEX(Entrada!$C$53:$N$372,$N10,Q$2),0)</f>
        <v>1630</v>
      </c>
      <c r="R10">
        <f>IF(NOT(ISNA($N10)),INDEX(Entrada!$C$53:$N$372,$N10,R$2),0)</f>
        <v>1120</v>
      </c>
      <c r="S10">
        <f>IF(NOT(ISNA($N10)),INDEX(Entrada!$C$53:$N$372,$N10,S$2),0)</f>
        <v>816</v>
      </c>
      <c r="T10">
        <f>IF(NOT(ISNA($N10)),INDEX(Entrada!$C$53:$N$372,$N10,T$2),0)</f>
        <v>680</v>
      </c>
      <c r="U10">
        <f>IF(NOT(ISNA($N10)),INDEX(Entrada!$C$53:$N$372,$N10,U$2),0)</f>
        <v>556</v>
      </c>
      <c r="V10" s="192">
        <f>IF(NOT(ISNA($N10)),INDEX(Entrada!$C$53:$N$372,$N10,V$2),0)</f>
        <v>456</v>
      </c>
      <c r="W10" s="192">
        <f>IF(NOT(ISNA($N10)),INDEX(Entrada!$C$53:$N$372,$N10,W$2),0)</f>
        <v>473</v>
      </c>
      <c r="X10" s="192">
        <f>IF(NOT(ISNA($N10)),INDEX(Entrada!$C$53:$N$372,$N10,X$2),0)</f>
        <v>555</v>
      </c>
      <c r="Y10" s="192">
        <f>IF(NOT(ISNA($N10)),INDEX(Entrada!$C$53:$N$372,$N10,Y$2),0)</f>
        <v>787</v>
      </c>
      <c r="Z10" s="192">
        <f>IF(NOT(ISNA($N10)),INDEX(Entrada!$C$53:$N$372,$N10,Z$2),0)</f>
        <v>1351</v>
      </c>
      <c r="AA10" s="259">
        <f>IF(AND(NOT(_incrementaisPassadas),
      OR(
       AND(_semanaAtual&gt;Prevs!D$6,_tipo="Semanal"),
       AND(_mes&gt;AA$2,_tipo="Mensal")
      )), 0,
IF($G10&gt;0,INDEX($O$4:$Z$323,$G10,O$2),0)+IF($H10&gt;0,INDEX($O$4:$Z$323,$H10,O$2),0)+IF($I10&gt;0,INDEX($O$4:$Z$323,$I10,O$2),0)+IF($J10&gt;0,INDEX($O$4:$Z$323,$J10,O$2),0)+IF($K10&gt;0,INDEX($O$4:$Z$323,$K10,O$2),0)+IF($L10&gt;0,INDEX($O$4:$Z$323,$L10,O$2),0))</f>
        <v>0</v>
      </c>
      <c r="AB10" s="259">
        <f>IF(AND(NOT(_incrementaisPassadas),
      OR(
       AND(_semanaAtual&gt;Prevs!E$6,_tipo="Semanal"),
       AND(_mes&gt;AB$2,_tipo="Mensal")
      )), 0,
IF($G10&gt;0,INDEX($O$4:$Z$323,$G10,P$2),0)+IF($H10&gt;0,INDEX($O$4:$Z$323,$H10,P$2),0)+IF($I10&gt;0,INDEX($O$4:$Z$323,$I10,P$2),0)+IF($J10&gt;0,INDEX($O$4:$Z$323,$J10,P$2),0)+IF($K10&gt;0,INDEX($O$4:$Z$323,$K10,P$2),0)+IF($L10&gt;0,INDEX($O$4:$Z$323,$L10,P$2),0))</f>
        <v>0</v>
      </c>
      <c r="AC10" s="259">
        <f>IF(AND(NOT(_incrementaisPassadas),
      OR(
       AND(_semanaAtual&gt;Prevs!F$6,_tipo="Semanal"),
       AND(_mes&gt;AC$2,_tipo="Mensal")
      )), 0,
IF($G10&gt;0,INDEX($O$4:$Z$323,$G10,Q$2),0)+IF($H10&gt;0,INDEX($O$4:$Z$323,$H10,Q$2),0)+IF($I10&gt;0,INDEX($O$4:$Z$323,$I10,Q$2),0)+IF($J10&gt;0,INDEX($O$4:$Z$323,$J10,Q$2),0)+IF($K10&gt;0,INDEX($O$4:$Z$323,$K10,Q$2),0)+IF($L10&gt;0,INDEX($O$4:$Z$323,$L10,Q$2),0))</f>
        <v>0</v>
      </c>
      <c r="AD10" s="259">
        <f>IF(AND(NOT(_incrementaisPassadas),
      OR(
       AND(_semanaAtual&gt;Prevs!G$6,_tipo="Semanal"),
       AND(_mes&gt;AD$2,_tipo="Mensal")
      )), 0,
IF($G10&gt;0,INDEX($O$4:$Z$323,$G10,R$2),0)+IF($H10&gt;0,INDEX($O$4:$Z$323,$H10,R$2),0)+IF($I10&gt;0,INDEX($O$4:$Z$323,$I10,R$2),0)+IF($J10&gt;0,INDEX($O$4:$Z$323,$J10,R$2),0)+IF($K10&gt;0,INDEX($O$4:$Z$323,$K10,R$2),0)+IF($L10&gt;0,INDEX($O$4:$Z$323,$L10,R$2),0))</f>
        <v>0</v>
      </c>
      <c r="AE10" s="259">
        <f>IF(AND(NOT(_incrementaisPassadas),
      OR(
       AND(_semanaAtual&gt;Prevs!H$6,_tipo="Semanal"),
       AND(_mes&gt;AE$2,_tipo="Mensal")
      )), 0,
IF($G10&gt;0,INDEX($O$4:$Z$323,$G10,S$2),0)+IF($H10&gt;0,INDEX($O$4:$Z$323,$H10,S$2),0)+IF($I10&gt;0,INDEX($O$4:$Z$323,$I10,S$2),0)+IF($J10&gt;0,INDEX($O$4:$Z$323,$J10,S$2),0)+IF($K10&gt;0,INDEX($O$4:$Z$323,$K10,S$2),0)+IF($L10&gt;0,INDEX($O$4:$Z$323,$L10,S$2),0))</f>
        <v>0</v>
      </c>
      <c r="AF10" s="259">
        <f>IF(AND(NOT(_incrementaisPassadas),
      OR(
       AND(_semanaAtual&gt;Prevs!I$6,_tipo="Semanal"),
       AND(_mes&gt;AF$2,_tipo="Mensal")
      )), 0,
IF($G10&gt;0,INDEX($O$4:$Z$323,$G10,T$2),0)+IF($H10&gt;0,INDEX($O$4:$Z$323,$H10,T$2),0)+IF($I10&gt;0,INDEX($O$4:$Z$323,$I10,T$2),0)+IF($J10&gt;0,INDEX($O$4:$Z$323,$J10,T$2),0)+IF($K10&gt;0,INDEX($O$4:$Z$323,$K10,T$2),0)+IF($L10&gt;0,INDEX($O$4:$Z$323,$L10,T$2),0))</f>
        <v>0</v>
      </c>
      <c r="AG10" s="259">
        <f>IF(AND(NOT(_incrementaisPassadas),
      OR(
       AND(_semanaAtual&gt;Prevs!J$6,_tipo="Semanal"),
       AND(_mes&gt;AG$2,_tipo="Mensal")
      )), 0,
IF($G10&gt;0,INDEX($O$4:$Z$323,$G10,U$2),0)+IF($H10&gt;0,INDEX($O$4:$Z$323,$H10,U$2),0)+IF($I10&gt;0,INDEX($O$4:$Z$323,$I10,U$2),0)+IF($J10&gt;0,INDEX($O$4:$Z$323,$J10,U$2),0)+IF($K10&gt;0,INDEX($O$4:$Z$323,$K10,U$2),0)+IF($L10&gt;0,INDEX($O$4:$Z$323,$L10,U$2),0))</f>
        <v>0</v>
      </c>
      <c r="AH10" s="259">
        <f>IF(AND(NOT(_incrementaisPassadas),
      OR(
       AND(_semanaAtual&gt;Prevs!K$6,_tipo="Semanal"),
       AND(_mes&gt;AH$2,_tipo="Mensal")
      )), 0,
IF($G10&gt;0,INDEX($O$4:$Z$323,$G10,V$2),0)+IF($H10&gt;0,INDEX($O$4:$Z$323,$H10,V$2),0)+IF($I10&gt;0,INDEX($O$4:$Z$323,$I10,V$2),0)+IF($J10&gt;0,INDEX($O$4:$Z$323,$J10,V$2),0)+IF($K10&gt;0,INDEX($O$4:$Z$323,$K10,V$2),0)+IF($L10&gt;0,INDEX($O$4:$Z$323,$L10,V$2),0))</f>
        <v>0</v>
      </c>
      <c r="AI10" s="259">
        <f>IF(AND(NOT(_incrementaisPassadas),
      OR(
       AND(_semanaAtual&gt;Prevs!L$6,_tipo="Semanal"),
       AND(_mes&gt;AI$2,_tipo="Mensal")
      )), 0,
IF($G10&gt;0,INDEX($O$4:$Z$323,$G10,W$2),0)+IF($H10&gt;0,INDEX($O$4:$Z$323,$H10,W$2),0)+IF($I10&gt;0,INDEX($O$4:$Z$323,$I10,W$2),0)+IF($J10&gt;0,INDEX($O$4:$Z$323,$J10,W$2),0)+IF($K10&gt;0,INDEX($O$4:$Z$323,$K10,W$2),0)+IF($L10&gt;0,INDEX($O$4:$Z$323,$L10,W$2),0))</f>
        <v>0</v>
      </c>
      <c r="AJ10" s="259">
        <f>IF(AND(NOT(_incrementaisPassadas),
      OR(
       AND(_semanaAtual&gt;Prevs!M$6,_tipo="Semanal"),
       AND(_mes&gt;AJ$2,_tipo="Mensal")
      )), 0,
IF($G10&gt;0,INDEX($O$4:$Z$323,$G10,X$2),0)+IF($H10&gt;0,INDEX($O$4:$Z$323,$H10,X$2),0)+IF($I10&gt;0,INDEX($O$4:$Z$323,$I10,X$2),0)+IF($J10&gt;0,INDEX($O$4:$Z$323,$J10,X$2),0)+IF($K10&gt;0,INDEX($O$4:$Z$323,$K10,X$2),0)+IF($L10&gt;0,INDEX($O$4:$Z$323,$L10,X$2),0))</f>
        <v>0</v>
      </c>
      <c r="AK10" s="259">
        <f>IF(AND(NOT(_incrementaisPassadas),
      OR(
       AND(_semanaAtual&gt;Prevs!N$6,_tipo="Semanal"),
       AND(_mes&gt;AK$2,_tipo="Mensal")
      )), 0,
IF($G10&gt;0,INDEX($O$4:$Z$323,$G10,Y$2),0)+IF($H10&gt;0,INDEX($O$4:$Z$323,$H10,Y$2),0)+IF($I10&gt;0,INDEX($O$4:$Z$323,$I10,Y$2),0)+IF($J10&gt;0,INDEX($O$4:$Z$323,$J10,Y$2),0)+IF($K10&gt;0,INDEX($O$4:$Z$323,$K10,Y$2),0)+IF($L10&gt;0,INDEX($O$4:$Z$323,$L10,Y$2),0))</f>
        <v>0</v>
      </c>
      <c r="AL10" s="259">
        <f>IF(AND(NOT(_incrementaisPassadas),
      OR(
       AND(_semanaAtual&gt;Prevs!O$6,_tipo="Semanal"),
       AND(_mes&gt;AL$2,_tipo="Mensal")
      )), 0,
IF($G10&gt;0,INDEX($O$4:$Z$323,$G10,Z$2),0)+IF($H10&gt;0,INDEX($O$4:$Z$323,$H10,Z$2),0)+IF($I10&gt;0,INDEX($O$4:$Z$323,$I10,Z$2),0)+IF($J10&gt;0,INDEX($O$4:$Z$323,$J10,Z$2),0)+IF($K10&gt;0,INDEX($O$4:$Z$323,$K10,Z$2),0)+IF($L10&gt;0,INDEX($O$4:$Z$323,$L10,Z$2),0))</f>
        <v>0</v>
      </c>
      <c r="AM10" s="113">
        <f t="shared" si="0"/>
        <v>1949</v>
      </c>
      <c r="AN10">
        <f t="shared" si="1"/>
        <v>1822</v>
      </c>
      <c r="AO10">
        <f t="shared" si="2"/>
        <v>1630</v>
      </c>
      <c r="AP10">
        <f t="shared" si="3"/>
        <v>1120</v>
      </c>
      <c r="AQ10">
        <f t="shared" si="4"/>
        <v>816</v>
      </c>
      <c r="AR10">
        <f t="shared" si="5"/>
        <v>680</v>
      </c>
      <c r="AS10">
        <f t="shared" si="6"/>
        <v>556</v>
      </c>
      <c r="AT10">
        <f t="shared" si="7"/>
        <v>456</v>
      </c>
      <c r="AU10">
        <f t="shared" si="8"/>
        <v>473</v>
      </c>
      <c r="AV10">
        <f t="shared" si="9"/>
        <v>555</v>
      </c>
      <c r="AW10">
        <f t="shared" si="10"/>
        <v>787</v>
      </c>
      <c r="AX10">
        <f t="shared" si="11"/>
        <v>1351</v>
      </c>
      <c r="BC10" s="259">
        <v>6</v>
      </c>
    </row>
    <row r="11" spans="1:60" hidden="1" x14ac:dyDescent="0.25">
      <c r="A11" s="113">
        <v>8</v>
      </c>
      <c r="B11" s="176" t="s">
        <v>537</v>
      </c>
      <c r="C11" s="113">
        <v>1931</v>
      </c>
      <c r="D11" s="113">
        <v>2013</v>
      </c>
      <c r="E11" s="177" t="s">
        <v>2</v>
      </c>
      <c r="F11" s="177" t="s">
        <v>2</v>
      </c>
      <c r="G11" s="357"/>
      <c r="H11" s="333"/>
      <c r="N11" s="113">
        <f>MATCH(A11,Entrada!$A$53:$A$372,0)</f>
        <v>8</v>
      </c>
      <c r="O11" s="113">
        <f>IF(NOT(ISNA($N11)),INDEX(Entrada!$C$53:$N$372,$N11,O$2),0)</f>
        <v>1992</v>
      </c>
      <c r="P11">
        <f>IF(NOT(ISNA($N11)),INDEX(Entrada!$C$53:$N$372,$N11,P$2),0)</f>
        <v>1872</v>
      </c>
      <c r="Q11">
        <f>IF(NOT(ISNA($N11)),INDEX(Entrada!$C$53:$N$372,$N11,Q$2),0)</f>
        <v>1675</v>
      </c>
      <c r="R11">
        <f>IF(NOT(ISNA($N11)),INDEX(Entrada!$C$53:$N$372,$N11,R$2),0)</f>
        <v>1156</v>
      </c>
      <c r="S11">
        <f>IF(NOT(ISNA($N11)),INDEX(Entrada!$C$53:$N$372,$N11,S$2),0)</f>
        <v>839</v>
      </c>
      <c r="T11">
        <f>IF(NOT(ISNA($N11)),INDEX(Entrada!$C$53:$N$372,$N11,T$2),0)</f>
        <v>698</v>
      </c>
      <c r="U11">
        <f>IF(NOT(ISNA($N11)),INDEX(Entrada!$C$53:$N$372,$N11,U$2),0)</f>
        <v>570</v>
      </c>
      <c r="V11" s="192">
        <f>IF(NOT(ISNA($N11)),INDEX(Entrada!$C$53:$N$372,$N11,V$2),0)</f>
        <v>467</v>
      </c>
      <c r="W11" s="192">
        <f>IF(NOT(ISNA($N11)),INDEX(Entrada!$C$53:$N$372,$N11,W$2),0)</f>
        <v>483</v>
      </c>
      <c r="X11" s="192">
        <f>IF(NOT(ISNA($N11)),INDEX(Entrada!$C$53:$N$372,$N11,X$2),0)</f>
        <v>566</v>
      </c>
      <c r="Y11" s="192">
        <f>IF(NOT(ISNA($N11)),INDEX(Entrada!$C$53:$N$372,$N11,Y$2),0)</f>
        <v>801</v>
      </c>
      <c r="Z11" s="192">
        <f>IF(NOT(ISNA($N11)),INDEX(Entrada!$C$53:$N$372,$N11,Z$2),0)</f>
        <v>1373</v>
      </c>
      <c r="AA11" s="259">
        <f>IF(AND(NOT(_incrementaisPassadas),
      OR(
       AND(_semanaAtual&gt;Prevs!D$6,_tipo="Semanal"),
       AND(_mes&gt;AA$2,_tipo="Mensal")
      )), 0,
IF($G11&gt;0,INDEX($O$4:$Z$323,$G11,O$2),0)+IF($H11&gt;0,INDEX($O$4:$Z$323,$H11,O$2),0)+IF($I11&gt;0,INDEX($O$4:$Z$323,$I11,O$2),0)+IF($J11&gt;0,INDEX($O$4:$Z$323,$J11,O$2),0)+IF($K11&gt;0,INDEX($O$4:$Z$323,$K11,O$2),0)+IF($L11&gt;0,INDEX($O$4:$Z$323,$L11,O$2),0))</f>
        <v>0</v>
      </c>
      <c r="AB11" s="259">
        <f>IF(AND(NOT(_incrementaisPassadas),
      OR(
       AND(_semanaAtual&gt;Prevs!E$6,_tipo="Semanal"),
       AND(_mes&gt;AB$2,_tipo="Mensal")
      )), 0,
IF($G11&gt;0,INDEX($O$4:$Z$323,$G11,P$2),0)+IF($H11&gt;0,INDEX($O$4:$Z$323,$H11,P$2),0)+IF($I11&gt;0,INDEX($O$4:$Z$323,$I11,P$2),0)+IF($J11&gt;0,INDEX($O$4:$Z$323,$J11,P$2),0)+IF($K11&gt;0,INDEX($O$4:$Z$323,$K11,P$2),0)+IF($L11&gt;0,INDEX($O$4:$Z$323,$L11,P$2),0))</f>
        <v>0</v>
      </c>
      <c r="AC11" s="259">
        <f>IF(AND(NOT(_incrementaisPassadas),
      OR(
       AND(_semanaAtual&gt;Prevs!F$6,_tipo="Semanal"),
       AND(_mes&gt;AC$2,_tipo="Mensal")
      )), 0,
IF($G11&gt;0,INDEX($O$4:$Z$323,$G11,Q$2),0)+IF($H11&gt;0,INDEX($O$4:$Z$323,$H11,Q$2),0)+IF($I11&gt;0,INDEX($O$4:$Z$323,$I11,Q$2),0)+IF($J11&gt;0,INDEX($O$4:$Z$323,$J11,Q$2),0)+IF($K11&gt;0,INDEX($O$4:$Z$323,$K11,Q$2),0)+IF($L11&gt;0,INDEX($O$4:$Z$323,$L11,Q$2),0))</f>
        <v>0</v>
      </c>
      <c r="AD11" s="259">
        <f>IF(AND(NOT(_incrementaisPassadas),
      OR(
       AND(_semanaAtual&gt;Prevs!G$6,_tipo="Semanal"),
       AND(_mes&gt;AD$2,_tipo="Mensal")
      )), 0,
IF($G11&gt;0,INDEX($O$4:$Z$323,$G11,R$2),0)+IF($H11&gt;0,INDEX($O$4:$Z$323,$H11,R$2),0)+IF($I11&gt;0,INDEX($O$4:$Z$323,$I11,R$2),0)+IF($J11&gt;0,INDEX($O$4:$Z$323,$J11,R$2),0)+IF($K11&gt;0,INDEX($O$4:$Z$323,$K11,R$2),0)+IF($L11&gt;0,INDEX($O$4:$Z$323,$L11,R$2),0))</f>
        <v>0</v>
      </c>
      <c r="AE11" s="259">
        <f>IF(AND(NOT(_incrementaisPassadas),
      OR(
       AND(_semanaAtual&gt;Prevs!H$6,_tipo="Semanal"),
       AND(_mes&gt;AE$2,_tipo="Mensal")
      )), 0,
IF($G11&gt;0,INDEX($O$4:$Z$323,$G11,S$2),0)+IF($H11&gt;0,INDEX($O$4:$Z$323,$H11,S$2),0)+IF($I11&gt;0,INDEX($O$4:$Z$323,$I11,S$2),0)+IF($J11&gt;0,INDEX($O$4:$Z$323,$J11,S$2),0)+IF($K11&gt;0,INDEX($O$4:$Z$323,$K11,S$2),0)+IF($L11&gt;0,INDEX($O$4:$Z$323,$L11,S$2),0))</f>
        <v>0</v>
      </c>
      <c r="AF11" s="259">
        <f>IF(AND(NOT(_incrementaisPassadas),
      OR(
       AND(_semanaAtual&gt;Prevs!I$6,_tipo="Semanal"),
       AND(_mes&gt;AF$2,_tipo="Mensal")
      )), 0,
IF($G11&gt;0,INDEX($O$4:$Z$323,$G11,T$2),0)+IF($H11&gt;0,INDEX($O$4:$Z$323,$H11,T$2),0)+IF($I11&gt;0,INDEX($O$4:$Z$323,$I11,T$2),0)+IF($J11&gt;0,INDEX($O$4:$Z$323,$J11,T$2),0)+IF($K11&gt;0,INDEX($O$4:$Z$323,$K11,T$2),0)+IF($L11&gt;0,INDEX($O$4:$Z$323,$L11,T$2),0))</f>
        <v>0</v>
      </c>
      <c r="AG11" s="259">
        <f>IF(AND(NOT(_incrementaisPassadas),
      OR(
       AND(_semanaAtual&gt;Prevs!J$6,_tipo="Semanal"),
       AND(_mes&gt;AG$2,_tipo="Mensal")
      )), 0,
IF($G11&gt;0,INDEX($O$4:$Z$323,$G11,U$2),0)+IF($H11&gt;0,INDEX($O$4:$Z$323,$H11,U$2),0)+IF($I11&gt;0,INDEX($O$4:$Z$323,$I11,U$2),0)+IF($J11&gt;0,INDEX($O$4:$Z$323,$J11,U$2),0)+IF($K11&gt;0,INDEX($O$4:$Z$323,$K11,U$2),0)+IF($L11&gt;0,INDEX($O$4:$Z$323,$L11,U$2),0))</f>
        <v>0</v>
      </c>
      <c r="AH11" s="259">
        <f>IF(AND(NOT(_incrementaisPassadas),
      OR(
       AND(_semanaAtual&gt;Prevs!K$6,_tipo="Semanal"),
       AND(_mes&gt;AH$2,_tipo="Mensal")
      )), 0,
IF($G11&gt;0,INDEX($O$4:$Z$323,$G11,V$2),0)+IF($H11&gt;0,INDEX($O$4:$Z$323,$H11,V$2),0)+IF($I11&gt;0,INDEX($O$4:$Z$323,$I11,V$2),0)+IF($J11&gt;0,INDEX($O$4:$Z$323,$J11,V$2),0)+IF($K11&gt;0,INDEX($O$4:$Z$323,$K11,V$2),0)+IF($L11&gt;0,INDEX($O$4:$Z$323,$L11,V$2),0))</f>
        <v>0</v>
      </c>
      <c r="AI11" s="259">
        <f>IF(AND(NOT(_incrementaisPassadas),
      OR(
       AND(_semanaAtual&gt;Prevs!L$6,_tipo="Semanal"),
       AND(_mes&gt;AI$2,_tipo="Mensal")
      )), 0,
IF($G11&gt;0,INDEX($O$4:$Z$323,$G11,W$2),0)+IF($H11&gt;0,INDEX($O$4:$Z$323,$H11,W$2),0)+IF($I11&gt;0,INDEX($O$4:$Z$323,$I11,W$2),0)+IF($J11&gt;0,INDEX($O$4:$Z$323,$J11,W$2),0)+IF($K11&gt;0,INDEX($O$4:$Z$323,$K11,W$2),0)+IF($L11&gt;0,INDEX($O$4:$Z$323,$L11,W$2),0))</f>
        <v>0</v>
      </c>
      <c r="AJ11" s="259">
        <f>IF(AND(NOT(_incrementaisPassadas),
      OR(
       AND(_semanaAtual&gt;Prevs!M$6,_tipo="Semanal"),
       AND(_mes&gt;AJ$2,_tipo="Mensal")
      )), 0,
IF($G11&gt;0,INDEX($O$4:$Z$323,$G11,X$2),0)+IF($H11&gt;0,INDEX($O$4:$Z$323,$H11,X$2),0)+IF($I11&gt;0,INDEX($O$4:$Z$323,$I11,X$2),0)+IF($J11&gt;0,INDEX($O$4:$Z$323,$J11,X$2),0)+IF($K11&gt;0,INDEX($O$4:$Z$323,$K11,X$2),0)+IF($L11&gt;0,INDEX($O$4:$Z$323,$L11,X$2),0))</f>
        <v>0</v>
      </c>
      <c r="AK11" s="259">
        <f>IF(AND(NOT(_incrementaisPassadas),
      OR(
       AND(_semanaAtual&gt;Prevs!N$6,_tipo="Semanal"),
       AND(_mes&gt;AK$2,_tipo="Mensal")
      )), 0,
IF($G11&gt;0,INDEX($O$4:$Z$323,$G11,Y$2),0)+IF($H11&gt;0,INDEX($O$4:$Z$323,$H11,Y$2),0)+IF($I11&gt;0,INDEX($O$4:$Z$323,$I11,Y$2),0)+IF($J11&gt;0,INDEX($O$4:$Z$323,$J11,Y$2),0)+IF($K11&gt;0,INDEX($O$4:$Z$323,$K11,Y$2),0)+IF($L11&gt;0,INDEX($O$4:$Z$323,$L11,Y$2),0))</f>
        <v>0</v>
      </c>
      <c r="AL11" s="259">
        <f>IF(AND(NOT(_incrementaisPassadas),
      OR(
       AND(_semanaAtual&gt;Prevs!O$6,_tipo="Semanal"),
       AND(_mes&gt;AL$2,_tipo="Mensal")
      )), 0,
IF($G11&gt;0,INDEX($O$4:$Z$323,$G11,Z$2),0)+IF($H11&gt;0,INDEX($O$4:$Z$323,$H11,Z$2),0)+IF($I11&gt;0,INDEX($O$4:$Z$323,$I11,Z$2),0)+IF($J11&gt;0,INDEX($O$4:$Z$323,$J11,Z$2),0)+IF($K11&gt;0,INDEX($O$4:$Z$323,$K11,Z$2),0)+IF($L11&gt;0,INDEX($O$4:$Z$323,$L11,Z$2),0))</f>
        <v>0</v>
      </c>
      <c r="AM11" s="113">
        <f t="shared" si="0"/>
        <v>1992</v>
      </c>
      <c r="AN11">
        <f t="shared" si="1"/>
        <v>1872</v>
      </c>
      <c r="AO11">
        <f t="shared" si="2"/>
        <v>1675</v>
      </c>
      <c r="AP11">
        <f t="shared" si="3"/>
        <v>1156</v>
      </c>
      <c r="AQ11">
        <f t="shared" si="4"/>
        <v>839</v>
      </c>
      <c r="AR11">
        <f t="shared" si="5"/>
        <v>698</v>
      </c>
      <c r="AS11">
        <f t="shared" si="6"/>
        <v>570</v>
      </c>
      <c r="AT11">
        <f t="shared" si="7"/>
        <v>467</v>
      </c>
      <c r="AU11">
        <f t="shared" si="8"/>
        <v>483</v>
      </c>
      <c r="AV11">
        <f t="shared" si="9"/>
        <v>566</v>
      </c>
      <c r="AW11">
        <f t="shared" si="10"/>
        <v>801</v>
      </c>
      <c r="AX11">
        <f t="shared" si="11"/>
        <v>1373</v>
      </c>
      <c r="BC11" s="259">
        <v>7</v>
      </c>
    </row>
    <row r="12" spans="1:60" hidden="1" x14ac:dyDescent="0.25">
      <c r="A12" s="113">
        <v>9</v>
      </c>
      <c r="B12" s="176" t="s">
        <v>538</v>
      </c>
      <c r="C12" s="113">
        <v>1931</v>
      </c>
      <c r="D12" s="113">
        <v>2013</v>
      </c>
      <c r="E12" s="177" t="s">
        <v>2</v>
      </c>
      <c r="F12" s="177" t="s">
        <v>2</v>
      </c>
      <c r="G12" s="357"/>
      <c r="H12" s="333"/>
      <c r="N12" s="113">
        <f>MATCH(A12,Entrada!$A$53:$A$372,0)</f>
        <v>9</v>
      </c>
      <c r="O12" s="113">
        <f>IF(NOT(ISNA($N12)),INDEX(Entrada!$C$53:$N$372,$N12,O$2),0)</f>
        <v>2008</v>
      </c>
      <c r="P12">
        <f>IF(NOT(ISNA($N12)),INDEX(Entrada!$C$53:$N$372,$N12,P$2),0)</f>
        <v>1893</v>
      </c>
      <c r="Q12">
        <f>IF(NOT(ISNA($N12)),INDEX(Entrada!$C$53:$N$372,$N12,Q$2),0)</f>
        <v>1695</v>
      </c>
      <c r="R12">
        <f>IF(NOT(ISNA($N12)),INDEX(Entrada!$C$53:$N$372,$N12,R$2),0)</f>
        <v>1172</v>
      </c>
      <c r="S12">
        <f>IF(NOT(ISNA($N12)),INDEX(Entrada!$C$53:$N$372,$N12,S$2),0)</f>
        <v>849</v>
      </c>
      <c r="T12">
        <f>IF(NOT(ISNA($N12)),INDEX(Entrada!$C$53:$N$372,$N12,T$2),0)</f>
        <v>706</v>
      </c>
      <c r="U12">
        <f>IF(NOT(ISNA($N12)),INDEX(Entrada!$C$53:$N$372,$N12,U$2),0)</f>
        <v>576</v>
      </c>
      <c r="V12" s="192">
        <f>IF(NOT(ISNA($N12)),INDEX(Entrada!$C$53:$N$372,$N12,V$2),0)</f>
        <v>472</v>
      </c>
      <c r="W12" s="192">
        <f>IF(NOT(ISNA($N12)),INDEX(Entrada!$C$53:$N$372,$N12,W$2),0)</f>
        <v>487</v>
      </c>
      <c r="X12" s="192">
        <f>IF(NOT(ISNA($N12)),INDEX(Entrada!$C$53:$N$372,$N12,X$2),0)</f>
        <v>570</v>
      </c>
      <c r="Y12" s="192">
        <f>IF(NOT(ISNA($N12)),INDEX(Entrada!$C$53:$N$372,$N12,Y$2),0)</f>
        <v>806</v>
      </c>
      <c r="Z12" s="192">
        <f>IF(NOT(ISNA($N12)),INDEX(Entrada!$C$53:$N$372,$N12,Z$2),0)</f>
        <v>1379</v>
      </c>
      <c r="AA12" s="259">
        <f>IF(AND(NOT(_incrementaisPassadas),
      OR(
       AND(_semanaAtual&gt;Prevs!D$6,_tipo="Semanal"),
       AND(_mes&gt;AA$2,_tipo="Mensal")
      )), 0,
IF($G12&gt;0,INDEX($O$4:$Z$323,$G12,O$2),0)+IF($H12&gt;0,INDEX($O$4:$Z$323,$H12,O$2),0)+IF($I12&gt;0,INDEX($O$4:$Z$323,$I12,O$2),0)+IF($J12&gt;0,INDEX($O$4:$Z$323,$J12,O$2),0)+IF($K12&gt;0,INDEX($O$4:$Z$323,$K12,O$2),0)+IF($L12&gt;0,INDEX($O$4:$Z$323,$L12,O$2),0))</f>
        <v>0</v>
      </c>
      <c r="AB12" s="259">
        <f>IF(AND(NOT(_incrementaisPassadas),
      OR(
       AND(_semanaAtual&gt;Prevs!E$6,_tipo="Semanal"),
       AND(_mes&gt;AB$2,_tipo="Mensal")
      )), 0,
IF($G12&gt;0,INDEX($O$4:$Z$323,$G12,P$2),0)+IF($H12&gt;0,INDEX($O$4:$Z$323,$H12,P$2),0)+IF($I12&gt;0,INDEX($O$4:$Z$323,$I12,P$2),0)+IF($J12&gt;0,INDEX($O$4:$Z$323,$J12,P$2),0)+IF($K12&gt;0,INDEX($O$4:$Z$323,$K12,P$2),0)+IF($L12&gt;0,INDEX($O$4:$Z$323,$L12,P$2),0))</f>
        <v>0</v>
      </c>
      <c r="AC12" s="259">
        <f>IF(AND(NOT(_incrementaisPassadas),
      OR(
       AND(_semanaAtual&gt;Prevs!F$6,_tipo="Semanal"),
       AND(_mes&gt;AC$2,_tipo="Mensal")
      )), 0,
IF($G12&gt;0,INDEX($O$4:$Z$323,$G12,Q$2),0)+IF($H12&gt;0,INDEX($O$4:$Z$323,$H12,Q$2),0)+IF($I12&gt;0,INDEX($O$4:$Z$323,$I12,Q$2),0)+IF($J12&gt;0,INDEX($O$4:$Z$323,$J12,Q$2),0)+IF($K12&gt;0,INDEX($O$4:$Z$323,$K12,Q$2),0)+IF($L12&gt;0,INDEX($O$4:$Z$323,$L12,Q$2),0))</f>
        <v>0</v>
      </c>
      <c r="AD12" s="259">
        <f>IF(AND(NOT(_incrementaisPassadas),
      OR(
       AND(_semanaAtual&gt;Prevs!G$6,_tipo="Semanal"),
       AND(_mes&gt;AD$2,_tipo="Mensal")
      )), 0,
IF($G12&gt;0,INDEX($O$4:$Z$323,$G12,R$2),0)+IF($H12&gt;0,INDEX($O$4:$Z$323,$H12,R$2),0)+IF($I12&gt;0,INDEX($O$4:$Z$323,$I12,R$2),0)+IF($J12&gt;0,INDEX($O$4:$Z$323,$J12,R$2),0)+IF($K12&gt;0,INDEX($O$4:$Z$323,$K12,R$2),0)+IF($L12&gt;0,INDEX($O$4:$Z$323,$L12,R$2),0))</f>
        <v>0</v>
      </c>
      <c r="AE12" s="259">
        <f>IF(AND(NOT(_incrementaisPassadas),
      OR(
       AND(_semanaAtual&gt;Prevs!H$6,_tipo="Semanal"),
       AND(_mes&gt;AE$2,_tipo="Mensal")
      )), 0,
IF($G12&gt;0,INDEX($O$4:$Z$323,$G12,S$2),0)+IF($H12&gt;0,INDEX($O$4:$Z$323,$H12,S$2),0)+IF($I12&gt;0,INDEX($O$4:$Z$323,$I12,S$2),0)+IF($J12&gt;0,INDEX($O$4:$Z$323,$J12,S$2),0)+IF($K12&gt;0,INDEX($O$4:$Z$323,$K12,S$2),0)+IF($L12&gt;0,INDEX($O$4:$Z$323,$L12,S$2),0))</f>
        <v>0</v>
      </c>
      <c r="AF12" s="259">
        <f>IF(AND(NOT(_incrementaisPassadas),
      OR(
       AND(_semanaAtual&gt;Prevs!I$6,_tipo="Semanal"),
       AND(_mes&gt;AF$2,_tipo="Mensal")
      )), 0,
IF($G12&gt;0,INDEX($O$4:$Z$323,$G12,T$2),0)+IF($H12&gt;0,INDEX($O$4:$Z$323,$H12,T$2),0)+IF($I12&gt;0,INDEX($O$4:$Z$323,$I12,T$2),0)+IF($J12&gt;0,INDEX($O$4:$Z$323,$J12,T$2),0)+IF($K12&gt;0,INDEX($O$4:$Z$323,$K12,T$2),0)+IF($L12&gt;0,INDEX($O$4:$Z$323,$L12,T$2),0))</f>
        <v>0</v>
      </c>
      <c r="AG12" s="259">
        <f>IF(AND(NOT(_incrementaisPassadas),
      OR(
       AND(_semanaAtual&gt;Prevs!J$6,_tipo="Semanal"),
       AND(_mes&gt;AG$2,_tipo="Mensal")
      )), 0,
IF($G12&gt;0,INDEX($O$4:$Z$323,$G12,U$2),0)+IF($H12&gt;0,INDEX($O$4:$Z$323,$H12,U$2),0)+IF($I12&gt;0,INDEX($O$4:$Z$323,$I12,U$2),0)+IF($J12&gt;0,INDEX($O$4:$Z$323,$J12,U$2),0)+IF($K12&gt;0,INDEX($O$4:$Z$323,$K12,U$2),0)+IF($L12&gt;0,INDEX($O$4:$Z$323,$L12,U$2),0))</f>
        <v>0</v>
      </c>
      <c r="AH12" s="259">
        <f>IF(AND(NOT(_incrementaisPassadas),
      OR(
       AND(_semanaAtual&gt;Prevs!K$6,_tipo="Semanal"),
       AND(_mes&gt;AH$2,_tipo="Mensal")
      )), 0,
IF($G12&gt;0,INDEX($O$4:$Z$323,$G12,V$2),0)+IF($H12&gt;0,INDEX($O$4:$Z$323,$H12,V$2),0)+IF($I12&gt;0,INDEX($O$4:$Z$323,$I12,V$2),0)+IF($J12&gt;0,INDEX($O$4:$Z$323,$J12,V$2),0)+IF($K12&gt;0,INDEX($O$4:$Z$323,$K12,V$2),0)+IF($L12&gt;0,INDEX($O$4:$Z$323,$L12,V$2),0))</f>
        <v>0</v>
      </c>
      <c r="AI12" s="259">
        <f>IF(AND(NOT(_incrementaisPassadas),
      OR(
       AND(_semanaAtual&gt;Prevs!L$6,_tipo="Semanal"),
       AND(_mes&gt;AI$2,_tipo="Mensal")
      )), 0,
IF($G12&gt;0,INDEX($O$4:$Z$323,$G12,W$2),0)+IF($H12&gt;0,INDEX($O$4:$Z$323,$H12,W$2),0)+IF($I12&gt;0,INDEX($O$4:$Z$323,$I12,W$2),0)+IF($J12&gt;0,INDEX($O$4:$Z$323,$J12,W$2),0)+IF($K12&gt;0,INDEX($O$4:$Z$323,$K12,W$2),0)+IF($L12&gt;0,INDEX($O$4:$Z$323,$L12,W$2),0))</f>
        <v>0</v>
      </c>
      <c r="AJ12" s="259">
        <f>IF(AND(NOT(_incrementaisPassadas),
      OR(
       AND(_semanaAtual&gt;Prevs!M$6,_tipo="Semanal"),
       AND(_mes&gt;AJ$2,_tipo="Mensal")
      )), 0,
IF($G12&gt;0,INDEX($O$4:$Z$323,$G12,X$2),0)+IF($H12&gt;0,INDEX($O$4:$Z$323,$H12,X$2),0)+IF($I12&gt;0,INDEX($O$4:$Z$323,$I12,X$2),0)+IF($J12&gt;0,INDEX($O$4:$Z$323,$J12,X$2),0)+IF($K12&gt;0,INDEX($O$4:$Z$323,$K12,X$2),0)+IF($L12&gt;0,INDEX($O$4:$Z$323,$L12,X$2),0))</f>
        <v>0</v>
      </c>
      <c r="AK12" s="259">
        <f>IF(AND(NOT(_incrementaisPassadas),
      OR(
       AND(_semanaAtual&gt;Prevs!N$6,_tipo="Semanal"),
       AND(_mes&gt;AK$2,_tipo="Mensal")
      )), 0,
IF($G12&gt;0,INDEX($O$4:$Z$323,$G12,Y$2),0)+IF($H12&gt;0,INDEX($O$4:$Z$323,$H12,Y$2),0)+IF($I12&gt;0,INDEX($O$4:$Z$323,$I12,Y$2),0)+IF($J12&gt;0,INDEX($O$4:$Z$323,$J12,Y$2),0)+IF($K12&gt;0,INDEX($O$4:$Z$323,$K12,Y$2),0)+IF($L12&gt;0,INDEX($O$4:$Z$323,$L12,Y$2),0))</f>
        <v>0</v>
      </c>
      <c r="AL12" s="259">
        <f>IF(AND(NOT(_incrementaisPassadas),
      OR(
       AND(_semanaAtual&gt;Prevs!O$6,_tipo="Semanal"),
       AND(_mes&gt;AL$2,_tipo="Mensal")
      )), 0,
IF($G12&gt;0,INDEX($O$4:$Z$323,$G12,Z$2),0)+IF($H12&gt;0,INDEX($O$4:$Z$323,$H12,Z$2),0)+IF($I12&gt;0,INDEX($O$4:$Z$323,$I12,Z$2),0)+IF($J12&gt;0,INDEX($O$4:$Z$323,$J12,Z$2),0)+IF($K12&gt;0,INDEX($O$4:$Z$323,$K12,Z$2),0)+IF($L12&gt;0,INDEX($O$4:$Z$323,$L12,Z$2),0))</f>
        <v>0</v>
      </c>
      <c r="AM12" s="113">
        <f t="shared" si="0"/>
        <v>2008</v>
      </c>
      <c r="AN12">
        <f t="shared" si="1"/>
        <v>1893</v>
      </c>
      <c r="AO12">
        <f t="shared" si="2"/>
        <v>1695</v>
      </c>
      <c r="AP12">
        <f t="shared" si="3"/>
        <v>1172</v>
      </c>
      <c r="AQ12">
        <f t="shared" si="4"/>
        <v>849</v>
      </c>
      <c r="AR12">
        <f t="shared" si="5"/>
        <v>706</v>
      </c>
      <c r="AS12">
        <f t="shared" si="6"/>
        <v>576</v>
      </c>
      <c r="AT12">
        <f t="shared" si="7"/>
        <v>472</v>
      </c>
      <c r="AU12">
        <f t="shared" si="8"/>
        <v>487</v>
      </c>
      <c r="AV12">
        <f t="shared" si="9"/>
        <v>570</v>
      </c>
      <c r="AW12">
        <f t="shared" si="10"/>
        <v>806</v>
      </c>
      <c r="AX12">
        <f t="shared" si="11"/>
        <v>1379</v>
      </c>
      <c r="BC12" s="259">
        <v>8</v>
      </c>
    </row>
    <row r="13" spans="1:60" hidden="1" x14ac:dyDescent="0.25">
      <c r="A13" s="113">
        <v>10</v>
      </c>
      <c r="B13" s="176" t="s">
        <v>539</v>
      </c>
      <c r="C13" s="113">
        <v>1931</v>
      </c>
      <c r="D13" s="113">
        <v>2013</v>
      </c>
      <c r="E13" s="177" t="s">
        <v>2</v>
      </c>
      <c r="F13" s="177" t="s">
        <v>2</v>
      </c>
      <c r="G13" s="357"/>
      <c r="H13" s="333"/>
      <c r="N13" s="113">
        <f>MATCH(A13,Entrada!$A$53:$A$372,0)</f>
        <v>10</v>
      </c>
      <c r="O13" s="113">
        <f>IF(NOT(ISNA($N13)),INDEX(Entrada!$C$53:$N$372,$N13,O$2),0)</f>
        <v>2057</v>
      </c>
      <c r="P13">
        <f>IF(NOT(ISNA($N13)),INDEX(Entrada!$C$53:$N$372,$N13,P$2),0)</f>
        <v>1953</v>
      </c>
      <c r="Q13">
        <f>IF(NOT(ISNA($N13)),INDEX(Entrada!$C$53:$N$372,$N13,Q$2),0)</f>
        <v>1750</v>
      </c>
      <c r="R13">
        <f>IF(NOT(ISNA($N13)),INDEX(Entrada!$C$53:$N$372,$N13,R$2),0)</f>
        <v>1216</v>
      </c>
      <c r="S13">
        <f>IF(NOT(ISNA($N13)),INDEX(Entrada!$C$53:$N$372,$N13,S$2),0)</f>
        <v>877</v>
      </c>
      <c r="T13">
        <f>IF(NOT(ISNA($N13)),INDEX(Entrada!$C$53:$N$372,$N13,T$2),0)</f>
        <v>727</v>
      </c>
      <c r="U13">
        <f>IF(NOT(ISNA($N13)),INDEX(Entrada!$C$53:$N$372,$N13,U$2),0)</f>
        <v>593</v>
      </c>
      <c r="V13" s="192">
        <f>IF(NOT(ISNA($N13)),INDEX(Entrada!$C$53:$N$372,$N13,V$2),0)</f>
        <v>486</v>
      </c>
      <c r="W13" s="192">
        <f>IF(NOT(ISNA($N13)),INDEX(Entrada!$C$53:$N$372,$N13,W$2),0)</f>
        <v>498</v>
      </c>
      <c r="X13" s="192">
        <f>IF(NOT(ISNA($N13)),INDEX(Entrada!$C$53:$N$372,$N13,X$2),0)</f>
        <v>583</v>
      </c>
      <c r="Y13" s="192">
        <f>IF(NOT(ISNA($N13)),INDEX(Entrada!$C$53:$N$372,$N13,Y$2),0)</f>
        <v>822</v>
      </c>
      <c r="Z13" s="192">
        <f>IF(NOT(ISNA($N13)),INDEX(Entrada!$C$53:$N$372,$N13,Z$2),0)</f>
        <v>1403</v>
      </c>
      <c r="AA13" s="259">
        <f>IF(AND(NOT(_incrementaisPassadas),
      OR(
       AND(_semanaAtual&gt;Prevs!D$6,_tipo="Semanal"),
       AND(_mes&gt;AA$2,_tipo="Mensal")
      )), 0,
IF($G13&gt;0,INDEX($O$4:$Z$323,$G13,O$2),0)+IF($H13&gt;0,INDEX($O$4:$Z$323,$H13,O$2),0)+IF($I13&gt;0,INDEX($O$4:$Z$323,$I13,O$2),0)+IF($J13&gt;0,INDEX($O$4:$Z$323,$J13,O$2),0)+IF($K13&gt;0,INDEX($O$4:$Z$323,$K13,O$2),0)+IF($L13&gt;0,INDEX($O$4:$Z$323,$L13,O$2),0))</f>
        <v>0</v>
      </c>
      <c r="AB13" s="259">
        <f>IF(AND(NOT(_incrementaisPassadas),
      OR(
       AND(_semanaAtual&gt;Prevs!E$6,_tipo="Semanal"),
       AND(_mes&gt;AB$2,_tipo="Mensal")
      )), 0,
IF($G13&gt;0,INDEX($O$4:$Z$323,$G13,P$2),0)+IF($H13&gt;0,INDEX($O$4:$Z$323,$H13,P$2),0)+IF($I13&gt;0,INDEX($O$4:$Z$323,$I13,P$2),0)+IF($J13&gt;0,INDEX($O$4:$Z$323,$J13,P$2),0)+IF($K13&gt;0,INDEX($O$4:$Z$323,$K13,P$2),0)+IF($L13&gt;0,INDEX($O$4:$Z$323,$L13,P$2),0))</f>
        <v>0</v>
      </c>
      <c r="AC13" s="259">
        <f>IF(AND(NOT(_incrementaisPassadas),
      OR(
       AND(_semanaAtual&gt;Prevs!F$6,_tipo="Semanal"),
       AND(_mes&gt;AC$2,_tipo="Mensal")
      )), 0,
IF($G13&gt;0,INDEX($O$4:$Z$323,$G13,Q$2),0)+IF($H13&gt;0,INDEX($O$4:$Z$323,$H13,Q$2),0)+IF($I13&gt;0,INDEX($O$4:$Z$323,$I13,Q$2),0)+IF($J13&gt;0,INDEX($O$4:$Z$323,$J13,Q$2),0)+IF($K13&gt;0,INDEX($O$4:$Z$323,$K13,Q$2),0)+IF($L13&gt;0,INDEX($O$4:$Z$323,$L13,Q$2),0))</f>
        <v>0</v>
      </c>
      <c r="AD13" s="259">
        <f>IF(AND(NOT(_incrementaisPassadas),
      OR(
       AND(_semanaAtual&gt;Prevs!G$6,_tipo="Semanal"),
       AND(_mes&gt;AD$2,_tipo="Mensal")
      )), 0,
IF($G13&gt;0,INDEX($O$4:$Z$323,$G13,R$2),0)+IF($H13&gt;0,INDEX($O$4:$Z$323,$H13,R$2),0)+IF($I13&gt;0,INDEX($O$4:$Z$323,$I13,R$2),0)+IF($J13&gt;0,INDEX($O$4:$Z$323,$J13,R$2),0)+IF($K13&gt;0,INDEX($O$4:$Z$323,$K13,R$2),0)+IF($L13&gt;0,INDEX($O$4:$Z$323,$L13,R$2),0))</f>
        <v>0</v>
      </c>
      <c r="AE13" s="259">
        <f>IF(AND(NOT(_incrementaisPassadas),
      OR(
       AND(_semanaAtual&gt;Prevs!H$6,_tipo="Semanal"),
       AND(_mes&gt;AE$2,_tipo="Mensal")
      )), 0,
IF($G13&gt;0,INDEX($O$4:$Z$323,$G13,S$2),0)+IF($H13&gt;0,INDEX($O$4:$Z$323,$H13,S$2),0)+IF($I13&gt;0,INDEX($O$4:$Z$323,$I13,S$2),0)+IF($J13&gt;0,INDEX($O$4:$Z$323,$J13,S$2),0)+IF($K13&gt;0,INDEX($O$4:$Z$323,$K13,S$2),0)+IF($L13&gt;0,INDEX($O$4:$Z$323,$L13,S$2),0))</f>
        <v>0</v>
      </c>
      <c r="AF13" s="259">
        <f>IF(AND(NOT(_incrementaisPassadas),
      OR(
       AND(_semanaAtual&gt;Prevs!I$6,_tipo="Semanal"),
       AND(_mes&gt;AF$2,_tipo="Mensal")
      )), 0,
IF($G13&gt;0,INDEX($O$4:$Z$323,$G13,T$2),0)+IF($H13&gt;0,INDEX($O$4:$Z$323,$H13,T$2),0)+IF($I13&gt;0,INDEX($O$4:$Z$323,$I13,T$2),0)+IF($J13&gt;0,INDEX($O$4:$Z$323,$J13,T$2),0)+IF($K13&gt;0,INDEX($O$4:$Z$323,$K13,T$2),0)+IF($L13&gt;0,INDEX($O$4:$Z$323,$L13,T$2),0))</f>
        <v>0</v>
      </c>
      <c r="AG13" s="259">
        <f>IF(AND(NOT(_incrementaisPassadas),
      OR(
       AND(_semanaAtual&gt;Prevs!J$6,_tipo="Semanal"),
       AND(_mes&gt;AG$2,_tipo="Mensal")
      )), 0,
IF($G13&gt;0,INDEX($O$4:$Z$323,$G13,U$2),0)+IF($H13&gt;0,INDEX($O$4:$Z$323,$H13,U$2),0)+IF($I13&gt;0,INDEX($O$4:$Z$323,$I13,U$2),0)+IF($J13&gt;0,INDEX($O$4:$Z$323,$J13,U$2),0)+IF($K13&gt;0,INDEX($O$4:$Z$323,$K13,U$2),0)+IF($L13&gt;0,INDEX($O$4:$Z$323,$L13,U$2),0))</f>
        <v>0</v>
      </c>
      <c r="AH13" s="259">
        <f>IF(AND(NOT(_incrementaisPassadas),
      OR(
       AND(_semanaAtual&gt;Prevs!K$6,_tipo="Semanal"),
       AND(_mes&gt;AH$2,_tipo="Mensal")
      )), 0,
IF($G13&gt;0,INDEX($O$4:$Z$323,$G13,V$2),0)+IF($H13&gt;0,INDEX($O$4:$Z$323,$H13,V$2),0)+IF($I13&gt;0,INDEX($O$4:$Z$323,$I13,V$2),0)+IF($J13&gt;0,INDEX($O$4:$Z$323,$J13,V$2),0)+IF($K13&gt;0,INDEX($O$4:$Z$323,$K13,V$2),0)+IF($L13&gt;0,INDEX($O$4:$Z$323,$L13,V$2),0))</f>
        <v>0</v>
      </c>
      <c r="AI13" s="259">
        <f>IF(AND(NOT(_incrementaisPassadas),
      OR(
       AND(_semanaAtual&gt;Prevs!L$6,_tipo="Semanal"),
       AND(_mes&gt;AI$2,_tipo="Mensal")
      )), 0,
IF($G13&gt;0,INDEX($O$4:$Z$323,$G13,W$2),0)+IF($H13&gt;0,INDEX($O$4:$Z$323,$H13,W$2),0)+IF($I13&gt;0,INDEX($O$4:$Z$323,$I13,W$2),0)+IF($J13&gt;0,INDEX($O$4:$Z$323,$J13,W$2),0)+IF($K13&gt;0,INDEX($O$4:$Z$323,$K13,W$2),0)+IF($L13&gt;0,INDEX($O$4:$Z$323,$L13,W$2),0))</f>
        <v>0</v>
      </c>
      <c r="AJ13" s="259">
        <f>IF(AND(NOT(_incrementaisPassadas),
      OR(
       AND(_semanaAtual&gt;Prevs!M$6,_tipo="Semanal"),
       AND(_mes&gt;AJ$2,_tipo="Mensal")
      )), 0,
IF($G13&gt;0,INDEX($O$4:$Z$323,$G13,X$2),0)+IF($H13&gt;0,INDEX($O$4:$Z$323,$H13,X$2),0)+IF($I13&gt;0,INDEX($O$4:$Z$323,$I13,X$2),0)+IF($J13&gt;0,INDEX($O$4:$Z$323,$J13,X$2),0)+IF($K13&gt;0,INDEX($O$4:$Z$323,$K13,X$2),0)+IF($L13&gt;0,INDEX($O$4:$Z$323,$L13,X$2),0))</f>
        <v>0</v>
      </c>
      <c r="AK13" s="259">
        <f>IF(AND(NOT(_incrementaisPassadas),
      OR(
       AND(_semanaAtual&gt;Prevs!N$6,_tipo="Semanal"),
       AND(_mes&gt;AK$2,_tipo="Mensal")
      )), 0,
IF($G13&gt;0,INDEX($O$4:$Z$323,$G13,Y$2),0)+IF($H13&gt;0,INDEX($O$4:$Z$323,$H13,Y$2),0)+IF($I13&gt;0,INDEX($O$4:$Z$323,$I13,Y$2),0)+IF($J13&gt;0,INDEX($O$4:$Z$323,$J13,Y$2),0)+IF($K13&gt;0,INDEX($O$4:$Z$323,$K13,Y$2),0)+IF($L13&gt;0,INDEX($O$4:$Z$323,$L13,Y$2),0))</f>
        <v>0</v>
      </c>
      <c r="AL13" s="259">
        <f>IF(AND(NOT(_incrementaisPassadas),
      OR(
       AND(_semanaAtual&gt;Prevs!O$6,_tipo="Semanal"),
       AND(_mes&gt;AL$2,_tipo="Mensal")
      )), 0,
IF($G13&gt;0,INDEX($O$4:$Z$323,$G13,Z$2),0)+IF($H13&gt;0,INDEX($O$4:$Z$323,$H13,Z$2),0)+IF($I13&gt;0,INDEX($O$4:$Z$323,$I13,Z$2),0)+IF($J13&gt;0,INDEX($O$4:$Z$323,$J13,Z$2),0)+IF($K13&gt;0,INDEX($O$4:$Z$323,$K13,Z$2),0)+IF($L13&gt;0,INDEX($O$4:$Z$323,$L13,Z$2),0))</f>
        <v>0</v>
      </c>
      <c r="AM13" s="113">
        <f t="shared" si="0"/>
        <v>2057</v>
      </c>
      <c r="AN13">
        <f t="shared" si="1"/>
        <v>1953</v>
      </c>
      <c r="AO13">
        <f t="shared" si="2"/>
        <v>1750</v>
      </c>
      <c r="AP13">
        <f t="shared" si="3"/>
        <v>1216</v>
      </c>
      <c r="AQ13">
        <f t="shared" si="4"/>
        <v>877</v>
      </c>
      <c r="AR13">
        <f t="shared" si="5"/>
        <v>727</v>
      </c>
      <c r="AS13">
        <f t="shared" si="6"/>
        <v>593</v>
      </c>
      <c r="AT13">
        <f t="shared" si="7"/>
        <v>486</v>
      </c>
      <c r="AU13">
        <f t="shared" si="8"/>
        <v>498</v>
      </c>
      <c r="AV13">
        <f t="shared" si="9"/>
        <v>583</v>
      </c>
      <c r="AW13">
        <f t="shared" si="10"/>
        <v>822</v>
      </c>
      <c r="AX13">
        <f t="shared" si="11"/>
        <v>1403</v>
      </c>
      <c r="BC13" s="259">
        <v>9</v>
      </c>
    </row>
    <row r="14" spans="1:60" hidden="1" x14ac:dyDescent="0.25">
      <c r="A14" s="113">
        <v>11</v>
      </c>
      <c r="B14" s="176" t="s">
        <v>49</v>
      </c>
      <c r="C14" s="113">
        <v>1931</v>
      </c>
      <c r="D14" s="113">
        <v>2013</v>
      </c>
      <c r="E14" s="177" t="s">
        <v>2</v>
      </c>
      <c r="F14" s="177" t="s">
        <v>2</v>
      </c>
      <c r="G14" s="357"/>
      <c r="H14" s="333"/>
      <c r="N14" s="113">
        <f>MATCH(A14,Entrada!$A$53:$A$372,0)</f>
        <v>11</v>
      </c>
      <c r="O14" s="113">
        <f>IF(NOT(ISNA($N14)),INDEX(Entrada!$C$53:$N$372,$N14,O$2),0)</f>
        <v>2170</v>
      </c>
      <c r="P14">
        <f>IF(NOT(ISNA($N14)),INDEX(Entrada!$C$53:$N$372,$N14,P$2),0)</f>
        <v>2081</v>
      </c>
      <c r="Q14">
        <f>IF(NOT(ISNA($N14)),INDEX(Entrada!$C$53:$N$372,$N14,Q$2),0)</f>
        <v>1866</v>
      </c>
      <c r="R14">
        <f>IF(NOT(ISNA($N14)),INDEX(Entrada!$C$53:$N$372,$N14,R$2),0)</f>
        <v>1307</v>
      </c>
      <c r="S14">
        <f>IF(NOT(ISNA($N14)),INDEX(Entrada!$C$53:$N$372,$N14,S$2),0)</f>
        <v>937</v>
      </c>
      <c r="T14">
        <f>IF(NOT(ISNA($N14)),INDEX(Entrada!$C$53:$N$372,$N14,T$2),0)</f>
        <v>775</v>
      </c>
      <c r="U14">
        <f>IF(NOT(ISNA($N14)),INDEX(Entrada!$C$53:$N$372,$N14,U$2),0)</f>
        <v>630</v>
      </c>
      <c r="V14" s="192">
        <f>IF(NOT(ISNA($N14)),INDEX(Entrada!$C$53:$N$372,$N14,V$2),0)</f>
        <v>515</v>
      </c>
      <c r="W14" s="192">
        <f>IF(NOT(ISNA($N14)),INDEX(Entrada!$C$53:$N$372,$N14,W$2),0)</f>
        <v>525</v>
      </c>
      <c r="X14" s="192">
        <f>IF(NOT(ISNA($N14)),INDEX(Entrada!$C$53:$N$372,$N14,X$2),0)</f>
        <v>614</v>
      </c>
      <c r="Y14" s="192">
        <f>IF(NOT(ISNA($N14)),INDEX(Entrada!$C$53:$N$372,$N14,Y$2),0)</f>
        <v>862</v>
      </c>
      <c r="Z14" s="192">
        <f>IF(NOT(ISNA($N14)),INDEX(Entrada!$C$53:$N$372,$N14,Z$2),0)</f>
        <v>1468</v>
      </c>
      <c r="AA14" s="259">
        <f>IF(AND(NOT(_incrementaisPassadas),
      OR(
       AND(_semanaAtual&gt;Prevs!D$6,_tipo="Semanal"),
       AND(_mes&gt;AA$2,_tipo="Mensal")
      )), 0,
IF($G14&gt;0,INDEX($O$4:$Z$323,$G14,O$2),0)+IF($H14&gt;0,INDEX($O$4:$Z$323,$H14,O$2),0)+IF($I14&gt;0,INDEX($O$4:$Z$323,$I14,O$2),0)+IF($J14&gt;0,INDEX($O$4:$Z$323,$J14,O$2),0)+IF($K14&gt;0,INDEX($O$4:$Z$323,$K14,O$2),0)+IF($L14&gt;0,INDEX($O$4:$Z$323,$L14,O$2),0))</f>
        <v>0</v>
      </c>
      <c r="AB14" s="259">
        <f>IF(AND(NOT(_incrementaisPassadas),
      OR(
       AND(_semanaAtual&gt;Prevs!E$6,_tipo="Semanal"),
       AND(_mes&gt;AB$2,_tipo="Mensal")
      )), 0,
IF($G14&gt;0,INDEX($O$4:$Z$323,$G14,P$2),0)+IF($H14&gt;0,INDEX($O$4:$Z$323,$H14,P$2),0)+IF($I14&gt;0,INDEX($O$4:$Z$323,$I14,P$2),0)+IF($J14&gt;0,INDEX($O$4:$Z$323,$J14,P$2),0)+IF($K14&gt;0,INDEX($O$4:$Z$323,$K14,P$2),0)+IF($L14&gt;0,INDEX($O$4:$Z$323,$L14,P$2),0))</f>
        <v>0</v>
      </c>
      <c r="AC14" s="259">
        <f>IF(AND(NOT(_incrementaisPassadas),
      OR(
       AND(_semanaAtual&gt;Prevs!F$6,_tipo="Semanal"),
       AND(_mes&gt;AC$2,_tipo="Mensal")
      )), 0,
IF($G14&gt;0,INDEX($O$4:$Z$323,$G14,Q$2),0)+IF($H14&gt;0,INDEX($O$4:$Z$323,$H14,Q$2),0)+IF($I14&gt;0,INDEX($O$4:$Z$323,$I14,Q$2),0)+IF($J14&gt;0,INDEX($O$4:$Z$323,$J14,Q$2),0)+IF($K14&gt;0,INDEX($O$4:$Z$323,$K14,Q$2),0)+IF($L14&gt;0,INDEX($O$4:$Z$323,$L14,Q$2),0))</f>
        <v>0</v>
      </c>
      <c r="AD14" s="259">
        <f>IF(AND(NOT(_incrementaisPassadas),
      OR(
       AND(_semanaAtual&gt;Prevs!G$6,_tipo="Semanal"),
       AND(_mes&gt;AD$2,_tipo="Mensal")
      )), 0,
IF($G14&gt;0,INDEX($O$4:$Z$323,$G14,R$2),0)+IF($H14&gt;0,INDEX($O$4:$Z$323,$H14,R$2),0)+IF($I14&gt;0,INDEX($O$4:$Z$323,$I14,R$2),0)+IF($J14&gt;0,INDEX($O$4:$Z$323,$J14,R$2),0)+IF($K14&gt;0,INDEX($O$4:$Z$323,$K14,R$2),0)+IF($L14&gt;0,INDEX($O$4:$Z$323,$L14,R$2),0))</f>
        <v>0</v>
      </c>
      <c r="AE14" s="259">
        <f>IF(AND(NOT(_incrementaisPassadas),
      OR(
       AND(_semanaAtual&gt;Prevs!H$6,_tipo="Semanal"),
       AND(_mes&gt;AE$2,_tipo="Mensal")
      )), 0,
IF($G14&gt;0,INDEX($O$4:$Z$323,$G14,S$2),0)+IF($H14&gt;0,INDEX($O$4:$Z$323,$H14,S$2),0)+IF($I14&gt;0,INDEX($O$4:$Z$323,$I14,S$2),0)+IF($J14&gt;0,INDEX($O$4:$Z$323,$J14,S$2),0)+IF($K14&gt;0,INDEX($O$4:$Z$323,$K14,S$2),0)+IF($L14&gt;0,INDEX($O$4:$Z$323,$L14,S$2),0))</f>
        <v>0</v>
      </c>
      <c r="AF14" s="259">
        <f>IF(AND(NOT(_incrementaisPassadas),
      OR(
       AND(_semanaAtual&gt;Prevs!I$6,_tipo="Semanal"),
       AND(_mes&gt;AF$2,_tipo="Mensal")
      )), 0,
IF($G14&gt;0,INDEX($O$4:$Z$323,$G14,T$2),0)+IF($H14&gt;0,INDEX($O$4:$Z$323,$H14,T$2),0)+IF($I14&gt;0,INDEX($O$4:$Z$323,$I14,T$2),0)+IF($J14&gt;0,INDEX($O$4:$Z$323,$J14,T$2),0)+IF($K14&gt;0,INDEX($O$4:$Z$323,$K14,T$2),0)+IF($L14&gt;0,INDEX($O$4:$Z$323,$L14,T$2),0))</f>
        <v>0</v>
      </c>
      <c r="AG14" s="259">
        <f>IF(AND(NOT(_incrementaisPassadas),
      OR(
       AND(_semanaAtual&gt;Prevs!J$6,_tipo="Semanal"),
       AND(_mes&gt;AG$2,_tipo="Mensal")
      )), 0,
IF($G14&gt;0,INDEX($O$4:$Z$323,$G14,U$2),0)+IF($H14&gt;0,INDEX($O$4:$Z$323,$H14,U$2),0)+IF($I14&gt;0,INDEX($O$4:$Z$323,$I14,U$2),0)+IF($J14&gt;0,INDEX($O$4:$Z$323,$J14,U$2),0)+IF($K14&gt;0,INDEX($O$4:$Z$323,$K14,U$2),0)+IF($L14&gt;0,INDEX($O$4:$Z$323,$L14,U$2),0))</f>
        <v>0</v>
      </c>
      <c r="AH14" s="259">
        <f>IF(AND(NOT(_incrementaisPassadas),
      OR(
       AND(_semanaAtual&gt;Prevs!K$6,_tipo="Semanal"),
       AND(_mes&gt;AH$2,_tipo="Mensal")
      )), 0,
IF($G14&gt;0,INDEX($O$4:$Z$323,$G14,V$2),0)+IF($H14&gt;0,INDEX($O$4:$Z$323,$H14,V$2),0)+IF($I14&gt;0,INDEX($O$4:$Z$323,$I14,V$2),0)+IF($J14&gt;0,INDEX($O$4:$Z$323,$J14,V$2),0)+IF($K14&gt;0,INDEX($O$4:$Z$323,$K14,V$2),0)+IF($L14&gt;0,INDEX($O$4:$Z$323,$L14,V$2),0))</f>
        <v>0</v>
      </c>
      <c r="AI14" s="259">
        <f>IF(AND(NOT(_incrementaisPassadas),
      OR(
       AND(_semanaAtual&gt;Prevs!L$6,_tipo="Semanal"),
       AND(_mes&gt;AI$2,_tipo="Mensal")
      )), 0,
IF($G14&gt;0,INDEX($O$4:$Z$323,$G14,W$2),0)+IF($H14&gt;0,INDEX($O$4:$Z$323,$H14,W$2),0)+IF($I14&gt;0,INDEX($O$4:$Z$323,$I14,W$2),0)+IF($J14&gt;0,INDEX($O$4:$Z$323,$J14,W$2),0)+IF($K14&gt;0,INDEX($O$4:$Z$323,$K14,W$2),0)+IF($L14&gt;0,INDEX($O$4:$Z$323,$L14,W$2),0))</f>
        <v>0</v>
      </c>
      <c r="AJ14" s="259">
        <f>IF(AND(NOT(_incrementaisPassadas),
      OR(
       AND(_semanaAtual&gt;Prevs!M$6,_tipo="Semanal"),
       AND(_mes&gt;AJ$2,_tipo="Mensal")
      )), 0,
IF($G14&gt;0,INDEX($O$4:$Z$323,$G14,X$2),0)+IF($H14&gt;0,INDEX($O$4:$Z$323,$H14,X$2),0)+IF($I14&gt;0,INDEX($O$4:$Z$323,$I14,X$2),0)+IF($J14&gt;0,INDEX($O$4:$Z$323,$J14,X$2),0)+IF($K14&gt;0,INDEX($O$4:$Z$323,$K14,X$2),0)+IF($L14&gt;0,INDEX($O$4:$Z$323,$L14,X$2),0))</f>
        <v>0</v>
      </c>
      <c r="AK14" s="259">
        <f>IF(AND(NOT(_incrementaisPassadas),
      OR(
       AND(_semanaAtual&gt;Prevs!N$6,_tipo="Semanal"),
       AND(_mes&gt;AK$2,_tipo="Mensal")
      )), 0,
IF($G14&gt;0,INDEX($O$4:$Z$323,$G14,Y$2),0)+IF($H14&gt;0,INDEX($O$4:$Z$323,$H14,Y$2),0)+IF($I14&gt;0,INDEX($O$4:$Z$323,$I14,Y$2),0)+IF($J14&gt;0,INDEX($O$4:$Z$323,$J14,Y$2),0)+IF($K14&gt;0,INDEX($O$4:$Z$323,$K14,Y$2),0)+IF($L14&gt;0,INDEX($O$4:$Z$323,$L14,Y$2),0))</f>
        <v>0</v>
      </c>
      <c r="AL14" s="259">
        <f>IF(AND(NOT(_incrementaisPassadas),
      OR(
       AND(_semanaAtual&gt;Prevs!O$6,_tipo="Semanal"),
       AND(_mes&gt;AL$2,_tipo="Mensal")
      )), 0,
IF($G14&gt;0,INDEX($O$4:$Z$323,$G14,Z$2),0)+IF($H14&gt;0,INDEX($O$4:$Z$323,$H14,Z$2),0)+IF($I14&gt;0,INDEX($O$4:$Z$323,$I14,Z$2),0)+IF($J14&gt;0,INDEX($O$4:$Z$323,$J14,Z$2),0)+IF($K14&gt;0,INDEX($O$4:$Z$323,$K14,Z$2),0)+IF($L14&gt;0,INDEX($O$4:$Z$323,$L14,Z$2),0))</f>
        <v>0</v>
      </c>
      <c r="AM14" s="113">
        <f t="shared" si="0"/>
        <v>2170</v>
      </c>
      <c r="AN14">
        <f t="shared" si="1"/>
        <v>2081</v>
      </c>
      <c r="AO14">
        <f t="shared" si="2"/>
        <v>1866</v>
      </c>
      <c r="AP14">
        <f t="shared" si="3"/>
        <v>1307</v>
      </c>
      <c r="AQ14">
        <f t="shared" si="4"/>
        <v>937</v>
      </c>
      <c r="AR14">
        <f t="shared" si="5"/>
        <v>775</v>
      </c>
      <c r="AS14">
        <f t="shared" si="6"/>
        <v>630</v>
      </c>
      <c r="AT14">
        <f t="shared" si="7"/>
        <v>515</v>
      </c>
      <c r="AU14">
        <f t="shared" si="8"/>
        <v>525</v>
      </c>
      <c r="AV14">
        <f t="shared" si="9"/>
        <v>614</v>
      </c>
      <c r="AW14">
        <f t="shared" si="10"/>
        <v>862</v>
      </c>
      <c r="AX14">
        <f t="shared" si="11"/>
        <v>1468</v>
      </c>
      <c r="BC14" s="259">
        <v>10</v>
      </c>
    </row>
    <row r="15" spans="1:60" hidden="1" x14ac:dyDescent="0.25">
      <c r="A15" s="113">
        <v>12</v>
      </c>
      <c r="B15" s="176" t="s">
        <v>540</v>
      </c>
      <c r="C15" s="113">
        <v>1931</v>
      </c>
      <c r="D15" s="113">
        <v>2013</v>
      </c>
      <c r="E15" s="177" t="s">
        <v>2</v>
      </c>
      <c r="F15" s="177" t="s">
        <v>2</v>
      </c>
      <c r="G15" s="357"/>
      <c r="H15" s="333"/>
      <c r="N15" s="113">
        <f>MATCH(A15,Entrada!$A$53:$A$372,0)</f>
        <v>12</v>
      </c>
      <c r="O15" s="113">
        <f>IF(NOT(ISNA($N15)),INDEX(Entrada!$C$53:$N$372,$N15,O$2),0)</f>
        <v>2449</v>
      </c>
      <c r="P15">
        <f>IF(NOT(ISNA($N15)),INDEX(Entrada!$C$53:$N$372,$N15,P$2),0)</f>
        <v>2377</v>
      </c>
      <c r="Q15">
        <f>IF(NOT(ISNA($N15)),INDEX(Entrada!$C$53:$N$372,$N15,Q$2),0)</f>
        <v>2140</v>
      </c>
      <c r="R15">
        <f>IF(NOT(ISNA($N15)),INDEX(Entrada!$C$53:$N$372,$N15,R$2),0)</f>
        <v>1510</v>
      </c>
      <c r="S15">
        <f>IF(NOT(ISNA($N15)),INDEX(Entrada!$C$53:$N$372,$N15,S$2),0)</f>
        <v>1077</v>
      </c>
      <c r="T15">
        <f>IF(NOT(ISNA($N15)),INDEX(Entrada!$C$53:$N$372,$N15,T$2),0)</f>
        <v>885</v>
      </c>
      <c r="U15">
        <f>IF(NOT(ISNA($N15)),INDEX(Entrada!$C$53:$N$372,$N15,U$2),0)</f>
        <v>717</v>
      </c>
      <c r="V15" s="192">
        <f>IF(NOT(ISNA($N15)),INDEX(Entrada!$C$53:$N$372,$N15,V$2),0)</f>
        <v>584</v>
      </c>
      <c r="W15" s="192">
        <f>IF(NOT(ISNA($N15)),INDEX(Entrada!$C$53:$N$372,$N15,W$2),0)</f>
        <v>590</v>
      </c>
      <c r="X15" s="192">
        <f>IF(NOT(ISNA($N15)),INDEX(Entrada!$C$53:$N$372,$N15,X$2),0)</f>
        <v>690</v>
      </c>
      <c r="Y15" s="192">
        <f>IF(NOT(ISNA($N15)),INDEX(Entrada!$C$53:$N$372,$N15,Y$2),0)</f>
        <v>967</v>
      </c>
      <c r="Z15" s="192">
        <f>IF(NOT(ISNA($N15)),INDEX(Entrada!$C$53:$N$372,$N15,Z$2),0)</f>
        <v>1641</v>
      </c>
      <c r="AA15" s="259">
        <f>IF(AND(NOT(_incrementaisPassadas),
      OR(
       AND(_semanaAtual&gt;Prevs!D$6,_tipo="Semanal"),
       AND(_mes&gt;AA$2,_tipo="Mensal")
      )), 0,
IF($G15&gt;0,INDEX($O$4:$Z$323,$G15,O$2),0)+IF($H15&gt;0,INDEX($O$4:$Z$323,$H15,O$2),0)+IF($I15&gt;0,INDEX($O$4:$Z$323,$I15,O$2),0)+IF($J15&gt;0,INDEX($O$4:$Z$323,$J15,O$2),0)+IF($K15&gt;0,INDEX($O$4:$Z$323,$K15,O$2),0)+IF($L15&gt;0,INDEX($O$4:$Z$323,$L15,O$2),0))</f>
        <v>0</v>
      </c>
      <c r="AB15" s="259">
        <f>IF(AND(NOT(_incrementaisPassadas),
      OR(
       AND(_semanaAtual&gt;Prevs!E$6,_tipo="Semanal"),
       AND(_mes&gt;AB$2,_tipo="Mensal")
      )), 0,
IF($G15&gt;0,INDEX($O$4:$Z$323,$G15,P$2),0)+IF($H15&gt;0,INDEX($O$4:$Z$323,$H15,P$2),0)+IF($I15&gt;0,INDEX($O$4:$Z$323,$I15,P$2),0)+IF($J15&gt;0,INDEX($O$4:$Z$323,$J15,P$2),0)+IF($K15&gt;0,INDEX($O$4:$Z$323,$K15,P$2),0)+IF($L15&gt;0,INDEX($O$4:$Z$323,$L15,P$2),0))</f>
        <v>0</v>
      </c>
      <c r="AC15" s="259">
        <f>IF(AND(NOT(_incrementaisPassadas),
      OR(
       AND(_semanaAtual&gt;Prevs!F$6,_tipo="Semanal"),
       AND(_mes&gt;AC$2,_tipo="Mensal")
      )), 0,
IF($G15&gt;0,INDEX($O$4:$Z$323,$G15,Q$2),0)+IF($H15&gt;0,INDEX($O$4:$Z$323,$H15,Q$2),0)+IF($I15&gt;0,INDEX($O$4:$Z$323,$I15,Q$2),0)+IF($J15&gt;0,INDEX($O$4:$Z$323,$J15,Q$2),0)+IF($K15&gt;0,INDEX($O$4:$Z$323,$K15,Q$2),0)+IF($L15&gt;0,INDEX($O$4:$Z$323,$L15,Q$2),0))</f>
        <v>0</v>
      </c>
      <c r="AD15" s="259">
        <f>IF(AND(NOT(_incrementaisPassadas),
      OR(
       AND(_semanaAtual&gt;Prevs!G$6,_tipo="Semanal"),
       AND(_mes&gt;AD$2,_tipo="Mensal")
      )), 0,
IF($G15&gt;0,INDEX($O$4:$Z$323,$G15,R$2),0)+IF($H15&gt;0,INDEX($O$4:$Z$323,$H15,R$2),0)+IF($I15&gt;0,INDEX($O$4:$Z$323,$I15,R$2),0)+IF($J15&gt;0,INDEX($O$4:$Z$323,$J15,R$2),0)+IF($K15&gt;0,INDEX($O$4:$Z$323,$K15,R$2),0)+IF($L15&gt;0,INDEX($O$4:$Z$323,$L15,R$2),0))</f>
        <v>0</v>
      </c>
      <c r="AE15" s="259">
        <f>IF(AND(NOT(_incrementaisPassadas),
      OR(
       AND(_semanaAtual&gt;Prevs!H$6,_tipo="Semanal"),
       AND(_mes&gt;AE$2,_tipo="Mensal")
      )), 0,
IF($G15&gt;0,INDEX($O$4:$Z$323,$G15,S$2),0)+IF($H15&gt;0,INDEX($O$4:$Z$323,$H15,S$2),0)+IF($I15&gt;0,INDEX($O$4:$Z$323,$I15,S$2),0)+IF($J15&gt;0,INDEX($O$4:$Z$323,$J15,S$2),0)+IF($K15&gt;0,INDEX($O$4:$Z$323,$K15,S$2),0)+IF($L15&gt;0,INDEX($O$4:$Z$323,$L15,S$2),0))</f>
        <v>0</v>
      </c>
      <c r="AF15" s="259">
        <f>IF(AND(NOT(_incrementaisPassadas),
      OR(
       AND(_semanaAtual&gt;Prevs!I$6,_tipo="Semanal"),
       AND(_mes&gt;AF$2,_tipo="Mensal")
      )), 0,
IF($G15&gt;0,INDEX($O$4:$Z$323,$G15,T$2),0)+IF($H15&gt;0,INDEX($O$4:$Z$323,$H15,T$2),0)+IF($I15&gt;0,INDEX($O$4:$Z$323,$I15,T$2),0)+IF($J15&gt;0,INDEX($O$4:$Z$323,$J15,T$2),0)+IF($K15&gt;0,INDEX($O$4:$Z$323,$K15,T$2),0)+IF($L15&gt;0,INDEX($O$4:$Z$323,$L15,T$2),0))</f>
        <v>0</v>
      </c>
      <c r="AG15" s="259">
        <f>IF(AND(NOT(_incrementaisPassadas),
      OR(
       AND(_semanaAtual&gt;Prevs!J$6,_tipo="Semanal"),
       AND(_mes&gt;AG$2,_tipo="Mensal")
      )), 0,
IF($G15&gt;0,INDEX($O$4:$Z$323,$G15,U$2),0)+IF($H15&gt;0,INDEX($O$4:$Z$323,$H15,U$2),0)+IF($I15&gt;0,INDEX($O$4:$Z$323,$I15,U$2),0)+IF($J15&gt;0,INDEX($O$4:$Z$323,$J15,U$2),0)+IF($K15&gt;0,INDEX($O$4:$Z$323,$K15,U$2),0)+IF($L15&gt;0,INDEX($O$4:$Z$323,$L15,U$2),0))</f>
        <v>0</v>
      </c>
      <c r="AH15" s="259">
        <f>IF(AND(NOT(_incrementaisPassadas),
      OR(
       AND(_semanaAtual&gt;Prevs!K$6,_tipo="Semanal"),
       AND(_mes&gt;AH$2,_tipo="Mensal")
      )), 0,
IF($G15&gt;0,INDEX($O$4:$Z$323,$G15,V$2),0)+IF($H15&gt;0,INDEX($O$4:$Z$323,$H15,V$2),0)+IF($I15&gt;0,INDEX($O$4:$Z$323,$I15,V$2),0)+IF($J15&gt;0,INDEX($O$4:$Z$323,$J15,V$2),0)+IF($K15&gt;0,INDEX($O$4:$Z$323,$K15,V$2),0)+IF($L15&gt;0,INDEX($O$4:$Z$323,$L15,V$2),0))</f>
        <v>0</v>
      </c>
      <c r="AI15" s="259">
        <f>IF(AND(NOT(_incrementaisPassadas),
      OR(
       AND(_semanaAtual&gt;Prevs!L$6,_tipo="Semanal"),
       AND(_mes&gt;AI$2,_tipo="Mensal")
      )), 0,
IF($G15&gt;0,INDEX($O$4:$Z$323,$G15,W$2),0)+IF($H15&gt;0,INDEX($O$4:$Z$323,$H15,W$2),0)+IF($I15&gt;0,INDEX($O$4:$Z$323,$I15,W$2),0)+IF($J15&gt;0,INDEX($O$4:$Z$323,$J15,W$2),0)+IF($K15&gt;0,INDEX($O$4:$Z$323,$K15,W$2),0)+IF($L15&gt;0,INDEX($O$4:$Z$323,$L15,W$2),0))</f>
        <v>0</v>
      </c>
      <c r="AJ15" s="259">
        <f>IF(AND(NOT(_incrementaisPassadas),
      OR(
       AND(_semanaAtual&gt;Prevs!M$6,_tipo="Semanal"),
       AND(_mes&gt;AJ$2,_tipo="Mensal")
      )), 0,
IF($G15&gt;0,INDEX($O$4:$Z$323,$G15,X$2),0)+IF($H15&gt;0,INDEX($O$4:$Z$323,$H15,X$2),0)+IF($I15&gt;0,INDEX($O$4:$Z$323,$I15,X$2),0)+IF($J15&gt;0,INDEX($O$4:$Z$323,$J15,X$2),0)+IF($K15&gt;0,INDEX($O$4:$Z$323,$K15,X$2),0)+IF($L15&gt;0,INDEX($O$4:$Z$323,$L15,X$2),0))</f>
        <v>0</v>
      </c>
      <c r="AK15" s="259">
        <f>IF(AND(NOT(_incrementaisPassadas),
      OR(
       AND(_semanaAtual&gt;Prevs!N$6,_tipo="Semanal"),
       AND(_mes&gt;AK$2,_tipo="Mensal")
      )), 0,
IF($G15&gt;0,INDEX($O$4:$Z$323,$G15,Y$2),0)+IF($H15&gt;0,INDEX($O$4:$Z$323,$H15,Y$2),0)+IF($I15&gt;0,INDEX($O$4:$Z$323,$I15,Y$2),0)+IF($J15&gt;0,INDEX($O$4:$Z$323,$J15,Y$2),0)+IF($K15&gt;0,INDEX($O$4:$Z$323,$K15,Y$2),0)+IF($L15&gt;0,INDEX($O$4:$Z$323,$L15,Y$2),0))</f>
        <v>0</v>
      </c>
      <c r="AL15" s="259">
        <f>IF(AND(NOT(_incrementaisPassadas),
      OR(
       AND(_semanaAtual&gt;Prevs!O$6,_tipo="Semanal"),
       AND(_mes&gt;AL$2,_tipo="Mensal")
      )), 0,
IF($G15&gt;0,INDEX($O$4:$Z$323,$G15,Z$2),0)+IF($H15&gt;0,INDEX($O$4:$Z$323,$H15,Z$2),0)+IF($I15&gt;0,INDEX($O$4:$Z$323,$I15,Z$2),0)+IF($J15&gt;0,INDEX($O$4:$Z$323,$J15,Z$2),0)+IF($K15&gt;0,INDEX($O$4:$Z$323,$K15,Z$2),0)+IF($L15&gt;0,INDEX($O$4:$Z$323,$L15,Z$2),0))</f>
        <v>0</v>
      </c>
      <c r="AM15" s="113">
        <f t="shared" si="0"/>
        <v>2449</v>
      </c>
      <c r="AN15">
        <f t="shared" si="1"/>
        <v>2377</v>
      </c>
      <c r="AO15">
        <f t="shared" si="2"/>
        <v>2140</v>
      </c>
      <c r="AP15">
        <f t="shared" si="3"/>
        <v>1510</v>
      </c>
      <c r="AQ15">
        <f t="shared" si="4"/>
        <v>1077</v>
      </c>
      <c r="AR15">
        <f t="shared" si="5"/>
        <v>885</v>
      </c>
      <c r="AS15">
        <f t="shared" si="6"/>
        <v>717</v>
      </c>
      <c r="AT15">
        <f t="shared" si="7"/>
        <v>584</v>
      </c>
      <c r="AU15">
        <f t="shared" si="8"/>
        <v>590</v>
      </c>
      <c r="AV15">
        <f t="shared" si="9"/>
        <v>690</v>
      </c>
      <c r="AW15">
        <f t="shared" si="10"/>
        <v>967</v>
      </c>
      <c r="AX15">
        <f t="shared" si="11"/>
        <v>1641</v>
      </c>
      <c r="BC15" s="259">
        <v>11</v>
      </c>
    </row>
    <row r="16" spans="1:60" hidden="1" x14ac:dyDescent="0.25">
      <c r="A16" s="113">
        <v>13</v>
      </c>
      <c r="B16" s="176"/>
      <c r="C16" s="113">
        <v>0</v>
      </c>
      <c r="D16" s="113">
        <v>0</v>
      </c>
      <c r="E16" s="113" t="s">
        <v>686</v>
      </c>
      <c r="F16" s="113" t="s">
        <v>686</v>
      </c>
      <c r="G16" s="357"/>
      <c r="N16" s="113">
        <f>MATCH(A16,Entrada!$A$53:$A$372,0)</f>
        <v>13</v>
      </c>
      <c r="O16" s="113">
        <f>IF(NOT(ISNA($N16)),INDEX(Entrada!$C$53:$N$372,$N16,O$2),0)</f>
        <v>0</v>
      </c>
      <c r="P16">
        <f>IF(NOT(ISNA($N16)),INDEX(Entrada!$C$53:$N$372,$N16,P$2),0)</f>
        <v>0</v>
      </c>
      <c r="Q16">
        <f>IF(NOT(ISNA($N16)),INDEX(Entrada!$C$53:$N$372,$N16,Q$2),0)</f>
        <v>0</v>
      </c>
      <c r="R16">
        <f>IF(NOT(ISNA($N16)),INDEX(Entrada!$C$53:$N$372,$N16,R$2),0)</f>
        <v>0</v>
      </c>
      <c r="S16">
        <f>IF(NOT(ISNA($N16)),INDEX(Entrada!$C$53:$N$372,$N16,S$2),0)</f>
        <v>0</v>
      </c>
      <c r="T16">
        <f>IF(NOT(ISNA($N16)),INDEX(Entrada!$C$53:$N$372,$N16,T$2),0)</f>
        <v>0</v>
      </c>
      <c r="U16">
        <f>IF(NOT(ISNA($N16)),INDEX(Entrada!$C$53:$N$372,$N16,U$2),0)</f>
        <v>0</v>
      </c>
      <c r="V16" s="192">
        <f>IF(NOT(ISNA($N16)),INDEX(Entrada!$C$53:$N$372,$N16,V$2),0)</f>
        <v>0</v>
      </c>
      <c r="W16" s="192">
        <f>IF(NOT(ISNA($N16)),INDEX(Entrada!$C$53:$N$372,$N16,W$2),0)</f>
        <v>0</v>
      </c>
      <c r="X16" s="192">
        <f>IF(NOT(ISNA($N16)),INDEX(Entrada!$C$53:$N$372,$N16,X$2),0)</f>
        <v>0</v>
      </c>
      <c r="Y16" s="192">
        <f>IF(NOT(ISNA($N16)),INDEX(Entrada!$C$53:$N$372,$N16,Y$2),0)</f>
        <v>0</v>
      </c>
      <c r="Z16" s="192">
        <f>IF(NOT(ISNA($N16)),INDEX(Entrada!$C$53:$N$372,$N16,Z$2),0)</f>
        <v>0</v>
      </c>
      <c r="AA16" s="259">
        <f>IF(AND(NOT(_incrementaisPassadas),
      OR(
       AND(_semanaAtual&gt;Prevs!D$6,_tipo="Semanal"),
       AND(_mes&gt;AA$2,_tipo="Mensal")
      )), 0,
IF($G16&gt;0,INDEX($O$4:$Z$323,$G16,O$2),0)+IF($H16&gt;0,INDEX($O$4:$Z$323,$H16,O$2),0)+IF($I16&gt;0,INDEX($O$4:$Z$323,$I16,O$2),0)+IF($J16&gt;0,INDEX($O$4:$Z$323,$J16,O$2),0)+IF($K16&gt;0,INDEX($O$4:$Z$323,$K16,O$2),0)+IF($L16&gt;0,INDEX($O$4:$Z$323,$L16,O$2),0))</f>
        <v>0</v>
      </c>
      <c r="AB16" s="259">
        <f>IF(AND(NOT(_incrementaisPassadas),
      OR(
       AND(_semanaAtual&gt;Prevs!E$6,_tipo="Semanal"),
       AND(_mes&gt;AB$2,_tipo="Mensal")
      )), 0,
IF($G16&gt;0,INDEX($O$4:$Z$323,$G16,P$2),0)+IF($H16&gt;0,INDEX($O$4:$Z$323,$H16,P$2),0)+IF($I16&gt;0,INDEX($O$4:$Z$323,$I16,P$2),0)+IF($J16&gt;0,INDEX($O$4:$Z$323,$J16,P$2),0)+IF($K16&gt;0,INDEX($O$4:$Z$323,$K16,P$2),0)+IF($L16&gt;0,INDEX($O$4:$Z$323,$L16,P$2),0))</f>
        <v>0</v>
      </c>
      <c r="AC16" s="259">
        <f>IF(AND(NOT(_incrementaisPassadas),
      OR(
       AND(_semanaAtual&gt;Prevs!F$6,_tipo="Semanal"),
       AND(_mes&gt;AC$2,_tipo="Mensal")
      )), 0,
IF($G16&gt;0,INDEX($O$4:$Z$323,$G16,Q$2),0)+IF($H16&gt;0,INDEX($O$4:$Z$323,$H16,Q$2),0)+IF($I16&gt;0,INDEX($O$4:$Z$323,$I16,Q$2),0)+IF($J16&gt;0,INDEX($O$4:$Z$323,$J16,Q$2),0)+IF($K16&gt;0,INDEX($O$4:$Z$323,$K16,Q$2),0)+IF($L16&gt;0,INDEX($O$4:$Z$323,$L16,Q$2),0))</f>
        <v>0</v>
      </c>
      <c r="AD16" s="259">
        <f>IF(AND(NOT(_incrementaisPassadas),
      OR(
       AND(_semanaAtual&gt;Prevs!G$6,_tipo="Semanal"),
       AND(_mes&gt;AD$2,_tipo="Mensal")
      )), 0,
IF($G16&gt;0,INDEX($O$4:$Z$323,$G16,R$2),0)+IF($H16&gt;0,INDEX($O$4:$Z$323,$H16,R$2),0)+IF($I16&gt;0,INDEX($O$4:$Z$323,$I16,R$2),0)+IF($J16&gt;0,INDEX($O$4:$Z$323,$J16,R$2),0)+IF($K16&gt;0,INDEX($O$4:$Z$323,$K16,R$2),0)+IF($L16&gt;0,INDEX($O$4:$Z$323,$L16,R$2),0))</f>
        <v>0</v>
      </c>
      <c r="AE16" s="259">
        <f>IF(AND(NOT(_incrementaisPassadas),
      OR(
       AND(_semanaAtual&gt;Prevs!H$6,_tipo="Semanal"),
       AND(_mes&gt;AE$2,_tipo="Mensal")
      )), 0,
IF($G16&gt;0,INDEX($O$4:$Z$323,$G16,S$2),0)+IF($H16&gt;0,INDEX($O$4:$Z$323,$H16,S$2),0)+IF($I16&gt;0,INDEX($O$4:$Z$323,$I16,S$2),0)+IF($J16&gt;0,INDEX($O$4:$Z$323,$J16,S$2),0)+IF($K16&gt;0,INDEX($O$4:$Z$323,$K16,S$2),0)+IF($L16&gt;0,INDEX($O$4:$Z$323,$L16,S$2),0))</f>
        <v>0</v>
      </c>
      <c r="AF16" s="259">
        <f>IF(AND(NOT(_incrementaisPassadas),
      OR(
       AND(_semanaAtual&gt;Prevs!I$6,_tipo="Semanal"),
       AND(_mes&gt;AF$2,_tipo="Mensal")
      )), 0,
IF($G16&gt;0,INDEX($O$4:$Z$323,$G16,T$2),0)+IF($H16&gt;0,INDEX($O$4:$Z$323,$H16,T$2),0)+IF($I16&gt;0,INDEX($O$4:$Z$323,$I16,T$2),0)+IF($J16&gt;0,INDEX($O$4:$Z$323,$J16,T$2),0)+IF($K16&gt;0,INDEX($O$4:$Z$323,$K16,T$2),0)+IF($L16&gt;0,INDEX($O$4:$Z$323,$L16,T$2),0))</f>
        <v>0</v>
      </c>
      <c r="AG16" s="259">
        <f>IF(AND(NOT(_incrementaisPassadas),
      OR(
       AND(_semanaAtual&gt;Prevs!J$6,_tipo="Semanal"),
       AND(_mes&gt;AG$2,_tipo="Mensal")
      )), 0,
IF($G16&gt;0,INDEX($O$4:$Z$323,$G16,U$2),0)+IF($H16&gt;0,INDEX($O$4:$Z$323,$H16,U$2),0)+IF($I16&gt;0,INDEX($O$4:$Z$323,$I16,U$2),0)+IF($J16&gt;0,INDEX($O$4:$Z$323,$J16,U$2),0)+IF($K16&gt;0,INDEX($O$4:$Z$323,$K16,U$2),0)+IF($L16&gt;0,INDEX($O$4:$Z$323,$L16,U$2),0))</f>
        <v>0</v>
      </c>
      <c r="AH16" s="259">
        <f>IF(AND(NOT(_incrementaisPassadas),
      OR(
       AND(_semanaAtual&gt;Prevs!K$6,_tipo="Semanal"),
       AND(_mes&gt;AH$2,_tipo="Mensal")
      )), 0,
IF($G16&gt;0,INDEX($O$4:$Z$323,$G16,V$2),0)+IF($H16&gt;0,INDEX($O$4:$Z$323,$H16,V$2),0)+IF($I16&gt;0,INDEX($O$4:$Z$323,$I16,V$2),0)+IF($J16&gt;0,INDEX($O$4:$Z$323,$J16,V$2),0)+IF($K16&gt;0,INDEX($O$4:$Z$323,$K16,V$2),0)+IF($L16&gt;0,INDEX($O$4:$Z$323,$L16,V$2),0))</f>
        <v>0</v>
      </c>
      <c r="AI16" s="259">
        <f>IF(AND(NOT(_incrementaisPassadas),
      OR(
       AND(_semanaAtual&gt;Prevs!L$6,_tipo="Semanal"),
       AND(_mes&gt;AI$2,_tipo="Mensal")
      )), 0,
IF($G16&gt;0,INDEX($O$4:$Z$323,$G16,W$2),0)+IF($H16&gt;0,INDEX($O$4:$Z$323,$H16,W$2),0)+IF($I16&gt;0,INDEX($O$4:$Z$323,$I16,W$2),0)+IF($J16&gt;0,INDEX($O$4:$Z$323,$J16,W$2),0)+IF($K16&gt;0,INDEX($O$4:$Z$323,$K16,W$2),0)+IF($L16&gt;0,INDEX($O$4:$Z$323,$L16,W$2),0))</f>
        <v>0</v>
      </c>
      <c r="AJ16" s="259">
        <f>IF(AND(NOT(_incrementaisPassadas),
      OR(
       AND(_semanaAtual&gt;Prevs!M$6,_tipo="Semanal"),
       AND(_mes&gt;AJ$2,_tipo="Mensal")
      )), 0,
IF($G16&gt;0,INDEX($O$4:$Z$323,$G16,X$2),0)+IF($H16&gt;0,INDEX($O$4:$Z$323,$H16,X$2),0)+IF($I16&gt;0,INDEX($O$4:$Z$323,$I16,X$2),0)+IF($J16&gt;0,INDEX($O$4:$Z$323,$J16,X$2),0)+IF($K16&gt;0,INDEX($O$4:$Z$323,$K16,X$2),0)+IF($L16&gt;0,INDEX($O$4:$Z$323,$L16,X$2),0))</f>
        <v>0</v>
      </c>
      <c r="AK16" s="259">
        <f>IF(AND(NOT(_incrementaisPassadas),
      OR(
       AND(_semanaAtual&gt;Prevs!N$6,_tipo="Semanal"),
       AND(_mes&gt;AK$2,_tipo="Mensal")
      )), 0,
IF($G16&gt;0,INDEX($O$4:$Z$323,$G16,Y$2),0)+IF($H16&gt;0,INDEX($O$4:$Z$323,$H16,Y$2),0)+IF($I16&gt;0,INDEX($O$4:$Z$323,$I16,Y$2),0)+IF($J16&gt;0,INDEX($O$4:$Z$323,$J16,Y$2),0)+IF($K16&gt;0,INDEX($O$4:$Z$323,$K16,Y$2),0)+IF($L16&gt;0,INDEX($O$4:$Z$323,$L16,Y$2),0))</f>
        <v>0</v>
      </c>
      <c r="AL16" s="259">
        <f>IF(AND(NOT(_incrementaisPassadas),
      OR(
       AND(_semanaAtual&gt;Prevs!O$6,_tipo="Semanal"),
       AND(_mes&gt;AL$2,_tipo="Mensal")
      )), 0,
IF($G16&gt;0,INDEX($O$4:$Z$323,$G16,Z$2),0)+IF($H16&gt;0,INDEX($O$4:$Z$323,$H16,Z$2),0)+IF($I16&gt;0,INDEX($O$4:$Z$323,$I16,Z$2),0)+IF($J16&gt;0,INDEX($O$4:$Z$323,$J16,Z$2),0)+IF($K16&gt;0,INDEX($O$4:$Z$323,$K16,Z$2),0)+IF($L16&gt;0,INDEX($O$4:$Z$323,$L16,Z$2),0))</f>
        <v>0</v>
      </c>
      <c r="AM16" s="113">
        <f t="shared" si="0"/>
        <v>0</v>
      </c>
      <c r="AN16">
        <f t="shared" si="1"/>
        <v>0</v>
      </c>
      <c r="AO16">
        <f t="shared" si="2"/>
        <v>0</v>
      </c>
      <c r="AP16">
        <f t="shared" si="3"/>
        <v>0</v>
      </c>
      <c r="AQ16">
        <f t="shared" si="4"/>
        <v>0</v>
      </c>
      <c r="AR16">
        <f t="shared" si="5"/>
        <v>0</v>
      </c>
      <c r="AS16">
        <f t="shared" si="6"/>
        <v>0</v>
      </c>
      <c r="AT16">
        <f t="shared" si="7"/>
        <v>0</v>
      </c>
      <c r="AU16">
        <f t="shared" si="8"/>
        <v>0</v>
      </c>
      <c r="AV16">
        <f t="shared" si="9"/>
        <v>0</v>
      </c>
      <c r="AW16">
        <f t="shared" si="10"/>
        <v>0</v>
      </c>
      <c r="AX16">
        <f t="shared" si="11"/>
        <v>0</v>
      </c>
    </row>
    <row r="17" spans="1:56" hidden="1" x14ac:dyDescent="0.25">
      <c r="A17" s="113">
        <v>14</v>
      </c>
      <c r="B17" s="176" t="s">
        <v>541</v>
      </c>
      <c r="C17" s="113">
        <v>1931</v>
      </c>
      <c r="D17" s="113">
        <v>2013</v>
      </c>
      <c r="E17" s="177" t="s">
        <v>2</v>
      </c>
      <c r="F17" s="177" t="s">
        <v>286</v>
      </c>
      <c r="G17" s="357"/>
      <c r="N17" s="113">
        <f>MATCH(A17,Entrada!$A$53:$A$372,0)</f>
        <v>14</v>
      </c>
      <c r="O17" s="113">
        <f>IF(NOT(ISNA($N17)),INDEX(Entrada!$C$53:$N$372,$N17,O$2),0)</f>
        <v>96</v>
      </c>
      <c r="P17">
        <f>IF(NOT(ISNA($N17)),INDEX(Entrada!$C$53:$N$372,$N17,P$2),0)</f>
        <v>98</v>
      </c>
      <c r="Q17">
        <f>IF(NOT(ISNA($N17)),INDEX(Entrada!$C$53:$N$372,$N17,Q$2),0)</f>
        <v>87</v>
      </c>
      <c r="R17">
        <f>IF(NOT(ISNA($N17)),INDEX(Entrada!$C$53:$N$372,$N17,R$2),0)</f>
        <v>59</v>
      </c>
      <c r="S17">
        <f>IF(NOT(ISNA($N17)),INDEX(Entrada!$C$53:$N$372,$N17,S$2),0)</f>
        <v>43</v>
      </c>
      <c r="T17">
        <f>IF(NOT(ISNA($N17)),INDEX(Entrada!$C$53:$N$372,$N17,T$2),0)</f>
        <v>36</v>
      </c>
      <c r="U17">
        <f>IF(NOT(ISNA($N17)),INDEX(Entrada!$C$53:$N$372,$N17,U$2),0)</f>
        <v>29</v>
      </c>
      <c r="V17" s="192">
        <f>IF(NOT(ISNA($N17)),INDEX(Entrada!$C$53:$N$372,$N17,V$2),0)</f>
        <v>24</v>
      </c>
      <c r="W17" s="192">
        <f>IF(NOT(ISNA($N17)),INDEX(Entrada!$C$53:$N$372,$N17,W$2),0)</f>
        <v>25</v>
      </c>
      <c r="X17" s="192">
        <f>IF(NOT(ISNA($N17)),INDEX(Entrada!$C$53:$N$372,$N17,X$2),0)</f>
        <v>31</v>
      </c>
      <c r="Y17" s="192">
        <f>IF(NOT(ISNA($N17)),INDEX(Entrada!$C$53:$N$372,$N17,Y$2),0)</f>
        <v>40</v>
      </c>
      <c r="Z17" s="192">
        <f>IF(NOT(ISNA($N17)),INDEX(Entrada!$C$53:$N$372,$N17,Z$2),0)</f>
        <v>70</v>
      </c>
      <c r="AA17" s="259">
        <f>IF(AND(NOT(_incrementaisPassadas),
      OR(
       AND(_semanaAtual&gt;Prevs!D$6,_tipo="Semanal"),
       AND(_mes&gt;AA$2,_tipo="Mensal")
      )), 0,
IF($G17&gt;0,INDEX($O$4:$Z$323,$G17,O$2),0)+IF($H17&gt;0,INDEX($O$4:$Z$323,$H17,O$2),0)+IF($I17&gt;0,INDEX($O$4:$Z$323,$I17,O$2),0)+IF($J17&gt;0,INDEX($O$4:$Z$323,$J17,O$2),0)+IF($K17&gt;0,INDEX($O$4:$Z$323,$K17,O$2),0)+IF($L17&gt;0,INDEX($O$4:$Z$323,$L17,O$2),0))</f>
        <v>0</v>
      </c>
      <c r="AB17" s="259">
        <f>IF(AND(NOT(_incrementaisPassadas),
      OR(
       AND(_semanaAtual&gt;Prevs!E$6,_tipo="Semanal"),
       AND(_mes&gt;AB$2,_tipo="Mensal")
      )), 0,
IF($G17&gt;0,INDEX($O$4:$Z$323,$G17,P$2),0)+IF($H17&gt;0,INDEX($O$4:$Z$323,$H17,P$2),0)+IF($I17&gt;0,INDEX($O$4:$Z$323,$I17,P$2),0)+IF($J17&gt;0,INDEX($O$4:$Z$323,$J17,P$2),0)+IF($K17&gt;0,INDEX($O$4:$Z$323,$K17,P$2),0)+IF($L17&gt;0,INDEX($O$4:$Z$323,$L17,P$2),0))</f>
        <v>0</v>
      </c>
      <c r="AC17" s="259">
        <f>IF(AND(NOT(_incrementaisPassadas),
      OR(
       AND(_semanaAtual&gt;Prevs!F$6,_tipo="Semanal"),
       AND(_mes&gt;AC$2,_tipo="Mensal")
      )), 0,
IF($G17&gt;0,INDEX($O$4:$Z$323,$G17,Q$2),0)+IF($H17&gt;0,INDEX($O$4:$Z$323,$H17,Q$2),0)+IF($I17&gt;0,INDEX($O$4:$Z$323,$I17,Q$2),0)+IF($J17&gt;0,INDEX($O$4:$Z$323,$J17,Q$2),0)+IF($K17&gt;0,INDEX($O$4:$Z$323,$K17,Q$2),0)+IF($L17&gt;0,INDEX($O$4:$Z$323,$L17,Q$2),0))</f>
        <v>0</v>
      </c>
      <c r="AD17" s="259">
        <f>IF(AND(NOT(_incrementaisPassadas),
      OR(
       AND(_semanaAtual&gt;Prevs!G$6,_tipo="Semanal"),
       AND(_mes&gt;AD$2,_tipo="Mensal")
      )), 0,
IF($G17&gt;0,INDEX($O$4:$Z$323,$G17,R$2),0)+IF($H17&gt;0,INDEX($O$4:$Z$323,$H17,R$2),0)+IF($I17&gt;0,INDEX($O$4:$Z$323,$I17,R$2),0)+IF($J17&gt;0,INDEX($O$4:$Z$323,$J17,R$2),0)+IF($K17&gt;0,INDEX($O$4:$Z$323,$K17,R$2),0)+IF($L17&gt;0,INDEX($O$4:$Z$323,$L17,R$2),0))</f>
        <v>0</v>
      </c>
      <c r="AE17" s="259">
        <f>IF(AND(NOT(_incrementaisPassadas),
      OR(
       AND(_semanaAtual&gt;Prevs!H$6,_tipo="Semanal"),
       AND(_mes&gt;AE$2,_tipo="Mensal")
      )), 0,
IF($G17&gt;0,INDEX($O$4:$Z$323,$G17,S$2),0)+IF($H17&gt;0,INDEX($O$4:$Z$323,$H17,S$2),0)+IF($I17&gt;0,INDEX($O$4:$Z$323,$I17,S$2),0)+IF($J17&gt;0,INDEX($O$4:$Z$323,$J17,S$2),0)+IF($K17&gt;0,INDEX($O$4:$Z$323,$K17,S$2),0)+IF($L17&gt;0,INDEX($O$4:$Z$323,$L17,S$2),0))</f>
        <v>0</v>
      </c>
      <c r="AF17" s="259">
        <f>IF(AND(NOT(_incrementaisPassadas),
      OR(
       AND(_semanaAtual&gt;Prevs!I$6,_tipo="Semanal"),
       AND(_mes&gt;AF$2,_tipo="Mensal")
      )), 0,
IF($G17&gt;0,INDEX($O$4:$Z$323,$G17,T$2),0)+IF($H17&gt;0,INDEX($O$4:$Z$323,$H17,T$2),0)+IF($I17&gt;0,INDEX($O$4:$Z$323,$I17,T$2),0)+IF($J17&gt;0,INDEX($O$4:$Z$323,$J17,T$2),0)+IF($K17&gt;0,INDEX($O$4:$Z$323,$K17,T$2),0)+IF($L17&gt;0,INDEX($O$4:$Z$323,$L17,T$2),0))</f>
        <v>0</v>
      </c>
      <c r="AG17" s="259">
        <f>IF(AND(NOT(_incrementaisPassadas),
      OR(
       AND(_semanaAtual&gt;Prevs!J$6,_tipo="Semanal"),
       AND(_mes&gt;AG$2,_tipo="Mensal")
      )), 0,
IF($G17&gt;0,INDEX($O$4:$Z$323,$G17,U$2),0)+IF($H17&gt;0,INDEX($O$4:$Z$323,$H17,U$2),0)+IF($I17&gt;0,INDEX($O$4:$Z$323,$I17,U$2),0)+IF($J17&gt;0,INDEX($O$4:$Z$323,$J17,U$2),0)+IF($K17&gt;0,INDEX($O$4:$Z$323,$K17,U$2),0)+IF($L17&gt;0,INDEX($O$4:$Z$323,$L17,U$2),0))</f>
        <v>0</v>
      </c>
      <c r="AH17" s="259">
        <f>IF(AND(NOT(_incrementaisPassadas),
      OR(
       AND(_semanaAtual&gt;Prevs!K$6,_tipo="Semanal"),
       AND(_mes&gt;AH$2,_tipo="Mensal")
      )), 0,
IF($G17&gt;0,INDEX($O$4:$Z$323,$G17,V$2),0)+IF($H17&gt;0,INDEX($O$4:$Z$323,$H17,V$2),0)+IF($I17&gt;0,INDEX($O$4:$Z$323,$I17,V$2),0)+IF($J17&gt;0,INDEX($O$4:$Z$323,$J17,V$2),0)+IF($K17&gt;0,INDEX($O$4:$Z$323,$K17,V$2),0)+IF($L17&gt;0,INDEX($O$4:$Z$323,$L17,V$2),0))</f>
        <v>0</v>
      </c>
      <c r="AI17" s="259">
        <f>IF(AND(NOT(_incrementaisPassadas),
      OR(
       AND(_semanaAtual&gt;Prevs!L$6,_tipo="Semanal"),
       AND(_mes&gt;AI$2,_tipo="Mensal")
      )), 0,
IF($G17&gt;0,INDEX($O$4:$Z$323,$G17,W$2),0)+IF($H17&gt;0,INDEX($O$4:$Z$323,$H17,W$2),0)+IF($I17&gt;0,INDEX($O$4:$Z$323,$I17,W$2),0)+IF($J17&gt;0,INDEX($O$4:$Z$323,$J17,W$2),0)+IF($K17&gt;0,INDEX($O$4:$Z$323,$K17,W$2),0)+IF($L17&gt;0,INDEX($O$4:$Z$323,$L17,W$2),0))</f>
        <v>0</v>
      </c>
      <c r="AJ17" s="259">
        <f>IF(AND(NOT(_incrementaisPassadas),
      OR(
       AND(_semanaAtual&gt;Prevs!M$6,_tipo="Semanal"),
       AND(_mes&gt;AJ$2,_tipo="Mensal")
      )), 0,
IF($G17&gt;0,INDEX($O$4:$Z$323,$G17,X$2),0)+IF($H17&gt;0,INDEX($O$4:$Z$323,$H17,X$2),0)+IF($I17&gt;0,INDEX($O$4:$Z$323,$I17,X$2),0)+IF($J17&gt;0,INDEX($O$4:$Z$323,$J17,X$2),0)+IF($K17&gt;0,INDEX($O$4:$Z$323,$K17,X$2),0)+IF($L17&gt;0,INDEX($O$4:$Z$323,$L17,X$2),0))</f>
        <v>0</v>
      </c>
      <c r="AK17" s="259">
        <f>IF(AND(NOT(_incrementaisPassadas),
      OR(
       AND(_semanaAtual&gt;Prevs!N$6,_tipo="Semanal"),
       AND(_mes&gt;AK$2,_tipo="Mensal")
      )), 0,
IF($G17&gt;0,INDEX($O$4:$Z$323,$G17,Y$2),0)+IF($H17&gt;0,INDEX($O$4:$Z$323,$H17,Y$2),0)+IF($I17&gt;0,INDEX($O$4:$Z$323,$I17,Y$2),0)+IF($J17&gt;0,INDEX($O$4:$Z$323,$J17,Y$2),0)+IF($K17&gt;0,INDEX($O$4:$Z$323,$K17,Y$2),0)+IF($L17&gt;0,INDEX($O$4:$Z$323,$L17,Y$2),0))</f>
        <v>0</v>
      </c>
      <c r="AL17" s="259">
        <f>IF(AND(NOT(_incrementaisPassadas),
      OR(
       AND(_semanaAtual&gt;Prevs!O$6,_tipo="Semanal"),
       AND(_mes&gt;AL$2,_tipo="Mensal")
      )), 0,
IF($G17&gt;0,INDEX($O$4:$Z$323,$G17,Z$2),0)+IF($H17&gt;0,INDEX($O$4:$Z$323,$H17,Z$2),0)+IF($I17&gt;0,INDEX($O$4:$Z$323,$I17,Z$2),0)+IF($J17&gt;0,INDEX($O$4:$Z$323,$J17,Z$2),0)+IF($K17&gt;0,INDEX($O$4:$Z$323,$K17,Z$2),0)+IF($L17&gt;0,INDEX($O$4:$Z$323,$L17,Z$2),0))</f>
        <v>0</v>
      </c>
      <c r="AM17" s="113">
        <f t="shared" si="0"/>
        <v>96</v>
      </c>
      <c r="AN17">
        <f t="shared" si="1"/>
        <v>98</v>
      </c>
      <c r="AO17">
        <f t="shared" si="2"/>
        <v>87</v>
      </c>
      <c r="AP17">
        <f t="shared" si="3"/>
        <v>59</v>
      </c>
      <c r="AQ17">
        <f t="shared" si="4"/>
        <v>43</v>
      </c>
      <c r="AR17">
        <f t="shared" si="5"/>
        <v>36</v>
      </c>
      <c r="AS17">
        <f t="shared" si="6"/>
        <v>29</v>
      </c>
      <c r="AT17">
        <f t="shared" si="7"/>
        <v>24</v>
      </c>
      <c r="AU17">
        <f t="shared" si="8"/>
        <v>25</v>
      </c>
      <c r="AV17">
        <f t="shared" si="9"/>
        <v>31</v>
      </c>
      <c r="AW17">
        <f t="shared" si="10"/>
        <v>40</v>
      </c>
      <c r="AX17">
        <f t="shared" si="11"/>
        <v>70</v>
      </c>
    </row>
    <row r="18" spans="1:56" hidden="1" x14ac:dyDescent="0.25">
      <c r="A18" s="113">
        <v>15</v>
      </c>
      <c r="B18" s="176" t="s">
        <v>542</v>
      </c>
      <c r="C18" s="113">
        <v>1931</v>
      </c>
      <c r="D18" s="113">
        <v>2013</v>
      </c>
      <c r="E18" s="177" t="s">
        <v>2</v>
      </c>
      <c r="F18" s="177" t="s">
        <v>286</v>
      </c>
      <c r="G18" s="357"/>
      <c r="H18" s="333"/>
      <c r="N18" s="113">
        <f>MATCH(A18,Entrada!$A$53:$A$372,0)</f>
        <v>15</v>
      </c>
      <c r="O18" s="113">
        <f>IF(NOT(ISNA($N18)),INDEX(Entrada!$C$53:$N$372,$N18,O$2),0)</f>
        <v>158</v>
      </c>
      <c r="P18">
        <f>IF(NOT(ISNA($N18)),INDEX(Entrada!$C$53:$N$372,$N18,P$2),0)</f>
        <v>161</v>
      </c>
      <c r="Q18">
        <f>IF(NOT(ISNA($N18)),INDEX(Entrada!$C$53:$N$372,$N18,Q$2),0)</f>
        <v>141</v>
      </c>
      <c r="R18">
        <f>IF(NOT(ISNA($N18)),INDEX(Entrada!$C$53:$N$372,$N18,R$2),0)</f>
        <v>96</v>
      </c>
      <c r="S18">
        <f>IF(NOT(ISNA($N18)),INDEX(Entrada!$C$53:$N$372,$N18,S$2),0)</f>
        <v>70</v>
      </c>
      <c r="T18">
        <f>IF(NOT(ISNA($N18)),INDEX(Entrada!$C$53:$N$372,$N18,T$2),0)</f>
        <v>59</v>
      </c>
      <c r="U18">
        <f>IF(NOT(ISNA($N18)),INDEX(Entrada!$C$53:$N$372,$N18,U$2),0)</f>
        <v>48</v>
      </c>
      <c r="V18" s="192">
        <f>IF(NOT(ISNA($N18)),INDEX(Entrada!$C$53:$N$372,$N18,V$2),0)</f>
        <v>41</v>
      </c>
      <c r="W18" s="192">
        <f>IF(NOT(ISNA($N18)),INDEX(Entrada!$C$53:$N$372,$N18,W$2),0)</f>
        <v>42</v>
      </c>
      <c r="X18" s="192">
        <f>IF(NOT(ISNA($N18)),INDEX(Entrada!$C$53:$N$372,$N18,X$2),0)</f>
        <v>50</v>
      </c>
      <c r="Y18" s="192">
        <f>IF(NOT(ISNA($N18)),INDEX(Entrada!$C$53:$N$372,$N18,Y$2),0)</f>
        <v>64</v>
      </c>
      <c r="Z18" s="192">
        <f>IF(NOT(ISNA($N18)),INDEX(Entrada!$C$53:$N$372,$N18,Z$2),0)</f>
        <v>113</v>
      </c>
      <c r="AA18" s="259">
        <f>IF(AND(NOT(_incrementaisPassadas),
      OR(
       AND(_semanaAtual&gt;Prevs!D$6,_tipo="Semanal"),
       AND(_mes&gt;AA$2,_tipo="Mensal")
      )), 0,
IF($G18&gt;0,INDEX($O$4:$Z$323,$G18,O$2),0)+IF($H18&gt;0,INDEX($O$4:$Z$323,$H18,O$2),0)+IF($I18&gt;0,INDEX($O$4:$Z$323,$I18,O$2),0)+IF($J18&gt;0,INDEX($O$4:$Z$323,$J18,O$2),0)+IF($K18&gt;0,INDEX($O$4:$Z$323,$K18,O$2),0)+IF($L18&gt;0,INDEX($O$4:$Z$323,$L18,O$2),0))</f>
        <v>0</v>
      </c>
      <c r="AB18" s="259">
        <f>IF(AND(NOT(_incrementaisPassadas),
      OR(
       AND(_semanaAtual&gt;Prevs!E$6,_tipo="Semanal"),
       AND(_mes&gt;AB$2,_tipo="Mensal")
      )), 0,
IF($G18&gt;0,INDEX($O$4:$Z$323,$G18,P$2),0)+IF($H18&gt;0,INDEX($O$4:$Z$323,$H18,P$2),0)+IF($I18&gt;0,INDEX($O$4:$Z$323,$I18,P$2),0)+IF($J18&gt;0,INDEX($O$4:$Z$323,$J18,P$2),0)+IF($K18&gt;0,INDEX($O$4:$Z$323,$K18,P$2),0)+IF($L18&gt;0,INDEX($O$4:$Z$323,$L18,P$2),0))</f>
        <v>0</v>
      </c>
      <c r="AC18" s="259">
        <f>IF(AND(NOT(_incrementaisPassadas),
      OR(
       AND(_semanaAtual&gt;Prevs!F$6,_tipo="Semanal"),
       AND(_mes&gt;AC$2,_tipo="Mensal")
      )), 0,
IF($G18&gt;0,INDEX($O$4:$Z$323,$G18,Q$2),0)+IF($H18&gt;0,INDEX($O$4:$Z$323,$H18,Q$2),0)+IF($I18&gt;0,INDEX($O$4:$Z$323,$I18,Q$2),0)+IF($J18&gt;0,INDEX($O$4:$Z$323,$J18,Q$2),0)+IF($K18&gt;0,INDEX($O$4:$Z$323,$K18,Q$2),0)+IF($L18&gt;0,INDEX($O$4:$Z$323,$L18,Q$2),0))</f>
        <v>0</v>
      </c>
      <c r="AD18" s="259">
        <f>IF(AND(NOT(_incrementaisPassadas),
      OR(
       AND(_semanaAtual&gt;Prevs!G$6,_tipo="Semanal"),
       AND(_mes&gt;AD$2,_tipo="Mensal")
      )), 0,
IF($G18&gt;0,INDEX($O$4:$Z$323,$G18,R$2),0)+IF($H18&gt;0,INDEX($O$4:$Z$323,$H18,R$2),0)+IF($I18&gt;0,INDEX($O$4:$Z$323,$I18,R$2),0)+IF($J18&gt;0,INDEX($O$4:$Z$323,$J18,R$2),0)+IF($K18&gt;0,INDEX($O$4:$Z$323,$K18,R$2),0)+IF($L18&gt;0,INDEX($O$4:$Z$323,$L18,R$2),0))</f>
        <v>0</v>
      </c>
      <c r="AE18" s="259">
        <f>IF(AND(NOT(_incrementaisPassadas),
      OR(
       AND(_semanaAtual&gt;Prevs!H$6,_tipo="Semanal"),
       AND(_mes&gt;AE$2,_tipo="Mensal")
      )), 0,
IF($G18&gt;0,INDEX($O$4:$Z$323,$G18,S$2),0)+IF($H18&gt;0,INDEX($O$4:$Z$323,$H18,S$2),0)+IF($I18&gt;0,INDEX($O$4:$Z$323,$I18,S$2),0)+IF($J18&gt;0,INDEX($O$4:$Z$323,$J18,S$2),0)+IF($K18&gt;0,INDEX($O$4:$Z$323,$K18,S$2),0)+IF($L18&gt;0,INDEX($O$4:$Z$323,$L18,S$2),0))</f>
        <v>0</v>
      </c>
      <c r="AF18" s="259">
        <f>IF(AND(NOT(_incrementaisPassadas),
      OR(
       AND(_semanaAtual&gt;Prevs!I$6,_tipo="Semanal"),
       AND(_mes&gt;AF$2,_tipo="Mensal")
      )), 0,
IF($G18&gt;0,INDEX($O$4:$Z$323,$G18,T$2),0)+IF($H18&gt;0,INDEX($O$4:$Z$323,$H18,T$2),0)+IF($I18&gt;0,INDEX($O$4:$Z$323,$I18,T$2),0)+IF($J18&gt;0,INDEX($O$4:$Z$323,$J18,T$2),0)+IF($K18&gt;0,INDEX($O$4:$Z$323,$K18,T$2),0)+IF($L18&gt;0,INDEX($O$4:$Z$323,$L18,T$2),0))</f>
        <v>0</v>
      </c>
      <c r="AG18" s="259">
        <f>IF(AND(NOT(_incrementaisPassadas),
      OR(
       AND(_semanaAtual&gt;Prevs!J$6,_tipo="Semanal"),
       AND(_mes&gt;AG$2,_tipo="Mensal")
      )), 0,
IF($G18&gt;0,INDEX($O$4:$Z$323,$G18,U$2),0)+IF($H18&gt;0,INDEX($O$4:$Z$323,$H18,U$2),0)+IF($I18&gt;0,INDEX($O$4:$Z$323,$I18,U$2),0)+IF($J18&gt;0,INDEX($O$4:$Z$323,$J18,U$2),0)+IF($K18&gt;0,INDEX($O$4:$Z$323,$K18,U$2),0)+IF($L18&gt;0,INDEX($O$4:$Z$323,$L18,U$2),0))</f>
        <v>0</v>
      </c>
      <c r="AH18" s="259">
        <f>IF(AND(NOT(_incrementaisPassadas),
      OR(
       AND(_semanaAtual&gt;Prevs!K$6,_tipo="Semanal"),
       AND(_mes&gt;AH$2,_tipo="Mensal")
      )), 0,
IF($G18&gt;0,INDEX($O$4:$Z$323,$G18,V$2),0)+IF($H18&gt;0,INDEX($O$4:$Z$323,$H18,V$2),0)+IF($I18&gt;0,INDEX($O$4:$Z$323,$I18,V$2),0)+IF($J18&gt;0,INDEX($O$4:$Z$323,$J18,V$2),0)+IF($K18&gt;0,INDEX($O$4:$Z$323,$K18,V$2),0)+IF($L18&gt;0,INDEX($O$4:$Z$323,$L18,V$2),0))</f>
        <v>0</v>
      </c>
      <c r="AI18" s="259">
        <f>IF(AND(NOT(_incrementaisPassadas),
      OR(
       AND(_semanaAtual&gt;Prevs!L$6,_tipo="Semanal"),
       AND(_mes&gt;AI$2,_tipo="Mensal")
      )), 0,
IF($G18&gt;0,INDEX($O$4:$Z$323,$G18,W$2),0)+IF($H18&gt;0,INDEX($O$4:$Z$323,$H18,W$2),0)+IF($I18&gt;0,INDEX($O$4:$Z$323,$I18,W$2),0)+IF($J18&gt;0,INDEX($O$4:$Z$323,$J18,W$2),0)+IF($K18&gt;0,INDEX($O$4:$Z$323,$K18,W$2),0)+IF($L18&gt;0,INDEX($O$4:$Z$323,$L18,W$2),0))</f>
        <v>0</v>
      </c>
      <c r="AJ18" s="259">
        <f>IF(AND(NOT(_incrementaisPassadas),
      OR(
       AND(_semanaAtual&gt;Prevs!M$6,_tipo="Semanal"),
       AND(_mes&gt;AJ$2,_tipo="Mensal")
      )), 0,
IF($G18&gt;0,INDEX($O$4:$Z$323,$G18,X$2),0)+IF($H18&gt;0,INDEX($O$4:$Z$323,$H18,X$2),0)+IF($I18&gt;0,INDEX($O$4:$Z$323,$I18,X$2),0)+IF($J18&gt;0,INDEX($O$4:$Z$323,$J18,X$2),0)+IF($K18&gt;0,INDEX($O$4:$Z$323,$K18,X$2),0)+IF($L18&gt;0,INDEX($O$4:$Z$323,$L18,X$2),0))</f>
        <v>0</v>
      </c>
      <c r="AK18" s="259">
        <f>IF(AND(NOT(_incrementaisPassadas),
      OR(
       AND(_semanaAtual&gt;Prevs!N$6,_tipo="Semanal"),
       AND(_mes&gt;AK$2,_tipo="Mensal")
      )), 0,
IF($G18&gt;0,INDEX($O$4:$Z$323,$G18,Y$2),0)+IF($H18&gt;0,INDEX($O$4:$Z$323,$H18,Y$2),0)+IF($I18&gt;0,INDEX($O$4:$Z$323,$I18,Y$2),0)+IF($J18&gt;0,INDEX($O$4:$Z$323,$J18,Y$2),0)+IF($K18&gt;0,INDEX($O$4:$Z$323,$K18,Y$2),0)+IF($L18&gt;0,INDEX($O$4:$Z$323,$L18,Y$2),0))</f>
        <v>0</v>
      </c>
      <c r="AL18" s="259">
        <f>IF(AND(NOT(_incrementaisPassadas),
      OR(
       AND(_semanaAtual&gt;Prevs!O$6,_tipo="Semanal"),
       AND(_mes&gt;AL$2,_tipo="Mensal")
      )), 0,
IF($G18&gt;0,INDEX($O$4:$Z$323,$G18,Z$2),0)+IF($H18&gt;0,INDEX($O$4:$Z$323,$H18,Z$2),0)+IF($I18&gt;0,INDEX($O$4:$Z$323,$I18,Z$2),0)+IF($J18&gt;0,INDEX($O$4:$Z$323,$J18,Z$2),0)+IF($K18&gt;0,INDEX($O$4:$Z$323,$K18,Z$2),0)+IF($L18&gt;0,INDEX($O$4:$Z$323,$L18,Z$2),0))</f>
        <v>0</v>
      </c>
      <c r="AM18" s="113">
        <f t="shared" si="0"/>
        <v>158</v>
      </c>
      <c r="AN18">
        <f t="shared" si="1"/>
        <v>161</v>
      </c>
      <c r="AO18">
        <f t="shared" si="2"/>
        <v>141</v>
      </c>
      <c r="AP18">
        <f t="shared" si="3"/>
        <v>96</v>
      </c>
      <c r="AQ18">
        <f t="shared" si="4"/>
        <v>70</v>
      </c>
      <c r="AR18">
        <f t="shared" si="5"/>
        <v>59</v>
      </c>
      <c r="AS18">
        <f t="shared" si="6"/>
        <v>48</v>
      </c>
      <c r="AT18">
        <f t="shared" si="7"/>
        <v>41</v>
      </c>
      <c r="AU18">
        <f t="shared" si="8"/>
        <v>42</v>
      </c>
      <c r="AV18">
        <f t="shared" si="9"/>
        <v>50</v>
      </c>
      <c r="AW18">
        <f t="shared" si="10"/>
        <v>64</v>
      </c>
      <c r="AX18">
        <f t="shared" si="11"/>
        <v>113</v>
      </c>
      <c r="BC18" s="259">
        <v>14</v>
      </c>
    </row>
    <row r="19" spans="1:56" hidden="1" x14ac:dyDescent="0.25">
      <c r="A19" s="113">
        <v>16</v>
      </c>
      <c r="B19" s="176" t="s">
        <v>267</v>
      </c>
      <c r="C19" s="113">
        <v>1931</v>
      </c>
      <c r="D19" s="113">
        <v>2013</v>
      </c>
      <c r="E19" s="177" t="s">
        <v>2</v>
      </c>
      <c r="F19" s="177" t="s">
        <v>286</v>
      </c>
      <c r="G19" s="357"/>
      <c r="H19" s="333"/>
      <c r="N19" s="113">
        <f>MATCH(A19,Entrada!$A$53:$A$372,0)</f>
        <v>16</v>
      </c>
      <c r="O19" s="113">
        <f>IF(NOT(ISNA($N19)),INDEX(Entrada!$C$53:$N$372,$N19,O$2),0)</f>
        <v>160</v>
      </c>
      <c r="P19">
        <f>IF(NOT(ISNA($N19)),INDEX(Entrada!$C$53:$N$372,$N19,P$2),0)</f>
        <v>164</v>
      </c>
      <c r="Q19">
        <f>IF(NOT(ISNA($N19)),INDEX(Entrada!$C$53:$N$372,$N19,Q$2),0)</f>
        <v>143</v>
      </c>
      <c r="R19">
        <f>IF(NOT(ISNA($N19)),INDEX(Entrada!$C$53:$N$372,$N19,R$2),0)</f>
        <v>97</v>
      </c>
      <c r="S19">
        <f>IF(NOT(ISNA($N19)),INDEX(Entrada!$C$53:$N$372,$N19,S$2),0)</f>
        <v>71</v>
      </c>
      <c r="T19">
        <f>IF(NOT(ISNA($N19)),INDEX(Entrada!$C$53:$N$372,$N19,T$2),0)</f>
        <v>60</v>
      </c>
      <c r="U19">
        <f>IF(NOT(ISNA($N19)),INDEX(Entrada!$C$53:$N$372,$N19,U$2),0)</f>
        <v>49</v>
      </c>
      <c r="V19" s="192">
        <f>IF(NOT(ISNA($N19)),INDEX(Entrada!$C$53:$N$372,$N19,V$2),0)</f>
        <v>41</v>
      </c>
      <c r="W19" s="192">
        <f>IF(NOT(ISNA($N19)),INDEX(Entrada!$C$53:$N$372,$N19,W$2),0)</f>
        <v>43</v>
      </c>
      <c r="X19" s="192">
        <f>IF(NOT(ISNA($N19)),INDEX(Entrada!$C$53:$N$372,$N19,X$2),0)</f>
        <v>51</v>
      </c>
      <c r="Y19" s="192">
        <f>IF(NOT(ISNA($N19)),INDEX(Entrada!$C$53:$N$372,$N19,Y$2),0)</f>
        <v>65</v>
      </c>
      <c r="Z19" s="192">
        <f>IF(NOT(ISNA($N19)),INDEX(Entrada!$C$53:$N$372,$N19,Z$2),0)</f>
        <v>115</v>
      </c>
      <c r="AA19" s="259">
        <f>IF(AND(NOT(_incrementaisPassadas),
      OR(
       AND(_semanaAtual&gt;Prevs!D$6,_tipo="Semanal"),
       AND(_mes&gt;AA$2,_tipo="Mensal")
      )), 0,
IF($G19&gt;0,INDEX($O$4:$Z$323,$G19,O$2),0)+IF($H19&gt;0,INDEX($O$4:$Z$323,$H19,O$2),0)+IF($I19&gt;0,INDEX($O$4:$Z$323,$I19,O$2),0)+IF($J19&gt;0,INDEX($O$4:$Z$323,$J19,O$2),0)+IF($K19&gt;0,INDEX($O$4:$Z$323,$K19,O$2),0)+IF($L19&gt;0,INDEX($O$4:$Z$323,$L19,O$2),0))</f>
        <v>0</v>
      </c>
      <c r="AB19" s="259">
        <f>IF(AND(NOT(_incrementaisPassadas),
      OR(
       AND(_semanaAtual&gt;Prevs!E$6,_tipo="Semanal"),
       AND(_mes&gt;AB$2,_tipo="Mensal")
      )), 0,
IF($G19&gt;0,INDEX($O$4:$Z$323,$G19,P$2),0)+IF($H19&gt;0,INDEX($O$4:$Z$323,$H19,P$2),0)+IF($I19&gt;0,INDEX($O$4:$Z$323,$I19,P$2),0)+IF($J19&gt;0,INDEX($O$4:$Z$323,$J19,P$2),0)+IF($K19&gt;0,INDEX($O$4:$Z$323,$K19,P$2),0)+IF($L19&gt;0,INDEX($O$4:$Z$323,$L19,P$2),0))</f>
        <v>0</v>
      </c>
      <c r="AC19" s="259">
        <f>IF(AND(NOT(_incrementaisPassadas),
      OR(
       AND(_semanaAtual&gt;Prevs!F$6,_tipo="Semanal"),
       AND(_mes&gt;AC$2,_tipo="Mensal")
      )), 0,
IF($G19&gt;0,INDEX($O$4:$Z$323,$G19,Q$2),0)+IF($H19&gt;0,INDEX($O$4:$Z$323,$H19,Q$2),0)+IF($I19&gt;0,INDEX($O$4:$Z$323,$I19,Q$2),0)+IF($J19&gt;0,INDEX($O$4:$Z$323,$J19,Q$2),0)+IF($K19&gt;0,INDEX($O$4:$Z$323,$K19,Q$2),0)+IF($L19&gt;0,INDEX($O$4:$Z$323,$L19,Q$2),0))</f>
        <v>0</v>
      </c>
      <c r="AD19" s="259">
        <f>IF(AND(NOT(_incrementaisPassadas),
      OR(
       AND(_semanaAtual&gt;Prevs!G$6,_tipo="Semanal"),
       AND(_mes&gt;AD$2,_tipo="Mensal")
      )), 0,
IF($G19&gt;0,INDEX($O$4:$Z$323,$G19,R$2),0)+IF($H19&gt;0,INDEX($O$4:$Z$323,$H19,R$2),0)+IF($I19&gt;0,INDEX($O$4:$Z$323,$I19,R$2),0)+IF($J19&gt;0,INDEX($O$4:$Z$323,$J19,R$2),0)+IF($K19&gt;0,INDEX($O$4:$Z$323,$K19,R$2),0)+IF($L19&gt;0,INDEX($O$4:$Z$323,$L19,R$2),0))</f>
        <v>0</v>
      </c>
      <c r="AE19" s="259">
        <f>IF(AND(NOT(_incrementaisPassadas),
      OR(
       AND(_semanaAtual&gt;Prevs!H$6,_tipo="Semanal"),
       AND(_mes&gt;AE$2,_tipo="Mensal")
      )), 0,
IF($G19&gt;0,INDEX($O$4:$Z$323,$G19,S$2),0)+IF($H19&gt;0,INDEX($O$4:$Z$323,$H19,S$2),0)+IF($I19&gt;0,INDEX($O$4:$Z$323,$I19,S$2),0)+IF($J19&gt;0,INDEX($O$4:$Z$323,$J19,S$2),0)+IF($K19&gt;0,INDEX($O$4:$Z$323,$K19,S$2),0)+IF($L19&gt;0,INDEX($O$4:$Z$323,$L19,S$2),0))</f>
        <v>0</v>
      </c>
      <c r="AF19" s="259">
        <f>IF(AND(NOT(_incrementaisPassadas),
      OR(
       AND(_semanaAtual&gt;Prevs!I$6,_tipo="Semanal"),
       AND(_mes&gt;AF$2,_tipo="Mensal")
      )), 0,
IF($G19&gt;0,INDEX($O$4:$Z$323,$G19,T$2),0)+IF($H19&gt;0,INDEX($O$4:$Z$323,$H19,T$2),0)+IF($I19&gt;0,INDEX($O$4:$Z$323,$I19,T$2),0)+IF($J19&gt;0,INDEX($O$4:$Z$323,$J19,T$2),0)+IF($K19&gt;0,INDEX($O$4:$Z$323,$K19,T$2),0)+IF($L19&gt;0,INDEX($O$4:$Z$323,$L19,T$2),0))</f>
        <v>0</v>
      </c>
      <c r="AG19" s="259">
        <f>IF(AND(NOT(_incrementaisPassadas),
      OR(
       AND(_semanaAtual&gt;Prevs!J$6,_tipo="Semanal"),
       AND(_mes&gt;AG$2,_tipo="Mensal")
      )), 0,
IF($G19&gt;0,INDEX($O$4:$Z$323,$G19,U$2),0)+IF($H19&gt;0,INDEX($O$4:$Z$323,$H19,U$2),0)+IF($I19&gt;0,INDEX($O$4:$Z$323,$I19,U$2),0)+IF($J19&gt;0,INDEX($O$4:$Z$323,$J19,U$2),0)+IF($K19&gt;0,INDEX($O$4:$Z$323,$K19,U$2),0)+IF($L19&gt;0,INDEX($O$4:$Z$323,$L19,U$2),0))</f>
        <v>0</v>
      </c>
      <c r="AH19" s="259">
        <f>IF(AND(NOT(_incrementaisPassadas),
      OR(
       AND(_semanaAtual&gt;Prevs!K$6,_tipo="Semanal"),
       AND(_mes&gt;AH$2,_tipo="Mensal")
      )), 0,
IF($G19&gt;0,INDEX($O$4:$Z$323,$G19,V$2),0)+IF($H19&gt;0,INDEX($O$4:$Z$323,$H19,V$2),0)+IF($I19&gt;0,INDEX($O$4:$Z$323,$I19,V$2),0)+IF($J19&gt;0,INDEX($O$4:$Z$323,$J19,V$2),0)+IF($K19&gt;0,INDEX($O$4:$Z$323,$K19,V$2),0)+IF($L19&gt;0,INDEX($O$4:$Z$323,$L19,V$2),0))</f>
        <v>0</v>
      </c>
      <c r="AI19" s="259">
        <f>IF(AND(NOT(_incrementaisPassadas),
      OR(
       AND(_semanaAtual&gt;Prevs!L$6,_tipo="Semanal"),
       AND(_mes&gt;AI$2,_tipo="Mensal")
      )), 0,
IF($G19&gt;0,INDEX($O$4:$Z$323,$G19,W$2),0)+IF($H19&gt;0,INDEX($O$4:$Z$323,$H19,W$2),0)+IF($I19&gt;0,INDEX($O$4:$Z$323,$I19,W$2),0)+IF($J19&gt;0,INDEX($O$4:$Z$323,$J19,W$2),0)+IF($K19&gt;0,INDEX($O$4:$Z$323,$K19,W$2),0)+IF($L19&gt;0,INDEX($O$4:$Z$323,$L19,W$2),0))</f>
        <v>0</v>
      </c>
      <c r="AJ19" s="259">
        <f>IF(AND(NOT(_incrementaisPassadas),
      OR(
       AND(_semanaAtual&gt;Prevs!M$6,_tipo="Semanal"),
       AND(_mes&gt;AJ$2,_tipo="Mensal")
      )), 0,
IF($G19&gt;0,INDEX($O$4:$Z$323,$G19,X$2),0)+IF($H19&gt;0,INDEX($O$4:$Z$323,$H19,X$2),0)+IF($I19&gt;0,INDEX($O$4:$Z$323,$I19,X$2),0)+IF($J19&gt;0,INDEX($O$4:$Z$323,$J19,X$2),0)+IF($K19&gt;0,INDEX($O$4:$Z$323,$K19,X$2),0)+IF($L19&gt;0,INDEX($O$4:$Z$323,$L19,X$2),0))</f>
        <v>0</v>
      </c>
      <c r="AK19" s="259">
        <f>IF(AND(NOT(_incrementaisPassadas),
      OR(
       AND(_semanaAtual&gt;Prevs!N$6,_tipo="Semanal"),
       AND(_mes&gt;AK$2,_tipo="Mensal")
      )), 0,
IF($G19&gt;0,INDEX($O$4:$Z$323,$G19,Y$2),0)+IF($H19&gt;0,INDEX($O$4:$Z$323,$H19,Y$2),0)+IF($I19&gt;0,INDEX($O$4:$Z$323,$I19,Y$2),0)+IF($J19&gt;0,INDEX($O$4:$Z$323,$J19,Y$2),0)+IF($K19&gt;0,INDEX($O$4:$Z$323,$K19,Y$2),0)+IF($L19&gt;0,INDEX($O$4:$Z$323,$L19,Y$2),0))</f>
        <v>0</v>
      </c>
      <c r="AL19" s="259">
        <f>IF(AND(NOT(_incrementaisPassadas),
      OR(
       AND(_semanaAtual&gt;Prevs!O$6,_tipo="Semanal"),
       AND(_mes&gt;AL$2,_tipo="Mensal")
      )), 0,
IF($G19&gt;0,INDEX($O$4:$Z$323,$G19,Z$2),0)+IF($H19&gt;0,INDEX($O$4:$Z$323,$H19,Z$2),0)+IF($I19&gt;0,INDEX($O$4:$Z$323,$I19,Z$2),0)+IF($J19&gt;0,INDEX($O$4:$Z$323,$J19,Z$2),0)+IF($K19&gt;0,INDEX($O$4:$Z$323,$K19,Z$2),0)+IF($L19&gt;0,INDEX($O$4:$Z$323,$L19,Z$2),0))</f>
        <v>0</v>
      </c>
      <c r="AM19" s="113">
        <f t="shared" si="0"/>
        <v>160</v>
      </c>
      <c r="AN19">
        <f t="shared" si="1"/>
        <v>164</v>
      </c>
      <c r="AO19">
        <f t="shared" si="2"/>
        <v>143</v>
      </c>
      <c r="AP19">
        <f t="shared" si="3"/>
        <v>97</v>
      </c>
      <c r="AQ19">
        <f t="shared" si="4"/>
        <v>71</v>
      </c>
      <c r="AR19">
        <f t="shared" si="5"/>
        <v>60</v>
      </c>
      <c r="AS19">
        <f t="shared" si="6"/>
        <v>49</v>
      </c>
      <c r="AT19">
        <f t="shared" si="7"/>
        <v>41</v>
      </c>
      <c r="AU19">
        <f t="shared" si="8"/>
        <v>43</v>
      </c>
      <c r="AV19">
        <f t="shared" si="9"/>
        <v>51</v>
      </c>
      <c r="AW19">
        <f t="shared" si="10"/>
        <v>65</v>
      </c>
      <c r="AX19">
        <f t="shared" si="11"/>
        <v>115</v>
      </c>
      <c r="BC19" s="259">
        <v>15</v>
      </c>
    </row>
    <row r="20" spans="1:56" hidden="1" x14ac:dyDescent="0.25">
      <c r="A20" s="113">
        <v>17</v>
      </c>
      <c r="B20" s="176" t="s">
        <v>543</v>
      </c>
      <c r="C20" s="113">
        <v>1931</v>
      </c>
      <c r="D20" s="113">
        <v>2013</v>
      </c>
      <c r="E20" s="177" t="s">
        <v>2</v>
      </c>
      <c r="F20" s="177" t="s">
        <v>2</v>
      </c>
      <c r="G20" s="357"/>
      <c r="H20" s="357"/>
      <c r="I20" s="357"/>
      <c r="N20" s="113">
        <f>MATCH(A20,Entrada!$A$53:$A$372,0)</f>
        <v>17</v>
      </c>
      <c r="O20" s="113">
        <f>IF(NOT(ISNA($N20)),INDEX(Entrada!$C$53:$N$372,$N20,O$2),0)</f>
        <v>3262</v>
      </c>
      <c r="P20">
        <f>IF(NOT(ISNA($N20)),INDEX(Entrada!$C$53:$N$372,$N20,P$2),0)</f>
        <v>3327</v>
      </c>
      <c r="Q20">
        <f>IF(NOT(ISNA($N20)),INDEX(Entrada!$C$53:$N$372,$N20,Q$2),0)</f>
        <v>2998</v>
      </c>
      <c r="R20">
        <f>IF(NOT(ISNA($N20)),INDEX(Entrada!$C$53:$N$372,$N20,R$2),0)</f>
        <v>2165</v>
      </c>
      <c r="S20">
        <f>IF(NOT(ISNA($N20)),INDEX(Entrada!$C$53:$N$372,$N20,S$2),0)</f>
        <v>1552</v>
      </c>
      <c r="T20">
        <f>IF(NOT(ISNA($N20)),INDEX(Entrada!$C$53:$N$372,$N20,T$2),0)</f>
        <v>1303</v>
      </c>
      <c r="U20">
        <f>IF(NOT(ISNA($N20)),INDEX(Entrada!$C$53:$N$372,$N20,U$2),0)</f>
        <v>1060</v>
      </c>
      <c r="V20" s="192">
        <f>IF(NOT(ISNA($N20)),INDEX(Entrada!$C$53:$N$372,$N20,V$2),0)</f>
        <v>879</v>
      </c>
      <c r="W20" s="192">
        <f>IF(NOT(ISNA($N20)),INDEX(Entrada!$C$53:$N$372,$N20,W$2),0)</f>
        <v>872</v>
      </c>
      <c r="X20" s="192">
        <f>IF(NOT(ISNA($N20)),INDEX(Entrada!$C$53:$N$372,$N20,X$2),0)</f>
        <v>995</v>
      </c>
      <c r="Y20" s="192">
        <f>IF(NOT(ISNA($N20)),INDEX(Entrada!$C$53:$N$372,$N20,Y$2),0)</f>
        <v>1338</v>
      </c>
      <c r="Z20" s="192">
        <f>IF(NOT(ISNA($N20)),INDEX(Entrada!$C$53:$N$372,$N20,Z$2),0)</f>
        <v>2210</v>
      </c>
      <c r="AA20" s="259">
        <f>IF(AND(NOT(_incrementaisPassadas),
      OR(
       AND(_semanaAtual&gt;Prevs!D$6,_tipo="Semanal"),
       AND(_mes&gt;AA$2,_tipo="Mensal")
      )), 0,
IF($G20&gt;0,INDEX($O$4:$Z$323,$G20,O$2),0)+IF($H20&gt;0,INDEX($O$4:$Z$323,$H20,O$2),0)+IF($I20&gt;0,INDEX($O$4:$Z$323,$I20,O$2),0)+IF($J20&gt;0,INDEX($O$4:$Z$323,$J20,O$2),0)+IF($K20&gt;0,INDEX($O$4:$Z$323,$K20,O$2),0)+IF($L20&gt;0,INDEX($O$4:$Z$323,$L20,O$2),0))</f>
        <v>0</v>
      </c>
      <c r="AB20" s="259">
        <f>IF(AND(NOT(_incrementaisPassadas),
      OR(
       AND(_semanaAtual&gt;Prevs!E$6,_tipo="Semanal"),
       AND(_mes&gt;AB$2,_tipo="Mensal")
      )), 0,
IF($G20&gt;0,INDEX($O$4:$Z$323,$G20,P$2),0)+IF($H20&gt;0,INDEX($O$4:$Z$323,$H20,P$2),0)+IF($I20&gt;0,INDEX($O$4:$Z$323,$I20,P$2),0)+IF($J20&gt;0,INDEX($O$4:$Z$323,$J20,P$2),0)+IF($K20&gt;0,INDEX($O$4:$Z$323,$K20,P$2),0)+IF($L20&gt;0,INDEX($O$4:$Z$323,$L20,P$2),0))</f>
        <v>0</v>
      </c>
      <c r="AC20" s="259">
        <f>IF(AND(NOT(_incrementaisPassadas),
      OR(
       AND(_semanaAtual&gt;Prevs!F$6,_tipo="Semanal"),
       AND(_mes&gt;AC$2,_tipo="Mensal")
      )), 0,
IF($G20&gt;0,INDEX($O$4:$Z$323,$G20,Q$2),0)+IF($H20&gt;0,INDEX($O$4:$Z$323,$H20,Q$2),0)+IF($I20&gt;0,INDEX($O$4:$Z$323,$I20,Q$2),0)+IF($J20&gt;0,INDEX($O$4:$Z$323,$J20,Q$2),0)+IF($K20&gt;0,INDEX($O$4:$Z$323,$K20,Q$2),0)+IF($L20&gt;0,INDEX($O$4:$Z$323,$L20,Q$2),0))</f>
        <v>0</v>
      </c>
      <c r="AD20" s="259">
        <f>IF(AND(NOT(_incrementaisPassadas),
      OR(
       AND(_semanaAtual&gt;Prevs!G$6,_tipo="Semanal"),
       AND(_mes&gt;AD$2,_tipo="Mensal")
      )), 0,
IF($G20&gt;0,INDEX($O$4:$Z$323,$G20,R$2),0)+IF($H20&gt;0,INDEX($O$4:$Z$323,$H20,R$2),0)+IF($I20&gt;0,INDEX($O$4:$Z$323,$I20,R$2),0)+IF($J20&gt;0,INDEX($O$4:$Z$323,$J20,R$2),0)+IF($K20&gt;0,INDEX($O$4:$Z$323,$K20,R$2),0)+IF($L20&gt;0,INDEX($O$4:$Z$323,$L20,R$2),0))</f>
        <v>0</v>
      </c>
      <c r="AE20" s="259">
        <f>IF(AND(NOT(_incrementaisPassadas),
      OR(
       AND(_semanaAtual&gt;Prevs!H$6,_tipo="Semanal"),
       AND(_mes&gt;AE$2,_tipo="Mensal")
      )), 0,
IF($G20&gt;0,INDEX($O$4:$Z$323,$G20,S$2),0)+IF($H20&gt;0,INDEX($O$4:$Z$323,$H20,S$2),0)+IF($I20&gt;0,INDEX($O$4:$Z$323,$I20,S$2),0)+IF($J20&gt;0,INDEX($O$4:$Z$323,$J20,S$2),0)+IF($K20&gt;0,INDEX($O$4:$Z$323,$K20,S$2),0)+IF($L20&gt;0,INDEX($O$4:$Z$323,$L20,S$2),0))</f>
        <v>0</v>
      </c>
      <c r="AF20" s="259">
        <f>IF(AND(NOT(_incrementaisPassadas),
      OR(
       AND(_semanaAtual&gt;Prevs!I$6,_tipo="Semanal"),
       AND(_mes&gt;AF$2,_tipo="Mensal")
      )), 0,
IF($G20&gt;0,INDEX($O$4:$Z$323,$G20,T$2),0)+IF($H20&gt;0,INDEX($O$4:$Z$323,$H20,T$2),0)+IF($I20&gt;0,INDEX($O$4:$Z$323,$I20,T$2),0)+IF($J20&gt;0,INDEX($O$4:$Z$323,$J20,T$2),0)+IF($K20&gt;0,INDEX($O$4:$Z$323,$K20,T$2),0)+IF($L20&gt;0,INDEX($O$4:$Z$323,$L20,T$2),0))</f>
        <v>0</v>
      </c>
      <c r="AG20" s="259">
        <f>IF(AND(NOT(_incrementaisPassadas),
      OR(
       AND(_semanaAtual&gt;Prevs!J$6,_tipo="Semanal"),
       AND(_mes&gt;AG$2,_tipo="Mensal")
      )), 0,
IF($G20&gt;0,INDEX($O$4:$Z$323,$G20,U$2),0)+IF($H20&gt;0,INDEX($O$4:$Z$323,$H20,U$2),0)+IF($I20&gt;0,INDEX($O$4:$Z$323,$I20,U$2),0)+IF($J20&gt;0,INDEX($O$4:$Z$323,$J20,U$2),0)+IF($K20&gt;0,INDEX($O$4:$Z$323,$K20,U$2),0)+IF($L20&gt;0,INDEX($O$4:$Z$323,$L20,U$2),0))</f>
        <v>0</v>
      </c>
      <c r="AH20" s="259">
        <f>IF(AND(NOT(_incrementaisPassadas),
      OR(
       AND(_semanaAtual&gt;Prevs!K$6,_tipo="Semanal"),
       AND(_mes&gt;AH$2,_tipo="Mensal")
      )), 0,
IF($G20&gt;0,INDEX($O$4:$Z$323,$G20,V$2),0)+IF($H20&gt;0,INDEX($O$4:$Z$323,$H20,V$2),0)+IF($I20&gt;0,INDEX($O$4:$Z$323,$I20,V$2),0)+IF($J20&gt;0,INDEX($O$4:$Z$323,$J20,V$2),0)+IF($K20&gt;0,INDEX($O$4:$Z$323,$K20,V$2),0)+IF($L20&gt;0,INDEX($O$4:$Z$323,$L20,V$2),0))</f>
        <v>0</v>
      </c>
      <c r="AI20" s="259">
        <f>IF(AND(NOT(_incrementaisPassadas),
      OR(
       AND(_semanaAtual&gt;Prevs!L$6,_tipo="Semanal"),
       AND(_mes&gt;AI$2,_tipo="Mensal")
      )), 0,
IF($G20&gt;0,INDEX($O$4:$Z$323,$G20,W$2),0)+IF($H20&gt;0,INDEX($O$4:$Z$323,$H20,W$2),0)+IF($I20&gt;0,INDEX($O$4:$Z$323,$I20,W$2),0)+IF($J20&gt;0,INDEX($O$4:$Z$323,$J20,W$2),0)+IF($K20&gt;0,INDEX($O$4:$Z$323,$K20,W$2),0)+IF($L20&gt;0,INDEX($O$4:$Z$323,$L20,W$2),0))</f>
        <v>0</v>
      </c>
      <c r="AJ20" s="259">
        <f>IF(AND(NOT(_incrementaisPassadas),
      OR(
       AND(_semanaAtual&gt;Prevs!M$6,_tipo="Semanal"),
       AND(_mes&gt;AJ$2,_tipo="Mensal")
      )), 0,
IF($G20&gt;0,INDEX($O$4:$Z$323,$G20,X$2),0)+IF($H20&gt;0,INDEX($O$4:$Z$323,$H20,X$2),0)+IF($I20&gt;0,INDEX($O$4:$Z$323,$I20,X$2),0)+IF($J20&gt;0,INDEX($O$4:$Z$323,$J20,X$2),0)+IF($K20&gt;0,INDEX($O$4:$Z$323,$K20,X$2),0)+IF($L20&gt;0,INDEX($O$4:$Z$323,$L20,X$2),0))</f>
        <v>0</v>
      </c>
      <c r="AK20" s="259">
        <f>IF(AND(NOT(_incrementaisPassadas),
      OR(
       AND(_semanaAtual&gt;Prevs!N$6,_tipo="Semanal"),
       AND(_mes&gt;AK$2,_tipo="Mensal")
      )), 0,
IF($G20&gt;0,INDEX($O$4:$Z$323,$G20,Y$2),0)+IF($H20&gt;0,INDEX($O$4:$Z$323,$H20,Y$2),0)+IF($I20&gt;0,INDEX($O$4:$Z$323,$I20,Y$2),0)+IF($J20&gt;0,INDEX($O$4:$Z$323,$J20,Y$2),0)+IF($K20&gt;0,INDEX($O$4:$Z$323,$K20,Y$2),0)+IF($L20&gt;0,INDEX($O$4:$Z$323,$L20,Y$2),0))</f>
        <v>0</v>
      </c>
      <c r="AL20" s="259">
        <f>IF(AND(NOT(_incrementaisPassadas),
      OR(
       AND(_semanaAtual&gt;Prevs!O$6,_tipo="Semanal"),
       AND(_mes&gt;AL$2,_tipo="Mensal")
      )), 0,
IF($G20&gt;0,INDEX($O$4:$Z$323,$G20,Z$2),0)+IF($H20&gt;0,INDEX($O$4:$Z$323,$H20,Z$2),0)+IF($I20&gt;0,INDEX($O$4:$Z$323,$I20,Z$2),0)+IF($J20&gt;0,INDEX($O$4:$Z$323,$J20,Z$2),0)+IF($K20&gt;0,INDEX($O$4:$Z$323,$K20,Z$2),0)+IF($L20&gt;0,INDEX($O$4:$Z$323,$L20,Z$2),0))</f>
        <v>0</v>
      </c>
      <c r="AM20" s="113">
        <f t="shared" si="0"/>
        <v>3262</v>
      </c>
      <c r="AN20">
        <f t="shared" si="1"/>
        <v>3327</v>
      </c>
      <c r="AO20">
        <f t="shared" si="2"/>
        <v>2998</v>
      </c>
      <c r="AP20">
        <f t="shared" si="3"/>
        <v>2165</v>
      </c>
      <c r="AQ20">
        <f t="shared" si="4"/>
        <v>1552</v>
      </c>
      <c r="AR20">
        <f t="shared" si="5"/>
        <v>1303</v>
      </c>
      <c r="AS20">
        <f t="shared" si="6"/>
        <v>1060</v>
      </c>
      <c r="AT20">
        <f t="shared" si="7"/>
        <v>879</v>
      </c>
      <c r="AU20">
        <f t="shared" si="8"/>
        <v>872</v>
      </c>
      <c r="AV20">
        <f t="shared" si="9"/>
        <v>995</v>
      </c>
      <c r="AW20">
        <f t="shared" si="10"/>
        <v>1338</v>
      </c>
      <c r="AX20">
        <f t="shared" si="11"/>
        <v>2210</v>
      </c>
      <c r="BC20" s="259">
        <v>12</v>
      </c>
      <c r="BD20" s="259">
        <v>16</v>
      </c>
    </row>
    <row r="21" spans="1:56" hidden="1" x14ac:dyDescent="0.25">
      <c r="A21" s="113">
        <v>18</v>
      </c>
      <c r="B21" s="176" t="s">
        <v>544</v>
      </c>
      <c r="C21" s="113">
        <v>1931</v>
      </c>
      <c r="D21" s="113">
        <v>2013</v>
      </c>
      <c r="E21" s="177" t="s">
        <v>2</v>
      </c>
      <c r="F21" s="177" t="s">
        <v>2</v>
      </c>
      <c r="G21" s="357"/>
      <c r="H21" s="357"/>
      <c r="I21" s="357"/>
      <c r="N21" s="113">
        <f>MATCH(A21,Entrada!$A$53:$A$372,0)</f>
        <v>18</v>
      </c>
      <c r="O21" s="113">
        <f>IF(NOT(ISNA($N21)),INDEX(Entrada!$C$53:$N$372,$N21,O$2),0)</f>
        <v>3639</v>
      </c>
      <c r="P21">
        <f>IF(NOT(ISNA($N21)),INDEX(Entrada!$C$53:$N$372,$N21,P$2),0)</f>
        <v>3771</v>
      </c>
      <c r="Q21">
        <f>IF(NOT(ISNA($N21)),INDEX(Entrada!$C$53:$N$372,$N21,Q$2),0)</f>
        <v>3417</v>
      </c>
      <c r="R21">
        <f>IF(NOT(ISNA($N21)),INDEX(Entrada!$C$53:$N$372,$N21,R$2),0)</f>
        <v>2486</v>
      </c>
      <c r="S21">
        <f>IF(NOT(ISNA($N21)),INDEX(Entrada!$C$53:$N$372,$N21,S$2),0)</f>
        <v>1773</v>
      </c>
      <c r="T21">
        <f>IF(NOT(ISNA($N21)),INDEX(Entrada!$C$53:$N$372,$N21,T$2),0)</f>
        <v>1495</v>
      </c>
      <c r="U21">
        <f>IF(NOT(ISNA($N21)),INDEX(Entrada!$C$53:$N$372,$N21,U$2),0)</f>
        <v>1219</v>
      </c>
      <c r="V21" s="192">
        <f>IF(NOT(ISNA($N21)),INDEX(Entrada!$C$53:$N$372,$N21,V$2),0)</f>
        <v>1016</v>
      </c>
      <c r="W21" s="192">
        <f>IF(NOT(ISNA($N21)),INDEX(Entrada!$C$53:$N$372,$N21,W$2),0)</f>
        <v>1000</v>
      </c>
      <c r="X21" s="192">
        <f>IF(NOT(ISNA($N21)),INDEX(Entrada!$C$53:$N$372,$N21,X$2),0)</f>
        <v>1143</v>
      </c>
      <c r="Y21" s="192">
        <f>IF(NOT(ISNA($N21)),INDEX(Entrada!$C$53:$N$372,$N21,Y$2),0)</f>
        <v>1507</v>
      </c>
      <c r="Z21" s="192">
        <f>IF(NOT(ISNA($N21)),INDEX(Entrada!$C$53:$N$372,$N21,Z$2),0)</f>
        <v>2444</v>
      </c>
      <c r="AA21" s="259">
        <f>IF(AND(NOT(_incrementaisPassadas),
      OR(
       AND(_semanaAtual&gt;Prevs!D$6,_tipo="Semanal"),
       AND(_mes&gt;AA$2,_tipo="Mensal")
      )), 0,
IF($G21&gt;0,INDEX($O$4:$Z$323,$G21,O$2),0)+IF($H21&gt;0,INDEX($O$4:$Z$323,$H21,O$2),0)+IF($I21&gt;0,INDEX($O$4:$Z$323,$I21,O$2),0)+IF($J21&gt;0,INDEX($O$4:$Z$323,$J21,O$2),0)+IF($K21&gt;0,INDEX($O$4:$Z$323,$K21,O$2),0)+IF($L21&gt;0,INDEX($O$4:$Z$323,$L21,O$2),0))</f>
        <v>0</v>
      </c>
      <c r="AB21" s="259">
        <f>IF(AND(NOT(_incrementaisPassadas),
      OR(
       AND(_semanaAtual&gt;Prevs!E$6,_tipo="Semanal"),
       AND(_mes&gt;AB$2,_tipo="Mensal")
      )), 0,
IF($G21&gt;0,INDEX($O$4:$Z$323,$G21,P$2),0)+IF($H21&gt;0,INDEX($O$4:$Z$323,$H21,P$2),0)+IF($I21&gt;0,INDEX($O$4:$Z$323,$I21,P$2),0)+IF($J21&gt;0,INDEX($O$4:$Z$323,$J21,P$2),0)+IF($K21&gt;0,INDEX($O$4:$Z$323,$K21,P$2),0)+IF($L21&gt;0,INDEX($O$4:$Z$323,$L21,P$2),0))</f>
        <v>0</v>
      </c>
      <c r="AC21" s="259">
        <f>IF(AND(NOT(_incrementaisPassadas),
      OR(
       AND(_semanaAtual&gt;Prevs!F$6,_tipo="Semanal"),
       AND(_mes&gt;AC$2,_tipo="Mensal")
      )), 0,
IF($G21&gt;0,INDEX($O$4:$Z$323,$G21,Q$2),0)+IF($H21&gt;0,INDEX($O$4:$Z$323,$H21,Q$2),0)+IF($I21&gt;0,INDEX($O$4:$Z$323,$I21,Q$2),0)+IF($J21&gt;0,INDEX($O$4:$Z$323,$J21,Q$2),0)+IF($K21&gt;0,INDEX($O$4:$Z$323,$K21,Q$2),0)+IF($L21&gt;0,INDEX($O$4:$Z$323,$L21,Q$2),0))</f>
        <v>0</v>
      </c>
      <c r="AD21" s="259">
        <f>IF(AND(NOT(_incrementaisPassadas),
      OR(
       AND(_semanaAtual&gt;Prevs!G$6,_tipo="Semanal"),
       AND(_mes&gt;AD$2,_tipo="Mensal")
      )), 0,
IF($G21&gt;0,INDEX($O$4:$Z$323,$G21,R$2),0)+IF($H21&gt;0,INDEX($O$4:$Z$323,$H21,R$2),0)+IF($I21&gt;0,INDEX($O$4:$Z$323,$I21,R$2),0)+IF($J21&gt;0,INDEX($O$4:$Z$323,$J21,R$2),0)+IF($K21&gt;0,INDEX($O$4:$Z$323,$K21,R$2),0)+IF($L21&gt;0,INDEX($O$4:$Z$323,$L21,R$2),0))</f>
        <v>0</v>
      </c>
      <c r="AE21" s="259">
        <f>IF(AND(NOT(_incrementaisPassadas),
      OR(
       AND(_semanaAtual&gt;Prevs!H$6,_tipo="Semanal"),
       AND(_mes&gt;AE$2,_tipo="Mensal")
      )), 0,
IF($G21&gt;0,INDEX($O$4:$Z$323,$G21,S$2),0)+IF($H21&gt;0,INDEX($O$4:$Z$323,$H21,S$2),0)+IF($I21&gt;0,INDEX($O$4:$Z$323,$I21,S$2),0)+IF($J21&gt;0,INDEX($O$4:$Z$323,$J21,S$2),0)+IF($K21&gt;0,INDEX($O$4:$Z$323,$K21,S$2),0)+IF($L21&gt;0,INDEX($O$4:$Z$323,$L21,S$2),0))</f>
        <v>0</v>
      </c>
      <c r="AF21" s="259">
        <f>IF(AND(NOT(_incrementaisPassadas),
      OR(
       AND(_semanaAtual&gt;Prevs!I$6,_tipo="Semanal"),
       AND(_mes&gt;AF$2,_tipo="Mensal")
      )), 0,
IF($G21&gt;0,INDEX($O$4:$Z$323,$G21,T$2),0)+IF($H21&gt;0,INDEX($O$4:$Z$323,$H21,T$2),0)+IF($I21&gt;0,INDEX($O$4:$Z$323,$I21,T$2),0)+IF($J21&gt;0,INDEX($O$4:$Z$323,$J21,T$2),0)+IF($K21&gt;0,INDEX($O$4:$Z$323,$K21,T$2),0)+IF($L21&gt;0,INDEX($O$4:$Z$323,$L21,T$2),0))</f>
        <v>0</v>
      </c>
      <c r="AG21" s="259">
        <f>IF(AND(NOT(_incrementaisPassadas),
      OR(
       AND(_semanaAtual&gt;Prevs!J$6,_tipo="Semanal"),
       AND(_mes&gt;AG$2,_tipo="Mensal")
      )), 0,
IF($G21&gt;0,INDEX($O$4:$Z$323,$G21,U$2),0)+IF($H21&gt;0,INDEX($O$4:$Z$323,$H21,U$2),0)+IF($I21&gt;0,INDEX($O$4:$Z$323,$I21,U$2),0)+IF($J21&gt;0,INDEX($O$4:$Z$323,$J21,U$2),0)+IF($K21&gt;0,INDEX($O$4:$Z$323,$K21,U$2),0)+IF($L21&gt;0,INDEX($O$4:$Z$323,$L21,U$2),0))</f>
        <v>0</v>
      </c>
      <c r="AH21" s="259">
        <f>IF(AND(NOT(_incrementaisPassadas),
      OR(
       AND(_semanaAtual&gt;Prevs!K$6,_tipo="Semanal"),
       AND(_mes&gt;AH$2,_tipo="Mensal")
      )), 0,
IF($G21&gt;0,INDEX($O$4:$Z$323,$G21,V$2),0)+IF($H21&gt;0,INDEX($O$4:$Z$323,$H21,V$2),0)+IF($I21&gt;0,INDEX($O$4:$Z$323,$I21,V$2),0)+IF($J21&gt;0,INDEX($O$4:$Z$323,$J21,V$2),0)+IF($K21&gt;0,INDEX($O$4:$Z$323,$K21,V$2),0)+IF($L21&gt;0,INDEX($O$4:$Z$323,$L21,V$2),0))</f>
        <v>0</v>
      </c>
      <c r="AI21" s="259">
        <f>IF(AND(NOT(_incrementaisPassadas),
      OR(
       AND(_semanaAtual&gt;Prevs!L$6,_tipo="Semanal"),
       AND(_mes&gt;AI$2,_tipo="Mensal")
      )), 0,
IF($G21&gt;0,INDEX($O$4:$Z$323,$G21,W$2),0)+IF($H21&gt;0,INDEX($O$4:$Z$323,$H21,W$2),0)+IF($I21&gt;0,INDEX($O$4:$Z$323,$I21,W$2),0)+IF($J21&gt;0,INDEX($O$4:$Z$323,$J21,W$2),0)+IF($K21&gt;0,INDEX($O$4:$Z$323,$K21,W$2),0)+IF($L21&gt;0,INDEX($O$4:$Z$323,$L21,W$2),0))</f>
        <v>0</v>
      </c>
      <c r="AJ21" s="259">
        <f>IF(AND(NOT(_incrementaisPassadas),
      OR(
       AND(_semanaAtual&gt;Prevs!M$6,_tipo="Semanal"),
       AND(_mes&gt;AJ$2,_tipo="Mensal")
      )), 0,
IF($G21&gt;0,INDEX($O$4:$Z$323,$G21,X$2),0)+IF($H21&gt;0,INDEX($O$4:$Z$323,$H21,X$2),0)+IF($I21&gt;0,INDEX($O$4:$Z$323,$I21,X$2),0)+IF($J21&gt;0,INDEX($O$4:$Z$323,$J21,X$2),0)+IF($K21&gt;0,INDEX($O$4:$Z$323,$K21,X$2),0)+IF($L21&gt;0,INDEX($O$4:$Z$323,$L21,X$2),0))</f>
        <v>0</v>
      </c>
      <c r="AK21" s="259">
        <f>IF(AND(NOT(_incrementaisPassadas),
      OR(
       AND(_semanaAtual&gt;Prevs!N$6,_tipo="Semanal"),
       AND(_mes&gt;AK$2,_tipo="Mensal")
      )), 0,
IF($G21&gt;0,INDEX($O$4:$Z$323,$G21,Y$2),0)+IF($H21&gt;0,INDEX($O$4:$Z$323,$H21,Y$2),0)+IF($I21&gt;0,INDEX($O$4:$Z$323,$I21,Y$2),0)+IF($J21&gt;0,INDEX($O$4:$Z$323,$J21,Y$2),0)+IF($K21&gt;0,INDEX($O$4:$Z$323,$K21,Y$2),0)+IF($L21&gt;0,INDEX($O$4:$Z$323,$L21,Y$2),0))</f>
        <v>0</v>
      </c>
      <c r="AL21" s="259">
        <f>IF(AND(NOT(_incrementaisPassadas),
      OR(
       AND(_semanaAtual&gt;Prevs!O$6,_tipo="Semanal"),
       AND(_mes&gt;AL$2,_tipo="Mensal")
      )), 0,
IF($G21&gt;0,INDEX($O$4:$Z$323,$G21,Z$2),0)+IF($H21&gt;0,INDEX($O$4:$Z$323,$H21,Z$2),0)+IF($I21&gt;0,INDEX($O$4:$Z$323,$I21,Z$2),0)+IF($J21&gt;0,INDEX($O$4:$Z$323,$J21,Z$2),0)+IF($K21&gt;0,INDEX($O$4:$Z$323,$K21,Z$2),0)+IF($L21&gt;0,INDEX($O$4:$Z$323,$L21,Z$2),0))</f>
        <v>0</v>
      </c>
      <c r="AM21" s="113">
        <f t="shared" si="0"/>
        <v>3639</v>
      </c>
      <c r="AN21">
        <f t="shared" si="1"/>
        <v>3771</v>
      </c>
      <c r="AO21">
        <f t="shared" si="2"/>
        <v>3417</v>
      </c>
      <c r="AP21">
        <f t="shared" si="3"/>
        <v>2486</v>
      </c>
      <c r="AQ21">
        <f t="shared" si="4"/>
        <v>1773</v>
      </c>
      <c r="AR21">
        <f t="shared" si="5"/>
        <v>1495</v>
      </c>
      <c r="AS21">
        <f t="shared" si="6"/>
        <v>1219</v>
      </c>
      <c r="AT21">
        <f t="shared" si="7"/>
        <v>1016</v>
      </c>
      <c r="AU21">
        <f t="shared" si="8"/>
        <v>1000</v>
      </c>
      <c r="AV21">
        <f t="shared" si="9"/>
        <v>1143</v>
      </c>
      <c r="AW21">
        <f t="shared" si="10"/>
        <v>1507</v>
      </c>
      <c r="AX21">
        <f t="shared" si="11"/>
        <v>2444</v>
      </c>
      <c r="BC21" s="259">
        <v>17</v>
      </c>
    </row>
    <row r="22" spans="1:56" hidden="1" x14ac:dyDescent="0.25">
      <c r="A22" s="113">
        <v>19</v>
      </c>
      <c r="B22" s="176"/>
      <c r="C22" s="113">
        <v>0</v>
      </c>
      <c r="D22" s="113">
        <v>0</v>
      </c>
      <c r="E22" s="113" t="s">
        <v>686</v>
      </c>
      <c r="F22" s="113" t="s">
        <v>686</v>
      </c>
      <c r="G22" s="357"/>
      <c r="H22" s="357"/>
      <c r="I22" s="357"/>
      <c r="N22" s="113">
        <f>MATCH(A22,Entrada!$A$53:$A$372,0)</f>
        <v>19</v>
      </c>
      <c r="O22" s="113">
        <f>IF(NOT(ISNA($N22)),INDEX(Entrada!$C$53:$N$372,$N22,O$2),0)</f>
        <v>0</v>
      </c>
      <c r="P22">
        <f>IF(NOT(ISNA($N22)),INDEX(Entrada!$C$53:$N$372,$N22,P$2),0)</f>
        <v>0</v>
      </c>
      <c r="Q22">
        <f>IF(NOT(ISNA($N22)),INDEX(Entrada!$C$53:$N$372,$N22,Q$2),0)</f>
        <v>0</v>
      </c>
      <c r="R22">
        <f>IF(NOT(ISNA($N22)),INDEX(Entrada!$C$53:$N$372,$N22,R$2),0)</f>
        <v>0</v>
      </c>
      <c r="S22">
        <f>IF(NOT(ISNA($N22)),INDEX(Entrada!$C$53:$N$372,$N22,S$2),0)</f>
        <v>0</v>
      </c>
      <c r="T22">
        <f>IF(NOT(ISNA($N22)),INDEX(Entrada!$C$53:$N$372,$N22,T$2),0)</f>
        <v>0</v>
      </c>
      <c r="U22">
        <f>IF(NOT(ISNA($N22)),INDEX(Entrada!$C$53:$N$372,$N22,U$2),0)</f>
        <v>0</v>
      </c>
      <c r="V22" s="192">
        <f>IF(NOT(ISNA($N22)),INDEX(Entrada!$C$53:$N$372,$N22,V$2),0)</f>
        <v>0</v>
      </c>
      <c r="W22" s="192">
        <f>IF(NOT(ISNA($N22)),INDEX(Entrada!$C$53:$N$372,$N22,W$2),0)</f>
        <v>0</v>
      </c>
      <c r="X22" s="192">
        <f>IF(NOT(ISNA($N22)),INDEX(Entrada!$C$53:$N$372,$N22,X$2),0)</f>
        <v>0</v>
      </c>
      <c r="Y22" s="192">
        <f>IF(NOT(ISNA($N22)),INDEX(Entrada!$C$53:$N$372,$N22,Y$2),0)</f>
        <v>0</v>
      </c>
      <c r="Z22" s="192">
        <f>IF(NOT(ISNA($N22)),INDEX(Entrada!$C$53:$N$372,$N22,Z$2),0)</f>
        <v>0</v>
      </c>
      <c r="AA22" s="259">
        <f>IF(AND(NOT(_incrementaisPassadas),
      OR(
       AND(_semanaAtual&gt;Prevs!D$6,_tipo="Semanal"),
       AND(_mes&gt;AA$2,_tipo="Mensal")
      )), 0,
IF($G22&gt;0,INDEX($O$4:$Z$323,$G22,O$2),0)+IF($H22&gt;0,INDEX($O$4:$Z$323,$H22,O$2),0)+IF($I22&gt;0,INDEX($O$4:$Z$323,$I22,O$2),0)+IF($J22&gt;0,INDEX($O$4:$Z$323,$J22,O$2),0)+IF($K22&gt;0,INDEX($O$4:$Z$323,$K22,O$2),0)+IF($L22&gt;0,INDEX($O$4:$Z$323,$L22,O$2),0))</f>
        <v>0</v>
      </c>
      <c r="AB22" s="259">
        <f>IF(AND(NOT(_incrementaisPassadas),
      OR(
       AND(_semanaAtual&gt;Prevs!E$6,_tipo="Semanal"),
       AND(_mes&gt;AB$2,_tipo="Mensal")
      )), 0,
IF($G22&gt;0,INDEX($O$4:$Z$323,$G22,P$2),0)+IF($H22&gt;0,INDEX($O$4:$Z$323,$H22,P$2),0)+IF($I22&gt;0,INDEX($O$4:$Z$323,$I22,P$2),0)+IF($J22&gt;0,INDEX($O$4:$Z$323,$J22,P$2),0)+IF($K22&gt;0,INDEX($O$4:$Z$323,$K22,P$2),0)+IF($L22&gt;0,INDEX($O$4:$Z$323,$L22,P$2),0))</f>
        <v>0</v>
      </c>
      <c r="AC22" s="259">
        <f>IF(AND(NOT(_incrementaisPassadas),
      OR(
       AND(_semanaAtual&gt;Prevs!F$6,_tipo="Semanal"),
       AND(_mes&gt;AC$2,_tipo="Mensal")
      )), 0,
IF($G22&gt;0,INDEX($O$4:$Z$323,$G22,Q$2),0)+IF($H22&gt;0,INDEX($O$4:$Z$323,$H22,Q$2),0)+IF($I22&gt;0,INDEX($O$4:$Z$323,$I22,Q$2),0)+IF($J22&gt;0,INDEX($O$4:$Z$323,$J22,Q$2),0)+IF($K22&gt;0,INDEX($O$4:$Z$323,$K22,Q$2),0)+IF($L22&gt;0,INDEX($O$4:$Z$323,$L22,Q$2),0))</f>
        <v>0</v>
      </c>
      <c r="AD22" s="259">
        <f>IF(AND(NOT(_incrementaisPassadas),
      OR(
       AND(_semanaAtual&gt;Prevs!G$6,_tipo="Semanal"),
       AND(_mes&gt;AD$2,_tipo="Mensal")
      )), 0,
IF($G22&gt;0,INDEX($O$4:$Z$323,$G22,R$2),0)+IF($H22&gt;0,INDEX($O$4:$Z$323,$H22,R$2),0)+IF($I22&gt;0,INDEX($O$4:$Z$323,$I22,R$2),0)+IF($J22&gt;0,INDEX($O$4:$Z$323,$J22,R$2),0)+IF($K22&gt;0,INDEX($O$4:$Z$323,$K22,R$2),0)+IF($L22&gt;0,INDEX($O$4:$Z$323,$L22,R$2),0))</f>
        <v>0</v>
      </c>
      <c r="AE22" s="259">
        <f>IF(AND(NOT(_incrementaisPassadas),
      OR(
       AND(_semanaAtual&gt;Prevs!H$6,_tipo="Semanal"),
       AND(_mes&gt;AE$2,_tipo="Mensal")
      )), 0,
IF($G22&gt;0,INDEX($O$4:$Z$323,$G22,S$2),0)+IF($H22&gt;0,INDEX($O$4:$Z$323,$H22,S$2),0)+IF($I22&gt;0,INDEX($O$4:$Z$323,$I22,S$2),0)+IF($J22&gt;0,INDEX($O$4:$Z$323,$J22,S$2),0)+IF($K22&gt;0,INDEX($O$4:$Z$323,$K22,S$2),0)+IF($L22&gt;0,INDEX($O$4:$Z$323,$L22,S$2),0))</f>
        <v>0</v>
      </c>
      <c r="AF22" s="259">
        <f>IF(AND(NOT(_incrementaisPassadas),
      OR(
       AND(_semanaAtual&gt;Prevs!I$6,_tipo="Semanal"),
       AND(_mes&gt;AF$2,_tipo="Mensal")
      )), 0,
IF($G22&gt;0,INDEX($O$4:$Z$323,$G22,T$2),0)+IF($H22&gt;0,INDEX($O$4:$Z$323,$H22,T$2),0)+IF($I22&gt;0,INDEX($O$4:$Z$323,$I22,T$2),0)+IF($J22&gt;0,INDEX($O$4:$Z$323,$J22,T$2),0)+IF($K22&gt;0,INDEX($O$4:$Z$323,$K22,T$2),0)+IF($L22&gt;0,INDEX($O$4:$Z$323,$L22,T$2),0))</f>
        <v>0</v>
      </c>
      <c r="AG22" s="259">
        <f>IF(AND(NOT(_incrementaisPassadas),
      OR(
       AND(_semanaAtual&gt;Prevs!J$6,_tipo="Semanal"),
       AND(_mes&gt;AG$2,_tipo="Mensal")
      )), 0,
IF($G22&gt;0,INDEX($O$4:$Z$323,$G22,U$2),0)+IF($H22&gt;0,INDEX($O$4:$Z$323,$H22,U$2),0)+IF($I22&gt;0,INDEX($O$4:$Z$323,$I22,U$2),0)+IF($J22&gt;0,INDEX($O$4:$Z$323,$J22,U$2),0)+IF($K22&gt;0,INDEX($O$4:$Z$323,$K22,U$2),0)+IF($L22&gt;0,INDEX($O$4:$Z$323,$L22,U$2),0))</f>
        <v>0</v>
      </c>
      <c r="AH22" s="259">
        <f>IF(AND(NOT(_incrementaisPassadas),
      OR(
       AND(_semanaAtual&gt;Prevs!K$6,_tipo="Semanal"),
       AND(_mes&gt;AH$2,_tipo="Mensal")
      )), 0,
IF($G22&gt;0,INDEX($O$4:$Z$323,$G22,V$2),0)+IF($H22&gt;0,INDEX($O$4:$Z$323,$H22,V$2),0)+IF($I22&gt;0,INDEX($O$4:$Z$323,$I22,V$2),0)+IF($J22&gt;0,INDEX($O$4:$Z$323,$J22,V$2),0)+IF($K22&gt;0,INDEX($O$4:$Z$323,$K22,V$2),0)+IF($L22&gt;0,INDEX($O$4:$Z$323,$L22,V$2),0))</f>
        <v>0</v>
      </c>
      <c r="AI22" s="259">
        <f>IF(AND(NOT(_incrementaisPassadas),
      OR(
       AND(_semanaAtual&gt;Prevs!L$6,_tipo="Semanal"),
       AND(_mes&gt;AI$2,_tipo="Mensal")
      )), 0,
IF($G22&gt;0,INDEX($O$4:$Z$323,$G22,W$2),0)+IF($H22&gt;0,INDEX($O$4:$Z$323,$H22,W$2),0)+IF($I22&gt;0,INDEX($O$4:$Z$323,$I22,W$2),0)+IF($J22&gt;0,INDEX($O$4:$Z$323,$J22,W$2),0)+IF($K22&gt;0,INDEX($O$4:$Z$323,$K22,W$2),0)+IF($L22&gt;0,INDEX($O$4:$Z$323,$L22,W$2),0))</f>
        <v>0</v>
      </c>
      <c r="AJ22" s="259">
        <f>IF(AND(NOT(_incrementaisPassadas),
      OR(
       AND(_semanaAtual&gt;Prevs!M$6,_tipo="Semanal"),
       AND(_mes&gt;AJ$2,_tipo="Mensal")
      )), 0,
IF($G22&gt;0,INDEX($O$4:$Z$323,$G22,X$2),0)+IF($H22&gt;0,INDEX($O$4:$Z$323,$H22,X$2),0)+IF($I22&gt;0,INDEX($O$4:$Z$323,$I22,X$2),0)+IF($J22&gt;0,INDEX($O$4:$Z$323,$J22,X$2),0)+IF($K22&gt;0,INDEX($O$4:$Z$323,$K22,X$2),0)+IF($L22&gt;0,INDEX($O$4:$Z$323,$L22,X$2),0))</f>
        <v>0</v>
      </c>
      <c r="AK22" s="259">
        <f>IF(AND(NOT(_incrementaisPassadas),
      OR(
       AND(_semanaAtual&gt;Prevs!N$6,_tipo="Semanal"),
       AND(_mes&gt;AK$2,_tipo="Mensal")
      )), 0,
IF($G22&gt;0,INDEX($O$4:$Z$323,$G22,Y$2),0)+IF($H22&gt;0,INDEX($O$4:$Z$323,$H22,Y$2),0)+IF($I22&gt;0,INDEX($O$4:$Z$323,$I22,Y$2),0)+IF($J22&gt;0,INDEX($O$4:$Z$323,$J22,Y$2),0)+IF($K22&gt;0,INDEX($O$4:$Z$323,$K22,Y$2),0)+IF($L22&gt;0,INDEX($O$4:$Z$323,$L22,Y$2),0))</f>
        <v>0</v>
      </c>
      <c r="AL22" s="259">
        <f>IF(AND(NOT(_incrementaisPassadas),
      OR(
       AND(_semanaAtual&gt;Prevs!O$6,_tipo="Semanal"),
       AND(_mes&gt;AL$2,_tipo="Mensal")
      )), 0,
IF($G22&gt;0,INDEX($O$4:$Z$323,$G22,Z$2),0)+IF($H22&gt;0,INDEX($O$4:$Z$323,$H22,Z$2),0)+IF($I22&gt;0,INDEX($O$4:$Z$323,$I22,Z$2),0)+IF($J22&gt;0,INDEX($O$4:$Z$323,$J22,Z$2),0)+IF($K22&gt;0,INDEX($O$4:$Z$323,$K22,Z$2),0)+IF($L22&gt;0,INDEX($O$4:$Z$323,$L22,Z$2),0))</f>
        <v>0</v>
      </c>
      <c r="AM22" s="113">
        <f t="shared" si="0"/>
        <v>0</v>
      </c>
      <c r="AN22">
        <f t="shared" si="1"/>
        <v>0</v>
      </c>
      <c r="AO22">
        <f t="shared" si="2"/>
        <v>0</v>
      </c>
      <c r="AP22">
        <f t="shared" si="3"/>
        <v>0</v>
      </c>
      <c r="AQ22">
        <f t="shared" si="4"/>
        <v>0</v>
      </c>
      <c r="AR22">
        <f t="shared" si="5"/>
        <v>0</v>
      </c>
      <c r="AS22">
        <f t="shared" si="6"/>
        <v>0</v>
      </c>
      <c r="AT22">
        <f t="shared" si="7"/>
        <v>0</v>
      </c>
      <c r="AU22">
        <f t="shared" si="8"/>
        <v>0</v>
      </c>
      <c r="AV22">
        <f t="shared" si="9"/>
        <v>0</v>
      </c>
      <c r="AW22">
        <f t="shared" si="10"/>
        <v>0</v>
      </c>
      <c r="AX22">
        <f t="shared" si="11"/>
        <v>0</v>
      </c>
    </row>
    <row r="23" spans="1:56" hidden="1" x14ac:dyDescent="0.25">
      <c r="A23" s="113">
        <v>20</v>
      </c>
      <c r="B23" s="176" t="s">
        <v>545</v>
      </c>
      <c r="C23" s="113">
        <v>1931</v>
      </c>
      <c r="D23" s="113">
        <v>2013</v>
      </c>
      <c r="E23" s="177" t="s">
        <v>686</v>
      </c>
      <c r="F23" s="177" t="s">
        <v>686</v>
      </c>
      <c r="G23" s="357"/>
      <c r="H23" s="357"/>
      <c r="I23" s="357"/>
      <c r="N23" s="113">
        <f>MATCH(A23,Entrada!$A$53:$A$372,0)</f>
        <v>20</v>
      </c>
      <c r="O23" s="113">
        <f>IF(NOT(ISNA($N23)),INDEX(Entrada!$C$53:$N$372,$N23,O$2),0)</f>
        <v>326</v>
      </c>
      <c r="P23">
        <f>IF(NOT(ISNA($N23)),INDEX(Entrada!$C$53:$N$372,$N23,P$2),0)</f>
        <v>326</v>
      </c>
      <c r="Q23">
        <f>IF(NOT(ISNA($N23)),INDEX(Entrada!$C$53:$N$372,$N23,Q$2),0)</f>
        <v>296</v>
      </c>
      <c r="R23">
        <f>IF(NOT(ISNA($N23)),INDEX(Entrada!$C$53:$N$372,$N23,R$2),0)</f>
        <v>213</v>
      </c>
      <c r="S23">
        <f>IF(NOT(ISNA($N23)),INDEX(Entrada!$C$53:$N$372,$N23,S$2),0)</f>
        <v>135</v>
      </c>
      <c r="T23">
        <f>IF(NOT(ISNA($N23)),INDEX(Entrada!$C$53:$N$372,$N23,T$2),0)</f>
        <v>103</v>
      </c>
      <c r="U23">
        <f>IF(NOT(ISNA($N23)),INDEX(Entrada!$C$53:$N$372,$N23,U$2),0)</f>
        <v>81</v>
      </c>
      <c r="V23" s="192">
        <f>IF(NOT(ISNA($N23)),INDEX(Entrada!$C$53:$N$372,$N23,V$2),0)</f>
        <v>64</v>
      </c>
      <c r="W23" s="192">
        <f>IF(NOT(ISNA($N23)),INDEX(Entrada!$C$53:$N$372,$N23,W$2),0)</f>
        <v>56</v>
      </c>
      <c r="X23" s="192">
        <f>IF(NOT(ISNA($N23)),INDEX(Entrada!$C$53:$N$372,$N23,X$2),0)</f>
        <v>68</v>
      </c>
      <c r="Y23" s="192">
        <f>IF(NOT(ISNA($N23)),INDEX(Entrada!$C$53:$N$372,$N23,Y$2),0)</f>
        <v>120</v>
      </c>
      <c r="Z23" s="192">
        <f>IF(NOT(ISNA($N23)),INDEX(Entrada!$C$53:$N$372,$N23,Z$2),0)</f>
        <v>233</v>
      </c>
      <c r="AA23" s="259">
        <f>IF(AND(NOT(_incrementaisPassadas),
      OR(
       AND(_semanaAtual&gt;Prevs!D$6,_tipo="Semanal"),
       AND(_mes&gt;AA$2,_tipo="Mensal")
      )), 0,
IF($G23&gt;0,INDEX($O$4:$Z$323,$G23,O$2),0)+IF($H23&gt;0,INDEX($O$4:$Z$323,$H23,O$2),0)+IF($I23&gt;0,INDEX($O$4:$Z$323,$I23,O$2),0)+IF($J23&gt;0,INDEX($O$4:$Z$323,$J23,O$2),0)+IF($K23&gt;0,INDEX($O$4:$Z$323,$K23,O$2),0)+IF($L23&gt;0,INDEX($O$4:$Z$323,$L23,O$2),0))</f>
        <v>0</v>
      </c>
      <c r="AB23" s="259">
        <f>IF(AND(NOT(_incrementaisPassadas),
      OR(
       AND(_semanaAtual&gt;Prevs!E$6,_tipo="Semanal"),
       AND(_mes&gt;AB$2,_tipo="Mensal")
      )), 0,
IF($G23&gt;0,INDEX($O$4:$Z$323,$G23,P$2),0)+IF($H23&gt;0,INDEX($O$4:$Z$323,$H23,P$2),0)+IF($I23&gt;0,INDEX($O$4:$Z$323,$I23,P$2),0)+IF($J23&gt;0,INDEX($O$4:$Z$323,$J23,P$2),0)+IF($K23&gt;0,INDEX($O$4:$Z$323,$K23,P$2),0)+IF($L23&gt;0,INDEX($O$4:$Z$323,$L23,P$2),0))</f>
        <v>0</v>
      </c>
      <c r="AC23" s="259">
        <f>IF(AND(NOT(_incrementaisPassadas),
      OR(
       AND(_semanaAtual&gt;Prevs!F$6,_tipo="Semanal"),
       AND(_mes&gt;AC$2,_tipo="Mensal")
      )), 0,
IF($G23&gt;0,INDEX($O$4:$Z$323,$G23,Q$2),0)+IF($H23&gt;0,INDEX($O$4:$Z$323,$H23,Q$2),0)+IF($I23&gt;0,INDEX($O$4:$Z$323,$I23,Q$2),0)+IF($J23&gt;0,INDEX($O$4:$Z$323,$J23,Q$2),0)+IF($K23&gt;0,INDEX($O$4:$Z$323,$K23,Q$2),0)+IF($L23&gt;0,INDEX($O$4:$Z$323,$L23,Q$2),0))</f>
        <v>0</v>
      </c>
      <c r="AD23" s="259">
        <f>IF(AND(NOT(_incrementaisPassadas),
      OR(
       AND(_semanaAtual&gt;Prevs!G$6,_tipo="Semanal"),
       AND(_mes&gt;AD$2,_tipo="Mensal")
      )), 0,
IF($G23&gt;0,INDEX($O$4:$Z$323,$G23,R$2),0)+IF($H23&gt;0,INDEX($O$4:$Z$323,$H23,R$2),0)+IF($I23&gt;0,INDEX($O$4:$Z$323,$I23,R$2),0)+IF($J23&gt;0,INDEX($O$4:$Z$323,$J23,R$2),0)+IF($K23&gt;0,INDEX($O$4:$Z$323,$K23,R$2),0)+IF($L23&gt;0,INDEX($O$4:$Z$323,$L23,R$2),0))</f>
        <v>0</v>
      </c>
      <c r="AE23" s="259">
        <f>IF(AND(NOT(_incrementaisPassadas),
      OR(
       AND(_semanaAtual&gt;Prevs!H$6,_tipo="Semanal"),
       AND(_mes&gt;AE$2,_tipo="Mensal")
      )), 0,
IF($G23&gt;0,INDEX($O$4:$Z$323,$G23,S$2),0)+IF($H23&gt;0,INDEX($O$4:$Z$323,$H23,S$2),0)+IF($I23&gt;0,INDEX($O$4:$Z$323,$I23,S$2),0)+IF($J23&gt;0,INDEX($O$4:$Z$323,$J23,S$2),0)+IF($K23&gt;0,INDEX($O$4:$Z$323,$K23,S$2),0)+IF($L23&gt;0,INDEX($O$4:$Z$323,$L23,S$2),0))</f>
        <v>0</v>
      </c>
      <c r="AF23" s="259">
        <f>IF(AND(NOT(_incrementaisPassadas),
      OR(
       AND(_semanaAtual&gt;Prevs!I$6,_tipo="Semanal"),
       AND(_mes&gt;AF$2,_tipo="Mensal")
      )), 0,
IF($G23&gt;0,INDEX($O$4:$Z$323,$G23,T$2),0)+IF($H23&gt;0,INDEX($O$4:$Z$323,$H23,T$2),0)+IF($I23&gt;0,INDEX($O$4:$Z$323,$I23,T$2),0)+IF($J23&gt;0,INDEX($O$4:$Z$323,$J23,T$2),0)+IF($K23&gt;0,INDEX($O$4:$Z$323,$K23,T$2),0)+IF($L23&gt;0,INDEX($O$4:$Z$323,$L23,T$2),0))</f>
        <v>0</v>
      </c>
      <c r="AG23" s="259">
        <f>IF(AND(NOT(_incrementaisPassadas),
      OR(
       AND(_semanaAtual&gt;Prevs!J$6,_tipo="Semanal"),
       AND(_mes&gt;AG$2,_tipo="Mensal")
      )), 0,
IF($G23&gt;0,INDEX($O$4:$Z$323,$G23,U$2),0)+IF($H23&gt;0,INDEX($O$4:$Z$323,$H23,U$2),0)+IF($I23&gt;0,INDEX($O$4:$Z$323,$I23,U$2),0)+IF($J23&gt;0,INDEX($O$4:$Z$323,$J23,U$2),0)+IF($K23&gt;0,INDEX($O$4:$Z$323,$K23,U$2),0)+IF($L23&gt;0,INDEX($O$4:$Z$323,$L23,U$2),0))</f>
        <v>0</v>
      </c>
      <c r="AH23" s="259">
        <f>IF(AND(NOT(_incrementaisPassadas),
      OR(
       AND(_semanaAtual&gt;Prevs!K$6,_tipo="Semanal"),
       AND(_mes&gt;AH$2,_tipo="Mensal")
      )), 0,
IF($G23&gt;0,INDEX($O$4:$Z$323,$G23,V$2),0)+IF($H23&gt;0,INDEX($O$4:$Z$323,$H23,V$2),0)+IF($I23&gt;0,INDEX($O$4:$Z$323,$I23,V$2),0)+IF($J23&gt;0,INDEX($O$4:$Z$323,$J23,V$2),0)+IF($K23&gt;0,INDEX($O$4:$Z$323,$K23,V$2),0)+IF($L23&gt;0,INDEX($O$4:$Z$323,$L23,V$2),0))</f>
        <v>0</v>
      </c>
      <c r="AI23" s="259">
        <f>IF(AND(NOT(_incrementaisPassadas),
      OR(
       AND(_semanaAtual&gt;Prevs!L$6,_tipo="Semanal"),
       AND(_mes&gt;AI$2,_tipo="Mensal")
      )), 0,
IF($G23&gt;0,INDEX($O$4:$Z$323,$G23,W$2),0)+IF($H23&gt;0,INDEX($O$4:$Z$323,$H23,W$2),0)+IF($I23&gt;0,INDEX($O$4:$Z$323,$I23,W$2),0)+IF($J23&gt;0,INDEX($O$4:$Z$323,$J23,W$2),0)+IF($K23&gt;0,INDEX($O$4:$Z$323,$K23,W$2),0)+IF($L23&gt;0,INDEX($O$4:$Z$323,$L23,W$2),0))</f>
        <v>0</v>
      </c>
      <c r="AJ23" s="259">
        <f>IF(AND(NOT(_incrementaisPassadas),
      OR(
       AND(_semanaAtual&gt;Prevs!M$6,_tipo="Semanal"),
       AND(_mes&gt;AJ$2,_tipo="Mensal")
      )), 0,
IF($G23&gt;0,INDEX($O$4:$Z$323,$G23,X$2),0)+IF($H23&gt;0,INDEX($O$4:$Z$323,$H23,X$2),0)+IF($I23&gt;0,INDEX($O$4:$Z$323,$I23,X$2),0)+IF($J23&gt;0,INDEX($O$4:$Z$323,$J23,X$2),0)+IF($K23&gt;0,INDEX($O$4:$Z$323,$K23,X$2),0)+IF($L23&gt;0,INDEX($O$4:$Z$323,$L23,X$2),0))</f>
        <v>0</v>
      </c>
      <c r="AK23" s="259">
        <f>IF(AND(NOT(_incrementaisPassadas),
      OR(
       AND(_semanaAtual&gt;Prevs!N$6,_tipo="Semanal"),
       AND(_mes&gt;AK$2,_tipo="Mensal")
      )), 0,
IF($G23&gt;0,INDEX($O$4:$Z$323,$G23,Y$2),0)+IF($H23&gt;0,INDEX($O$4:$Z$323,$H23,Y$2),0)+IF($I23&gt;0,INDEX($O$4:$Z$323,$I23,Y$2),0)+IF($J23&gt;0,INDEX($O$4:$Z$323,$J23,Y$2),0)+IF($K23&gt;0,INDEX($O$4:$Z$323,$K23,Y$2),0)+IF($L23&gt;0,INDEX($O$4:$Z$323,$L23,Y$2),0))</f>
        <v>0</v>
      </c>
      <c r="AL23" s="259">
        <f>IF(AND(NOT(_incrementaisPassadas),
      OR(
       AND(_semanaAtual&gt;Prevs!O$6,_tipo="Semanal"),
       AND(_mes&gt;AL$2,_tipo="Mensal")
      )), 0,
IF($G23&gt;0,INDEX($O$4:$Z$323,$G23,Z$2),0)+IF($H23&gt;0,INDEX($O$4:$Z$323,$H23,Z$2),0)+IF($I23&gt;0,INDEX($O$4:$Z$323,$I23,Z$2),0)+IF($J23&gt;0,INDEX($O$4:$Z$323,$J23,Z$2),0)+IF($K23&gt;0,INDEX($O$4:$Z$323,$K23,Z$2),0)+IF($L23&gt;0,INDEX($O$4:$Z$323,$L23,Z$2),0))</f>
        <v>0</v>
      </c>
      <c r="AM23" s="113">
        <f t="shared" si="0"/>
        <v>326</v>
      </c>
      <c r="AN23">
        <f t="shared" si="1"/>
        <v>326</v>
      </c>
      <c r="AO23">
        <f t="shared" si="2"/>
        <v>296</v>
      </c>
      <c r="AP23">
        <f t="shared" si="3"/>
        <v>213</v>
      </c>
      <c r="AQ23">
        <f t="shared" si="4"/>
        <v>135</v>
      </c>
      <c r="AR23">
        <f t="shared" si="5"/>
        <v>103</v>
      </c>
      <c r="AS23">
        <f t="shared" si="6"/>
        <v>81</v>
      </c>
      <c r="AT23">
        <f t="shared" si="7"/>
        <v>64</v>
      </c>
      <c r="AU23">
        <f t="shared" si="8"/>
        <v>56</v>
      </c>
      <c r="AV23">
        <f t="shared" si="9"/>
        <v>68</v>
      </c>
      <c r="AW23">
        <f t="shared" si="10"/>
        <v>120</v>
      </c>
      <c r="AX23">
        <f t="shared" si="11"/>
        <v>233</v>
      </c>
    </row>
    <row r="24" spans="1:56" hidden="1" x14ac:dyDescent="0.25">
      <c r="A24" s="113">
        <v>21</v>
      </c>
      <c r="B24" s="176"/>
      <c r="C24" s="113">
        <v>0</v>
      </c>
      <c r="D24" s="113">
        <v>0</v>
      </c>
      <c r="E24" s="113" t="s">
        <v>686</v>
      </c>
      <c r="F24" s="113" t="s">
        <v>686</v>
      </c>
      <c r="G24" s="357"/>
      <c r="H24" s="357"/>
      <c r="I24" s="357"/>
      <c r="N24" s="113">
        <f>MATCH(A24,Entrada!$A$53:$A$372,0)</f>
        <v>21</v>
      </c>
      <c r="O24" s="113">
        <f>IF(NOT(ISNA($N24)),INDEX(Entrada!$C$53:$N$372,$N24,O$2),0)</f>
        <v>0</v>
      </c>
      <c r="P24">
        <f>IF(NOT(ISNA($N24)),INDEX(Entrada!$C$53:$N$372,$N24,P$2),0)</f>
        <v>0</v>
      </c>
      <c r="Q24">
        <f>IF(NOT(ISNA($N24)),INDEX(Entrada!$C$53:$N$372,$N24,Q$2),0)</f>
        <v>0</v>
      </c>
      <c r="R24">
        <f>IF(NOT(ISNA($N24)),INDEX(Entrada!$C$53:$N$372,$N24,R$2),0)</f>
        <v>0</v>
      </c>
      <c r="S24">
        <f>IF(NOT(ISNA($N24)),INDEX(Entrada!$C$53:$N$372,$N24,S$2),0)</f>
        <v>0</v>
      </c>
      <c r="T24">
        <f>IF(NOT(ISNA($N24)),INDEX(Entrada!$C$53:$N$372,$N24,T$2),0)</f>
        <v>0</v>
      </c>
      <c r="U24">
        <f>IF(NOT(ISNA($N24)),INDEX(Entrada!$C$53:$N$372,$N24,U$2),0)</f>
        <v>0</v>
      </c>
      <c r="V24" s="192">
        <f>IF(NOT(ISNA($N24)),INDEX(Entrada!$C$53:$N$372,$N24,V$2),0)</f>
        <v>0</v>
      </c>
      <c r="W24" s="192">
        <f>IF(NOT(ISNA($N24)),INDEX(Entrada!$C$53:$N$372,$N24,W$2),0)</f>
        <v>0</v>
      </c>
      <c r="X24" s="192">
        <f>IF(NOT(ISNA($N24)),INDEX(Entrada!$C$53:$N$372,$N24,X$2),0)</f>
        <v>0</v>
      </c>
      <c r="Y24" s="192">
        <f>IF(NOT(ISNA($N24)),INDEX(Entrada!$C$53:$N$372,$N24,Y$2),0)</f>
        <v>0</v>
      </c>
      <c r="Z24" s="192">
        <f>IF(NOT(ISNA($N24)),INDEX(Entrada!$C$53:$N$372,$N24,Z$2),0)</f>
        <v>0</v>
      </c>
      <c r="AA24" s="259">
        <f>IF(AND(NOT(_incrementaisPassadas),
      OR(
       AND(_semanaAtual&gt;Prevs!D$6,_tipo="Semanal"),
       AND(_mes&gt;AA$2,_tipo="Mensal")
      )), 0,
IF($G24&gt;0,INDEX($O$4:$Z$323,$G24,O$2),0)+IF($H24&gt;0,INDEX($O$4:$Z$323,$H24,O$2),0)+IF($I24&gt;0,INDEX($O$4:$Z$323,$I24,O$2),0)+IF($J24&gt;0,INDEX($O$4:$Z$323,$J24,O$2),0)+IF($K24&gt;0,INDEX($O$4:$Z$323,$K24,O$2),0)+IF($L24&gt;0,INDEX($O$4:$Z$323,$L24,O$2),0))</f>
        <v>0</v>
      </c>
      <c r="AB24" s="259">
        <f>IF(AND(NOT(_incrementaisPassadas),
      OR(
       AND(_semanaAtual&gt;Prevs!E$6,_tipo="Semanal"),
       AND(_mes&gt;AB$2,_tipo="Mensal")
      )), 0,
IF($G24&gt;0,INDEX($O$4:$Z$323,$G24,P$2),0)+IF($H24&gt;0,INDEX($O$4:$Z$323,$H24,P$2),0)+IF($I24&gt;0,INDEX($O$4:$Z$323,$I24,P$2),0)+IF($J24&gt;0,INDEX($O$4:$Z$323,$J24,P$2),0)+IF($K24&gt;0,INDEX($O$4:$Z$323,$K24,P$2),0)+IF($L24&gt;0,INDEX($O$4:$Z$323,$L24,P$2),0))</f>
        <v>0</v>
      </c>
      <c r="AC24" s="259">
        <f>IF(AND(NOT(_incrementaisPassadas),
      OR(
       AND(_semanaAtual&gt;Prevs!F$6,_tipo="Semanal"),
       AND(_mes&gt;AC$2,_tipo="Mensal")
      )), 0,
IF($G24&gt;0,INDEX($O$4:$Z$323,$G24,Q$2),0)+IF($H24&gt;0,INDEX($O$4:$Z$323,$H24,Q$2),0)+IF($I24&gt;0,INDEX($O$4:$Z$323,$I24,Q$2),0)+IF($J24&gt;0,INDEX($O$4:$Z$323,$J24,Q$2),0)+IF($K24&gt;0,INDEX($O$4:$Z$323,$K24,Q$2),0)+IF($L24&gt;0,INDEX($O$4:$Z$323,$L24,Q$2),0))</f>
        <v>0</v>
      </c>
      <c r="AD24" s="259">
        <f>IF(AND(NOT(_incrementaisPassadas),
      OR(
       AND(_semanaAtual&gt;Prevs!G$6,_tipo="Semanal"),
       AND(_mes&gt;AD$2,_tipo="Mensal")
      )), 0,
IF($G24&gt;0,INDEX($O$4:$Z$323,$G24,R$2),0)+IF($H24&gt;0,INDEX($O$4:$Z$323,$H24,R$2),0)+IF($I24&gt;0,INDEX($O$4:$Z$323,$I24,R$2),0)+IF($J24&gt;0,INDEX($O$4:$Z$323,$J24,R$2),0)+IF($K24&gt;0,INDEX($O$4:$Z$323,$K24,R$2),0)+IF($L24&gt;0,INDEX($O$4:$Z$323,$L24,R$2),0))</f>
        <v>0</v>
      </c>
      <c r="AE24" s="259">
        <f>IF(AND(NOT(_incrementaisPassadas),
      OR(
       AND(_semanaAtual&gt;Prevs!H$6,_tipo="Semanal"),
       AND(_mes&gt;AE$2,_tipo="Mensal")
      )), 0,
IF($G24&gt;0,INDEX($O$4:$Z$323,$G24,S$2),0)+IF($H24&gt;0,INDEX($O$4:$Z$323,$H24,S$2),0)+IF($I24&gt;0,INDEX($O$4:$Z$323,$I24,S$2),0)+IF($J24&gt;0,INDEX($O$4:$Z$323,$J24,S$2),0)+IF($K24&gt;0,INDEX($O$4:$Z$323,$K24,S$2),0)+IF($L24&gt;0,INDEX($O$4:$Z$323,$L24,S$2),0))</f>
        <v>0</v>
      </c>
      <c r="AF24" s="259">
        <f>IF(AND(NOT(_incrementaisPassadas),
      OR(
       AND(_semanaAtual&gt;Prevs!I$6,_tipo="Semanal"),
       AND(_mes&gt;AF$2,_tipo="Mensal")
      )), 0,
IF($G24&gt;0,INDEX($O$4:$Z$323,$G24,T$2),0)+IF($H24&gt;0,INDEX($O$4:$Z$323,$H24,T$2),0)+IF($I24&gt;0,INDEX($O$4:$Z$323,$I24,T$2),0)+IF($J24&gt;0,INDEX($O$4:$Z$323,$J24,T$2),0)+IF($K24&gt;0,INDEX($O$4:$Z$323,$K24,T$2),0)+IF($L24&gt;0,INDEX($O$4:$Z$323,$L24,T$2),0))</f>
        <v>0</v>
      </c>
      <c r="AG24" s="259">
        <f>IF(AND(NOT(_incrementaisPassadas),
      OR(
       AND(_semanaAtual&gt;Prevs!J$6,_tipo="Semanal"),
       AND(_mes&gt;AG$2,_tipo="Mensal")
      )), 0,
IF($G24&gt;0,INDEX($O$4:$Z$323,$G24,U$2),0)+IF($H24&gt;0,INDEX($O$4:$Z$323,$H24,U$2),0)+IF($I24&gt;0,INDEX($O$4:$Z$323,$I24,U$2),0)+IF($J24&gt;0,INDEX($O$4:$Z$323,$J24,U$2),0)+IF($K24&gt;0,INDEX($O$4:$Z$323,$K24,U$2),0)+IF($L24&gt;0,INDEX($O$4:$Z$323,$L24,U$2),0))</f>
        <v>0</v>
      </c>
      <c r="AH24" s="259">
        <f>IF(AND(NOT(_incrementaisPassadas),
      OR(
       AND(_semanaAtual&gt;Prevs!K$6,_tipo="Semanal"),
       AND(_mes&gt;AH$2,_tipo="Mensal")
      )), 0,
IF($G24&gt;0,INDEX($O$4:$Z$323,$G24,V$2),0)+IF($H24&gt;0,INDEX($O$4:$Z$323,$H24,V$2),0)+IF($I24&gt;0,INDEX($O$4:$Z$323,$I24,V$2),0)+IF($J24&gt;0,INDEX($O$4:$Z$323,$J24,V$2),0)+IF($K24&gt;0,INDEX($O$4:$Z$323,$K24,V$2),0)+IF($L24&gt;0,INDEX($O$4:$Z$323,$L24,V$2),0))</f>
        <v>0</v>
      </c>
      <c r="AI24" s="259">
        <f>IF(AND(NOT(_incrementaisPassadas),
      OR(
       AND(_semanaAtual&gt;Prevs!L$6,_tipo="Semanal"),
       AND(_mes&gt;AI$2,_tipo="Mensal")
      )), 0,
IF($G24&gt;0,INDEX($O$4:$Z$323,$G24,W$2),0)+IF($H24&gt;0,INDEX($O$4:$Z$323,$H24,W$2),0)+IF($I24&gt;0,INDEX($O$4:$Z$323,$I24,W$2),0)+IF($J24&gt;0,INDEX($O$4:$Z$323,$J24,W$2),0)+IF($K24&gt;0,INDEX($O$4:$Z$323,$K24,W$2),0)+IF($L24&gt;0,INDEX($O$4:$Z$323,$L24,W$2),0))</f>
        <v>0</v>
      </c>
      <c r="AJ24" s="259">
        <f>IF(AND(NOT(_incrementaisPassadas),
      OR(
       AND(_semanaAtual&gt;Prevs!M$6,_tipo="Semanal"),
       AND(_mes&gt;AJ$2,_tipo="Mensal")
      )), 0,
IF($G24&gt;0,INDEX($O$4:$Z$323,$G24,X$2),0)+IF($H24&gt;0,INDEX($O$4:$Z$323,$H24,X$2),0)+IF($I24&gt;0,INDEX($O$4:$Z$323,$I24,X$2),0)+IF($J24&gt;0,INDEX($O$4:$Z$323,$J24,X$2),0)+IF($K24&gt;0,INDEX($O$4:$Z$323,$K24,X$2),0)+IF($L24&gt;0,INDEX($O$4:$Z$323,$L24,X$2),0))</f>
        <v>0</v>
      </c>
      <c r="AK24" s="259">
        <f>IF(AND(NOT(_incrementaisPassadas),
      OR(
       AND(_semanaAtual&gt;Prevs!N$6,_tipo="Semanal"),
       AND(_mes&gt;AK$2,_tipo="Mensal")
      )), 0,
IF($G24&gt;0,INDEX($O$4:$Z$323,$G24,Y$2),0)+IF($H24&gt;0,INDEX($O$4:$Z$323,$H24,Y$2),0)+IF($I24&gt;0,INDEX($O$4:$Z$323,$I24,Y$2),0)+IF($J24&gt;0,INDEX($O$4:$Z$323,$J24,Y$2),0)+IF($K24&gt;0,INDEX($O$4:$Z$323,$K24,Y$2),0)+IF($L24&gt;0,INDEX($O$4:$Z$323,$L24,Y$2),0))</f>
        <v>0</v>
      </c>
      <c r="AL24" s="259">
        <f>IF(AND(NOT(_incrementaisPassadas),
      OR(
       AND(_semanaAtual&gt;Prevs!O$6,_tipo="Semanal"),
       AND(_mes&gt;AL$2,_tipo="Mensal")
      )), 0,
IF($G24&gt;0,INDEX($O$4:$Z$323,$G24,Z$2),0)+IF($H24&gt;0,INDEX($O$4:$Z$323,$H24,Z$2),0)+IF($I24&gt;0,INDEX($O$4:$Z$323,$I24,Z$2),0)+IF($J24&gt;0,INDEX($O$4:$Z$323,$J24,Z$2),0)+IF($K24&gt;0,INDEX($O$4:$Z$323,$K24,Z$2),0)+IF($L24&gt;0,INDEX($O$4:$Z$323,$L24,Z$2),0))</f>
        <v>0</v>
      </c>
      <c r="AM24" s="113">
        <f t="shared" si="0"/>
        <v>0</v>
      </c>
      <c r="AN24">
        <f t="shared" si="1"/>
        <v>0</v>
      </c>
      <c r="AO24">
        <f t="shared" si="2"/>
        <v>0</v>
      </c>
      <c r="AP24">
        <f t="shared" si="3"/>
        <v>0</v>
      </c>
      <c r="AQ24">
        <f t="shared" si="4"/>
        <v>0</v>
      </c>
      <c r="AR24">
        <f t="shared" si="5"/>
        <v>0</v>
      </c>
      <c r="AS24">
        <f t="shared" si="6"/>
        <v>0</v>
      </c>
      <c r="AT24">
        <f t="shared" si="7"/>
        <v>0</v>
      </c>
      <c r="AU24">
        <f t="shared" si="8"/>
        <v>0</v>
      </c>
      <c r="AV24">
        <f t="shared" si="9"/>
        <v>0</v>
      </c>
      <c r="AW24">
        <f t="shared" si="10"/>
        <v>0</v>
      </c>
      <c r="AX24">
        <f t="shared" si="11"/>
        <v>0</v>
      </c>
    </row>
    <row r="25" spans="1:56" hidden="1" x14ac:dyDescent="0.25">
      <c r="A25" s="113">
        <v>22</v>
      </c>
      <c r="B25" s="176" t="s">
        <v>546</v>
      </c>
      <c r="C25" s="113">
        <v>1931</v>
      </c>
      <c r="D25" s="113">
        <v>2013</v>
      </c>
      <c r="E25" s="177" t="s">
        <v>3</v>
      </c>
      <c r="F25" s="177" t="s">
        <v>287</v>
      </c>
      <c r="G25" s="357"/>
      <c r="H25" s="357"/>
      <c r="I25" s="357"/>
      <c r="N25" s="113">
        <f>MATCH(A25,Entrada!$A$53:$A$372,0)</f>
        <v>22</v>
      </c>
      <c r="O25" s="113">
        <f>IF(NOT(ISNA($N25)),INDEX(Entrada!$C$53:$N$372,$N25,O$2),0)</f>
        <v>190</v>
      </c>
      <c r="P25">
        <f>IF(NOT(ISNA($N25)),INDEX(Entrada!$C$53:$N$372,$N25,P$2),0)</f>
        <v>192</v>
      </c>
      <c r="Q25">
        <f>IF(NOT(ISNA($N25)),INDEX(Entrada!$C$53:$N$372,$N25,Q$2),0)</f>
        <v>196</v>
      </c>
      <c r="R25">
        <f>IF(NOT(ISNA($N25)),INDEX(Entrada!$C$53:$N$372,$N25,R$2),0)</f>
        <v>149</v>
      </c>
      <c r="S25">
        <f>IF(NOT(ISNA($N25)),INDEX(Entrada!$C$53:$N$372,$N25,S$2),0)</f>
        <v>95</v>
      </c>
      <c r="T25">
        <f>IF(NOT(ISNA($N25)),INDEX(Entrada!$C$53:$N$372,$N25,T$2),0)</f>
        <v>72</v>
      </c>
      <c r="U25">
        <f>IF(NOT(ISNA($N25)),INDEX(Entrada!$C$53:$N$372,$N25,U$2),0)</f>
        <v>57</v>
      </c>
      <c r="V25" s="192">
        <f>IF(NOT(ISNA($N25)),INDEX(Entrada!$C$53:$N$372,$N25,V$2),0)</f>
        <v>45</v>
      </c>
      <c r="W25" s="192">
        <f>IF(NOT(ISNA($N25)),INDEX(Entrada!$C$53:$N$372,$N25,W$2),0)</f>
        <v>38</v>
      </c>
      <c r="X25" s="192">
        <f>IF(NOT(ISNA($N25)),INDEX(Entrada!$C$53:$N$372,$N25,X$2),0)</f>
        <v>45</v>
      </c>
      <c r="Y25" s="192">
        <f>IF(NOT(ISNA($N25)),INDEX(Entrada!$C$53:$N$372,$N25,Y$2),0)</f>
        <v>77</v>
      </c>
      <c r="Z25" s="192">
        <f>IF(NOT(ISNA($N25)),INDEX(Entrada!$C$53:$N$372,$N25,Z$2),0)</f>
        <v>143</v>
      </c>
      <c r="AA25" s="259">
        <f>IF(AND(NOT(_incrementaisPassadas),
      OR(
       AND(_semanaAtual&gt;Prevs!D$6,_tipo="Semanal"),
       AND(_mes&gt;AA$2,_tipo="Mensal")
      )), 0,
IF($G25&gt;0,INDEX($O$4:$Z$323,$G25,O$2),0)+IF($H25&gt;0,INDEX($O$4:$Z$323,$H25,O$2),0)+IF($I25&gt;0,INDEX($O$4:$Z$323,$I25,O$2),0)+IF($J25&gt;0,INDEX($O$4:$Z$323,$J25,O$2),0)+IF($K25&gt;0,INDEX($O$4:$Z$323,$K25,O$2),0)+IF($L25&gt;0,INDEX($O$4:$Z$323,$L25,O$2),0))</f>
        <v>0</v>
      </c>
      <c r="AB25" s="259">
        <f>IF(AND(NOT(_incrementaisPassadas),
      OR(
       AND(_semanaAtual&gt;Prevs!E$6,_tipo="Semanal"),
       AND(_mes&gt;AB$2,_tipo="Mensal")
      )), 0,
IF($G25&gt;0,INDEX($O$4:$Z$323,$G25,P$2),0)+IF($H25&gt;0,INDEX($O$4:$Z$323,$H25,P$2),0)+IF($I25&gt;0,INDEX($O$4:$Z$323,$I25,P$2),0)+IF($J25&gt;0,INDEX($O$4:$Z$323,$J25,P$2),0)+IF($K25&gt;0,INDEX($O$4:$Z$323,$K25,P$2),0)+IF($L25&gt;0,INDEX($O$4:$Z$323,$L25,P$2),0))</f>
        <v>0</v>
      </c>
      <c r="AC25" s="259">
        <f>IF(AND(NOT(_incrementaisPassadas),
      OR(
       AND(_semanaAtual&gt;Prevs!F$6,_tipo="Semanal"),
       AND(_mes&gt;AC$2,_tipo="Mensal")
      )), 0,
IF($G25&gt;0,INDEX($O$4:$Z$323,$G25,Q$2),0)+IF($H25&gt;0,INDEX($O$4:$Z$323,$H25,Q$2),0)+IF($I25&gt;0,INDEX($O$4:$Z$323,$I25,Q$2),0)+IF($J25&gt;0,INDEX($O$4:$Z$323,$J25,Q$2),0)+IF($K25&gt;0,INDEX($O$4:$Z$323,$K25,Q$2),0)+IF($L25&gt;0,INDEX($O$4:$Z$323,$L25,Q$2),0))</f>
        <v>0</v>
      </c>
      <c r="AD25" s="259">
        <f>IF(AND(NOT(_incrementaisPassadas),
      OR(
       AND(_semanaAtual&gt;Prevs!G$6,_tipo="Semanal"),
       AND(_mes&gt;AD$2,_tipo="Mensal")
      )), 0,
IF($G25&gt;0,INDEX($O$4:$Z$323,$G25,R$2),0)+IF($H25&gt;0,INDEX($O$4:$Z$323,$H25,R$2),0)+IF($I25&gt;0,INDEX($O$4:$Z$323,$I25,R$2),0)+IF($J25&gt;0,INDEX($O$4:$Z$323,$J25,R$2),0)+IF($K25&gt;0,INDEX($O$4:$Z$323,$K25,R$2),0)+IF($L25&gt;0,INDEX($O$4:$Z$323,$L25,R$2),0))</f>
        <v>0</v>
      </c>
      <c r="AE25" s="259">
        <f>IF(AND(NOT(_incrementaisPassadas),
      OR(
       AND(_semanaAtual&gt;Prevs!H$6,_tipo="Semanal"),
       AND(_mes&gt;AE$2,_tipo="Mensal")
      )), 0,
IF($G25&gt;0,INDEX($O$4:$Z$323,$G25,S$2),0)+IF($H25&gt;0,INDEX($O$4:$Z$323,$H25,S$2),0)+IF($I25&gt;0,INDEX($O$4:$Z$323,$I25,S$2),0)+IF($J25&gt;0,INDEX($O$4:$Z$323,$J25,S$2),0)+IF($K25&gt;0,INDEX($O$4:$Z$323,$K25,S$2),0)+IF($L25&gt;0,INDEX($O$4:$Z$323,$L25,S$2),0))</f>
        <v>0</v>
      </c>
      <c r="AF25" s="259">
        <f>IF(AND(NOT(_incrementaisPassadas),
      OR(
       AND(_semanaAtual&gt;Prevs!I$6,_tipo="Semanal"),
       AND(_mes&gt;AF$2,_tipo="Mensal")
      )), 0,
IF($G25&gt;0,INDEX($O$4:$Z$323,$G25,T$2),0)+IF($H25&gt;0,INDEX($O$4:$Z$323,$H25,T$2),0)+IF($I25&gt;0,INDEX($O$4:$Z$323,$I25,T$2),0)+IF($J25&gt;0,INDEX($O$4:$Z$323,$J25,T$2),0)+IF($K25&gt;0,INDEX($O$4:$Z$323,$K25,T$2),0)+IF($L25&gt;0,INDEX($O$4:$Z$323,$L25,T$2),0))</f>
        <v>0</v>
      </c>
      <c r="AG25" s="259">
        <f>IF(AND(NOT(_incrementaisPassadas),
      OR(
       AND(_semanaAtual&gt;Prevs!J$6,_tipo="Semanal"),
       AND(_mes&gt;AG$2,_tipo="Mensal")
      )), 0,
IF($G25&gt;0,INDEX($O$4:$Z$323,$G25,U$2),0)+IF($H25&gt;0,INDEX($O$4:$Z$323,$H25,U$2),0)+IF($I25&gt;0,INDEX($O$4:$Z$323,$I25,U$2),0)+IF($J25&gt;0,INDEX($O$4:$Z$323,$J25,U$2),0)+IF($K25&gt;0,INDEX($O$4:$Z$323,$K25,U$2),0)+IF($L25&gt;0,INDEX($O$4:$Z$323,$L25,U$2),0))</f>
        <v>0</v>
      </c>
      <c r="AH25" s="259">
        <f>IF(AND(NOT(_incrementaisPassadas),
      OR(
       AND(_semanaAtual&gt;Prevs!K$6,_tipo="Semanal"),
       AND(_mes&gt;AH$2,_tipo="Mensal")
      )), 0,
IF($G25&gt;0,INDEX($O$4:$Z$323,$G25,V$2),0)+IF($H25&gt;0,INDEX($O$4:$Z$323,$H25,V$2),0)+IF($I25&gt;0,INDEX($O$4:$Z$323,$I25,V$2),0)+IF($J25&gt;0,INDEX($O$4:$Z$323,$J25,V$2),0)+IF($K25&gt;0,INDEX($O$4:$Z$323,$K25,V$2),0)+IF($L25&gt;0,INDEX($O$4:$Z$323,$L25,V$2),0))</f>
        <v>0</v>
      </c>
      <c r="AI25" s="259">
        <f>IF(AND(NOT(_incrementaisPassadas),
      OR(
       AND(_semanaAtual&gt;Prevs!L$6,_tipo="Semanal"),
       AND(_mes&gt;AI$2,_tipo="Mensal")
      )), 0,
IF($G25&gt;0,INDEX($O$4:$Z$323,$G25,W$2),0)+IF($H25&gt;0,INDEX($O$4:$Z$323,$H25,W$2),0)+IF($I25&gt;0,INDEX($O$4:$Z$323,$I25,W$2),0)+IF($J25&gt;0,INDEX($O$4:$Z$323,$J25,W$2),0)+IF($K25&gt;0,INDEX($O$4:$Z$323,$K25,W$2),0)+IF($L25&gt;0,INDEX($O$4:$Z$323,$L25,W$2),0))</f>
        <v>0</v>
      </c>
      <c r="AJ25" s="259">
        <f>IF(AND(NOT(_incrementaisPassadas),
      OR(
       AND(_semanaAtual&gt;Prevs!M$6,_tipo="Semanal"),
       AND(_mes&gt;AJ$2,_tipo="Mensal")
      )), 0,
IF($G25&gt;0,INDEX($O$4:$Z$323,$G25,X$2),0)+IF($H25&gt;0,INDEX($O$4:$Z$323,$H25,X$2),0)+IF($I25&gt;0,INDEX($O$4:$Z$323,$I25,X$2),0)+IF($J25&gt;0,INDEX($O$4:$Z$323,$J25,X$2),0)+IF($K25&gt;0,INDEX($O$4:$Z$323,$K25,X$2),0)+IF($L25&gt;0,INDEX($O$4:$Z$323,$L25,X$2),0))</f>
        <v>0</v>
      </c>
      <c r="AK25" s="259">
        <f>IF(AND(NOT(_incrementaisPassadas),
      OR(
       AND(_semanaAtual&gt;Prevs!N$6,_tipo="Semanal"),
       AND(_mes&gt;AK$2,_tipo="Mensal")
      )), 0,
IF($G25&gt;0,INDEX($O$4:$Z$323,$G25,Y$2),0)+IF($H25&gt;0,INDEX($O$4:$Z$323,$H25,Y$2),0)+IF($I25&gt;0,INDEX($O$4:$Z$323,$I25,Y$2),0)+IF($J25&gt;0,INDEX($O$4:$Z$323,$J25,Y$2),0)+IF($K25&gt;0,INDEX($O$4:$Z$323,$K25,Y$2),0)+IF($L25&gt;0,INDEX($O$4:$Z$323,$L25,Y$2),0))</f>
        <v>0</v>
      </c>
      <c r="AL25" s="259">
        <f>IF(AND(NOT(_incrementaisPassadas),
      OR(
       AND(_semanaAtual&gt;Prevs!O$6,_tipo="Semanal"),
       AND(_mes&gt;AL$2,_tipo="Mensal")
      )), 0,
IF($G25&gt;0,INDEX($O$4:$Z$323,$G25,Z$2),0)+IF($H25&gt;0,INDEX($O$4:$Z$323,$H25,Z$2),0)+IF($I25&gt;0,INDEX($O$4:$Z$323,$I25,Z$2),0)+IF($J25&gt;0,INDEX($O$4:$Z$323,$J25,Z$2),0)+IF($K25&gt;0,INDEX($O$4:$Z$323,$K25,Z$2),0)+IF($L25&gt;0,INDEX($O$4:$Z$323,$L25,Z$2),0))</f>
        <v>0</v>
      </c>
      <c r="AM25" s="113">
        <f t="shared" si="0"/>
        <v>190</v>
      </c>
      <c r="AN25">
        <f t="shared" si="1"/>
        <v>192</v>
      </c>
      <c r="AO25">
        <f t="shared" si="2"/>
        <v>196</v>
      </c>
      <c r="AP25">
        <f t="shared" si="3"/>
        <v>149</v>
      </c>
      <c r="AQ25">
        <f t="shared" si="4"/>
        <v>95</v>
      </c>
      <c r="AR25">
        <f t="shared" si="5"/>
        <v>72</v>
      </c>
      <c r="AS25">
        <f t="shared" si="6"/>
        <v>57</v>
      </c>
      <c r="AT25">
        <f t="shared" si="7"/>
        <v>45</v>
      </c>
      <c r="AU25">
        <f t="shared" si="8"/>
        <v>38</v>
      </c>
      <c r="AV25">
        <f t="shared" si="9"/>
        <v>45</v>
      </c>
      <c r="AW25">
        <f t="shared" si="10"/>
        <v>77</v>
      </c>
      <c r="AX25">
        <f t="shared" si="11"/>
        <v>143</v>
      </c>
    </row>
    <row r="26" spans="1:56" hidden="1" x14ac:dyDescent="0.25">
      <c r="A26" s="113">
        <v>23</v>
      </c>
      <c r="B26" s="176" t="s">
        <v>265</v>
      </c>
      <c r="C26" s="113">
        <v>1931</v>
      </c>
      <c r="D26" s="113">
        <v>2013</v>
      </c>
      <c r="E26" s="177" t="s">
        <v>3</v>
      </c>
      <c r="F26" s="177" t="s">
        <v>288</v>
      </c>
      <c r="G26" s="357"/>
      <c r="H26" s="357"/>
      <c r="I26" s="357"/>
      <c r="N26" s="113">
        <f>MATCH(A26,Entrada!$A$53:$A$372,0)</f>
        <v>23</v>
      </c>
      <c r="O26" s="113">
        <f>IF(NOT(ISNA($N26)),INDEX(Entrada!$C$53:$N$372,$N26,O$2),0)</f>
        <v>268</v>
      </c>
      <c r="P26">
        <f>IF(NOT(ISNA($N26)),INDEX(Entrada!$C$53:$N$372,$N26,P$2),0)</f>
        <v>293</v>
      </c>
      <c r="Q26">
        <f>IF(NOT(ISNA($N26)),INDEX(Entrada!$C$53:$N$372,$N26,Q$2),0)</f>
        <v>297</v>
      </c>
      <c r="R26">
        <f>IF(NOT(ISNA($N26)),INDEX(Entrada!$C$53:$N$372,$N26,R$2),0)</f>
        <v>234</v>
      </c>
      <c r="S26">
        <f>IF(NOT(ISNA($N26)),INDEX(Entrada!$C$53:$N$372,$N26,S$2),0)</f>
        <v>146</v>
      </c>
      <c r="T26">
        <f>IF(NOT(ISNA($N26)),INDEX(Entrada!$C$53:$N$372,$N26,T$2),0)</f>
        <v>108</v>
      </c>
      <c r="U26">
        <f>IF(NOT(ISNA($N26)),INDEX(Entrada!$C$53:$N$372,$N26,U$2),0)</f>
        <v>84</v>
      </c>
      <c r="V26" s="192">
        <f>IF(NOT(ISNA($N26)),INDEX(Entrada!$C$53:$N$372,$N26,V$2),0)</f>
        <v>66</v>
      </c>
      <c r="W26" s="192">
        <f>IF(NOT(ISNA($N26)),INDEX(Entrada!$C$53:$N$372,$N26,W$2),0)</f>
        <v>57</v>
      </c>
      <c r="X26" s="192">
        <f>IF(NOT(ISNA($N26)),INDEX(Entrada!$C$53:$N$372,$N26,X$2),0)</f>
        <v>75</v>
      </c>
      <c r="Y26" s="192">
        <f>IF(NOT(ISNA($N26)),INDEX(Entrada!$C$53:$N$372,$N26,Y$2),0)</f>
        <v>123</v>
      </c>
      <c r="Z26" s="192">
        <f>IF(NOT(ISNA($N26)),INDEX(Entrada!$C$53:$N$372,$N26,Z$2),0)</f>
        <v>198</v>
      </c>
      <c r="AA26" s="259">
        <f>IF(AND(NOT(_incrementaisPassadas),
      OR(
       AND(_semanaAtual&gt;Prevs!D$6,_tipo="Semanal"),
       AND(_mes&gt;AA$2,_tipo="Mensal")
      )), 0,
IF($G26&gt;0,INDEX($O$4:$Z$323,$G26,O$2),0)+IF($H26&gt;0,INDEX($O$4:$Z$323,$H26,O$2),0)+IF($I26&gt;0,INDEX($O$4:$Z$323,$I26,O$2),0)+IF($J26&gt;0,INDEX($O$4:$Z$323,$J26,O$2),0)+IF($K26&gt;0,INDEX($O$4:$Z$323,$K26,O$2),0)+IF($L26&gt;0,INDEX($O$4:$Z$323,$L26,O$2),0))</f>
        <v>0</v>
      </c>
      <c r="AB26" s="259">
        <f>IF(AND(NOT(_incrementaisPassadas),
      OR(
       AND(_semanaAtual&gt;Prevs!E$6,_tipo="Semanal"),
       AND(_mes&gt;AB$2,_tipo="Mensal")
      )), 0,
IF($G26&gt;0,INDEX($O$4:$Z$323,$G26,P$2),0)+IF($H26&gt;0,INDEX($O$4:$Z$323,$H26,P$2),0)+IF($I26&gt;0,INDEX($O$4:$Z$323,$I26,P$2),0)+IF($J26&gt;0,INDEX($O$4:$Z$323,$J26,P$2),0)+IF($K26&gt;0,INDEX($O$4:$Z$323,$K26,P$2),0)+IF($L26&gt;0,INDEX($O$4:$Z$323,$L26,P$2),0))</f>
        <v>0</v>
      </c>
      <c r="AC26" s="259">
        <f>IF(AND(NOT(_incrementaisPassadas),
      OR(
       AND(_semanaAtual&gt;Prevs!F$6,_tipo="Semanal"),
       AND(_mes&gt;AC$2,_tipo="Mensal")
      )), 0,
IF($G26&gt;0,INDEX($O$4:$Z$323,$G26,Q$2),0)+IF($H26&gt;0,INDEX($O$4:$Z$323,$H26,Q$2),0)+IF($I26&gt;0,INDEX($O$4:$Z$323,$I26,Q$2),0)+IF($J26&gt;0,INDEX($O$4:$Z$323,$J26,Q$2),0)+IF($K26&gt;0,INDEX($O$4:$Z$323,$K26,Q$2),0)+IF($L26&gt;0,INDEX($O$4:$Z$323,$L26,Q$2),0))</f>
        <v>0</v>
      </c>
      <c r="AD26" s="259">
        <f>IF(AND(NOT(_incrementaisPassadas),
      OR(
       AND(_semanaAtual&gt;Prevs!G$6,_tipo="Semanal"),
       AND(_mes&gt;AD$2,_tipo="Mensal")
      )), 0,
IF($G26&gt;0,INDEX($O$4:$Z$323,$G26,R$2),0)+IF($H26&gt;0,INDEX($O$4:$Z$323,$H26,R$2),0)+IF($I26&gt;0,INDEX($O$4:$Z$323,$I26,R$2),0)+IF($J26&gt;0,INDEX($O$4:$Z$323,$J26,R$2),0)+IF($K26&gt;0,INDEX($O$4:$Z$323,$K26,R$2),0)+IF($L26&gt;0,INDEX($O$4:$Z$323,$L26,R$2),0))</f>
        <v>0</v>
      </c>
      <c r="AE26" s="259">
        <f>IF(AND(NOT(_incrementaisPassadas),
      OR(
       AND(_semanaAtual&gt;Prevs!H$6,_tipo="Semanal"),
       AND(_mes&gt;AE$2,_tipo="Mensal")
      )), 0,
IF($G26&gt;0,INDEX($O$4:$Z$323,$G26,S$2),0)+IF($H26&gt;0,INDEX($O$4:$Z$323,$H26,S$2),0)+IF($I26&gt;0,INDEX($O$4:$Z$323,$I26,S$2),0)+IF($J26&gt;0,INDEX($O$4:$Z$323,$J26,S$2),0)+IF($K26&gt;0,INDEX($O$4:$Z$323,$K26,S$2),0)+IF($L26&gt;0,INDEX($O$4:$Z$323,$L26,S$2),0))</f>
        <v>0</v>
      </c>
      <c r="AF26" s="259">
        <f>IF(AND(NOT(_incrementaisPassadas),
      OR(
       AND(_semanaAtual&gt;Prevs!I$6,_tipo="Semanal"),
       AND(_mes&gt;AF$2,_tipo="Mensal")
      )), 0,
IF($G26&gt;0,INDEX($O$4:$Z$323,$G26,T$2),0)+IF($H26&gt;0,INDEX($O$4:$Z$323,$H26,T$2),0)+IF($I26&gt;0,INDEX($O$4:$Z$323,$I26,T$2),0)+IF($J26&gt;0,INDEX($O$4:$Z$323,$J26,T$2),0)+IF($K26&gt;0,INDEX($O$4:$Z$323,$K26,T$2),0)+IF($L26&gt;0,INDEX($O$4:$Z$323,$L26,T$2),0))</f>
        <v>0</v>
      </c>
      <c r="AG26" s="259">
        <f>IF(AND(NOT(_incrementaisPassadas),
      OR(
       AND(_semanaAtual&gt;Prevs!J$6,_tipo="Semanal"),
       AND(_mes&gt;AG$2,_tipo="Mensal")
      )), 0,
IF($G26&gt;0,INDEX($O$4:$Z$323,$G26,U$2),0)+IF($H26&gt;0,INDEX($O$4:$Z$323,$H26,U$2),0)+IF($I26&gt;0,INDEX($O$4:$Z$323,$I26,U$2),0)+IF($J26&gt;0,INDEX($O$4:$Z$323,$J26,U$2),0)+IF($K26&gt;0,INDEX($O$4:$Z$323,$K26,U$2),0)+IF($L26&gt;0,INDEX($O$4:$Z$323,$L26,U$2),0))</f>
        <v>0</v>
      </c>
      <c r="AH26" s="259">
        <f>IF(AND(NOT(_incrementaisPassadas),
      OR(
       AND(_semanaAtual&gt;Prevs!K$6,_tipo="Semanal"),
       AND(_mes&gt;AH$2,_tipo="Mensal")
      )), 0,
IF($G26&gt;0,INDEX($O$4:$Z$323,$G26,V$2),0)+IF($H26&gt;0,INDEX($O$4:$Z$323,$H26,V$2),0)+IF($I26&gt;0,INDEX($O$4:$Z$323,$I26,V$2),0)+IF($J26&gt;0,INDEX($O$4:$Z$323,$J26,V$2),0)+IF($K26&gt;0,INDEX($O$4:$Z$323,$K26,V$2),0)+IF($L26&gt;0,INDEX($O$4:$Z$323,$L26,V$2),0))</f>
        <v>0</v>
      </c>
      <c r="AI26" s="259">
        <f>IF(AND(NOT(_incrementaisPassadas),
      OR(
       AND(_semanaAtual&gt;Prevs!L$6,_tipo="Semanal"),
       AND(_mes&gt;AI$2,_tipo="Mensal")
      )), 0,
IF($G26&gt;0,INDEX($O$4:$Z$323,$G26,W$2),0)+IF($H26&gt;0,INDEX($O$4:$Z$323,$H26,W$2),0)+IF($I26&gt;0,INDEX($O$4:$Z$323,$I26,W$2),0)+IF($J26&gt;0,INDEX($O$4:$Z$323,$J26,W$2),0)+IF($K26&gt;0,INDEX($O$4:$Z$323,$K26,W$2),0)+IF($L26&gt;0,INDEX($O$4:$Z$323,$L26,W$2),0))</f>
        <v>0</v>
      </c>
      <c r="AJ26" s="259">
        <f>IF(AND(NOT(_incrementaisPassadas),
      OR(
       AND(_semanaAtual&gt;Prevs!M$6,_tipo="Semanal"),
       AND(_mes&gt;AJ$2,_tipo="Mensal")
      )), 0,
IF($G26&gt;0,INDEX($O$4:$Z$323,$G26,X$2),0)+IF($H26&gt;0,INDEX($O$4:$Z$323,$H26,X$2),0)+IF($I26&gt;0,INDEX($O$4:$Z$323,$I26,X$2),0)+IF($J26&gt;0,INDEX($O$4:$Z$323,$J26,X$2),0)+IF($K26&gt;0,INDEX($O$4:$Z$323,$K26,X$2),0)+IF($L26&gt;0,INDEX($O$4:$Z$323,$L26,X$2),0))</f>
        <v>0</v>
      </c>
      <c r="AK26" s="259">
        <f>IF(AND(NOT(_incrementaisPassadas),
      OR(
       AND(_semanaAtual&gt;Prevs!N$6,_tipo="Semanal"),
       AND(_mes&gt;AK$2,_tipo="Mensal")
      )), 0,
IF($G26&gt;0,INDEX($O$4:$Z$323,$G26,Y$2),0)+IF($H26&gt;0,INDEX($O$4:$Z$323,$H26,Y$2),0)+IF($I26&gt;0,INDEX($O$4:$Z$323,$I26,Y$2),0)+IF($J26&gt;0,INDEX($O$4:$Z$323,$J26,Y$2),0)+IF($K26&gt;0,INDEX($O$4:$Z$323,$K26,Y$2),0)+IF($L26&gt;0,INDEX($O$4:$Z$323,$L26,Y$2),0))</f>
        <v>0</v>
      </c>
      <c r="AL26" s="259">
        <f>IF(AND(NOT(_incrementaisPassadas),
      OR(
       AND(_semanaAtual&gt;Prevs!O$6,_tipo="Semanal"),
       AND(_mes&gt;AL$2,_tipo="Mensal")
      )), 0,
IF($G26&gt;0,INDEX($O$4:$Z$323,$G26,Z$2),0)+IF($H26&gt;0,INDEX($O$4:$Z$323,$H26,Z$2),0)+IF($I26&gt;0,INDEX($O$4:$Z$323,$I26,Z$2),0)+IF($J26&gt;0,INDEX($O$4:$Z$323,$J26,Z$2),0)+IF($K26&gt;0,INDEX($O$4:$Z$323,$K26,Z$2),0)+IF($L26&gt;0,INDEX($O$4:$Z$323,$L26,Z$2),0))</f>
        <v>0</v>
      </c>
      <c r="AM26" s="113">
        <f t="shared" si="0"/>
        <v>268</v>
      </c>
      <c r="AN26">
        <f t="shared" si="1"/>
        <v>293</v>
      </c>
      <c r="AO26">
        <f t="shared" si="2"/>
        <v>297</v>
      </c>
      <c r="AP26">
        <f t="shared" si="3"/>
        <v>234</v>
      </c>
      <c r="AQ26">
        <f t="shared" si="4"/>
        <v>146</v>
      </c>
      <c r="AR26">
        <f t="shared" si="5"/>
        <v>108</v>
      </c>
      <c r="AS26">
        <f t="shared" si="6"/>
        <v>84</v>
      </c>
      <c r="AT26">
        <f t="shared" si="7"/>
        <v>66</v>
      </c>
      <c r="AU26">
        <f t="shared" si="8"/>
        <v>57</v>
      </c>
      <c r="AV26">
        <f t="shared" si="9"/>
        <v>75</v>
      </c>
      <c r="AW26">
        <f t="shared" si="10"/>
        <v>123</v>
      </c>
      <c r="AX26">
        <f t="shared" si="11"/>
        <v>198</v>
      </c>
      <c r="BC26" s="259">
        <v>205</v>
      </c>
    </row>
    <row r="27" spans="1:56" hidden="1" x14ac:dyDescent="0.25">
      <c r="A27" s="113">
        <v>24</v>
      </c>
      <c r="B27" s="176" t="s">
        <v>547</v>
      </c>
      <c r="C27" s="113">
        <v>1931</v>
      </c>
      <c r="D27" s="113">
        <v>2013</v>
      </c>
      <c r="E27" s="177" t="s">
        <v>3</v>
      </c>
      <c r="F27" s="177" t="s">
        <v>3</v>
      </c>
      <c r="G27" s="357"/>
      <c r="H27" s="357"/>
      <c r="I27" s="357"/>
      <c r="N27" s="113">
        <f>MATCH(A27,Entrada!$A$53:$A$372,0)</f>
        <v>24</v>
      </c>
      <c r="O27" s="113">
        <f>IF(NOT(ISNA($N27)),INDEX(Entrada!$C$53:$N$372,$N27,O$2),0)</f>
        <v>888</v>
      </c>
      <c r="P27">
        <f>IF(NOT(ISNA($N27)),INDEX(Entrada!$C$53:$N$372,$N27,P$2),0)</f>
        <v>881</v>
      </c>
      <c r="Q27">
        <f>IF(NOT(ISNA($N27)),INDEX(Entrada!$C$53:$N$372,$N27,Q$2),0)</f>
        <v>847</v>
      </c>
      <c r="R27">
        <f>IF(NOT(ISNA($N27)),INDEX(Entrada!$C$53:$N$372,$N27,R$2),0)</f>
        <v>619</v>
      </c>
      <c r="S27">
        <f>IF(NOT(ISNA($N27)),INDEX(Entrada!$C$53:$N$372,$N27,S$2),0)</f>
        <v>393</v>
      </c>
      <c r="T27">
        <f>IF(NOT(ISNA($N27)),INDEX(Entrada!$C$53:$N$372,$N27,T$2),0)</f>
        <v>302</v>
      </c>
      <c r="U27">
        <f>IF(NOT(ISNA($N27)),INDEX(Entrada!$C$53:$N$372,$N27,U$2),0)</f>
        <v>242</v>
      </c>
      <c r="V27" s="192">
        <f>IF(NOT(ISNA($N27)),INDEX(Entrada!$C$53:$N$372,$N27,V$2),0)</f>
        <v>194</v>
      </c>
      <c r="W27" s="192">
        <f>IF(NOT(ISNA($N27)),INDEX(Entrada!$C$53:$N$372,$N27,W$2),0)</f>
        <v>171</v>
      </c>
      <c r="X27" s="192">
        <f>IF(NOT(ISNA($N27)),INDEX(Entrada!$C$53:$N$372,$N27,X$2),0)</f>
        <v>202</v>
      </c>
      <c r="Y27" s="192">
        <f>IF(NOT(ISNA($N27)),INDEX(Entrada!$C$53:$N$372,$N27,Y$2),0)</f>
        <v>348</v>
      </c>
      <c r="Z27" s="192">
        <f>IF(NOT(ISNA($N27)),INDEX(Entrada!$C$53:$N$372,$N27,Z$2),0)</f>
        <v>649</v>
      </c>
      <c r="AA27" s="259">
        <f>IF(AND(NOT(_incrementaisPassadas),
      OR(
       AND(_semanaAtual&gt;Prevs!D$6,_tipo="Semanal"),
       AND(_mes&gt;AA$2,_tipo="Mensal")
      )), 0,
IF($G27&gt;0,INDEX($O$4:$Z$323,$G27,O$2),0)+IF($H27&gt;0,INDEX($O$4:$Z$323,$H27,O$2),0)+IF($I27&gt;0,INDEX($O$4:$Z$323,$I27,O$2),0)+IF($J27&gt;0,INDEX($O$4:$Z$323,$J27,O$2),0)+IF($K27&gt;0,INDEX($O$4:$Z$323,$K27,O$2),0)+IF($L27&gt;0,INDEX($O$4:$Z$323,$L27,O$2),0))</f>
        <v>0</v>
      </c>
      <c r="AB27" s="259">
        <f>IF(AND(NOT(_incrementaisPassadas),
      OR(
       AND(_semanaAtual&gt;Prevs!E$6,_tipo="Semanal"),
       AND(_mes&gt;AB$2,_tipo="Mensal")
      )), 0,
IF($G27&gt;0,INDEX($O$4:$Z$323,$G27,P$2),0)+IF($H27&gt;0,INDEX($O$4:$Z$323,$H27,P$2),0)+IF($I27&gt;0,INDEX($O$4:$Z$323,$I27,P$2),0)+IF($J27&gt;0,INDEX($O$4:$Z$323,$J27,P$2),0)+IF($K27&gt;0,INDEX($O$4:$Z$323,$K27,P$2),0)+IF($L27&gt;0,INDEX($O$4:$Z$323,$L27,P$2),0))</f>
        <v>0</v>
      </c>
      <c r="AC27" s="259">
        <f>IF(AND(NOT(_incrementaisPassadas),
      OR(
       AND(_semanaAtual&gt;Prevs!F$6,_tipo="Semanal"),
       AND(_mes&gt;AC$2,_tipo="Mensal")
      )), 0,
IF($G27&gt;0,INDEX($O$4:$Z$323,$G27,Q$2),0)+IF($H27&gt;0,INDEX($O$4:$Z$323,$H27,Q$2),0)+IF($I27&gt;0,INDEX($O$4:$Z$323,$I27,Q$2),0)+IF($J27&gt;0,INDEX($O$4:$Z$323,$J27,Q$2),0)+IF($K27&gt;0,INDEX($O$4:$Z$323,$K27,Q$2),0)+IF($L27&gt;0,INDEX($O$4:$Z$323,$L27,Q$2),0))</f>
        <v>0</v>
      </c>
      <c r="AD27" s="259">
        <f>IF(AND(NOT(_incrementaisPassadas),
      OR(
       AND(_semanaAtual&gt;Prevs!G$6,_tipo="Semanal"),
       AND(_mes&gt;AD$2,_tipo="Mensal")
      )), 0,
IF($G27&gt;0,INDEX($O$4:$Z$323,$G27,R$2),0)+IF($H27&gt;0,INDEX($O$4:$Z$323,$H27,R$2),0)+IF($I27&gt;0,INDEX($O$4:$Z$323,$I27,R$2),0)+IF($J27&gt;0,INDEX($O$4:$Z$323,$J27,R$2),0)+IF($K27&gt;0,INDEX($O$4:$Z$323,$K27,R$2),0)+IF($L27&gt;0,INDEX($O$4:$Z$323,$L27,R$2),0))</f>
        <v>0</v>
      </c>
      <c r="AE27" s="259">
        <f>IF(AND(NOT(_incrementaisPassadas),
      OR(
       AND(_semanaAtual&gt;Prevs!H$6,_tipo="Semanal"),
       AND(_mes&gt;AE$2,_tipo="Mensal")
      )), 0,
IF($G27&gt;0,INDEX($O$4:$Z$323,$G27,S$2),0)+IF($H27&gt;0,INDEX($O$4:$Z$323,$H27,S$2),0)+IF($I27&gt;0,INDEX($O$4:$Z$323,$I27,S$2),0)+IF($J27&gt;0,INDEX($O$4:$Z$323,$J27,S$2),0)+IF($K27&gt;0,INDEX($O$4:$Z$323,$K27,S$2),0)+IF($L27&gt;0,INDEX($O$4:$Z$323,$L27,S$2),0))</f>
        <v>0</v>
      </c>
      <c r="AF27" s="259">
        <f>IF(AND(NOT(_incrementaisPassadas),
      OR(
       AND(_semanaAtual&gt;Prevs!I$6,_tipo="Semanal"),
       AND(_mes&gt;AF$2,_tipo="Mensal")
      )), 0,
IF($G27&gt;0,INDEX($O$4:$Z$323,$G27,T$2),0)+IF($H27&gt;0,INDEX($O$4:$Z$323,$H27,T$2),0)+IF($I27&gt;0,INDEX($O$4:$Z$323,$I27,T$2),0)+IF($J27&gt;0,INDEX($O$4:$Z$323,$J27,T$2),0)+IF($K27&gt;0,INDEX($O$4:$Z$323,$K27,T$2),0)+IF($L27&gt;0,INDEX($O$4:$Z$323,$L27,T$2),0))</f>
        <v>0</v>
      </c>
      <c r="AG27" s="259">
        <f>IF(AND(NOT(_incrementaisPassadas),
      OR(
       AND(_semanaAtual&gt;Prevs!J$6,_tipo="Semanal"),
       AND(_mes&gt;AG$2,_tipo="Mensal")
      )), 0,
IF($G27&gt;0,INDEX($O$4:$Z$323,$G27,U$2),0)+IF($H27&gt;0,INDEX($O$4:$Z$323,$H27,U$2),0)+IF($I27&gt;0,INDEX($O$4:$Z$323,$I27,U$2),0)+IF($J27&gt;0,INDEX($O$4:$Z$323,$J27,U$2),0)+IF($K27&gt;0,INDEX($O$4:$Z$323,$K27,U$2),0)+IF($L27&gt;0,INDEX($O$4:$Z$323,$L27,U$2),0))</f>
        <v>0</v>
      </c>
      <c r="AH27" s="259">
        <f>IF(AND(NOT(_incrementaisPassadas),
      OR(
       AND(_semanaAtual&gt;Prevs!K$6,_tipo="Semanal"),
       AND(_mes&gt;AH$2,_tipo="Mensal")
      )), 0,
IF($G27&gt;0,INDEX($O$4:$Z$323,$G27,V$2),0)+IF($H27&gt;0,INDEX($O$4:$Z$323,$H27,V$2),0)+IF($I27&gt;0,INDEX($O$4:$Z$323,$I27,V$2),0)+IF($J27&gt;0,INDEX($O$4:$Z$323,$J27,V$2),0)+IF($K27&gt;0,INDEX($O$4:$Z$323,$K27,V$2),0)+IF($L27&gt;0,INDEX($O$4:$Z$323,$L27,V$2),0))</f>
        <v>0</v>
      </c>
      <c r="AI27" s="259">
        <f>IF(AND(NOT(_incrementaisPassadas),
      OR(
       AND(_semanaAtual&gt;Prevs!L$6,_tipo="Semanal"),
       AND(_mes&gt;AI$2,_tipo="Mensal")
      )), 0,
IF($G27&gt;0,INDEX($O$4:$Z$323,$G27,W$2),0)+IF($H27&gt;0,INDEX($O$4:$Z$323,$H27,W$2),0)+IF($I27&gt;0,INDEX($O$4:$Z$323,$I27,W$2),0)+IF($J27&gt;0,INDEX($O$4:$Z$323,$J27,W$2),0)+IF($K27&gt;0,INDEX($O$4:$Z$323,$K27,W$2),0)+IF($L27&gt;0,INDEX($O$4:$Z$323,$L27,W$2),0))</f>
        <v>0</v>
      </c>
      <c r="AJ27" s="259">
        <f>IF(AND(NOT(_incrementaisPassadas),
      OR(
       AND(_semanaAtual&gt;Prevs!M$6,_tipo="Semanal"),
       AND(_mes&gt;AJ$2,_tipo="Mensal")
      )), 0,
IF($G27&gt;0,INDEX($O$4:$Z$323,$G27,X$2),0)+IF($H27&gt;0,INDEX($O$4:$Z$323,$H27,X$2),0)+IF($I27&gt;0,INDEX($O$4:$Z$323,$I27,X$2),0)+IF($J27&gt;0,INDEX($O$4:$Z$323,$J27,X$2),0)+IF($K27&gt;0,INDEX($O$4:$Z$323,$K27,X$2),0)+IF($L27&gt;0,INDEX($O$4:$Z$323,$L27,X$2),0))</f>
        <v>0</v>
      </c>
      <c r="AK27" s="259">
        <f>IF(AND(NOT(_incrementaisPassadas),
      OR(
       AND(_semanaAtual&gt;Prevs!N$6,_tipo="Semanal"),
       AND(_mes&gt;AK$2,_tipo="Mensal")
      )), 0,
IF($G27&gt;0,INDEX($O$4:$Z$323,$G27,Y$2),0)+IF($H27&gt;0,INDEX($O$4:$Z$323,$H27,Y$2),0)+IF($I27&gt;0,INDEX($O$4:$Z$323,$I27,Y$2),0)+IF($J27&gt;0,INDEX($O$4:$Z$323,$J27,Y$2),0)+IF($K27&gt;0,INDEX($O$4:$Z$323,$K27,Y$2),0)+IF($L27&gt;0,INDEX($O$4:$Z$323,$L27,Y$2),0))</f>
        <v>0</v>
      </c>
      <c r="AL27" s="259">
        <f>IF(AND(NOT(_incrementaisPassadas),
      OR(
       AND(_semanaAtual&gt;Prevs!O$6,_tipo="Semanal"),
       AND(_mes&gt;AL$2,_tipo="Mensal")
      )), 0,
IF($G27&gt;0,INDEX($O$4:$Z$323,$G27,Z$2),0)+IF($H27&gt;0,INDEX($O$4:$Z$323,$H27,Z$2),0)+IF($I27&gt;0,INDEX($O$4:$Z$323,$I27,Z$2),0)+IF($J27&gt;0,INDEX($O$4:$Z$323,$J27,Z$2),0)+IF($K27&gt;0,INDEX($O$4:$Z$323,$K27,Z$2),0)+IF($L27&gt;0,INDEX($O$4:$Z$323,$L27,Z$2),0))</f>
        <v>0</v>
      </c>
      <c r="AM27" s="113">
        <f t="shared" si="0"/>
        <v>888</v>
      </c>
      <c r="AN27">
        <f t="shared" si="1"/>
        <v>881</v>
      </c>
      <c r="AO27">
        <f t="shared" si="2"/>
        <v>847</v>
      </c>
      <c r="AP27">
        <f t="shared" si="3"/>
        <v>619</v>
      </c>
      <c r="AQ27">
        <f t="shared" si="4"/>
        <v>393</v>
      </c>
      <c r="AR27">
        <f t="shared" si="5"/>
        <v>302</v>
      </c>
      <c r="AS27">
        <f t="shared" si="6"/>
        <v>242</v>
      </c>
      <c r="AT27">
        <f t="shared" si="7"/>
        <v>194</v>
      </c>
      <c r="AU27">
        <f t="shared" si="8"/>
        <v>171</v>
      </c>
      <c r="AV27">
        <f t="shared" si="9"/>
        <v>202</v>
      </c>
      <c r="AW27">
        <f t="shared" si="10"/>
        <v>348</v>
      </c>
      <c r="AX27">
        <f t="shared" si="11"/>
        <v>649</v>
      </c>
      <c r="BC27" s="259">
        <v>251</v>
      </c>
    </row>
    <row r="28" spans="1:56" hidden="1" x14ac:dyDescent="0.25">
      <c r="A28" s="113">
        <v>25</v>
      </c>
      <c r="B28" s="176" t="s">
        <v>548</v>
      </c>
      <c r="C28" s="113">
        <v>1931</v>
      </c>
      <c r="D28" s="113">
        <v>2013</v>
      </c>
      <c r="E28" s="177" t="s">
        <v>3</v>
      </c>
      <c r="F28" s="177" t="s">
        <v>289</v>
      </c>
      <c r="G28" s="357"/>
      <c r="H28" s="357"/>
      <c r="I28" s="357"/>
      <c r="N28" s="113">
        <f>MATCH(A28,Entrada!$A$53:$A$372,0)</f>
        <v>25</v>
      </c>
      <c r="O28" s="113">
        <f>IF(NOT(ISNA($N28)),INDEX(Entrada!$C$53:$N$372,$N28,O$2),0)</f>
        <v>521</v>
      </c>
      <c r="P28">
        <f>IF(NOT(ISNA($N28)),INDEX(Entrada!$C$53:$N$372,$N28,P$2),0)</f>
        <v>522</v>
      </c>
      <c r="Q28">
        <f>IF(NOT(ISNA($N28)),INDEX(Entrada!$C$53:$N$372,$N28,Q$2),0)</f>
        <v>493</v>
      </c>
      <c r="R28">
        <f>IF(NOT(ISNA($N28)),INDEX(Entrada!$C$53:$N$372,$N28,R$2),0)</f>
        <v>370</v>
      </c>
      <c r="S28">
        <f>IF(NOT(ISNA($N28)),INDEX(Entrada!$C$53:$N$372,$N28,S$2),0)</f>
        <v>254</v>
      </c>
      <c r="T28">
        <f>IF(NOT(ISNA($N28)),INDEX(Entrada!$C$53:$N$372,$N28,T$2),0)</f>
        <v>198</v>
      </c>
      <c r="U28">
        <f>IF(NOT(ISNA($N28)),INDEX(Entrada!$C$53:$N$372,$N28,U$2),0)</f>
        <v>164</v>
      </c>
      <c r="V28" s="192">
        <f>IF(NOT(ISNA($N28)),INDEX(Entrada!$C$53:$N$372,$N28,V$2),0)</f>
        <v>133</v>
      </c>
      <c r="W28" s="192">
        <f>IF(NOT(ISNA($N28)),INDEX(Entrada!$C$53:$N$372,$N28,W$2),0)</f>
        <v>122</v>
      </c>
      <c r="X28" s="192">
        <f>IF(NOT(ISNA($N28)),INDEX(Entrada!$C$53:$N$372,$N28,X$2),0)</f>
        <v>149</v>
      </c>
      <c r="Y28" s="192">
        <f>IF(NOT(ISNA($N28)),INDEX(Entrada!$C$53:$N$372,$N28,Y$2),0)</f>
        <v>222</v>
      </c>
      <c r="Z28" s="192">
        <f>IF(NOT(ISNA($N28)),INDEX(Entrada!$C$53:$N$372,$N28,Z$2),0)</f>
        <v>372</v>
      </c>
      <c r="AA28" s="259">
        <f>IF(AND(NOT(_incrementaisPassadas),
      OR(
       AND(_semanaAtual&gt;Prevs!D$6,_tipo="Semanal"),
       AND(_mes&gt;AA$2,_tipo="Mensal")
      )), 0,
IF($G28&gt;0,INDEX($O$4:$Z$323,$G28,O$2),0)+IF($H28&gt;0,INDEX($O$4:$Z$323,$H28,O$2),0)+IF($I28&gt;0,INDEX($O$4:$Z$323,$I28,O$2),0)+IF($J28&gt;0,INDEX($O$4:$Z$323,$J28,O$2),0)+IF($K28&gt;0,INDEX($O$4:$Z$323,$K28,O$2),0)+IF($L28&gt;0,INDEX($O$4:$Z$323,$L28,O$2),0))</f>
        <v>0</v>
      </c>
      <c r="AB28" s="259">
        <f>IF(AND(NOT(_incrementaisPassadas),
      OR(
       AND(_semanaAtual&gt;Prevs!E$6,_tipo="Semanal"),
       AND(_mes&gt;AB$2,_tipo="Mensal")
      )), 0,
IF($G28&gt;0,INDEX($O$4:$Z$323,$G28,P$2),0)+IF($H28&gt;0,INDEX($O$4:$Z$323,$H28,P$2),0)+IF($I28&gt;0,INDEX($O$4:$Z$323,$I28,P$2),0)+IF($J28&gt;0,INDEX($O$4:$Z$323,$J28,P$2),0)+IF($K28&gt;0,INDEX($O$4:$Z$323,$K28,P$2),0)+IF($L28&gt;0,INDEX($O$4:$Z$323,$L28,P$2),0))</f>
        <v>0</v>
      </c>
      <c r="AC28" s="259">
        <f>IF(AND(NOT(_incrementaisPassadas),
      OR(
       AND(_semanaAtual&gt;Prevs!F$6,_tipo="Semanal"),
       AND(_mes&gt;AC$2,_tipo="Mensal")
      )), 0,
IF($G28&gt;0,INDEX($O$4:$Z$323,$G28,Q$2),0)+IF($H28&gt;0,INDEX($O$4:$Z$323,$H28,Q$2),0)+IF($I28&gt;0,INDEX($O$4:$Z$323,$I28,Q$2),0)+IF($J28&gt;0,INDEX($O$4:$Z$323,$J28,Q$2),0)+IF($K28&gt;0,INDEX($O$4:$Z$323,$K28,Q$2),0)+IF($L28&gt;0,INDEX($O$4:$Z$323,$L28,Q$2),0))</f>
        <v>0</v>
      </c>
      <c r="AD28" s="259">
        <f>IF(AND(NOT(_incrementaisPassadas),
      OR(
       AND(_semanaAtual&gt;Prevs!G$6,_tipo="Semanal"),
       AND(_mes&gt;AD$2,_tipo="Mensal")
      )), 0,
IF($G28&gt;0,INDEX($O$4:$Z$323,$G28,R$2),0)+IF($H28&gt;0,INDEX($O$4:$Z$323,$H28,R$2),0)+IF($I28&gt;0,INDEX($O$4:$Z$323,$I28,R$2),0)+IF($J28&gt;0,INDEX($O$4:$Z$323,$J28,R$2),0)+IF($K28&gt;0,INDEX($O$4:$Z$323,$K28,R$2),0)+IF($L28&gt;0,INDEX($O$4:$Z$323,$L28,R$2),0))</f>
        <v>0</v>
      </c>
      <c r="AE28" s="259">
        <f>IF(AND(NOT(_incrementaisPassadas),
      OR(
       AND(_semanaAtual&gt;Prevs!H$6,_tipo="Semanal"),
       AND(_mes&gt;AE$2,_tipo="Mensal")
      )), 0,
IF($G28&gt;0,INDEX($O$4:$Z$323,$G28,S$2),0)+IF($H28&gt;0,INDEX($O$4:$Z$323,$H28,S$2),0)+IF($I28&gt;0,INDEX($O$4:$Z$323,$I28,S$2),0)+IF($J28&gt;0,INDEX($O$4:$Z$323,$J28,S$2),0)+IF($K28&gt;0,INDEX($O$4:$Z$323,$K28,S$2),0)+IF($L28&gt;0,INDEX($O$4:$Z$323,$L28,S$2),0))</f>
        <v>0</v>
      </c>
      <c r="AF28" s="259">
        <f>IF(AND(NOT(_incrementaisPassadas),
      OR(
       AND(_semanaAtual&gt;Prevs!I$6,_tipo="Semanal"),
       AND(_mes&gt;AF$2,_tipo="Mensal")
      )), 0,
IF($G28&gt;0,INDEX($O$4:$Z$323,$G28,T$2),0)+IF($H28&gt;0,INDEX($O$4:$Z$323,$H28,T$2),0)+IF($I28&gt;0,INDEX($O$4:$Z$323,$I28,T$2),0)+IF($J28&gt;0,INDEX($O$4:$Z$323,$J28,T$2),0)+IF($K28&gt;0,INDEX($O$4:$Z$323,$K28,T$2),0)+IF($L28&gt;0,INDEX($O$4:$Z$323,$L28,T$2),0))</f>
        <v>0</v>
      </c>
      <c r="AG28" s="259">
        <f>IF(AND(NOT(_incrementaisPassadas),
      OR(
       AND(_semanaAtual&gt;Prevs!J$6,_tipo="Semanal"),
       AND(_mes&gt;AG$2,_tipo="Mensal")
      )), 0,
IF($G28&gt;0,INDEX($O$4:$Z$323,$G28,U$2),0)+IF($H28&gt;0,INDEX($O$4:$Z$323,$H28,U$2),0)+IF($I28&gt;0,INDEX($O$4:$Z$323,$I28,U$2),0)+IF($J28&gt;0,INDEX($O$4:$Z$323,$J28,U$2),0)+IF($K28&gt;0,INDEX($O$4:$Z$323,$K28,U$2),0)+IF($L28&gt;0,INDEX($O$4:$Z$323,$L28,U$2),0))</f>
        <v>0</v>
      </c>
      <c r="AH28" s="259">
        <f>IF(AND(NOT(_incrementaisPassadas),
      OR(
       AND(_semanaAtual&gt;Prevs!K$6,_tipo="Semanal"),
       AND(_mes&gt;AH$2,_tipo="Mensal")
      )), 0,
IF($G28&gt;0,INDEX($O$4:$Z$323,$G28,V$2),0)+IF($H28&gt;0,INDEX($O$4:$Z$323,$H28,V$2),0)+IF($I28&gt;0,INDEX($O$4:$Z$323,$I28,V$2),0)+IF($J28&gt;0,INDEX($O$4:$Z$323,$J28,V$2),0)+IF($K28&gt;0,INDEX($O$4:$Z$323,$K28,V$2),0)+IF($L28&gt;0,INDEX($O$4:$Z$323,$L28,V$2),0))</f>
        <v>0</v>
      </c>
      <c r="AI28" s="259">
        <f>IF(AND(NOT(_incrementaisPassadas),
      OR(
       AND(_semanaAtual&gt;Prevs!L$6,_tipo="Semanal"),
       AND(_mes&gt;AI$2,_tipo="Mensal")
      )), 0,
IF($G28&gt;0,INDEX($O$4:$Z$323,$G28,W$2),0)+IF($H28&gt;0,INDEX($O$4:$Z$323,$H28,W$2),0)+IF($I28&gt;0,INDEX($O$4:$Z$323,$I28,W$2),0)+IF($J28&gt;0,INDEX($O$4:$Z$323,$J28,W$2),0)+IF($K28&gt;0,INDEX($O$4:$Z$323,$K28,W$2),0)+IF($L28&gt;0,INDEX($O$4:$Z$323,$L28,W$2),0))</f>
        <v>0</v>
      </c>
      <c r="AJ28" s="259">
        <f>IF(AND(NOT(_incrementaisPassadas),
      OR(
       AND(_semanaAtual&gt;Prevs!M$6,_tipo="Semanal"),
       AND(_mes&gt;AJ$2,_tipo="Mensal")
      )), 0,
IF($G28&gt;0,INDEX($O$4:$Z$323,$G28,X$2),0)+IF($H28&gt;0,INDEX($O$4:$Z$323,$H28,X$2),0)+IF($I28&gt;0,INDEX($O$4:$Z$323,$I28,X$2),0)+IF($J28&gt;0,INDEX($O$4:$Z$323,$J28,X$2),0)+IF($K28&gt;0,INDEX($O$4:$Z$323,$K28,X$2),0)+IF($L28&gt;0,INDEX($O$4:$Z$323,$L28,X$2),0))</f>
        <v>0</v>
      </c>
      <c r="AK28" s="259">
        <f>IF(AND(NOT(_incrementaisPassadas),
      OR(
       AND(_semanaAtual&gt;Prevs!N$6,_tipo="Semanal"),
       AND(_mes&gt;AK$2,_tipo="Mensal")
      )), 0,
IF($G28&gt;0,INDEX($O$4:$Z$323,$G28,Y$2),0)+IF($H28&gt;0,INDEX($O$4:$Z$323,$H28,Y$2),0)+IF($I28&gt;0,INDEX($O$4:$Z$323,$I28,Y$2),0)+IF($J28&gt;0,INDEX($O$4:$Z$323,$J28,Y$2),0)+IF($K28&gt;0,INDEX($O$4:$Z$323,$K28,Y$2),0)+IF($L28&gt;0,INDEX($O$4:$Z$323,$L28,Y$2),0))</f>
        <v>0</v>
      </c>
      <c r="AL28" s="259">
        <f>IF(AND(NOT(_incrementaisPassadas),
      OR(
       AND(_semanaAtual&gt;Prevs!O$6,_tipo="Semanal"),
       AND(_mes&gt;AL$2,_tipo="Mensal")
      )), 0,
IF($G28&gt;0,INDEX($O$4:$Z$323,$G28,Z$2),0)+IF($H28&gt;0,INDEX($O$4:$Z$323,$H28,Z$2),0)+IF($I28&gt;0,INDEX($O$4:$Z$323,$I28,Z$2),0)+IF($J28&gt;0,INDEX($O$4:$Z$323,$J28,Z$2),0)+IF($K28&gt;0,INDEX($O$4:$Z$323,$K28,Z$2),0)+IF($L28&gt;0,INDEX($O$4:$Z$323,$L28,Z$2),0))</f>
        <v>0</v>
      </c>
      <c r="AM28" s="113">
        <f t="shared" si="0"/>
        <v>521</v>
      </c>
      <c r="AN28">
        <f t="shared" si="1"/>
        <v>522</v>
      </c>
      <c r="AO28">
        <f t="shared" si="2"/>
        <v>493</v>
      </c>
      <c r="AP28">
        <f t="shared" si="3"/>
        <v>370</v>
      </c>
      <c r="AQ28">
        <f t="shared" si="4"/>
        <v>254</v>
      </c>
      <c r="AR28">
        <f t="shared" si="5"/>
        <v>198</v>
      </c>
      <c r="AS28">
        <f t="shared" si="6"/>
        <v>164</v>
      </c>
      <c r="AT28">
        <f t="shared" si="7"/>
        <v>133</v>
      </c>
      <c r="AU28">
        <f t="shared" si="8"/>
        <v>122</v>
      </c>
      <c r="AV28">
        <f t="shared" si="9"/>
        <v>149</v>
      </c>
      <c r="AW28">
        <f t="shared" si="10"/>
        <v>222</v>
      </c>
      <c r="AX28">
        <f t="shared" si="11"/>
        <v>372</v>
      </c>
    </row>
    <row r="29" spans="1:56" hidden="1" x14ac:dyDescent="0.25">
      <c r="A29" s="113">
        <v>26</v>
      </c>
      <c r="B29" s="176"/>
      <c r="C29" s="113">
        <v>0</v>
      </c>
      <c r="D29" s="113">
        <v>0</v>
      </c>
      <c r="E29" s="113" t="s">
        <v>686</v>
      </c>
      <c r="F29" s="113" t="s">
        <v>686</v>
      </c>
      <c r="G29" s="357"/>
      <c r="H29" s="357"/>
      <c r="I29" s="357"/>
      <c r="N29" s="113">
        <f>MATCH(A29,Entrada!$A$53:$A$372,0)</f>
        <v>26</v>
      </c>
      <c r="O29" s="113">
        <f>IF(NOT(ISNA($N29)),INDEX(Entrada!$C$53:$N$372,$N29,O$2),0)</f>
        <v>0</v>
      </c>
      <c r="P29">
        <f>IF(NOT(ISNA($N29)),INDEX(Entrada!$C$53:$N$372,$N29,P$2),0)</f>
        <v>0</v>
      </c>
      <c r="Q29">
        <f>IF(NOT(ISNA($N29)),INDEX(Entrada!$C$53:$N$372,$N29,Q$2),0)</f>
        <v>0</v>
      </c>
      <c r="R29">
        <f>IF(NOT(ISNA($N29)),INDEX(Entrada!$C$53:$N$372,$N29,R$2),0)</f>
        <v>0</v>
      </c>
      <c r="S29">
        <f>IF(NOT(ISNA($N29)),INDEX(Entrada!$C$53:$N$372,$N29,S$2),0)</f>
        <v>0</v>
      </c>
      <c r="T29">
        <f>IF(NOT(ISNA($N29)),INDEX(Entrada!$C$53:$N$372,$N29,T$2),0)</f>
        <v>0</v>
      </c>
      <c r="U29">
        <f>IF(NOT(ISNA($N29)),INDEX(Entrada!$C$53:$N$372,$N29,U$2),0)</f>
        <v>0</v>
      </c>
      <c r="V29" s="192">
        <f>IF(NOT(ISNA($N29)),INDEX(Entrada!$C$53:$N$372,$N29,V$2),0)</f>
        <v>0</v>
      </c>
      <c r="W29" s="192">
        <f>IF(NOT(ISNA($N29)),INDEX(Entrada!$C$53:$N$372,$N29,W$2),0)</f>
        <v>0</v>
      </c>
      <c r="X29" s="192">
        <f>IF(NOT(ISNA($N29)),INDEX(Entrada!$C$53:$N$372,$N29,X$2),0)</f>
        <v>0</v>
      </c>
      <c r="Y29" s="192">
        <f>IF(NOT(ISNA($N29)),INDEX(Entrada!$C$53:$N$372,$N29,Y$2),0)</f>
        <v>0</v>
      </c>
      <c r="Z29" s="192">
        <f>IF(NOT(ISNA($N29)),INDEX(Entrada!$C$53:$N$372,$N29,Z$2),0)</f>
        <v>0</v>
      </c>
      <c r="AA29" s="259">
        <f>IF(AND(NOT(_incrementaisPassadas),
      OR(
       AND(_semanaAtual&gt;Prevs!D$6,_tipo="Semanal"),
       AND(_mes&gt;AA$2,_tipo="Mensal")
      )), 0,
IF($G29&gt;0,INDEX($O$4:$Z$323,$G29,O$2),0)+IF($H29&gt;0,INDEX($O$4:$Z$323,$H29,O$2),0)+IF($I29&gt;0,INDEX($O$4:$Z$323,$I29,O$2),0)+IF($J29&gt;0,INDEX($O$4:$Z$323,$J29,O$2),0)+IF($K29&gt;0,INDEX($O$4:$Z$323,$K29,O$2),0)+IF($L29&gt;0,INDEX($O$4:$Z$323,$L29,O$2),0))</f>
        <v>0</v>
      </c>
      <c r="AB29" s="259">
        <f>IF(AND(NOT(_incrementaisPassadas),
      OR(
       AND(_semanaAtual&gt;Prevs!E$6,_tipo="Semanal"),
       AND(_mes&gt;AB$2,_tipo="Mensal")
      )), 0,
IF($G29&gt;0,INDEX($O$4:$Z$323,$G29,P$2),0)+IF($H29&gt;0,INDEX($O$4:$Z$323,$H29,P$2),0)+IF($I29&gt;0,INDEX($O$4:$Z$323,$I29,P$2),0)+IF($J29&gt;0,INDEX($O$4:$Z$323,$J29,P$2),0)+IF($K29&gt;0,INDEX($O$4:$Z$323,$K29,P$2),0)+IF($L29&gt;0,INDEX($O$4:$Z$323,$L29,P$2),0))</f>
        <v>0</v>
      </c>
      <c r="AC29" s="259">
        <f>IF(AND(NOT(_incrementaisPassadas),
      OR(
       AND(_semanaAtual&gt;Prevs!F$6,_tipo="Semanal"),
       AND(_mes&gt;AC$2,_tipo="Mensal")
      )), 0,
IF($G29&gt;0,INDEX($O$4:$Z$323,$G29,Q$2),0)+IF($H29&gt;0,INDEX($O$4:$Z$323,$H29,Q$2),0)+IF($I29&gt;0,INDEX($O$4:$Z$323,$I29,Q$2),0)+IF($J29&gt;0,INDEX($O$4:$Z$323,$J29,Q$2),0)+IF($K29&gt;0,INDEX($O$4:$Z$323,$K29,Q$2),0)+IF($L29&gt;0,INDEX($O$4:$Z$323,$L29,Q$2),0))</f>
        <v>0</v>
      </c>
      <c r="AD29" s="259">
        <f>IF(AND(NOT(_incrementaisPassadas),
      OR(
       AND(_semanaAtual&gt;Prevs!G$6,_tipo="Semanal"),
       AND(_mes&gt;AD$2,_tipo="Mensal")
      )), 0,
IF($G29&gt;0,INDEX($O$4:$Z$323,$G29,R$2),0)+IF($H29&gt;0,INDEX($O$4:$Z$323,$H29,R$2),0)+IF($I29&gt;0,INDEX($O$4:$Z$323,$I29,R$2),0)+IF($J29&gt;0,INDEX($O$4:$Z$323,$J29,R$2),0)+IF($K29&gt;0,INDEX($O$4:$Z$323,$K29,R$2),0)+IF($L29&gt;0,INDEX($O$4:$Z$323,$L29,R$2),0))</f>
        <v>0</v>
      </c>
      <c r="AE29" s="259">
        <f>IF(AND(NOT(_incrementaisPassadas),
      OR(
       AND(_semanaAtual&gt;Prevs!H$6,_tipo="Semanal"),
       AND(_mes&gt;AE$2,_tipo="Mensal")
      )), 0,
IF($G29&gt;0,INDEX($O$4:$Z$323,$G29,S$2),0)+IF($H29&gt;0,INDEX($O$4:$Z$323,$H29,S$2),0)+IF($I29&gt;0,INDEX($O$4:$Z$323,$I29,S$2),0)+IF($J29&gt;0,INDEX($O$4:$Z$323,$J29,S$2),0)+IF($K29&gt;0,INDEX($O$4:$Z$323,$K29,S$2),0)+IF($L29&gt;0,INDEX($O$4:$Z$323,$L29,S$2),0))</f>
        <v>0</v>
      </c>
      <c r="AF29" s="259">
        <f>IF(AND(NOT(_incrementaisPassadas),
      OR(
       AND(_semanaAtual&gt;Prevs!I$6,_tipo="Semanal"),
       AND(_mes&gt;AF$2,_tipo="Mensal")
      )), 0,
IF($G29&gt;0,INDEX($O$4:$Z$323,$G29,T$2),0)+IF($H29&gt;0,INDEX($O$4:$Z$323,$H29,T$2),0)+IF($I29&gt;0,INDEX($O$4:$Z$323,$I29,T$2),0)+IF($J29&gt;0,INDEX($O$4:$Z$323,$J29,T$2),0)+IF($K29&gt;0,INDEX($O$4:$Z$323,$K29,T$2),0)+IF($L29&gt;0,INDEX($O$4:$Z$323,$L29,T$2),0))</f>
        <v>0</v>
      </c>
      <c r="AG29" s="259">
        <f>IF(AND(NOT(_incrementaisPassadas),
      OR(
       AND(_semanaAtual&gt;Prevs!J$6,_tipo="Semanal"),
       AND(_mes&gt;AG$2,_tipo="Mensal")
      )), 0,
IF($G29&gt;0,INDEX($O$4:$Z$323,$G29,U$2),0)+IF($H29&gt;0,INDEX($O$4:$Z$323,$H29,U$2),0)+IF($I29&gt;0,INDEX($O$4:$Z$323,$I29,U$2),0)+IF($J29&gt;0,INDEX($O$4:$Z$323,$J29,U$2),0)+IF($K29&gt;0,INDEX($O$4:$Z$323,$K29,U$2),0)+IF($L29&gt;0,INDEX($O$4:$Z$323,$L29,U$2),0))</f>
        <v>0</v>
      </c>
      <c r="AH29" s="259">
        <f>IF(AND(NOT(_incrementaisPassadas),
      OR(
       AND(_semanaAtual&gt;Prevs!K$6,_tipo="Semanal"),
       AND(_mes&gt;AH$2,_tipo="Mensal")
      )), 0,
IF($G29&gt;0,INDEX($O$4:$Z$323,$G29,V$2),0)+IF($H29&gt;0,INDEX($O$4:$Z$323,$H29,V$2),0)+IF($I29&gt;0,INDEX($O$4:$Z$323,$I29,V$2),0)+IF($J29&gt;0,INDEX($O$4:$Z$323,$J29,V$2),0)+IF($K29&gt;0,INDEX($O$4:$Z$323,$K29,V$2),0)+IF($L29&gt;0,INDEX($O$4:$Z$323,$L29,V$2),0))</f>
        <v>0</v>
      </c>
      <c r="AI29" s="259">
        <f>IF(AND(NOT(_incrementaisPassadas),
      OR(
       AND(_semanaAtual&gt;Prevs!L$6,_tipo="Semanal"),
       AND(_mes&gt;AI$2,_tipo="Mensal")
      )), 0,
IF($G29&gt;0,INDEX($O$4:$Z$323,$G29,W$2),0)+IF($H29&gt;0,INDEX($O$4:$Z$323,$H29,W$2),0)+IF($I29&gt;0,INDEX($O$4:$Z$323,$I29,W$2),0)+IF($J29&gt;0,INDEX($O$4:$Z$323,$J29,W$2),0)+IF($K29&gt;0,INDEX($O$4:$Z$323,$K29,W$2),0)+IF($L29&gt;0,INDEX($O$4:$Z$323,$L29,W$2),0))</f>
        <v>0</v>
      </c>
      <c r="AJ29" s="259">
        <f>IF(AND(NOT(_incrementaisPassadas),
      OR(
       AND(_semanaAtual&gt;Prevs!M$6,_tipo="Semanal"),
       AND(_mes&gt;AJ$2,_tipo="Mensal")
      )), 0,
IF($G29&gt;0,INDEX($O$4:$Z$323,$G29,X$2),0)+IF($H29&gt;0,INDEX($O$4:$Z$323,$H29,X$2),0)+IF($I29&gt;0,INDEX($O$4:$Z$323,$I29,X$2),0)+IF($J29&gt;0,INDEX($O$4:$Z$323,$J29,X$2),0)+IF($K29&gt;0,INDEX($O$4:$Z$323,$K29,X$2),0)+IF($L29&gt;0,INDEX($O$4:$Z$323,$L29,X$2),0))</f>
        <v>0</v>
      </c>
      <c r="AK29" s="259">
        <f>IF(AND(NOT(_incrementaisPassadas),
      OR(
       AND(_semanaAtual&gt;Prevs!N$6,_tipo="Semanal"),
       AND(_mes&gt;AK$2,_tipo="Mensal")
      )), 0,
IF($G29&gt;0,INDEX($O$4:$Z$323,$G29,Y$2),0)+IF($H29&gt;0,INDEX($O$4:$Z$323,$H29,Y$2),0)+IF($I29&gt;0,INDEX($O$4:$Z$323,$I29,Y$2),0)+IF($J29&gt;0,INDEX($O$4:$Z$323,$J29,Y$2),0)+IF($K29&gt;0,INDEX($O$4:$Z$323,$K29,Y$2),0)+IF($L29&gt;0,INDEX($O$4:$Z$323,$L29,Y$2),0))</f>
        <v>0</v>
      </c>
      <c r="AL29" s="259">
        <f>IF(AND(NOT(_incrementaisPassadas),
      OR(
       AND(_semanaAtual&gt;Prevs!O$6,_tipo="Semanal"),
       AND(_mes&gt;AL$2,_tipo="Mensal")
      )), 0,
IF($G29&gt;0,INDEX($O$4:$Z$323,$G29,Z$2),0)+IF($H29&gt;0,INDEX($O$4:$Z$323,$H29,Z$2),0)+IF($I29&gt;0,INDEX($O$4:$Z$323,$I29,Z$2),0)+IF($J29&gt;0,INDEX($O$4:$Z$323,$J29,Z$2),0)+IF($K29&gt;0,INDEX($O$4:$Z$323,$K29,Z$2),0)+IF($L29&gt;0,INDEX($O$4:$Z$323,$L29,Z$2),0))</f>
        <v>0</v>
      </c>
      <c r="AM29" s="113">
        <f t="shared" si="0"/>
        <v>0</v>
      </c>
      <c r="AN29">
        <f t="shared" si="1"/>
        <v>0</v>
      </c>
      <c r="AO29">
        <f t="shared" si="2"/>
        <v>0</v>
      </c>
      <c r="AP29">
        <f t="shared" si="3"/>
        <v>0</v>
      </c>
      <c r="AQ29">
        <f t="shared" si="4"/>
        <v>0</v>
      </c>
      <c r="AR29">
        <f t="shared" si="5"/>
        <v>0</v>
      </c>
      <c r="AS29">
        <f t="shared" si="6"/>
        <v>0</v>
      </c>
      <c r="AT29">
        <f t="shared" si="7"/>
        <v>0</v>
      </c>
      <c r="AU29">
        <f t="shared" si="8"/>
        <v>0</v>
      </c>
      <c r="AV29">
        <f t="shared" si="9"/>
        <v>0</v>
      </c>
      <c r="AW29">
        <f t="shared" si="10"/>
        <v>0</v>
      </c>
      <c r="AX29">
        <f t="shared" si="11"/>
        <v>0</v>
      </c>
    </row>
    <row r="30" spans="1:56" hidden="1" x14ac:dyDescent="0.25">
      <c r="A30" s="113">
        <v>27</v>
      </c>
      <c r="B30" s="176"/>
      <c r="C30" s="113">
        <v>0</v>
      </c>
      <c r="D30" s="113">
        <v>0</v>
      </c>
      <c r="E30" s="113" t="s">
        <v>686</v>
      </c>
      <c r="F30" s="113" t="s">
        <v>686</v>
      </c>
      <c r="G30" s="357"/>
      <c r="H30" s="357"/>
      <c r="I30" s="357"/>
      <c r="N30" s="113">
        <f>MATCH(A30,Entrada!$A$53:$A$372,0)</f>
        <v>27</v>
      </c>
      <c r="O30" s="113">
        <f>IF(NOT(ISNA($N30)),INDEX(Entrada!$C$53:$N$372,$N30,O$2),0)</f>
        <v>0</v>
      </c>
      <c r="P30">
        <f>IF(NOT(ISNA($N30)),INDEX(Entrada!$C$53:$N$372,$N30,P$2),0)</f>
        <v>0</v>
      </c>
      <c r="Q30">
        <f>IF(NOT(ISNA($N30)),INDEX(Entrada!$C$53:$N$372,$N30,Q$2),0)</f>
        <v>0</v>
      </c>
      <c r="R30">
        <f>IF(NOT(ISNA($N30)),INDEX(Entrada!$C$53:$N$372,$N30,R$2),0)</f>
        <v>0</v>
      </c>
      <c r="S30">
        <f>IF(NOT(ISNA($N30)),INDEX(Entrada!$C$53:$N$372,$N30,S$2),0)</f>
        <v>0</v>
      </c>
      <c r="T30">
        <f>IF(NOT(ISNA($N30)),INDEX(Entrada!$C$53:$N$372,$N30,T$2),0)</f>
        <v>0</v>
      </c>
      <c r="U30">
        <f>IF(NOT(ISNA($N30)),INDEX(Entrada!$C$53:$N$372,$N30,U$2),0)</f>
        <v>0</v>
      </c>
      <c r="V30" s="192">
        <f>IF(NOT(ISNA($N30)),INDEX(Entrada!$C$53:$N$372,$N30,V$2),0)</f>
        <v>0</v>
      </c>
      <c r="W30" s="192">
        <f>IF(NOT(ISNA($N30)),INDEX(Entrada!$C$53:$N$372,$N30,W$2),0)</f>
        <v>0</v>
      </c>
      <c r="X30" s="192">
        <f>IF(NOT(ISNA($N30)),INDEX(Entrada!$C$53:$N$372,$N30,X$2),0)</f>
        <v>0</v>
      </c>
      <c r="Y30" s="192">
        <f>IF(NOT(ISNA($N30)),INDEX(Entrada!$C$53:$N$372,$N30,Y$2),0)</f>
        <v>0</v>
      </c>
      <c r="Z30" s="192">
        <f>IF(NOT(ISNA($N30)),INDEX(Entrada!$C$53:$N$372,$N30,Z$2),0)</f>
        <v>0</v>
      </c>
      <c r="AA30" s="259">
        <f>IF(AND(NOT(_incrementaisPassadas),
      OR(
       AND(_semanaAtual&gt;Prevs!D$6,_tipo="Semanal"),
       AND(_mes&gt;AA$2,_tipo="Mensal")
      )), 0,
IF($G30&gt;0,INDEX($O$4:$Z$323,$G30,O$2),0)+IF($H30&gt;0,INDEX($O$4:$Z$323,$H30,O$2),0)+IF($I30&gt;0,INDEX($O$4:$Z$323,$I30,O$2),0)+IF($J30&gt;0,INDEX($O$4:$Z$323,$J30,O$2),0)+IF($K30&gt;0,INDEX($O$4:$Z$323,$K30,O$2),0)+IF($L30&gt;0,INDEX($O$4:$Z$323,$L30,O$2),0))</f>
        <v>0</v>
      </c>
      <c r="AB30" s="259">
        <f>IF(AND(NOT(_incrementaisPassadas),
      OR(
       AND(_semanaAtual&gt;Prevs!E$6,_tipo="Semanal"),
       AND(_mes&gt;AB$2,_tipo="Mensal")
      )), 0,
IF($G30&gt;0,INDEX($O$4:$Z$323,$G30,P$2),0)+IF($H30&gt;0,INDEX($O$4:$Z$323,$H30,P$2),0)+IF($I30&gt;0,INDEX($O$4:$Z$323,$I30,P$2),0)+IF($J30&gt;0,INDEX($O$4:$Z$323,$J30,P$2),0)+IF($K30&gt;0,INDEX($O$4:$Z$323,$K30,P$2),0)+IF($L30&gt;0,INDEX($O$4:$Z$323,$L30,P$2),0))</f>
        <v>0</v>
      </c>
      <c r="AC30" s="259">
        <f>IF(AND(NOT(_incrementaisPassadas),
      OR(
       AND(_semanaAtual&gt;Prevs!F$6,_tipo="Semanal"),
       AND(_mes&gt;AC$2,_tipo="Mensal")
      )), 0,
IF($G30&gt;0,INDEX($O$4:$Z$323,$G30,Q$2),0)+IF($H30&gt;0,INDEX($O$4:$Z$323,$H30,Q$2),0)+IF($I30&gt;0,INDEX($O$4:$Z$323,$I30,Q$2),0)+IF($J30&gt;0,INDEX($O$4:$Z$323,$J30,Q$2),0)+IF($K30&gt;0,INDEX($O$4:$Z$323,$K30,Q$2),0)+IF($L30&gt;0,INDEX($O$4:$Z$323,$L30,Q$2),0))</f>
        <v>0</v>
      </c>
      <c r="AD30" s="259">
        <f>IF(AND(NOT(_incrementaisPassadas),
      OR(
       AND(_semanaAtual&gt;Prevs!G$6,_tipo="Semanal"),
       AND(_mes&gt;AD$2,_tipo="Mensal")
      )), 0,
IF($G30&gt;0,INDEX($O$4:$Z$323,$G30,R$2),0)+IF($H30&gt;0,INDEX($O$4:$Z$323,$H30,R$2),0)+IF($I30&gt;0,INDEX($O$4:$Z$323,$I30,R$2),0)+IF($J30&gt;0,INDEX($O$4:$Z$323,$J30,R$2),0)+IF($K30&gt;0,INDEX($O$4:$Z$323,$K30,R$2),0)+IF($L30&gt;0,INDEX($O$4:$Z$323,$L30,R$2),0))</f>
        <v>0</v>
      </c>
      <c r="AE30" s="259">
        <f>IF(AND(NOT(_incrementaisPassadas),
      OR(
       AND(_semanaAtual&gt;Prevs!H$6,_tipo="Semanal"),
       AND(_mes&gt;AE$2,_tipo="Mensal")
      )), 0,
IF($G30&gt;0,INDEX($O$4:$Z$323,$G30,S$2),0)+IF($H30&gt;0,INDEX($O$4:$Z$323,$H30,S$2),0)+IF($I30&gt;0,INDEX($O$4:$Z$323,$I30,S$2),0)+IF($J30&gt;0,INDEX($O$4:$Z$323,$J30,S$2),0)+IF($K30&gt;0,INDEX($O$4:$Z$323,$K30,S$2),0)+IF($L30&gt;0,INDEX($O$4:$Z$323,$L30,S$2),0))</f>
        <v>0</v>
      </c>
      <c r="AF30" s="259">
        <f>IF(AND(NOT(_incrementaisPassadas),
      OR(
       AND(_semanaAtual&gt;Prevs!I$6,_tipo="Semanal"),
       AND(_mes&gt;AF$2,_tipo="Mensal")
      )), 0,
IF($G30&gt;0,INDEX($O$4:$Z$323,$G30,T$2),0)+IF($H30&gt;0,INDEX($O$4:$Z$323,$H30,T$2),0)+IF($I30&gt;0,INDEX($O$4:$Z$323,$I30,T$2),0)+IF($J30&gt;0,INDEX($O$4:$Z$323,$J30,T$2),0)+IF($K30&gt;0,INDEX($O$4:$Z$323,$K30,T$2),0)+IF($L30&gt;0,INDEX($O$4:$Z$323,$L30,T$2),0))</f>
        <v>0</v>
      </c>
      <c r="AG30" s="259">
        <f>IF(AND(NOT(_incrementaisPassadas),
      OR(
       AND(_semanaAtual&gt;Prevs!J$6,_tipo="Semanal"),
       AND(_mes&gt;AG$2,_tipo="Mensal")
      )), 0,
IF($G30&gt;0,INDEX($O$4:$Z$323,$G30,U$2),0)+IF($H30&gt;0,INDEX($O$4:$Z$323,$H30,U$2),0)+IF($I30&gt;0,INDEX($O$4:$Z$323,$I30,U$2),0)+IF($J30&gt;0,INDEX($O$4:$Z$323,$J30,U$2),0)+IF($K30&gt;0,INDEX($O$4:$Z$323,$K30,U$2),0)+IF($L30&gt;0,INDEX($O$4:$Z$323,$L30,U$2),0))</f>
        <v>0</v>
      </c>
      <c r="AH30" s="259">
        <f>IF(AND(NOT(_incrementaisPassadas),
      OR(
       AND(_semanaAtual&gt;Prevs!K$6,_tipo="Semanal"),
       AND(_mes&gt;AH$2,_tipo="Mensal")
      )), 0,
IF($G30&gt;0,INDEX($O$4:$Z$323,$G30,V$2),0)+IF($H30&gt;0,INDEX($O$4:$Z$323,$H30,V$2),0)+IF($I30&gt;0,INDEX($O$4:$Z$323,$I30,V$2),0)+IF($J30&gt;0,INDEX($O$4:$Z$323,$J30,V$2),0)+IF($K30&gt;0,INDEX($O$4:$Z$323,$K30,V$2),0)+IF($L30&gt;0,INDEX($O$4:$Z$323,$L30,V$2),0))</f>
        <v>0</v>
      </c>
      <c r="AI30" s="259">
        <f>IF(AND(NOT(_incrementaisPassadas),
      OR(
       AND(_semanaAtual&gt;Prevs!L$6,_tipo="Semanal"),
       AND(_mes&gt;AI$2,_tipo="Mensal")
      )), 0,
IF($G30&gt;0,INDEX($O$4:$Z$323,$G30,W$2),0)+IF($H30&gt;0,INDEX($O$4:$Z$323,$H30,W$2),0)+IF($I30&gt;0,INDEX($O$4:$Z$323,$I30,W$2),0)+IF($J30&gt;0,INDEX($O$4:$Z$323,$J30,W$2),0)+IF($K30&gt;0,INDEX($O$4:$Z$323,$K30,W$2),0)+IF($L30&gt;0,INDEX($O$4:$Z$323,$L30,W$2),0))</f>
        <v>0</v>
      </c>
      <c r="AJ30" s="259">
        <f>IF(AND(NOT(_incrementaisPassadas),
      OR(
       AND(_semanaAtual&gt;Prevs!M$6,_tipo="Semanal"),
       AND(_mes&gt;AJ$2,_tipo="Mensal")
      )), 0,
IF($G30&gt;0,INDEX($O$4:$Z$323,$G30,X$2),0)+IF($H30&gt;0,INDEX($O$4:$Z$323,$H30,X$2),0)+IF($I30&gt;0,INDEX($O$4:$Z$323,$I30,X$2),0)+IF($J30&gt;0,INDEX($O$4:$Z$323,$J30,X$2),0)+IF($K30&gt;0,INDEX($O$4:$Z$323,$K30,X$2),0)+IF($L30&gt;0,INDEX($O$4:$Z$323,$L30,X$2),0))</f>
        <v>0</v>
      </c>
      <c r="AK30" s="259">
        <f>IF(AND(NOT(_incrementaisPassadas),
      OR(
       AND(_semanaAtual&gt;Prevs!N$6,_tipo="Semanal"),
       AND(_mes&gt;AK$2,_tipo="Mensal")
      )), 0,
IF($G30&gt;0,INDEX($O$4:$Z$323,$G30,Y$2),0)+IF($H30&gt;0,INDEX($O$4:$Z$323,$H30,Y$2),0)+IF($I30&gt;0,INDEX($O$4:$Z$323,$I30,Y$2),0)+IF($J30&gt;0,INDEX($O$4:$Z$323,$J30,Y$2),0)+IF($K30&gt;0,INDEX($O$4:$Z$323,$K30,Y$2),0)+IF($L30&gt;0,INDEX($O$4:$Z$323,$L30,Y$2),0))</f>
        <v>0</v>
      </c>
      <c r="AL30" s="259">
        <f>IF(AND(NOT(_incrementaisPassadas),
      OR(
       AND(_semanaAtual&gt;Prevs!O$6,_tipo="Semanal"),
       AND(_mes&gt;AL$2,_tipo="Mensal")
      )), 0,
IF($G30&gt;0,INDEX($O$4:$Z$323,$G30,Z$2),0)+IF($H30&gt;0,INDEX($O$4:$Z$323,$H30,Z$2),0)+IF($I30&gt;0,INDEX($O$4:$Z$323,$I30,Z$2),0)+IF($J30&gt;0,INDEX($O$4:$Z$323,$J30,Z$2),0)+IF($K30&gt;0,INDEX($O$4:$Z$323,$K30,Z$2),0)+IF($L30&gt;0,INDEX($O$4:$Z$323,$L30,Z$2),0))</f>
        <v>0</v>
      </c>
      <c r="AM30" s="113">
        <f t="shared" si="0"/>
        <v>0</v>
      </c>
      <c r="AN30">
        <f t="shared" si="1"/>
        <v>0</v>
      </c>
      <c r="AO30">
        <f t="shared" si="2"/>
        <v>0</v>
      </c>
      <c r="AP30">
        <f t="shared" si="3"/>
        <v>0</v>
      </c>
      <c r="AQ30">
        <f t="shared" si="4"/>
        <v>0</v>
      </c>
      <c r="AR30">
        <f t="shared" si="5"/>
        <v>0</v>
      </c>
      <c r="AS30">
        <f t="shared" si="6"/>
        <v>0</v>
      </c>
      <c r="AT30">
        <f t="shared" si="7"/>
        <v>0</v>
      </c>
      <c r="AU30">
        <f t="shared" si="8"/>
        <v>0</v>
      </c>
      <c r="AV30">
        <f t="shared" si="9"/>
        <v>0</v>
      </c>
      <c r="AW30">
        <f t="shared" si="10"/>
        <v>0</v>
      </c>
      <c r="AX30">
        <f t="shared" si="11"/>
        <v>0</v>
      </c>
    </row>
    <row r="31" spans="1:56" hidden="1" x14ac:dyDescent="0.25">
      <c r="A31" s="113">
        <v>28</v>
      </c>
      <c r="B31" s="176" t="s">
        <v>257</v>
      </c>
      <c r="C31" s="113">
        <v>1931</v>
      </c>
      <c r="D31" s="113">
        <v>2013</v>
      </c>
      <c r="E31" s="177" t="s">
        <v>3</v>
      </c>
      <c r="F31" s="177" t="s">
        <v>289</v>
      </c>
      <c r="G31" s="357"/>
      <c r="H31" s="357"/>
      <c r="I31" s="357"/>
      <c r="N31" s="113">
        <f>MATCH(A31,Entrada!$A$53:$A$372,0)</f>
        <v>28</v>
      </c>
      <c r="O31" s="113">
        <f>IF(NOT(ISNA($N31)),INDEX(Entrada!$C$53:$N$372,$N31,O$2),0)</f>
        <v>632</v>
      </c>
      <c r="P31">
        <f>IF(NOT(ISNA($N31)),INDEX(Entrada!$C$53:$N$372,$N31,P$2),0)</f>
        <v>640</v>
      </c>
      <c r="Q31">
        <f>IF(NOT(ISNA($N31)),INDEX(Entrada!$C$53:$N$372,$N31,Q$2),0)</f>
        <v>605</v>
      </c>
      <c r="R31">
        <f>IF(NOT(ISNA($N31)),INDEX(Entrada!$C$53:$N$372,$N31,R$2),0)</f>
        <v>462</v>
      </c>
      <c r="S31">
        <f>IF(NOT(ISNA($N31)),INDEX(Entrada!$C$53:$N$372,$N31,S$2),0)</f>
        <v>316</v>
      </c>
      <c r="T31">
        <f>IF(NOT(ISNA($N31)),INDEX(Entrada!$C$53:$N$372,$N31,T$2),0)</f>
        <v>248</v>
      </c>
      <c r="U31">
        <f>IF(NOT(ISNA($N31)),INDEX(Entrada!$C$53:$N$372,$N31,U$2),0)</f>
        <v>205</v>
      </c>
      <c r="V31" s="192">
        <f>IF(NOT(ISNA($N31)),INDEX(Entrada!$C$53:$N$372,$N31,V$2),0)</f>
        <v>170</v>
      </c>
      <c r="W31" s="192">
        <f>IF(NOT(ISNA($N31)),INDEX(Entrada!$C$53:$N$372,$N31,W$2),0)</f>
        <v>156</v>
      </c>
      <c r="X31" s="192">
        <f>IF(NOT(ISNA($N31)),INDEX(Entrada!$C$53:$N$372,$N31,X$2),0)</f>
        <v>187</v>
      </c>
      <c r="Y31" s="192">
        <f>IF(NOT(ISNA($N31)),INDEX(Entrada!$C$53:$N$372,$N31,Y$2),0)</f>
        <v>274</v>
      </c>
      <c r="Z31" s="192">
        <f>IF(NOT(ISNA($N31)),INDEX(Entrada!$C$53:$N$372,$N31,Z$2),0)</f>
        <v>452</v>
      </c>
      <c r="AA31" s="259">
        <f>IF(AND(NOT(_incrementaisPassadas),
      OR(
       AND(_semanaAtual&gt;Prevs!D$6,_tipo="Semanal"),
       AND(_mes&gt;AA$2,_tipo="Mensal")
      )), 0,
IF($G31&gt;0,INDEX($O$4:$Z$323,$G31,O$2),0)+IF($H31&gt;0,INDEX($O$4:$Z$323,$H31,O$2),0)+IF($I31&gt;0,INDEX($O$4:$Z$323,$I31,O$2),0)+IF($J31&gt;0,INDEX($O$4:$Z$323,$J31,O$2),0)+IF($K31&gt;0,INDEX($O$4:$Z$323,$K31,O$2),0)+IF($L31&gt;0,INDEX($O$4:$Z$323,$L31,O$2),0))</f>
        <v>0</v>
      </c>
      <c r="AB31" s="259">
        <f>IF(AND(NOT(_incrementaisPassadas),
      OR(
       AND(_semanaAtual&gt;Prevs!E$6,_tipo="Semanal"),
       AND(_mes&gt;AB$2,_tipo="Mensal")
      )), 0,
IF($G31&gt;0,INDEX($O$4:$Z$323,$G31,P$2),0)+IF($H31&gt;0,INDEX($O$4:$Z$323,$H31,P$2),0)+IF($I31&gt;0,INDEX($O$4:$Z$323,$I31,P$2),0)+IF($J31&gt;0,INDEX($O$4:$Z$323,$J31,P$2),0)+IF($K31&gt;0,INDEX($O$4:$Z$323,$K31,P$2),0)+IF($L31&gt;0,INDEX($O$4:$Z$323,$L31,P$2),0))</f>
        <v>0</v>
      </c>
      <c r="AC31" s="259">
        <f>IF(AND(NOT(_incrementaisPassadas),
      OR(
       AND(_semanaAtual&gt;Prevs!F$6,_tipo="Semanal"),
       AND(_mes&gt;AC$2,_tipo="Mensal")
      )), 0,
IF($G31&gt;0,INDEX($O$4:$Z$323,$G31,Q$2),0)+IF($H31&gt;0,INDEX($O$4:$Z$323,$H31,Q$2),0)+IF($I31&gt;0,INDEX($O$4:$Z$323,$I31,Q$2),0)+IF($J31&gt;0,INDEX($O$4:$Z$323,$J31,Q$2),0)+IF($K31&gt;0,INDEX($O$4:$Z$323,$K31,Q$2),0)+IF($L31&gt;0,INDEX($O$4:$Z$323,$L31,Q$2),0))</f>
        <v>0</v>
      </c>
      <c r="AD31" s="259">
        <f>IF(AND(NOT(_incrementaisPassadas),
      OR(
       AND(_semanaAtual&gt;Prevs!G$6,_tipo="Semanal"),
       AND(_mes&gt;AD$2,_tipo="Mensal")
      )), 0,
IF($G31&gt;0,INDEX($O$4:$Z$323,$G31,R$2),0)+IF($H31&gt;0,INDEX($O$4:$Z$323,$H31,R$2),0)+IF($I31&gt;0,INDEX($O$4:$Z$323,$I31,R$2),0)+IF($J31&gt;0,INDEX($O$4:$Z$323,$J31,R$2),0)+IF($K31&gt;0,INDEX($O$4:$Z$323,$K31,R$2),0)+IF($L31&gt;0,INDEX($O$4:$Z$323,$L31,R$2),0))</f>
        <v>0</v>
      </c>
      <c r="AE31" s="259">
        <f>IF(AND(NOT(_incrementaisPassadas),
      OR(
       AND(_semanaAtual&gt;Prevs!H$6,_tipo="Semanal"),
       AND(_mes&gt;AE$2,_tipo="Mensal")
      )), 0,
IF($G31&gt;0,INDEX($O$4:$Z$323,$G31,S$2),0)+IF($H31&gt;0,INDEX($O$4:$Z$323,$H31,S$2),0)+IF($I31&gt;0,INDEX($O$4:$Z$323,$I31,S$2),0)+IF($J31&gt;0,INDEX($O$4:$Z$323,$J31,S$2),0)+IF($K31&gt;0,INDEX($O$4:$Z$323,$K31,S$2),0)+IF($L31&gt;0,INDEX($O$4:$Z$323,$L31,S$2),0))</f>
        <v>0</v>
      </c>
      <c r="AF31" s="259">
        <f>IF(AND(NOT(_incrementaisPassadas),
      OR(
       AND(_semanaAtual&gt;Prevs!I$6,_tipo="Semanal"),
       AND(_mes&gt;AF$2,_tipo="Mensal")
      )), 0,
IF($G31&gt;0,INDEX($O$4:$Z$323,$G31,T$2),0)+IF($H31&gt;0,INDEX($O$4:$Z$323,$H31,T$2),0)+IF($I31&gt;0,INDEX($O$4:$Z$323,$I31,T$2),0)+IF($J31&gt;0,INDEX($O$4:$Z$323,$J31,T$2),0)+IF($K31&gt;0,INDEX($O$4:$Z$323,$K31,T$2),0)+IF($L31&gt;0,INDEX($O$4:$Z$323,$L31,T$2),0))</f>
        <v>0</v>
      </c>
      <c r="AG31" s="259">
        <f>IF(AND(NOT(_incrementaisPassadas),
      OR(
       AND(_semanaAtual&gt;Prevs!J$6,_tipo="Semanal"),
       AND(_mes&gt;AG$2,_tipo="Mensal")
      )), 0,
IF($G31&gt;0,INDEX($O$4:$Z$323,$G31,U$2),0)+IF($H31&gt;0,INDEX($O$4:$Z$323,$H31,U$2),0)+IF($I31&gt;0,INDEX($O$4:$Z$323,$I31,U$2),0)+IF($J31&gt;0,INDEX($O$4:$Z$323,$J31,U$2),0)+IF($K31&gt;0,INDEX($O$4:$Z$323,$K31,U$2),0)+IF($L31&gt;0,INDEX($O$4:$Z$323,$L31,U$2),0))</f>
        <v>0</v>
      </c>
      <c r="AH31" s="259">
        <f>IF(AND(NOT(_incrementaisPassadas),
      OR(
       AND(_semanaAtual&gt;Prevs!K$6,_tipo="Semanal"),
       AND(_mes&gt;AH$2,_tipo="Mensal")
      )), 0,
IF($G31&gt;0,INDEX($O$4:$Z$323,$G31,V$2),0)+IF($H31&gt;0,INDEX($O$4:$Z$323,$H31,V$2),0)+IF($I31&gt;0,INDEX($O$4:$Z$323,$I31,V$2),0)+IF($J31&gt;0,INDEX($O$4:$Z$323,$J31,V$2),0)+IF($K31&gt;0,INDEX($O$4:$Z$323,$K31,V$2),0)+IF($L31&gt;0,INDEX($O$4:$Z$323,$L31,V$2),0))</f>
        <v>0</v>
      </c>
      <c r="AI31" s="259">
        <f>IF(AND(NOT(_incrementaisPassadas),
      OR(
       AND(_semanaAtual&gt;Prevs!L$6,_tipo="Semanal"),
       AND(_mes&gt;AI$2,_tipo="Mensal")
      )), 0,
IF($G31&gt;0,INDEX($O$4:$Z$323,$G31,W$2),0)+IF($H31&gt;0,INDEX($O$4:$Z$323,$H31,W$2),0)+IF($I31&gt;0,INDEX($O$4:$Z$323,$I31,W$2),0)+IF($J31&gt;0,INDEX($O$4:$Z$323,$J31,W$2),0)+IF($K31&gt;0,INDEX($O$4:$Z$323,$K31,W$2),0)+IF($L31&gt;0,INDEX($O$4:$Z$323,$L31,W$2),0))</f>
        <v>0</v>
      </c>
      <c r="AJ31" s="259">
        <f>IF(AND(NOT(_incrementaisPassadas),
      OR(
       AND(_semanaAtual&gt;Prevs!M$6,_tipo="Semanal"),
       AND(_mes&gt;AJ$2,_tipo="Mensal")
      )), 0,
IF($G31&gt;0,INDEX($O$4:$Z$323,$G31,X$2),0)+IF($H31&gt;0,INDEX($O$4:$Z$323,$H31,X$2),0)+IF($I31&gt;0,INDEX($O$4:$Z$323,$I31,X$2),0)+IF($J31&gt;0,INDEX($O$4:$Z$323,$J31,X$2),0)+IF($K31&gt;0,INDEX($O$4:$Z$323,$K31,X$2),0)+IF($L31&gt;0,INDEX($O$4:$Z$323,$L31,X$2),0))</f>
        <v>0</v>
      </c>
      <c r="AK31" s="259">
        <f>IF(AND(NOT(_incrementaisPassadas),
      OR(
       AND(_semanaAtual&gt;Prevs!N$6,_tipo="Semanal"),
       AND(_mes&gt;AK$2,_tipo="Mensal")
      )), 0,
IF($G31&gt;0,INDEX($O$4:$Z$323,$G31,Y$2),0)+IF($H31&gt;0,INDEX($O$4:$Z$323,$H31,Y$2),0)+IF($I31&gt;0,INDEX($O$4:$Z$323,$I31,Y$2),0)+IF($J31&gt;0,INDEX($O$4:$Z$323,$J31,Y$2),0)+IF($K31&gt;0,INDEX($O$4:$Z$323,$K31,Y$2),0)+IF($L31&gt;0,INDEX($O$4:$Z$323,$L31,Y$2),0))</f>
        <v>0</v>
      </c>
      <c r="AL31" s="259">
        <f>IF(AND(NOT(_incrementaisPassadas),
      OR(
       AND(_semanaAtual&gt;Prevs!O$6,_tipo="Semanal"),
       AND(_mes&gt;AL$2,_tipo="Mensal")
      )), 0,
IF($G31&gt;0,INDEX($O$4:$Z$323,$G31,Z$2),0)+IF($H31&gt;0,INDEX($O$4:$Z$323,$H31,Z$2),0)+IF($I31&gt;0,INDEX($O$4:$Z$323,$I31,Z$2),0)+IF($J31&gt;0,INDEX($O$4:$Z$323,$J31,Z$2),0)+IF($K31&gt;0,INDEX($O$4:$Z$323,$K31,Z$2),0)+IF($L31&gt;0,INDEX($O$4:$Z$323,$L31,Z$2),0))</f>
        <v>0</v>
      </c>
      <c r="AM31" s="113">
        <f t="shared" si="0"/>
        <v>632</v>
      </c>
      <c r="AN31">
        <f t="shared" si="1"/>
        <v>640</v>
      </c>
      <c r="AO31">
        <f t="shared" si="2"/>
        <v>605</v>
      </c>
      <c r="AP31">
        <f t="shared" si="3"/>
        <v>462</v>
      </c>
      <c r="AQ31">
        <f t="shared" si="4"/>
        <v>316</v>
      </c>
      <c r="AR31">
        <f t="shared" si="5"/>
        <v>248</v>
      </c>
      <c r="AS31">
        <f t="shared" si="6"/>
        <v>205</v>
      </c>
      <c r="AT31">
        <f t="shared" si="7"/>
        <v>170</v>
      </c>
      <c r="AU31">
        <f t="shared" si="8"/>
        <v>156</v>
      </c>
      <c r="AV31">
        <f t="shared" si="9"/>
        <v>187</v>
      </c>
      <c r="AW31">
        <f t="shared" si="10"/>
        <v>274</v>
      </c>
      <c r="AX31">
        <f t="shared" si="11"/>
        <v>452</v>
      </c>
      <c r="BC31" s="259">
        <v>207</v>
      </c>
    </row>
    <row r="32" spans="1:56" hidden="1" x14ac:dyDescent="0.25">
      <c r="A32" s="113">
        <v>29</v>
      </c>
      <c r="B32" s="176"/>
      <c r="C32" s="113">
        <v>0</v>
      </c>
      <c r="D32" s="113">
        <v>0</v>
      </c>
      <c r="E32" s="113" t="s">
        <v>686</v>
      </c>
      <c r="F32" s="113" t="s">
        <v>686</v>
      </c>
      <c r="G32" s="357"/>
      <c r="H32" s="357"/>
      <c r="I32" s="357"/>
      <c r="N32" s="113">
        <f>MATCH(A32,Entrada!$A$53:$A$372,0)</f>
        <v>29</v>
      </c>
      <c r="O32" s="113">
        <f>IF(NOT(ISNA($N32)),INDEX(Entrada!$C$53:$N$372,$N32,O$2),0)</f>
        <v>0</v>
      </c>
      <c r="P32">
        <f>IF(NOT(ISNA($N32)),INDEX(Entrada!$C$53:$N$372,$N32,P$2),0)</f>
        <v>0</v>
      </c>
      <c r="Q32">
        <f>IF(NOT(ISNA($N32)),INDEX(Entrada!$C$53:$N$372,$N32,Q$2),0)</f>
        <v>0</v>
      </c>
      <c r="R32">
        <f>IF(NOT(ISNA($N32)),INDEX(Entrada!$C$53:$N$372,$N32,R$2),0)</f>
        <v>0</v>
      </c>
      <c r="S32">
        <f>IF(NOT(ISNA($N32)),INDEX(Entrada!$C$53:$N$372,$N32,S$2),0)</f>
        <v>0</v>
      </c>
      <c r="T32">
        <f>IF(NOT(ISNA($N32)),INDEX(Entrada!$C$53:$N$372,$N32,T$2),0)</f>
        <v>0</v>
      </c>
      <c r="U32">
        <f>IF(NOT(ISNA($N32)),INDEX(Entrada!$C$53:$N$372,$N32,U$2),0)</f>
        <v>0</v>
      </c>
      <c r="V32" s="192">
        <f>IF(NOT(ISNA($N32)),INDEX(Entrada!$C$53:$N$372,$N32,V$2),0)</f>
        <v>0</v>
      </c>
      <c r="W32" s="192">
        <f>IF(NOT(ISNA($N32)),INDEX(Entrada!$C$53:$N$372,$N32,W$2),0)</f>
        <v>0</v>
      </c>
      <c r="X32" s="192">
        <f>IF(NOT(ISNA($N32)),INDEX(Entrada!$C$53:$N$372,$N32,X$2),0)</f>
        <v>0</v>
      </c>
      <c r="Y32" s="192">
        <f>IF(NOT(ISNA($N32)),INDEX(Entrada!$C$53:$N$372,$N32,Y$2),0)</f>
        <v>0</v>
      </c>
      <c r="Z32" s="192">
        <f>IF(NOT(ISNA($N32)),INDEX(Entrada!$C$53:$N$372,$N32,Z$2),0)</f>
        <v>0</v>
      </c>
      <c r="AA32" s="259">
        <f>IF(AND(NOT(_incrementaisPassadas),
      OR(
       AND(_semanaAtual&gt;Prevs!D$6,_tipo="Semanal"),
       AND(_mes&gt;AA$2,_tipo="Mensal")
      )), 0,
IF($G32&gt;0,INDEX($O$4:$Z$323,$G32,O$2),0)+IF($H32&gt;0,INDEX($O$4:$Z$323,$H32,O$2),0)+IF($I32&gt;0,INDEX($O$4:$Z$323,$I32,O$2),0)+IF($J32&gt;0,INDEX($O$4:$Z$323,$J32,O$2),0)+IF($K32&gt;0,INDEX($O$4:$Z$323,$K32,O$2),0)+IF($L32&gt;0,INDEX($O$4:$Z$323,$L32,O$2),0))</f>
        <v>0</v>
      </c>
      <c r="AB32" s="259">
        <f>IF(AND(NOT(_incrementaisPassadas),
      OR(
       AND(_semanaAtual&gt;Prevs!E$6,_tipo="Semanal"),
       AND(_mes&gt;AB$2,_tipo="Mensal")
      )), 0,
IF($G32&gt;0,INDEX($O$4:$Z$323,$G32,P$2),0)+IF($H32&gt;0,INDEX($O$4:$Z$323,$H32,P$2),0)+IF($I32&gt;0,INDEX($O$4:$Z$323,$I32,P$2),0)+IF($J32&gt;0,INDEX($O$4:$Z$323,$J32,P$2),0)+IF($K32&gt;0,INDEX($O$4:$Z$323,$K32,P$2),0)+IF($L32&gt;0,INDEX($O$4:$Z$323,$L32,P$2),0))</f>
        <v>0</v>
      </c>
      <c r="AC32" s="259">
        <f>IF(AND(NOT(_incrementaisPassadas),
      OR(
       AND(_semanaAtual&gt;Prevs!F$6,_tipo="Semanal"),
       AND(_mes&gt;AC$2,_tipo="Mensal")
      )), 0,
IF($G32&gt;0,INDEX($O$4:$Z$323,$G32,Q$2),0)+IF($H32&gt;0,INDEX($O$4:$Z$323,$H32,Q$2),0)+IF($I32&gt;0,INDEX($O$4:$Z$323,$I32,Q$2),0)+IF($J32&gt;0,INDEX($O$4:$Z$323,$J32,Q$2),0)+IF($K32&gt;0,INDEX($O$4:$Z$323,$K32,Q$2),0)+IF($L32&gt;0,INDEX($O$4:$Z$323,$L32,Q$2),0))</f>
        <v>0</v>
      </c>
      <c r="AD32" s="259">
        <f>IF(AND(NOT(_incrementaisPassadas),
      OR(
       AND(_semanaAtual&gt;Prevs!G$6,_tipo="Semanal"),
       AND(_mes&gt;AD$2,_tipo="Mensal")
      )), 0,
IF($G32&gt;0,INDEX($O$4:$Z$323,$G32,R$2),0)+IF($H32&gt;0,INDEX($O$4:$Z$323,$H32,R$2),0)+IF($I32&gt;0,INDEX($O$4:$Z$323,$I32,R$2),0)+IF($J32&gt;0,INDEX($O$4:$Z$323,$J32,R$2),0)+IF($K32&gt;0,INDEX($O$4:$Z$323,$K32,R$2),0)+IF($L32&gt;0,INDEX($O$4:$Z$323,$L32,R$2),0))</f>
        <v>0</v>
      </c>
      <c r="AE32" s="259">
        <f>IF(AND(NOT(_incrementaisPassadas),
      OR(
       AND(_semanaAtual&gt;Prevs!H$6,_tipo="Semanal"),
       AND(_mes&gt;AE$2,_tipo="Mensal")
      )), 0,
IF($G32&gt;0,INDEX($O$4:$Z$323,$G32,S$2),0)+IF($H32&gt;0,INDEX($O$4:$Z$323,$H32,S$2),0)+IF($I32&gt;0,INDEX($O$4:$Z$323,$I32,S$2),0)+IF($J32&gt;0,INDEX($O$4:$Z$323,$J32,S$2),0)+IF($K32&gt;0,INDEX($O$4:$Z$323,$K32,S$2),0)+IF($L32&gt;0,INDEX($O$4:$Z$323,$L32,S$2),0))</f>
        <v>0</v>
      </c>
      <c r="AF32" s="259">
        <f>IF(AND(NOT(_incrementaisPassadas),
      OR(
       AND(_semanaAtual&gt;Prevs!I$6,_tipo="Semanal"),
       AND(_mes&gt;AF$2,_tipo="Mensal")
      )), 0,
IF($G32&gt;0,INDEX($O$4:$Z$323,$G32,T$2),0)+IF($H32&gt;0,INDEX($O$4:$Z$323,$H32,T$2),0)+IF($I32&gt;0,INDEX($O$4:$Z$323,$I32,T$2),0)+IF($J32&gt;0,INDEX($O$4:$Z$323,$J32,T$2),0)+IF($K32&gt;0,INDEX($O$4:$Z$323,$K32,T$2),0)+IF($L32&gt;0,INDEX($O$4:$Z$323,$L32,T$2),0))</f>
        <v>0</v>
      </c>
      <c r="AG32" s="259">
        <f>IF(AND(NOT(_incrementaisPassadas),
      OR(
       AND(_semanaAtual&gt;Prevs!J$6,_tipo="Semanal"),
       AND(_mes&gt;AG$2,_tipo="Mensal")
      )), 0,
IF($G32&gt;0,INDEX($O$4:$Z$323,$G32,U$2),0)+IF($H32&gt;0,INDEX($O$4:$Z$323,$H32,U$2),0)+IF($I32&gt;0,INDEX($O$4:$Z$323,$I32,U$2),0)+IF($J32&gt;0,INDEX($O$4:$Z$323,$J32,U$2),0)+IF($K32&gt;0,INDEX($O$4:$Z$323,$K32,U$2),0)+IF($L32&gt;0,INDEX($O$4:$Z$323,$L32,U$2),0))</f>
        <v>0</v>
      </c>
      <c r="AH32" s="259">
        <f>IF(AND(NOT(_incrementaisPassadas),
      OR(
       AND(_semanaAtual&gt;Prevs!K$6,_tipo="Semanal"),
       AND(_mes&gt;AH$2,_tipo="Mensal")
      )), 0,
IF($G32&gt;0,INDEX($O$4:$Z$323,$G32,V$2),0)+IF($H32&gt;0,INDEX($O$4:$Z$323,$H32,V$2),0)+IF($I32&gt;0,INDEX($O$4:$Z$323,$I32,V$2),0)+IF($J32&gt;0,INDEX($O$4:$Z$323,$J32,V$2),0)+IF($K32&gt;0,INDEX($O$4:$Z$323,$K32,V$2),0)+IF($L32&gt;0,INDEX($O$4:$Z$323,$L32,V$2),0))</f>
        <v>0</v>
      </c>
      <c r="AI32" s="259">
        <f>IF(AND(NOT(_incrementaisPassadas),
      OR(
       AND(_semanaAtual&gt;Prevs!L$6,_tipo="Semanal"),
       AND(_mes&gt;AI$2,_tipo="Mensal")
      )), 0,
IF($G32&gt;0,INDEX($O$4:$Z$323,$G32,W$2),0)+IF($H32&gt;0,INDEX($O$4:$Z$323,$H32,W$2),0)+IF($I32&gt;0,INDEX($O$4:$Z$323,$I32,W$2),0)+IF($J32&gt;0,INDEX($O$4:$Z$323,$J32,W$2),0)+IF($K32&gt;0,INDEX($O$4:$Z$323,$K32,W$2),0)+IF($L32&gt;0,INDEX($O$4:$Z$323,$L32,W$2),0))</f>
        <v>0</v>
      </c>
      <c r="AJ32" s="259">
        <f>IF(AND(NOT(_incrementaisPassadas),
      OR(
       AND(_semanaAtual&gt;Prevs!M$6,_tipo="Semanal"),
       AND(_mes&gt;AJ$2,_tipo="Mensal")
      )), 0,
IF($G32&gt;0,INDEX($O$4:$Z$323,$G32,X$2),0)+IF($H32&gt;0,INDEX($O$4:$Z$323,$H32,X$2),0)+IF($I32&gt;0,INDEX($O$4:$Z$323,$I32,X$2),0)+IF($J32&gt;0,INDEX($O$4:$Z$323,$J32,X$2),0)+IF($K32&gt;0,INDEX($O$4:$Z$323,$K32,X$2),0)+IF($L32&gt;0,INDEX($O$4:$Z$323,$L32,X$2),0))</f>
        <v>0</v>
      </c>
      <c r="AK32" s="259">
        <f>IF(AND(NOT(_incrementaisPassadas),
      OR(
       AND(_semanaAtual&gt;Prevs!N$6,_tipo="Semanal"),
       AND(_mes&gt;AK$2,_tipo="Mensal")
      )), 0,
IF($G32&gt;0,INDEX($O$4:$Z$323,$G32,Y$2),0)+IF($H32&gt;0,INDEX($O$4:$Z$323,$H32,Y$2),0)+IF($I32&gt;0,INDEX($O$4:$Z$323,$I32,Y$2),0)+IF($J32&gt;0,INDEX($O$4:$Z$323,$J32,Y$2),0)+IF($K32&gt;0,INDEX($O$4:$Z$323,$K32,Y$2),0)+IF($L32&gt;0,INDEX($O$4:$Z$323,$L32,Y$2),0))</f>
        <v>0</v>
      </c>
      <c r="AL32" s="259">
        <f>IF(AND(NOT(_incrementaisPassadas),
      OR(
       AND(_semanaAtual&gt;Prevs!O$6,_tipo="Semanal"),
       AND(_mes&gt;AL$2,_tipo="Mensal")
      )), 0,
IF($G32&gt;0,INDEX($O$4:$Z$323,$G32,Z$2),0)+IF($H32&gt;0,INDEX($O$4:$Z$323,$H32,Z$2),0)+IF($I32&gt;0,INDEX($O$4:$Z$323,$I32,Z$2),0)+IF($J32&gt;0,INDEX($O$4:$Z$323,$J32,Z$2),0)+IF($K32&gt;0,INDEX($O$4:$Z$323,$K32,Z$2),0)+IF($L32&gt;0,INDEX($O$4:$Z$323,$L32,Z$2),0))</f>
        <v>0</v>
      </c>
      <c r="AM32" s="113">
        <f t="shared" si="0"/>
        <v>0</v>
      </c>
      <c r="AN32">
        <f t="shared" si="1"/>
        <v>0</v>
      </c>
      <c r="AO32">
        <f t="shared" si="2"/>
        <v>0</v>
      </c>
      <c r="AP32">
        <f t="shared" si="3"/>
        <v>0</v>
      </c>
      <c r="AQ32">
        <f t="shared" si="4"/>
        <v>0</v>
      </c>
      <c r="AR32">
        <f t="shared" si="5"/>
        <v>0</v>
      </c>
      <c r="AS32">
        <f t="shared" si="6"/>
        <v>0</v>
      </c>
      <c r="AT32">
        <f t="shared" si="7"/>
        <v>0</v>
      </c>
      <c r="AU32">
        <f t="shared" si="8"/>
        <v>0</v>
      </c>
      <c r="AV32">
        <f t="shared" si="9"/>
        <v>0</v>
      </c>
      <c r="AW32">
        <f t="shared" si="10"/>
        <v>0</v>
      </c>
      <c r="AX32">
        <f t="shared" si="11"/>
        <v>0</v>
      </c>
    </row>
    <row r="33" spans="1:59" hidden="1" x14ac:dyDescent="0.25">
      <c r="A33" s="113">
        <v>30</v>
      </c>
      <c r="B33" s="176"/>
      <c r="C33" s="113">
        <v>0</v>
      </c>
      <c r="D33" s="113">
        <v>0</v>
      </c>
      <c r="E33" s="113" t="s">
        <v>686</v>
      </c>
      <c r="F33" s="113" t="s">
        <v>686</v>
      </c>
      <c r="G33" s="357"/>
      <c r="H33" s="357"/>
      <c r="I33" s="357"/>
      <c r="N33" s="113">
        <f>MATCH(A33,Entrada!$A$53:$A$372,0)</f>
        <v>30</v>
      </c>
      <c r="O33" s="113">
        <f>IF(NOT(ISNA($N33)),INDEX(Entrada!$C$53:$N$372,$N33,O$2),0)</f>
        <v>0</v>
      </c>
      <c r="P33">
        <f>IF(NOT(ISNA($N33)),INDEX(Entrada!$C$53:$N$372,$N33,P$2),0)</f>
        <v>0</v>
      </c>
      <c r="Q33">
        <f>IF(NOT(ISNA($N33)),INDEX(Entrada!$C$53:$N$372,$N33,Q$2),0)</f>
        <v>0</v>
      </c>
      <c r="R33">
        <f>IF(NOT(ISNA($N33)),INDEX(Entrada!$C$53:$N$372,$N33,R$2),0)</f>
        <v>0</v>
      </c>
      <c r="S33">
        <f>IF(NOT(ISNA($N33)),INDEX(Entrada!$C$53:$N$372,$N33,S$2),0)</f>
        <v>0</v>
      </c>
      <c r="T33">
        <f>IF(NOT(ISNA($N33)),INDEX(Entrada!$C$53:$N$372,$N33,T$2),0)</f>
        <v>0</v>
      </c>
      <c r="U33">
        <f>IF(NOT(ISNA($N33)),INDEX(Entrada!$C$53:$N$372,$N33,U$2),0)</f>
        <v>0</v>
      </c>
      <c r="V33" s="192">
        <f>IF(NOT(ISNA($N33)),INDEX(Entrada!$C$53:$N$372,$N33,V$2),0)</f>
        <v>0</v>
      </c>
      <c r="W33" s="192">
        <f>IF(NOT(ISNA($N33)),INDEX(Entrada!$C$53:$N$372,$N33,W$2),0)</f>
        <v>0</v>
      </c>
      <c r="X33" s="192">
        <f>IF(NOT(ISNA($N33)),INDEX(Entrada!$C$53:$N$372,$N33,X$2),0)</f>
        <v>0</v>
      </c>
      <c r="Y33" s="192">
        <f>IF(NOT(ISNA($N33)),INDEX(Entrada!$C$53:$N$372,$N33,Y$2),0)</f>
        <v>0</v>
      </c>
      <c r="Z33" s="192">
        <f>IF(NOT(ISNA($N33)),INDEX(Entrada!$C$53:$N$372,$N33,Z$2),0)</f>
        <v>0</v>
      </c>
      <c r="AA33" s="259">
        <f>IF(AND(NOT(_incrementaisPassadas),
      OR(
       AND(_semanaAtual&gt;Prevs!D$6,_tipo="Semanal"),
       AND(_mes&gt;AA$2,_tipo="Mensal")
      )), 0,
IF($G33&gt;0,INDEX($O$4:$Z$323,$G33,O$2),0)+IF($H33&gt;0,INDEX($O$4:$Z$323,$H33,O$2),0)+IF($I33&gt;0,INDEX($O$4:$Z$323,$I33,O$2),0)+IF($J33&gt;0,INDEX($O$4:$Z$323,$J33,O$2),0)+IF($K33&gt;0,INDEX($O$4:$Z$323,$K33,O$2),0)+IF($L33&gt;0,INDEX($O$4:$Z$323,$L33,O$2),0))</f>
        <v>0</v>
      </c>
      <c r="AB33" s="259">
        <f>IF(AND(NOT(_incrementaisPassadas),
      OR(
       AND(_semanaAtual&gt;Prevs!E$6,_tipo="Semanal"),
       AND(_mes&gt;AB$2,_tipo="Mensal")
      )), 0,
IF($G33&gt;0,INDEX($O$4:$Z$323,$G33,P$2),0)+IF($H33&gt;0,INDEX($O$4:$Z$323,$H33,P$2),0)+IF($I33&gt;0,INDEX($O$4:$Z$323,$I33,P$2),0)+IF($J33&gt;0,INDEX($O$4:$Z$323,$J33,P$2),0)+IF($K33&gt;0,INDEX($O$4:$Z$323,$K33,P$2),0)+IF($L33&gt;0,INDEX($O$4:$Z$323,$L33,P$2),0))</f>
        <v>0</v>
      </c>
      <c r="AC33" s="259">
        <f>IF(AND(NOT(_incrementaisPassadas),
      OR(
       AND(_semanaAtual&gt;Prevs!F$6,_tipo="Semanal"),
       AND(_mes&gt;AC$2,_tipo="Mensal")
      )), 0,
IF($G33&gt;0,INDEX($O$4:$Z$323,$G33,Q$2),0)+IF($H33&gt;0,INDEX($O$4:$Z$323,$H33,Q$2),0)+IF($I33&gt;0,INDEX($O$4:$Z$323,$I33,Q$2),0)+IF($J33&gt;0,INDEX($O$4:$Z$323,$J33,Q$2),0)+IF($K33&gt;0,INDEX($O$4:$Z$323,$K33,Q$2),0)+IF($L33&gt;0,INDEX($O$4:$Z$323,$L33,Q$2),0))</f>
        <v>0</v>
      </c>
      <c r="AD33" s="259">
        <f>IF(AND(NOT(_incrementaisPassadas),
      OR(
       AND(_semanaAtual&gt;Prevs!G$6,_tipo="Semanal"),
       AND(_mes&gt;AD$2,_tipo="Mensal")
      )), 0,
IF($G33&gt;0,INDEX($O$4:$Z$323,$G33,R$2),0)+IF($H33&gt;0,INDEX($O$4:$Z$323,$H33,R$2),0)+IF($I33&gt;0,INDEX($O$4:$Z$323,$I33,R$2),0)+IF($J33&gt;0,INDEX($O$4:$Z$323,$J33,R$2),0)+IF($K33&gt;0,INDEX($O$4:$Z$323,$K33,R$2),0)+IF($L33&gt;0,INDEX($O$4:$Z$323,$L33,R$2),0))</f>
        <v>0</v>
      </c>
      <c r="AE33" s="259">
        <f>IF(AND(NOT(_incrementaisPassadas),
      OR(
       AND(_semanaAtual&gt;Prevs!H$6,_tipo="Semanal"),
       AND(_mes&gt;AE$2,_tipo="Mensal")
      )), 0,
IF($G33&gt;0,INDEX($O$4:$Z$323,$G33,S$2),0)+IF($H33&gt;0,INDEX($O$4:$Z$323,$H33,S$2),0)+IF($I33&gt;0,INDEX($O$4:$Z$323,$I33,S$2),0)+IF($J33&gt;0,INDEX($O$4:$Z$323,$J33,S$2),0)+IF($K33&gt;0,INDEX($O$4:$Z$323,$K33,S$2),0)+IF($L33&gt;0,INDEX($O$4:$Z$323,$L33,S$2),0))</f>
        <v>0</v>
      </c>
      <c r="AF33" s="259">
        <f>IF(AND(NOT(_incrementaisPassadas),
      OR(
       AND(_semanaAtual&gt;Prevs!I$6,_tipo="Semanal"),
       AND(_mes&gt;AF$2,_tipo="Mensal")
      )), 0,
IF($G33&gt;0,INDEX($O$4:$Z$323,$G33,T$2),0)+IF($H33&gt;0,INDEX($O$4:$Z$323,$H33,T$2),0)+IF($I33&gt;0,INDEX($O$4:$Z$323,$I33,T$2),0)+IF($J33&gt;0,INDEX($O$4:$Z$323,$J33,T$2),0)+IF($K33&gt;0,INDEX($O$4:$Z$323,$K33,T$2),0)+IF($L33&gt;0,INDEX($O$4:$Z$323,$L33,T$2),0))</f>
        <v>0</v>
      </c>
      <c r="AG33" s="259">
        <f>IF(AND(NOT(_incrementaisPassadas),
      OR(
       AND(_semanaAtual&gt;Prevs!J$6,_tipo="Semanal"),
       AND(_mes&gt;AG$2,_tipo="Mensal")
      )), 0,
IF($G33&gt;0,INDEX($O$4:$Z$323,$G33,U$2),0)+IF($H33&gt;0,INDEX($O$4:$Z$323,$H33,U$2),0)+IF($I33&gt;0,INDEX($O$4:$Z$323,$I33,U$2),0)+IF($J33&gt;0,INDEX($O$4:$Z$323,$J33,U$2),0)+IF($K33&gt;0,INDEX($O$4:$Z$323,$K33,U$2),0)+IF($L33&gt;0,INDEX($O$4:$Z$323,$L33,U$2),0))</f>
        <v>0</v>
      </c>
      <c r="AH33" s="259">
        <f>IF(AND(NOT(_incrementaisPassadas),
      OR(
       AND(_semanaAtual&gt;Prevs!K$6,_tipo="Semanal"),
       AND(_mes&gt;AH$2,_tipo="Mensal")
      )), 0,
IF($G33&gt;0,INDEX($O$4:$Z$323,$G33,V$2),0)+IF($H33&gt;0,INDEX($O$4:$Z$323,$H33,V$2),0)+IF($I33&gt;0,INDEX($O$4:$Z$323,$I33,V$2),0)+IF($J33&gt;0,INDEX($O$4:$Z$323,$J33,V$2),0)+IF($K33&gt;0,INDEX($O$4:$Z$323,$K33,V$2),0)+IF($L33&gt;0,INDEX($O$4:$Z$323,$L33,V$2),0))</f>
        <v>0</v>
      </c>
      <c r="AI33" s="259">
        <f>IF(AND(NOT(_incrementaisPassadas),
      OR(
       AND(_semanaAtual&gt;Prevs!L$6,_tipo="Semanal"),
       AND(_mes&gt;AI$2,_tipo="Mensal")
      )), 0,
IF($G33&gt;0,INDEX($O$4:$Z$323,$G33,W$2),0)+IF($H33&gt;0,INDEX($O$4:$Z$323,$H33,W$2),0)+IF($I33&gt;0,INDEX($O$4:$Z$323,$I33,W$2),0)+IF($J33&gt;0,INDEX($O$4:$Z$323,$J33,W$2),0)+IF($K33&gt;0,INDEX($O$4:$Z$323,$K33,W$2),0)+IF($L33&gt;0,INDEX($O$4:$Z$323,$L33,W$2),0))</f>
        <v>0</v>
      </c>
      <c r="AJ33" s="259">
        <f>IF(AND(NOT(_incrementaisPassadas),
      OR(
       AND(_semanaAtual&gt;Prevs!M$6,_tipo="Semanal"),
       AND(_mes&gt;AJ$2,_tipo="Mensal")
      )), 0,
IF($G33&gt;0,INDEX($O$4:$Z$323,$G33,X$2),0)+IF($H33&gt;0,INDEX($O$4:$Z$323,$H33,X$2),0)+IF($I33&gt;0,INDEX($O$4:$Z$323,$I33,X$2),0)+IF($J33&gt;0,INDEX($O$4:$Z$323,$J33,X$2),0)+IF($K33&gt;0,INDEX($O$4:$Z$323,$K33,X$2),0)+IF($L33&gt;0,INDEX($O$4:$Z$323,$L33,X$2),0))</f>
        <v>0</v>
      </c>
      <c r="AK33" s="259">
        <f>IF(AND(NOT(_incrementaisPassadas),
      OR(
       AND(_semanaAtual&gt;Prevs!N$6,_tipo="Semanal"),
       AND(_mes&gt;AK$2,_tipo="Mensal")
      )), 0,
IF($G33&gt;0,INDEX($O$4:$Z$323,$G33,Y$2),0)+IF($H33&gt;0,INDEX($O$4:$Z$323,$H33,Y$2),0)+IF($I33&gt;0,INDEX($O$4:$Z$323,$I33,Y$2),0)+IF($J33&gt;0,INDEX($O$4:$Z$323,$J33,Y$2),0)+IF($K33&gt;0,INDEX($O$4:$Z$323,$K33,Y$2),0)+IF($L33&gt;0,INDEX($O$4:$Z$323,$L33,Y$2),0))</f>
        <v>0</v>
      </c>
      <c r="AL33" s="259">
        <f>IF(AND(NOT(_incrementaisPassadas),
      OR(
       AND(_semanaAtual&gt;Prevs!O$6,_tipo="Semanal"),
       AND(_mes&gt;AL$2,_tipo="Mensal")
      )), 0,
IF($G33&gt;0,INDEX($O$4:$Z$323,$G33,Z$2),0)+IF($H33&gt;0,INDEX($O$4:$Z$323,$H33,Z$2),0)+IF($I33&gt;0,INDEX($O$4:$Z$323,$I33,Z$2),0)+IF($J33&gt;0,INDEX($O$4:$Z$323,$J33,Z$2),0)+IF($K33&gt;0,INDEX($O$4:$Z$323,$K33,Z$2),0)+IF($L33&gt;0,INDEX($O$4:$Z$323,$L33,Z$2),0))</f>
        <v>0</v>
      </c>
      <c r="AM33" s="113">
        <f t="shared" si="0"/>
        <v>0</v>
      </c>
      <c r="AN33">
        <f t="shared" si="1"/>
        <v>0</v>
      </c>
      <c r="AO33">
        <f t="shared" si="2"/>
        <v>0</v>
      </c>
      <c r="AP33">
        <f t="shared" si="3"/>
        <v>0</v>
      </c>
      <c r="AQ33">
        <f t="shared" si="4"/>
        <v>0</v>
      </c>
      <c r="AR33">
        <f t="shared" si="5"/>
        <v>0</v>
      </c>
      <c r="AS33">
        <f t="shared" si="6"/>
        <v>0</v>
      </c>
      <c r="AT33">
        <f t="shared" si="7"/>
        <v>0</v>
      </c>
      <c r="AU33">
        <f t="shared" si="8"/>
        <v>0</v>
      </c>
      <c r="AV33">
        <f t="shared" si="9"/>
        <v>0</v>
      </c>
      <c r="AW33">
        <f t="shared" si="10"/>
        <v>0</v>
      </c>
      <c r="AX33">
        <f t="shared" si="11"/>
        <v>0</v>
      </c>
    </row>
    <row r="34" spans="1:59" hidden="1" x14ac:dyDescent="0.25">
      <c r="A34" s="113">
        <v>31</v>
      </c>
      <c r="B34" s="176" t="s">
        <v>549</v>
      </c>
      <c r="C34" s="113">
        <v>1931</v>
      </c>
      <c r="D34" s="113">
        <v>2013</v>
      </c>
      <c r="E34" s="177" t="s">
        <v>3</v>
      </c>
      <c r="F34" s="177" t="s">
        <v>3</v>
      </c>
      <c r="G34" s="357"/>
      <c r="H34" s="357"/>
      <c r="I34" s="357"/>
      <c r="N34" s="113">
        <f>MATCH(A34,Entrada!$A$53:$A$372,0)</f>
        <v>31</v>
      </c>
      <c r="O34" s="113">
        <f>IF(NOT(ISNA($N34)),INDEX(Entrada!$C$53:$N$372,$N34,O$2),0)</f>
        <v>2696</v>
      </c>
      <c r="P34">
        <f>IF(NOT(ISNA($N34)),INDEX(Entrada!$C$53:$N$372,$N34,P$2),0)</f>
        <v>2780</v>
      </c>
      <c r="Q34">
        <f>IF(NOT(ISNA($N34)),INDEX(Entrada!$C$53:$N$372,$N34,Q$2),0)</f>
        <v>2725</v>
      </c>
      <c r="R34">
        <f>IF(NOT(ISNA($N34)),INDEX(Entrada!$C$53:$N$372,$N34,R$2),0)</f>
        <v>2042</v>
      </c>
      <c r="S34">
        <f>IF(NOT(ISNA($N34)),INDEX(Entrada!$C$53:$N$372,$N34,S$2),0)</f>
        <v>1318</v>
      </c>
      <c r="T34">
        <f>IF(NOT(ISNA($N34)),INDEX(Entrada!$C$53:$N$372,$N34,T$2),0)</f>
        <v>1017</v>
      </c>
      <c r="U34">
        <f>IF(NOT(ISNA($N34)),INDEX(Entrada!$C$53:$N$372,$N34,U$2),0)</f>
        <v>809</v>
      </c>
      <c r="V34" s="192">
        <f>IF(NOT(ISNA($N34)),INDEX(Entrada!$C$53:$N$372,$N34,V$2),0)</f>
        <v>648</v>
      </c>
      <c r="W34" s="192">
        <f>IF(NOT(ISNA($N34)),INDEX(Entrada!$C$53:$N$372,$N34,W$2),0)</f>
        <v>574</v>
      </c>
      <c r="X34" s="192">
        <f>IF(NOT(ISNA($N34)),INDEX(Entrada!$C$53:$N$372,$N34,X$2),0)</f>
        <v>693</v>
      </c>
      <c r="Y34" s="192">
        <f>IF(NOT(ISNA($N34)),INDEX(Entrada!$C$53:$N$372,$N34,Y$2),0)</f>
        <v>1123</v>
      </c>
      <c r="Z34" s="192">
        <f>IF(NOT(ISNA($N34)),INDEX(Entrada!$C$53:$N$372,$N34,Z$2),0)</f>
        <v>1949</v>
      </c>
      <c r="AA34" s="259">
        <f>IF(AND(NOT(_incrementaisPassadas),
      OR(
       AND(_semanaAtual&gt;Prevs!D$6,_tipo="Semanal"),
       AND(_mes&gt;AA$2,_tipo="Mensal")
      )), 0,
IF($G34&gt;0,INDEX($O$4:$Z$323,$G34,O$2),0)+IF($H34&gt;0,INDEX($O$4:$Z$323,$H34,O$2),0)+IF($I34&gt;0,INDEX($O$4:$Z$323,$I34,O$2),0)+IF($J34&gt;0,INDEX($O$4:$Z$323,$J34,O$2),0)+IF($K34&gt;0,INDEX($O$4:$Z$323,$K34,O$2),0)+IF($L34&gt;0,INDEX($O$4:$Z$323,$L34,O$2),0))</f>
        <v>0</v>
      </c>
      <c r="AB34" s="259">
        <f>IF(AND(NOT(_incrementaisPassadas),
      OR(
       AND(_semanaAtual&gt;Prevs!E$6,_tipo="Semanal"),
       AND(_mes&gt;AB$2,_tipo="Mensal")
      )), 0,
IF($G34&gt;0,INDEX($O$4:$Z$323,$G34,P$2),0)+IF($H34&gt;0,INDEX($O$4:$Z$323,$H34,P$2),0)+IF($I34&gt;0,INDEX($O$4:$Z$323,$I34,P$2),0)+IF($J34&gt;0,INDEX($O$4:$Z$323,$J34,P$2),0)+IF($K34&gt;0,INDEX($O$4:$Z$323,$K34,P$2),0)+IF($L34&gt;0,INDEX($O$4:$Z$323,$L34,P$2),0))</f>
        <v>0</v>
      </c>
      <c r="AC34" s="259">
        <f>IF(AND(NOT(_incrementaisPassadas),
      OR(
       AND(_semanaAtual&gt;Prevs!F$6,_tipo="Semanal"),
       AND(_mes&gt;AC$2,_tipo="Mensal")
      )), 0,
IF($G34&gt;0,INDEX($O$4:$Z$323,$G34,Q$2),0)+IF($H34&gt;0,INDEX($O$4:$Z$323,$H34,Q$2),0)+IF($I34&gt;0,INDEX($O$4:$Z$323,$I34,Q$2),0)+IF($J34&gt;0,INDEX($O$4:$Z$323,$J34,Q$2),0)+IF($K34&gt;0,INDEX($O$4:$Z$323,$K34,Q$2),0)+IF($L34&gt;0,INDEX($O$4:$Z$323,$L34,Q$2),0))</f>
        <v>0</v>
      </c>
      <c r="AD34" s="259">
        <f>IF(AND(NOT(_incrementaisPassadas),
      OR(
       AND(_semanaAtual&gt;Prevs!G$6,_tipo="Semanal"),
       AND(_mes&gt;AD$2,_tipo="Mensal")
      )), 0,
IF($G34&gt;0,INDEX($O$4:$Z$323,$G34,R$2),0)+IF($H34&gt;0,INDEX($O$4:$Z$323,$H34,R$2),0)+IF($I34&gt;0,INDEX($O$4:$Z$323,$I34,R$2),0)+IF($J34&gt;0,INDEX($O$4:$Z$323,$J34,R$2),0)+IF($K34&gt;0,INDEX($O$4:$Z$323,$K34,R$2),0)+IF($L34&gt;0,INDEX($O$4:$Z$323,$L34,R$2),0))</f>
        <v>0</v>
      </c>
      <c r="AE34" s="259">
        <f>IF(AND(NOT(_incrementaisPassadas),
      OR(
       AND(_semanaAtual&gt;Prevs!H$6,_tipo="Semanal"),
       AND(_mes&gt;AE$2,_tipo="Mensal")
      )), 0,
IF($G34&gt;0,INDEX($O$4:$Z$323,$G34,S$2),0)+IF($H34&gt;0,INDEX($O$4:$Z$323,$H34,S$2),0)+IF($I34&gt;0,INDEX($O$4:$Z$323,$I34,S$2),0)+IF($J34&gt;0,INDEX($O$4:$Z$323,$J34,S$2),0)+IF($K34&gt;0,INDEX($O$4:$Z$323,$K34,S$2),0)+IF($L34&gt;0,INDEX($O$4:$Z$323,$L34,S$2),0))</f>
        <v>0</v>
      </c>
      <c r="AF34" s="259">
        <f>IF(AND(NOT(_incrementaisPassadas),
      OR(
       AND(_semanaAtual&gt;Prevs!I$6,_tipo="Semanal"),
       AND(_mes&gt;AF$2,_tipo="Mensal")
      )), 0,
IF($G34&gt;0,INDEX($O$4:$Z$323,$G34,T$2),0)+IF($H34&gt;0,INDEX($O$4:$Z$323,$H34,T$2),0)+IF($I34&gt;0,INDEX($O$4:$Z$323,$I34,T$2),0)+IF($J34&gt;0,INDEX($O$4:$Z$323,$J34,T$2),0)+IF($K34&gt;0,INDEX($O$4:$Z$323,$K34,T$2),0)+IF($L34&gt;0,INDEX($O$4:$Z$323,$L34,T$2),0))</f>
        <v>0</v>
      </c>
      <c r="AG34" s="259">
        <f>IF(AND(NOT(_incrementaisPassadas),
      OR(
       AND(_semanaAtual&gt;Prevs!J$6,_tipo="Semanal"),
       AND(_mes&gt;AG$2,_tipo="Mensal")
      )), 0,
IF($G34&gt;0,INDEX($O$4:$Z$323,$G34,U$2),0)+IF($H34&gt;0,INDEX($O$4:$Z$323,$H34,U$2),0)+IF($I34&gt;0,INDEX($O$4:$Z$323,$I34,U$2),0)+IF($J34&gt;0,INDEX($O$4:$Z$323,$J34,U$2),0)+IF($K34&gt;0,INDEX($O$4:$Z$323,$K34,U$2),0)+IF($L34&gt;0,INDEX($O$4:$Z$323,$L34,U$2),0))</f>
        <v>0</v>
      </c>
      <c r="AH34" s="259">
        <f>IF(AND(NOT(_incrementaisPassadas),
      OR(
       AND(_semanaAtual&gt;Prevs!K$6,_tipo="Semanal"),
       AND(_mes&gt;AH$2,_tipo="Mensal")
      )), 0,
IF($G34&gt;0,INDEX($O$4:$Z$323,$G34,V$2),0)+IF($H34&gt;0,INDEX($O$4:$Z$323,$H34,V$2),0)+IF($I34&gt;0,INDEX($O$4:$Z$323,$I34,V$2),0)+IF($J34&gt;0,INDEX($O$4:$Z$323,$J34,V$2),0)+IF($K34&gt;0,INDEX($O$4:$Z$323,$K34,V$2),0)+IF($L34&gt;0,INDEX($O$4:$Z$323,$L34,V$2),0))</f>
        <v>0</v>
      </c>
      <c r="AI34" s="259">
        <f>IF(AND(NOT(_incrementaisPassadas),
      OR(
       AND(_semanaAtual&gt;Prevs!L$6,_tipo="Semanal"),
       AND(_mes&gt;AI$2,_tipo="Mensal")
      )), 0,
IF($G34&gt;0,INDEX($O$4:$Z$323,$G34,W$2),0)+IF($H34&gt;0,INDEX($O$4:$Z$323,$H34,W$2),0)+IF($I34&gt;0,INDEX($O$4:$Z$323,$I34,W$2),0)+IF($J34&gt;0,INDEX($O$4:$Z$323,$J34,W$2),0)+IF($K34&gt;0,INDEX($O$4:$Z$323,$K34,W$2),0)+IF($L34&gt;0,INDEX($O$4:$Z$323,$L34,W$2),0))</f>
        <v>0</v>
      </c>
      <c r="AJ34" s="259">
        <f>IF(AND(NOT(_incrementaisPassadas),
      OR(
       AND(_semanaAtual&gt;Prevs!M$6,_tipo="Semanal"),
       AND(_mes&gt;AJ$2,_tipo="Mensal")
      )), 0,
IF($G34&gt;0,INDEX($O$4:$Z$323,$G34,X$2),0)+IF($H34&gt;0,INDEX($O$4:$Z$323,$H34,X$2),0)+IF($I34&gt;0,INDEX($O$4:$Z$323,$I34,X$2),0)+IF($J34&gt;0,INDEX($O$4:$Z$323,$J34,X$2),0)+IF($K34&gt;0,INDEX($O$4:$Z$323,$K34,X$2),0)+IF($L34&gt;0,INDEX($O$4:$Z$323,$L34,X$2),0))</f>
        <v>0</v>
      </c>
      <c r="AK34" s="259">
        <f>IF(AND(NOT(_incrementaisPassadas),
      OR(
       AND(_semanaAtual&gt;Prevs!N$6,_tipo="Semanal"),
       AND(_mes&gt;AK$2,_tipo="Mensal")
      )), 0,
IF($G34&gt;0,INDEX($O$4:$Z$323,$G34,Y$2),0)+IF($H34&gt;0,INDEX($O$4:$Z$323,$H34,Y$2),0)+IF($I34&gt;0,INDEX($O$4:$Z$323,$I34,Y$2),0)+IF($J34&gt;0,INDEX($O$4:$Z$323,$J34,Y$2),0)+IF($K34&gt;0,INDEX($O$4:$Z$323,$K34,Y$2),0)+IF($L34&gt;0,INDEX($O$4:$Z$323,$L34,Y$2),0))</f>
        <v>0</v>
      </c>
      <c r="AL34" s="259">
        <f>IF(AND(NOT(_incrementaisPassadas),
      OR(
       AND(_semanaAtual&gt;Prevs!O$6,_tipo="Semanal"),
       AND(_mes&gt;AL$2,_tipo="Mensal")
      )), 0,
IF($G34&gt;0,INDEX($O$4:$Z$323,$G34,Z$2),0)+IF($H34&gt;0,INDEX($O$4:$Z$323,$H34,Z$2),0)+IF($I34&gt;0,INDEX($O$4:$Z$323,$I34,Z$2),0)+IF($J34&gt;0,INDEX($O$4:$Z$323,$J34,Z$2),0)+IF($K34&gt;0,INDEX($O$4:$Z$323,$K34,Z$2),0)+IF($L34&gt;0,INDEX($O$4:$Z$323,$L34,Z$2),0))</f>
        <v>0</v>
      </c>
      <c r="AM34" s="113">
        <f t="shared" si="0"/>
        <v>2696</v>
      </c>
      <c r="AN34">
        <f t="shared" si="1"/>
        <v>2780</v>
      </c>
      <c r="AO34">
        <f t="shared" si="2"/>
        <v>2725</v>
      </c>
      <c r="AP34">
        <f t="shared" si="3"/>
        <v>2042</v>
      </c>
      <c r="AQ34">
        <f t="shared" si="4"/>
        <v>1318</v>
      </c>
      <c r="AR34">
        <f t="shared" si="5"/>
        <v>1017</v>
      </c>
      <c r="AS34">
        <f t="shared" si="6"/>
        <v>809</v>
      </c>
      <c r="AT34">
        <f t="shared" si="7"/>
        <v>648</v>
      </c>
      <c r="AU34">
        <f t="shared" si="8"/>
        <v>574</v>
      </c>
      <c r="AV34">
        <f t="shared" si="9"/>
        <v>693</v>
      </c>
      <c r="AW34">
        <f t="shared" si="10"/>
        <v>1123</v>
      </c>
      <c r="AX34">
        <f t="shared" si="11"/>
        <v>1949</v>
      </c>
      <c r="BC34" s="259">
        <v>24</v>
      </c>
      <c r="BD34" s="259">
        <v>28</v>
      </c>
      <c r="BE34" s="259">
        <v>209</v>
      </c>
    </row>
    <row r="35" spans="1:59" hidden="1" x14ac:dyDescent="0.25">
      <c r="A35" s="113">
        <v>32</v>
      </c>
      <c r="B35" s="176" t="s">
        <v>269</v>
      </c>
      <c r="C35" s="113">
        <v>1931</v>
      </c>
      <c r="D35" s="113">
        <v>2013</v>
      </c>
      <c r="E35" s="177" t="s">
        <v>3</v>
      </c>
      <c r="F35" s="177" t="s">
        <v>3</v>
      </c>
      <c r="G35" s="357"/>
      <c r="H35" s="357"/>
      <c r="I35" s="357"/>
      <c r="N35" s="113">
        <f>MATCH(A35,Entrada!$A$53:$A$372,0)</f>
        <v>32</v>
      </c>
      <c r="O35" s="113">
        <f>IF(NOT(ISNA($N35)),INDEX(Entrada!$C$53:$N$372,$N35,O$2),0)</f>
        <v>2822</v>
      </c>
      <c r="P35">
        <f>IF(NOT(ISNA($N35)),INDEX(Entrada!$C$53:$N$372,$N35,P$2),0)</f>
        <v>2919</v>
      </c>
      <c r="Q35">
        <f>IF(NOT(ISNA($N35)),INDEX(Entrada!$C$53:$N$372,$N35,Q$2),0)</f>
        <v>2862</v>
      </c>
      <c r="R35">
        <f>IF(NOT(ISNA($N35)),INDEX(Entrada!$C$53:$N$372,$N35,R$2),0)</f>
        <v>2150</v>
      </c>
      <c r="S35">
        <f>IF(NOT(ISNA($N35)),INDEX(Entrada!$C$53:$N$372,$N35,S$2),0)</f>
        <v>1390</v>
      </c>
      <c r="T35">
        <f>IF(NOT(ISNA($N35)),INDEX(Entrada!$C$53:$N$372,$N35,T$2),0)</f>
        <v>1074</v>
      </c>
      <c r="U35">
        <f>IF(NOT(ISNA($N35)),INDEX(Entrada!$C$53:$N$372,$N35,U$2),0)</f>
        <v>857</v>
      </c>
      <c r="V35" s="192">
        <f>IF(NOT(ISNA($N35)),INDEX(Entrada!$C$53:$N$372,$N35,V$2),0)</f>
        <v>688</v>
      </c>
      <c r="W35" s="192">
        <f>IF(NOT(ISNA($N35)),INDEX(Entrada!$C$53:$N$372,$N35,W$2),0)</f>
        <v>610</v>
      </c>
      <c r="X35" s="192">
        <f>IF(NOT(ISNA($N35)),INDEX(Entrada!$C$53:$N$372,$N35,X$2),0)</f>
        <v>730</v>
      </c>
      <c r="Y35" s="192">
        <f>IF(NOT(ISNA($N35)),INDEX(Entrada!$C$53:$N$372,$N35,Y$2),0)</f>
        <v>1177</v>
      </c>
      <c r="Z35" s="192">
        <f>IF(NOT(ISNA($N35)),INDEX(Entrada!$C$53:$N$372,$N35,Z$2),0)</f>
        <v>2040</v>
      </c>
      <c r="AA35" s="259">
        <f>IF(AND(NOT(_incrementaisPassadas),
      OR(
       AND(_semanaAtual&gt;Prevs!D$6,_tipo="Semanal"),
       AND(_mes&gt;AA$2,_tipo="Mensal")
      )), 0,
IF($G35&gt;0,INDEX($O$4:$Z$323,$G35,O$2),0)+IF($H35&gt;0,INDEX($O$4:$Z$323,$H35,O$2),0)+IF($I35&gt;0,INDEX($O$4:$Z$323,$I35,O$2),0)+IF($J35&gt;0,INDEX($O$4:$Z$323,$J35,O$2),0)+IF($K35&gt;0,INDEX($O$4:$Z$323,$K35,O$2),0)+IF($L35&gt;0,INDEX($O$4:$Z$323,$L35,O$2),0))</f>
        <v>0</v>
      </c>
      <c r="AB35" s="259">
        <f>IF(AND(NOT(_incrementaisPassadas),
      OR(
       AND(_semanaAtual&gt;Prevs!E$6,_tipo="Semanal"),
       AND(_mes&gt;AB$2,_tipo="Mensal")
      )), 0,
IF($G35&gt;0,INDEX($O$4:$Z$323,$G35,P$2),0)+IF($H35&gt;0,INDEX($O$4:$Z$323,$H35,P$2),0)+IF($I35&gt;0,INDEX($O$4:$Z$323,$I35,P$2),0)+IF($J35&gt;0,INDEX($O$4:$Z$323,$J35,P$2),0)+IF($K35&gt;0,INDEX($O$4:$Z$323,$K35,P$2),0)+IF($L35&gt;0,INDEX($O$4:$Z$323,$L35,P$2),0))</f>
        <v>0</v>
      </c>
      <c r="AC35" s="259">
        <f>IF(AND(NOT(_incrementaisPassadas),
      OR(
       AND(_semanaAtual&gt;Prevs!F$6,_tipo="Semanal"),
       AND(_mes&gt;AC$2,_tipo="Mensal")
      )), 0,
IF($G35&gt;0,INDEX($O$4:$Z$323,$G35,Q$2),0)+IF($H35&gt;0,INDEX($O$4:$Z$323,$H35,Q$2),0)+IF($I35&gt;0,INDEX($O$4:$Z$323,$I35,Q$2),0)+IF($J35&gt;0,INDEX($O$4:$Z$323,$J35,Q$2),0)+IF($K35&gt;0,INDEX($O$4:$Z$323,$K35,Q$2),0)+IF($L35&gt;0,INDEX($O$4:$Z$323,$L35,Q$2),0))</f>
        <v>0</v>
      </c>
      <c r="AD35" s="259">
        <f>IF(AND(NOT(_incrementaisPassadas),
      OR(
       AND(_semanaAtual&gt;Prevs!G$6,_tipo="Semanal"),
       AND(_mes&gt;AD$2,_tipo="Mensal")
      )), 0,
IF($G35&gt;0,INDEX($O$4:$Z$323,$G35,R$2),0)+IF($H35&gt;0,INDEX($O$4:$Z$323,$H35,R$2),0)+IF($I35&gt;0,INDEX($O$4:$Z$323,$I35,R$2),0)+IF($J35&gt;0,INDEX($O$4:$Z$323,$J35,R$2),0)+IF($K35&gt;0,INDEX($O$4:$Z$323,$K35,R$2),0)+IF($L35&gt;0,INDEX($O$4:$Z$323,$L35,R$2),0))</f>
        <v>0</v>
      </c>
      <c r="AE35" s="259">
        <f>IF(AND(NOT(_incrementaisPassadas),
      OR(
       AND(_semanaAtual&gt;Prevs!H$6,_tipo="Semanal"),
       AND(_mes&gt;AE$2,_tipo="Mensal")
      )), 0,
IF($G35&gt;0,INDEX($O$4:$Z$323,$G35,S$2),0)+IF($H35&gt;0,INDEX($O$4:$Z$323,$H35,S$2),0)+IF($I35&gt;0,INDEX($O$4:$Z$323,$I35,S$2),0)+IF($J35&gt;0,INDEX($O$4:$Z$323,$J35,S$2),0)+IF($K35&gt;0,INDEX($O$4:$Z$323,$K35,S$2),0)+IF($L35&gt;0,INDEX($O$4:$Z$323,$L35,S$2),0))</f>
        <v>0</v>
      </c>
      <c r="AF35" s="259">
        <f>IF(AND(NOT(_incrementaisPassadas),
      OR(
       AND(_semanaAtual&gt;Prevs!I$6,_tipo="Semanal"),
       AND(_mes&gt;AF$2,_tipo="Mensal")
      )), 0,
IF($G35&gt;0,INDEX($O$4:$Z$323,$G35,T$2),0)+IF($H35&gt;0,INDEX($O$4:$Z$323,$H35,T$2),0)+IF($I35&gt;0,INDEX($O$4:$Z$323,$I35,T$2),0)+IF($J35&gt;0,INDEX($O$4:$Z$323,$J35,T$2),0)+IF($K35&gt;0,INDEX($O$4:$Z$323,$K35,T$2),0)+IF($L35&gt;0,INDEX($O$4:$Z$323,$L35,T$2),0))</f>
        <v>0</v>
      </c>
      <c r="AG35" s="259">
        <f>IF(AND(NOT(_incrementaisPassadas),
      OR(
       AND(_semanaAtual&gt;Prevs!J$6,_tipo="Semanal"),
       AND(_mes&gt;AG$2,_tipo="Mensal")
      )), 0,
IF($G35&gt;0,INDEX($O$4:$Z$323,$G35,U$2),0)+IF($H35&gt;0,INDEX($O$4:$Z$323,$H35,U$2),0)+IF($I35&gt;0,INDEX($O$4:$Z$323,$I35,U$2),0)+IF($J35&gt;0,INDEX($O$4:$Z$323,$J35,U$2),0)+IF($K35&gt;0,INDEX($O$4:$Z$323,$K35,U$2),0)+IF($L35&gt;0,INDEX($O$4:$Z$323,$L35,U$2),0))</f>
        <v>0</v>
      </c>
      <c r="AH35" s="259">
        <f>IF(AND(NOT(_incrementaisPassadas),
      OR(
       AND(_semanaAtual&gt;Prevs!K$6,_tipo="Semanal"),
       AND(_mes&gt;AH$2,_tipo="Mensal")
      )), 0,
IF($G35&gt;0,INDEX($O$4:$Z$323,$G35,V$2),0)+IF($H35&gt;0,INDEX($O$4:$Z$323,$H35,V$2),0)+IF($I35&gt;0,INDEX($O$4:$Z$323,$I35,V$2),0)+IF($J35&gt;0,INDEX($O$4:$Z$323,$J35,V$2),0)+IF($K35&gt;0,INDEX($O$4:$Z$323,$K35,V$2),0)+IF($L35&gt;0,INDEX($O$4:$Z$323,$L35,V$2),0))</f>
        <v>0</v>
      </c>
      <c r="AI35" s="259">
        <f>IF(AND(NOT(_incrementaisPassadas),
      OR(
       AND(_semanaAtual&gt;Prevs!L$6,_tipo="Semanal"),
       AND(_mes&gt;AI$2,_tipo="Mensal")
      )), 0,
IF($G35&gt;0,INDEX($O$4:$Z$323,$G35,W$2),0)+IF($H35&gt;0,INDEX($O$4:$Z$323,$H35,W$2),0)+IF($I35&gt;0,INDEX($O$4:$Z$323,$I35,W$2),0)+IF($J35&gt;0,INDEX($O$4:$Z$323,$J35,W$2),0)+IF($K35&gt;0,INDEX($O$4:$Z$323,$K35,W$2),0)+IF($L35&gt;0,INDEX($O$4:$Z$323,$L35,W$2),0))</f>
        <v>0</v>
      </c>
      <c r="AJ35" s="259">
        <f>IF(AND(NOT(_incrementaisPassadas),
      OR(
       AND(_semanaAtual&gt;Prevs!M$6,_tipo="Semanal"),
       AND(_mes&gt;AJ$2,_tipo="Mensal")
      )), 0,
IF($G35&gt;0,INDEX($O$4:$Z$323,$G35,X$2),0)+IF($H35&gt;0,INDEX($O$4:$Z$323,$H35,X$2),0)+IF($I35&gt;0,INDEX($O$4:$Z$323,$I35,X$2),0)+IF($J35&gt;0,INDEX($O$4:$Z$323,$J35,X$2),0)+IF($K35&gt;0,INDEX($O$4:$Z$323,$K35,X$2),0)+IF($L35&gt;0,INDEX($O$4:$Z$323,$L35,X$2),0))</f>
        <v>0</v>
      </c>
      <c r="AK35" s="259">
        <f>IF(AND(NOT(_incrementaisPassadas),
      OR(
       AND(_semanaAtual&gt;Prevs!N$6,_tipo="Semanal"),
       AND(_mes&gt;AK$2,_tipo="Mensal")
      )), 0,
IF($G35&gt;0,INDEX($O$4:$Z$323,$G35,Y$2),0)+IF($H35&gt;0,INDEX($O$4:$Z$323,$H35,Y$2),0)+IF($I35&gt;0,INDEX($O$4:$Z$323,$I35,Y$2),0)+IF($J35&gt;0,INDEX($O$4:$Z$323,$J35,Y$2),0)+IF($K35&gt;0,INDEX($O$4:$Z$323,$K35,Y$2),0)+IF($L35&gt;0,INDEX($O$4:$Z$323,$L35,Y$2),0))</f>
        <v>0</v>
      </c>
      <c r="AL35" s="259">
        <f>IF(AND(NOT(_incrementaisPassadas),
      OR(
       AND(_semanaAtual&gt;Prevs!O$6,_tipo="Semanal"),
       AND(_mes&gt;AL$2,_tipo="Mensal")
      )), 0,
IF($G35&gt;0,INDEX($O$4:$Z$323,$G35,Z$2),0)+IF($H35&gt;0,INDEX($O$4:$Z$323,$H35,Z$2),0)+IF($I35&gt;0,INDEX($O$4:$Z$323,$I35,Z$2),0)+IF($J35&gt;0,INDEX($O$4:$Z$323,$J35,Z$2),0)+IF($K35&gt;0,INDEX($O$4:$Z$323,$K35,Z$2),0)+IF($L35&gt;0,INDEX($O$4:$Z$323,$L35,Z$2),0))</f>
        <v>0</v>
      </c>
      <c r="AM35" s="113">
        <f t="shared" si="0"/>
        <v>2822</v>
      </c>
      <c r="AN35">
        <f t="shared" si="1"/>
        <v>2919</v>
      </c>
      <c r="AO35">
        <f t="shared" si="2"/>
        <v>2862</v>
      </c>
      <c r="AP35">
        <f t="shared" si="3"/>
        <v>2150</v>
      </c>
      <c r="AQ35">
        <f t="shared" si="4"/>
        <v>1390</v>
      </c>
      <c r="AR35">
        <f t="shared" si="5"/>
        <v>1074</v>
      </c>
      <c r="AS35">
        <f t="shared" si="6"/>
        <v>857</v>
      </c>
      <c r="AT35">
        <f t="shared" si="7"/>
        <v>688</v>
      </c>
      <c r="AU35">
        <f t="shared" si="8"/>
        <v>610</v>
      </c>
      <c r="AV35">
        <f t="shared" si="9"/>
        <v>730</v>
      </c>
      <c r="AW35">
        <f t="shared" si="10"/>
        <v>1177</v>
      </c>
      <c r="AX35">
        <f t="shared" si="11"/>
        <v>2040</v>
      </c>
      <c r="BC35" s="259">
        <v>31</v>
      </c>
    </row>
    <row r="36" spans="1:59" hidden="1" x14ac:dyDescent="0.25">
      <c r="A36" s="113">
        <v>33</v>
      </c>
      <c r="B36" s="176" t="s">
        <v>550</v>
      </c>
      <c r="C36" s="113">
        <v>1931</v>
      </c>
      <c r="D36" s="113">
        <v>2013</v>
      </c>
      <c r="E36" s="177" t="s">
        <v>3</v>
      </c>
      <c r="F36" s="177" t="s">
        <v>3</v>
      </c>
      <c r="G36" s="357"/>
      <c r="N36" s="113">
        <f>MATCH(A36,Entrada!$A$53:$A$372,0)</f>
        <v>33</v>
      </c>
      <c r="O36" s="113">
        <f>IF(NOT(ISNA($N36)),INDEX(Entrada!$C$53:$N$372,$N36,O$2),0)</f>
        <v>4048</v>
      </c>
      <c r="P36">
        <f>IF(NOT(ISNA($N36)),INDEX(Entrada!$C$53:$N$372,$N36,P$2),0)</f>
        <v>4209</v>
      </c>
      <c r="Q36">
        <f>IF(NOT(ISNA($N36)),INDEX(Entrada!$C$53:$N$372,$N36,Q$2),0)</f>
        <v>4197</v>
      </c>
      <c r="R36">
        <f>IF(NOT(ISNA($N36)),INDEX(Entrada!$C$53:$N$372,$N36,R$2),0)</f>
        <v>3210</v>
      </c>
      <c r="S36">
        <f>IF(NOT(ISNA($N36)),INDEX(Entrada!$C$53:$N$372,$N36,S$2),0)</f>
        <v>2096</v>
      </c>
      <c r="T36">
        <f>IF(NOT(ISNA($N36)),INDEX(Entrada!$C$53:$N$372,$N36,T$2),0)</f>
        <v>1638</v>
      </c>
      <c r="U36">
        <f>IF(NOT(ISNA($N36)),INDEX(Entrada!$C$53:$N$372,$N36,U$2),0)</f>
        <v>1317</v>
      </c>
      <c r="V36" s="192">
        <f>IF(NOT(ISNA($N36)),INDEX(Entrada!$C$53:$N$372,$N36,V$2),0)</f>
        <v>1073</v>
      </c>
      <c r="W36" s="192">
        <f>IF(NOT(ISNA($N36)),INDEX(Entrada!$C$53:$N$372,$N36,W$2),0)</f>
        <v>971</v>
      </c>
      <c r="X36" s="192">
        <f>IF(NOT(ISNA($N36)),INDEX(Entrada!$C$53:$N$372,$N36,X$2),0)</f>
        <v>1144</v>
      </c>
      <c r="Y36" s="192">
        <f>IF(NOT(ISNA($N36)),INDEX(Entrada!$C$53:$N$372,$N36,Y$2),0)</f>
        <v>1750</v>
      </c>
      <c r="Z36" s="192">
        <f>IF(NOT(ISNA($N36)),INDEX(Entrada!$C$53:$N$372,$N36,Z$2),0)</f>
        <v>2952</v>
      </c>
      <c r="AA36" s="259">
        <f>IF(AND(NOT(_incrementaisPassadas),
      OR(
       AND(_semanaAtual&gt;Prevs!D$6,_tipo="Semanal"),
       AND(_mes&gt;AA$2,_tipo="Mensal")
      )), 0,
IF($G36&gt;0,INDEX($O$4:$Z$323,$G36,O$2),0)+IF($H36&gt;0,INDEX($O$4:$Z$323,$H36,O$2),0)+IF($I36&gt;0,INDEX($O$4:$Z$323,$I36,O$2),0)+IF($J36&gt;0,INDEX($O$4:$Z$323,$J36,O$2),0)+IF($K36&gt;0,INDEX($O$4:$Z$323,$K36,O$2),0)+IF($L36&gt;0,INDEX($O$4:$Z$323,$L36,O$2),0))</f>
        <v>0</v>
      </c>
      <c r="AB36" s="259">
        <f>IF(AND(NOT(_incrementaisPassadas),
      OR(
       AND(_semanaAtual&gt;Prevs!E$6,_tipo="Semanal"),
       AND(_mes&gt;AB$2,_tipo="Mensal")
      )), 0,
IF($G36&gt;0,INDEX($O$4:$Z$323,$G36,P$2),0)+IF($H36&gt;0,INDEX($O$4:$Z$323,$H36,P$2),0)+IF($I36&gt;0,INDEX($O$4:$Z$323,$I36,P$2),0)+IF($J36&gt;0,INDEX($O$4:$Z$323,$J36,P$2),0)+IF($K36&gt;0,INDEX($O$4:$Z$323,$K36,P$2),0)+IF($L36&gt;0,INDEX($O$4:$Z$323,$L36,P$2),0))</f>
        <v>0</v>
      </c>
      <c r="AC36" s="259">
        <f>IF(AND(NOT(_incrementaisPassadas),
      OR(
       AND(_semanaAtual&gt;Prevs!F$6,_tipo="Semanal"),
       AND(_mes&gt;AC$2,_tipo="Mensal")
      )), 0,
IF($G36&gt;0,INDEX($O$4:$Z$323,$G36,Q$2),0)+IF($H36&gt;0,INDEX($O$4:$Z$323,$H36,Q$2),0)+IF($I36&gt;0,INDEX($O$4:$Z$323,$I36,Q$2),0)+IF($J36&gt;0,INDEX($O$4:$Z$323,$J36,Q$2),0)+IF($K36&gt;0,INDEX($O$4:$Z$323,$K36,Q$2),0)+IF($L36&gt;0,INDEX($O$4:$Z$323,$L36,Q$2),0))</f>
        <v>0</v>
      </c>
      <c r="AD36" s="259">
        <f>IF(AND(NOT(_incrementaisPassadas),
      OR(
       AND(_semanaAtual&gt;Prevs!G$6,_tipo="Semanal"),
       AND(_mes&gt;AD$2,_tipo="Mensal")
      )), 0,
IF($G36&gt;0,INDEX($O$4:$Z$323,$G36,R$2),0)+IF($H36&gt;0,INDEX($O$4:$Z$323,$H36,R$2),0)+IF($I36&gt;0,INDEX($O$4:$Z$323,$I36,R$2),0)+IF($J36&gt;0,INDEX($O$4:$Z$323,$J36,R$2),0)+IF($K36&gt;0,INDEX($O$4:$Z$323,$K36,R$2),0)+IF($L36&gt;0,INDEX($O$4:$Z$323,$L36,R$2),0))</f>
        <v>0</v>
      </c>
      <c r="AE36" s="259">
        <f>IF(AND(NOT(_incrementaisPassadas),
      OR(
       AND(_semanaAtual&gt;Prevs!H$6,_tipo="Semanal"),
       AND(_mes&gt;AE$2,_tipo="Mensal")
      )), 0,
IF($G36&gt;0,INDEX($O$4:$Z$323,$G36,S$2),0)+IF($H36&gt;0,INDEX($O$4:$Z$323,$H36,S$2),0)+IF($I36&gt;0,INDEX($O$4:$Z$323,$I36,S$2),0)+IF($J36&gt;0,INDEX($O$4:$Z$323,$J36,S$2),0)+IF($K36&gt;0,INDEX($O$4:$Z$323,$K36,S$2),0)+IF($L36&gt;0,INDEX($O$4:$Z$323,$L36,S$2),0))</f>
        <v>0</v>
      </c>
      <c r="AF36" s="259">
        <f>IF(AND(NOT(_incrementaisPassadas),
      OR(
       AND(_semanaAtual&gt;Prevs!I$6,_tipo="Semanal"),
       AND(_mes&gt;AF$2,_tipo="Mensal")
      )), 0,
IF($G36&gt;0,INDEX($O$4:$Z$323,$G36,T$2),0)+IF($H36&gt;0,INDEX($O$4:$Z$323,$H36,T$2),0)+IF($I36&gt;0,INDEX($O$4:$Z$323,$I36,T$2),0)+IF($J36&gt;0,INDEX($O$4:$Z$323,$J36,T$2),0)+IF($K36&gt;0,INDEX($O$4:$Z$323,$K36,T$2),0)+IF($L36&gt;0,INDEX($O$4:$Z$323,$L36,T$2),0))</f>
        <v>0</v>
      </c>
      <c r="AG36" s="259">
        <f>IF(AND(NOT(_incrementaisPassadas),
      OR(
       AND(_semanaAtual&gt;Prevs!J$6,_tipo="Semanal"),
       AND(_mes&gt;AG$2,_tipo="Mensal")
      )), 0,
IF($G36&gt;0,INDEX($O$4:$Z$323,$G36,U$2),0)+IF($H36&gt;0,INDEX($O$4:$Z$323,$H36,U$2),0)+IF($I36&gt;0,INDEX($O$4:$Z$323,$I36,U$2),0)+IF($J36&gt;0,INDEX($O$4:$Z$323,$J36,U$2),0)+IF($K36&gt;0,INDEX($O$4:$Z$323,$K36,U$2),0)+IF($L36&gt;0,INDEX($O$4:$Z$323,$L36,U$2),0))</f>
        <v>0</v>
      </c>
      <c r="AH36" s="259">
        <f>IF(AND(NOT(_incrementaisPassadas),
      OR(
       AND(_semanaAtual&gt;Prevs!K$6,_tipo="Semanal"),
       AND(_mes&gt;AH$2,_tipo="Mensal")
      )), 0,
IF($G36&gt;0,INDEX($O$4:$Z$323,$G36,V$2),0)+IF($H36&gt;0,INDEX($O$4:$Z$323,$H36,V$2),0)+IF($I36&gt;0,INDEX($O$4:$Z$323,$I36,V$2),0)+IF($J36&gt;0,INDEX($O$4:$Z$323,$J36,V$2),0)+IF($K36&gt;0,INDEX($O$4:$Z$323,$K36,V$2),0)+IF($L36&gt;0,INDEX($O$4:$Z$323,$L36,V$2),0))</f>
        <v>0</v>
      </c>
      <c r="AI36" s="259">
        <f>IF(AND(NOT(_incrementaisPassadas),
      OR(
       AND(_semanaAtual&gt;Prevs!L$6,_tipo="Semanal"),
       AND(_mes&gt;AI$2,_tipo="Mensal")
      )), 0,
IF($G36&gt;0,INDEX($O$4:$Z$323,$G36,W$2),0)+IF($H36&gt;0,INDEX($O$4:$Z$323,$H36,W$2),0)+IF($I36&gt;0,INDEX($O$4:$Z$323,$I36,W$2),0)+IF($J36&gt;0,INDEX($O$4:$Z$323,$J36,W$2),0)+IF($K36&gt;0,INDEX($O$4:$Z$323,$K36,W$2),0)+IF($L36&gt;0,INDEX($O$4:$Z$323,$L36,W$2),0))</f>
        <v>0</v>
      </c>
      <c r="AJ36" s="259">
        <f>IF(AND(NOT(_incrementaisPassadas),
      OR(
       AND(_semanaAtual&gt;Prevs!M$6,_tipo="Semanal"),
       AND(_mes&gt;AJ$2,_tipo="Mensal")
      )), 0,
IF($G36&gt;0,INDEX($O$4:$Z$323,$G36,X$2),0)+IF($H36&gt;0,INDEX($O$4:$Z$323,$H36,X$2),0)+IF($I36&gt;0,INDEX($O$4:$Z$323,$I36,X$2),0)+IF($J36&gt;0,INDEX($O$4:$Z$323,$J36,X$2),0)+IF($K36&gt;0,INDEX($O$4:$Z$323,$K36,X$2),0)+IF($L36&gt;0,INDEX($O$4:$Z$323,$L36,X$2),0))</f>
        <v>0</v>
      </c>
      <c r="AK36" s="259">
        <f>IF(AND(NOT(_incrementaisPassadas),
      OR(
       AND(_semanaAtual&gt;Prevs!N$6,_tipo="Semanal"),
       AND(_mes&gt;AK$2,_tipo="Mensal")
      )), 0,
IF($G36&gt;0,INDEX($O$4:$Z$323,$G36,Y$2),0)+IF($H36&gt;0,INDEX($O$4:$Z$323,$H36,Y$2),0)+IF($I36&gt;0,INDEX($O$4:$Z$323,$I36,Y$2),0)+IF($J36&gt;0,INDEX($O$4:$Z$323,$J36,Y$2),0)+IF($K36&gt;0,INDEX($O$4:$Z$323,$K36,Y$2),0)+IF($L36&gt;0,INDEX($O$4:$Z$323,$L36,Y$2),0))</f>
        <v>0</v>
      </c>
      <c r="AL36" s="259">
        <f>IF(AND(NOT(_incrementaisPassadas),
      OR(
       AND(_semanaAtual&gt;Prevs!O$6,_tipo="Semanal"),
       AND(_mes&gt;AL$2,_tipo="Mensal")
      )), 0,
IF($G36&gt;0,INDEX($O$4:$Z$323,$G36,Z$2),0)+IF($H36&gt;0,INDEX($O$4:$Z$323,$H36,Z$2),0)+IF($I36&gt;0,INDEX($O$4:$Z$323,$I36,Z$2),0)+IF($J36&gt;0,INDEX($O$4:$Z$323,$J36,Z$2),0)+IF($K36&gt;0,INDEX($O$4:$Z$323,$K36,Z$2),0)+IF($L36&gt;0,INDEX($O$4:$Z$323,$L36,Z$2),0))</f>
        <v>0</v>
      </c>
      <c r="AM36" s="113">
        <f t="shared" si="0"/>
        <v>4048</v>
      </c>
      <c r="AN36">
        <f t="shared" si="1"/>
        <v>4209</v>
      </c>
      <c r="AO36">
        <f t="shared" si="2"/>
        <v>4197</v>
      </c>
      <c r="AP36">
        <f t="shared" si="3"/>
        <v>3210</v>
      </c>
      <c r="AQ36">
        <f t="shared" si="4"/>
        <v>2096</v>
      </c>
      <c r="AR36">
        <f t="shared" si="5"/>
        <v>1638</v>
      </c>
      <c r="AS36">
        <f t="shared" si="6"/>
        <v>1317</v>
      </c>
      <c r="AT36">
        <f t="shared" si="7"/>
        <v>1073</v>
      </c>
      <c r="AU36">
        <f t="shared" si="8"/>
        <v>971</v>
      </c>
      <c r="AV36">
        <f t="shared" si="9"/>
        <v>1144</v>
      </c>
      <c r="AW36">
        <f t="shared" si="10"/>
        <v>1750</v>
      </c>
      <c r="AX36">
        <f t="shared" si="11"/>
        <v>2952</v>
      </c>
      <c r="BC36" s="259">
        <v>32</v>
      </c>
    </row>
    <row r="37" spans="1:59" hidden="1" x14ac:dyDescent="0.25">
      <c r="A37" s="113">
        <v>34</v>
      </c>
      <c r="B37" s="176" t="s">
        <v>551</v>
      </c>
      <c r="C37" s="113">
        <v>1931</v>
      </c>
      <c r="D37" s="113">
        <v>2013</v>
      </c>
      <c r="E37" s="177" t="s">
        <v>7</v>
      </c>
      <c r="F37" s="177" t="s">
        <v>291</v>
      </c>
      <c r="G37" s="357"/>
      <c r="N37" s="113">
        <f>MATCH(A37,Entrada!$A$53:$A$372,0)</f>
        <v>34</v>
      </c>
      <c r="O37" s="113">
        <f>IF(NOT(ISNA($N37)),INDEX(Entrada!$C$53:$N$372,$N37,O$2),0)</f>
        <v>8847</v>
      </c>
      <c r="P37">
        <f>IF(NOT(ISNA($N37)),INDEX(Entrada!$C$53:$N$372,$N37,P$2),0)</f>
        <v>9272</v>
      </c>
      <c r="Q37">
        <f>IF(NOT(ISNA($N37)),INDEX(Entrada!$C$53:$N$372,$N37,Q$2),0)</f>
        <v>8925</v>
      </c>
      <c r="R37">
        <f>IF(NOT(ISNA($N37)),INDEX(Entrada!$C$53:$N$372,$N37,R$2),0)</f>
        <v>6729</v>
      </c>
      <c r="S37">
        <f>IF(NOT(ISNA($N37)),INDEX(Entrada!$C$53:$N$372,$N37,S$2),0)</f>
        <v>4615</v>
      </c>
      <c r="T37">
        <f>IF(NOT(ISNA($N37)),INDEX(Entrada!$C$53:$N$372,$N37,T$2),0)</f>
        <v>3780</v>
      </c>
      <c r="U37">
        <f>IF(NOT(ISNA($N37)),INDEX(Entrada!$C$53:$N$372,$N37,U$2),0)</f>
        <v>3088</v>
      </c>
      <c r="V37" s="192">
        <f>IF(NOT(ISNA($N37)),INDEX(Entrada!$C$53:$N$372,$N37,V$2),0)</f>
        <v>2586</v>
      </c>
      <c r="W37" s="192">
        <f>IF(NOT(ISNA($N37)),INDEX(Entrada!$C$53:$N$372,$N37,W$2),0)</f>
        <v>2465</v>
      </c>
      <c r="X37" s="192">
        <f>IF(NOT(ISNA($N37)),INDEX(Entrada!$C$53:$N$372,$N37,X$2),0)</f>
        <v>2831</v>
      </c>
      <c r="Y37" s="192">
        <f>IF(NOT(ISNA($N37)),INDEX(Entrada!$C$53:$N$372,$N37,Y$2),0)</f>
        <v>3882</v>
      </c>
      <c r="Z37" s="192">
        <f>IF(NOT(ISNA($N37)),INDEX(Entrada!$C$53:$N$372,$N37,Z$2),0)</f>
        <v>6239</v>
      </c>
      <c r="AA37" s="259">
        <f>IF(AND(NOT(_incrementaisPassadas),
      OR(
       AND(_semanaAtual&gt;Prevs!D$6,_tipo="Semanal"),
       AND(_mes&gt;AA$2,_tipo="Mensal")
      )), 0,
IF($G37&gt;0,INDEX($O$4:$Z$323,$G37,O$2),0)+IF($H37&gt;0,INDEX($O$4:$Z$323,$H37,O$2),0)+IF($I37&gt;0,INDEX($O$4:$Z$323,$I37,O$2),0)+IF($J37&gt;0,INDEX($O$4:$Z$323,$J37,O$2),0)+IF($K37&gt;0,INDEX($O$4:$Z$323,$K37,O$2),0)+IF($L37&gt;0,INDEX($O$4:$Z$323,$L37,O$2),0))</f>
        <v>0</v>
      </c>
      <c r="AB37" s="259">
        <f>IF(AND(NOT(_incrementaisPassadas),
      OR(
       AND(_semanaAtual&gt;Prevs!E$6,_tipo="Semanal"),
       AND(_mes&gt;AB$2,_tipo="Mensal")
      )), 0,
IF($G37&gt;0,INDEX($O$4:$Z$323,$G37,P$2),0)+IF($H37&gt;0,INDEX($O$4:$Z$323,$H37,P$2),0)+IF($I37&gt;0,INDEX($O$4:$Z$323,$I37,P$2),0)+IF($J37&gt;0,INDEX($O$4:$Z$323,$J37,P$2),0)+IF($K37&gt;0,INDEX($O$4:$Z$323,$K37,P$2),0)+IF($L37&gt;0,INDEX($O$4:$Z$323,$L37,P$2),0))</f>
        <v>0</v>
      </c>
      <c r="AC37" s="259">
        <f>IF(AND(NOT(_incrementaisPassadas),
      OR(
       AND(_semanaAtual&gt;Prevs!F$6,_tipo="Semanal"),
       AND(_mes&gt;AC$2,_tipo="Mensal")
      )), 0,
IF($G37&gt;0,INDEX($O$4:$Z$323,$G37,Q$2),0)+IF($H37&gt;0,INDEX($O$4:$Z$323,$H37,Q$2),0)+IF($I37&gt;0,INDEX($O$4:$Z$323,$I37,Q$2),0)+IF($J37&gt;0,INDEX($O$4:$Z$323,$J37,Q$2),0)+IF($K37&gt;0,INDEX($O$4:$Z$323,$K37,Q$2),0)+IF($L37&gt;0,INDEX($O$4:$Z$323,$L37,Q$2),0))</f>
        <v>0</v>
      </c>
      <c r="AD37" s="259">
        <f>IF(AND(NOT(_incrementaisPassadas),
      OR(
       AND(_semanaAtual&gt;Prevs!G$6,_tipo="Semanal"),
       AND(_mes&gt;AD$2,_tipo="Mensal")
      )), 0,
IF($G37&gt;0,INDEX($O$4:$Z$323,$G37,R$2),0)+IF($H37&gt;0,INDEX($O$4:$Z$323,$H37,R$2),0)+IF($I37&gt;0,INDEX($O$4:$Z$323,$I37,R$2),0)+IF($J37&gt;0,INDEX($O$4:$Z$323,$J37,R$2),0)+IF($K37&gt;0,INDEX($O$4:$Z$323,$K37,R$2),0)+IF($L37&gt;0,INDEX($O$4:$Z$323,$L37,R$2),0))</f>
        <v>0</v>
      </c>
      <c r="AE37" s="259">
        <f>IF(AND(NOT(_incrementaisPassadas),
      OR(
       AND(_semanaAtual&gt;Prevs!H$6,_tipo="Semanal"),
       AND(_mes&gt;AE$2,_tipo="Mensal")
      )), 0,
IF($G37&gt;0,INDEX($O$4:$Z$323,$G37,S$2),0)+IF($H37&gt;0,INDEX($O$4:$Z$323,$H37,S$2),0)+IF($I37&gt;0,INDEX($O$4:$Z$323,$I37,S$2),0)+IF($J37&gt;0,INDEX($O$4:$Z$323,$J37,S$2),0)+IF($K37&gt;0,INDEX($O$4:$Z$323,$K37,S$2),0)+IF($L37&gt;0,INDEX($O$4:$Z$323,$L37,S$2),0))</f>
        <v>0</v>
      </c>
      <c r="AF37" s="259">
        <f>IF(AND(NOT(_incrementaisPassadas),
      OR(
       AND(_semanaAtual&gt;Prevs!I$6,_tipo="Semanal"),
       AND(_mes&gt;AF$2,_tipo="Mensal")
      )), 0,
IF($G37&gt;0,INDEX($O$4:$Z$323,$G37,T$2),0)+IF($H37&gt;0,INDEX($O$4:$Z$323,$H37,T$2),0)+IF($I37&gt;0,INDEX($O$4:$Z$323,$I37,T$2),0)+IF($J37&gt;0,INDEX($O$4:$Z$323,$J37,T$2),0)+IF($K37&gt;0,INDEX($O$4:$Z$323,$K37,T$2),0)+IF($L37&gt;0,INDEX($O$4:$Z$323,$L37,T$2),0))</f>
        <v>0</v>
      </c>
      <c r="AG37" s="259">
        <f>IF(AND(NOT(_incrementaisPassadas),
      OR(
       AND(_semanaAtual&gt;Prevs!J$6,_tipo="Semanal"),
       AND(_mes&gt;AG$2,_tipo="Mensal")
      )), 0,
IF($G37&gt;0,INDEX($O$4:$Z$323,$G37,U$2),0)+IF($H37&gt;0,INDEX($O$4:$Z$323,$H37,U$2),0)+IF($I37&gt;0,INDEX($O$4:$Z$323,$I37,U$2),0)+IF($J37&gt;0,INDEX($O$4:$Z$323,$J37,U$2),0)+IF($K37&gt;0,INDEX($O$4:$Z$323,$K37,U$2),0)+IF($L37&gt;0,INDEX($O$4:$Z$323,$L37,U$2),0))</f>
        <v>0</v>
      </c>
      <c r="AH37" s="259">
        <f>IF(AND(NOT(_incrementaisPassadas),
      OR(
       AND(_semanaAtual&gt;Prevs!K$6,_tipo="Semanal"),
       AND(_mes&gt;AH$2,_tipo="Mensal")
      )), 0,
IF($G37&gt;0,INDEX($O$4:$Z$323,$G37,V$2),0)+IF($H37&gt;0,INDEX($O$4:$Z$323,$H37,V$2),0)+IF($I37&gt;0,INDEX($O$4:$Z$323,$I37,V$2),0)+IF($J37&gt;0,INDEX($O$4:$Z$323,$J37,V$2),0)+IF($K37&gt;0,INDEX($O$4:$Z$323,$K37,V$2),0)+IF($L37&gt;0,INDEX($O$4:$Z$323,$L37,V$2),0))</f>
        <v>0</v>
      </c>
      <c r="AI37" s="259">
        <f>IF(AND(NOT(_incrementaisPassadas),
      OR(
       AND(_semanaAtual&gt;Prevs!L$6,_tipo="Semanal"),
       AND(_mes&gt;AI$2,_tipo="Mensal")
      )), 0,
IF($G37&gt;0,INDEX($O$4:$Z$323,$G37,W$2),0)+IF($H37&gt;0,INDEX($O$4:$Z$323,$H37,W$2),0)+IF($I37&gt;0,INDEX($O$4:$Z$323,$I37,W$2),0)+IF($J37&gt;0,INDEX($O$4:$Z$323,$J37,W$2),0)+IF($K37&gt;0,INDEX($O$4:$Z$323,$K37,W$2),0)+IF($L37&gt;0,INDEX($O$4:$Z$323,$L37,W$2),0))</f>
        <v>0</v>
      </c>
      <c r="AJ37" s="259">
        <f>IF(AND(NOT(_incrementaisPassadas),
      OR(
       AND(_semanaAtual&gt;Prevs!M$6,_tipo="Semanal"),
       AND(_mes&gt;AJ$2,_tipo="Mensal")
      )), 0,
IF($G37&gt;0,INDEX($O$4:$Z$323,$G37,X$2),0)+IF($H37&gt;0,INDEX($O$4:$Z$323,$H37,X$2),0)+IF($I37&gt;0,INDEX($O$4:$Z$323,$I37,X$2),0)+IF($J37&gt;0,INDEX($O$4:$Z$323,$J37,X$2),0)+IF($K37&gt;0,INDEX($O$4:$Z$323,$K37,X$2),0)+IF($L37&gt;0,INDEX($O$4:$Z$323,$L37,X$2),0))</f>
        <v>0</v>
      </c>
      <c r="AK37" s="259">
        <f>IF(AND(NOT(_incrementaisPassadas),
      OR(
       AND(_semanaAtual&gt;Prevs!N$6,_tipo="Semanal"),
       AND(_mes&gt;AK$2,_tipo="Mensal")
      )), 0,
IF($G37&gt;0,INDEX($O$4:$Z$323,$G37,Y$2),0)+IF($H37&gt;0,INDEX($O$4:$Z$323,$H37,Y$2),0)+IF($I37&gt;0,INDEX($O$4:$Z$323,$I37,Y$2),0)+IF($J37&gt;0,INDEX($O$4:$Z$323,$J37,Y$2),0)+IF($K37&gt;0,INDEX($O$4:$Z$323,$K37,Y$2),0)+IF($L37&gt;0,INDEX($O$4:$Z$323,$L37,Y$2),0))</f>
        <v>0</v>
      </c>
      <c r="AL37" s="259">
        <f>IF(AND(NOT(_incrementaisPassadas),
      OR(
       AND(_semanaAtual&gt;Prevs!O$6,_tipo="Semanal"),
       AND(_mes&gt;AL$2,_tipo="Mensal")
      )), 0,
IF($G37&gt;0,INDEX($O$4:$Z$323,$G37,Z$2),0)+IF($H37&gt;0,INDEX($O$4:$Z$323,$H37,Z$2),0)+IF($I37&gt;0,INDEX($O$4:$Z$323,$I37,Z$2),0)+IF($J37&gt;0,INDEX($O$4:$Z$323,$J37,Z$2),0)+IF($K37&gt;0,INDEX($O$4:$Z$323,$K37,Z$2),0)+IF($L37&gt;0,INDEX($O$4:$Z$323,$L37,Z$2),0))</f>
        <v>0</v>
      </c>
      <c r="AM37" s="113">
        <f t="shared" si="0"/>
        <v>8847</v>
      </c>
      <c r="AN37">
        <f t="shared" si="1"/>
        <v>9272</v>
      </c>
      <c r="AO37">
        <f t="shared" si="2"/>
        <v>8925</v>
      </c>
      <c r="AP37">
        <f t="shared" si="3"/>
        <v>6729</v>
      </c>
      <c r="AQ37">
        <f t="shared" si="4"/>
        <v>4615</v>
      </c>
      <c r="AR37">
        <f t="shared" si="5"/>
        <v>3780</v>
      </c>
      <c r="AS37">
        <f t="shared" si="6"/>
        <v>3088</v>
      </c>
      <c r="AT37">
        <f t="shared" si="7"/>
        <v>2586</v>
      </c>
      <c r="AU37">
        <f t="shared" si="8"/>
        <v>2465</v>
      </c>
      <c r="AV37">
        <f t="shared" si="9"/>
        <v>2831</v>
      </c>
      <c r="AW37">
        <f t="shared" si="10"/>
        <v>3882</v>
      </c>
      <c r="AX37">
        <f t="shared" si="11"/>
        <v>6239</v>
      </c>
      <c r="BC37" s="259">
        <v>18</v>
      </c>
      <c r="BD37" s="259">
        <v>33</v>
      </c>
      <c r="BE37" s="259">
        <v>99</v>
      </c>
      <c r="BF37" s="259">
        <v>241</v>
      </c>
      <c r="BG37" s="259">
        <v>261</v>
      </c>
    </row>
    <row r="38" spans="1:59" hidden="1" x14ac:dyDescent="0.25">
      <c r="A38" s="113">
        <v>35</v>
      </c>
      <c r="B38" s="176"/>
      <c r="C38" s="113">
        <v>0</v>
      </c>
      <c r="D38" s="113">
        <v>0</v>
      </c>
      <c r="E38" s="113" t="s">
        <v>686</v>
      </c>
      <c r="F38" s="113" t="s">
        <v>686</v>
      </c>
      <c r="G38" s="357"/>
      <c r="N38" s="113">
        <f>MATCH(A38,Entrada!$A$53:$A$372,0)</f>
        <v>35</v>
      </c>
      <c r="O38" s="113">
        <f>IF(NOT(ISNA($N38)),INDEX(Entrada!$C$53:$N$372,$N38,O$2),0)</f>
        <v>0</v>
      </c>
      <c r="P38">
        <f>IF(NOT(ISNA($N38)),INDEX(Entrada!$C$53:$N$372,$N38,P$2),0)</f>
        <v>0</v>
      </c>
      <c r="Q38">
        <f>IF(NOT(ISNA($N38)),INDEX(Entrada!$C$53:$N$372,$N38,Q$2),0)</f>
        <v>0</v>
      </c>
      <c r="R38">
        <f>IF(NOT(ISNA($N38)),INDEX(Entrada!$C$53:$N$372,$N38,R$2),0)</f>
        <v>0</v>
      </c>
      <c r="S38">
        <f>IF(NOT(ISNA($N38)),INDEX(Entrada!$C$53:$N$372,$N38,S$2),0)</f>
        <v>0</v>
      </c>
      <c r="T38">
        <f>IF(NOT(ISNA($N38)),INDEX(Entrada!$C$53:$N$372,$N38,T$2),0)</f>
        <v>0</v>
      </c>
      <c r="U38">
        <f>IF(NOT(ISNA($N38)),INDEX(Entrada!$C$53:$N$372,$N38,U$2),0)</f>
        <v>0</v>
      </c>
      <c r="V38" s="192">
        <f>IF(NOT(ISNA($N38)),INDEX(Entrada!$C$53:$N$372,$N38,V$2),0)</f>
        <v>0</v>
      </c>
      <c r="W38" s="192">
        <f>IF(NOT(ISNA($N38)),INDEX(Entrada!$C$53:$N$372,$N38,W$2),0)</f>
        <v>0</v>
      </c>
      <c r="X38" s="192">
        <f>IF(NOT(ISNA($N38)),INDEX(Entrada!$C$53:$N$372,$N38,X$2),0)</f>
        <v>0</v>
      </c>
      <c r="Y38" s="192">
        <f>IF(NOT(ISNA($N38)),INDEX(Entrada!$C$53:$N$372,$N38,Y$2),0)</f>
        <v>0</v>
      </c>
      <c r="Z38" s="192">
        <f>IF(NOT(ISNA($N38)),INDEX(Entrada!$C$53:$N$372,$N38,Z$2),0)</f>
        <v>0</v>
      </c>
      <c r="AA38" s="259">
        <f>IF(AND(NOT(_incrementaisPassadas),
      OR(
       AND(_semanaAtual&gt;Prevs!D$6,_tipo="Semanal"),
       AND(_mes&gt;AA$2,_tipo="Mensal")
      )), 0,
IF($G38&gt;0,INDEX($O$4:$Z$323,$G38,O$2),0)+IF($H38&gt;0,INDEX($O$4:$Z$323,$H38,O$2),0)+IF($I38&gt;0,INDEX($O$4:$Z$323,$I38,O$2),0)+IF($J38&gt;0,INDEX($O$4:$Z$323,$J38,O$2),0)+IF($K38&gt;0,INDEX($O$4:$Z$323,$K38,O$2),0)+IF($L38&gt;0,INDEX($O$4:$Z$323,$L38,O$2),0))</f>
        <v>0</v>
      </c>
      <c r="AB38" s="259">
        <f>IF(AND(NOT(_incrementaisPassadas),
      OR(
       AND(_semanaAtual&gt;Prevs!E$6,_tipo="Semanal"),
       AND(_mes&gt;AB$2,_tipo="Mensal")
      )), 0,
IF($G38&gt;0,INDEX($O$4:$Z$323,$G38,P$2),0)+IF($H38&gt;0,INDEX($O$4:$Z$323,$H38,P$2),0)+IF($I38&gt;0,INDEX($O$4:$Z$323,$I38,P$2),0)+IF($J38&gt;0,INDEX($O$4:$Z$323,$J38,P$2),0)+IF($K38&gt;0,INDEX($O$4:$Z$323,$K38,P$2),0)+IF($L38&gt;0,INDEX($O$4:$Z$323,$L38,P$2),0))</f>
        <v>0</v>
      </c>
      <c r="AC38" s="259">
        <f>IF(AND(NOT(_incrementaisPassadas),
      OR(
       AND(_semanaAtual&gt;Prevs!F$6,_tipo="Semanal"),
       AND(_mes&gt;AC$2,_tipo="Mensal")
      )), 0,
IF($G38&gt;0,INDEX($O$4:$Z$323,$G38,Q$2),0)+IF($H38&gt;0,INDEX($O$4:$Z$323,$H38,Q$2),0)+IF($I38&gt;0,INDEX($O$4:$Z$323,$I38,Q$2),0)+IF($J38&gt;0,INDEX($O$4:$Z$323,$J38,Q$2),0)+IF($K38&gt;0,INDEX($O$4:$Z$323,$K38,Q$2),0)+IF($L38&gt;0,INDEX($O$4:$Z$323,$L38,Q$2),0))</f>
        <v>0</v>
      </c>
      <c r="AD38" s="259">
        <f>IF(AND(NOT(_incrementaisPassadas),
      OR(
       AND(_semanaAtual&gt;Prevs!G$6,_tipo="Semanal"),
       AND(_mes&gt;AD$2,_tipo="Mensal")
      )), 0,
IF($G38&gt;0,INDEX($O$4:$Z$323,$G38,R$2),0)+IF($H38&gt;0,INDEX($O$4:$Z$323,$H38,R$2),0)+IF($I38&gt;0,INDEX($O$4:$Z$323,$I38,R$2),0)+IF($J38&gt;0,INDEX($O$4:$Z$323,$J38,R$2),0)+IF($K38&gt;0,INDEX($O$4:$Z$323,$K38,R$2),0)+IF($L38&gt;0,INDEX($O$4:$Z$323,$L38,R$2),0))</f>
        <v>0</v>
      </c>
      <c r="AE38" s="259">
        <f>IF(AND(NOT(_incrementaisPassadas),
      OR(
       AND(_semanaAtual&gt;Prevs!H$6,_tipo="Semanal"),
       AND(_mes&gt;AE$2,_tipo="Mensal")
      )), 0,
IF($G38&gt;0,INDEX($O$4:$Z$323,$G38,S$2),0)+IF($H38&gt;0,INDEX($O$4:$Z$323,$H38,S$2),0)+IF($I38&gt;0,INDEX($O$4:$Z$323,$I38,S$2),0)+IF($J38&gt;0,INDEX($O$4:$Z$323,$J38,S$2),0)+IF($K38&gt;0,INDEX($O$4:$Z$323,$K38,S$2),0)+IF($L38&gt;0,INDEX($O$4:$Z$323,$L38,S$2),0))</f>
        <v>0</v>
      </c>
      <c r="AF38" s="259">
        <f>IF(AND(NOT(_incrementaisPassadas),
      OR(
       AND(_semanaAtual&gt;Prevs!I$6,_tipo="Semanal"),
       AND(_mes&gt;AF$2,_tipo="Mensal")
      )), 0,
IF($G38&gt;0,INDEX($O$4:$Z$323,$G38,T$2),0)+IF($H38&gt;0,INDEX($O$4:$Z$323,$H38,T$2),0)+IF($I38&gt;0,INDEX($O$4:$Z$323,$I38,T$2),0)+IF($J38&gt;0,INDEX($O$4:$Z$323,$J38,T$2),0)+IF($K38&gt;0,INDEX($O$4:$Z$323,$K38,T$2),0)+IF($L38&gt;0,INDEX($O$4:$Z$323,$L38,T$2),0))</f>
        <v>0</v>
      </c>
      <c r="AG38" s="259">
        <f>IF(AND(NOT(_incrementaisPassadas),
      OR(
       AND(_semanaAtual&gt;Prevs!J$6,_tipo="Semanal"),
       AND(_mes&gt;AG$2,_tipo="Mensal")
      )), 0,
IF($G38&gt;0,INDEX($O$4:$Z$323,$G38,U$2),0)+IF($H38&gt;0,INDEX($O$4:$Z$323,$H38,U$2),0)+IF($I38&gt;0,INDEX($O$4:$Z$323,$I38,U$2),0)+IF($J38&gt;0,INDEX($O$4:$Z$323,$J38,U$2),0)+IF($K38&gt;0,INDEX($O$4:$Z$323,$K38,U$2),0)+IF($L38&gt;0,INDEX($O$4:$Z$323,$L38,U$2),0))</f>
        <v>0</v>
      </c>
      <c r="AH38" s="259">
        <f>IF(AND(NOT(_incrementaisPassadas),
      OR(
       AND(_semanaAtual&gt;Prevs!K$6,_tipo="Semanal"),
       AND(_mes&gt;AH$2,_tipo="Mensal")
      )), 0,
IF($G38&gt;0,INDEX($O$4:$Z$323,$G38,V$2),0)+IF($H38&gt;0,INDEX($O$4:$Z$323,$H38,V$2),0)+IF($I38&gt;0,INDEX($O$4:$Z$323,$I38,V$2),0)+IF($J38&gt;0,INDEX($O$4:$Z$323,$J38,V$2),0)+IF($K38&gt;0,INDEX($O$4:$Z$323,$K38,V$2),0)+IF($L38&gt;0,INDEX($O$4:$Z$323,$L38,V$2),0))</f>
        <v>0</v>
      </c>
      <c r="AI38" s="259">
        <f>IF(AND(NOT(_incrementaisPassadas),
      OR(
       AND(_semanaAtual&gt;Prevs!L$6,_tipo="Semanal"),
       AND(_mes&gt;AI$2,_tipo="Mensal")
      )), 0,
IF($G38&gt;0,INDEX($O$4:$Z$323,$G38,W$2),0)+IF($H38&gt;0,INDEX($O$4:$Z$323,$H38,W$2),0)+IF($I38&gt;0,INDEX($O$4:$Z$323,$I38,W$2),0)+IF($J38&gt;0,INDEX($O$4:$Z$323,$J38,W$2),0)+IF($K38&gt;0,INDEX($O$4:$Z$323,$K38,W$2),0)+IF($L38&gt;0,INDEX($O$4:$Z$323,$L38,W$2),0))</f>
        <v>0</v>
      </c>
      <c r="AJ38" s="259">
        <f>IF(AND(NOT(_incrementaisPassadas),
      OR(
       AND(_semanaAtual&gt;Prevs!M$6,_tipo="Semanal"),
       AND(_mes&gt;AJ$2,_tipo="Mensal")
      )), 0,
IF($G38&gt;0,INDEX($O$4:$Z$323,$G38,X$2),0)+IF($H38&gt;0,INDEX($O$4:$Z$323,$H38,X$2),0)+IF($I38&gt;0,INDEX($O$4:$Z$323,$I38,X$2),0)+IF($J38&gt;0,INDEX($O$4:$Z$323,$J38,X$2),0)+IF($K38&gt;0,INDEX($O$4:$Z$323,$K38,X$2),0)+IF($L38&gt;0,INDEX($O$4:$Z$323,$L38,X$2),0))</f>
        <v>0</v>
      </c>
      <c r="AK38" s="259">
        <f>IF(AND(NOT(_incrementaisPassadas),
      OR(
       AND(_semanaAtual&gt;Prevs!N$6,_tipo="Semanal"),
       AND(_mes&gt;AK$2,_tipo="Mensal")
      )), 0,
IF($G38&gt;0,INDEX($O$4:$Z$323,$G38,Y$2),0)+IF($H38&gt;0,INDEX($O$4:$Z$323,$H38,Y$2),0)+IF($I38&gt;0,INDEX($O$4:$Z$323,$I38,Y$2),0)+IF($J38&gt;0,INDEX($O$4:$Z$323,$J38,Y$2),0)+IF($K38&gt;0,INDEX($O$4:$Z$323,$K38,Y$2),0)+IF($L38&gt;0,INDEX($O$4:$Z$323,$L38,Y$2),0))</f>
        <v>0</v>
      </c>
      <c r="AL38" s="259">
        <f>IF(AND(NOT(_incrementaisPassadas),
      OR(
       AND(_semanaAtual&gt;Prevs!O$6,_tipo="Semanal"),
       AND(_mes&gt;AL$2,_tipo="Mensal")
      )), 0,
IF($G38&gt;0,INDEX($O$4:$Z$323,$G38,Z$2),0)+IF($H38&gt;0,INDEX($O$4:$Z$323,$H38,Z$2),0)+IF($I38&gt;0,INDEX($O$4:$Z$323,$I38,Z$2),0)+IF($J38&gt;0,INDEX($O$4:$Z$323,$J38,Z$2),0)+IF($K38&gt;0,INDEX($O$4:$Z$323,$K38,Z$2),0)+IF($L38&gt;0,INDEX($O$4:$Z$323,$L38,Z$2),0))</f>
        <v>0</v>
      </c>
      <c r="AM38" s="113">
        <f t="shared" si="0"/>
        <v>0</v>
      </c>
      <c r="AN38">
        <f t="shared" si="1"/>
        <v>0</v>
      </c>
      <c r="AO38">
        <f t="shared" si="2"/>
        <v>0</v>
      </c>
      <c r="AP38">
        <f t="shared" si="3"/>
        <v>0</v>
      </c>
      <c r="AQ38">
        <f t="shared" si="4"/>
        <v>0</v>
      </c>
      <c r="AR38">
        <f t="shared" si="5"/>
        <v>0</v>
      </c>
      <c r="AS38">
        <f t="shared" si="6"/>
        <v>0</v>
      </c>
      <c r="AT38">
        <f t="shared" si="7"/>
        <v>0</v>
      </c>
      <c r="AU38">
        <f t="shared" si="8"/>
        <v>0</v>
      </c>
      <c r="AV38">
        <f t="shared" si="9"/>
        <v>0</v>
      </c>
      <c r="AW38">
        <f t="shared" si="10"/>
        <v>0</v>
      </c>
      <c r="AX38">
        <f t="shared" si="11"/>
        <v>0</v>
      </c>
    </row>
    <row r="39" spans="1:59" hidden="1" x14ac:dyDescent="0.25">
      <c r="A39" s="113">
        <v>36</v>
      </c>
      <c r="B39" s="176"/>
      <c r="C39" s="113">
        <v>0</v>
      </c>
      <c r="D39" s="113">
        <v>0</v>
      </c>
      <c r="E39" s="113" t="s">
        <v>686</v>
      </c>
      <c r="F39" s="113" t="s">
        <v>686</v>
      </c>
      <c r="G39" s="357"/>
      <c r="N39" s="113">
        <f>MATCH(A39,Entrada!$A$53:$A$372,0)</f>
        <v>36</v>
      </c>
      <c r="O39" s="113">
        <f>IF(NOT(ISNA($N39)),INDEX(Entrada!$C$53:$N$372,$N39,O$2),0)</f>
        <v>0</v>
      </c>
      <c r="P39">
        <f>IF(NOT(ISNA($N39)),INDEX(Entrada!$C$53:$N$372,$N39,P$2),0)</f>
        <v>0</v>
      </c>
      <c r="Q39">
        <f>IF(NOT(ISNA($N39)),INDEX(Entrada!$C$53:$N$372,$N39,Q$2),0)</f>
        <v>0</v>
      </c>
      <c r="R39">
        <f>IF(NOT(ISNA($N39)),INDEX(Entrada!$C$53:$N$372,$N39,R$2),0)</f>
        <v>0</v>
      </c>
      <c r="S39">
        <f>IF(NOT(ISNA($N39)),INDEX(Entrada!$C$53:$N$372,$N39,S$2),0)</f>
        <v>0</v>
      </c>
      <c r="T39">
        <f>IF(NOT(ISNA($N39)),INDEX(Entrada!$C$53:$N$372,$N39,T$2),0)</f>
        <v>0</v>
      </c>
      <c r="U39">
        <f>IF(NOT(ISNA($N39)),INDEX(Entrada!$C$53:$N$372,$N39,U$2),0)</f>
        <v>0</v>
      </c>
      <c r="V39" s="192">
        <f>IF(NOT(ISNA($N39)),INDEX(Entrada!$C$53:$N$372,$N39,V$2),0)</f>
        <v>0</v>
      </c>
      <c r="W39" s="192">
        <f>IF(NOT(ISNA($N39)),INDEX(Entrada!$C$53:$N$372,$N39,W$2),0)</f>
        <v>0</v>
      </c>
      <c r="X39" s="192">
        <f>IF(NOT(ISNA($N39)),INDEX(Entrada!$C$53:$N$372,$N39,X$2),0)</f>
        <v>0</v>
      </c>
      <c r="Y39" s="192">
        <f>IF(NOT(ISNA($N39)),INDEX(Entrada!$C$53:$N$372,$N39,Y$2),0)</f>
        <v>0</v>
      </c>
      <c r="Z39" s="192">
        <f>IF(NOT(ISNA($N39)),INDEX(Entrada!$C$53:$N$372,$N39,Z$2),0)</f>
        <v>0</v>
      </c>
      <c r="AA39" s="259">
        <f>IF(AND(NOT(_incrementaisPassadas),
      OR(
       AND(_semanaAtual&gt;Prevs!D$6,_tipo="Semanal"),
       AND(_mes&gt;AA$2,_tipo="Mensal")
      )), 0,
IF($G39&gt;0,INDEX($O$4:$Z$323,$G39,O$2),0)+IF($H39&gt;0,INDEX($O$4:$Z$323,$H39,O$2),0)+IF($I39&gt;0,INDEX($O$4:$Z$323,$I39,O$2),0)+IF($J39&gt;0,INDEX($O$4:$Z$323,$J39,O$2),0)+IF($K39&gt;0,INDEX($O$4:$Z$323,$K39,O$2),0)+IF($L39&gt;0,INDEX($O$4:$Z$323,$L39,O$2),0))</f>
        <v>0</v>
      </c>
      <c r="AB39" s="259">
        <f>IF(AND(NOT(_incrementaisPassadas),
      OR(
       AND(_semanaAtual&gt;Prevs!E$6,_tipo="Semanal"),
       AND(_mes&gt;AB$2,_tipo="Mensal")
      )), 0,
IF($G39&gt;0,INDEX($O$4:$Z$323,$G39,P$2),0)+IF($H39&gt;0,INDEX($O$4:$Z$323,$H39,P$2),0)+IF($I39&gt;0,INDEX($O$4:$Z$323,$I39,P$2),0)+IF($J39&gt;0,INDEX($O$4:$Z$323,$J39,P$2),0)+IF($K39&gt;0,INDEX($O$4:$Z$323,$K39,P$2),0)+IF($L39&gt;0,INDEX($O$4:$Z$323,$L39,P$2),0))</f>
        <v>0</v>
      </c>
      <c r="AC39" s="259">
        <f>IF(AND(NOT(_incrementaisPassadas),
      OR(
       AND(_semanaAtual&gt;Prevs!F$6,_tipo="Semanal"),
       AND(_mes&gt;AC$2,_tipo="Mensal")
      )), 0,
IF($G39&gt;0,INDEX($O$4:$Z$323,$G39,Q$2),0)+IF($H39&gt;0,INDEX($O$4:$Z$323,$H39,Q$2),0)+IF($I39&gt;0,INDEX($O$4:$Z$323,$I39,Q$2),0)+IF($J39&gt;0,INDEX($O$4:$Z$323,$J39,Q$2),0)+IF($K39&gt;0,INDEX($O$4:$Z$323,$K39,Q$2),0)+IF($L39&gt;0,INDEX($O$4:$Z$323,$L39,Q$2),0))</f>
        <v>0</v>
      </c>
      <c r="AD39" s="259">
        <f>IF(AND(NOT(_incrementaisPassadas),
      OR(
       AND(_semanaAtual&gt;Prevs!G$6,_tipo="Semanal"),
       AND(_mes&gt;AD$2,_tipo="Mensal")
      )), 0,
IF($G39&gt;0,INDEX($O$4:$Z$323,$G39,R$2),0)+IF($H39&gt;0,INDEX($O$4:$Z$323,$H39,R$2),0)+IF($I39&gt;0,INDEX($O$4:$Z$323,$I39,R$2),0)+IF($J39&gt;0,INDEX($O$4:$Z$323,$J39,R$2),0)+IF($K39&gt;0,INDEX($O$4:$Z$323,$K39,R$2),0)+IF($L39&gt;0,INDEX($O$4:$Z$323,$L39,R$2),0))</f>
        <v>0</v>
      </c>
      <c r="AE39" s="259">
        <f>IF(AND(NOT(_incrementaisPassadas),
      OR(
       AND(_semanaAtual&gt;Prevs!H$6,_tipo="Semanal"),
       AND(_mes&gt;AE$2,_tipo="Mensal")
      )), 0,
IF($G39&gt;0,INDEX($O$4:$Z$323,$G39,S$2),0)+IF($H39&gt;0,INDEX($O$4:$Z$323,$H39,S$2),0)+IF($I39&gt;0,INDEX($O$4:$Z$323,$I39,S$2),0)+IF($J39&gt;0,INDEX($O$4:$Z$323,$J39,S$2),0)+IF($K39&gt;0,INDEX($O$4:$Z$323,$K39,S$2),0)+IF($L39&gt;0,INDEX($O$4:$Z$323,$L39,S$2),0))</f>
        <v>0</v>
      </c>
      <c r="AF39" s="259">
        <f>IF(AND(NOT(_incrementaisPassadas),
      OR(
       AND(_semanaAtual&gt;Prevs!I$6,_tipo="Semanal"),
       AND(_mes&gt;AF$2,_tipo="Mensal")
      )), 0,
IF($G39&gt;0,INDEX($O$4:$Z$323,$G39,T$2),0)+IF($H39&gt;0,INDEX($O$4:$Z$323,$H39,T$2),0)+IF($I39&gt;0,INDEX($O$4:$Z$323,$I39,T$2),0)+IF($J39&gt;0,INDEX($O$4:$Z$323,$J39,T$2),0)+IF($K39&gt;0,INDEX($O$4:$Z$323,$K39,T$2),0)+IF($L39&gt;0,INDEX($O$4:$Z$323,$L39,T$2),0))</f>
        <v>0</v>
      </c>
      <c r="AG39" s="259">
        <f>IF(AND(NOT(_incrementaisPassadas),
      OR(
       AND(_semanaAtual&gt;Prevs!J$6,_tipo="Semanal"),
       AND(_mes&gt;AG$2,_tipo="Mensal")
      )), 0,
IF($G39&gt;0,INDEX($O$4:$Z$323,$G39,U$2),0)+IF($H39&gt;0,INDEX($O$4:$Z$323,$H39,U$2),0)+IF($I39&gt;0,INDEX($O$4:$Z$323,$I39,U$2),0)+IF($J39&gt;0,INDEX($O$4:$Z$323,$J39,U$2),0)+IF($K39&gt;0,INDEX($O$4:$Z$323,$K39,U$2),0)+IF($L39&gt;0,INDEX($O$4:$Z$323,$L39,U$2),0))</f>
        <v>0</v>
      </c>
      <c r="AH39" s="259">
        <f>IF(AND(NOT(_incrementaisPassadas),
      OR(
       AND(_semanaAtual&gt;Prevs!K$6,_tipo="Semanal"),
       AND(_mes&gt;AH$2,_tipo="Mensal")
      )), 0,
IF($G39&gt;0,INDEX($O$4:$Z$323,$G39,V$2),0)+IF($H39&gt;0,INDEX($O$4:$Z$323,$H39,V$2),0)+IF($I39&gt;0,INDEX($O$4:$Z$323,$I39,V$2),0)+IF($J39&gt;0,INDEX($O$4:$Z$323,$J39,V$2),0)+IF($K39&gt;0,INDEX($O$4:$Z$323,$K39,V$2),0)+IF($L39&gt;0,INDEX($O$4:$Z$323,$L39,V$2),0))</f>
        <v>0</v>
      </c>
      <c r="AI39" s="259">
        <f>IF(AND(NOT(_incrementaisPassadas),
      OR(
       AND(_semanaAtual&gt;Prevs!L$6,_tipo="Semanal"),
       AND(_mes&gt;AI$2,_tipo="Mensal")
      )), 0,
IF($G39&gt;0,INDEX($O$4:$Z$323,$G39,W$2),0)+IF($H39&gt;0,INDEX($O$4:$Z$323,$H39,W$2),0)+IF($I39&gt;0,INDEX($O$4:$Z$323,$I39,W$2),0)+IF($J39&gt;0,INDEX($O$4:$Z$323,$J39,W$2),0)+IF($K39&gt;0,INDEX($O$4:$Z$323,$K39,W$2),0)+IF($L39&gt;0,INDEX($O$4:$Z$323,$L39,W$2),0))</f>
        <v>0</v>
      </c>
      <c r="AJ39" s="259">
        <f>IF(AND(NOT(_incrementaisPassadas),
      OR(
       AND(_semanaAtual&gt;Prevs!M$6,_tipo="Semanal"),
       AND(_mes&gt;AJ$2,_tipo="Mensal")
      )), 0,
IF($G39&gt;0,INDEX($O$4:$Z$323,$G39,X$2),0)+IF($H39&gt;0,INDEX($O$4:$Z$323,$H39,X$2),0)+IF($I39&gt;0,INDEX($O$4:$Z$323,$I39,X$2),0)+IF($J39&gt;0,INDEX($O$4:$Z$323,$J39,X$2),0)+IF($K39&gt;0,INDEX($O$4:$Z$323,$K39,X$2),0)+IF($L39&gt;0,INDEX($O$4:$Z$323,$L39,X$2),0))</f>
        <v>0</v>
      </c>
      <c r="AK39" s="259">
        <f>IF(AND(NOT(_incrementaisPassadas),
      OR(
       AND(_semanaAtual&gt;Prevs!N$6,_tipo="Semanal"),
       AND(_mes&gt;AK$2,_tipo="Mensal")
      )), 0,
IF($G39&gt;0,INDEX($O$4:$Z$323,$G39,Y$2),0)+IF($H39&gt;0,INDEX($O$4:$Z$323,$H39,Y$2),0)+IF($I39&gt;0,INDEX($O$4:$Z$323,$I39,Y$2),0)+IF($J39&gt;0,INDEX($O$4:$Z$323,$J39,Y$2),0)+IF($K39&gt;0,INDEX($O$4:$Z$323,$K39,Y$2),0)+IF($L39&gt;0,INDEX($O$4:$Z$323,$L39,Y$2),0))</f>
        <v>0</v>
      </c>
      <c r="AL39" s="259">
        <f>IF(AND(NOT(_incrementaisPassadas),
      OR(
       AND(_semanaAtual&gt;Prevs!O$6,_tipo="Semanal"),
       AND(_mes&gt;AL$2,_tipo="Mensal")
      )), 0,
IF($G39&gt;0,INDEX($O$4:$Z$323,$G39,Z$2),0)+IF($H39&gt;0,INDEX($O$4:$Z$323,$H39,Z$2),0)+IF($I39&gt;0,INDEX($O$4:$Z$323,$I39,Z$2),0)+IF($J39&gt;0,INDEX($O$4:$Z$323,$J39,Z$2),0)+IF($K39&gt;0,INDEX($O$4:$Z$323,$K39,Z$2),0)+IF($L39&gt;0,INDEX($O$4:$Z$323,$L39,Z$2),0))</f>
        <v>0</v>
      </c>
      <c r="AM39" s="113">
        <f t="shared" si="0"/>
        <v>0</v>
      </c>
      <c r="AN39">
        <f t="shared" si="1"/>
        <v>0</v>
      </c>
      <c r="AO39">
        <f t="shared" si="2"/>
        <v>0</v>
      </c>
      <c r="AP39">
        <f t="shared" si="3"/>
        <v>0</v>
      </c>
      <c r="AQ39">
        <f t="shared" si="4"/>
        <v>0</v>
      </c>
      <c r="AR39">
        <f t="shared" si="5"/>
        <v>0</v>
      </c>
      <c r="AS39">
        <f t="shared" si="6"/>
        <v>0</v>
      </c>
      <c r="AT39">
        <f t="shared" si="7"/>
        <v>0</v>
      </c>
      <c r="AU39">
        <f t="shared" si="8"/>
        <v>0</v>
      </c>
      <c r="AV39">
        <f t="shared" si="9"/>
        <v>0</v>
      </c>
      <c r="AW39">
        <f t="shared" si="10"/>
        <v>0</v>
      </c>
      <c r="AX39">
        <f t="shared" si="11"/>
        <v>0</v>
      </c>
    </row>
    <row r="40" spans="1:59" hidden="1" x14ac:dyDescent="0.25">
      <c r="A40" s="113">
        <v>37</v>
      </c>
      <c r="B40" s="176" t="s">
        <v>82</v>
      </c>
      <c r="C40" s="113">
        <v>1931</v>
      </c>
      <c r="D40" s="113">
        <v>2013</v>
      </c>
      <c r="E40" s="179" t="s">
        <v>4</v>
      </c>
      <c r="F40" s="180" t="s">
        <v>4</v>
      </c>
      <c r="G40" s="357"/>
      <c r="N40" s="113">
        <f>MATCH(A40,Entrada!$A$53:$A$372,0)</f>
        <v>37</v>
      </c>
      <c r="O40">
        <f>IF(NOT(ISNA($N40)),INDEX(Entrada!$C$53:$N$372,$N40,O$2),0)</f>
        <v>689</v>
      </c>
      <c r="P40">
        <f>IF(NOT(ISNA($N40)),INDEX(Entrada!$C$53:$N$372,$N40,P$2),0)</f>
        <v>725</v>
      </c>
      <c r="Q40">
        <f>IF(NOT(ISNA($N40)),INDEX(Entrada!$C$53:$N$372,$N40,Q$2),0)</f>
        <v>618</v>
      </c>
      <c r="R40">
        <f>IF(NOT(ISNA($N40)),INDEX(Entrada!$C$53:$N$372,$N40,R$2),0)</f>
        <v>402</v>
      </c>
      <c r="S40">
        <f>IF(NOT(ISNA($N40)),INDEX(Entrada!$C$53:$N$372,$N40,S$2),0)</f>
        <v>319</v>
      </c>
      <c r="T40">
        <f>IF(NOT(ISNA($N40)),INDEX(Entrada!$C$53:$N$372,$N40,T$2),0)</f>
        <v>322</v>
      </c>
      <c r="U40" s="186">
        <f>IF(NOT(ISNA($N40)),INDEX(Entrada!$C$53:$N$372,$N40,U$2),0)</f>
        <v>252</v>
      </c>
      <c r="V40" s="192">
        <f>IF(NOT(ISNA($N40)),INDEX(Entrada!$C$53:$N$372,$N40,V$2),0)</f>
        <v>212</v>
      </c>
      <c r="W40" s="192">
        <f>IF(NOT(ISNA($N40)),INDEX(Entrada!$C$53:$N$372,$N40,W$2),0)</f>
        <v>230</v>
      </c>
      <c r="X40" s="192">
        <f>IF(NOT(ISNA($N40)),INDEX(Entrada!$C$53:$N$372,$N40,X$2),0)</f>
        <v>280</v>
      </c>
      <c r="Y40" s="192">
        <f>IF(NOT(ISNA($N40)),INDEX(Entrada!$C$53:$N$372,$N40,Y$2),0)</f>
        <v>306</v>
      </c>
      <c r="Z40" s="192">
        <f>IF(NOT(ISNA($N40)),INDEX(Entrada!$C$53:$N$372,$N40,Z$2),0)</f>
        <v>466</v>
      </c>
      <c r="AA40" s="259">
        <f>IF(AND(NOT(_incrementaisPassadas),
      OR(
       AND(_semanaAtual&gt;Prevs!D$6,_tipo="Semanal"),
       AND(_mes&gt;AA$2,_tipo="Mensal")
      )), 0,
IF($G40&gt;0,INDEX($O$4:$Z$323,$G40,O$2),0)+IF($H40&gt;0,INDEX($O$4:$Z$323,$H40,O$2),0)+IF($I40&gt;0,INDEX($O$4:$Z$323,$I40,O$2),0)+IF($J40&gt;0,INDEX($O$4:$Z$323,$J40,O$2),0)+IF($K40&gt;0,INDEX($O$4:$Z$323,$K40,O$2),0)+IF($L40&gt;0,INDEX($O$4:$Z$323,$L40,O$2),0))</f>
        <v>0</v>
      </c>
      <c r="AB40" s="259">
        <f>IF(AND(NOT(_incrementaisPassadas),
      OR(
       AND(_semanaAtual&gt;Prevs!E$6,_tipo="Semanal"),
       AND(_mes&gt;AB$2,_tipo="Mensal")
      )), 0,
IF($G40&gt;0,INDEX($O$4:$Z$323,$G40,P$2),0)+IF($H40&gt;0,INDEX($O$4:$Z$323,$H40,P$2),0)+IF($I40&gt;0,INDEX($O$4:$Z$323,$I40,P$2),0)+IF($J40&gt;0,INDEX($O$4:$Z$323,$J40,P$2),0)+IF($K40&gt;0,INDEX($O$4:$Z$323,$K40,P$2),0)+IF($L40&gt;0,INDEX($O$4:$Z$323,$L40,P$2),0))</f>
        <v>0</v>
      </c>
      <c r="AC40" s="259">
        <f>IF(AND(NOT(_incrementaisPassadas),
      OR(
       AND(_semanaAtual&gt;Prevs!F$6,_tipo="Semanal"),
       AND(_mes&gt;AC$2,_tipo="Mensal")
      )), 0,
IF($G40&gt;0,INDEX($O$4:$Z$323,$G40,Q$2),0)+IF($H40&gt;0,INDEX($O$4:$Z$323,$H40,Q$2),0)+IF($I40&gt;0,INDEX($O$4:$Z$323,$I40,Q$2),0)+IF($J40&gt;0,INDEX($O$4:$Z$323,$J40,Q$2),0)+IF($K40&gt;0,INDEX($O$4:$Z$323,$K40,Q$2),0)+IF($L40&gt;0,INDEX($O$4:$Z$323,$L40,Q$2),0))</f>
        <v>0</v>
      </c>
      <c r="AD40" s="259">
        <f>IF(AND(NOT(_incrementaisPassadas),
      OR(
       AND(_semanaAtual&gt;Prevs!G$6,_tipo="Semanal"),
       AND(_mes&gt;AD$2,_tipo="Mensal")
      )), 0,
IF($G40&gt;0,INDEX($O$4:$Z$323,$G40,R$2),0)+IF($H40&gt;0,INDEX($O$4:$Z$323,$H40,R$2),0)+IF($I40&gt;0,INDEX($O$4:$Z$323,$I40,R$2),0)+IF($J40&gt;0,INDEX($O$4:$Z$323,$J40,R$2),0)+IF($K40&gt;0,INDEX($O$4:$Z$323,$K40,R$2),0)+IF($L40&gt;0,INDEX($O$4:$Z$323,$L40,R$2),0))</f>
        <v>0</v>
      </c>
      <c r="AE40" s="259">
        <f>IF(AND(NOT(_incrementaisPassadas),
      OR(
       AND(_semanaAtual&gt;Prevs!H$6,_tipo="Semanal"),
       AND(_mes&gt;AE$2,_tipo="Mensal")
      )), 0,
IF($G40&gt;0,INDEX($O$4:$Z$323,$G40,S$2),0)+IF($H40&gt;0,INDEX($O$4:$Z$323,$H40,S$2),0)+IF($I40&gt;0,INDEX($O$4:$Z$323,$I40,S$2),0)+IF($J40&gt;0,INDEX($O$4:$Z$323,$J40,S$2),0)+IF($K40&gt;0,INDEX($O$4:$Z$323,$K40,S$2),0)+IF($L40&gt;0,INDEX($O$4:$Z$323,$L40,S$2),0))</f>
        <v>0</v>
      </c>
      <c r="AF40" s="259">
        <f>IF(AND(NOT(_incrementaisPassadas),
      OR(
       AND(_semanaAtual&gt;Prevs!I$6,_tipo="Semanal"),
       AND(_mes&gt;AF$2,_tipo="Mensal")
      )), 0,
IF($G40&gt;0,INDEX($O$4:$Z$323,$G40,T$2),0)+IF($H40&gt;0,INDEX($O$4:$Z$323,$H40,T$2),0)+IF($I40&gt;0,INDEX($O$4:$Z$323,$I40,T$2),0)+IF($J40&gt;0,INDEX($O$4:$Z$323,$J40,T$2),0)+IF($K40&gt;0,INDEX($O$4:$Z$323,$K40,T$2),0)+IF($L40&gt;0,INDEX($O$4:$Z$323,$L40,T$2),0))</f>
        <v>0</v>
      </c>
      <c r="AG40" s="259">
        <f>IF(AND(NOT(_incrementaisPassadas),
      OR(
       AND(_semanaAtual&gt;Prevs!J$6,_tipo="Semanal"),
       AND(_mes&gt;AG$2,_tipo="Mensal")
      )), 0,
IF($G40&gt;0,INDEX($O$4:$Z$323,$G40,U$2),0)+IF($H40&gt;0,INDEX($O$4:$Z$323,$H40,U$2),0)+IF($I40&gt;0,INDEX($O$4:$Z$323,$I40,U$2),0)+IF($J40&gt;0,INDEX($O$4:$Z$323,$J40,U$2),0)+IF($K40&gt;0,INDEX($O$4:$Z$323,$K40,U$2),0)+IF($L40&gt;0,INDEX($O$4:$Z$323,$L40,U$2),0))</f>
        <v>0</v>
      </c>
      <c r="AH40" s="259">
        <f>IF(AND(NOT(_incrementaisPassadas),
      OR(
       AND(_semanaAtual&gt;Prevs!K$6,_tipo="Semanal"),
       AND(_mes&gt;AH$2,_tipo="Mensal")
      )), 0,
IF($G40&gt;0,INDEX($O$4:$Z$323,$G40,V$2),0)+IF($H40&gt;0,INDEX($O$4:$Z$323,$H40,V$2),0)+IF($I40&gt;0,INDEX($O$4:$Z$323,$I40,V$2),0)+IF($J40&gt;0,INDEX($O$4:$Z$323,$J40,V$2),0)+IF($K40&gt;0,INDEX($O$4:$Z$323,$K40,V$2),0)+IF($L40&gt;0,INDEX($O$4:$Z$323,$L40,V$2),0))</f>
        <v>0</v>
      </c>
      <c r="AI40" s="259">
        <f>IF(AND(NOT(_incrementaisPassadas),
      OR(
       AND(_semanaAtual&gt;Prevs!L$6,_tipo="Semanal"),
       AND(_mes&gt;AI$2,_tipo="Mensal")
      )), 0,
IF($G40&gt;0,INDEX($O$4:$Z$323,$G40,W$2),0)+IF($H40&gt;0,INDEX($O$4:$Z$323,$H40,W$2),0)+IF($I40&gt;0,INDEX($O$4:$Z$323,$I40,W$2),0)+IF($J40&gt;0,INDEX($O$4:$Z$323,$J40,W$2),0)+IF($K40&gt;0,INDEX($O$4:$Z$323,$K40,W$2),0)+IF($L40&gt;0,INDEX($O$4:$Z$323,$L40,W$2),0))</f>
        <v>0</v>
      </c>
      <c r="AJ40" s="259">
        <f>IF(AND(NOT(_incrementaisPassadas),
      OR(
       AND(_semanaAtual&gt;Prevs!M$6,_tipo="Semanal"),
       AND(_mes&gt;AJ$2,_tipo="Mensal")
      )), 0,
IF($G40&gt;0,INDEX($O$4:$Z$323,$G40,X$2),0)+IF($H40&gt;0,INDEX($O$4:$Z$323,$H40,X$2),0)+IF($I40&gt;0,INDEX($O$4:$Z$323,$I40,X$2),0)+IF($J40&gt;0,INDEX($O$4:$Z$323,$J40,X$2),0)+IF($K40&gt;0,INDEX($O$4:$Z$323,$K40,X$2),0)+IF($L40&gt;0,INDEX($O$4:$Z$323,$L40,X$2),0))</f>
        <v>0</v>
      </c>
      <c r="AK40" s="259">
        <f>IF(AND(NOT(_incrementaisPassadas),
      OR(
       AND(_semanaAtual&gt;Prevs!N$6,_tipo="Semanal"),
       AND(_mes&gt;AK$2,_tipo="Mensal")
      )), 0,
IF($G40&gt;0,INDEX($O$4:$Z$323,$G40,Y$2),0)+IF($H40&gt;0,INDEX($O$4:$Z$323,$H40,Y$2),0)+IF($I40&gt;0,INDEX($O$4:$Z$323,$I40,Y$2),0)+IF($J40&gt;0,INDEX($O$4:$Z$323,$J40,Y$2),0)+IF($K40&gt;0,INDEX($O$4:$Z$323,$K40,Y$2),0)+IF($L40&gt;0,INDEX($O$4:$Z$323,$L40,Y$2),0))</f>
        <v>0</v>
      </c>
      <c r="AL40" s="259">
        <f>IF(AND(NOT(_incrementaisPassadas),
      OR(
       AND(_semanaAtual&gt;Prevs!O$6,_tipo="Semanal"),
       AND(_mes&gt;AL$2,_tipo="Mensal")
      )), 0,
IF($G40&gt;0,INDEX($O$4:$Z$323,$G40,Z$2),0)+IF($H40&gt;0,INDEX($O$4:$Z$323,$H40,Z$2),0)+IF($I40&gt;0,INDEX($O$4:$Z$323,$I40,Z$2),0)+IF($J40&gt;0,INDEX($O$4:$Z$323,$J40,Z$2),0)+IF($K40&gt;0,INDEX($O$4:$Z$323,$K40,Z$2),0)+IF($L40&gt;0,INDEX($O$4:$Z$323,$L40,Z$2),0))</f>
        <v>0</v>
      </c>
      <c r="AM40" s="186">
        <f t="shared" si="0"/>
        <v>689</v>
      </c>
      <c r="AN40">
        <f t="shared" si="1"/>
        <v>725</v>
      </c>
      <c r="AO40">
        <f t="shared" si="2"/>
        <v>618</v>
      </c>
      <c r="AP40">
        <f t="shared" si="3"/>
        <v>402</v>
      </c>
      <c r="AQ40">
        <f t="shared" si="4"/>
        <v>319</v>
      </c>
      <c r="AR40">
        <f t="shared" si="5"/>
        <v>322</v>
      </c>
      <c r="AS40">
        <f t="shared" si="6"/>
        <v>252</v>
      </c>
      <c r="AT40">
        <f t="shared" si="7"/>
        <v>212</v>
      </c>
      <c r="AU40">
        <f t="shared" si="8"/>
        <v>230</v>
      </c>
      <c r="AV40">
        <f t="shared" si="9"/>
        <v>280</v>
      </c>
      <c r="AW40">
        <f t="shared" si="10"/>
        <v>306</v>
      </c>
      <c r="AX40">
        <f t="shared" si="11"/>
        <v>466</v>
      </c>
      <c r="AY40" s="186">
        <f>AY240-1*(AY$164-AY$120-AY$121)-AY$120-AY$121</f>
        <v>0</v>
      </c>
    </row>
    <row r="41" spans="1:59" hidden="1" x14ac:dyDescent="0.25">
      <c r="A41" s="113">
        <v>38</v>
      </c>
      <c r="B41" s="176" t="s">
        <v>552</v>
      </c>
      <c r="C41" s="113">
        <v>1931</v>
      </c>
      <c r="D41" s="113">
        <v>2013</v>
      </c>
      <c r="E41" s="179" t="s">
        <v>4</v>
      </c>
      <c r="F41" s="180" t="s">
        <v>4</v>
      </c>
      <c r="G41" s="357"/>
      <c r="N41" s="113">
        <f>MATCH(A41,Entrada!$A$53:$A$372,0)</f>
        <v>38</v>
      </c>
      <c r="O41">
        <f>IF(NOT(ISNA($N41)),INDEX(Entrada!$C$53:$N$372,$N41,O$2),0)</f>
        <v>772</v>
      </c>
      <c r="P41">
        <f>IF(NOT(ISNA($N41)),INDEX(Entrada!$C$53:$N$372,$N41,P$2),0)</f>
        <v>816</v>
      </c>
      <c r="Q41">
        <f>IF(NOT(ISNA($N41)),INDEX(Entrada!$C$53:$N$372,$N41,Q$2),0)</f>
        <v>697</v>
      </c>
      <c r="R41">
        <f>IF(NOT(ISNA($N41)),INDEX(Entrada!$C$53:$N$372,$N41,R$2),0)</f>
        <v>458</v>
      </c>
      <c r="S41">
        <f>IF(NOT(ISNA($N41)),INDEX(Entrada!$C$53:$N$372,$N41,S$2),0)</f>
        <v>364</v>
      </c>
      <c r="T41">
        <f>IF(NOT(ISNA($N41)),INDEX(Entrada!$C$53:$N$372,$N41,T$2),0)</f>
        <v>368</v>
      </c>
      <c r="U41" s="186">
        <f>IF(NOT(ISNA($N41)),INDEX(Entrada!$C$53:$N$372,$N41,U$2),0)</f>
        <v>287</v>
      </c>
      <c r="V41" s="192">
        <f>IF(NOT(ISNA($N41)),INDEX(Entrada!$C$53:$N$372,$N41,V$2),0)</f>
        <v>243</v>
      </c>
      <c r="W41" s="192">
        <f>IF(NOT(ISNA($N41)),INDEX(Entrada!$C$53:$N$372,$N41,W$2),0)</f>
        <v>261</v>
      </c>
      <c r="X41" s="192">
        <f>IF(NOT(ISNA($N41)),INDEX(Entrada!$C$53:$N$372,$N41,X$2),0)</f>
        <v>314</v>
      </c>
      <c r="Y41" s="192">
        <f>IF(NOT(ISNA($N41)),INDEX(Entrada!$C$53:$N$372,$N41,Y$2),0)</f>
        <v>345</v>
      </c>
      <c r="Z41" s="192">
        <f>IF(NOT(ISNA($N41)),INDEX(Entrada!$C$53:$N$372,$N41,Z$2),0)</f>
        <v>521</v>
      </c>
      <c r="AA41" s="259">
        <f>IF(AND(NOT(_incrementaisPassadas),
      OR(
       AND(_semanaAtual&gt;Prevs!D$6,_tipo="Semanal"),
       AND(_mes&gt;AA$2,_tipo="Mensal")
      )), 0,
IF($G41&gt;0,INDEX($O$4:$Z$323,$G41,O$2),0)+IF($H41&gt;0,INDEX($O$4:$Z$323,$H41,O$2),0)+IF($I41&gt;0,INDEX($O$4:$Z$323,$I41,O$2),0)+IF($J41&gt;0,INDEX($O$4:$Z$323,$J41,O$2),0)+IF($K41&gt;0,INDEX($O$4:$Z$323,$K41,O$2),0)+IF($L41&gt;0,INDEX($O$4:$Z$323,$L41,O$2),0))</f>
        <v>0</v>
      </c>
      <c r="AB41" s="259">
        <f>IF(AND(NOT(_incrementaisPassadas),
      OR(
       AND(_semanaAtual&gt;Prevs!E$6,_tipo="Semanal"),
       AND(_mes&gt;AB$2,_tipo="Mensal")
      )), 0,
IF($G41&gt;0,INDEX($O$4:$Z$323,$G41,P$2),0)+IF($H41&gt;0,INDEX($O$4:$Z$323,$H41,P$2),0)+IF($I41&gt;0,INDEX($O$4:$Z$323,$I41,P$2),0)+IF($J41&gt;0,INDEX($O$4:$Z$323,$J41,P$2),0)+IF($K41&gt;0,INDEX($O$4:$Z$323,$K41,P$2),0)+IF($L41&gt;0,INDEX($O$4:$Z$323,$L41,P$2),0))</f>
        <v>0</v>
      </c>
      <c r="AC41" s="259">
        <f>IF(AND(NOT(_incrementaisPassadas),
      OR(
       AND(_semanaAtual&gt;Prevs!F$6,_tipo="Semanal"),
       AND(_mes&gt;AC$2,_tipo="Mensal")
      )), 0,
IF($G41&gt;0,INDEX($O$4:$Z$323,$G41,Q$2),0)+IF($H41&gt;0,INDEX($O$4:$Z$323,$H41,Q$2),0)+IF($I41&gt;0,INDEX($O$4:$Z$323,$I41,Q$2),0)+IF($J41&gt;0,INDEX($O$4:$Z$323,$J41,Q$2),0)+IF($K41&gt;0,INDEX($O$4:$Z$323,$K41,Q$2),0)+IF($L41&gt;0,INDEX($O$4:$Z$323,$L41,Q$2),0))</f>
        <v>0</v>
      </c>
      <c r="AD41" s="259">
        <f>IF(AND(NOT(_incrementaisPassadas),
      OR(
       AND(_semanaAtual&gt;Prevs!G$6,_tipo="Semanal"),
       AND(_mes&gt;AD$2,_tipo="Mensal")
      )), 0,
IF($G41&gt;0,INDEX($O$4:$Z$323,$G41,R$2),0)+IF($H41&gt;0,INDEX($O$4:$Z$323,$H41,R$2),0)+IF($I41&gt;0,INDEX($O$4:$Z$323,$I41,R$2),0)+IF($J41&gt;0,INDEX($O$4:$Z$323,$J41,R$2),0)+IF($K41&gt;0,INDEX($O$4:$Z$323,$K41,R$2),0)+IF($L41&gt;0,INDEX($O$4:$Z$323,$L41,R$2),0))</f>
        <v>0</v>
      </c>
      <c r="AE41" s="259">
        <f>IF(AND(NOT(_incrementaisPassadas),
      OR(
       AND(_semanaAtual&gt;Prevs!H$6,_tipo="Semanal"),
       AND(_mes&gt;AE$2,_tipo="Mensal")
      )), 0,
IF($G41&gt;0,INDEX($O$4:$Z$323,$G41,S$2),0)+IF($H41&gt;0,INDEX($O$4:$Z$323,$H41,S$2),0)+IF($I41&gt;0,INDEX($O$4:$Z$323,$I41,S$2),0)+IF($J41&gt;0,INDEX($O$4:$Z$323,$J41,S$2),0)+IF($K41&gt;0,INDEX($O$4:$Z$323,$K41,S$2),0)+IF($L41&gt;0,INDEX($O$4:$Z$323,$L41,S$2),0))</f>
        <v>0</v>
      </c>
      <c r="AF41" s="259">
        <f>IF(AND(NOT(_incrementaisPassadas),
      OR(
       AND(_semanaAtual&gt;Prevs!I$6,_tipo="Semanal"),
       AND(_mes&gt;AF$2,_tipo="Mensal")
      )), 0,
IF($G41&gt;0,INDEX($O$4:$Z$323,$G41,T$2),0)+IF($H41&gt;0,INDEX($O$4:$Z$323,$H41,T$2),0)+IF($I41&gt;0,INDEX($O$4:$Z$323,$I41,T$2),0)+IF($J41&gt;0,INDEX($O$4:$Z$323,$J41,T$2),0)+IF($K41&gt;0,INDEX($O$4:$Z$323,$K41,T$2),0)+IF($L41&gt;0,INDEX($O$4:$Z$323,$L41,T$2),0))</f>
        <v>0</v>
      </c>
      <c r="AG41" s="259">
        <f>IF(AND(NOT(_incrementaisPassadas),
      OR(
       AND(_semanaAtual&gt;Prevs!J$6,_tipo="Semanal"),
       AND(_mes&gt;AG$2,_tipo="Mensal")
      )), 0,
IF($G41&gt;0,INDEX($O$4:$Z$323,$G41,U$2),0)+IF($H41&gt;0,INDEX($O$4:$Z$323,$H41,U$2),0)+IF($I41&gt;0,INDEX($O$4:$Z$323,$I41,U$2),0)+IF($J41&gt;0,INDEX($O$4:$Z$323,$J41,U$2),0)+IF($K41&gt;0,INDEX($O$4:$Z$323,$K41,U$2),0)+IF($L41&gt;0,INDEX($O$4:$Z$323,$L41,U$2),0))</f>
        <v>0</v>
      </c>
      <c r="AH41" s="259">
        <f>IF(AND(NOT(_incrementaisPassadas),
      OR(
       AND(_semanaAtual&gt;Prevs!K$6,_tipo="Semanal"),
       AND(_mes&gt;AH$2,_tipo="Mensal")
      )), 0,
IF($G41&gt;0,INDEX($O$4:$Z$323,$G41,V$2),0)+IF($H41&gt;0,INDEX($O$4:$Z$323,$H41,V$2),0)+IF($I41&gt;0,INDEX($O$4:$Z$323,$I41,V$2),0)+IF($J41&gt;0,INDEX($O$4:$Z$323,$J41,V$2),0)+IF($K41&gt;0,INDEX($O$4:$Z$323,$K41,V$2),0)+IF($L41&gt;0,INDEX($O$4:$Z$323,$L41,V$2),0))</f>
        <v>0</v>
      </c>
      <c r="AI41" s="259">
        <f>IF(AND(NOT(_incrementaisPassadas),
      OR(
       AND(_semanaAtual&gt;Prevs!L$6,_tipo="Semanal"),
       AND(_mes&gt;AI$2,_tipo="Mensal")
      )), 0,
IF($G41&gt;0,INDEX($O$4:$Z$323,$G41,W$2),0)+IF($H41&gt;0,INDEX($O$4:$Z$323,$H41,W$2),0)+IF($I41&gt;0,INDEX($O$4:$Z$323,$I41,W$2),0)+IF($J41&gt;0,INDEX($O$4:$Z$323,$J41,W$2),0)+IF($K41&gt;0,INDEX($O$4:$Z$323,$K41,W$2),0)+IF($L41&gt;0,INDEX($O$4:$Z$323,$L41,W$2),0))</f>
        <v>0</v>
      </c>
      <c r="AJ41" s="259">
        <f>IF(AND(NOT(_incrementaisPassadas),
      OR(
       AND(_semanaAtual&gt;Prevs!M$6,_tipo="Semanal"),
       AND(_mes&gt;AJ$2,_tipo="Mensal")
      )), 0,
IF($G41&gt;0,INDEX($O$4:$Z$323,$G41,X$2),0)+IF($H41&gt;0,INDEX($O$4:$Z$323,$H41,X$2),0)+IF($I41&gt;0,INDEX($O$4:$Z$323,$I41,X$2),0)+IF($J41&gt;0,INDEX($O$4:$Z$323,$J41,X$2),0)+IF($K41&gt;0,INDEX($O$4:$Z$323,$K41,X$2),0)+IF($L41&gt;0,INDEX($O$4:$Z$323,$L41,X$2),0))</f>
        <v>0</v>
      </c>
      <c r="AK41" s="259">
        <f>IF(AND(NOT(_incrementaisPassadas),
      OR(
       AND(_semanaAtual&gt;Prevs!N$6,_tipo="Semanal"),
       AND(_mes&gt;AK$2,_tipo="Mensal")
      )), 0,
IF($G41&gt;0,INDEX($O$4:$Z$323,$G41,Y$2),0)+IF($H41&gt;0,INDEX($O$4:$Z$323,$H41,Y$2),0)+IF($I41&gt;0,INDEX($O$4:$Z$323,$I41,Y$2),0)+IF($J41&gt;0,INDEX($O$4:$Z$323,$J41,Y$2),0)+IF($K41&gt;0,INDEX($O$4:$Z$323,$K41,Y$2),0)+IF($L41&gt;0,INDEX($O$4:$Z$323,$L41,Y$2),0))</f>
        <v>0</v>
      </c>
      <c r="AL41" s="259">
        <f>IF(AND(NOT(_incrementaisPassadas),
      OR(
       AND(_semanaAtual&gt;Prevs!O$6,_tipo="Semanal"),
       AND(_mes&gt;AL$2,_tipo="Mensal")
      )), 0,
IF($G41&gt;0,INDEX($O$4:$Z$323,$G41,Z$2),0)+IF($H41&gt;0,INDEX($O$4:$Z$323,$H41,Z$2),0)+IF($I41&gt;0,INDEX($O$4:$Z$323,$I41,Z$2),0)+IF($J41&gt;0,INDEX($O$4:$Z$323,$J41,Z$2),0)+IF($K41&gt;0,INDEX($O$4:$Z$323,$K41,Z$2),0)+IF($L41&gt;0,INDEX($O$4:$Z$323,$L41,Z$2),0))</f>
        <v>0</v>
      </c>
      <c r="AM41" s="186">
        <f t="shared" si="0"/>
        <v>772</v>
      </c>
      <c r="AN41">
        <f t="shared" si="1"/>
        <v>816</v>
      </c>
      <c r="AO41">
        <f t="shared" si="2"/>
        <v>697</v>
      </c>
      <c r="AP41">
        <f t="shared" si="3"/>
        <v>458</v>
      </c>
      <c r="AQ41">
        <f t="shared" si="4"/>
        <v>364</v>
      </c>
      <c r="AR41">
        <f t="shared" si="5"/>
        <v>368</v>
      </c>
      <c r="AS41">
        <f t="shared" si="6"/>
        <v>287</v>
      </c>
      <c r="AT41">
        <f t="shared" si="7"/>
        <v>243</v>
      </c>
      <c r="AU41">
        <f t="shared" si="8"/>
        <v>261</v>
      </c>
      <c r="AV41">
        <f t="shared" si="9"/>
        <v>314</v>
      </c>
      <c r="AW41">
        <f t="shared" si="10"/>
        <v>345</v>
      </c>
      <c r="AX41">
        <f t="shared" si="11"/>
        <v>521</v>
      </c>
      <c r="AY41" s="186">
        <f>AY241-1*(AY$164-AY$120-AY$121)-AY$120-AY$121</f>
        <v>0</v>
      </c>
    </row>
    <row r="42" spans="1:59" hidden="1" x14ac:dyDescent="0.25">
      <c r="A42" s="113">
        <v>39</v>
      </c>
      <c r="B42" s="176" t="s">
        <v>553</v>
      </c>
      <c r="C42" s="113">
        <v>1931</v>
      </c>
      <c r="D42" s="113">
        <v>2013</v>
      </c>
      <c r="E42" s="179" t="s">
        <v>4</v>
      </c>
      <c r="F42" s="180" t="s">
        <v>4</v>
      </c>
      <c r="G42" s="357"/>
      <c r="N42" s="113">
        <f>MATCH(A42,Entrada!$A$53:$A$372,0)</f>
        <v>39</v>
      </c>
      <c r="O42">
        <f>IF(NOT(ISNA($N42)),INDEX(Entrada!$C$53:$N$372,$N42,O$2),0)</f>
        <v>919</v>
      </c>
      <c r="P42">
        <f>IF(NOT(ISNA($N42)),INDEX(Entrada!$C$53:$N$372,$N42,P$2),0)</f>
        <v>968</v>
      </c>
      <c r="Q42">
        <f>IF(NOT(ISNA($N42)),INDEX(Entrada!$C$53:$N$372,$N42,Q$2),0)</f>
        <v>834</v>
      </c>
      <c r="R42">
        <f>IF(NOT(ISNA($N42)),INDEX(Entrada!$C$53:$N$372,$N42,R$2),0)</f>
        <v>565</v>
      </c>
      <c r="S42">
        <f>IF(NOT(ISNA($N42)),INDEX(Entrada!$C$53:$N$372,$N42,S$2),0)</f>
        <v>452</v>
      </c>
      <c r="T42">
        <f>IF(NOT(ISNA($N42)),INDEX(Entrada!$C$53:$N$372,$N42,T$2),0)</f>
        <v>453</v>
      </c>
      <c r="U42" s="186">
        <f>IF(NOT(ISNA($N42)),INDEX(Entrada!$C$53:$N$372,$N42,U$2),0)</f>
        <v>361</v>
      </c>
      <c r="V42" s="192">
        <f>IF(NOT(ISNA($N42)),INDEX(Entrada!$C$53:$N$372,$N42,V$2),0)</f>
        <v>308</v>
      </c>
      <c r="W42" s="192">
        <f>IF(NOT(ISNA($N42)),INDEX(Entrada!$C$53:$N$372,$N42,W$2),0)</f>
        <v>328</v>
      </c>
      <c r="X42" s="192">
        <f>IF(NOT(ISNA($N42)),INDEX(Entrada!$C$53:$N$372,$N42,X$2),0)</f>
        <v>386</v>
      </c>
      <c r="Y42" s="192">
        <f>IF(NOT(ISNA($N42)),INDEX(Entrada!$C$53:$N$372,$N42,Y$2),0)</f>
        <v>422</v>
      </c>
      <c r="Z42" s="192">
        <f>IF(NOT(ISNA($N42)),INDEX(Entrada!$C$53:$N$372,$N42,Z$2),0)</f>
        <v>630</v>
      </c>
      <c r="AA42" s="259">
        <f>IF(AND(NOT(_incrementaisPassadas),
      OR(
       AND(_semanaAtual&gt;Prevs!D$6,_tipo="Semanal"),
       AND(_mes&gt;AA$2,_tipo="Mensal")
      )), 0,
IF($G42&gt;0,INDEX($O$4:$Z$323,$G42,O$2),0)+IF($H42&gt;0,INDEX($O$4:$Z$323,$H42,O$2),0)+IF($I42&gt;0,INDEX($O$4:$Z$323,$I42,O$2),0)+IF($J42&gt;0,INDEX($O$4:$Z$323,$J42,O$2),0)+IF($K42&gt;0,INDEX($O$4:$Z$323,$K42,O$2),0)+IF($L42&gt;0,INDEX($O$4:$Z$323,$L42,O$2),0))</f>
        <v>0</v>
      </c>
      <c r="AB42" s="259">
        <f>IF(AND(NOT(_incrementaisPassadas),
      OR(
       AND(_semanaAtual&gt;Prevs!E$6,_tipo="Semanal"),
       AND(_mes&gt;AB$2,_tipo="Mensal")
      )), 0,
IF($G42&gt;0,INDEX($O$4:$Z$323,$G42,P$2),0)+IF($H42&gt;0,INDEX($O$4:$Z$323,$H42,P$2),0)+IF($I42&gt;0,INDEX($O$4:$Z$323,$I42,P$2),0)+IF($J42&gt;0,INDEX($O$4:$Z$323,$J42,P$2),0)+IF($K42&gt;0,INDEX($O$4:$Z$323,$K42,P$2),0)+IF($L42&gt;0,INDEX($O$4:$Z$323,$L42,P$2),0))</f>
        <v>0</v>
      </c>
      <c r="AC42" s="259">
        <f>IF(AND(NOT(_incrementaisPassadas),
      OR(
       AND(_semanaAtual&gt;Prevs!F$6,_tipo="Semanal"),
       AND(_mes&gt;AC$2,_tipo="Mensal")
      )), 0,
IF($G42&gt;0,INDEX($O$4:$Z$323,$G42,Q$2),0)+IF($H42&gt;0,INDEX($O$4:$Z$323,$H42,Q$2),0)+IF($I42&gt;0,INDEX($O$4:$Z$323,$I42,Q$2),0)+IF($J42&gt;0,INDEX($O$4:$Z$323,$J42,Q$2),0)+IF($K42&gt;0,INDEX($O$4:$Z$323,$K42,Q$2),0)+IF($L42&gt;0,INDEX($O$4:$Z$323,$L42,Q$2),0))</f>
        <v>0</v>
      </c>
      <c r="AD42" s="259">
        <f>IF(AND(NOT(_incrementaisPassadas),
      OR(
       AND(_semanaAtual&gt;Prevs!G$6,_tipo="Semanal"),
       AND(_mes&gt;AD$2,_tipo="Mensal")
      )), 0,
IF($G42&gt;0,INDEX($O$4:$Z$323,$G42,R$2),0)+IF($H42&gt;0,INDEX($O$4:$Z$323,$H42,R$2),0)+IF($I42&gt;0,INDEX($O$4:$Z$323,$I42,R$2),0)+IF($J42&gt;0,INDEX($O$4:$Z$323,$J42,R$2),0)+IF($K42&gt;0,INDEX($O$4:$Z$323,$K42,R$2),0)+IF($L42&gt;0,INDEX($O$4:$Z$323,$L42,R$2),0))</f>
        <v>0</v>
      </c>
      <c r="AE42" s="259">
        <f>IF(AND(NOT(_incrementaisPassadas),
      OR(
       AND(_semanaAtual&gt;Prevs!H$6,_tipo="Semanal"),
       AND(_mes&gt;AE$2,_tipo="Mensal")
      )), 0,
IF($G42&gt;0,INDEX($O$4:$Z$323,$G42,S$2),0)+IF($H42&gt;0,INDEX($O$4:$Z$323,$H42,S$2),0)+IF($I42&gt;0,INDEX($O$4:$Z$323,$I42,S$2),0)+IF($J42&gt;0,INDEX($O$4:$Z$323,$J42,S$2),0)+IF($K42&gt;0,INDEX($O$4:$Z$323,$K42,S$2),0)+IF($L42&gt;0,INDEX($O$4:$Z$323,$L42,S$2),0))</f>
        <v>0</v>
      </c>
      <c r="AF42" s="259">
        <f>IF(AND(NOT(_incrementaisPassadas),
      OR(
       AND(_semanaAtual&gt;Prevs!I$6,_tipo="Semanal"),
       AND(_mes&gt;AF$2,_tipo="Mensal")
      )), 0,
IF($G42&gt;0,INDEX($O$4:$Z$323,$G42,T$2),0)+IF($H42&gt;0,INDEX($O$4:$Z$323,$H42,T$2),0)+IF($I42&gt;0,INDEX($O$4:$Z$323,$I42,T$2),0)+IF($J42&gt;0,INDEX($O$4:$Z$323,$J42,T$2),0)+IF($K42&gt;0,INDEX($O$4:$Z$323,$K42,T$2),0)+IF($L42&gt;0,INDEX($O$4:$Z$323,$L42,T$2),0))</f>
        <v>0</v>
      </c>
      <c r="AG42" s="259">
        <f>IF(AND(NOT(_incrementaisPassadas),
      OR(
       AND(_semanaAtual&gt;Prevs!J$6,_tipo="Semanal"),
       AND(_mes&gt;AG$2,_tipo="Mensal")
      )), 0,
IF($G42&gt;0,INDEX($O$4:$Z$323,$G42,U$2),0)+IF($H42&gt;0,INDEX($O$4:$Z$323,$H42,U$2),0)+IF($I42&gt;0,INDEX($O$4:$Z$323,$I42,U$2),0)+IF($J42&gt;0,INDEX($O$4:$Z$323,$J42,U$2),0)+IF($K42&gt;0,INDEX($O$4:$Z$323,$K42,U$2),0)+IF($L42&gt;0,INDEX($O$4:$Z$323,$L42,U$2),0))</f>
        <v>0</v>
      </c>
      <c r="AH42" s="259">
        <f>IF(AND(NOT(_incrementaisPassadas),
      OR(
       AND(_semanaAtual&gt;Prevs!K$6,_tipo="Semanal"),
       AND(_mes&gt;AH$2,_tipo="Mensal")
      )), 0,
IF($G42&gt;0,INDEX($O$4:$Z$323,$G42,V$2),0)+IF($H42&gt;0,INDEX($O$4:$Z$323,$H42,V$2),0)+IF($I42&gt;0,INDEX($O$4:$Z$323,$I42,V$2),0)+IF($J42&gt;0,INDEX($O$4:$Z$323,$J42,V$2),0)+IF($K42&gt;0,INDEX($O$4:$Z$323,$K42,V$2),0)+IF($L42&gt;0,INDEX($O$4:$Z$323,$L42,V$2),0))</f>
        <v>0</v>
      </c>
      <c r="AI42" s="259">
        <f>IF(AND(NOT(_incrementaisPassadas),
      OR(
       AND(_semanaAtual&gt;Prevs!L$6,_tipo="Semanal"),
       AND(_mes&gt;AI$2,_tipo="Mensal")
      )), 0,
IF($G42&gt;0,INDEX($O$4:$Z$323,$G42,W$2),0)+IF($H42&gt;0,INDEX($O$4:$Z$323,$H42,W$2),0)+IF($I42&gt;0,INDEX($O$4:$Z$323,$I42,W$2),0)+IF($J42&gt;0,INDEX($O$4:$Z$323,$J42,W$2),0)+IF($K42&gt;0,INDEX($O$4:$Z$323,$K42,W$2),0)+IF($L42&gt;0,INDEX($O$4:$Z$323,$L42,W$2),0))</f>
        <v>0</v>
      </c>
      <c r="AJ42" s="259">
        <f>IF(AND(NOT(_incrementaisPassadas),
      OR(
       AND(_semanaAtual&gt;Prevs!M$6,_tipo="Semanal"),
       AND(_mes&gt;AJ$2,_tipo="Mensal")
      )), 0,
IF($G42&gt;0,INDEX($O$4:$Z$323,$G42,X$2),0)+IF($H42&gt;0,INDEX($O$4:$Z$323,$H42,X$2),0)+IF($I42&gt;0,INDEX($O$4:$Z$323,$I42,X$2),0)+IF($J42&gt;0,INDEX($O$4:$Z$323,$J42,X$2),0)+IF($K42&gt;0,INDEX($O$4:$Z$323,$K42,X$2),0)+IF($L42&gt;0,INDEX($O$4:$Z$323,$L42,X$2),0))</f>
        <v>0</v>
      </c>
      <c r="AK42" s="259">
        <f>IF(AND(NOT(_incrementaisPassadas),
      OR(
       AND(_semanaAtual&gt;Prevs!N$6,_tipo="Semanal"),
       AND(_mes&gt;AK$2,_tipo="Mensal")
      )), 0,
IF($G42&gt;0,INDEX($O$4:$Z$323,$G42,Y$2),0)+IF($H42&gt;0,INDEX($O$4:$Z$323,$H42,Y$2),0)+IF($I42&gt;0,INDEX($O$4:$Z$323,$I42,Y$2),0)+IF($J42&gt;0,INDEX($O$4:$Z$323,$J42,Y$2),0)+IF($K42&gt;0,INDEX($O$4:$Z$323,$K42,Y$2),0)+IF($L42&gt;0,INDEX($O$4:$Z$323,$L42,Y$2),0))</f>
        <v>0</v>
      </c>
      <c r="AL42" s="259">
        <f>IF(AND(NOT(_incrementaisPassadas),
      OR(
       AND(_semanaAtual&gt;Prevs!O$6,_tipo="Semanal"),
       AND(_mes&gt;AL$2,_tipo="Mensal")
      )), 0,
IF($G42&gt;0,INDEX($O$4:$Z$323,$G42,Z$2),0)+IF($H42&gt;0,INDEX($O$4:$Z$323,$H42,Z$2),0)+IF($I42&gt;0,INDEX($O$4:$Z$323,$I42,Z$2),0)+IF($J42&gt;0,INDEX($O$4:$Z$323,$J42,Z$2),0)+IF($K42&gt;0,INDEX($O$4:$Z$323,$K42,Z$2),0)+IF($L42&gt;0,INDEX($O$4:$Z$323,$L42,Z$2),0))</f>
        <v>0</v>
      </c>
      <c r="AM42" s="186">
        <f t="shared" si="0"/>
        <v>919</v>
      </c>
      <c r="AN42">
        <f t="shared" si="1"/>
        <v>968</v>
      </c>
      <c r="AO42">
        <f t="shared" si="2"/>
        <v>834</v>
      </c>
      <c r="AP42">
        <f t="shared" si="3"/>
        <v>565</v>
      </c>
      <c r="AQ42">
        <f t="shared" si="4"/>
        <v>452</v>
      </c>
      <c r="AR42">
        <f t="shared" si="5"/>
        <v>453</v>
      </c>
      <c r="AS42">
        <f t="shared" si="6"/>
        <v>361</v>
      </c>
      <c r="AT42">
        <f t="shared" si="7"/>
        <v>308</v>
      </c>
      <c r="AU42">
        <f t="shared" si="8"/>
        <v>328</v>
      </c>
      <c r="AV42">
        <f t="shared" si="9"/>
        <v>386</v>
      </c>
      <c r="AW42">
        <f t="shared" si="10"/>
        <v>422</v>
      </c>
      <c r="AX42">
        <f t="shared" si="11"/>
        <v>630</v>
      </c>
      <c r="AY42" s="186">
        <f>AY242-1*(AY$164-AY$120-AY$121)-AY$120-AY$121</f>
        <v>0</v>
      </c>
    </row>
    <row r="43" spans="1:59" hidden="1" x14ac:dyDescent="0.25">
      <c r="A43" s="113">
        <v>40</v>
      </c>
      <c r="B43" s="176" t="s">
        <v>554</v>
      </c>
      <c r="C43" s="113">
        <v>1931</v>
      </c>
      <c r="D43" s="113">
        <v>2013</v>
      </c>
      <c r="E43" s="179" t="s">
        <v>4</v>
      </c>
      <c r="F43" s="180" t="s">
        <v>4</v>
      </c>
      <c r="G43" s="357"/>
      <c r="N43" s="113">
        <f>MATCH(A43,Entrada!$A$53:$A$372,0)</f>
        <v>40</v>
      </c>
      <c r="O43">
        <f>IF(NOT(ISNA($N43)),INDEX(Entrada!$C$53:$N$372,$N43,O$2),0)</f>
        <v>1111</v>
      </c>
      <c r="P43">
        <f>IF(NOT(ISNA($N43)),INDEX(Entrada!$C$53:$N$372,$N43,P$2),0)</f>
        <v>1173</v>
      </c>
      <c r="Q43">
        <f>IF(NOT(ISNA($N43)),INDEX(Entrada!$C$53:$N$372,$N43,Q$2),0)</f>
        <v>1020</v>
      </c>
      <c r="R43">
        <f>IF(NOT(ISNA($N43)),INDEX(Entrada!$C$53:$N$372,$N43,R$2),0)</f>
        <v>688</v>
      </c>
      <c r="S43">
        <f>IF(NOT(ISNA($N43)),INDEX(Entrada!$C$53:$N$372,$N43,S$2),0)</f>
        <v>551</v>
      </c>
      <c r="T43">
        <f>IF(NOT(ISNA($N43)),INDEX(Entrada!$C$53:$N$372,$N43,T$2),0)</f>
        <v>549</v>
      </c>
      <c r="U43" s="186">
        <f>IF(NOT(ISNA($N43)),INDEX(Entrada!$C$53:$N$372,$N43,U$2),0)</f>
        <v>443</v>
      </c>
      <c r="V43" s="192">
        <f>IF(NOT(ISNA($N43)),INDEX(Entrada!$C$53:$N$372,$N43,V$2),0)</f>
        <v>382</v>
      </c>
      <c r="W43" s="192">
        <f>IF(NOT(ISNA($N43)),INDEX(Entrada!$C$53:$N$372,$N43,W$2),0)</f>
        <v>405</v>
      </c>
      <c r="X43" s="192">
        <f>IF(NOT(ISNA($N43)),INDEX(Entrada!$C$53:$N$372,$N43,X$2),0)</f>
        <v>470</v>
      </c>
      <c r="Y43" s="192">
        <f>IF(NOT(ISNA($N43)),INDEX(Entrada!$C$53:$N$372,$N43,Y$2),0)</f>
        <v>509</v>
      </c>
      <c r="Z43" s="192">
        <f>IF(NOT(ISNA($N43)),INDEX(Entrada!$C$53:$N$372,$N43,Z$2),0)</f>
        <v>760</v>
      </c>
      <c r="AA43" s="259">
        <f>IF(AND(NOT(_incrementaisPassadas),
      OR(
       AND(_semanaAtual&gt;Prevs!D$6,_tipo="Semanal"),
       AND(_mes&gt;AA$2,_tipo="Mensal")
      )), 0,
IF($G43&gt;0,INDEX($O$4:$Z$323,$G43,O$2),0)+IF($H43&gt;0,INDEX($O$4:$Z$323,$H43,O$2),0)+IF($I43&gt;0,INDEX($O$4:$Z$323,$I43,O$2),0)+IF($J43&gt;0,INDEX($O$4:$Z$323,$J43,O$2),0)+IF($K43&gt;0,INDEX($O$4:$Z$323,$K43,O$2),0)+IF($L43&gt;0,INDEX($O$4:$Z$323,$L43,O$2),0))</f>
        <v>0</v>
      </c>
      <c r="AB43" s="259">
        <f>IF(AND(NOT(_incrementaisPassadas),
      OR(
       AND(_semanaAtual&gt;Prevs!E$6,_tipo="Semanal"),
       AND(_mes&gt;AB$2,_tipo="Mensal")
      )), 0,
IF($G43&gt;0,INDEX($O$4:$Z$323,$G43,P$2),0)+IF($H43&gt;0,INDEX($O$4:$Z$323,$H43,P$2),0)+IF($I43&gt;0,INDEX($O$4:$Z$323,$I43,P$2),0)+IF($J43&gt;0,INDEX($O$4:$Z$323,$J43,P$2),0)+IF($K43&gt;0,INDEX($O$4:$Z$323,$K43,P$2),0)+IF($L43&gt;0,INDEX($O$4:$Z$323,$L43,P$2),0))</f>
        <v>0</v>
      </c>
      <c r="AC43" s="259">
        <f>IF(AND(NOT(_incrementaisPassadas),
      OR(
       AND(_semanaAtual&gt;Prevs!F$6,_tipo="Semanal"),
       AND(_mes&gt;AC$2,_tipo="Mensal")
      )), 0,
IF($G43&gt;0,INDEX($O$4:$Z$323,$G43,Q$2),0)+IF($H43&gt;0,INDEX($O$4:$Z$323,$H43,Q$2),0)+IF($I43&gt;0,INDEX($O$4:$Z$323,$I43,Q$2),0)+IF($J43&gt;0,INDEX($O$4:$Z$323,$J43,Q$2),0)+IF($K43&gt;0,INDEX($O$4:$Z$323,$K43,Q$2),0)+IF($L43&gt;0,INDEX($O$4:$Z$323,$L43,Q$2),0))</f>
        <v>0</v>
      </c>
      <c r="AD43" s="259">
        <f>IF(AND(NOT(_incrementaisPassadas),
      OR(
       AND(_semanaAtual&gt;Prevs!G$6,_tipo="Semanal"),
       AND(_mes&gt;AD$2,_tipo="Mensal")
      )), 0,
IF($G43&gt;0,INDEX($O$4:$Z$323,$G43,R$2),0)+IF($H43&gt;0,INDEX($O$4:$Z$323,$H43,R$2),0)+IF($I43&gt;0,INDEX($O$4:$Z$323,$I43,R$2),0)+IF($J43&gt;0,INDEX($O$4:$Z$323,$J43,R$2),0)+IF($K43&gt;0,INDEX($O$4:$Z$323,$K43,R$2),0)+IF($L43&gt;0,INDEX($O$4:$Z$323,$L43,R$2),0))</f>
        <v>0</v>
      </c>
      <c r="AE43" s="259">
        <f>IF(AND(NOT(_incrementaisPassadas),
      OR(
       AND(_semanaAtual&gt;Prevs!H$6,_tipo="Semanal"),
       AND(_mes&gt;AE$2,_tipo="Mensal")
      )), 0,
IF($G43&gt;0,INDEX($O$4:$Z$323,$G43,S$2),0)+IF($H43&gt;0,INDEX($O$4:$Z$323,$H43,S$2),0)+IF($I43&gt;0,INDEX($O$4:$Z$323,$I43,S$2),0)+IF($J43&gt;0,INDEX($O$4:$Z$323,$J43,S$2),0)+IF($K43&gt;0,INDEX($O$4:$Z$323,$K43,S$2),0)+IF($L43&gt;0,INDEX($O$4:$Z$323,$L43,S$2),0))</f>
        <v>0</v>
      </c>
      <c r="AF43" s="259">
        <f>IF(AND(NOT(_incrementaisPassadas),
      OR(
       AND(_semanaAtual&gt;Prevs!I$6,_tipo="Semanal"),
       AND(_mes&gt;AF$2,_tipo="Mensal")
      )), 0,
IF($G43&gt;0,INDEX($O$4:$Z$323,$G43,T$2),0)+IF($H43&gt;0,INDEX($O$4:$Z$323,$H43,T$2),0)+IF($I43&gt;0,INDEX($O$4:$Z$323,$I43,T$2),0)+IF($J43&gt;0,INDEX($O$4:$Z$323,$J43,T$2),0)+IF($K43&gt;0,INDEX($O$4:$Z$323,$K43,T$2),0)+IF($L43&gt;0,INDEX($O$4:$Z$323,$L43,T$2),0))</f>
        <v>0</v>
      </c>
      <c r="AG43" s="259">
        <f>IF(AND(NOT(_incrementaisPassadas),
      OR(
       AND(_semanaAtual&gt;Prevs!J$6,_tipo="Semanal"),
       AND(_mes&gt;AG$2,_tipo="Mensal")
      )), 0,
IF($G43&gt;0,INDEX($O$4:$Z$323,$G43,U$2),0)+IF($H43&gt;0,INDEX($O$4:$Z$323,$H43,U$2),0)+IF($I43&gt;0,INDEX($O$4:$Z$323,$I43,U$2),0)+IF($J43&gt;0,INDEX($O$4:$Z$323,$J43,U$2),0)+IF($K43&gt;0,INDEX($O$4:$Z$323,$K43,U$2),0)+IF($L43&gt;0,INDEX($O$4:$Z$323,$L43,U$2),0))</f>
        <v>0</v>
      </c>
      <c r="AH43" s="259">
        <f>IF(AND(NOT(_incrementaisPassadas),
      OR(
       AND(_semanaAtual&gt;Prevs!K$6,_tipo="Semanal"),
       AND(_mes&gt;AH$2,_tipo="Mensal")
      )), 0,
IF($G43&gt;0,INDEX($O$4:$Z$323,$G43,V$2),0)+IF($H43&gt;0,INDEX($O$4:$Z$323,$H43,V$2),0)+IF($I43&gt;0,INDEX($O$4:$Z$323,$I43,V$2),0)+IF($J43&gt;0,INDEX($O$4:$Z$323,$J43,V$2),0)+IF($K43&gt;0,INDEX($O$4:$Z$323,$K43,V$2),0)+IF($L43&gt;0,INDEX($O$4:$Z$323,$L43,V$2),0))</f>
        <v>0</v>
      </c>
      <c r="AI43" s="259">
        <f>IF(AND(NOT(_incrementaisPassadas),
      OR(
       AND(_semanaAtual&gt;Prevs!L$6,_tipo="Semanal"),
       AND(_mes&gt;AI$2,_tipo="Mensal")
      )), 0,
IF($G43&gt;0,INDEX($O$4:$Z$323,$G43,W$2),0)+IF($H43&gt;0,INDEX($O$4:$Z$323,$H43,W$2),0)+IF($I43&gt;0,INDEX($O$4:$Z$323,$I43,W$2),0)+IF($J43&gt;0,INDEX($O$4:$Z$323,$J43,W$2),0)+IF($K43&gt;0,INDEX($O$4:$Z$323,$K43,W$2),0)+IF($L43&gt;0,INDEX($O$4:$Z$323,$L43,W$2),0))</f>
        <v>0</v>
      </c>
      <c r="AJ43" s="259">
        <f>IF(AND(NOT(_incrementaisPassadas),
      OR(
       AND(_semanaAtual&gt;Prevs!M$6,_tipo="Semanal"),
       AND(_mes&gt;AJ$2,_tipo="Mensal")
      )), 0,
IF($G43&gt;0,INDEX($O$4:$Z$323,$G43,X$2),0)+IF($H43&gt;0,INDEX($O$4:$Z$323,$H43,X$2),0)+IF($I43&gt;0,INDEX($O$4:$Z$323,$I43,X$2),0)+IF($J43&gt;0,INDEX($O$4:$Z$323,$J43,X$2),0)+IF($K43&gt;0,INDEX($O$4:$Z$323,$K43,X$2),0)+IF($L43&gt;0,INDEX($O$4:$Z$323,$L43,X$2),0))</f>
        <v>0</v>
      </c>
      <c r="AK43" s="259">
        <f>IF(AND(NOT(_incrementaisPassadas),
      OR(
       AND(_semanaAtual&gt;Prevs!N$6,_tipo="Semanal"),
       AND(_mes&gt;AK$2,_tipo="Mensal")
      )), 0,
IF($G43&gt;0,INDEX($O$4:$Z$323,$G43,Y$2),0)+IF($H43&gt;0,INDEX($O$4:$Z$323,$H43,Y$2),0)+IF($I43&gt;0,INDEX($O$4:$Z$323,$I43,Y$2),0)+IF($J43&gt;0,INDEX($O$4:$Z$323,$J43,Y$2),0)+IF($K43&gt;0,INDEX($O$4:$Z$323,$K43,Y$2),0)+IF($L43&gt;0,INDEX($O$4:$Z$323,$L43,Y$2),0))</f>
        <v>0</v>
      </c>
      <c r="AL43" s="259">
        <f>IF(AND(NOT(_incrementaisPassadas),
      OR(
       AND(_semanaAtual&gt;Prevs!O$6,_tipo="Semanal"),
       AND(_mes&gt;AL$2,_tipo="Mensal")
      )), 0,
IF($G43&gt;0,INDEX($O$4:$Z$323,$G43,Z$2),0)+IF($H43&gt;0,INDEX($O$4:$Z$323,$H43,Z$2),0)+IF($I43&gt;0,INDEX($O$4:$Z$323,$I43,Z$2),0)+IF($J43&gt;0,INDEX($O$4:$Z$323,$J43,Z$2),0)+IF($K43&gt;0,INDEX($O$4:$Z$323,$K43,Z$2),0)+IF($L43&gt;0,INDEX($O$4:$Z$323,$L43,Z$2),0))</f>
        <v>0</v>
      </c>
      <c r="AM43" s="186">
        <f t="shared" si="0"/>
        <v>1111</v>
      </c>
      <c r="AN43">
        <f t="shared" si="1"/>
        <v>1173</v>
      </c>
      <c r="AO43">
        <f t="shared" si="2"/>
        <v>1020</v>
      </c>
      <c r="AP43">
        <f t="shared" si="3"/>
        <v>688</v>
      </c>
      <c r="AQ43">
        <f t="shared" si="4"/>
        <v>551</v>
      </c>
      <c r="AR43">
        <f t="shared" si="5"/>
        <v>549</v>
      </c>
      <c r="AS43">
        <f t="shared" si="6"/>
        <v>443</v>
      </c>
      <c r="AT43">
        <f t="shared" si="7"/>
        <v>382</v>
      </c>
      <c r="AU43">
        <f t="shared" si="8"/>
        <v>405</v>
      </c>
      <c r="AV43">
        <f t="shared" si="9"/>
        <v>470</v>
      </c>
      <c r="AW43">
        <f t="shared" si="10"/>
        <v>509</v>
      </c>
      <c r="AX43">
        <f t="shared" si="11"/>
        <v>760</v>
      </c>
      <c r="AY43" s="186">
        <f>AY243-1*(AY$164-AY$120-AY$121)-AY$120-AY$121</f>
        <v>0</v>
      </c>
    </row>
    <row r="44" spans="1:59" hidden="1" x14ac:dyDescent="0.25">
      <c r="A44" s="113">
        <v>41</v>
      </c>
      <c r="B44" s="176"/>
      <c r="C44" s="113">
        <v>0</v>
      </c>
      <c r="D44" s="113">
        <v>0</v>
      </c>
      <c r="E44" s="113" t="s">
        <v>686</v>
      </c>
      <c r="F44" s="113" t="s">
        <v>686</v>
      </c>
      <c r="G44" s="357"/>
      <c r="N44" s="113">
        <f>MATCH(A44,Entrada!$A$53:$A$372,0)</f>
        <v>41</v>
      </c>
      <c r="O44">
        <f>IF(NOT(ISNA($N44)),INDEX(Entrada!$C$53:$N$372,$N44,O$2),0)</f>
        <v>0</v>
      </c>
      <c r="P44">
        <f>IF(NOT(ISNA($N44)),INDEX(Entrada!$C$53:$N$372,$N44,P$2),0)</f>
        <v>0</v>
      </c>
      <c r="Q44">
        <f>IF(NOT(ISNA($N44)),INDEX(Entrada!$C$53:$N$372,$N44,Q$2),0)</f>
        <v>0</v>
      </c>
      <c r="R44">
        <f>IF(NOT(ISNA($N44)),INDEX(Entrada!$C$53:$N$372,$N44,R$2),0)</f>
        <v>0</v>
      </c>
      <c r="S44">
        <f>IF(NOT(ISNA($N44)),INDEX(Entrada!$C$53:$N$372,$N44,S$2),0)</f>
        <v>0</v>
      </c>
      <c r="T44">
        <f>IF(NOT(ISNA($N44)),INDEX(Entrada!$C$53:$N$372,$N44,T$2),0)</f>
        <v>0</v>
      </c>
      <c r="U44">
        <f>IF(NOT(ISNA($N44)),INDEX(Entrada!$C$53:$N$372,$N44,U$2),0)</f>
        <v>0</v>
      </c>
      <c r="V44" s="192">
        <f>IF(NOT(ISNA($N44)),INDEX(Entrada!$C$53:$N$372,$N44,V$2),0)</f>
        <v>0</v>
      </c>
      <c r="W44" s="192">
        <f>IF(NOT(ISNA($N44)),INDEX(Entrada!$C$53:$N$372,$N44,W$2),0)</f>
        <v>0</v>
      </c>
      <c r="X44" s="192">
        <f>IF(NOT(ISNA($N44)),INDEX(Entrada!$C$53:$N$372,$N44,X$2),0)</f>
        <v>0</v>
      </c>
      <c r="Y44" s="192">
        <f>IF(NOT(ISNA($N44)),INDEX(Entrada!$C$53:$N$372,$N44,Y$2),0)</f>
        <v>0</v>
      </c>
      <c r="Z44" s="192">
        <f>IF(NOT(ISNA($N44)),INDEX(Entrada!$C$53:$N$372,$N44,Z$2),0)</f>
        <v>0</v>
      </c>
      <c r="AA44" s="259">
        <f>IF(AND(NOT(_incrementaisPassadas),
      OR(
       AND(_semanaAtual&gt;Prevs!D$6,_tipo="Semanal"),
       AND(_mes&gt;AA$2,_tipo="Mensal")
      )), 0,
IF($G44&gt;0,INDEX($O$4:$Z$323,$G44,O$2),0)+IF($H44&gt;0,INDEX($O$4:$Z$323,$H44,O$2),0)+IF($I44&gt;0,INDEX($O$4:$Z$323,$I44,O$2),0)+IF($J44&gt;0,INDEX($O$4:$Z$323,$J44,O$2),0)+IF($K44&gt;0,INDEX($O$4:$Z$323,$K44,O$2),0)+IF($L44&gt;0,INDEX($O$4:$Z$323,$L44,O$2),0))</f>
        <v>0</v>
      </c>
      <c r="AB44" s="259">
        <f>IF(AND(NOT(_incrementaisPassadas),
      OR(
       AND(_semanaAtual&gt;Prevs!E$6,_tipo="Semanal"),
       AND(_mes&gt;AB$2,_tipo="Mensal")
      )), 0,
IF($G44&gt;0,INDEX($O$4:$Z$323,$G44,P$2),0)+IF($H44&gt;0,INDEX($O$4:$Z$323,$H44,P$2),0)+IF($I44&gt;0,INDEX($O$4:$Z$323,$I44,P$2),0)+IF($J44&gt;0,INDEX($O$4:$Z$323,$J44,P$2),0)+IF($K44&gt;0,INDEX($O$4:$Z$323,$K44,P$2),0)+IF($L44&gt;0,INDEX($O$4:$Z$323,$L44,P$2),0))</f>
        <v>0</v>
      </c>
      <c r="AC44" s="259">
        <f>IF(AND(NOT(_incrementaisPassadas),
      OR(
       AND(_semanaAtual&gt;Prevs!F$6,_tipo="Semanal"),
       AND(_mes&gt;AC$2,_tipo="Mensal")
      )), 0,
IF($G44&gt;0,INDEX($O$4:$Z$323,$G44,Q$2),0)+IF($H44&gt;0,INDEX($O$4:$Z$323,$H44,Q$2),0)+IF($I44&gt;0,INDEX($O$4:$Z$323,$I44,Q$2),0)+IF($J44&gt;0,INDEX($O$4:$Z$323,$J44,Q$2),0)+IF($K44&gt;0,INDEX($O$4:$Z$323,$K44,Q$2),0)+IF($L44&gt;0,INDEX($O$4:$Z$323,$L44,Q$2),0))</f>
        <v>0</v>
      </c>
      <c r="AD44" s="259">
        <f>IF(AND(NOT(_incrementaisPassadas),
      OR(
       AND(_semanaAtual&gt;Prevs!G$6,_tipo="Semanal"),
       AND(_mes&gt;AD$2,_tipo="Mensal")
      )), 0,
IF($G44&gt;0,INDEX($O$4:$Z$323,$G44,R$2),0)+IF($H44&gt;0,INDEX($O$4:$Z$323,$H44,R$2),0)+IF($I44&gt;0,INDEX($O$4:$Z$323,$I44,R$2),0)+IF($J44&gt;0,INDEX($O$4:$Z$323,$J44,R$2),0)+IF($K44&gt;0,INDEX($O$4:$Z$323,$K44,R$2),0)+IF($L44&gt;0,INDEX($O$4:$Z$323,$L44,R$2),0))</f>
        <v>0</v>
      </c>
      <c r="AE44" s="259">
        <f>IF(AND(NOT(_incrementaisPassadas),
      OR(
       AND(_semanaAtual&gt;Prevs!H$6,_tipo="Semanal"),
       AND(_mes&gt;AE$2,_tipo="Mensal")
      )), 0,
IF($G44&gt;0,INDEX($O$4:$Z$323,$G44,S$2),0)+IF($H44&gt;0,INDEX($O$4:$Z$323,$H44,S$2),0)+IF($I44&gt;0,INDEX($O$4:$Z$323,$I44,S$2),0)+IF($J44&gt;0,INDEX($O$4:$Z$323,$J44,S$2),0)+IF($K44&gt;0,INDEX($O$4:$Z$323,$K44,S$2),0)+IF($L44&gt;0,INDEX($O$4:$Z$323,$L44,S$2),0))</f>
        <v>0</v>
      </c>
      <c r="AF44" s="259">
        <f>IF(AND(NOT(_incrementaisPassadas),
      OR(
       AND(_semanaAtual&gt;Prevs!I$6,_tipo="Semanal"),
       AND(_mes&gt;AF$2,_tipo="Mensal")
      )), 0,
IF($G44&gt;0,INDEX($O$4:$Z$323,$G44,T$2),0)+IF($H44&gt;0,INDEX($O$4:$Z$323,$H44,T$2),0)+IF($I44&gt;0,INDEX($O$4:$Z$323,$I44,T$2),0)+IF($J44&gt;0,INDEX($O$4:$Z$323,$J44,T$2),0)+IF($K44&gt;0,INDEX($O$4:$Z$323,$K44,T$2),0)+IF($L44&gt;0,INDEX($O$4:$Z$323,$L44,T$2),0))</f>
        <v>0</v>
      </c>
      <c r="AG44" s="259">
        <f>IF(AND(NOT(_incrementaisPassadas),
      OR(
       AND(_semanaAtual&gt;Prevs!J$6,_tipo="Semanal"),
       AND(_mes&gt;AG$2,_tipo="Mensal")
      )), 0,
IF($G44&gt;0,INDEX($O$4:$Z$323,$G44,U$2),0)+IF($H44&gt;0,INDEX($O$4:$Z$323,$H44,U$2),0)+IF($I44&gt;0,INDEX($O$4:$Z$323,$I44,U$2),0)+IF($J44&gt;0,INDEX($O$4:$Z$323,$J44,U$2),0)+IF($K44&gt;0,INDEX($O$4:$Z$323,$K44,U$2),0)+IF($L44&gt;0,INDEX($O$4:$Z$323,$L44,U$2),0))</f>
        <v>0</v>
      </c>
      <c r="AH44" s="259">
        <f>IF(AND(NOT(_incrementaisPassadas),
      OR(
       AND(_semanaAtual&gt;Prevs!K$6,_tipo="Semanal"),
       AND(_mes&gt;AH$2,_tipo="Mensal")
      )), 0,
IF($G44&gt;0,INDEX($O$4:$Z$323,$G44,V$2),0)+IF($H44&gt;0,INDEX($O$4:$Z$323,$H44,V$2),0)+IF($I44&gt;0,INDEX($O$4:$Z$323,$I44,V$2),0)+IF($J44&gt;0,INDEX($O$4:$Z$323,$J44,V$2),0)+IF($K44&gt;0,INDEX($O$4:$Z$323,$K44,V$2),0)+IF($L44&gt;0,INDEX($O$4:$Z$323,$L44,V$2),0))</f>
        <v>0</v>
      </c>
      <c r="AI44" s="259">
        <f>IF(AND(NOT(_incrementaisPassadas),
      OR(
       AND(_semanaAtual&gt;Prevs!L$6,_tipo="Semanal"),
       AND(_mes&gt;AI$2,_tipo="Mensal")
      )), 0,
IF($G44&gt;0,INDEX($O$4:$Z$323,$G44,W$2),0)+IF($H44&gt;0,INDEX($O$4:$Z$323,$H44,W$2),0)+IF($I44&gt;0,INDEX($O$4:$Z$323,$I44,W$2),0)+IF($J44&gt;0,INDEX($O$4:$Z$323,$J44,W$2),0)+IF($K44&gt;0,INDEX($O$4:$Z$323,$K44,W$2),0)+IF($L44&gt;0,INDEX($O$4:$Z$323,$L44,W$2),0))</f>
        <v>0</v>
      </c>
      <c r="AJ44" s="259">
        <f>IF(AND(NOT(_incrementaisPassadas),
      OR(
       AND(_semanaAtual&gt;Prevs!M$6,_tipo="Semanal"),
       AND(_mes&gt;AJ$2,_tipo="Mensal")
      )), 0,
IF($G44&gt;0,INDEX($O$4:$Z$323,$G44,X$2),0)+IF($H44&gt;0,INDEX($O$4:$Z$323,$H44,X$2),0)+IF($I44&gt;0,INDEX($O$4:$Z$323,$I44,X$2),0)+IF($J44&gt;0,INDEX($O$4:$Z$323,$J44,X$2),0)+IF($K44&gt;0,INDEX($O$4:$Z$323,$K44,X$2),0)+IF($L44&gt;0,INDEX($O$4:$Z$323,$L44,X$2),0))</f>
        <v>0</v>
      </c>
      <c r="AK44" s="259">
        <f>IF(AND(NOT(_incrementaisPassadas),
      OR(
       AND(_semanaAtual&gt;Prevs!N$6,_tipo="Semanal"),
       AND(_mes&gt;AK$2,_tipo="Mensal")
      )), 0,
IF($G44&gt;0,INDEX($O$4:$Z$323,$G44,Y$2),0)+IF($H44&gt;0,INDEX($O$4:$Z$323,$H44,Y$2),0)+IF($I44&gt;0,INDEX($O$4:$Z$323,$I44,Y$2),0)+IF($J44&gt;0,INDEX($O$4:$Z$323,$J44,Y$2),0)+IF($K44&gt;0,INDEX($O$4:$Z$323,$K44,Y$2),0)+IF($L44&gt;0,INDEX($O$4:$Z$323,$L44,Y$2),0))</f>
        <v>0</v>
      </c>
      <c r="AL44" s="259">
        <f>IF(AND(NOT(_incrementaisPassadas),
      OR(
       AND(_semanaAtual&gt;Prevs!O$6,_tipo="Semanal"),
       AND(_mes&gt;AL$2,_tipo="Mensal")
      )), 0,
IF($G44&gt;0,INDEX($O$4:$Z$323,$G44,Z$2),0)+IF($H44&gt;0,INDEX($O$4:$Z$323,$H44,Z$2),0)+IF($I44&gt;0,INDEX($O$4:$Z$323,$I44,Z$2),0)+IF($J44&gt;0,INDEX($O$4:$Z$323,$J44,Z$2),0)+IF($K44&gt;0,INDEX($O$4:$Z$323,$K44,Z$2),0)+IF($L44&gt;0,INDEX($O$4:$Z$323,$L44,Z$2),0))</f>
        <v>0</v>
      </c>
      <c r="AM44" s="113">
        <f t="shared" si="0"/>
        <v>0</v>
      </c>
      <c r="AN44">
        <f t="shared" si="1"/>
        <v>0</v>
      </c>
      <c r="AO44">
        <f t="shared" si="2"/>
        <v>0</v>
      </c>
      <c r="AP44">
        <f t="shared" si="3"/>
        <v>0</v>
      </c>
      <c r="AQ44">
        <f t="shared" si="4"/>
        <v>0</v>
      </c>
      <c r="AR44">
        <f t="shared" si="5"/>
        <v>0</v>
      </c>
      <c r="AS44">
        <f t="shared" si="6"/>
        <v>0</v>
      </c>
      <c r="AT44">
        <f t="shared" si="7"/>
        <v>0</v>
      </c>
      <c r="AU44">
        <f t="shared" si="8"/>
        <v>0</v>
      </c>
      <c r="AV44">
        <f t="shared" si="9"/>
        <v>0</v>
      </c>
      <c r="AW44">
        <f t="shared" si="10"/>
        <v>0</v>
      </c>
      <c r="AX44">
        <f t="shared" si="11"/>
        <v>0</v>
      </c>
    </row>
    <row r="45" spans="1:59" hidden="1" x14ac:dyDescent="0.25">
      <c r="A45" s="113">
        <v>42</v>
      </c>
      <c r="B45" s="176" t="s">
        <v>260</v>
      </c>
      <c r="C45" s="113">
        <v>1931</v>
      </c>
      <c r="D45" s="113">
        <v>2013</v>
      </c>
      <c r="E45" s="179" t="s">
        <v>4</v>
      </c>
      <c r="F45" s="180" t="s">
        <v>4</v>
      </c>
      <c r="G45" s="357"/>
      <c r="N45" s="113">
        <f>MATCH(A45,Entrada!$A$53:$A$372,0)</f>
        <v>42</v>
      </c>
      <c r="O45">
        <f>IF(NOT(ISNA($N45)),INDEX(Entrada!$C$53:$N$372,$N45,O$2),0)</f>
        <v>1196</v>
      </c>
      <c r="P45">
        <f>IF(NOT(ISNA($N45)),INDEX(Entrada!$C$53:$N$372,$N45,P$2),0)</f>
        <v>1267</v>
      </c>
      <c r="Q45">
        <f>IF(NOT(ISNA($N45)),INDEX(Entrada!$C$53:$N$372,$N45,Q$2),0)</f>
        <v>1098</v>
      </c>
      <c r="R45">
        <f>IF(NOT(ISNA($N45)),INDEX(Entrada!$C$53:$N$372,$N45,R$2),0)</f>
        <v>738</v>
      </c>
      <c r="S45">
        <f>IF(NOT(ISNA($N45)),INDEX(Entrada!$C$53:$N$372,$N45,S$2),0)</f>
        <v>587</v>
      </c>
      <c r="T45">
        <f>IF(NOT(ISNA($N45)),INDEX(Entrada!$C$53:$N$372,$N45,T$2),0)</f>
        <v>586</v>
      </c>
      <c r="U45" s="186">
        <f>IF(NOT(ISNA($N45)),INDEX(Entrada!$C$53:$N$372,$N45,U$2),0)</f>
        <v>471</v>
      </c>
      <c r="V45" s="192">
        <f>IF(NOT(ISNA($N45)),INDEX(Entrada!$C$53:$N$372,$N45,V$2),0)</f>
        <v>406</v>
      </c>
      <c r="W45" s="192">
        <f>IF(NOT(ISNA($N45)),INDEX(Entrada!$C$53:$N$372,$N45,W$2),0)</f>
        <v>430</v>
      </c>
      <c r="X45" s="192">
        <f>IF(NOT(ISNA($N45)),INDEX(Entrada!$C$53:$N$372,$N45,X$2),0)</f>
        <v>501</v>
      </c>
      <c r="Y45" s="192">
        <f>IF(NOT(ISNA($N45)),INDEX(Entrada!$C$53:$N$372,$N45,Y$2),0)</f>
        <v>544</v>
      </c>
      <c r="Z45" s="192">
        <f>IF(NOT(ISNA($N45)),INDEX(Entrada!$C$53:$N$372,$N45,Z$2),0)</f>
        <v>813</v>
      </c>
      <c r="AA45" s="259">
        <f>IF(AND(NOT(_incrementaisPassadas),
      OR(
       AND(_semanaAtual&gt;Prevs!D$6,_tipo="Semanal"),
       AND(_mes&gt;AA$2,_tipo="Mensal")
      )), 0,
IF($G45&gt;0,INDEX($O$4:$Z$323,$G45,O$2),0)+IF($H45&gt;0,INDEX($O$4:$Z$323,$H45,O$2),0)+IF($I45&gt;0,INDEX($O$4:$Z$323,$I45,O$2),0)+IF($J45&gt;0,INDEX($O$4:$Z$323,$J45,O$2),0)+IF($K45&gt;0,INDEX($O$4:$Z$323,$K45,O$2),0)+IF($L45&gt;0,INDEX($O$4:$Z$323,$L45,O$2),0))</f>
        <v>0</v>
      </c>
      <c r="AB45" s="259">
        <f>IF(AND(NOT(_incrementaisPassadas),
      OR(
       AND(_semanaAtual&gt;Prevs!E$6,_tipo="Semanal"),
       AND(_mes&gt;AB$2,_tipo="Mensal")
      )), 0,
IF($G45&gt;0,INDEX($O$4:$Z$323,$G45,P$2),0)+IF($H45&gt;0,INDEX($O$4:$Z$323,$H45,P$2),0)+IF($I45&gt;0,INDEX($O$4:$Z$323,$I45,P$2),0)+IF($J45&gt;0,INDEX($O$4:$Z$323,$J45,P$2),0)+IF($K45&gt;0,INDEX($O$4:$Z$323,$K45,P$2),0)+IF($L45&gt;0,INDEX($O$4:$Z$323,$L45,P$2),0))</f>
        <v>0</v>
      </c>
      <c r="AC45" s="259">
        <f>IF(AND(NOT(_incrementaisPassadas),
      OR(
       AND(_semanaAtual&gt;Prevs!F$6,_tipo="Semanal"),
       AND(_mes&gt;AC$2,_tipo="Mensal")
      )), 0,
IF($G45&gt;0,INDEX($O$4:$Z$323,$G45,Q$2),0)+IF($H45&gt;0,INDEX($O$4:$Z$323,$H45,Q$2),0)+IF($I45&gt;0,INDEX($O$4:$Z$323,$I45,Q$2),0)+IF($J45&gt;0,INDEX($O$4:$Z$323,$J45,Q$2),0)+IF($K45&gt;0,INDEX($O$4:$Z$323,$K45,Q$2),0)+IF($L45&gt;0,INDEX($O$4:$Z$323,$L45,Q$2),0))</f>
        <v>0</v>
      </c>
      <c r="AD45" s="259">
        <f>IF(AND(NOT(_incrementaisPassadas),
      OR(
       AND(_semanaAtual&gt;Prevs!G$6,_tipo="Semanal"),
       AND(_mes&gt;AD$2,_tipo="Mensal")
      )), 0,
IF($G45&gt;0,INDEX($O$4:$Z$323,$G45,R$2),0)+IF($H45&gt;0,INDEX($O$4:$Z$323,$H45,R$2),0)+IF($I45&gt;0,INDEX($O$4:$Z$323,$I45,R$2),0)+IF($J45&gt;0,INDEX($O$4:$Z$323,$J45,R$2),0)+IF($K45&gt;0,INDEX($O$4:$Z$323,$K45,R$2),0)+IF($L45&gt;0,INDEX($O$4:$Z$323,$L45,R$2),0))</f>
        <v>0</v>
      </c>
      <c r="AE45" s="259">
        <f>IF(AND(NOT(_incrementaisPassadas),
      OR(
       AND(_semanaAtual&gt;Prevs!H$6,_tipo="Semanal"),
       AND(_mes&gt;AE$2,_tipo="Mensal")
      )), 0,
IF($G45&gt;0,INDEX($O$4:$Z$323,$G45,S$2),0)+IF($H45&gt;0,INDEX($O$4:$Z$323,$H45,S$2),0)+IF($I45&gt;0,INDEX($O$4:$Z$323,$I45,S$2),0)+IF($J45&gt;0,INDEX($O$4:$Z$323,$J45,S$2),0)+IF($K45&gt;0,INDEX($O$4:$Z$323,$K45,S$2),0)+IF($L45&gt;0,INDEX($O$4:$Z$323,$L45,S$2),0))</f>
        <v>0</v>
      </c>
      <c r="AF45" s="259">
        <f>IF(AND(NOT(_incrementaisPassadas),
      OR(
       AND(_semanaAtual&gt;Prevs!I$6,_tipo="Semanal"),
       AND(_mes&gt;AF$2,_tipo="Mensal")
      )), 0,
IF($G45&gt;0,INDEX($O$4:$Z$323,$G45,T$2),0)+IF($H45&gt;0,INDEX($O$4:$Z$323,$H45,T$2),0)+IF($I45&gt;0,INDEX($O$4:$Z$323,$I45,T$2),0)+IF($J45&gt;0,INDEX($O$4:$Z$323,$J45,T$2),0)+IF($K45&gt;0,INDEX($O$4:$Z$323,$K45,T$2),0)+IF($L45&gt;0,INDEX($O$4:$Z$323,$L45,T$2),0))</f>
        <v>0</v>
      </c>
      <c r="AG45" s="259">
        <f>IF(AND(NOT(_incrementaisPassadas),
      OR(
       AND(_semanaAtual&gt;Prevs!J$6,_tipo="Semanal"),
       AND(_mes&gt;AG$2,_tipo="Mensal")
      )), 0,
IF($G45&gt;0,INDEX($O$4:$Z$323,$G45,U$2),0)+IF($H45&gt;0,INDEX($O$4:$Z$323,$H45,U$2),0)+IF($I45&gt;0,INDEX($O$4:$Z$323,$I45,U$2),0)+IF($J45&gt;0,INDEX($O$4:$Z$323,$J45,U$2),0)+IF($K45&gt;0,INDEX($O$4:$Z$323,$K45,U$2),0)+IF($L45&gt;0,INDEX($O$4:$Z$323,$L45,U$2),0))</f>
        <v>0</v>
      </c>
      <c r="AH45" s="259">
        <f>IF(AND(NOT(_incrementaisPassadas),
      OR(
       AND(_semanaAtual&gt;Prevs!K$6,_tipo="Semanal"),
       AND(_mes&gt;AH$2,_tipo="Mensal")
      )), 0,
IF($G45&gt;0,INDEX($O$4:$Z$323,$G45,V$2),0)+IF($H45&gt;0,INDEX($O$4:$Z$323,$H45,V$2),0)+IF($I45&gt;0,INDEX($O$4:$Z$323,$I45,V$2),0)+IF($J45&gt;0,INDEX($O$4:$Z$323,$J45,V$2),0)+IF($K45&gt;0,INDEX($O$4:$Z$323,$K45,V$2),0)+IF($L45&gt;0,INDEX($O$4:$Z$323,$L45,V$2),0))</f>
        <v>0</v>
      </c>
      <c r="AI45" s="259">
        <f>IF(AND(NOT(_incrementaisPassadas),
      OR(
       AND(_semanaAtual&gt;Prevs!L$6,_tipo="Semanal"),
       AND(_mes&gt;AI$2,_tipo="Mensal")
      )), 0,
IF($G45&gt;0,INDEX($O$4:$Z$323,$G45,W$2),0)+IF($H45&gt;0,INDEX($O$4:$Z$323,$H45,W$2),0)+IF($I45&gt;0,INDEX($O$4:$Z$323,$I45,W$2),0)+IF($J45&gt;0,INDEX($O$4:$Z$323,$J45,W$2),0)+IF($K45&gt;0,INDEX($O$4:$Z$323,$K45,W$2),0)+IF($L45&gt;0,INDEX($O$4:$Z$323,$L45,W$2),0))</f>
        <v>0</v>
      </c>
      <c r="AJ45" s="259">
        <f>IF(AND(NOT(_incrementaisPassadas),
      OR(
       AND(_semanaAtual&gt;Prevs!M$6,_tipo="Semanal"),
       AND(_mes&gt;AJ$2,_tipo="Mensal")
      )), 0,
IF($G45&gt;0,INDEX($O$4:$Z$323,$G45,X$2),0)+IF($H45&gt;0,INDEX($O$4:$Z$323,$H45,X$2),0)+IF($I45&gt;0,INDEX($O$4:$Z$323,$I45,X$2),0)+IF($J45&gt;0,INDEX($O$4:$Z$323,$J45,X$2),0)+IF($K45&gt;0,INDEX($O$4:$Z$323,$K45,X$2),0)+IF($L45&gt;0,INDEX($O$4:$Z$323,$L45,X$2),0))</f>
        <v>0</v>
      </c>
      <c r="AK45" s="259">
        <f>IF(AND(NOT(_incrementaisPassadas),
      OR(
       AND(_semanaAtual&gt;Prevs!N$6,_tipo="Semanal"),
       AND(_mes&gt;AK$2,_tipo="Mensal")
      )), 0,
IF($G45&gt;0,INDEX($O$4:$Z$323,$G45,Y$2),0)+IF($H45&gt;0,INDEX($O$4:$Z$323,$H45,Y$2),0)+IF($I45&gt;0,INDEX($O$4:$Z$323,$I45,Y$2),0)+IF($J45&gt;0,INDEX($O$4:$Z$323,$J45,Y$2),0)+IF($K45&gt;0,INDEX($O$4:$Z$323,$K45,Y$2),0)+IF($L45&gt;0,INDEX($O$4:$Z$323,$L45,Y$2),0))</f>
        <v>0</v>
      </c>
      <c r="AL45" s="259">
        <f>IF(AND(NOT(_incrementaisPassadas),
      OR(
       AND(_semanaAtual&gt;Prevs!O$6,_tipo="Semanal"),
       AND(_mes&gt;AL$2,_tipo="Mensal")
      )), 0,
IF($G45&gt;0,INDEX($O$4:$Z$323,$G45,Z$2),0)+IF($H45&gt;0,INDEX($O$4:$Z$323,$H45,Z$2),0)+IF($I45&gt;0,INDEX($O$4:$Z$323,$I45,Z$2),0)+IF($J45&gt;0,INDEX($O$4:$Z$323,$J45,Z$2),0)+IF($K45&gt;0,INDEX($O$4:$Z$323,$K45,Z$2),0)+IF($L45&gt;0,INDEX($O$4:$Z$323,$L45,Z$2),0))</f>
        <v>0</v>
      </c>
      <c r="AM45" s="186">
        <f t="shared" si="0"/>
        <v>1196</v>
      </c>
      <c r="AN45">
        <f t="shared" si="1"/>
        <v>1267</v>
      </c>
      <c r="AO45">
        <f t="shared" si="2"/>
        <v>1098</v>
      </c>
      <c r="AP45">
        <f t="shared" si="3"/>
        <v>738</v>
      </c>
      <c r="AQ45">
        <f t="shared" si="4"/>
        <v>587</v>
      </c>
      <c r="AR45">
        <f t="shared" si="5"/>
        <v>586</v>
      </c>
      <c r="AS45">
        <f t="shared" si="6"/>
        <v>471</v>
      </c>
      <c r="AT45">
        <f t="shared" si="7"/>
        <v>406</v>
      </c>
      <c r="AU45">
        <f t="shared" si="8"/>
        <v>430</v>
      </c>
      <c r="AV45">
        <f t="shared" si="9"/>
        <v>501</v>
      </c>
      <c r="AW45">
        <f t="shared" si="10"/>
        <v>544</v>
      </c>
      <c r="AX45">
        <f t="shared" si="11"/>
        <v>813</v>
      </c>
      <c r="AY45" s="186">
        <f>AY245-1*(AY$164-AY$120-AY$121)-AY$120-AY$121</f>
        <v>0</v>
      </c>
    </row>
    <row r="46" spans="1:59" hidden="1" x14ac:dyDescent="0.25">
      <c r="A46" s="113">
        <v>43</v>
      </c>
      <c r="B46" s="176" t="s">
        <v>555</v>
      </c>
      <c r="C46" s="113">
        <v>1931</v>
      </c>
      <c r="D46" s="113">
        <v>2013</v>
      </c>
      <c r="E46" s="179" t="s">
        <v>4</v>
      </c>
      <c r="F46" s="180" t="s">
        <v>4</v>
      </c>
      <c r="G46" s="357"/>
      <c r="N46" s="113">
        <f>MATCH(A46,Entrada!$A$53:$A$372,0)</f>
        <v>43</v>
      </c>
      <c r="O46">
        <f>IF(NOT(ISNA($N46)),INDEX(Entrada!$C$53:$N$372,$N46,O$2),0)</f>
        <v>1253</v>
      </c>
      <c r="P46">
        <f>IF(NOT(ISNA($N46)),INDEX(Entrada!$C$53:$N$372,$N46,P$2),0)</f>
        <v>1353</v>
      </c>
      <c r="Q46">
        <f>IF(NOT(ISNA($N46)),INDEX(Entrada!$C$53:$N$372,$N46,Q$2),0)</f>
        <v>1186</v>
      </c>
      <c r="R46">
        <f>IF(NOT(ISNA($N46)),INDEX(Entrada!$C$53:$N$372,$N46,R$2),0)</f>
        <v>809</v>
      </c>
      <c r="S46">
        <f>IF(NOT(ISNA($N46)),INDEX(Entrada!$C$53:$N$372,$N46,S$2),0)</f>
        <v>630</v>
      </c>
      <c r="T46">
        <f>IF(NOT(ISNA($N46)),INDEX(Entrada!$C$53:$N$372,$N46,T$2),0)</f>
        <v>633</v>
      </c>
      <c r="U46" s="186">
        <f>IF(NOT(ISNA($N46)),INDEX(Entrada!$C$53:$N$372,$N46,U$2),0)</f>
        <v>509</v>
      </c>
      <c r="V46" s="192">
        <f>IF(NOT(ISNA($N46)),INDEX(Entrada!$C$53:$N$372,$N46,V$2),0)</f>
        <v>440</v>
      </c>
      <c r="W46" s="192">
        <f>IF(NOT(ISNA($N46)),INDEX(Entrada!$C$53:$N$372,$N46,W$2),0)</f>
        <v>458</v>
      </c>
      <c r="X46" s="192">
        <f>IF(NOT(ISNA($N46)),INDEX(Entrada!$C$53:$N$372,$N46,X$2),0)</f>
        <v>533</v>
      </c>
      <c r="Y46" s="192">
        <f>IF(NOT(ISNA($N46)),INDEX(Entrada!$C$53:$N$372,$N46,Y$2),0)</f>
        <v>576</v>
      </c>
      <c r="Z46" s="192">
        <f>IF(NOT(ISNA($N46)),INDEX(Entrada!$C$53:$N$372,$N46,Z$2),0)</f>
        <v>851</v>
      </c>
      <c r="AA46" s="259">
        <f>IF(AND(NOT(_incrementaisPassadas),
      OR(
       AND(_semanaAtual&gt;Prevs!D$6,_tipo="Semanal"),
       AND(_mes&gt;AA$2,_tipo="Mensal")
      )), 0,
IF($G46&gt;0,INDEX($O$4:$Z$323,$G46,O$2),0)+IF($H46&gt;0,INDEX($O$4:$Z$323,$H46,O$2),0)+IF($I46&gt;0,INDEX($O$4:$Z$323,$I46,O$2),0)+IF($J46&gt;0,INDEX($O$4:$Z$323,$J46,O$2),0)+IF($K46&gt;0,INDEX($O$4:$Z$323,$K46,O$2),0)+IF($L46&gt;0,INDEX($O$4:$Z$323,$L46,O$2),0))</f>
        <v>0</v>
      </c>
      <c r="AB46" s="259">
        <f>IF(AND(NOT(_incrementaisPassadas),
      OR(
       AND(_semanaAtual&gt;Prevs!E$6,_tipo="Semanal"),
       AND(_mes&gt;AB$2,_tipo="Mensal")
      )), 0,
IF($G46&gt;0,INDEX($O$4:$Z$323,$G46,P$2),0)+IF($H46&gt;0,INDEX($O$4:$Z$323,$H46,P$2),0)+IF($I46&gt;0,INDEX($O$4:$Z$323,$I46,P$2),0)+IF($J46&gt;0,INDEX($O$4:$Z$323,$J46,P$2),0)+IF($K46&gt;0,INDEX($O$4:$Z$323,$K46,P$2),0)+IF($L46&gt;0,INDEX($O$4:$Z$323,$L46,P$2),0))</f>
        <v>0</v>
      </c>
      <c r="AC46" s="259">
        <f>IF(AND(NOT(_incrementaisPassadas),
      OR(
       AND(_semanaAtual&gt;Prevs!F$6,_tipo="Semanal"),
       AND(_mes&gt;AC$2,_tipo="Mensal")
      )), 0,
IF($G46&gt;0,INDEX($O$4:$Z$323,$G46,Q$2),0)+IF($H46&gt;0,INDEX($O$4:$Z$323,$H46,Q$2),0)+IF($I46&gt;0,INDEX($O$4:$Z$323,$I46,Q$2),0)+IF($J46&gt;0,INDEX($O$4:$Z$323,$J46,Q$2),0)+IF($K46&gt;0,INDEX($O$4:$Z$323,$K46,Q$2),0)+IF($L46&gt;0,INDEX($O$4:$Z$323,$L46,Q$2),0))</f>
        <v>0</v>
      </c>
      <c r="AD46" s="259">
        <f>IF(AND(NOT(_incrementaisPassadas),
      OR(
       AND(_semanaAtual&gt;Prevs!G$6,_tipo="Semanal"),
       AND(_mes&gt;AD$2,_tipo="Mensal")
      )), 0,
IF($G46&gt;0,INDEX($O$4:$Z$323,$G46,R$2),0)+IF($H46&gt;0,INDEX($O$4:$Z$323,$H46,R$2),0)+IF($I46&gt;0,INDEX($O$4:$Z$323,$I46,R$2),0)+IF($J46&gt;0,INDEX($O$4:$Z$323,$J46,R$2),0)+IF($K46&gt;0,INDEX($O$4:$Z$323,$K46,R$2),0)+IF($L46&gt;0,INDEX($O$4:$Z$323,$L46,R$2),0))</f>
        <v>0</v>
      </c>
      <c r="AE46" s="259">
        <f>IF(AND(NOT(_incrementaisPassadas),
      OR(
       AND(_semanaAtual&gt;Prevs!H$6,_tipo="Semanal"),
       AND(_mes&gt;AE$2,_tipo="Mensal")
      )), 0,
IF($G46&gt;0,INDEX($O$4:$Z$323,$G46,S$2),0)+IF($H46&gt;0,INDEX($O$4:$Z$323,$H46,S$2),0)+IF($I46&gt;0,INDEX($O$4:$Z$323,$I46,S$2),0)+IF($J46&gt;0,INDEX($O$4:$Z$323,$J46,S$2),0)+IF($K46&gt;0,INDEX($O$4:$Z$323,$K46,S$2),0)+IF($L46&gt;0,INDEX($O$4:$Z$323,$L46,S$2),0))</f>
        <v>0</v>
      </c>
      <c r="AF46" s="259">
        <f>IF(AND(NOT(_incrementaisPassadas),
      OR(
       AND(_semanaAtual&gt;Prevs!I$6,_tipo="Semanal"),
       AND(_mes&gt;AF$2,_tipo="Mensal")
      )), 0,
IF($G46&gt;0,INDEX($O$4:$Z$323,$G46,T$2),0)+IF($H46&gt;0,INDEX($O$4:$Z$323,$H46,T$2),0)+IF($I46&gt;0,INDEX($O$4:$Z$323,$I46,T$2),0)+IF($J46&gt;0,INDEX($O$4:$Z$323,$J46,T$2),0)+IF($K46&gt;0,INDEX($O$4:$Z$323,$K46,T$2),0)+IF($L46&gt;0,INDEX($O$4:$Z$323,$L46,T$2),0))</f>
        <v>0</v>
      </c>
      <c r="AG46" s="259">
        <f>IF(AND(NOT(_incrementaisPassadas),
      OR(
       AND(_semanaAtual&gt;Prevs!J$6,_tipo="Semanal"),
       AND(_mes&gt;AG$2,_tipo="Mensal")
      )), 0,
IF($G46&gt;0,INDEX($O$4:$Z$323,$G46,U$2),0)+IF($H46&gt;0,INDEX($O$4:$Z$323,$H46,U$2),0)+IF($I46&gt;0,INDEX($O$4:$Z$323,$I46,U$2),0)+IF($J46&gt;0,INDEX($O$4:$Z$323,$J46,U$2),0)+IF($K46&gt;0,INDEX($O$4:$Z$323,$K46,U$2),0)+IF($L46&gt;0,INDEX($O$4:$Z$323,$L46,U$2),0))</f>
        <v>0</v>
      </c>
      <c r="AH46" s="259">
        <f>IF(AND(NOT(_incrementaisPassadas),
      OR(
       AND(_semanaAtual&gt;Prevs!K$6,_tipo="Semanal"),
       AND(_mes&gt;AH$2,_tipo="Mensal")
      )), 0,
IF($G46&gt;0,INDEX($O$4:$Z$323,$G46,V$2),0)+IF($H46&gt;0,INDEX($O$4:$Z$323,$H46,V$2),0)+IF($I46&gt;0,INDEX($O$4:$Z$323,$I46,V$2),0)+IF($J46&gt;0,INDEX($O$4:$Z$323,$J46,V$2),0)+IF($K46&gt;0,INDEX($O$4:$Z$323,$K46,V$2),0)+IF($L46&gt;0,INDEX($O$4:$Z$323,$L46,V$2),0))</f>
        <v>0</v>
      </c>
      <c r="AI46" s="259">
        <f>IF(AND(NOT(_incrementaisPassadas),
      OR(
       AND(_semanaAtual&gt;Prevs!L$6,_tipo="Semanal"),
       AND(_mes&gt;AI$2,_tipo="Mensal")
      )), 0,
IF($G46&gt;0,INDEX($O$4:$Z$323,$G46,W$2),0)+IF($H46&gt;0,INDEX($O$4:$Z$323,$H46,W$2),0)+IF($I46&gt;0,INDEX($O$4:$Z$323,$I46,W$2),0)+IF($J46&gt;0,INDEX($O$4:$Z$323,$J46,W$2),0)+IF($K46&gt;0,INDEX($O$4:$Z$323,$K46,W$2),0)+IF($L46&gt;0,INDEX($O$4:$Z$323,$L46,W$2),0))</f>
        <v>0</v>
      </c>
      <c r="AJ46" s="259">
        <f>IF(AND(NOT(_incrementaisPassadas),
      OR(
       AND(_semanaAtual&gt;Prevs!M$6,_tipo="Semanal"),
       AND(_mes&gt;AJ$2,_tipo="Mensal")
      )), 0,
IF($G46&gt;0,INDEX($O$4:$Z$323,$G46,X$2),0)+IF($H46&gt;0,INDEX($O$4:$Z$323,$H46,X$2),0)+IF($I46&gt;0,INDEX($O$4:$Z$323,$I46,X$2),0)+IF($J46&gt;0,INDEX($O$4:$Z$323,$J46,X$2),0)+IF($K46&gt;0,INDEX($O$4:$Z$323,$K46,X$2),0)+IF($L46&gt;0,INDEX($O$4:$Z$323,$L46,X$2),0))</f>
        <v>0</v>
      </c>
      <c r="AK46" s="259">
        <f>IF(AND(NOT(_incrementaisPassadas),
      OR(
       AND(_semanaAtual&gt;Prevs!N$6,_tipo="Semanal"),
       AND(_mes&gt;AK$2,_tipo="Mensal")
      )), 0,
IF($G46&gt;0,INDEX($O$4:$Z$323,$G46,Y$2),0)+IF($H46&gt;0,INDEX($O$4:$Z$323,$H46,Y$2),0)+IF($I46&gt;0,INDEX($O$4:$Z$323,$I46,Y$2),0)+IF($J46&gt;0,INDEX($O$4:$Z$323,$J46,Y$2),0)+IF($K46&gt;0,INDEX($O$4:$Z$323,$K46,Y$2),0)+IF($L46&gt;0,INDEX($O$4:$Z$323,$L46,Y$2),0))</f>
        <v>0</v>
      </c>
      <c r="AL46" s="259">
        <f>IF(AND(NOT(_incrementaisPassadas),
      OR(
       AND(_semanaAtual&gt;Prevs!O$6,_tipo="Semanal"),
       AND(_mes&gt;AL$2,_tipo="Mensal")
      )), 0,
IF($G46&gt;0,INDEX($O$4:$Z$323,$G46,Z$2),0)+IF($H46&gt;0,INDEX($O$4:$Z$323,$H46,Z$2),0)+IF($I46&gt;0,INDEX($O$4:$Z$323,$I46,Z$2),0)+IF($J46&gt;0,INDEX($O$4:$Z$323,$J46,Z$2),0)+IF($K46&gt;0,INDEX($O$4:$Z$323,$K46,Z$2),0)+IF($L46&gt;0,INDEX($O$4:$Z$323,$L46,Z$2),0))</f>
        <v>0</v>
      </c>
      <c r="AM46" s="186">
        <f t="shared" si="0"/>
        <v>1253</v>
      </c>
      <c r="AN46">
        <f t="shared" si="1"/>
        <v>1353</v>
      </c>
      <c r="AO46">
        <f t="shared" si="2"/>
        <v>1186</v>
      </c>
      <c r="AP46">
        <f t="shared" si="3"/>
        <v>809</v>
      </c>
      <c r="AQ46">
        <f t="shared" si="4"/>
        <v>630</v>
      </c>
      <c r="AR46">
        <f t="shared" si="5"/>
        <v>633</v>
      </c>
      <c r="AS46">
        <f t="shared" si="6"/>
        <v>509</v>
      </c>
      <c r="AT46">
        <f t="shared" si="7"/>
        <v>440</v>
      </c>
      <c r="AU46">
        <f t="shared" si="8"/>
        <v>458</v>
      </c>
      <c r="AV46">
        <f t="shared" si="9"/>
        <v>533</v>
      </c>
      <c r="AW46">
        <f t="shared" si="10"/>
        <v>576</v>
      </c>
      <c r="AX46">
        <f t="shared" si="11"/>
        <v>851</v>
      </c>
      <c r="AY46" s="186">
        <f>AY246-1*(AY$164-AY$120-AY$121)-AY$120-AY$121</f>
        <v>0</v>
      </c>
    </row>
    <row r="47" spans="1:59" hidden="1" x14ac:dyDescent="0.25">
      <c r="A47" s="113">
        <v>44</v>
      </c>
      <c r="B47" s="176" t="s">
        <v>556</v>
      </c>
      <c r="C47" s="113">
        <v>1931</v>
      </c>
      <c r="D47" s="113">
        <v>2013</v>
      </c>
      <c r="E47" s="179" t="s">
        <v>7</v>
      </c>
      <c r="F47" s="180" t="s">
        <v>302</v>
      </c>
      <c r="G47" s="357"/>
      <c r="N47" s="113">
        <f>MATCH(A47,Entrada!$A$53:$A$372,0)</f>
        <v>44</v>
      </c>
      <c r="O47">
        <f>IF(NOT(ISNA($N47)),INDEX(Entrada!$C$53:$N$372,$N47,O$2),0)</f>
        <v>10100</v>
      </c>
      <c r="P47">
        <f>IF(NOT(ISNA($N47)),INDEX(Entrada!$C$53:$N$372,$N47,P$2),0)</f>
        <v>10625</v>
      </c>
      <c r="Q47">
        <f>IF(NOT(ISNA($N47)),INDEX(Entrada!$C$53:$N$372,$N47,Q$2),0)</f>
        <v>10111</v>
      </c>
      <c r="R47">
        <f>IF(NOT(ISNA($N47)),INDEX(Entrada!$C$53:$N$372,$N47,R$2),0)</f>
        <v>7538</v>
      </c>
      <c r="S47">
        <f>IF(NOT(ISNA($N47)),INDEX(Entrada!$C$53:$N$372,$N47,S$2),0)</f>
        <v>5245</v>
      </c>
      <c r="T47">
        <f>IF(NOT(ISNA($N47)),INDEX(Entrada!$C$53:$N$372,$N47,T$2),0)</f>
        <v>4413</v>
      </c>
      <c r="U47" s="186">
        <f>IF(NOT(ISNA($N47)),INDEX(Entrada!$C$53:$N$372,$N47,U$2),0)</f>
        <v>3597</v>
      </c>
      <c r="V47" s="192">
        <f>IF(NOT(ISNA($N47)),INDEX(Entrada!$C$53:$N$372,$N47,V$2),0)</f>
        <v>3026</v>
      </c>
      <c r="W47" s="192">
        <f>IF(NOT(ISNA($N47)),INDEX(Entrada!$C$53:$N$372,$N47,W$2),0)</f>
        <v>2923</v>
      </c>
      <c r="X47" s="192">
        <f>IF(NOT(ISNA($N47)),INDEX(Entrada!$C$53:$N$372,$N47,X$2),0)</f>
        <v>3365</v>
      </c>
      <c r="Y47" s="192">
        <f>IF(NOT(ISNA($N47)),INDEX(Entrada!$C$53:$N$372,$N47,Y$2),0)</f>
        <v>4458</v>
      </c>
      <c r="Z47" s="192">
        <f>IF(NOT(ISNA($N47)),INDEX(Entrada!$C$53:$N$372,$N47,Z$2),0)</f>
        <v>7090</v>
      </c>
      <c r="AA47" s="259">
        <f>IF(AND(NOT(_incrementaisPassadas),
      OR(
       AND(_semanaAtual&gt;Prevs!D$6,_tipo="Semanal"),
       AND(_mes&gt;AA$2,_tipo="Mensal")
      )), 0,
IF($G47&gt;0,INDEX($O$4:$Z$323,$G47,O$2),0)+IF($H47&gt;0,INDEX($O$4:$Z$323,$H47,O$2),0)+IF($I47&gt;0,INDEX($O$4:$Z$323,$I47,O$2),0)+IF($J47&gt;0,INDEX($O$4:$Z$323,$J47,O$2),0)+IF($K47&gt;0,INDEX($O$4:$Z$323,$K47,O$2),0)+IF($L47&gt;0,INDEX($O$4:$Z$323,$L47,O$2),0))</f>
        <v>0</v>
      </c>
      <c r="AB47" s="259">
        <f>IF(AND(NOT(_incrementaisPassadas),
      OR(
       AND(_semanaAtual&gt;Prevs!E$6,_tipo="Semanal"),
       AND(_mes&gt;AB$2,_tipo="Mensal")
      )), 0,
IF($G47&gt;0,INDEX($O$4:$Z$323,$G47,P$2),0)+IF($H47&gt;0,INDEX($O$4:$Z$323,$H47,P$2),0)+IF($I47&gt;0,INDEX($O$4:$Z$323,$I47,P$2),0)+IF($J47&gt;0,INDEX($O$4:$Z$323,$J47,P$2),0)+IF($K47&gt;0,INDEX($O$4:$Z$323,$K47,P$2),0)+IF($L47&gt;0,INDEX($O$4:$Z$323,$L47,P$2),0))</f>
        <v>0</v>
      </c>
      <c r="AC47" s="259">
        <f>IF(AND(NOT(_incrementaisPassadas),
      OR(
       AND(_semanaAtual&gt;Prevs!F$6,_tipo="Semanal"),
       AND(_mes&gt;AC$2,_tipo="Mensal")
      )), 0,
IF($G47&gt;0,INDEX($O$4:$Z$323,$G47,Q$2),0)+IF($H47&gt;0,INDEX($O$4:$Z$323,$H47,Q$2),0)+IF($I47&gt;0,INDEX($O$4:$Z$323,$I47,Q$2),0)+IF($J47&gt;0,INDEX($O$4:$Z$323,$J47,Q$2),0)+IF($K47&gt;0,INDEX($O$4:$Z$323,$K47,Q$2),0)+IF($L47&gt;0,INDEX($O$4:$Z$323,$L47,Q$2),0))</f>
        <v>0</v>
      </c>
      <c r="AD47" s="259">
        <f>IF(AND(NOT(_incrementaisPassadas),
      OR(
       AND(_semanaAtual&gt;Prevs!G$6,_tipo="Semanal"),
       AND(_mes&gt;AD$2,_tipo="Mensal")
      )), 0,
IF($G47&gt;0,INDEX($O$4:$Z$323,$G47,R$2),0)+IF($H47&gt;0,INDEX($O$4:$Z$323,$H47,R$2),0)+IF($I47&gt;0,INDEX($O$4:$Z$323,$I47,R$2),0)+IF($J47&gt;0,INDEX($O$4:$Z$323,$J47,R$2),0)+IF($K47&gt;0,INDEX($O$4:$Z$323,$K47,R$2),0)+IF($L47&gt;0,INDEX($O$4:$Z$323,$L47,R$2),0))</f>
        <v>0</v>
      </c>
      <c r="AE47" s="259">
        <f>IF(AND(NOT(_incrementaisPassadas),
      OR(
       AND(_semanaAtual&gt;Prevs!H$6,_tipo="Semanal"),
       AND(_mes&gt;AE$2,_tipo="Mensal")
      )), 0,
IF($G47&gt;0,INDEX($O$4:$Z$323,$G47,S$2),0)+IF($H47&gt;0,INDEX($O$4:$Z$323,$H47,S$2),0)+IF($I47&gt;0,INDEX($O$4:$Z$323,$I47,S$2),0)+IF($J47&gt;0,INDEX($O$4:$Z$323,$J47,S$2),0)+IF($K47&gt;0,INDEX($O$4:$Z$323,$K47,S$2),0)+IF($L47&gt;0,INDEX($O$4:$Z$323,$L47,S$2),0))</f>
        <v>0</v>
      </c>
      <c r="AF47" s="259">
        <f>IF(AND(NOT(_incrementaisPassadas),
      OR(
       AND(_semanaAtual&gt;Prevs!I$6,_tipo="Semanal"),
       AND(_mes&gt;AF$2,_tipo="Mensal")
      )), 0,
IF($G47&gt;0,INDEX($O$4:$Z$323,$G47,T$2),0)+IF($H47&gt;0,INDEX($O$4:$Z$323,$H47,T$2),0)+IF($I47&gt;0,INDEX($O$4:$Z$323,$I47,T$2),0)+IF($J47&gt;0,INDEX($O$4:$Z$323,$J47,T$2),0)+IF($K47&gt;0,INDEX($O$4:$Z$323,$K47,T$2),0)+IF($L47&gt;0,INDEX($O$4:$Z$323,$L47,T$2),0))</f>
        <v>0</v>
      </c>
      <c r="AG47" s="259">
        <f>IF(AND(NOT(_incrementaisPassadas),
      OR(
       AND(_semanaAtual&gt;Prevs!J$6,_tipo="Semanal"),
       AND(_mes&gt;AG$2,_tipo="Mensal")
      )), 0,
IF($G47&gt;0,INDEX($O$4:$Z$323,$G47,U$2),0)+IF($H47&gt;0,INDEX($O$4:$Z$323,$H47,U$2),0)+IF($I47&gt;0,INDEX($O$4:$Z$323,$I47,U$2),0)+IF($J47&gt;0,INDEX($O$4:$Z$323,$J47,U$2),0)+IF($K47&gt;0,INDEX($O$4:$Z$323,$K47,U$2),0)+IF($L47&gt;0,INDEX($O$4:$Z$323,$L47,U$2),0))</f>
        <v>0</v>
      </c>
      <c r="AH47" s="259">
        <f>IF(AND(NOT(_incrementaisPassadas),
      OR(
       AND(_semanaAtual&gt;Prevs!K$6,_tipo="Semanal"),
       AND(_mes&gt;AH$2,_tipo="Mensal")
      )), 0,
IF($G47&gt;0,INDEX($O$4:$Z$323,$G47,V$2),0)+IF($H47&gt;0,INDEX($O$4:$Z$323,$H47,V$2),0)+IF($I47&gt;0,INDEX($O$4:$Z$323,$I47,V$2),0)+IF($J47&gt;0,INDEX($O$4:$Z$323,$J47,V$2),0)+IF($K47&gt;0,INDEX($O$4:$Z$323,$K47,V$2),0)+IF($L47&gt;0,INDEX($O$4:$Z$323,$L47,V$2),0))</f>
        <v>0</v>
      </c>
      <c r="AI47" s="259">
        <f>IF(AND(NOT(_incrementaisPassadas),
      OR(
       AND(_semanaAtual&gt;Prevs!L$6,_tipo="Semanal"),
       AND(_mes&gt;AI$2,_tipo="Mensal")
      )), 0,
IF($G47&gt;0,INDEX($O$4:$Z$323,$G47,W$2),0)+IF($H47&gt;0,INDEX($O$4:$Z$323,$H47,W$2),0)+IF($I47&gt;0,INDEX($O$4:$Z$323,$I47,W$2),0)+IF($J47&gt;0,INDEX($O$4:$Z$323,$J47,W$2),0)+IF($K47&gt;0,INDEX($O$4:$Z$323,$K47,W$2),0)+IF($L47&gt;0,INDEX($O$4:$Z$323,$L47,W$2),0))</f>
        <v>0</v>
      </c>
      <c r="AJ47" s="259">
        <f>IF(AND(NOT(_incrementaisPassadas),
      OR(
       AND(_semanaAtual&gt;Prevs!M$6,_tipo="Semanal"),
       AND(_mes&gt;AJ$2,_tipo="Mensal")
      )), 0,
IF($G47&gt;0,INDEX($O$4:$Z$323,$G47,X$2),0)+IF($H47&gt;0,INDEX($O$4:$Z$323,$H47,X$2),0)+IF($I47&gt;0,INDEX($O$4:$Z$323,$I47,X$2),0)+IF($J47&gt;0,INDEX($O$4:$Z$323,$J47,X$2),0)+IF($K47&gt;0,INDEX($O$4:$Z$323,$K47,X$2),0)+IF($L47&gt;0,INDEX($O$4:$Z$323,$L47,X$2),0))</f>
        <v>0</v>
      </c>
      <c r="AK47" s="259">
        <f>IF(AND(NOT(_incrementaisPassadas),
      OR(
       AND(_semanaAtual&gt;Prevs!N$6,_tipo="Semanal"),
       AND(_mes&gt;AK$2,_tipo="Mensal")
      )), 0,
IF($G47&gt;0,INDEX($O$4:$Z$323,$G47,Y$2),0)+IF($H47&gt;0,INDEX($O$4:$Z$323,$H47,Y$2),0)+IF($I47&gt;0,INDEX($O$4:$Z$323,$I47,Y$2),0)+IF($J47&gt;0,INDEX($O$4:$Z$323,$J47,Y$2),0)+IF($K47&gt;0,INDEX($O$4:$Z$323,$K47,Y$2),0)+IF($L47&gt;0,INDEX($O$4:$Z$323,$L47,Y$2),0))</f>
        <v>0</v>
      </c>
      <c r="AL47" s="259">
        <f>IF(AND(NOT(_incrementaisPassadas),
      OR(
       AND(_semanaAtual&gt;Prevs!O$6,_tipo="Semanal"),
       AND(_mes&gt;AL$2,_tipo="Mensal")
      )), 0,
IF($G47&gt;0,INDEX($O$4:$Z$323,$G47,Z$2),0)+IF($H47&gt;0,INDEX($O$4:$Z$323,$H47,Z$2),0)+IF($I47&gt;0,INDEX($O$4:$Z$323,$I47,Z$2),0)+IF($J47&gt;0,INDEX($O$4:$Z$323,$J47,Z$2),0)+IF($K47&gt;0,INDEX($O$4:$Z$323,$K47,Z$2),0)+IF($L47&gt;0,INDEX($O$4:$Z$323,$L47,Z$2),0))</f>
        <v>0</v>
      </c>
      <c r="AM47" s="186">
        <f t="shared" si="0"/>
        <v>10100</v>
      </c>
      <c r="AN47">
        <f t="shared" si="1"/>
        <v>10625</v>
      </c>
      <c r="AO47">
        <f t="shared" si="2"/>
        <v>10111</v>
      </c>
      <c r="AP47">
        <f t="shared" si="3"/>
        <v>7538</v>
      </c>
      <c r="AQ47">
        <f t="shared" si="4"/>
        <v>5245</v>
      </c>
      <c r="AR47">
        <f t="shared" si="5"/>
        <v>4413</v>
      </c>
      <c r="AS47">
        <f t="shared" si="6"/>
        <v>3597</v>
      </c>
      <c r="AT47">
        <f t="shared" si="7"/>
        <v>3026</v>
      </c>
      <c r="AU47">
        <f t="shared" si="8"/>
        <v>2923</v>
      </c>
      <c r="AV47">
        <f t="shared" si="9"/>
        <v>3365</v>
      </c>
      <c r="AW47">
        <f t="shared" si="10"/>
        <v>4458</v>
      </c>
      <c r="AX47">
        <f t="shared" si="11"/>
        <v>7090</v>
      </c>
      <c r="AY47" s="186">
        <f>AY247-1*(AY$164-AY$120-AY$121)-AY$120-AY$121</f>
        <v>3088</v>
      </c>
    </row>
    <row r="48" spans="1:59" hidden="1" x14ac:dyDescent="0.25">
      <c r="A48" s="113">
        <v>45</v>
      </c>
      <c r="B48" s="176" t="s">
        <v>557</v>
      </c>
      <c r="C48" s="113">
        <v>1931</v>
      </c>
      <c r="D48" s="113">
        <v>2013</v>
      </c>
      <c r="E48" s="179" t="s">
        <v>7</v>
      </c>
      <c r="F48" s="180" t="s">
        <v>291</v>
      </c>
      <c r="G48" s="357"/>
      <c r="N48" s="113">
        <f>MATCH(A48,Entrada!$A$53:$A$372,0)</f>
        <v>45</v>
      </c>
      <c r="O48">
        <f>IF(NOT(ISNA($N48)),INDEX(Entrada!$C$53:$N$372,$N48,O$2),0)</f>
        <v>10517</v>
      </c>
      <c r="P48">
        <f>IF(NOT(ISNA($N48)),INDEX(Entrada!$C$53:$N$372,$N48,P$2),0)</f>
        <v>11086</v>
      </c>
      <c r="Q48">
        <f>IF(NOT(ISNA($N48)),INDEX(Entrada!$C$53:$N$372,$N48,Q$2),0)</f>
        <v>10543</v>
      </c>
      <c r="R48">
        <f>IF(NOT(ISNA($N48)),INDEX(Entrada!$C$53:$N$372,$N48,R$2),0)</f>
        <v>7905</v>
      </c>
      <c r="S48">
        <f>IF(NOT(ISNA($N48)),INDEX(Entrada!$C$53:$N$372,$N48,S$2),0)</f>
        <v>5562</v>
      </c>
      <c r="T48">
        <f>IF(NOT(ISNA($N48)),INDEX(Entrada!$C$53:$N$372,$N48,T$2),0)</f>
        <v>4719</v>
      </c>
      <c r="U48" s="186">
        <f>IF(NOT(ISNA($N48)),INDEX(Entrada!$C$53:$N$372,$N48,U$2),0)</f>
        <v>3880</v>
      </c>
      <c r="V48" s="192">
        <f>IF(NOT(ISNA($N48)),INDEX(Entrada!$C$53:$N$372,$N48,V$2),0)</f>
        <v>3306</v>
      </c>
      <c r="W48" s="192">
        <f>IF(NOT(ISNA($N48)),INDEX(Entrada!$C$53:$N$372,$N48,W$2),0)</f>
        <v>3194</v>
      </c>
      <c r="X48" s="192">
        <f>IF(NOT(ISNA($N48)),INDEX(Entrada!$C$53:$N$372,$N48,X$2),0)</f>
        <v>3639</v>
      </c>
      <c r="Y48" s="192">
        <f>IF(NOT(ISNA($N48)),INDEX(Entrada!$C$53:$N$372,$N48,Y$2),0)</f>
        <v>4754</v>
      </c>
      <c r="Z48" s="192">
        <f>IF(NOT(ISNA($N48)),INDEX(Entrada!$C$53:$N$372,$N48,Z$2),0)</f>
        <v>7427</v>
      </c>
      <c r="AA48" s="259">
        <f>IF(AND(NOT(_incrementaisPassadas),
      OR(
       AND(_semanaAtual&gt;Prevs!D$6,_tipo="Semanal"),
       AND(_mes&gt;AA$2,_tipo="Mensal")
      )), 0,
IF($G48&gt;0,INDEX($O$4:$Z$323,$G48,O$2),0)+IF($H48&gt;0,INDEX($O$4:$Z$323,$H48,O$2),0)+IF($I48&gt;0,INDEX($O$4:$Z$323,$I48,O$2),0)+IF($J48&gt;0,INDEX($O$4:$Z$323,$J48,O$2),0)+IF($K48&gt;0,INDEX($O$4:$Z$323,$K48,O$2),0)+IF($L48&gt;0,INDEX($O$4:$Z$323,$L48,O$2),0))</f>
        <v>0</v>
      </c>
      <c r="AB48" s="259">
        <f>IF(AND(NOT(_incrementaisPassadas),
      OR(
       AND(_semanaAtual&gt;Prevs!E$6,_tipo="Semanal"),
       AND(_mes&gt;AB$2,_tipo="Mensal")
      )), 0,
IF($G48&gt;0,INDEX($O$4:$Z$323,$G48,P$2),0)+IF($H48&gt;0,INDEX($O$4:$Z$323,$H48,P$2),0)+IF($I48&gt;0,INDEX($O$4:$Z$323,$I48,P$2),0)+IF($J48&gt;0,INDEX($O$4:$Z$323,$J48,P$2),0)+IF($K48&gt;0,INDEX($O$4:$Z$323,$K48,P$2),0)+IF($L48&gt;0,INDEX($O$4:$Z$323,$L48,P$2),0))</f>
        <v>0</v>
      </c>
      <c r="AC48" s="259">
        <f>IF(AND(NOT(_incrementaisPassadas),
      OR(
       AND(_semanaAtual&gt;Prevs!F$6,_tipo="Semanal"),
       AND(_mes&gt;AC$2,_tipo="Mensal")
      )), 0,
IF($G48&gt;0,INDEX($O$4:$Z$323,$G48,Q$2),0)+IF($H48&gt;0,INDEX($O$4:$Z$323,$H48,Q$2),0)+IF($I48&gt;0,INDEX($O$4:$Z$323,$I48,Q$2),0)+IF($J48&gt;0,INDEX($O$4:$Z$323,$J48,Q$2),0)+IF($K48&gt;0,INDEX($O$4:$Z$323,$K48,Q$2),0)+IF($L48&gt;0,INDEX($O$4:$Z$323,$L48,Q$2),0))</f>
        <v>0</v>
      </c>
      <c r="AD48" s="259">
        <f>IF(AND(NOT(_incrementaisPassadas),
      OR(
       AND(_semanaAtual&gt;Prevs!G$6,_tipo="Semanal"),
       AND(_mes&gt;AD$2,_tipo="Mensal")
      )), 0,
IF($G48&gt;0,INDEX($O$4:$Z$323,$G48,R$2),0)+IF($H48&gt;0,INDEX($O$4:$Z$323,$H48,R$2),0)+IF($I48&gt;0,INDEX($O$4:$Z$323,$I48,R$2),0)+IF($J48&gt;0,INDEX($O$4:$Z$323,$J48,R$2),0)+IF($K48&gt;0,INDEX($O$4:$Z$323,$K48,R$2),0)+IF($L48&gt;0,INDEX($O$4:$Z$323,$L48,R$2),0))</f>
        <v>0</v>
      </c>
      <c r="AE48" s="259">
        <f>IF(AND(NOT(_incrementaisPassadas),
      OR(
       AND(_semanaAtual&gt;Prevs!H$6,_tipo="Semanal"),
       AND(_mes&gt;AE$2,_tipo="Mensal")
      )), 0,
IF($G48&gt;0,INDEX($O$4:$Z$323,$G48,S$2),0)+IF($H48&gt;0,INDEX($O$4:$Z$323,$H48,S$2),0)+IF($I48&gt;0,INDEX($O$4:$Z$323,$I48,S$2),0)+IF($J48&gt;0,INDEX($O$4:$Z$323,$J48,S$2),0)+IF($K48&gt;0,INDEX($O$4:$Z$323,$K48,S$2),0)+IF($L48&gt;0,INDEX($O$4:$Z$323,$L48,S$2),0))</f>
        <v>0</v>
      </c>
      <c r="AF48" s="259">
        <f>IF(AND(NOT(_incrementaisPassadas),
      OR(
       AND(_semanaAtual&gt;Prevs!I$6,_tipo="Semanal"),
       AND(_mes&gt;AF$2,_tipo="Mensal")
      )), 0,
IF($G48&gt;0,INDEX($O$4:$Z$323,$G48,T$2),0)+IF($H48&gt;0,INDEX($O$4:$Z$323,$H48,T$2),0)+IF($I48&gt;0,INDEX($O$4:$Z$323,$I48,T$2),0)+IF($J48&gt;0,INDEX($O$4:$Z$323,$J48,T$2),0)+IF($K48&gt;0,INDEX($O$4:$Z$323,$K48,T$2),0)+IF($L48&gt;0,INDEX($O$4:$Z$323,$L48,T$2),0))</f>
        <v>0</v>
      </c>
      <c r="AG48" s="259">
        <f>IF(AND(NOT(_incrementaisPassadas),
      OR(
       AND(_semanaAtual&gt;Prevs!J$6,_tipo="Semanal"),
       AND(_mes&gt;AG$2,_tipo="Mensal")
      )), 0,
IF($G48&gt;0,INDEX($O$4:$Z$323,$G48,U$2),0)+IF($H48&gt;0,INDEX($O$4:$Z$323,$H48,U$2),0)+IF($I48&gt;0,INDEX($O$4:$Z$323,$I48,U$2),0)+IF($J48&gt;0,INDEX($O$4:$Z$323,$J48,U$2),0)+IF($K48&gt;0,INDEX($O$4:$Z$323,$K48,U$2),0)+IF($L48&gt;0,INDEX($O$4:$Z$323,$L48,U$2),0))</f>
        <v>0</v>
      </c>
      <c r="AH48" s="259">
        <f>IF(AND(NOT(_incrementaisPassadas),
      OR(
       AND(_semanaAtual&gt;Prevs!K$6,_tipo="Semanal"),
       AND(_mes&gt;AH$2,_tipo="Mensal")
      )), 0,
IF($G48&gt;0,INDEX($O$4:$Z$323,$G48,V$2),0)+IF($H48&gt;0,INDEX($O$4:$Z$323,$H48,V$2),0)+IF($I48&gt;0,INDEX($O$4:$Z$323,$I48,V$2),0)+IF($J48&gt;0,INDEX($O$4:$Z$323,$J48,V$2),0)+IF($K48&gt;0,INDEX($O$4:$Z$323,$K48,V$2),0)+IF($L48&gt;0,INDEX($O$4:$Z$323,$L48,V$2),0))</f>
        <v>0</v>
      </c>
      <c r="AI48" s="259">
        <f>IF(AND(NOT(_incrementaisPassadas),
      OR(
       AND(_semanaAtual&gt;Prevs!L$6,_tipo="Semanal"),
       AND(_mes&gt;AI$2,_tipo="Mensal")
      )), 0,
IF($G48&gt;0,INDEX($O$4:$Z$323,$G48,W$2),0)+IF($H48&gt;0,INDEX($O$4:$Z$323,$H48,W$2),0)+IF($I48&gt;0,INDEX($O$4:$Z$323,$I48,W$2),0)+IF($J48&gt;0,INDEX($O$4:$Z$323,$J48,W$2),0)+IF($K48&gt;0,INDEX($O$4:$Z$323,$K48,W$2),0)+IF($L48&gt;0,INDEX($O$4:$Z$323,$L48,W$2),0))</f>
        <v>0</v>
      </c>
      <c r="AJ48" s="259">
        <f>IF(AND(NOT(_incrementaisPassadas),
      OR(
       AND(_semanaAtual&gt;Prevs!M$6,_tipo="Semanal"),
       AND(_mes&gt;AJ$2,_tipo="Mensal")
      )), 0,
IF($G48&gt;0,INDEX($O$4:$Z$323,$G48,X$2),0)+IF($H48&gt;0,INDEX($O$4:$Z$323,$H48,X$2),0)+IF($I48&gt;0,INDEX($O$4:$Z$323,$I48,X$2),0)+IF($J48&gt;0,INDEX($O$4:$Z$323,$J48,X$2),0)+IF($K48&gt;0,INDEX($O$4:$Z$323,$K48,X$2),0)+IF($L48&gt;0,INDEX($O$4:$Z$323,$L48,X$2),0))</f>
        <v>0</v>
      </c>
      <c r="AK48" s="259">
        <f>IF(AND(NOT(_incrementaisPassadas),
      OR(
       AND(_semanaAtual&gt;Prevs!N$6,_tipo="Semanal"),
       AND(_mes&gt;AK$2,_tipo="Mensal")
      )), 0,
IF($G48&gt;0,INDEX($O$4:$Z$323,$G48,Y$2),0)+IF($H48&gt;0,INDEX($O$4:$Z$323,$H48,Y$2),0)+IF($I48&gt;0,INDEX($O$4:$Z$323,$I48,Y$2),0)+IF($J48&gt;0,INDEX($O$4:$Z$323,$J48,Y$2),0)+IF($K48&gt;0,INDEX($O$4:$Z$323,$K48,Y$2),0)+IF($L48&gt;0,INDEX($O$4:$Z$323,$L48,Y$2),0))</f>
        <v>0</v>
      </c>
      <c r="AL48" s="259">
        <f>IF(AND(NOT(_incrementaisPassadas),
      OR(
       AND(_semanaAtual&gt;Prevs!O$6,_tipo="Semanal"),
       AND(_mes&gt;AL$2,_tipo="Mensal")
      )), 0,
IF($G48&gt;0,INDEX($O$4:$Z$323,$G48,Z$2),0)+IF($H48&gt;0,INDEX($O$4:$Z$323,$H48,Z$2),0)+IF($I48&gt;0,INDEX($O$4:$Z$323,$I48,Z$2),0)+IF($J48&gt;0,INDEX($O$4:$Z$323,$J48,Z$2),0)+IF($K48&gt;0,INDEX($O$4:$Z$323,$K48,Z$2),0)+IF($L48&gt;0,INDEX($O$4:$Z$323,$L48,Z$2),0))</f>
        <v>0</v>
      </c>
      <c r="AM48" s="186">
        <f t="shared" si="0"/>
        <v>10517</v>
      </c>
      <c r="AN48">
        <f t="shared" si="1"/>
        <v>11086</v>
      </c>
      <c r="AO48">
        <f t="shared" si="2"/>
        <v>10543</v>
      </c>
      <c r="AP48">
        <f t="shared" si="3"/>
        <v>7905</v>
      </c>
      <c r="AQ48">
        <f t="shared" si="4"/>
        <v>5562</v>
      </c>
      <c r="AR48">
        <f t="shared" si="5"/>
        <v>4719</v>
      </c>
      <c r="AS48">
        <f t="shared" si="6"/>
        <v>3880</v>
      </c>
      <c r="AT48">
        <f t="shared" si="7"/>
        <v>3306</v>
      </c>
      <c r="AU48">
        <f t="shared" si="8"/>
        <v>3194</v>
      </c>
      <c r="AV48">
        <f t="shared" si="9"/>
        <v>3639</v>
      </c>
      <c r="AW48">
        <f t="shared" si="10"/>
        <v>4754</v>
      </c>
      <c r="AX48">
        <f t="shared" si="11"/>
        <v>7427</v>
      </c>
      <c r="AY48" s="186">
        <f>AY248-1*(AY$164-AY$120-AY$121)-AY$120-AY$121</f>
        <v>0</v>
      </c>
    </row>
    <row r="49" spans="1:56" x14ac:dyDescent="0.25">
      <c r="A49" s="113">
        <v>46</v>
      </c>
      <c r="B49" s="176" t="s">
        <v>558</v>
      </c>
      <c r="C49" s="113">
        <v>1931</v>
      </c>
      <c r="D49" s="113">
        <v>2013</v>
      </c>
      <c r="E49" s="179" t="s">
        <v>711</v>
      </c>
      <c r="F49" s="180" t="s">
        <v>291</v>
      </c>
      <c r="G49" s="357"/>
      <c r="N49" s="113">
        <f>MATCH(A49,Entrada!$A$53:$A$372,0)</f>
        <v>46</v>
      </c>
      <c r="O49">
        <f>IF(NOT(ISNA($N49)),INDEX(Entrada!$C$53:$N$372,$N49,O$2),0)</f>
        <v>11396</v>
      </c>
      <c r="P49">
        <f>IF(NOT(ISNA($N49)),INDEX(Entrada!$C$53:$N$372,$N49,P$2),0)</f>
        <v>12210</v>
      </c>
      <c r="Q49">
        <f>IF(NOT(ISNA($N49)),INDEX(Entrada!$C$53:$N$372,$N49,Q$2),0)</f>
        <v>11649</v>
      </c>
      <c r="R49">
        <f>IF(NOT(ISNA($N49)),INDEX(Entrada!$C$53:$N$372,$N49,R$2),0)</f>
        <v>8947</v>
      </c>
      <c r="S49">
        <f>IF(NOT(ISNA($N49)),INDEX(Entrada!$C$53:$N$372,$N49,S$2),0)</f>
        <v>6458</v>
      </c>
      <c r="T49">
        <f>IF(NOT(ISNA($N49)),INDEX(Entrada!$C$53:$N$372,$N49,T$2),0)</f>
        <v>5614</v>
      </c>
      <c r="U49" s="186">
        <f>IF(NOT(ISNA($N49)),INDEX(Entrada!$C$53:$N$372,$N49,U$2),0)</f>
        <v>4603</v>
      </c>
      <c r="V49" s="192">
        <f>IF(NOT(ISNA($N49)),INDEX(Entrada!$C$53:$N$372,$N49,V$2),0)</f>
        <v>3922</v>
      </c>
      <c r="W49" s="192">
        <f>IF(NOT(ISNA($N49)),INDEX(Entrada!$C$53:$N$372,$N49,W$2),0)</f>
        <v>3811</v>
      </c>
      <c r="X49" s="192">
        <f>IF(NOT(ISNA($N49)),INDEX(Entrada!$C$53:$N$372,$N49,X$2),0)</f>
        <v>4305</v>
      </c>
      <c r="Y49" s="192">
        <f>IF(NOT(ISNA($N49)),INDEX(Entrada!$C$53:$N$372,$N49,Y$2),0)</f>
        <v>5419</v>
      </c>
      <c r="Z49" s="192">
        <f>IF(NOT(ISNA($N49)),INDEX(Entrada!$C$53:$N$372,$N49,Z$2),0)</f>
        <v>8098</v>
      </c>
      <c r="AA49" s="259">
        <f>IF(AND(NOT(_incrementaisPassadas),
      OR(
       AND(_semanaAtual&gt;Prevs!D$6,_tipo="Semanal"),
       AND(_mes&gt;AA$2,_tipo="Mensal")
      )), 0,
IF($G49&gt;0,INDEX($O$4:$Z$323,$G49,O$2),0)+IF($H49&gt;0,INDEX($O$4:$Z$323,$H49,O$2),0)+IF($I49&gt;0,INDEX($O$4:$Z$323,$I49,O$2),0)+IF($J49&gt;0,INDEX($O$4:$Z$323,$J49,O$2),0)+IF($K49&gt;0,INDEX($O$4:$Z$323,$K49,O$2),0)+IF($L49&gt;0,INDEX($O$4:$Z$323,$L49,O$2),0))</f>
        <v>0</v>
      </c>
      <c r="AB49" s="259">
        <f>IF(AND(NOT(_incrementaisPassadas),
      OR(
       AND(_semanaAtual&gt;Prevs!E$6,_tipo="Semanal"),
       AND(_mes&gt;AB$2,_tipo="Mensal")
      )), 0,
IF($G49&gt;0,INDEX($O$4:$Z$323,$G49,P$2),0)+IF($H49&gt;0,INDEX($O$4:$Z$323,$H49,P$2),0)+IF($I49&gt;0,INDEX($O$4:$Z$323,$I49,P$2),0)+IF($J49&gt;0,INDEX($O$4:$Z$323,$J49,P$2),0)+IF($K49&gt;0,INDEX($O$4:$Z$323,$K49,P$2),0)+IF($L49&gt;0,INDEX($O$4:$Z$323,$L49,P$2),0))</f>
        <v>0</v>
      </c>
      <c r="AC49" s="259">
        <f>IF(AND(NOT(_incrementaisPassadas),
      OR(
       AND(_semanaAtual&gt;Prevs!F$6,_tipo="Semanal"),
       AND(_mes&gt;AC$2,_tipo="Mensal")
      )), 0,
IF($G49&gt;0,INDEX($O$4:$Z$323,$G49,Q$2),0)+IF($H49&gt;0,INDEX($O$4:$Z$323,$H49,Q$2),0)+IF($I49&gt;0,INDEX($O$4:$Z$323,$I49,Q$2),0)+IF($J49&gt;0,INDEX($O$4:$Z$323,$J49,Q$2),0)+IF($K49&gt;0,INDEX($O$4:$Z$323,$K49,Q$2),0)+IF($L49&gt;0,INDEX($O$4:$Z$323,$L49,Q$2),0))</f>
        <v>0</v>
      </c>
      <c r="AD49" s="259">
        <f>IF(AND(NOT(_incrementaisPassadas),
      OR(
       AND(_semanaAtual&gt;Prevs!G$6,_tipo="Semanal"),
       AND(_mes&gt;AD$2,_tipo="Mensal")
      )), 0,
IF($G49&gt;0,INDEX($O$4:$Z$323,$G49,R$2),0)+IF($H49&gt;0,INDEX($O$4:$Z$323,$H49,R$2),0)+IF($I49&gt;0,INDEX($O$4:$Z$323,$I49,R$2),0)+IF($J49&gt;0,INDEX($O$4:$Z$323,$J49,R$2),0)+IF($K49&gt;0,INDEX($O$4:$Z$323,$K49,R$2),0)+IF($L49&gt;0,INDEX($O$4:$Z$323,$L49,R$2),0))</f>
        <v>0</v>
      </c>
      <c r="AE49" s="259">
        <f>IF(AND(NOT(_incrementaisPassadas),
      OR(
       AND(_semanaAtual&gt;Prevs!H$6,_tipo="Semanal"),
       AND(_mes&gt;AE$2,_tipo="Mensal")
      )), 0,
IF($G49&gt;0,INDEX($O$4:$Z$323,$G49,S$2),0)+IF($H49&gt;0,INDEX($O$4:$Z$323,$H49,S$2),0)+IF($I49&gt;0,INDEX($O$4:$Z$323,$I49,S$2),0)+IF($J49&gt;0,INDEX($O$4:$Z$323,$J49,S$2),0)+IF($K49&gt;0,INDEX($O$4:$Z$323,$K49,S$2),0)+IF($L49&gt;0,INDEX($O$4:$Z$323,$L49,S$2),0))</f>
        <v>0</v>
      </c>
      <c r="AF49" s="259">
        <f>IF(AND(NOT(_incrementaisPassadas),
      OR(
       AND(_semanaAtual&gt;Prevs!I$6,_tipo="Semanal"),
       AND(_mes&gt;AF$2,_tipo="Mensal")
      )), 0,
IF($G49&gt;0,INDEX($O$4:$Z$323,$G49,T$2),0)+IF($H49&gt;0,INDEX($O$4:$Z$323,$H49,T$2),0)+IF($I49&gt;0,INDEX($O$4:$Z$323,$I49,T$2),0)+IF($J49&gt;0,INDEX($O$4:$Z$323,$J49,T$2),0)+IF($K49&gt;0,INDEX($O$4:$Z$323,$K49,T$2),0)+IF($L49&gt;0,INDEX($O$4:$Z$323,$L49,T$2),0))</f>
        <v>0</v>
      </c>
      <c r="AG49" s="259">
        <f>IF(AND(NOT(_incrementaisPassadas),
      OR(
       AND(_semanaAtual&gt;Prevs!J$6,_tipo="Semanal"),
       AND(_mes&gt;AG$2,_tipo="Mensal")
      )), 0,
IF($G49&gt;0,INDEX($O$4:$Z$323,$G49,U$2),0)+IF($H49&gt;0,INDEX($O$4:$Z$323,$H49,U$2),0)+IF($I49&gt;0,INDEX($O$4:$Z$323,$I49,U$2),0)+IF($J49&gt;0,INDEX($O$4:$Z$323,$J49,U$2),0)+IF($K49&gt;0,INDEX($O$4:$Z$323,$K49,U$2),0)+IF($L49&gt;0,INDEX($O$4:$Z$323,$L49,U$2),0))</f>
        <v>0</v>
      </c>
      <c r="AH49" s="259">
        <f>IF(AND(NOT(_incrementaisPassadas),
      OR(
       AND(_semanaAtual&gt;Prevs!K$6,_tipo="Semanal"),
       AND(_mes&gt;AH$2,_tipo="Mensal")
      )), 0,
IF($G49&gt;0,INDEX($O$4:$Z$323,$G49,V$2),0)+IF($H49&gt;0,INDEX($O$4:$Z$323,$H49,V$2),0)+IF($I49&gt;0,INDEX($O$4:$Z$323,$I49,V$2),0)+IF($J49&gt;0,INDEX($O$4:$Z$323,$J49,V$2),0)+IF($K49&gt;0,INDEX($O$4:$Z$323,$K49,V$2),0)+IF($L49&gt;0,INDEX($O$4:$Z$323,$L49,V$2),0))</f>
        <v>0</v>
      </c>
      <c r="AI49" s="259">
        <f>IF(AND(NOT(_incrementaisPassadas),
      OR(
       AND(_semanaAtual&gt;Prevs!L$6,_tipo="Semanal"),
       AND(_mes&gt;AI$2,_tipo="Mensal")
      )), 0,
IF($G49&gt;0,INDEX($O$4:$Z$323,$G49,W$2),0)+IF($H49&gt;0,INDEX($O$4:$Z$323,$H49,W$2),0)+IF($I49&gt;0,INDEX($O$4:$Z$323,$I49,W$2),0)+IF($J49&gt;0,INDEX($O$4:$Z$323,$J49,W$2),0)+IF($K49&gt;0,INDEX($O$4:$Z$323,$K49,W$2),0)+IF($L49&gt;0,INDEX($O$4:$Z$323,$L49,W$2),0))</f>
        <v>0</v>
      </c>
      <c r="AJ49" s="259">
        <f>IF(AND(NOT(_incrementaisPassadas),
      OR(
       AND(_semanaAtual&gt;Prevs!M$6,_tipo="Semanal"),
       AND(_mes&gt;AJ$2,_tipo="Mensal")
      )), 0,
IF($G49&gt;0,INDEX($O$4:$Z$323,$G49,X$2),0)+IF($H49&gt;0,INDEX($O$4:$Z$323,$H49,X$2),0)+IF($I49&gt;0,INDEX($O$4:$Z$323,$I49,X$2),0)+IF($J49&gt;0,INDEX($O$4:$Z$323,$J49,X$2),0)+IF($K49&gt;0,INDEX($O$4:$Z$323,$K49,X$2),0)+IF($L49&gt;0,INDEX($O$4:$Z$323,$L49,X$2),0))</f>
        <v>0</v>
      </c>
      <c r="AK49" s="259">
        <f>IF(AND(NOT(_incrementaisPassadas),
      OR(
       AND(_semanaAtual&gt;Prevs!N$6,_tipo="Semanal"),
       AND(_mes&gt;AK$2,_tipo="Mensal")
      )), 0,
IF($G49&gt;0,INDEX($O$4:$Z$323,$G49,Y$2),0)+IF($H49&gt;0,INDEX($O$4:$Z$323,$H49,Y$2),0)+IF($I49&gt;0,INDEX($O$4:$Z$323,$I49,Y$2),0)+IF($J49&gt;0,INDEX($O$4:$Z$323,$J49,Y$2),0)+IF($K49&gt;0,INDEX($O$4:$Z$323,$K49,Y$2),0)+IF($L49&gt;0,INDEX($O$4:$Z$323,$L49,Y$2),0))</f>
        <v>0</v>
      </c>
      <c r="AL49" s="259">
        <f>IF(AND(NOT(_incrementaisPassadas),
      OR(
       AND(_semanaAtual&gt;Prevs!O$6,_tipo="Semanal"),
       AND(_mes&gt;AL$2,_tipo="Mensal")
      )), 0,
IF($G49&gt;0,INDEX($O$4:$Z$323,$G49,Z$2),0)+IF($H49&gt;0,INDEX($O$4:$Z$323,$H49,Z$2),0)+IF($I49&gt;0,INDEX($O$4:$Z$323,$I49,Z$2),0)+IF($J49&gt;0,INDEX($O$4:$Z$323,$J49,Z$2),0)+IF($K49&gt;0,INDEX($O$4:$Z$323,$K49,Z$2),0)+IF($L49&gt;0,INDEX($O$4:$Z$323,$L49,Z$2),0))</f>
        <v>0</v>
      </c>
      <c r="AM49" s="186">
        <f t="shared" si="0"/>
        <v>11396</v>
      </c>
      <c r="AN49">
        <f t="shared" si="1"/>
        <v>12210</v>
      </c>
      <c r="AO49">
        <f t="shared" si="2"/>
        <v>11649</v>
      </c>
      <c r="AP49">
        <f t="shared" si="3"/>
        <v>8947</v>
      </c>
      <c r="AQ49">
        <f t="shared" si="4"/>
        <v>6458</v>
      </c>
      <c r="AR49">
        <f t="shared" si="5"/>
        <v>5614</v>
      </c>
      <c r="AS49">
        <f t="shared" si="6"/>
        <v>4603</v>
      </c>
      <c r="AT49">
        <f t="shared" si="7"/>
        <v>3922</v>
      </c>
      <c r="AU49">
        <f t="shared" si="8"/>
        <v>3811</v>
      </c>
      <c r="AV49">
        <f t="shared" si="9"/>
        <v>4305</v>
      </c>
      <c r="AW49">
        <f t="shared" si="10"/>
        <v>5419</v>
      </c>
      <c r="AX49">
        <f t="shared" si="11"/>
        <v>8098</v>
      </c>
      <c r="AY49" s="186">
        <f>AY249-1*(AY$164-AY$120-AY$121)-AY$120-AY$121</f>
        <v>0</v>
      </c>
    </row>
    <row r="50" spans="1:56" hidden="1" x14ac:dyDescent="0.25">
      <c r="A50" s="113">
        <v>47</v>
      </c>
      <c r="B50" s="176" t="s">
        <v>559</v>
      </c>
      <c r="C50" s="113">
        <v>1931</v>
      </c>
      <c r="D50" s="113">
        <v>2013</v>
      </c>
      <c r="E50" s="177" t="s">
        <v>5</v>
      </c>
      <c r="F50" s="177" t="s">
        <v>307</v>
      </c>
      <c r="G50" s="357"/>
      <c r="N50" s="113">
        <f>MATCH(A50,Entrada!$A$53:$A$372,0)</f>
        <v>47</v>
      </c>
      <c r="O50">
        <f>IF(NOT(ISNA($N50)),INDEX(Entrada!$C$53:$N$372,$N50,O$2),0)</f>
        <v>331</v>
      </c>
      <c r="P50">
        <f>IF(NOT(ISNA($N50)),INDEX(Entrada!$C$53:$N$372,$N50,P$2),0)</f>
        <v>367</v>
      </c>
      <c r="Q50">
        <f>IF(NOT(ISNA($N50)),INDEX(Entrada!$C$53:$N$372,$N50,Q$2),0)</f>
        <v>312</v>
      </c>
      <c r="R50">
        <f>IF(NOT(ISNA($N50)),INDEX(Entrada!$C$53:$N$372,$N50,R$2),0)</f>
        <v>219</v>
      </c>
      <c r="S50">
        <f>IF(NOT(ISNA($N50)),INDEX(Entrada!$C$53:$N$372,$N50,S$2),0)</f>
        <v>193</v>
      </c>
      <c r="T50">
        <f>IF(NOT(ISNA($N50)),INDEX(Entrada!$C$53:$N$372,$N50,T$2),0)</f>
        <v>203</v>
      </c>
      <c r="U50">
        <f>IF(NOT(ISNA($N50)),INDEX(Entrada!$C$53:$N$372,$N50,U$2),0)</f>
        <v>177</v>
      </c>
      <c r="V50" s="192">
        <f>IF(NOT(ISNA($N50)),INDEX(Entrada!$C$53:$N$372,$N50,V$2),0)</f>
        <v>148</v>
      </c>
      <c r="W50" s="192">
        <f>IF(NOT(ISNA($N50)),INDEX(Entrada!$C$53:$N$372,$N50,W$2),0)</f>
        <v>161</v>
      </c>
      <c r="X50" s="192">
        <f>IF(NOT(ISNA($N50)),INDEX(Entrada!$C$53:$N$372,$N50,X$2),0)</f>
        <v>192</v>
      </c>
      <c r="Y50" s="192">
        <f>IF(NOT(ISNA($N50)),INDEX(Entrada!$C$53:$N$372,$N50,Y$2),0)</f>
        <v>185</v>
      </c>
      <c r="Z50" s="192">
        <f>IF(NOT(ISNA($N50)),INDEX(Entrada!$C$53:$N$372,$N50,Z$2),0)</f>
        <v>234</v>
      </c>
      <c r="AA50" s="259">
        <f>IF(AND(NOT(_incrementaisPassadas),
      OR(
       AND(_semanaAtual&gt;Prevs!D$6,_tipo="Semanal"),
       AND(_mes&gt;AA$2,_tipo="Mensal")
      )), 0,
IF($G50&gt;0,INDEX($O$4:$Z$323,$G50,O$2),0)+IF($H50&gt;0,INDEX($O$4:$Z$323,$H50,O$2),0)+IF($I50&gt;0,INDEX($O$4:$Z$323,$I50,O$2),0)+IF($J50&gt;0,INDEX($O$4:$Z$323,$J50,O$2),0)+IF($K50&gt;0,INDEX($O$4:$Z$323,$K50,O$2),0)+IF($L50&gt;0,INDEX($O$4:$Z$323,$L50,O$2),0))</f>
        <v>0</v>
      </c>
      <c r="AB50" s="259">
        <f>IF(AND(NOT(_incrementaisPassadas),
      OR(
       AND(_semanaAtual&gt;Prevs!E$6,_tipo="Semanal"),
       AND(_mes&gt;AB$2,_tipo="Mensal")
      )), 0,
IF($G50&gt;0,INDEX($O$4:$Z$323,$G50,P$2),0)+IF($H50&gt;0,INDEX($O$4:$Z$323,$H50,P$2),0)+IF($I50&gt;0,INDEX($O$4:$Z$323,$I50,P$2),0)+IF($J50&gt;0,INDEX($O$4:$Z$323,$J50,P$2),0)+IF($K50&gt;0,INDEX($O$4:$Z$323,$K50,P$2),0)+IF($L50&gt;0,INDEX($O$4:$Z$323,$L50,P$2),0))</f>
        <v>0</v>
      </c>
      <c r="AC50" s="259">
        <f>IF(AND(NOT(_incrementaisPassadas),
      OR(
       AND(_semanaAtual&gt;Prevs!F$6,_tipo="Semanal"),
       AND(_mes&gt;AC$2,_tipo="Mensal")
      )), 0,
IF($G50&gt;0,INDEX($O$4:$Z$323,$G50,Q$2),0)+IF($H50&gt;0,INDEX($O$4:$Z$323,$H50,Q$2),0)+IF($I50&gt;0,INDEX($O$4:$Z$323,$I50,Q$2),0)+IF($J50&gt;0,INDEX($O$4:$Z$323,$J50,Q$2),0)+IF($K50&gt;0,INDEX($O$4:$Z$323,$K50,Q$2),0)+IF($L50&gt;0,INDEX($O$4:$Z$323,$L50,Q$2),0))</f>
        <v>0</v>
      </c>
      <c r="AD50" s="259">
        <f>IF(AND(NOT(_incrementaisPassadas),
      OR(
       AND(_semanaAtual&gt;Prevs!G$6,_tipo="Semanal"),
       AND(_mes&gt;AD$2,_tipo="Mensal")
      )), 0,
IF($G50&gt;0,INDEX($O$4:$Z$323,$G50,R$2),0)+IF($H50&gt;0,INDEX($O$4:$Z$323,$H50,R$2),0)+IF($I50&gt;0,INDEX($O$4:$Z$323,$I50,R$2),0)+IF($J50&gt;0,INDEX($O$4:$Z$323,$J50,R$2),0)+IF($K50&gt;0,INDEX($O$4:$Z$323,$K50,R$2),0)+IF($L50&gt;0,INDEX($O$4:$Z$323,$L50,R$2),0))</f>
        <v>0</v>
      </c>
      <c r="AE50" s="259">
        <f>IF(AND(NOT(_incrementaisPassadas),
      OR(
       AND(_semanaAtual&gt;Prevs!H$6,_tipo="Semanal"),
       AND(_mes&gt;AE$2,_tipo="Mensal")
      )), 0,
IF($G50&gt;0,INDEX($O$4:$Z$323,$G50,S$2),0)+IF($H50&gt;0,INDEX($O$4:$Z$323,$H50,S$2),0)+IF($I50&gt;0,INDEX($O$4:$Z$323,$I50,S$2),0)+IF($J50&gt;0,INDEX($O$4:$Z$323,$J50,S$2),0)+IF($K50&gt;0,INDEX($O$4:$Z$323,$K50,S$2),0)+IF($L50&gt;0,INDEX($O$4:$Z$323,$L50,S$2),0))</f>
        <v>0</v>
      </c>
      <c r="AF50" s="259">
        <f>IF(AND(NOT(_incrementaisPassadas),
      OR(
       AND(_semanaAtual&gt;Prevs!I$6,_tipo="Semanal"),
       AND(_mes&gt;AF$2,_tipo="Mensal")
      )), 0,
IF($G50&gt;0,INDEX($O$4:$Z$323,$G50,T$2),0)+IF($H50&gt;0,INDEX($O$4:$Z$323,$H50,T$2),0)+IF($I50&gt;0,INDEX($O$4:$Z$323,$I50,T$2),0)+IF($J50&gt;0,INDEX($O$4:$Z$323,$J50,T$2),0)+IF($K50&gt;0,INDEX($O$4:$Z$323,$K50,T$2),0)+IF($L50&gt;0,INDEX($O$4:$Z$323,$L50,T$2),0))</f>
        <v>0</v>
      </c>
      <c r="AG50" s="259">
        <f>IF(AND(NOT(_incrementaisPassadas),
      OR(
       AND(_semanaAtual&gt;Prevs!J$6,_tipo="Semanal"),
       AND(_mes&gt;AG$2,_tipo="Mensal")
      )), 0,
IF($G50&gt;0,INDEX($O$4:$Z$323,$G50,U$2),0)+IF($H50&gt;0,INDEX($O$4:$Z$323,$H50,U$2),0)+IF($I50&gt;0,INDEX($O$4:$Z$323,$I50,U$2),0)+IF($J50&gt;0,INDEX($O$4:$Z$323,$J50,U$2),0)+IF($K50&gt;0,INDEX($O$4:$Z$323,$K50,U$2),0)+IF($L50&gt;0,INDEX($O$4:$Z$323,$L50,U$2),0))</f>
        <v>0</v>
      </c>
      <c r="AH50" s="259">
        <f>IF(AND(NOT(_incrementaisPassadas),
      OR(
       AND(_semanaAtual&gt;Prevs!K$6,_tipo="Semanal"),
       AND(_mes&gt;AH$2,_tipo="Mensal")
      )), 0,
IF($G50&gt;0,INDEX($O$4:$Z$323,$G50,V$2),0)+IF($H50&gt;0,INDEX($O$4:$Z$323,$H50,V$2),0)+IF($I50&gt;0,INDEX($O$4:$Z$323,$I50,V$2),0)+IF($J50&gt;0,INDEX($O$4:$Z$323,$J50,V$2),0)+IF($K50&gt;0,INDEX($O$4:$Z$323,$K50,V$2),0)+IF($L50&gt;0,INDEX($O$4:$Z$323,$L50,V$2),0))</f>
        <v>0</v>
      </c>
      <c r="AI50" s="259">
        <f>IF(AND(NOT(_incrementaisPassadas),
      OR(
       AND(_semanaAtual&gt;Prevs!L$6,_tipo="Semanal"),
       AND(_mes&gt;AI$2,_tipo="Mensal")
      )), 0,
IF($G50&gt;0,INDEX($O$4:$Z$323,$G50,W$2),0)+IF($H50&gt;0,INDEX($O$4:$Z$323,$H50,W$2),0)+IF($I50&gt;0,INDEX($O$4:$Z$323,$I50,W$2),0)+IF($J50&gt;0,INDEX($O$4:$Z$323,$J50,W$2),0)+IF($K50&gt;0,INDEX($O$4:$Z$323,$K50,W$2),0)+IF($L50&gt;0,INDEX($O$4:$Z$323,$L50,W$2),0))</f>
        <v>0</v>
      </c>
      <c r="AJ50" s="259">
        <f>IF(AND(NOT(_incrementaisPassadas),
      OR(
       AND(_semanaAtual&gt;Prevs!M$6,_tipo="Semanal"),
       AND(_mes&gt;AJ$2,_tipo="Mensal")
      )), 0,
IF($G50&gt;0,INDEX($O$4:$Z$323,$G50,X$2),0)+IF($H50&gt;0,INDEX($O$4:$Z$323,$H50,X$2),0)+IF($I50&gt;0,INDEX($O$4:$Z$323,$I50,X$2),0)+IF($J50&gt;0,INDEX($O$4:$Z$323,$J50,X$2),0)+IF($K50&gt;0,INDEX($O$4:$Z$323,$K50,X$2),0)+IF($L50&gt;0,INDEX($O$4:$Z$323,$L50,X$2),0))</f>
        <v>0</v>
      </c>
      <c r="AK50" s="259">
        <f>IF(AND(NOT(_incrementaisPassadas),
      OR(
       AND(_semanaAtual&gt;Prevs!N$6,_tipo="Semanal"),
       AND(_mes&gt;AK$2,_tipo="Mensal")
      )), 0,
IF($G50&gt;0,INDEX($O$4:$Z$323,$G50,Y$2),0)+IF($H50&gt;0,INDEX($O$4:$Z$323,$H50,Y$2),0)+IF($I50&gt;0,INDEX($O$4:$Z$323,$I50,Y$2),0)+IF($J50&gt;0,INDEX($O$4:$Z$323,$J50,Y$2),0)+IF($K50&gt;0,INDEX($O$4:$Z$323,$K50,Y$2),0)+IF($L50&gt;0,INDEX($O$4:$Z$323,$L50,Y$2),0))</f>
        <v>0</v>
      </c>
      <c r="AL50" s="259">
        <f>IF(AND(NOT(_incrementaisPassadas),
      OR(
       AND(_semanaAtual&gt;Prevs!O$6,_tipo="Semanal"),
       AND(_mes&gt;AL$2,_tipo="Mensal")
      )), 0,
IF($G50&gt;0,INDEX($O$4:$Z$323,$G50,Z$2),0)+IF($H50&gt;0,INDEX($O$4:$Z$323,$H50,Z$2),0)+IF($I50&gt;0,INDEX($O$4:$Z$323,$I50,Z$2),0)+IF($J50&gt;0,INDEX($O$4:$Z$323,$J50,Z$2),0)+IF($K50&gt;0,INDEX($O$4:$Z$323,$K50,Z$2),0)+IF($L50&gt;0,INDEX($O$4:$Z$323,$L50,Z$2),0))</f>
        <v>0</v>
      </c>
      <c r="AM50" s="113">
        <f t="shared" si="0"/>
        <v>331</v>
      </c>
      <c r="AN50">
        <f t="shared" si="1"/>
        <v>367</v>
      </c>
      <c r="AO50">
        <f t="shared" si="2"/>
        <v>312</v>
      </c>
      <c r="AP50">
        <f t="shared" si="3"/>
        <v>219</v>
      </c>
      <c r="AQ50">
        <f t="shared" si="4"/>
        <v>193</v>
      </c>
      <c r="AR50">
        <f t="shared" si="5"/>
        <v>203</v>
      </c>
      <c r="AS50">
        <f t="shared" si="6"/>
        <v>177</v>
      </c>
      <c r="AT50">
        <f t="shared" si="7"/>
        <v>148</v>
      </c>
      <c r="AU50">
        <f t="shared" si="8"/>
        <v>161</v>
      </c>
      <c r="AV50">
        <f t="shared" si="9"/>
        <v>192</v>
      </c>
      <c r="AW50">
        <f t="shared" si="10"/>
        <v>185</v>
      </c>
      <c r="AX50">
        <f t="shared" si="11"/>
        <v>234</v>
      </c>
    </row>
    <row r="51" spans="1:56" hidden="1" x14ac:dyDescent="0.25">
      <c r="A51" s="113">
        <v>48</v>
      </c>
      <c r="B51" s="176" t="s">
        <v>560</v>
      </c>
      <c r="C51" s="113">
        <v>1931</v>
      </c>
      <c r="D51" s="113">
        <v>2013</v>
      </c>
      <c r="E51" s="177" t="s">
        <v>5</v>
      </c>
      <c r="F51" s="177" t="s">
        <v>307</v>
      </c>
      <c r="G51" s="357"/>
      <c r="H51" s="333"/>
      <c r="N51" s="113">
        <f>MATCH(A51,Entrada!$A$53:$A$372,0)</f>
        <v>48</v>
      </c>
      <c r="O51">
        <f>IF(NOT(ISNA($N51)),INDEX(Entrada!$C$53:$N$372,$N51,O$2),0)</f>
        <v>338</v>
      </c>
      <c r="P51">
        <f>IF(NOT(ISNA($N51)),INDEX(Entrada!$C$53:$N$372,$N51,P$2),0)</f>
        <v>375</v>
      </c>
      <c r="Q51">
        <f>IF(NOT(ISNA($N51)),INDEX(Entrada!$C$53:$N$372,$N51,Q$2),0)</f>
        <v>320</v>
      </c>
      <c r="R51">
        <f>IF(NOT(ISNA($N51)),INDEX(Entrada!$C$53:$N$372,$N51,R$2),0)</f>
        <v>225</v>
      </c>
      <c r="S51">
        <f>IF(NOT(ISNA($N51)),INDEX(Entrada!$C$53:$N$372,$N51,S$2),0)</f>
        <v>198</v>
      </c>
      <c r="T51">
        <f>IF(NOT(ISNA($N51)),INDEX(Entrada!$C$53:$N$372,$N51,T$2),0)</f>
        <v>208</v>
      </c>
      <c r="U51">
        <f>IF(NOT(ISNA($N51)),INDEX(Entrada!$C$53:$N$372,$N51,U$2),0)</f>
        <v>182</v>
      </c>
      <c r="V51" s="192">
        <f>IF(NOT(ISNA($N51)),INDEX(Entrada!$C$53:$N$372,$N51,V$2),0)</f>
        <v>152</v>
      </c>
      <c r="W51" s="192">
        <f>IF(NOT(ISNA($N51)),INDEX(Entrada!$C$53:$N$372,$N51,W$2),0)</f>
        <v>165</v>
      </c>
      <c r="X51" s="192">
        <f>IF(NOT(ISNA($N51)),INDEX(Entrada!$C$53:$N$372,$N51,X$2),0)</f>
        <v>196</v>
      </c>
      <c r="Y51" s="192">
        <f>IF(NOT(ISNA($N51)),INDEX(Entrada!$C$53:$N$372,$N51,Y$2),0)</f>
        <v>189</v>
      </c>
      <c r="Z51" s="192">
        <f>IF(NOT(ISNA($N51)),INDEX(Entrada!$C$53:$N$372,$N51,Z$2),0)</f>
        <v>240</v>
      </c>
      <c r="AA51" s="259">
        <f>IF(AND(NOT(_incrementaisPassadas),
      OR(
       AND(_semanaAtual&gt;Prevs!D$6,_tipo="Semanal"),
       AND(_mes&gt;AA$2,_tipo="Mensal")
      )), 0,
IF($G51&gt;0,INDEX($O$4:$Z$323,$G51,O$2),0)+IF($H51&gt;0,INDEX($O$4:$Z$323,$H51,O$2),0)+IF($I51&gt;0,INDEX($O$4:$Z$323,$I51,O$2),0)+IF($J51&gt;0,INDEX($O$4:$Z$323,$J51,O$2),0)+IF($K51&gt;0,INDEX($O$4:$Z$323,$K51,O$2),0)+IF($L51&gt;0,INDEX($O$4:$Z$323,$L51,O$2),0))</f>
        <v>0</v>
      </c>
      <c r="AB51" s="259">
        <f>IF(AND(NOT(_incrementaisPassadas),
      OR(
       AND(_semanaAtual&gt;Prevs!E$6,_tipo="Semanal"),
       AND(_mes&gt;AB$2,_tipo="Mensal")
      )), 0,
IF($G51&gt;0,INDEX($O$4:$Z$323,$G51,P$2),0)+IF($H51&gt;0,INDEX($O$4:$Z$323,$H51,P$2),0)+IF($I51&gt;0,INDEX($O$4:$Z$323,$I51,P$2),0)+IF($J51&gt;0,INDEX($O$4:$Z$323,$J51,P$2),0)+IF($K51&gt;0,INDEX($O$4:$Z$323,$K51,P$2),0)+IF($L51&gt;0,INDEX($O$4:$Z$323,$L51,P$2),0))</f>
        <v>0</v>
      </c>
      <c r="AC51" s="259">
        <f>IF(AND(NOT(_incrementaisPassadas),
      OR(
       AND(_semanaAtual&gt;Prevs!F$6,_tipo="Semanal"),
       AND(_mes&gt;AC$2,_tipo="Mensal")
      )), 0,
IF($G51&gt;0,INDEX($O$4:$Z$323,$G51,Q$2),0)+IF($H51&gt;0,INDEX($O$4:$Z$323,$H51,Q$2),0)+IF($I51&gt;0,INDEX($O$4:$Z$323,$I51,Q$2),0)+IF($J51&gt;0,INDEX($O$4:$Z$323,$J51,Q$2),0)+IF($K51&gt;0,INDEX($O$4:$Z$323,$K51,Q$2),0)+IF($L51&gt;0,INDEX($O$4:$Z$323,$L51,Q$2),0))</f>
        <v>0</v>
      </c>
      <c r="AD51" s="259">
        <f>IF(AND(NOT(_incrementaisPassadas),
      OR(
       AND(_semanaAtual&gt;Prevs!G$6,_tipo="Semanal"),
       AND(_mes&gt;AD$2,_tipo="Mensal")
      )), 0,
IF($G51&gt;0,INDEX($O$4:$Z$323,$G51,R$2),0)+IF($H51&gt;0,INDEX($O$4:$Z$323,$H51,R$2),0)+IF($I51&gt;0,INDEX($O$4:$Z$323,$I51,R$2),0)+IF($J51&gt;0,INDEX($O$4:$Z$323,$J51,R$2),0)+IF($K51&gt;0,INDEX($O$4:$Z$323,$K51,R$2),0)+IF($L51&gt;0,INDEX($O$4:$Z$323,$L51,R$2),0))</f>
        <v>0</v>
      </c>
      <c r="AE51" s="259">
        <f>IF(AND(NOT(_incrementaisPassadas),
      OR(
       AND(_semanaAtual&gt;Prevs!H$6,_tipo="Semanal"),
       AND(_mes&gt;AE$2,_tipo="Mensal")
      )), 0,
IF($G51&gt;0,INDEX($O$4:$Z$323,$G51,S$2),0)+IF($H51&gt;0,INDEX($O$4:$Z$323,$H51,S$2),0)+IF($I51&gt;0,INDEX($O$4:$Z$323,$I51,S$2),0)+IF($J51&gt;0,INDEX($O$4:$Z$323,$J51,S$2),0)+IF($K51&gt;0,INDEX($O$4:$Z$323,$K51,S$2),0)+IF($L51&gt;0,INDEX($O$4:$Z$323,$L51,S$2),0))</f>
        <v>0</v>
      </c>
      <c r="AF51" s="259">
        <f>IF(AND(NOT(_incrementaisPassadas),
      OR(
       AND(_semanaAtual&gt;Prevs!I$6,_tipo="Semanal"),
       AND(_mes&gt;AF$2,_tipo="Mensal")
      )), 0,
IF($G51&gt;0,INDEX($O$4:$Z$323,$G51,T$2),0)+IF($H51&gt;0,INDEX($O$4:$Z$323,$H51,T$2),0)+IF($I51&gt;0,INDEX($O$4:$Z$323,$I51,T$2),0)+IF($J51&gt;0,INDEX($O$4:$Z$323,$J51,T$2),0)+IF($K51&gt;0,INDEX($O$4:$Z$323,$K51,T$2),0)+IF($L51&gt;0,INDEX($O$4:$Z$323,$L51,T$2),0))</f>
        <v>0</v>
      </c>
      <c r="AG51" s="259">
        <f>IF(AND(NOT(_incrementaisPassadas),
      OR(
       AND(_semanaAtual&gt;Prevs!J$6,_tipo="Semanal"),
       AND(_mes&gt;AG$2,_tipo="Mensal")
      )), 0,
IF($G51&gt;0,INDEX($O$4:$Z$323,$G51,U$2),0)+IF($H51&gt;0,INDEX($O$4:$Z$323,$H51,U$2),0)+IF($I51&gt;0,INDEX($O$4:$Z$323,$I51,U$2),0)+IF($J51&gt;0,INDEX($O$4:$Z$323,$J51,U$2),0)+IF($K51&gt;0,INDEX($O$4:$Z$323,$K51,U$2),0)+IF($L51&gt;0,INDEX($O$4:$Z$323,$L51,U$2),0))</f>
        <v>0</v>
      </c>
      <c r="AH51" s="259">
        <f>IF(AND(NOT(_incrementaisPassadas),
      OR(
       AND(_semanaAtual&gt;Prevs!K$6,_tipo="Semanal"),
       AND(_mes&gt;AH$2,_tipo="Mensal")
      )), 0,
IF($G51&gt;0,INDEX($O$4:$Z$323,$G51,V$2),0)+IF($H51&gt;0,INDEX($O$4:$Z$323,$H51,V$2),0)+IF($I51&gt;0,INDEX($O$4:$Z$323,$I51,V$2),0)+IF($J51&gt;0,INDEX($O$4:$Z$323,$J51,V$2),0)+IF($K51&gt;0,INDEX($O$4:$Z$323,$K51,V$2),0)+IF($L51&gt;0,INDEX($O$4:$Z$323,$L51,V$2),0))</f>
        <v>0</v>
      </c>
      <c r="AI51" s="259">
        <f>IF(AND(NOT(_incrementaisPassadas),
      OR(
       AND(_semanaAtual&gt;Prevs!L$6,_tipo="Semanal"),
       AND(_mes&gt;AI$2,_tipo="Mensal")
      )), 0,
IF($G51&gt;0,INDEX($O$4:$Z$323,$G51,W$2),0)+IF($H51&gt;0,INDEX($O$4:$Z$323,$H51,W$2),0)+IF($I51&gt;0,INDEX($O$4:$Z$323,$I51,W$2),0)+IF($J51&gt;0,INDEX($O$4:$Z$323,$J51,W$2),0)+IF($K51&gt;0,INDEX($O$4:$Z$323,$K51,W$2),0)+IF($L51&gt;0,INDEX($O$4:$Z$323,$L51,W$2),0))</f>
        <v>0</v>
      </c>
      <c r="AJ51" s="259">
        <f>IF(AND(NOT(_incrementaisPassadas),
      OR(
       AND(_semanaAtual&gt;Prevs!M$6,_tipo="Semanal"),
       AND(_mes&gt;AJ$2,_tipo="Mensal")
      )), 0,
IF($G51&gt;0,INDEX($O$4:$Z$323,$G51,X$2),0)+IF($H51&gt;0,INDEX($O$4:$Z$323,$H51,X$2),0)+IF($I51&gt;0,INDEX($O$4:$Z$323,$I51,X$2),0)+IF($J51&gt;0,INDEX($O$4:$Z$323,$J51,X$2),0)+IF($K51&gt;0,INDEX($O$4:$Z$323,$K51,X$2),0)+IF($L51&gt;0,INDEX($O$4:$Z$323,$L51,X$2),0))</f>
        <v>0</v>
      </c>
      <c r="AK51" s="259">
        <f>IF(AND(NOT(_incrementaisPassadas),
      OR(
       AND(_semanaAtual&gt;Prevs!N$6,_tipo="Semanal"),
       AND(_mes&gt;AK$2,_tipo="Mensal")
      )), 0,
IF($G51&gt;0,INDEX($O$4:$Z$323,$G51,Y$2),0)+IF($H51&gt;0,INDEX($O$4:$Z$323,$H51,Y$2),0)+IF($I51&gt;0,INDEX($O$4:$Z$323,$I51,Y$2),0)+IF($J51&gt;0,INDEX($O$4:$Z$323,$J51,Y$2),0)+IF($K51&gt;0,INDEX($O$4:$Z$323,$K51,Y$2),0)+IF($L51&gt;0,INDEX($O$4:$Z$323,$L51,Y$2),0))</f>
        <v>0</v>
      </c>
      <c r="AL51" s="259">
        <f>IF(AND(NOT(_incrementaisPassadas),
      OR(
       AND(_semanaAtual&gt;Prevs!O$6,_tipo="Semanal"),
       AND(_mes&gt;AL$2,_tipo="Mensal")
      )), 0,
IF($G51&gt;0,INDEX($O$4:$Z$323,$G51,Z$2),0)+IF($H51&gt;0,INDEX($O$4:$Z$323,$H51,Z$2),0)+IF($I51&gt;0,INDEX($O$4:$Z$323,$I51,Z$2),0)+IF($J51&gt;0,INDEX($O$4:$Z$323,$J51,Z$2),0)+IF($K51&gt;0,INDEX($O$4:$Z$323,$K51,Z$2),0)+IF($L51&gt;0,INDEX($O$4:$Z$323,$L51,Z$2),0))</f>
        <v>0</v>
      </c>
      <c r="AM51" s="113">
        <f t="shared" si="0"/>
        <v>338</v>
      </c>
      <c r="AN51">
        <f t="shared" si="1"/>
        <v>375</v>
      </c>
      <c r="AO51">
        <f t="shared" si="2"/>
        <v>320</v>
      </c>
      <c r="AP51">
        <f t="shared" si="3"/>
        <v>225</v>
      </c>
      <c r="AQ51">
        <f t="shared" si="4"/>
        <v>198</v>
      </c>
      <c r="AR51">
        <f t="shared" si="5"/>
        <v>208</v>
      </c>
      <c r="AS51">
        <f t="shared" si="6"/>
        <v>182</v>
      </c>
      <c r="AT51">
        <f t="shared" si="7"/>
        <v>152</v>
      </c>
      <c r="AU51">
        <f t="shared" si="8"/>
        <v>165</v>
      </c>
      <c r="AV51">
        <f t="shared" si="9"/>
        <v>196</v>
      </c>
      <c r="AW51">
        <f t="shared" si="10"/>
        <v>189</v>
      </c>
      <c r="AX51">
        <f t="shared" si="11"/>
        <v>240</v>
      </c>
      <c r="BC51" s="259">
        <v>47</v>
      </c>
    </row>
    <row r="52" spans="1:56" hidden="1" x14ac:dyDescent="0.25">
      <c r="A52" s="113">
        <v>49</v>
      </c>
      <c r="B52" s="176" t="s">
        <v>561</v>
      </c>
      <c r="C52" s="113">
        <v>1931</v>
      </c>
      <c r="D52" s="113">
        <v>2013</v>
      </c>
      <c r="E52" s="177" t="s">
        <v>5</v>
      </c>
      <c r="F52" s="177" t="s">
        <v>307</v>
      </c>
      <c r="G52" s="357"/>
      <c r="H52" s="357"/>
      <c r="N52" s="113">
        <f>MATCH(A52,Entrada!$A$53:$A$372,0)</f>
        <v>49</v>
      </c>
      <c r="O52">
        <f>IF(NOT(ISNA($N52)),INDEX(Entrada!$C$53:$N$372,$N52,O$2),0)</f>
        <v>512</v>
      </c>
      <c r="P52">
        <f>IF(NOT(ISNA($N52)),INDEX(Entrada!$C$53:$N$372,$N52,P$2),0)</f>
        <v>545</v>
      </c>
      <c r="Q52">
        <f>IF(NOT(ISNA($N52)),INDEX(Entrada!$C$53:$N$372,$N52,Q$2),0)</f>
        <v>454</v>
      </c>
      <c r="R52">
        <f>IF(NOT(ISNA($N52)),INDEX(Entrada!$C$53:$N$372,$N52,R$2),0)</f>
        <v>326</v>
      </c>
      <c r="S52">
        <f>IF(NOT(ISNA($N52)),INDEX(Entrada!$C$53:$N$372,$N52,S$2),0)</f>
        <v>303</v>
      </c>
      <c r="T52">
        <f>IF(NOT(ISNA($N52)),INDEX(Entrada!$C$53:$N$372,$N52,T$2),0)</f>
        <v>318</v>
      </c>
      <c r="U52">
        <f>IF(NOT(ISNA($N52)),INDEX(Entrada!$C$53:$N$372,$N52,U$2),0)</f>
        <v>279</v>
      </c>
      <c r="V52" s="192">
        <f>IF(NOT(ISNA($N52)),INDEX(Entrada!$C$53:$N$372,$N52,V$2),0)</f>
        <v>230</v>
      </c>
      <c r="W52" s="192">
        <f>IF(NOT(ISNA($N52)),INDEX(Entrada!$C$53:$N$372,$N52,W$2),0)</f>
        <v>260</v>
      </c>
      <c r="X52" s="192">
        <f>IF(NOT(ISNA($N52)),INDEX(Entrada!$C$53:$N$372,$N52,X$2),0)</f>
        <v>308</v>
      </c>
      <c r="Y52" s="192">
        <f>IF(NOT(ISNA($N52)),INDEX(Entrada!$C$53:$N$372,$N52,Y$2),0)</f>
        <v>288</v>
      </c>
      <c r="Z52" s="192">
        <f>IF(NOT(ISNA($N52)),INDEX(Entrada!$C$53:$N$372,$N52,Z$2),0)</f>
        <v>355</v>
      </c>
      <c r="AA52" s="259">
        <f>IF(AND(NOT(_incrementaisPassadas),
      OR(
       AND(_semanaAtual&gt;Prevs!D$6,_tipo="Semanal"),
       AND(_mes&gt;AA$2,_tipo="Mensal")
      )), 0,
IF($G52&gt;0,INDEX($O$4:$Z$323,$G52,O$2),0)+IF($H52&gt;0,INDEX($O$4:$Z$323,$H52,O$2),0)+IF($I52&gt;0,INDEX($O$4:$Z$323,$I52,O$2),0)+IF($J52&gt;0,INDEX($O$4:$Z$323,$J52,O$2),0)+IF($K52&gt;0,INDEX($O$4:$Z$323,$K52,O$2),0)+IF($L52&gt;0,INDEX($O$4:$Z$323,$L52,O$2),0))</f>
        <v>0</v>
      </c>
      <c r="AB52" s="259">
        <f>IF(AND(NOT(_incrementaisPassadas),
      OR(
       AND(_semanaAtual&gt;Prevs!E$6,_tipo="Semanal"),
       AND(_mes&gt;AB$2,_tipo="Mensal")
      )), 0,
IF($G52&gt;0,INDEX($O$4:$Z$323,$G52,P$2),0)+IF($H52&gt;0,INDEX($O$4:$Z$323,$H52,P$2),0)+IF($I52&gt;0,INDEX($O$4:$Z$323,$I52,P$2),0)+IF($J52&gt;0,INDEX($O$4:$Z$323,$J52,P$2),0)+IF($K52&gt;0,INDEX($O$4:$Z$323,$K52,P$2),0)+IF($L52&gt;0,INDEX($O$4:$Z$323,$L52,P$2),0))</f>
        <v>0</v>
      </c>
      <c r="AC52" s="259">
        <f>IF(AND(NOT(_incrementaisPassadas),
      OR(
       AND(_semanaAtual&gt;Prevs!F$6,_tipo="Semanal"),
       AND(_mes&gt;AC$2,_tipo="Mensal")
      )), 0,
IF($G52&gt;0,INDEX($O$4:$Z$323,$G52,Q$2),0)+IF($H52&gt;0,INDEX($O$4:$Z$323,$H52,Q$2),0)+IF($I52&gt;0,INDEX($O$4:$Z$323,$I52,Q$2),0)+IF($J52&gt;0,INDEX($O$4:$Z$323,$J52,Q$2),0)+IF($K52&gt;0,INDEX($O$4:$Z$323,$K52,Q$2),0)+IF($L52&gt;0,INDEX($O$4:$Z$323,$L52,Q$2),0))</f>
        <v>0</v>
      </c>
      <c r="AD52" s="259">
        <f>IF(AND(NOT(_incrementaisPassadas),
      OR(
       AND(_semanaAtual&gt;Prevs!G$6,_tipo="Semanal"),
       AND(_mes&gt;AD$2,_tipo="Mensal")
      )), 0,
IF($G52&gt;0,INDEX($O$4:$Z$323,$G52,R$2),0)+IF($H52&gt;0,INDEX($O$4:$Z$323,$H52,R$2),0)+IF($I52&gt;0,INDEX($O$4:$Z$323,$I52,R$2),0)+IF($J52&gt;0,INDEX($O$4:$Z$323,$J52,R$2),0)+IF($K52&gt;0,INDEX($O$4:$Z$323,$K52,R$2),0)+IF($L52&gt;0,INDEX($O$4:$Z$323,$L52,R$2),0))</f>
        <v>0</v>
      </c>
      <c r="AE52" s="259">
        <f>IF(AND(NOT(_incrementaisPassadas),
      OR(
       AND(_semanaAtual&gt;Prevs!H$6,_tipo="Semanal"),
       AND(_mes&gt;AE$2,_tipo="Mensal")
      )), 0,
IF($G52&gt;0,INDEX($O$4:$Z$323,$G52,S$2),0)+IF($H52&gt;0,INDEX($O$4:$Z$323,$H52,S$2),0)+IF($I52&gt;0,INDEX($O$4:$Z$323,$I52,S$2),0)+IF($J52&gt;0,INDEX($O$4:$Z$323,$J52,S$2),0)+IF($K52&gt;0,INDEX($O$4:$Z$323,$K52,S$2),0)+IF($L52&gt;0,INDEX($O$4:$Z$323,$L52,S$2),0))</f>
        <v>0</v>
      </c>
      <c r="AF52" s="259">
        <f>IF(AND(NOT(_incrementaisPassadas),
      OR(
       AND(_semanaAtual&gt;Prevs!I$6,_tipo="Semanal"),
       AND(_mes&gt;AF$2,_tipo="Mensal")
      )), 0,
IF($G52&gt;0,INDEX($O$4:$Z$323,$G52,T$2),0)+IF($H52&gt;0,INDEX($O$4:$Z$323,$H52,T$2),0)+IF($I52&gt;0,INDEX($O$4:$Z$323,$I52,T$2),0)+IF($J52&gt;0,INDEX($O$4:$Z$323,$J52,T$2),0)+IF($K52&gt;0,INDEX($O$4:$Z$323,$K52,T$2),0)+IF($L52&gt;0,INDEX($O$4:$Z$323,$L52,T$2),0))</f>
        <v>0</v>
      </c>
      <c r="AG52" s="259">
        <f>IF(AND(NOT(_incrementaisPassadas),
      OR(
       AND(_semanaAtual&gt;Prevs!J$6,_tipo="Semanal"),
       AND(_mes&gt;AG$2,_tipo="Mensal")
      )), 0,
IF($G52&gt;0,INDEX($O$4:$Z$323,$G52,U$2),0)+IF($H52&gt;0,INDEX($O$4:$Z$323,$H52,U$2),0)+IF($I52&gt;0,INDEX($O$4:$Z$323,$I52,U$2),0)+IF($J52&gt;0,INDEX($O$4:$Z$323,$J52,U$2),0)+IF($K52&gt;0,INDEX($O$4:$Z$323,$K52,U$2),0)+IF($L52&gt;0,INDEX($O$4:$Z$323,$L52,U$2),0))</f>
        <v>0</v>
      </c>
      <c r="AH52" s="259">
        <f>IF(AND(NOT(_incrementaisPassadas),
      OR(
       AND(_semanaAtual&gt;Prevs!K$6,_tipo="Semanal"),
       AND(_mes&gt;AH$2,_tipo="Mensal")
      )), 0,
IF($G52&gt;0,INDEX($O$4:$Z$323,$G52,V$2),0)+IF($H52&gt;0,INDEX($O$4:$Z$323,$H52,V$2),0)+IF($I52&gt;0,INDEX($O$4:$Z$323,$I52,V$2),0)+IF($J52&gt;0,INDEX($O$4:$Z$323,$J52,V$2),0)+IF($K52&gt;0,INDEX($O$4:$Z$323,$K52,V$2),0)+IF($L52&gt;0,INDEX($O$4:$Z$323,$L52,V$2),0))</f>
        <v>0</v>
      </c>
      <c r="AI52" s="259">
        <f>IF(AND(NOT(_incrementaisPassadas),
      OR(
       AND(_semanaAtual&gt;Prevs!L$6,_tipo="Semanal"),
       AND(_mes&gt;AI$2,_tipo="Mensal")
      )), 0,
IF($G52&gt;0,INDEX($O$4:$Z$323,$G52,W$2),0)+IF($H52&gt;0,INDEX($O$4:$Z$323,$H52,W$2),0)+IF($I52&gt;0,INDEX($O$4:$Z$323,$I52,W$2),0)+IF($J52&gt;0,INDEX($O$4:$Z$323,$J52,W$2),0)+IF($K52&gt;0,INDEX($O$4:$Z$323,$K52,W$2),0)+IF($L52&gt;0,INDEX($O$4:$Z$323,$L52,W$2),0))</f>
        <v>0</v>
      </c>
      <c r="AJ52" s="259">
        <f>IF(AND(NOT(_incrementaisPassadas),
      OR(
       AND(_semanaAtual&gt;Prevs!M$6,_tipo="Semanal"),
       AND(_mes&gt;AJ$2,_tipo="Mensal")
      )), 0,
IF($G52&gt;0,INDEX($O$4:$Z$323,$G52,X$2),0)+IF($H52&gt;0,INDEX($O$4:$Z$323,$H52,X$2),0)+IF($I52&gt;0,INDEX($O$4:$Z$323,$I52,X$2),0)+IF($J52&gt;0,INDEX($O$4:$Z$323,$J52,X$2),0)+IF($K52&gt;0,INDEX($O$4:$Z$323,$K52,X$2),0)+IF($L52&gt;0,INDEX($O$4:$Z$323,$L52,X$2),0))</f>
        <v>0</v>
      </c>
      <c r="AK52" s="259">
        <f>IF(AND(NOT(_incrementaisPassadas),
      OR(
       AND(_semanaAtual&gt;Prevs!N$6,_tipo="Semanal"),
       AND(_mes&gt;AK$2,_tipo="Mensal")
      )), 0,
IF($G52&gt;0,INDEX($O$4:$Z$323,$G52,Y$2),0)+IF($H52&gt;0,INDEX($O$4:$Z$323,$H52,Y$2),0)+IF($I52&gt;0,INDEX($O$4:$Z$323,$I52,Y$2),0)+IF($J52&gt;0,INDEX($O$4:$Z$323,$J52,Y$2),0)+IF($K52&gt;0,INDEX($O$4:$Z$323,$K52,Y$2),0)+IF($L52&gt;0,INDEX($O$4:$Z$323,$L52,Y$2),0))</f>
        <v>0</v>
      </c>
      <c r="AL52" s="259">
        <f>IF(AND(NOT(_incrementaisPassadas),
      OR(
       AND(_semanaAtual&gt;Prevs!O$6,_tipo="Semanal"),
       AND(_mes&gt;AL$2,_tipo="Mensal")
      )), 0,
IF($G52&gt;0,INDEX($O$4:$Z$323,$G52,Z$2),0)+IF($H52&gt;0,INDEX($O$4:$Z$323,$H52,Z$2),0)+IF($I52&gt;0,INDEX($O$4:$Z$323,$I52,Z$2),0)+IF($J52&gt;0,INDEX($O$4:$Z$323,$J52,Z$2),0)+IF($K52&gt;0,INDEX($O$4:$Z$323,$K52,Z$2),0)+IF($L52&gt;0,INDEX($O$4:$Z$323,$L52,Z$2),0))</f>
        <v>0</v>
      </c>
      <c r="AM52" s="113">
        <f t="shared" si="0"/>
        <v>512</v>
      </c>
      <c r="AN52">
        <f t="shared" si="1"/>
        <v>545</v>
      </c>
      <c r="AO52">
        <f t="shared" si="2"/>
        <v>454</v>
      </c>
      <c r="AP52">
        <f t="shared" si="3"/>
        <v>326</v>
      </c>
      <c r="AQ52">
        <f t="shared" si="4"/>
        <v>303</v>
      </c>
      <c r="AR52">
        <f t="shared" si="5"/>
        <v>318</v>
      </c>
      <c r="AS52">
        <f t="shared" si="6"/>
        <v>279</v>
      </c>
      <c r="AT52">
        <f t="shared" si="7"/>
        <v>230</v>
      </c>
      <c r="AU52">
        <f t="shared" si="8"/>
        <v>260</v>
      </c>
      <c r="AV52">
        <f t="shared" si="9"/>
        <v>308</v>
      </c>
      <c r="AW52">
        <f t="shared" si="10"/>
        <v>288</v>
      </c>
      <c r="AX52">
        <f t="shared" si="11"/>
        <v>355</v>
      </c>
      <c r="BC52" s="259">
        <v>48</v>
      </c>
    </row>
    <row r="53" spans="1:56" hidden="1" x14ac:dyDescent="0.25">
      <c r="A53" s="113">
        <v>50</v>
      </c>
      <c r="B53" s="176" t="s">
        <v>562</v>
      </c>
      <c r="C53" s="113">
        <v>1931</v>
      </c>
      <c r="D53" s="113">
        <v>2013</v>
      </c>
      <c r="E53" s="177" t="s">
        <v>5</v>
      </c>
      <c r="F53" s="177" t="s">
        <v>307</v>
      </c>
      <c r="G53" s="357"/>
      <c r="H53" s="357"/>
      <c r="N53" s="113">
        <f>MATCH(A53,Entrada!$A$53:$A$372,0)</f>
        <v>50</v>
      </c>
      <c r="O53">
        <f>IF(NOT(ISNA($N53)),INDEX(Entrada!$C$53:$N$372,$N53,O$2),0)</f>
        <v>665</v>
      </c>
      <c r="P53">
        <f>IF(NOT(ISNA($N53)),INDEX(Entrada!$C$53:$N$372,$N53,P$2),0)</f>
        <v>715</v>
      </c>
      <c r="Q53">
        <f>IF(NOT(ISNA($N53)),INDEX(Entrada!$C$53:$N$372,$N53,Q$2),0)</f>
        <v>608</v>
      </c>
      <c r="R53">
        <f>IF(NOT(ISNA($N53)),INDEX(Entrada!$C$53:$N$372,$N53,R$2),0)</f>
        <v>447</v>
      </c>
      <c r="S53">
        <f>IF(NOT(ISNA($N53)),INDEX(Entrada!$C$53:$N$372,$N53,S$2),0)</f>
        <v>411</v>
      </c>
      <c r="T53">
        <f>IF(NOT(ISNA($N53)),INDEX(Entrada!$C$53:$N$372,$N53,T$2),0)</f>
        <v>430</v>
      </c>
      <c r="U53">
        <f>IF(NOT(ISNA($N53)),INDEX(Entrada!$C$53:$N$372,$N53,U$2),0)</f>
        <v>373</v>
      </c>
      <c r="V53" s="192">
        <f>IF(NOT(ISNA($N53)),INDEX(Entrada!$C$53:$N$372,$N53,V$2),0)</f>
        <v>311</v>
      </c>
      <c r="W53" s="192">
        <f>IF(NOT(ISNA($N53)),INDEX(Entrada!$C$53:$N$372,$N53,W$2),0)</f>
        <v>344</v>
      </c>
      <c r="X53" s="192">
        <f>IF(NOT(ISNA($N53)),INDEX(Entrada!$C$53:$N$372,$N53,X$2),0)</f>
        <v>402</v>
      </c>
      <c r="Y53" s="192">
        <f>IF(NOT(ISNA($N53)),INDEX(Entrada!$C$53:$N$372,$N53,Y$2),0)</f>
        <v>383</v>
      </c>
      <c r="Z53" s="192">
        <f>IF(NOT(ISNA($N53)),INDEX(Entrada!$C$53:$N$372,$N53,Z$2),0)</f>
        <v>470</v>
      </c>
      <c r="AA53" s="259">
        <f>IF(AND(NOT(_incrementaisPassadas),
      OR(
       AND(_semanaAtual&gt;Prevs!D$6,_tipo="Semanal"),
       AND(_mes&gt;AA$2,_tipo="Mensal")
      )), 0,
IF($G53&gt;0,INDEX($O$4:$Z$323,$G53,O$2),0)+IF($H53&gt;0,INDEX($O$4:$Z$323,$H53,O$2),0)+IF($I53&gt;0,INDEX($O$4:$Z$323,$I53,O$2),0)+IF($J53&gt;0,INDEX($O$4:$Z$323,$J53,O$2),0)+IF($K53&gt;0,INDEX($O$4:$Z$323,$K53,O$2),0)+IF($L53&gt;0,INDEX($O$4:$Z$323,$L53,O$2),0))</f>
        <v>0</v>
      </c>
      <c r="AB53" s="259">
        <f>IF(AND(NOT(_incrementaisPassadas),
      OR(
       AND(_semanaAtual&gt;Prevs!E$6,_tipo="Semanal"),
       AND(_mes&gt;AB$2,_tipo="Mensal")
      )), 0,
IF($G53&gt;0,INDEX($O$4:$Z$323,$G53,P$2),0)+IF($H53&gt;0,INDEX($O$4:$Z$323,$H53,P$2),0)+IF($I53&gt;0,INDEX($O$4:$Z$323,$I53,P$2),0)+IF($J53&gt;0,INDEX($O$4:$Z$323,$J53,P$2),0)+IF($K53&gt;0,INDEX($O$4:$Z$323,$K53,P$2),0)+IF($L53&gt;0,INDEX($O$4:$Z$323,$L53,P$2),0))</f>
        <v>0</v>
      </c>
      <c r="AC53" s="259">
        <f>IF(AND(NOT(_incrementaisPassadas),
      OR(
       AND(_semanaAtual&gt;Prevs!F$6,_tipo="Semanal"),
       AND(_mes&gt;AC$2,_tipo="Mensal")
      )), 0,
IF($G53&gt;0,INDEX($O$4:$Z$323,$G53,Q$2),0)+IF($H53&gt;0,INDEX($O$4:$Z$323,$H53,Q$2),0)+IF($I53&gt;0,INDEX($O$4:$Z$323,$I53,Q$2),0)+IF($J53&gt;0,INDEX($O$4:$Z$323,$J53,Q$2),0)+IF($K53&gt;0,INDEX($O$4:$Z$323,$K53,Q$2),0)+IF($L53&gt;0,INDEX($O$4:$Z$323,$L53,Q$2),0))</f>
        <v>0</v>
      </c>
      <c r="AD53" s="259">
        <f>IF(AND(NOT(_incrementaisPassadas),
      OR(
       AND(_semanaAtual&gt;Prevs!G$6,_tipo="Semanal"),
       AND(_mes&gt;AD$2,_tipo="Mensal")
      )), 0,
IF($G53&gt;0,INDEX($O$4:$Z$323,$G53,R$2),0)+IF($H53&gt;0,INDEX($O$4:$Z$323,$H53,R$2),0)+IF($I53&gt;0,INDEX($O$4:$Z$323,$I53,R$2),0)+IF($J53&gt;0,INDEX($O$4:$Z$323,$J53,R$2),0)+IF($K53&gt;0,INDEX($O$4:$Z$323,$K53,R$2),0)+IF($L53&gt;0,INDEX($O$4:$Z$323,$L53,R$2),0))</f>
        <v>0</v>
      </c>
      <c r="AE53" s="259">
        <f>IF(AND(NOT(_incrementaisPassadas),
      OR(
       AND(_semanaAtual&gt;Prevs!H$6,_tipo="Semanal"),
       AND(_mes&gt;AE$2,_tipo="Mensal")
      )), 0,
IF($G53&gt;0,INDEX($O$4:$Z$323,$G53,S$2),0)+IF($H53&gt;0,INDEX($O$4:$Z$323,$H53,S$2),0)+IF($I53&gt;0,INDEX($O$4:$Z$323,$I53,S$2),0)+IF($J53&gt;0,INDEX($O$4:$Z$323,$J53,S$2),0)+IF($K53&gt;0,INDEX($O$4:$Z$323,$K53,S$2),0)+IF($L53&gt;0,INDEX($O$4:$Z$323,$L53,S$2),0))</f>
        <v>0</v>
      </c>
      <c r="AF53" s="259">
        <f>IF(AND(NOT(_incrementaisPassadas),
      OR(
       AND(_semanaAtual&gt;Prevs!I$6,_tipo="Semanal"),
       AND(_mes&gt;AF$2,_tipo="Mensal")
      )), 0,
IF($G53&gt;0,INDEX($O$4:$Z$323,$G53,T$2),0)+IF($H53&gt;0,INDEX($O$4:$Z$323,$H53,T$2),0)+IF($I53&gt;0,INDEX($O$4:$Z$323,$I53,T$2),0)+IF($J53&gt;0,INDEX($O$4:$Z$323,$J53,T$2),0)+IF($K53&gt;0,INDEX($O$4:$Z$323,$K53,T$2),0)+IF($L53&gt;0,INDEX($O$4:$Z$323,$L53,T$2),0))</f>
        <v>0</v>
      </c>
      <c r="AG53" s="259">
        <f>IF(AND(NOT(_incrementaisPassadas),
      OR(
       AND(_semanaAtual&gt;Prevs!J$6,_tipo="Semanal"),
       AND(_mes&gt;AG$2,_tipo="Mensal")
      )), 0,
IF($G53&gt;0,INDEX($O$4:$Z$323,$G53,U$2),0)+IF($H53&gt;0,INDEX($O$4:$Z$323,$H53,U$2),0)+IF($I53&gt;0,INDEX($O$4:$Z$323,$I53,U$2),0)+IF($J53&gt;0,INDEX($O$4:$Z$323,$J53,U$2),0)+IF($K53&gt;0,INDEX($O$4:$Z$323,$K53,U$2),0)+IF($L53&gt;0,INDEX($O$4:$Z$323,$L53,U$2),0))</f>
        <v>0</v>
      </c>
      <c r="AH53" s="259">
        <f>IF(AND(NOT(_incrementaisPassadas),
      OR(
       AND(_semanaAtual&gt;Prevs!K$6,_tipo="Semanal"),
       AND(_mes&gt;AH$2,_tipo="Mensal")
      )), 0,
IF($G53&gt;0,INDEX($O$4:$Z$323,$G53,V$2),0)+IF($H53&gt;0,INDEX($O$4:$Z$323,$H53,V$2),0)+IF($I53&gt;0,INDEX($O$4:$Z$323,$I53,V$2),0)+IF($J53&gt;0,INDEX($O$4:$Z$323,$J53,V$2),0)+IF($K53&gt;0,INDEX($O$4:$Z$323,$K53,V$2),0)+IF($L53&gt;0,INDEX($O$4:$Z$323,$L53,V$2),0))</f>
        <v>0</v>
      </c>
      <c r="AI53" s="259">
        <f>IF(AND(NOT(_incrementaisPassadas),
      OR(
       AND(_semanaAtual&gt;Prevs!L$6,_tipo="Semanal"),
       AND(_mes&gt;AI$2,_tipo="Mensal")
      )), 0,
IF($G53&gt;0,INDEX($O$4:$Z$323,$G53,W$2),0)+IF($H53&gt;0,INDEX($O$4:$Z$323,$H53,W$2),0)+IF($I53&gt;0,INDEX($O$4:$Z$323,$I53,W$2),0)+IF($J53&gt;0,INDEX($O$4:$Z$323,$J53,W$2),0)+IF($K53&gt;0,INDEX($O$4:$Z$323,$K53,W$2),0)+IF($L53&gt;0,INDEX($O$4:$Z$323,$L53,W$2),0))</f>
        <v>0</v>
      </c>
      <c r="AJ53" s="259">
        <f>IF(AND(NOT(_incrementaisPassadas),
      OR(
       AND(_semanaAtual&gt;Prevs!M$6,_tipo="Semanal"),
       AND(_mes&gt;AJ$2,_tipo="Mensal")
      )), 0,
IF($G53&gt;0,INDEX($O$4:$Z$323,$G53,X$2),0)+IF($H53&gt;0,INDEX($O$4:$Z$323,$H53,X$2),0)+IF($I53&gt;0,INDEX($O$4:$Z$323,$I53,X$2),0)+IF($J53&gt;0,INDEX($O$4:$Z$323,$J53,X$2),0)+IF($K53&gt;0,INDEX($O$4:$Z$323,$K53,X$2),0)+IF($L53&gt;0,INDEX($O$4:$Z$323,$L53,X$2),0))</f>
        <v>0</v>
      </c>
      <c r="AK53" s="259">
        <f>IF(AND(NOT(_incrementaisPassadas),
      OR(
       AND(_semanaAtual&gt;Prevs!N$6,_tipo="Semanal"),
       AND(_mes&gt;AK$2,_tipo="Mensal")
      )), 0,
IF($G53&gt;0,INDEX($O$4:$Z$323,$G53,Y$2),0)+IF($H53&gt;0,INDEX($O$4:$Z$323,$H53,Y$2),0)+IF($I53&gt;0,INDEX($O$4:$Z$323,$I53,Y$2),0)+IF($J53&gt;0,INDEX($O$4:$Z$323,$J53,Y$2),0)+IF($K53&gt;0,INDEX($O$4:$Z$323,$K53,Y$2),0)+IF($L53&gt;0,INDEX($O$4:$Z$323,$L53,Y$2),0))</f>
        <v>0</v>
      </c>
      <c r="AL53" s="259">
        <f>IF(AND(NOT(_incrementaisPassadas),
      OR(
       AND(_semanaAtual&gt;Prevs!O$6,_tipo="Semanal"),
       AND(_mes&gt;AL$2,_tipo="Mensal")
      )), 0,
IF($G53&gt;0,INDEX($O$4:$Z$323,$G53,Z$2),0)+IF($H53&gt;0,INDEX($O$4:$Z$323,$H53,Z$2),0)+IF($I53&gt;0,INDEX($O$4:$Z$323,$I53,Z$2),0)+IF($J53&gt;0,INDEX($O$4:$Z$323,$J53,Z$2),0)+IF($K53&gt;0,INDEX($O$4:$Z$323,$K53,Z$2),0)+IF($L53&gt;0,INDEX($O$4:$Z$323,$L53,Z$2),0))</f>
        <v>0</v>
      </c>
      <c r="AM53" s="113">
        <f t="shared" si="0"/>
        <v>665</v>
      </c>
      <c r="AN53">
        <f t="shared" si="1"/>
        <v>715</v>
      </c>
      <c r="AO53">
        <f t="shared" si="2"/>
        <v>608</v>
      </c>
      <c r="AP53">
        <f t="shared" si="3"/>
        <v>447</v>
      </c>
      <c r="AQ53">
        <f t="shared" si="4"/>
        <v>411</v>
      </c>
      <c r="AR53">
        <f t="shared" si="5"/>
        <v>430</v>
      </c>
      <c r="AS53">
        <f t="shared" si="6"/>
        <v>373</v>
      </c>
      <c r="AT53">
        <f t="shared" si="7"/>
        <v>311</v>
      </c>
      <c r="AU53">
        <f t="shared" si="8"/>
        <v>344</v>
      </c>
      <c r="AV53">
        <f t="shared" si="9"/>
        <v>402</v>
      </c>
      <c r="AW53">
        <f t="shared" si="10"/>
        <v>383</v>
      </c>
      <c r="AX53">
        <f t="shared" si="11"/>
        <v>470</v>
      </c>
      <c r="BC53" s="259">
        <v>249</v>
      </c>
    </row>
    <row r="54" spans="1:56" hidden="1" x14ac:dyDescent="0.25">
      <c r="A54" s="113">
        <v>51</v>
      </c>
      <c r="B54" s="176" t="s">
        <v>563</v>
      </c>
      <c r="C54" s="113">
        <v>1931</v>
      </c>
      <c r="D54" s="113">
        <v>2013</v>
      </c>
      <c r="E54" s="177" t="s">
        <v>5</v>
      </c>
      <c r="F54" s="177" t="s">
        <v>307</v>
      </c>
      <c r="G54" s="357"/>
      <c r="H54" s="357"/>
      <c r="N54" s="113">
        <f>MATCH(A54,Entrada!$A$53:$A$372,0)</f>
        <v>51</v>
      </c>
      <c r="O54">
        <f>IF(NOT(ISNA($N54)),INDEX(Entrada!$C$53:$N$372,$N54,O$2),0)</f>
        <v>675</v>
      </c>
      <c r="P54">
        <f>IF(NOT(ISNA($N54)),INDEX(Entrada!$C$53:$N$372,$N54,P$2),0)</f>
        <v>728</v>
      </c>
      <c r="Q54">
        <f>IF(NOT(ISNA($N54)),INDEX(Entrada!$C$53:$N$372,$N54,Q$2),0)</f>
        <v>620</v>
      </c>
      <c r="R54">
        <f>IF(NOT(ISNA($N54)),INDEX(Entrada!$C$53:$N$372,$N54,R$2),0)</f>
        <v>457</v>
      </c>
      <c r="S54">
        <f>IF(NOT(ISNA($N54)),INDEX(Entrada!$C$53:$N$372,$N54,S$2),0)</f>
        <v>419</v>
      </c>
      <c r="T54">
        <f>IF(NOT(ISNA($N54)),INDEX(Entrada!$C$53:$N$372,$N54,T$2),0)</f>
        <v>439</v>
      </c>
      <c r="U54">
        <f>IF(NOT(ISNA($N54)),INDEX(Entrada!$C$53:$N$372,$N54,U$2),0)</f>
        <v>380</v>
      </c>
      <c r="V54" s="192">
        <f>IF(NOT(ISNA($N54)),INDEX(Entrada!$C$53:$N$372,$N54,V$2),0)</f>
        <v>318</v>
      </c>
      <c r="W54" s="192">
        <f>IF(NOT(ISNA($N54)),INDEX(Entrada!$C$53:$N$372,$N54,W$2),0)</f>
        <v>350</v>
      </c>
      <c r="X54" s="192">
        <f>IF(NOT(ISNA($N54)),INDEX(Entrada!$C$53:$N$372,$N54,X$2),0)</f>
        <v>409</v>
      </c>
      <c r="Y54" s="192">
        <f>IF(NOT(ISNA($N54)),INDEX(Entrada!$C$53:$N$372,$N54,Y$2),0)</f>
        <v>391</v>
      </c>
      <c r="Z54" s="192">
        <f>IF(NOT(ISNA($N54)),INDEX(Entrada!$C$53:$N$372,$N54,Z$2),0)</f>
        <v>478</v>
      </c>
      <c r="AA54" s="259">
        <f>IF(AND(NOT(_incrementaisPassadas),
      OR(
       AND(_semanaAtual&gt;Prevs!D$6,_tipo="Semanal"),
       AND(_mes&gt;AA$2,_tipo="Mensal")
      )), 0,
IF($G54&gt;0,INDEX($O$4:$Z$323,$G54,O$2),0)+IF($H54&gt;0,INDEX($O$4:$Z$323,$H54,O$2),0)+IF($I54&gt;0,INDEX($O$4:$Z$323,$I54,O$2),0)+IF($J54&gt;0,INDEX($O$4:$Z$323,$J54,O$2),0)+IF($K54&gt;0,INDEX($O$4:$Z$323,$K54,O$2),0)+IF($L54&gt;0,INDEX($O$4:$Z$323,$L54,O$2),0))</f>
        <v>0</v>
      </c>
      <c r="AB54" s="259">
        <f>IF(AND(NOT(_incrementaisPassadas),
      OR(
       AND(_semanaAtual&gt;Prevs!E$6,_tipo="Semanal"),
       AND(_mes&gt;AB$2,_tipo="Mensal")
      )), 0,
IF($G54&gt;0,INDEX($O$4:$Z$323,$G54,P$2),0)+IF($H54&gt;0,INDEX($O$4:$Z$323,$H54,P$2),0)+IF($I54&gt;0,INDEX($O$4:$Z$323,$I54,P$2),0)+IF($J54&gt;0,INDEX($O$4:$Z$323,$J54,P$2),0)+IF($K54&gt;0,INDEX($O$4:$Z$323,$K54,P$2),0)+IF($L54&gt;0,INDEX($O$4:$Z$323,$L54,P$2),0))</f>
        <v>0</v>
      </c>
      <c r="AC54" s="259">
        <f>IF(AND(NOT(_incrementaisPassadas),
      OR(
       AND(_semanaAtual&gt;Prevs!F$6,_tipo="Semanal"),
       AND(_mes&gt;AC$2,_tipo="Mensal")
      )), 0,
IF($G54&gt;0,INDEX($O$4:$Z$323,$G54,Q$2),0)+IF($H54&gt;0,INDEX($O$4:$Z$323,$H54,Q$2),0)+IF($I54&gt;0,INDEX($O$4:$Z$323,$I54,Q$2),0)+IF($J54&gt;0,INDEX($O$4:$Z$323,$J54,Q$2),0)+IF($K54&gt;0,INDEX($O$4:$Z$323,$K54,Q$2),0)+IF($L54&gt;0,INDEX($O$4:$Z$323,$L54,Q$2),0))</f>
        <v>0</v>
      </c>
      <c r="AD54" s="259">
        <f>IF(AND(NOT(_incrementaisPassadas),
      OR(
       AND(_semanaAtual&gt;Prevs!G$6,_tipo="Semanal"),
       AND(_mes&gt;AD$2,_tipo="Mensal")
      )), 0,
IF($G54&gt;0,INDEX($O$4:$Z$323,$G54,R$2),0)+IF($H54&gt;0,INDEX($O$4:$Z$323,$H54,R$2),0)+IF($I54&gt;0,INDEX($O$4:$Z$323,$I54,R$2),0)+IF($J54&gt;0,INDEX($O$4:$Z$323,$J54,R$2),0)+IF($K54&gt;0,INDEX($O$4:$Z$323,$K54,R$2),0)+IF($L54&gt;0,INDEX($O$4:$Z$323,$L54,R$2),0))</f>
        <v>0</v>
      </c>
      <c r="AE54" s="259">
        <f>IF(AND(NOT(_incrementaisPassadas),
      OR(
       AND(_semanaAtual&gt;Prevs!H$6,_tipo="Semanal"),
       AND(_mes&gt;AE$2,_tipo="Mensal")
      )), 0,
IF($G54&gt;0,INDEX($O$4:$Z$323,$G54,S$2),0)+IF($H54&gt;0,INDEX($O$4:$Z$323,$H54,S$2),0)+IF($I54&gt;0,INDEX($O$4:$Z$323,$I54,S$2),0)+IF($J54&gt;0,INDEX($O$4:$Z$323,$J54,S$2),0)+IF($K54&gt;0,INDEX($O$4:$Z$323,$K54,S$2),0)+IF($L54&gt;0,INDEX($O$4:$Z$323,$L54,S$2),0))</f>
        <v>0</v>
      </c>
      <c r="AF54" s="259">
        <f>IF(AND(NOT(_incrementaisPassadas),
      OR(
       AND(_semanaAtual&gt;Prevs!I$6,_tipo="Semanal"),
       AND(_mes&gt;AF$2,_tipo="Mensal")
      )), 0,
IF($G54&gt;0,INDEX($O$4:$Z$323,$G54,T$2),0)+IF($H54&gt;0,INDEX($O$4:$Z$323,$H54,T$2),0)+IF($I54&gt;0,INDEX($O$4:$Z$323,$I54,T$2),0)+IF($J54&gt;0,INDEX($O$4:$Z$323,$J54,T$2),0)+IF($K54&gt;0,INDEX($O$4:$Z$323,$K54,T$2),0)+IF($L54&gt;0,INDEX($O$4:$Z$323,$L54,T$2),0))</f>
        <v>0</v>
      </c>
      <c r="AG54" s="259">
        <f>IF(AND(NOT(_incrementaisPassadas),
      OR(
       AND(_semanaAtual&gt;Prevs!J$6,_tipo="Semanal"),
       AND(_mes&gt;AG$2,_tipo="Mensal")
      )), 0,
IF($G54&gt;0,INDEX($O$4:$Z$323,$G54,U$2),0)+IF($H54&gt;0,INDEX($O$4:$Z$323,$H54,U$2),0)+IF($I54&gt;0,INDEX($O$4:$Z$323,$I54,U$2),0)+IF($J54&gt;0,INDEX($O$4:$Z$323,$J54,U$2),0)+IF($K54&gt;0,INDEX($O$4:$Z$323,$K54,U$2),0)+IF($L54&gt;0,INDEX($O$4:$Z$323,$L54,U$2),0))</f>
        <v>0</v>
      </c>
      <c r="AH54" s="259">
        <f>IF(AND(NOT(_incrementaisPassadas),
      OR(
       AND(_semanaAtual&gt;Prevs!K$6,_tipo="Semanal"),
       AND(_mes&gt;AH$2,_tipo="Mensal")
      )), 0,
IF($G54&gt;0,INDEX($O$4:$Z$323,$G54,V$2),0)+IF($H54&gt;0,INDEX($O$4:$Z$323,$H54,V$2),0)+IF($I54&gt;0,INDEX($O$4:$Z$323,$I54,V$2),0)+IF($J54&gt;0,INDEX($O$4:$Z$323,$J54,V$2),0)+IF($K54&gt;0,INDEX($O$4:$Z$323,$K54,V$2),0)+IF($L54&gt;0,INDEX($O$4:$Z$323,$L54,V$2),0))</f>
        <v>0</v>
      </c>
      <c r="AI54" s="259">
        <f>IF(AND(NOT(_incrementaisPassadas),
      OR(
       AND(_semanaAtual&gt;Prevs!L$6,_tipo="Semanal"),
       AND(_mes&gt;AI$2,_tipo="Mensal")
      )), 0,
IF($G54&gt;0,INDEX($O$4:$Z$323,$G54,W$2),0)+IF($H54&gt;0,INDEX($O$4:$Z$323,$H54,W$2),0)+IF($I54&gt;0,INDEX($O$4:$Z$323,$I54,W$2),0)+IF($J54&gt;0,INDEX($O$4:$Z$323,$J54,W$2),0)+IF($K54&gt;0,INDEX($O$4:$Z$323,$K54,W$2),0)+IF($L54&gt;0,INDEX($O$4:$Z$323,$L54,W$2),0))</f>
        <v>0</v>
      </c>
      <c r="AJ54" s="259">
        <f>IF(AND(NOT(_incrementaisPassadas),
      OR(
       AND(_semanaAtual&gt;Prevs!M$6,_tipo="Semanal"),
       AND(_mes&gt;AJ$2,_tipo="Mensal")
      )), 0,
IF($G54&gt;0,INDEX($O$4:$Z$323,$G54,X$2),0)+IF($H54&gt;0,INDEX($O$4:$Z$323,$H54,X$2),0)+IF($I54&gt;0,INDEX($O$4:$Z$323,$I54,X$2),0)+IF($J54&gt;0,INDEX($O$4:$Z$323,$J54,X$2),0)+IF($K54&gt;0,INDEX($O$4:$Z$323,$K54,X$2),0)+IF($L54&gt;0,INDEX($O$4:$Z$323,$L54,X$2),0))</f>
        <v>0</v>
      </c>
      <c r="AK54" s="259">
        <f>IF(AND(NOT(_incrementaisPassadas),
      OR(
       AND(_semanaAtual&gt;Prevs!N$6,_tipo="Semanal"),
       AND(_mes&gt;AK$2,_tipo="Mensal")
      )), 0,
IF($G54&gt;0,INDEX($O$4:$Z$323,$G54,Y$2),0)+IF($H54&gt;0,INDEX($O$4:$Z$323,$H54,Y$2),0)+IF($I54&gt;0,INDEX($O$4:$Z$323,$I54,Y$2),0)+IF($J54&gt;0,INDEX($O$4:$Z$323,$J54,Y$2),0)+IF($K54&gt;0,INDEX($O$4:$Z$323,$K54,Y$2),0)+IF($L54&gt;0,INDEX($O$4:$Z$323,$L54,Y$2),0))</f>
        <v>0</v>
      </c>
      <c r="AL54" s="259">
        <f>IF(AND(NOT(_incrementaisPassadas),
      OR(
       AND(_semanaAtual&gt;Prevs!O$6,_tipo="Semanal"),
       AND(_mes&gt;AL$2,_tipo="Mensal")
      )), 0,
IF($G54&gt;0,INDEX($O$4:$Z$323,$G54,Z$2),0)+IF($H54&gt;0,INDEX($O$4:$Z$323,$H54,Z$2),0)+IF($I54&gt;0,INDEX($O$4:$Z$323,$I54,Z$2),0)+IF($J54&gt;0,INDEX($O$4:$Z$323,$J54,Z$2),0)+IF($K54&gt;0,INDEX($O$4:$Z$323,$K54,Z$2),0)+IF($L54&gt;0,INDEX($O$4:$Z$323,$L54,Z$2),0))</f>
        <v>0</v>
      </c>
      <c r="AM54" s="113">
        <f t="shared" si="0"/>
        <v>675</v>
      </c>
      <c r="AN54">
        <f t="shared" si="1"/>
        <v>728</v>
      </c>
      <c r="AO54">
        <f t="shared" si="2"/>
        <v>620</v>
      </c>
      <c r="AP54">
        <f t="shared" si="3"/>
        <v>457</v>
      </c>
      <c r="AQ54">
        <f t="shared" si="4"/>
        <v>419</v>
      </c>
      <c r="AR54">
        <f t="shared" si="5"/>
        <v>439</v>
      </c>
      <c r="AS54">
        <f t="shared" si="6"/>
        <v>380</v>
      </c>
      <c r="AT54">
        <f t="shared" si="7"/>
        <v>318</v>
      </c>
      <c r="AU54">
        <f t="shared" si="8"/>
        <v>350</v>
      </c>
      <c r="AV54">
        <f t="shared" si="9"/>
        <v>409</v>
      </c>
      <c r="AW54">
        <f t="shared" si="10"/>
        <v>391</v>
      </c>
      <c r="AX54">
        <f t="shared" si="11"/>
        <v>478</v>
      </c>
      <c r="BC54" s="259">
        <v>50</v>
      </c>
    </row>
    <row r="55" spans="1:56" hidden="1" x14ac:dyDescent="0.25">
      <c r="A55" s="113">
        <v>52</v>
      </c>
      <c r="B55" s="176" t="s">
        <v>564</v>
      </c>
      <c r="C55" s="113">
        <v>1931</v>
      </c>
      <c r="D55" s="113">
        <v>2013</v>
      </c>
      <c r="E55" s="177" t="s">
        <v>5</v>
      </c>
      <c r="F55" s="177" t="s">
        <v>307</v>
      </c>
      <c r="G55" s="357"/>
      <c r="H55" s="357"/>
      <c r="N55" s="113">
        <f>MATCH(A55,Entrada!$A$53:$A$372,0)</f>
        <v>52</v>
      </c>
      <c r="O55">
        <f>IF(NOT(ISNA($N55)),INDEX(Entrada!$C$53:$N$372,$N55,O$2),0)</f>
        <v>699</v>
      </c>
      <c r="P55">
        <f>IF(NOT(ISNA($N55)),INDEX(Entrada!$C$53:$N$372,$N55,P$2),0)</f>
        <v>755</v>
      </c>
      <c r="Q55">
        <f>IF(NOT(ISNA($N55)),INDEX(Entrada!$C$53:$N$372,$N55,Q$2),0)</f>
        <v>644</v>
      </c>
      <c r="R55">
        <f>IF(NOT(ISNA($N55)),INDEX(Entrada!$C$53:$N$372,$N55,R$2),0)</f>
        <v>476</v>
      </c>
      <c r="S55">
        <f>IF(NOT(ISNA($N55)),INDEX(Entrada!$C$53:$N$372,$N55,S$2),0)</f>
        <v>436</v>
      </c>
      <c r="T55">
        <f>IF(NOT(ISNA($N55)),INDEX(Entrada!$C$53:$N$372,$N55,T$2),0)</f>
        <v>457</v>
      </c>
      <c r="U55">
        <f>IF(NOT(ISNA($N55)),INDEX(Entrada!$C$53:$N$372,$N55,U$2),0)</f>
        <v>395</v>
      </c>
      <c r="V55" s="192">
        <f>IF(NOT(ISNA($N55)),INDEX(Entrada!$C$53:$N$372,$N55,V$2),0)</f>
        <v>331</v>
      </c>
      <c r="W55" s="192">
        <f>IF(NOT(ISNA($N55)),INDEX(Entrada!$C$53:$N$372,$N55,W$2),0)</f>
        <v>364</v>
      </c>
      <c r="X55" s="192">
        <f>IF(NOT(ISNA($N55)),INDEX(Entrada!$C$53:$N$372,$N55,X$2),0)</f>
        <v>425</v>
      </c>
      <c r="Y55" s="192">
        <f>IF(NOT(ISNA($N55)),INDEX(Entrada!$C$53:$N$372,$N55,Y$2),0)</f>
        <v>406</v>
      </c>
      <c r="Z55" s="192">
        <f>IF(NOT(ISNA($N55)),INDEX(Entrada!$C$53:$N$372,$N55,Z$2),0)</f>
        <v>497</v>
      </c>
      <c r="AA55" s="259">
        <f>IF(AND(NOT(_incrementaisPassadas),
      OR(
       AND(_semanaAtual&gt;Prevs!D$6,_tipo="Semanal"),
       AND(_mes&gt;AA$2,_tipo="Mensal")
      )), 0,
IF($G55&gt;0,INDEX($O$4:$Z$323,$G55,O$2),0)+IF($H55&gt;0,INDEX($O$4:$Z$323,$H55,O$2),0)+IF($I55&gt;0,INDEX($O$4:$Z$323,$I55,O$2),0)+IF($J55&gt;0,INDEX($O$4:$Z$323,$J55,O$2),0)+IF($K55&gt;0,INDEX($O$4:$Z$323,$K55,O$2),0)+IF($L55&gt;0,INDEX($O$4:$Z$323,$L55,O$2),0))</f>
        <v>0</v>
      </c>
      <c r="AB55" s="259">
        <f>IF(AND(NOT(_incrementaisPassadas),
      OR(
       AND(_semanaAtual&gt;Prevs!E$6,_tipo="Semanal"),
       AND(_mes&gt;AB$2,_tipo="Mensal")
      )), 0,
IF($G55&gt;0,INDEX($O$4:$Z$323,$G55,P$2),0)+IF($H55&gt;0,INDEX($O$4:$Z$323,$H55,P$2),0)+IF($I55&gt;0,INDEX($O$4:$Z$323,$I55,P$2),0)+IF($J55&gt;0,INDEX($O$4:$Z$323,$J55,P$2),0)+IF($K55&gt;0,INDEX($O$4:$Z$323,$K55,P$2),0)+IF($L55&gt;0,INDEX($O$4:$Z$323,$L55,P$2),0))</f>
        <v>0</v>
      </c>
      <c r="AC55" s="259">
        <f>IF(AND(NOT(_incrementaisPassadas),
      OR(
       AND(_semanaAtual&gt;Prevs!F$6,_tipo="Semanal"),
       AND(_mes&gt;AC$2,_tipo="Mensal")
      )), 0,
IF($G55&gt;0,INDEX($O$4:$Z$323,$G55,Q$2),0)+IF($H55&gt;0,INDEX($O$4:$Z$323,$H55,Q$2),0)+IF($I55&gt;0,INDEX($O$4:$Z$323,$I55,Q$2),0)+IF($J55&gt;0,INDEX($O$4:$Z$323,$J55,Q$2),0)+IF($K55&gt;0,INDEX($O$4:$Z$323,$K55,Q$2),0)+IF($L55&gt;0,INDEX($O$4:$Z$323,$L55,Q$2),0))</f>
        <v>0</v>
      </c>
      <c r="AD55" s="259">
        <f>IF(AND(NOT(_incrementaisPassadas),
      OR(
       AND(_semanaAtual&gt;Prevs!G$6,_tipo="Semanal"),
       AND(_mes&gt;AD$2,_tipo="Mensal")
      )), 0,
IF($G55&gt;0,INDEX($O$4:$Z$323,$G55,R$2),0)+IF($H55&gt;0,INDEX($O$4:$Z$323,$H55,R$2),0)+IF($I55&gt;0,INDEX($O$4:$Z$323,$I55,R$2),0)+IF($J55&gt;0,INDEX($O$4:$Z$323,$J55,R$2),0)+IF($K55&gt;0,INDEX($O$4:$Z$323,$K55,R$2),0)+IF($L55&gt;0,INDEX($O$4:$Z$323,$L55,R$2),0))</f>
        <v>0</v>
      </c>
      <c r="AE55" s="259">
        <f>IF(AND(NOT(_incrementaisPassadas),
      OR(
       AND(_semanaAtual&gt;Prevs!H$6,_tipo="Semanal"),
       AND(_mes&gt;AE$2,_tipo="Mensal")
      )), 0,
IF($G55&gt;0,INDEX($O$4:$Z$323,$G55,S$2),0)+IF($H55&gt;0,INDEX($O$4:$Z$323,$H55,S$2),0)+IF($I55&gt;0,INDEX($O$4:$Z$323,$I55,S$2),0)+IF($J55&gt;0,INDEX($O$4:$Z$323,$J55,S$2),0)+IF($K55&gt;0,INDEX($O$4:$Z$323,$K55,S$2),0)+IF($L55&gt;0,INDEX($O$4:$Z$323,$L55,S$2),0))</f>
        <v>0</v>
      </c>
      <c r="AF55" s="259">
        <f>IF(AND(NOT(_incrementaisPassadas),
      OR(
       AND(_semanaAtual&gt;Prevs!I$6,_tipo="Semanal"),
       AND(_mes&gt;AF$2,_tipo="Mensal")
      )), 0,
IF($G55&gt;0,INDEX($O$4:$Z$323,$G55,T$2),0)+IF($H55&gt;0,INDEX($O$4:$Z$323,$H55,T$2),0)+IF($I55&gt;0,INDEX($O$4:$Z$323,$I55,T$2),0)+IF($J55&gt;0,INDEX($O$4:$Z$323,$J55,T$2),0)+IF($K55&gt;0,INDEX($O$4:$Z$323,$K55,T$2),0)+IF($L55&gt;0,INDEX($O$4:$Z$323,$L55,T$2),0))</f>
        <v>0</v>
      </c>
      <c r="AG55" s="259">
        <f>IF(AND(NOT(_incrementaisPassadas),
      OR(
       AND(_semanaAtual&gt;Prevs!J$6,_tipo="Semanal"),
       AND(_mes&gt;AG$2,_tipo="Mensal")
      )), 0,
IF($G55&gt;0,INDEX($O$4:$Z$323,$G55,U$2),0)+IF($H55&gt;0,INDEX($O$4:$Z$323,$H55,U$2),0)+IF($I55&gt;0,INDEX($O$4:$Z$323,$I55,U$2),0)+IF($J55&gt;0,INDEX($O$4:$Z$323,$J55,U$2),0)+IF($K55&gt;0,INDEX($O$4:$Z$323,$K55,U$2),0)+IF($L55&gt;0,INDEX($O$4:$Z$323,$L55,U$2),0))</f>
        <v>0</v>
      </c>
      <c r="AH55" s="259">
        <f>IF(AND(NOT(_incrementaisPassadas),
      OR(
       AND(_semanaAtual&gt;Prevs!K$6,_tipo="Semanal"),
       AND(_mes&gt;AH$2,_tipo="Mensal")
      )), 0,
IF($G55&gt;0,INDEX($O$4:$Z$323,$G55,V$2),0)+IF($H55&gt;0,INDEX($O$4:$Z$323,$H55,V$2),0)+IF($I55&gt;0,INDEX($O$4:$Z$323,$I55,V$2),0)+IF($J55&gt;0,INDEX($O$4:$Z$323,$J55,V$2),0)+IF($K55&gt;0,INDEX($O$4:$Z$323,$K55,V$2),0)+IF($L55&gt;0,INDEX($O$4:$Z$323,$L55,V$2),0))</f>
        <v>0</v>
      </c>
      <c r="AI55" s="259">
        <f>IF(AND(NOT(_incrementaisPassadas),
      OR(
       AND(_semanaAtual&gt;Prevs!L$6,_tipo="Semanal"),
       AND(_mes&gt;AI$2,_tipo="Mensal")
      )), 0,
IF($G55&gt;0,INDEX($O$4:$Z$323,$G55,W$2),0)+IF($H55&gt;0,INDEX($O$4:$Z$323,$H55,W$2),0)+IF($I55&gt;0,INDEX($O$4:$Z$323,$I55,W$2),0)+IF($J55&gt;0,INDEX($O$4:$Z$323,$J55,W$2),0)+IF($K55&gt;0,INDEX($O$4:$Z$323,$K55,W$2),0)+IF($L55&gt;0,INDEX($O$4:$Z$323,$L55,W$2),0))</f>
        <v>0</v>
      </c>
      <c r="AJ55" s="259">
        <f>IF(AND(NOT(_incrementaisPassadas),
      OR(
       AND(_semanaAtual&gt;Prevs!M$6,_tipo="Semanal"),
       AND(_mes&gt;AJ$2,_tipo="Mensal")
      )), 0,
IF($G55&gt;0,INDEX($O$4:$Z$323,$G55,X$2),0)+IF($H55&gt;0,INDEX($O$4:$Z$323,$H55,X$2),0)+IF($I55&gt;0,INDEX($O$4:$Z$323,$I55,X$2),0)+IF($J55&gt;0,INDEX($O$4:$Z$323,$J55,X$2),0)+IF($K55&gt;0,INDEX($O$4:$Z$323,$K55,X$2),0)+IF($L55&gt;0,INDEX($O$4:$Z$323,$L55,X$2),0))</f>
        <v>0</v>
      </c>
      <c r="AK55" s="259">
        <f>IF(AND(NOT(_incrementaisPassadas),
      OR(
       AND(_semanaAtual&gt;Prevs!N$6,_tipo="Semanal"),
       AND(_mes&gt;AK$2,_tipo="Mensal")
      )), 0,
IF($G55&gt;0,INDEX($O$4:$Z$323,$G55,Y$2),0)+IF($H55&gt;0,INDEX($O$4:$Z$323,$H55,Y$2),0)+IF($I55&gt;0,INDEX($O$4:$Z$323,$I55,Y$2),0)+IF($J55&gt;0,INDEX($O$4:$Z$323,$J55,Y$2),0)+IF($K55&gt;0,INDEX($O$4:$Z$323,$K55,Y$2),0)+IF($L55&gt;0,INDEX($O$4:$Z$323,$L55,Y$2),0))</f>
        <v>0</v>
      </c>
      <c r="AL55" s="259">
        <f>IF(AND(NOT(_incrementaisPassadas),
      OR(
       AND(_semanaAtual&gt;Prevs!O$6,_tipo="Semanal"),
       AND(_mes&gt;AL$2,_tipo="Mensal")
      )), 0,
IF($G55&gt;0,INDEX($O$4:$Z$323,$G55,Z$2),0)+IF($H55&gt;0,INDEX($O$4:$Z$323,$H55,Z$2),0)+IF($I55&gt;0,INDEX($O$4:$Z$323,$I55,Z$2),0)+IF($J55&gt;0,INDEX($O$4:$Z$323,$J55,Z$2),0)+IF($K55&gt;0,INDEX($O$4:$Z$323,$K55,Z$2),0)+IF($L55&gt;0,INDEX($O$4:$Z$323,$L55,Z$2),0))</f>
        <v>0</v>
      </c>
      <c r="AM55" s="113">
        <f t="shared" si="0"/>
        <v>699</v>
      </c>
      <c r="AN55">
        <f t="shared" si="1"/>
        <v>755</v>
      </c>
      <c r="AO55">
        <f t="shared" si="2"/>
        <v>644</v>
      </c>
      <c r="AP55">
        <f t="shared" si="3"/>
        <v>476</v>
      </c>
      <c r="AQ55">
        <f t="shared" si="4"/>
        <v>436</v>
      </c>
      <c r="AR55">
        <f t="shared" si="5"/>
        <v>457</v>
      </c>
      <c r="AS55">
        <f t="shared" si="6"/>
        <v>395</v>
      </c>
      <c r="AT55">
        <f t="shared" si="7"/>
        <v>331</v>
      </c>
      <c r="AU55">
        <f t="shared" si="8"/>
        <v>364</v>
      </c>
      <c r="AV55">
        <f t="shared" si="9"/>
        <v>425</v>
      </c>
      <c r="AW55">
        <f t="shared" si="10"/>
        <v>406</v>
      </c>
      <c r="AX55">
        <f t="shared" si="11"/>
        <v>497</v>
      </c>
      <c r="BC55" s="259">
        <v>51</v>
      </c>
    </row>
    <row r="56" spans="1:56" hidden="1" x14ac:dyDescent="0.25">
      <c r="A56" s="113">
        <v>53</v>
      </c>
      <c r="B56" s="176"/>
      <c r="C56" s="113">
        <v>0</v>
      </c>
      <c r="D56" s="113">
        <v>0</v>
      </c>
      <c r="E56" s="113" t="s">
        <v>686</v>
      </c>
      <c r="F56" s="113" t="s">
        <v>686</v>
      </c>
      <c r="G56" s="357"/>
      <c r="H56" s="357"/>
      <c r="N56" s="113">
        <f>MATCH(A56,Entrada!$A$53:$A$372,0)</f>
        <v>53</v>
      </c>
      <c r="O56">
        <f>IF(NOT(ISNA($N56)),INDEX(Entrada!$C$53:$N$372,$N56,O$2),0)</f>
        <v>0</v>
      </c>
      <c r="P56">
        <f>IF(NOT(ISNA($N56)),INDEX(Entrada!$C$53:$N$372,$N56,P$2),0)</f>
        <v>0</v>
      </c>
      <c r="Q56">
        <f>IF(NOT(ISNA($N56)),INDEX(Entrada!$C$53:$N$372,$N56,Q$2),0)</f>
        <v>0</v>
      </c>
      <c r="R56">
        <f>IF(NOT(ISNA($N56)),INDEX(Entrada!$C$53:$N$372,$N56,R$2),0)</f>
        <v>0</v>
      </c>
      <c r="S56">
        <f>IF(NOT(ISNA($N56)),INDEX(Entrada!$C$53:$N$372,$N56,S$2),0)</f>
        <v>0</v>
      </c>
      <c r="T56">
        <f>IF(NOT(ISNA($N56)),INDEX(Entrada!$C$53:$N$372,$N56,T$2),0)</f>
        <v>0</v>
      </c>
      <c r="U56">
        <f>IF(NOT(ISNA($N56)),INDEX(Entrada!$C$53:$N$372,$N56,U$2),0)</f>
        <v>0</v>
      </c>
      <c r="V56" s="192">
        <f>IF(NOT(ISNA($N56)),INDEX(Entrada!$C$53:$N$372,$N56,V$2),0)</f>
        <v>0</v>
      </c>
      <c r="W56" s="192">
        <f>IF(NOT(ISNA($N56)),INDEX(Entrada!$C$53:$N$372,$N56,W$2),0)</f>
        <v>0</v>
      </c>
      <c r="X56" s="192">
        <f>IF(NOT(ISNA($N56)),INDEX(Entrada!$C$53:$N$372,$N56,X$2),0)</f>
        <v>0</v>
      </c>
      <c r="Y56" s="192">
        <f>IF(NOT(ISNA($N56)),INDEX(Entrada!$C$53:$N$372,$N56,Y$2),0)</f>
        <v>0</v>
      </c>
      <c r="Z56" s="192">
        <f>IF(NOT(ISNA($N56)),INDEX(Entrada!$C$53:$N$372,$N56,Z$2),0)</f>
        <v>0</v>
      </c>
      <c r="AA56" s="259">
        <f>IF(AND(NOT(_incrementaisPassadas),
      OR(
       AND(_semanaAtual&gt;Prevs!D$6,_tipo="Semanal"),
       AND(_mes&gt;AA$2,_tipo="Mensal")
      )), 0,
IF($G56&gt;0,INDEX($O$4:$Z$323,$G56,O$2),0)+IF($H56&gt;0,INDEX($O$4:$Z$323,$H56,O$2),0)+IF($I56&gt;0,INDEX($O$4:$Z$323,$I56,O$2),0)+IF($J56&gt;0,INDEX($O$4:$Z$323,$J56,O$2),0)+IF($K56&gt;0,INDEX($O$4:$Z$323,$K56,O$2),0)+IF($L56&gt;0,INDEX($O$4:$Z$323,$L56,O$2),0))</f>
        <v>0</v>
      </c>
      <c r="AB56" s="259">
        <f>IF(AND(NOT(_incrementaisPassadas),
      OR(
       AND(_semanaAtual&gt;Prevs!E$6,_tipo="Semanal"),
       AND(_mes&gt;AB$2,_tipo="Mensal")
      )), 0,
IF($G56&gt;0,INDEX($O$4:$Z$323,$G56,P$2),0)+IF($H56&gt;0,INDEX($O$4:$Z$323,$H56,P$2),0)+IF($I56&gt;0,INDEX($O$4:$Z$323,$I56,P$2),0)+IF($J56&gt;0,INDEX($O$4:$Z$323,$J56,P$2),0)+IF($K56&gt;0,INDEX($O$4:$Z$323,$K56,P$2),0)+IF($L56&gt;0,INDEX($O$4:$Z$323,$L56,P$2),0))</f>
        <v>0</v>
      </c>
      <c r="AC56" s="259">
        <f>IF(AND(NOT(_incrementaisPassadas),
      OR(
       AND(_semanaAtual&gt;Prevs!F$6,_tipo="Semanal"),
       AND(_mes&gt;AC$2,_tipo="Mensal")
      )), 0,
IF($G56&gt;0,INDEX($O$4:$Z$323,$G56,Q$2),0)+IF($H56&gt;0,INDEX($O$4:$Z$323,$H56,Q$2),0)+IF($I56&gt;0,INDEX($O$4:$Z$323,$I56,Q$2),0)+IF($J56&gt;0,INDEX($O$4:$Z$323,$J56,Q$2),0)+IF($K56&gt;0,INDEX($O$4:$Z$323,$K56,Q$2),0)+IF($L56&gt;0,INDEX($O$4:$Z$323,$L56,Q$2),0))</f>
        <v>0</v>
      </c>
      <c r="AD56" s="259">
        <f>IF(AND(NOT(_incrementaisPassadas),
      OR(
       AND(_semanaAtual&gt;Prevs!G$6,_tipo="Semanal"),
       AND(_mes&gt;AD$2,_tipo="Mensal")
      )), 0,
IF($G56&gt;0,INDEX($O$4:$Z$323,$G56,R$2),0)+IF($H56&gt;0,INDEX($O$4:$Z$323,$H56,R$2),0)+IF($I56&gt;0,INDEX($O$4:$Z$323,$I56,R$2),0)+IF($J56&gt;0,INDEX($O$4:$Z$323,$J56,R$2),0)+IF($K56&gt;0,INDEX($O$4:$Z$323,$K56,R$2),0)+IF($L56&gt;0,INDEX($O$4:$Z$323,$L56,R$2),0))</f>
        <v>0</v>
      </c>
      <c r="AE56" s="259">
        <f>IF(AND(NOT(_incrementaisPassadas),
      OR(
       AND(_semanaAtual&gt;Prevs!H$6,_tipo="Semanal"),
       AND(_mes&gt;AE$2,_tipo="Mensal")
      )), 0,
IF($G56&gt;0,INDEX($O$4:$Z$323,$G56,S$2),0)+IF($H56&gt;0,INDEX($O$4:$Z$323,$H56,S$2),0)+IF($I56&gt;0,INDEX($O$4:$Z$323,$I56,S$2),0)+IF($J56&gt;0,INDEX($O$4:$Z$323,$J56,S$2),0)+IF($K56&gt;0,INDEX($O$4:$Z$323,$K56,S$2),0)+IF($L56&gt;0,INDEX($O$4:$Z$323,$L56,S$2),0))</f>
        <v>0</v>
      </c>
      <c r="AF56" s="259">
        <f>IF(AND(NOT(_incrementaisPassadas),
      OR(
       AND(_semanaAtual&gt;Prevs!I$6,_tipo="Semanal"),
       AND(_mes&gt;AF$2,_tipo="Mensal")
      )), 0,
IF($G56&gt;0,INDEX($O$4:$Z$323,$G56,T$2),0)+IF($H56&gt;0,INDEX($O$4:$Z$323,$H56,T$2),0)+IF($I56&gt;0,INDEX($O$4:$Z$323,$I56,T$2),0)+IF($J56&gt;0,INDEX($O$4:$Z$323,$J56,T$2),0)+IF($K56&gt;0,INDEX($O$4:$Z$323,$K56,T$2),0)+IF($L56&gt;0,INDEX($O$4:$Z$323,$L56,T$2),0))</f>
        <v>0</v>
      </c>
      <c r="AG56" s="259">
        <f>IF(AND(NOT(_incrementaisPassadas),
      OR(
       AND(_semanaAtual&gt;Prevs!J$6,_tipo="Semanal"),
       AND(_mes&gt;AG$2,_tipo="Mensal")
      )), 0,
IF($G56&gt;0,INDEX($O$4:$Z$323,$G56,U$2),0)+IF($H56&gt;0,INDEX($O$4:$Z$323,$H56,U$2),0)+IF($I56&gt;0,INDEX($O$4:$Z$323,$I56,U$2),0)+IF($J56&gt;0,INDEX($O$4:$Z$323,$J56,U$2),0)+IF($K56&gt;0,INDEX($O$4:$Z$323,$K56,U$2),0)+IF($L56&gt;0,INDEX($O$4:$Z$323,$L56,U$2),0))</f>
        <v>0</v>
      </c>
      <c r="AH56" s="259">
        <f>IF(AND(NOT(_incrementaisPassadas),
      OR(
       AND(_semanaAtual&gt;Prevs!K$6,_tipo="Semanal"),
       AND(_mes&gt;AH$2,_tipo="Mensal")
      )), 0,
IF($G56&gt;0,INDEX($O$4:$Z$323,$G56,V$2),0)+IF($H56&gt;0,INDEX($O$4:$Z$323,$H56,V$2),0)+IF($I56&gt;0,INDEX($O$4:$Z$323,$I56,V$2),0)+IF($J56&gt;0,INDEX($O$4:$Z$323,$J56,V$2),0)+IF($K56&gt;0,INDEX($O$4:$Z$323,$K56,V$2),0)+IF($L56&gt;0,INDEX($O$4:$Z$323,$L56,V$2),0))</f>
        <v>0</v>
      </c>
      <c r="AI56" s="259">
        <f>IF(AND(NOT(_incrementaisPassadas),
      OR(
       AND(_semanaAtual&gt;Prevs!L$6,_tipo="Semanal"),
       AND(_mes&gt;AI$2,_tipo="Mensal")
      )), 0,
IF($G56&gt;0,INDEX($O$4:$Z$323,$G56,W$2),0)+IF($H56&gt;0,INDEX($O$4:$Z$323,$H56,W$2),0)+IF($I56&gt;0,INDEX($O$4:$Z$323,$I56,W$2),0)+IF($J56&gt;0,INDEX($O$4:$Z$323,$J56,W$2),0)+IF($K56&gt;0,INDEX($O$4:$Z$323,$K56,W$2),0)+IF($L56&gt;0,INDEX($O$4:$Z$323,$L56,W$2),0))</f>
        <v>0</v>
      </c>
      <c r="AJ56" s="259">
        <f>IF(AND(NOT(_incrementaisPassadas),
      OR(
       AND(_semanaAtual&gt;Prevs!M$6,_tipo="Semanal"),
       AND(_mes&gt;AJ$2,_tipo="Mensal")
      )), 0,
IF($G56&gt;0,INDEX($O$4:$Z$323,$G56,X$2),0)+IF($H56&gt;0,INDEX($O$4:$Z$323,$H56,X$2),0)+IF($I56&gt;0,INDEX($O$4:$Z$323,$I56,X$2),0)+IF($J56&gt;0,INDEX($O$4:$Z$323,$J56,X$2),0)+IF($K56&gt;0,INDEX($O$4:$Z$323,$K56,X$2),0)+IF($L56&gt;0,INDEX($O$4:$Z$323,$L56,X$2),0))</f>
        <v>0</v>
      </c>
      <c r="AK56" s="259">
        <f>IF(AND(NOT(_incrementaisPassadas),
      OR(
       AND(_semanaAtual&gt;Prevs!N$6,_tipo="Semanal"),
       AND(_mes&gt;AK$2,_tipo="Mensal")
      )), 0,
IF($G56&gt;0,INDEX($O$4:$Z$323,$G56,Y$2),0)+IF($H56&gt;0,INDEX($O$4:$Z$323,$H56,Y$2),0)+IF($I56&gt;0,INDEX($O$4:$Z$323,$I56,Y$2),0)+IF($J56&gt;0,INDEX($O$4:$Z$323,$J56,Y$2),0)+IF($K56&gt;0,INDEX($O$4:$Z$323,$K56,Y$2),0)+IF($L56&gt;0,INDEX($O$4:$Z$323,$L56,Y$2),0))</f>
        <v>0</v>
      </c>
      <c r="AL56" s="259">
        <f>IF(AND(NOT(_incrementaisPassadas),
      OR(
       AND(_semanaAtual&gt;Prevs!O$6,_tipo="Semanal"),
       AND(_mes&gt;AL$2,_tipo="Mensal")
      )), 0,
IF($G56&gt;0,INDEX($O$4:$Z$323,$G56,Z$2),0)+IF($H56&gt;0,INDEX($O$4:$Z$323,$H56,Z$2),0)+IF($I56&gt;0,INDEX($O$4:$Z$323,$I56,Z$2),0)+IF($J56&gt;0,INDEX($O$4:$Z$323,$J56,Z$2),0)+IF($K56&gt;0,INDEX($O$4:$Z$323,$K56,Z$2),0)+IF($L56&gt;0,INDEX($O$4:$Z$323,$L56,Z$2),0))</f>
        <v>0</v>
      </c>
      <c r="AM56" s="113">
        <f t="shared" si="0"/>
        <v>0</v>
      </c>
      <c r="AN56">
        <f t="shared" si="1"/>
        <v>0</v>
      </c>
      <c r="AO56">
        <f t="shared" si="2"/>
        <v>0</v>
      </c>
      <c r="AP56">
        <f t="shared" si="3"/>
        <v>0</v>
      </c>
      <c r="AQ56">
        <f t="shared" si="4"/>
        <v>0</v>
      </c>
      <c r="AR56">
        <f t="shared" si="5"/>
        <v>0</v>
      </c>
      <c r="AS56">
        <f t="shared" si="6"/>
        <v>0</v>
      </c>
      <c r="AT56">
        <f t="shared" si="7"/>
        <v>0</v>
      </c>
      <c r="AU56">
        <f t="shared" si="8"/>
        <v>0</v>
      </c>
      <c r="AV56">
        <f t="shared" si="9"/>
        <v>0</v>
      </c>
      <c r="AW56">
        <f t="shared" si="10"/>
        <v>0</v>
      </c>
      <c r="AX56">
        <f t="shared" si="11"/>
        <v>0</v>
      </c>
    </row>
    <row r="57" spans="1:56" hidden="1" x14ac:dyDescent="0.25">
      <c r="A57" s="113">
        <v>54</v>
      </c>
      <c r="B57" s="176"/>
      <c r="C57" s="113">
        <v>0</v>
      </c>
      <c r="D57" s="113">
        <v>0</v>
      </c>
      <c r="E57" s="113" t="s">
        <v>686</v>
      </c>
      <c r="F57" s="113" t="s">
        <v>686</v>
      </c>
      <c r="G57" s="357"/>
      <c r="H57" s="357"/>
      <c r="N57" s="113">
        <f>MATCH(A57,Entrada!$A$53:$A$372,0)</f>
        <v>54</v>
      </c>
      <c r="O57">
        <f>IF(NOT(ISNA($N57)),INDEX(Entrada!$C$53:$N$372,$N57,O$2),0)</f>
        <v>159</v>
      </c>
      <c r="P57">
        <f>IF(NOT(ISNA($N57)),INDEX(Entrada!$C$53:$N$372,$N57,P$2),0)</f>
        <v>163</v>
      </c>
      <c r="Q57">
        <f>IF(NOT(ISNA($N57)),INDEX(Entrada!$C$53:$N$372,$N57,Q$2),0)</f>
        <v>139</v>
      </c>
      <c r="R57">
        <f>IF(NOT(ISNA($N57)),INDEX(Entrada!$C$53:$N$372,$N57,R$2),0)</f>
        <v>104</v>
      </c>
      <c r="S57">
        <f>IF(NOT(ISNA($N57)),INDEX(Entrada!$C$53:$N$372,$N57,S$2),0)</f>
        <v>130</v>
      </c>
      <c r="T57">
        <f>IF(NOT(ISNA($N57)),INDEX(Entrada!$C$53:$N$372,$N57,T$2),0)</f>
        <v>160</v>
      </c>
      <c r="U57">
        <f>IF(NOT(ISNA($N57)),INDEX(Entrada!$C$53:$N$372,$N57,U$2),0)</f>
        <v>171</v>
      </c>
      <c r="V57" s="192">
        <f>IF(NOT(ISNA($N57)),INDEX(Entrada!$C$53:$N$372,$N57,V$2),0)</f>
        <v>138</v>
      </c>
      <c r="W57" s="192">
        <f>IF(NOT(ISNA($N57)),INDEX(Entrada!$C$53:$N$372,$N57,W$2),0)</f>
        <v>152</v>
      </c>
      <c r="X57" s="192">
        <f>IF(NOT(ISNA($N57)),INDEX(Entrada!$C$53:$N$372,$N57,X$2),0)</f>
        <v>197</v>
      </c>
      <c r="Y57" s="192">
        <f>IF(NOT(ISNA($N57)),INDEX(Entrada!$C$53:$N$372,$N57,Y$2),0)</f>
        <v>158</v>
      </c>
      <c r="Z57" s="192">
        <f>IF(NOT(ISNA($N57)),INDEX(Entrada!$C$53:$N$372,$N57,Z$2),0)</f>
        <v>142</v>
      </c>
      <c r="AA57" s="259">
        <f>IF(AND(NOT(_incrementaisPassadas),
      OR(
       AND(_semanaAtual&gt;Prevs!D$6,_tipo="Semanal"),
       AND(_mes&gt;AA$2,_tipo="Mensal")
      )), 0,
IF($G57&gt;0,INDEX($O$4:$Z$323,$G57,O$2),0)+IF($H57&gt;0,INDEX($O$4:$Z$323,$H57,O$2),0)+IF($I57&gt;0,INDEX($O$4:$Z$323,$I57,O$2),0)+IF($J57&gt;0,INDEX($O$4:$Z$323,$J57,O$2),0)+IF($K57&gt;0,INDEX($O$4:$Z$323,$K57,O$2),0)+IF($L57&gt;0,INDEX($O$4:$Z$323,$L57,O$2),0))</f>
        <v>0</v>
      </c>
      <c r="AB57" s="259">
        <f>IF(AND(NOT(_incrementaisPassadas),
      OR(
       AND(_semanaAtual&gt;Prevs!E$6,_tipo="Semanal"),
       AND(_mes&gt;AB$2,_tipo="Mensal")
      )), 0,
IF($G57&gt;0,INDEX($O$4:$Z$323,$G57,P$2),0)+IF($H57&gt;0,INDEX($O$4:$Z$323,$H57,P$2),0)+IF($I57&gt;0,INDEX($O$4:$Z$323,$I57,P$2),0)+IF($J57&gt;0,INDEX($O$4:$Z$323,$J57,P$2),0)+IF($K57&gt;0,INDEX($O$4:$Z$323,$K57,P$2),0)+IF($L57&gt;0,INDEX($O$4:$Z$323,$L57,P$2),0))</f>
        <v>0</v>
      </c>
      <c r="AC57" s="259">
        <f>IF(AND(NOT(_incrementaisPassadas),
      OR(
       AND(_semanaAtual&gt;Prevs!F$6,_tipo="Semanal"),
       AND(_mes&gt;AC$2,_tipo="Mensal")
      )), 0,
IF($G57&gt;0,INDEX($O$4:$Z$323,$G57,Q$2),0)+IF($H57&gt;0,INDEX($O$4:$Z$323,$H57,Q$2),0)+IF($I57&gt;0,INDEX($O$4:$Z$323,$I57,Q$2),0)+IF($J57&gt;0,INDEX($O$4:$Z$323,$J57,Q$2),0)+IF($K57&gt;0,INDEX($O$4:$Z$323,$K57,Q$2),0)+IF($L57&gt;0,INDEX($O$4:$Z$323,$L57,Q$2),0))</f>
        <v>0</v>
      </c>
      <c r="AD57" s="259">
        <f>IF(AND(NOT(_incrementaisPassadas),
      OR(
       AND(_semanaAtual&gt;Prevs!G$6,_tipo="Semanal"),
       AND(_mes&gt;AD$2,_tipo="Mensal")
      )), 0,
IF($G57&gt;0,INDEX($O$4:$Z$323,$G57,R$2),0)+IF($H57&gt;0,INDEX($O$4:$Z$323,$H57,R$2),0)+IF($I57&gt;0,INDEX($O$4:$Z$323,$I57,R$2),0)+IF($J57&gt;0,INDEX($O$4:$Z$323,$J57,R$2),0)+IF($K57&gt;0,INDEX($O$4:$Z$323,$K57,R$2),0)+IF($L57&gt;0,INDEX($O$4:$Z$323,$L57,R$2),0))</f>
        <v>0</v>
      </c>
      <c r="AE57" s="259">
        <f>IF(AND(NOT(_incrementaisPassadas),
      OR(
       AND(_semanaAtual&gt;Prevs!H$6,_tipo="Semanal"),
       AND(_mes&gt;AE$2,_tipo="Mensal")
      )), 0,
IF($G57&gt;0,INDEX($O$4:$Z$323,$G57,S$2),0)+IF($H57&gt;0,INDEX($O$4:$Z$323,$H57,S$2),0)+IF($I57&gt;0,INDEX($O$4:$Z$323,$I57,S$2),0)+IF($J57&gt;0,INDEX($O$4:$Z$323,$J57,S$2),0)+IF($K57&gt;0,INDEX($O$4:$Z$323,$K57,S$2),0)+IF($L57&gt;0,INDEX($O$4:$Z$323,$L57,S$2),0))</f>
        <v>0</v>
      </c>
      <c r="AF57" s="259">
        <f>IF(AND(NOT(_incrementaisPassadas),
      OR(
       AND(_semanaAtual&gt;Prevs!I$6,_tipo="Semanal"),
       AND(_mes&gt;AF$2,_tipo="Mensal")
      )), 0,
IF($G57&gt;0,INDEX($O$4:$Z$323,$G57,T$2),0)+IF($H57&gt;0,INDEX($O$4:$Z$323,$H57,T$2),0)+IF($I57&gt;0,INDEX($O$4:$Z$323,$I57,T$2),0)+IF($J57&gt;0,INDEX($O$4:$Z$323,$J57,T$2),0)+IF($K57&gt;0,INDEX($O$4:$Z$323,$K57,T$2),0)+IF($L57&gt;0,INDEX($O$4:$Z$323,$L57,T$2),0))</f>
        <v>0</v>
      </c>
      <c r="AG57" s="259">
        <f>IF(AND(NOT(_incrementaisPassadas),
      OR(
       AND(_semanaAtual&gt;Prevs!J$6,_tipo="Semanal"),
       AND(_mes&gt;AG$2,_tipo="Mensal")
      )), 0,
IF($G57&gt;0,INDEX($O$4:$Z$323,$G57,U$2),0)+IF($H57&gt;0,INDEX($O$4:$Z$323,$H57,U$2),0)+IF($I57&gt;0,INDEX($O$4:$Z$323,$I57,U$2),0)+IF($J57&gt;0,INDEX($O$4:$Z$323,$J57,U$2),0)+IF($K57&gt;0,INDEX($O$4:$Z$323,$K57,U$2),0)+IF($L57&gt;0,INDEX($O$4:$Z$323,$L57,U$2),0))</f>
        <v>0</v>
      </c>
      <c r="AH57" s="259">
        <f>IF(AND(NOT(_incrementaisPassadas),
      OR(
       AND(_semanaAtual&gt;Prevs!K$6,_tipo="Semanal"),
       AND(_mes&gt;AH$2,_tipo="Mensal")
      )), 0,
IF($G57&gt;0,INDEX($O$4:$Z$323,$G57,V$2),0)+IF($H57&gt;0,INDEX($O$4:$Z$323,$H57,V$2),0)+IF($I57&gt;0,INDEX($O$4:$Z$323,$I57,V$2),0)+IF($J57&gt;0,INDEX($O$4:$Z$323,$J57,V$2),0)+IF($K57&gt;0,INDEX($O$4:$Z$323,$K57,V$2),0)+IF($L57&gt;0,INDEX($O$4:$Z$323,$L57,V$2),0))</f>
        <v>0</v>
      </c>
      <c r="AI57" s="259">
        <f>IF(AND(NOT(_incrementaisPassadas),
      OR(
       AND(_semanaAtual&gt;Prevs!L$6,_tipo="Semanal"),
       AND(_mes&gt;AI$2,_tipo="Mensal")
      )), 0,
IF($G57&gt;0,INDEX($O$4:$Z$323,$G57,W$2),0)+IF($H57&gt;0,INDEX($O$4:$Z$323,$H57,W$2),0)+IF($I57&gt;0,INDEX($O$4:$Z$323,$I57,W$2),0)+IF($J57&gt;0,INDEX($O$4:$Z$323,$J57,W$2),0)+IF($K57&gt;0,INDEX($O$4:$Z$323,$K57,W$2),0)+IF($L57&gt;0,INDEX($O$4:$Z$323,$L57,W$2),0))</f>
        <v>0</v>
      </c>
      <c r="AJ57" s="259">
        <f>IF(AND(NOT(_incrementaisPassadas),
      OR(
       AND(_semanaAtual&gt;Prevs!M$6,_tipo="Semanal"),
       AND(_mes&gt;AJ$2,_tipo="Mensal")
      )), 0,
IF($G57&gt;0,INDEX($O$4:$Z$323,$G57,X$2),0)+IF($H57&gt;0,INDEX($O$4:$Z$323,$H57,X$2),0)+IF($I57&gt;0,INDEX($O$4:$Z$323,$I57,X$2),0)+IF($J57&gt;0,INDEX($O$4:$Z$323,$J57,X$2),0)+IF($K57&gt;0,INDEX($O$4:$Z$323,$K57,X$2),0)+IF($L57&gt;0,INDEX($O$4:$Z$323,$L57,X$2),0))</f>
        <v>0</v>
      </c>
      <c r="AK57" s="259">
        <f>IF(AND(NOT(_incrementaisPassadas),
      OR(
       AND(_semanaAtual&gt;Prevs!N$6,_tipo="Semanal"),
       AND(_mes&gt;AK$2,_tipo="Mensal")
      )), 0,
IF($G57&gt;0,INDEX($O$4:$Z$323,$G57,Y$2),0)+IF($H57&gt;0,INDEX($O$4:$Z$323,$H57,Y$2),0)+IF($I57&gt;0,INDEX($O$4:$Z$323,$I57,Y$2),0)+IF($J57&gt;0,INDEX($O$4:$Z$323,$J57,Y$2),0)+IF($K57&gt;0,INDEX($O$4:$Z$323,$K57,Y$2),0)+IF($L57&gt;0,INDEX($O$4:$Z$323,$L57,Y$2),0))</f>
        <v>0</v>
      </c>
      <c r="AL57" s="259">
        <f>IF(AND(NOT(_incrementaisPassadas),
      OR(
       AND(_semanaAtual&gt;Prevs!O$6,_tipo="Semanal"),
       AND(_mes&gt;AL$2,_tipo="Mensal")
      )), 0,
IF($G57&gt;0,INDEX($O$4:$Z$323,$G57,Z$2),0)+IF($H57&gt;0,INDEX($O$4:$Z$323,$H57,Z$2),0)+IF($I57&gt;0,INDEX($O$4:$Z$323,$I57,Z$2),0)+IF($J57&gt;0,INDEX($O$4:$Z$323,$J57,Z$2),0)+IF($K57&gt;0,INDEX($O$4:$Z$323,$K57,Z$2),0)+IF($L57&gt;0,INDEX($O$4:$Z$323,$L57,Z$2),0))</f>
        <v>0</v>
      </c>
      <c r="AM57" s="113">
        <f t="shared" si="0"/>
        <v>159</v>
      </c>
      <c r="AN57">
        <f t="shared" si="1"/>
        <v>163</v>
      </c>
      <c r="AO57">
        <f t="shared" si="2"/>
        <v>139</v>
      </c>
      <c r="AP57">
        <f t="shared" si="3"/>
        <v>104</v>
      </c>
      <c r="AQ57">
        <f t="shared" si="4"/>
        <v>130</v>
      </c>
      <c r="AR57">
        <f t="shared" si="5"/>
        <v>160</v>
      </c>
      <c r="AS57">
        <f t="shared" si="6"/>
        <v>171</v>
      </c>
      <c r="AT57">
        <f t="shared" si="7"/>
        <v>138</v>
      </c>
      <c r="AU57">
        <f t="shared" si="8"/>
        <v>152</v>
      </c>
      <c r="AV57">
        <f t="shared" si="9"/>
        <v>197</v>
      </c>
      <c r="AW57">
        <f t="shared" si="10"/>
        <v>158</v>
      </c>
      <c r="AX57">
        <f t="shared" si="11"/>
        <v>142</v>
      </c>
    </row>
    <row r="58" spans="1:56" hidden="1" x14ac:dyDescent="0.25">
      <c r="A58" s="113">
        <v>55</v>
      </c>
      <c r="B58" s="176"/>
      <c r="C58" s="113">
        <v>0</v>
      </c>
      <c r="D58" s="113">
        <v>0</v>
      </c>
      <c r="E58" s="113" t="s">
        <v>686</v>
      </c>
      <c r="F58" s="113" t="s">
        <v>686</v>
      </c>
      <c r="G58" s="357"/>
      <c r="H58" s="357"/>
      <c r="N58" s="113">
        <f>MATCH(A58,Entrada!$A$53:$A$372,0)</f>
        <v>55</v>
      </c>
      <c r="O58">
        <f>IF(NOT(ISNA($N58)),INDEX(Entrada!$C$53:$N$372,$N58,O$2),0)</f>
        <v>0</v>
      </c>
      <c r="P58">
        <f>IF(NOT(ISNA($N58)),INDEX(Entrada!$C$53:$N$372,$N58,P$2),0)</f>
        <v>0</v>
      </c>
      <c r="Q58">
        <f>IF(NOT(ISNA($N58)),INDEX(Entrada!$C$53:$N$372,$N58,Q$2),0)</f>
        <v>0</v>
      </c>
      <c r="R58">
        <f>IF(NOT(ISNA($N58)),INDEX(Entrada!$C$53:$N$372,$N58,R$2),0)</f>
        <v>0</v>
      </c>
      <c r="S58">
        <f>IF(NOT(ISNA($N58)),INDEX(Entrada!$C$53:$N$372,$N58,S$2),0)</f>
        <v>0</v>
      </c>
      <c r="T58">
        <f>IF(NOT(ISNA($N58)),INDEX(Entrada!$C$53:$N$372,$N58,T$2),0)</f>
        <v>0</v>
      </c>
      <c r="U58">
        <f>IF(NOT(ISNA($N58)),INDEX(Entrada!$C$53:$N$372,$N58,U$2),0)</f>
        <v>0</v>
      </c>
      <c r="V58" s="192">
        <f>IF(NOT(ISNA($N58)),INDEX(Entrada!$C$53:$N$372,$N58,V$2),0)</f>
        <v>0</v>
      </c>
      <c r="W58" s="192">
        <f>IF(NOT(ISNA($N58)),INDEX(Entrada!$C$53:$N$372,$N58,W$2),0)</f>
        <v>0</v>
      </c>
      <c r="X58" s="192">
        <f>IF(NOT(ISNA($N58)),INDEX(Entrada!$C$53:$N$372,$N58,X$2),0)</f>
        <v>0</v>
      </c>
      <c r="Y58" s="192">
        <f>IF(NOT(ISNA($N58)),INDEX(Entrada!$C$53:$N$372,$N58,Y$2),0)</f>
        <v>0</v>
      </c>
      <c r="Z58" s="192">
        <f>IF(NOT(ISNA($N58)),INDEX(Entrada!$C$53:$N$372,$N58,Z$2),0)</f>
        <v>0</v>
      </c>
      <c r="AA58" s="259">
        <f>IF(AND(NOT(_incrementaisPassadas),
      OR(
       AND(_semanaAtual&gt;Prevs!D$6,_tipo="Semanal"),
       AND(_mes&gt;AA$2,_tipo="Mensal")
      )), 0,
IF($G58&gt;0,INDEX($O$4:$Z$323,$G58,O$2),0)+IF($H58&gt;0,INDEX($O$4:$Z$323,$H58,O$2),0)+IF($I58&gt;0,INDEX($O$4:$Z$323,$I58,O$2),0)+IF($J58&gt;0,INDEX($O$4:$Z$323,$J58,O$2),0)+IF($K58&gt;0,INDEX($O$4:$Z$323,$K58,O$2),0)+IF($L58&gt;0,INDEX($O$4:$Z$323,$L58,O$2),0))</f>
        <v>0</v>
      </c>
      <c r="AB58" s="259">
        <f>IF(AND(NOT(_incrementaisPassadas),
      OR(
       AND(_semanaAtual&gt;Prevs!E$6,_tipo="Semanal"),
       AND(_mes&gt;AB$2,_tipo="Mensal")
      )), 0,
IF($G58&gt;0,INDEX($O$4:$Z$323,$G58,P$2),0)+IF($H58&gt;0,INDEX($O$4:$Z$323,$H58,P$2),0)+IF($I58&gt;0,INDEX($O$4:$Z$323,$I58,P$2),0)+IF($J58&gt;0,INDEX($O$4:$Z$323,$J58,P$2),0)+IF($K58&gt;0,INDEX($O$4:$Z$323,$K58,P$2),0)+IF($L58&gt;0,INDEX($O$4:$Z$323,$L58,P$2),0))</f>
        <v>0</v>
      </c>
      <c r="AC58" s="259">
        <f>IF(AND(NOT(_incrementaisPassadas),
      OR(
       AND(_semanaAtual&gt;Prevs!F$6,_tipo="Semanal"),
       AND(_mes&gt;AC$2,_tipo="Mensal")
      )), 0,
IF($G58&gt;0,INDEX($O$4:$Z$323,$G58,Q$2),0)+IF($H58&gt;0,INDEX($O$4:$Z$323,$H58,Q$2),0)+IF($I58&gt;0,INDEX($O$4:$Z$323,$I58,Q$2),0)+IF($J58&gt;0,INDEX($O$4:$Z$323,$J58,Q$2),0)+IF($K58&gt;0,INDEX($O$4:$Z$323,$K58,Q$2),0)+IF($L58&gt;0,INDEX($O$4:$Z$323,$L58,Q$2),0))</f>
        <v>0</v>
      </c>
      <c r="AD58" s="259">
        <f>IF(AND(NOT(_incrementaisPassadas),
      OR(
       AND(_semanaAtual&gt;Prevs!G$6,_tipo="Semanal"),
       AND(_mes&gt;AD$2,_tipo="Mensal")
      )), 0,
IF($G58&gt;0,INDEX($O$4:$Z$323,$G58,R$2),0)+IF($H58&gt;0,INDEX($O$4:$Z$323,$H58,R$2),0)+IF($I58&gt;0,INDEX($O$4:$Z$323,$I58,R$2),0)+IF($J58&gt;0,INDEX($O$4:$Z$323,$J58,R$2),0)+IF($K58&gt;0,INDEX($O$4:$Z$323,$K58,R$2),0)+IF($L58&gt;0,INDEX($O$4:$Z$323,$L58,R$2),0))</f>
        <v>0</v>
      </c>
      <c r="AE58" s="259">
        <f>IF(AND(NOT(_incrementaisPassadas),
      OR(
       AND(_semanaAtual&gt;Prevs!H$6,_tipo="Semanal"),
       AND(_mes&gt;AE$2,_tipo="Mensal")
      )), 0,
IF($G58&gt;0,INDEX($O$4:$Z$323,$G58,S$2),0)+IF($H58&gt;0,INDEX($O$4:$Z$323,$H58,S$2),0)+IF($I58&gt;0,INDEX($O$4:$Z$323,$I58,S$2),0)+IF($J58&gt;0,INDEX($O$4:$Z$323,$J58,S$2),0)+IF($K58&gt;0,INDEX($O$4:$Z$323,$K58,S$2),0)+IF($L58&gt;0,INDEX($O$4:$Z$323,$L58,S$2),0))</f>
        <v>0</v>
      </c>
      <c r="AF58" s="259">
        <f>IF(AND(NOT(_incrementaisPassadas),
      OR(
       AND(_semanaAtual&gt;Prevs!I$6,_tipo="Semanal"),
       AND(_mes&gt;AF$2,_tipo="Mensal")
      )), 0,
IF($G58&gt;0,INDEX($O$4:$Z$323,$G58,T$2),0)+IF($H58&gt;0,INDEX($O$4:$Z$323,$H58,T$2),0)+IF($I58&gt;0,INDEX($O$4:$Z$323,$I58,T$2),0)+IF($J58&gt;0,INDEX($O$4:$Z$323,$J58,T$2),0)+IF($K58&gt;0,INDEX($O$4:$Z$323,$K58,T$2),0)+IF($L58&gt;0,INDEX($O$4:$Z$323,$L58,T$2),0))</f>
        <v>0</v>
      </c>
      <c r="AG58" s="259">
        <f>IF(AND(NOT(_incrementaisPassadas),
      OR(
       AND(_semanaAtual&gt;Prevs!J$6,_tipo="Semanal"),
       AND(_mes&gt;AG$2,_tipo="Mensal")
      )), 0,
IF($G58&gt;0,INDEX($O$4:$Z$323,$G58,U$2),0)+IF($H58&gt;0,INDEX($O$4:$Z$323,$H58,U$2),0)+IF($I58&gt;0,INDEX($O$4:$Z$323,$I58,U$2),0)+IF($J58&gt;0,INDEX($O$4:$Z$323,$J58,U$2),0)+IF($K58&gt;0,INDEX($O$4:$Z$323,$K58,U$2),0)+IF($L58&gt;0,INDEX($O$4:$Z$323,$L58,U$2),0))</f>
        <v>0</v>
      </c>
      <c r="AH58" s="259">
        <f>IF(AND(NOT(_incrementaisPassadas),
      OR(
       AND(_semanaAtual&gt;Prevs!K$6,_tipo="Semanal"),
       AND(_mes&gt;AH$2,_tipo="Mensal")
      )), 0,
IF($G58&gt;0,INDEX($O$4:$Z$323,$G58,V$2),0)+IF($H58&gt;0,INDEX($O$4:$Z$323,$H58,V$2),0)+IF($I58&gt;0,INDEX($O$4:$Z$323,$I58,V$2),0)+IF($J58&gt;0,INDEX($O$4:$Z$323,$J58,V$2),0)+IF($K58&gt;0,INDEX($O$4:$Z$323,$K58,V$2),0)+IF($L58&gt;0,INDEX($O$4:$Z$323,$L58,V$2),0))</f>
        <v>0</v>
      </c>
      <c r="AI58" s="259">
        <f>IF(AND(NOT(_incrementaisPassadas),
      OR(
       AND(_semanaAtual&gt;Prevs!L$6,_tipo="Semanal"),
       AND(_mes&gt;AI$2,_tipo="Mensal")
      )), 0,
IF($G58&gt;0,INDEX($O$4:$Z$323,$G58,W$2),0)+IF($H58&gt;0,INDEX($O$4:$Z$323,$H58,W$2),0)+IF($I58&gt;0,INDEX($O$4:$Z$323,$I58,W$2),0)+IF($J58&gt;0,INDEX($O$4:$Z$323,$J58,W$2),0)+IF($K58&gt;0,INDEX($O$4:$Z$323,$K58,W$2),0)+IF($L58&gt;0,INDEX($O$4:$Z$323,$L58,W$2),0))</f>
        <v>0</v>
      </c>
      <c r="AJ58" s="259">
        <f>IF(AND(NOT(_incrementaisPassadas),
      OR(
       AND(_semanaAtual&gt;Prevs!M$6,_tipo="Semanal"),
       AND(_mes&gt;AJ$2,_tipo="Mensal")
      )), 0,
IF($G58&gt;0,INDEX($O$4:$Z$323,$G58,X$2),0)+IF($H58&gt;0,INDEX($O$4:$Z$323,$H58,X$2),0)+IF($I58&gt;0,INDEX($O$4:$Z$323,$I58,X$2),0)+IF($J58&gt;0,INDEX($O$4:$Z$323,$J58,X$2),0)+IF($K58&gt;0,INDEX($O$4:$Z$323,$K58,X$2),0)+IF($L58&gt;0,INDEX($O$4:$Z$323,$L58,X$2),0))</f>
        <v>0</v>
      </c>
      <c r="AK58" s="259">
        <f>IF(AND(NOT(_incrementaisPassadas),
      OR(
       AND(_semanaAtual&gt;Prevs!N$6,_tipo="Semanal"),
       AND(_mes&gt;AK$2,_tipo="Mensal")
      )), 0,
IF($G58&gt;0,INDEX($O$4:$Z$323,$G58,Y$2),0)+IF($H58&gt;0,INDEX($O$4:$Z$323,$H58,Y$2),0)+IF($I58&gt;0,INDEX($O$4:$Z$323,$I58,Y$2),0)+IF($J58&gt;0,INDEX($O$4:$Z$323,$J58,Y$2),0)+IF($K58&gt;0,INDEX($O$4:$Z$323,$K58,Y$2),0)+IF($L58&gt;0,INDEX($O$4:$Z$323,$L58,Y$2),0))</f>
        <v>0</v>
      </c>
      <c r="AL58" s="259">
        <f>IF(AND(NOT(_incrementaisPassadas),
      OR(
       AND(_semanaAtual&gt;Prevs!O$6,_tipo="Semanal"),
       AND(_mes&gt;AL$2,_tipo="Mensal")
      )), 0,
IF($G58&gt;0,INDEX($O$4:$Z$323,$G58,Z$2),0)+IF($H58&gt;0,INDEX($O$4:$Z$323,$H58,Z$2),0)+IF($I58&gt;0,INDEX($O$4:$Z$323,$I58,Z$2),0)+IF($J58&gt;0,INDEX($O$4:$Z$323,$J58,Z$2),0)+IF($K58&gt;0,INDEX($O$4:$Z$323,$K58,Z$2),0)+IF($L58&gt;0,INDEX($O$4:$Z$323,$L58,Z$2),0))</f>
        <v>0</v>
      </c>
      <c r="AM58" s="113">
        <f t="shared" si="0"/>
        <v>0</v>
      </c>
      <c r="AN58">
        <f t="shared" si="1"/>
        <v>0</v>
      </c>
      <c r="AO58">
        <f t="shared" si="2"/>
        <v>0</v>
      </c>
      <c r="AP58">
        <f t="shared" si="3"/>
        <v>0</v>
      </c>
      <c r="AQ58">
        <f t="shared" si="4"/>
        <v>0</v>
      </c>
      <c r="AR58">
        <f t="shared" si="5"/>
        <v>0</v>
      </c>
      <c r="AS58">
        <f t="shared" si="6"/>
        <v>0</v>
      </c>
      <c r="AT58">
        <f t="shared" si="7"/>
        <v>0</v>
      </c>
      <c r="AU58">
        <f t="shared" si="8"/>
        <v>0</v>
      </c>
      <c r="AV58">
        <f t="shared" si="9"/>
        <v>0</v>
      </c>
      <c r="AW58">
        <f t="shared" si="10"/>
        <v>0</v>
      </c>
      <c r="AX58">
        <f t="shared" si="11"/>
        <v>0</v>
      </c>
    </row>
    <row r="59" spans="1:56" hidden="1" x14ac:dyDescent="0.25">
      <c r="A59" s="113">
        <v>56</v>
      </c>
      <c r="B59" s="176"/>
      <c r="C59" s="113">
        <v>0</v>
      </c>
      <c r="D59" s="113">
        <v>0</v>
      </c>
      <c r="E59" s="113" t="s">
        <v>686</v>
      </c>
      <c r="F59" s="113" t="s">
        <v>686</v>
      </c>
      <c r="G59" s="357"/>
      <c r="H59" s="357"/>
      <c r="N59" s="113">
        <f>MATCH(A59,Entrada!$A$53:$A$372,0)</f>
        <v>56</v>
      </c>
      <c r="O59">
        <f>IF(NOT(ISNA($N59)),INDEX(Entrada!$C$53:$N$372,$N59,O$2),0)</f>
        <v>0</v>
      </c>
      <c r="P59">
        <f>IF(NOT(ISNA($N59)),INDEX(Entrada!$C$53:$N$372,$N59,P$2),0)</f>
        <v>0</v>
      </c>
      <c r="Q59">
        <f>IF(NOT(ISNA($N59)),INDEX(Entrada!$C$53:$N$372,$N59,Q$2),0)</f>
        <v>0</v>
      </c>
      <c r="R59">
        <f>IF(NOT(ISNA($N59)),INDEX(Entrada!$C$53:$N$372,$N59,R$2),0)</f>
        <v>0</v>
      </c>
      <c r="S59">
        <f>IF(NOT(ISNA($N59)),INDEX(Entrada!$C$53:$N$372,$N59,S$2),0)</f>
        <v>0</v>
      </c>
      <c r="T59">
        <f>IF(NOT(ISNA($N59)),INDEX(Entrada!$C$53:$N$372,$N59,T$2),0)</f>
        <v>0</v>
      </c>
      <c r="U59">
        <f>IF(NOT(ISNA($N59)),INDEX(Entrada!$C$53:$N$372,$N59,U$2),0)</f>
        <v>0</v>
      </c>
      <c r="V59" s="192">
        <f>IF(NOT(ISNA($N59)),INDEX(Entrada!$C$53:$N$372,$N59,V$2),0)</f>
        <v>0</v>
      </c>
      <c r="W59" s="192">
        <f>IF(NOT(ISNA($N59)),INDEX(Entrada!$C$53:$N$372,$N59,W$2),0)</f>
        <v>0</v>
      </c>
      <c r="X59" s="192">
        <f>IF(NOT(ISNA($N59)),INDEX(Entrada!$C$53:$N$372,$N59,X$2),0)</f>
        <v>0</v>
      </c>
      <c r="Y59" s="192">
        <f>IF(NOT(ISNA($N59)),INDEX(Entrada!$C$53:$N$372,$N59,Y$2),0)</f>
        <v>0</v>
      </c>
      <c r="Z59" s="192">
        <f>IF(NOT(ISNA($N59)),INDEX(Entrada!$C$53:$N$372,$N59,Z$2),0)</f>
        <v>0</v>
      </c>
      <c r="AA59" s="259">
        <f>IF(AND(NOT(_incrementaisPassadas),
      OR(
       AND(_semanaAtual&gt;Prevs!D$6,_tipo="Semanal"),
       AND(_mes&gt;AA$2,_tipo="Mensal")
      )), 0,
IF($G59&gt;0,INDEX($O$4:$Z$323,$G59,O$2),0)+IF($H59&gt;0,INDEX($O$4:$Z$323,$H59,O$2),0)+IF($I59&gt;0,INDEX($O$4:$Z$323,$I59,O$2),0)+IF($J59&gt;0,INDEX($O$4:$Z$323,$J59,O$2),0)+IF($K59&gt;0,INDEX($O$4:$Z$323,$K59,O$2),0)+IF($L59&gt;0,INDEX($O$4:$Z$323,$L59,O$2),0))</f>
        <v>0</v>
      </c>
      <c r="AB59" s="259">
        <f>IF(AND(NOT(_incrementaisPassadas),
      OR(
       AND(_semanaAtual&gt;Prevs!E$6,_tipo="Semanal"),
       AND(_mes&gt;AB$2,_tipo="Mensal")
      )), 0,
IF($G59&gt;0,INDEX($O$4:$Z$323,$G59,P$2),0)+IF($H59&gt;0,INDEX($O$4:$Z$323,$H59,P$2),0)+IF($I59&gt;0,INDEX($O$4:$Z$323,$I59,P$2),0)+IF($J59&gt;0,INDEX($O$4:$Z$323,$J59,P$2),0)+IF($K59&gt;0,INDEX($O$4:$Z$323,$K59,P$2),0)+IF($L59&gt;0,INDEX($O$4:$Z$323,$L59,P$2),0))</f>
        <v>0</v>
      </c>
      <c r="AC59" s="259">
        <f>IF(AND(NOT(_incrementaisPassadas),
      OR(
       AND(_semanaAtual&gt;Prevs!F$6,_tipo="Semanal"),
       AND(_mes&gt;AC$2,_tipo="Mensal")
      )), 0,
IF($G59&gt;0,INDEX($O$4:$Z$323,$G59,Q$2),0)+IF($H59&gt;0,INDEX($O$4:$Z$323,$H59,Q$2),0)+IF($I59&gt;0,INDEX($O$4:$Z$323,$I59,Q$2),0)+IF($J59&gt;0,INDEX($O$4:$Z$323,$J59,Q$2),0)+IF($K59&gt;0,INDEX($O$4:$Z$323,$K59,Q$2),0)+IF($L59&gt;0,INDEX($O$4:$Z$323,$L59,Q$2),0))</f>
        <v>0</v>
      </c>
      <c r="AD59" s="259">
        <f>IF(AND(NOT(_incrementaisPassadas),
      OR(
       AND(_semanaAtual&gt;Prevs!G$6,_tipo="Semanal"),
       AND(_mes&gt;AD$2,_tipo="Mensal")
      )), 0,
IF($G59&gt;0,INDEX($O$4:$Z$323,$G59,R$2),0)+IF($H59&gt;0,INDEX($O$4:$Z$323,$H59,R$2),0)+IF($I59&gt;0,INDEX($O$4:$Z$323,$I59,R$2),0)+IF($J59&gt;0,INDEX($O$4:$Z$323,$J59,R$2),0)+IF($K59&gt;0,INDEX($O$4:$Z$323,$K59,R$2),0)+IF($L59&gt;0,INDEX($O$4:$Z$323,$L59,R$2),0))</f>
        <v>0</v>
      </c>
      <c r="AE59" s="259">
        <f>IF(AND(NOT(_incrementaisPassadas),
      OR(
       AND(_semanaAtual&gt;Prevs!H$6,_tipo="Semanal"),
       AND(_mes&gt;AE$2,_tipo="Mensal")
      )), 0,
IF($G59&gt;0,INDEX($O$4:$Z$323,$G59,S$2),0)+IF($H59&gt;0,INDEX($O$4:$Z$323,$H59,S$2),0)+IF($I59&gt;0,INDEX($O$4:$Z$323,$I59,S$2),0)+IF($J59&gt;0,INDEX($O$4:$Z$323,$J59,S$2),0)+IF($K59&gt;0,INDEX($O$4:$Z$323,$K59,S$2),0)+IF($L59&gt;0,INDEX($O$4:$Z$323,$L59,S$2),0))</f>
        <v>0</v>
      </c>
      <c r="AF59" s="259">
        <f>IF(AND(NOT(_incrementaisPassadas),
      OR(
       AND(_semanaAtual&gt;Prevs!I$6,_tipo="Semanal"),
       AND(_mes&gt;AF$2,_tipo="Mensal")
      )), 0,
IF($G59&gt;0,INDEX($O$4:$Z$323,$G59,T$2),0)+IF($H59&gt;0,INDEX($O$4:$Z$323,$H59,T$2),0)+IF($I59&gt;0,INDEX($O$4:$Z$323,$I59,T$2),0)+IF($J59&gt;0,INDEX($O$4:$Z$323,$J59,T$2),0)+IF($K59&gt;0,INDEX($O$4:$Z$323,$K59,T$2),0)+IF($L59&gt;0,INDEX($O$4:$Z$323,$L59,T$2),0))</f>
        <v>0</v>
      </c>
      <c r="AG59" s="259">
        <f>IF(AND(NOT(_incrementaisPassadas),
      OR(
       AND(_semanaAtual&gt;Prevs!J$6,_tipo="Semanal"),
       AND(_mes&gt;AG$2,_tipo="Mensal")
      )), 0,
IF($G59&gt;0,INDEX($O$4:$Z$323,$G59,U$2),0)+IF($H59&gt;0,INDEX($O$4:$Z$323,$H59,U$2),0)+IF($I59&gt;0,INDEX($O$4:$Z$323,$I59,U$2),0)+IF($J59&gt;0,INDEX($O$4:$Z$323,$J59,U$2),0)+IF($K59&gt;0,INDEX($O$4:$Z$323,$K59,U$2),0)+IF($L59&gt;0,INDEX($O$4:$Z$323,$L59,U$2),0))</f>
        <v>0</v>
      </c>
      <c r="AH59" s="259">
        <f>IF(AND(NOT(_incrementaisPassadas),
      OR(
       AND(_semanaAtual&gt;Prevs!K$6,_tipo="Semanal"),
       AND(_mes&gt;AH$2,_tipo="Mensal")
      )), 0,
IF($G59&gt;0,INDEX($O$4:$Z$323,$G59,V$2),0)+IF($H59&gt;0,INDEX($O$4:$Z$323,$H59,V$2),0)+IF($I59&gt;0,INDEX($O$4:$Z$323,$I59,V$2),0)+IF($J59&gt;0,INDEX($O$4:$Z$323,$J59,V$2),0)+IF($K59&gt;0,INDEX($O$4:$Z$323,$K59,V$2),0)+IF($L59&gt;0,INDEX($O$4:$Z$323,$L59,V$2),0))</f>
        <v>0</v>
      </c>
      <c r="AI59" s="259">
        <f>IF(AND(NOT(_incrementaisPassadas),
      OR(
       AND(_semanaAtual&gt;Prevs!L$6,_tipo="Semanal"),
       AND(_mes&gt;AI$2,_tipo="Mensal")
      )), 0,
IF($G59&gt;0,INDEX($O$4:$Z$323,$G59,W$2),0)+IF($H59&gt;0,INDEX($O$4:$Z$323,$H59,W$2),0)+IF($I59&gt;0,INDEX($O$4:$Z$323,$I59,W$2),0)+IF($J59&gt;0,INDEX($O$4:$Z$323,$J59,W$2),0)+IF($K59&gt;0,INDEX($O$4:$Z$323,$K59,W$2),0)+IF($L59&gt;0,INDEX($O$4:$Z$323,$L59,W$2),0))</f>
        <v>0</v>
      </c>
      <c r="AJ59" s="259">
        <f>IF(AND(NOT(_incrementaisPassadas),
      OR(
       AND(_semanaAtual&gt;Prevs!M$6,_tipo="Semanal"),
       AND(_mes&gt;AJ$2,_tipo="Mensal")
      )), 0,
IF($G59&gt;0,INDEX($O$4:$Z$323,$G59,X$2),0)+IF($H59&gt;0,INDEX($O$4:$Z$323,$H59,X$2),0)+IF($I59&gt;0,INDEX($O$4:$Z$323,$I59,X$2),0)+IF($J59&gt;0,INDEX($O$4:$Z$323,$J59,X$2),0)+IF($K59&gt;0,INDEX($O$4:$Z$323,$K59,X$2),0)+IF($L59&gt;0,INDEX($O$4:$Z$323,$L59,X$2),0))</f>
        <v>0</v>
      </c>
      <c r="AK59" s="259">
        <f>IF(AND(NOT(_incrementaisPassadas),
      OR(
       AND(_semanaAtual&gt;Prevs!N$6,_tipo="Semanal"),
       AND(_mes&gt;AK$2,_tipo="Mensal")
      )), 0,
IF($G59&gt;0,INDEX($O$4:$Z$323,$G59,Y$2),0)+IF($H59&gt;0,INDEX($O$4:$Z$323,$H59,Y$2),0)+IF($I59&gt;0,INDEX($O$4:$Z$323,$I59,Y$2),0)+IF($J59&gt;0,INDEX($O$4:$Z$323,$J59,Y$2),0)+IF($K59&gt;0,INDEX($O$4:$Z$323,$K59,Y$2),0)+IF($L59&gt;0,INDEX($O$4:$Z$323,$L59,Y$2),0))</f>
        <v>0</v>
      </c>
      <c r="AL59" s="259">
        <f>IF(AND(NOT(_incrementaisPassadas),
      OR(
       AND(_semanaAtual&gt;Prevs!O$6,_tipo="Semanal"),
       AND(_mes&gt;AL$2,_tipo="Mensal")
      )), 0,
IF($G59&gt;0,INDEX($O$4:$Z$323,$G59,Z$2),0)+IF($H59&gt;0,INDEX($O$4:$Z$323,$H59,Z$2),0)+IF($I59&gt;0,INDEX($O$4:$Z$323,$I59,Z$2),0)+IF($J59&gt;0,INDEX($O$4:$Z$323,$J59,Z$2),0)+IF($K59&gt;0,INDEX($O$4:$Z$323,$K59,Z$2),0)+IF($L59&gt;0,INDEX($O$4:$Z$323,$L59,Z$2),0))</f>
        <v>0</v>
      </c>
      <c r="AM59" s="113">
        <f t="shared" si="0"/>
        <v>0</v>
      </c>
      <c r="AN59">
        <f t="shared" si="1"/>
        <v>0</v>
      </c>
      <c r="AO59">
        <f t="shared" si="2"/>
        <v>0</v>
      </c>
      <c r="AP59">
        <f t="shared" si="3"/>
        <v>0</v>
      </c>
      <c r="AQ59">
        <f t="shared" si="4"/>
        <v>0</v>
      </c>
      <c r="AR59">
        <f t="shared" si="5"/>
        <v>0</v>
      </c>
      <c r="AS59">
        <f t="shared" si="6"/>
        <v>0</v>
      </c>
      <c r="AT59">
        <f t="shared" si="7"/>
        <v>0</v>
      </c>
      <c r="AU59">
        <f t="shared" si="8"/>
        <v>0</v>
      </c>
      <c r="AV59">
        <f t="shared" si="9"/>
        <v>0</v>
      </c>
      <c r="AW59">
        <f t="shared" si="10"/>
        <v>0</v>
      </c>
      <c r="AX59">
        <f t="shared" si="11"/>
        <v>0</v>
      </c>
    </row>
    <row r="60" spans="1:56" hidden="1" x14ac:dyDescent="0.25">
      <c r="A60" s="113">
        <v>57</v>
      </c>
      <c r="B60" s="176" t="s">
        <v>565</v>
      </c>
      <c r="C60" s="113">
        <v>1931</v>
      </c>
      <c r="D60" s="113">
        <v>2013</v>
      </c>
      <c r="E60" s="177" t="s">
        <v>6</v>
      </c>
      <c r="F60" s="177" t="s">
        <v>308</v>
      </c>
      <c r="G60" s="357"/>
      <c r="H60" s="357"/>
      <c r="N60" s="113">
        <f>MATCH(A60,Entrada!$A$53:$A$372,0)</f>
        <v>57</v>
      </c>
      <c r="O60">
        <f>IF(NOT(ISNA($N60)),INDEX(Entrada!$C$53:$N$372,$N60,O$2),0)</f>
        <v>307</v>
      </c>
      <c r="P60">
        <f>IF(NOT(ISNA($N60)),INDEX(Entrada!$C$53:$N$372,$N60,P$2),0)</f>
        <v>313</v>
      </c>
      <c r="Q60">
        <f>IF(NOT(ISNA($N60)),INDEX(Entrada!$C$53:$N$372,$N60,Q$2),0)</f>
        <v>259</v>
      </c>
      <c r="R60">
        <f>IF(NOT(ISNA($N60)),INDEX(Entrada!$C$53:$N$372,$N60,R$2),0)</f>
        <v>193</v>
      </c>
      <c r="S60">
        <f>IF(NOT(ISNA($N60)),INDEX(Entrada!$C$53:$N$372,$N60,S$2),0)</f>
        <v>237</v>
      </c>
      <c r="T60">
        <f>IF(NOT(ISNA($N60)),INDEX(Entrada!$C$53:$N$372,$N60,T$2),0)</f>
        <v>288</v>
      </c>
      <c r="U60">
        <f>IF(NOT(ISNA($N60)),INDEX(Entrada!$C$53:$N$372,$N60,U$2),0)</f>
        <v>293</v>
      </c>
      <c r="V60" s="192">
        <f>IF(NOT(ISNA($N60)),INDEX(Entrada!$C$53:$N$372,$N60,V$2),0)</f>
        <v>232</v>
      </c>
      <c r="W60" s="192">
        <f>IF(NOT(ISNA($N60)),INDEX(Entrada!$C$53:$N$372,$N60,W$2),0)</f>
        <v>264</v>
      </c>
      <c r="X60" s="192">
        <f>IF(NOT(ISNA($N60)),INDEX(Entrada!$C$53:$N$372,$N60,X$2),0)</f>
        <v>342</v>
      </c>
      <c r="Y60" s="192">
        <f>IF(NOT(ISNA($N60)),INDEX(Entrada!$C$53:$N$372,$N60,Y$2),0)</f>
        <v>282</v>
      </c>
      <c r="Z60" s="192">
        <f>IF(NOT(ISNA($N60)),INDEX(Entrada!$C$53:$N$372,$N60,Z$2),0)</f>
        <v>258</v>
      </c>
      <c r="AA60" s="259">
        <f>IF(AND(NOT(_incrementaisPassadas),
      OR(
       AND(_semanaAtual&gt;Prevs!D$6,_tipo="Semanal"),
       AND(_mes&gt;AA$2,_tipo="Mensal")
      )), 0,
IF($G60&gt;0,INDEX($O$4:$Z$323,$G60,O$2),0)+IF($H60&gt;0,INDEX($O$4:$Z$323,$H60,O$2),0)+IF($I60&gt;0,INDEX($O$4:$Z$323,$I60,O$2),0)+IF($J60&gt;0,INDEX($O$4:$Z$323,$J60,O$2),0)+IF($K60&gt;0,INDEX($O$4:$Z$323,$K60,O$2),0)+IF($L60&gt;0,INDEX($O$4:$Z$323,$L60,O$2),0))</f>
        <v>0</v>
      </c>
      <c r="AB60" s="259">
        <f>IF(AND(NOT(_incrementaisPassadas),
      OR(
       AND(_semanaAtual&gt;Prevs!E$6,_tipo="Semanal"),
       AND(_mes&gt;AB$2,_tipo="Mensal")
      )), 0,
IF($G60&gt;0,INDEX($O$4:$Z$323,$G60,P$2),0)+IF($H60&gt;0,INDEX($O$4:$Z$323,$H60,P$2),0)+IF($I60&gt;0,INDEX($O$4:$Z$323,$I60,P$2),0)+IF($J60&gt;0,INDEX($O$4:$Z$323,$J60,P$2),0)+IF($K60&gt;0,INDEX($O$4:$Z$323,$K60,P$2),0)+IF($L60&gt;0,INDEX($O$4:$Z$323,$L60,P$2),0))</f>
        <v>0</v>
      </c>
      <c r="AC60" s="259">
        <f>IF(AND(NOT(_incrementaisPassadas),
      OR(
       AND(_semanaAtual&gt;Prevs!F$6,_tipo="Semanal"),
       AND(_mes&gt;AC$2,_tipo="Mensal")
      )), 0,
IF($G60&gt;0,INDEX($O$4:$Z$323,$G60,Q$2),0)+IF($H60&gt;0,INDEX($O$4:$Z$323,$H60,Q$2),0)+IF($I60&gt;0,INDEX($O$4:$Z$323,$I60,Q$2),0)+IF($J60&gt;0,INDEX($O$4:$Z$323,$J60,Q$2),0)+IF($K60&gt;0,INDEX($O$4:$Z$323,$K60,Q$2),0)+IF($L60&gt;0,INDEX($O$4:$Z$323,$L60,Q$2),0))</f>
        <v>0</v>
      </c>
      <c r="AD60" s="259">
        <f>IF(AND(NOT(_incrementaisPassadas),
      OR(
       AND(_semanaAtual&gt;Prevs!G$6,_tipo="Semanal"),
       AND(_mes&gt;AD$2,_tipo="Mensal")
      )), 0,
IF($G60&gt;0,INDEX($O$4:$Z$323,$G60,R$2),0)+IF($H60&gt;0,INDEX($O$4:$Z$323,$H60,R$2),0)+IF($I60&gt;0,INDEX($O$4:$Z$323,$I60,R$2),0)+IF($J60&gt;0,INDEX($O$4:$Z$323,$J60,R$2),0)+IF($K60&gt;0,INDEX($O$4:$Z$323,$K60,R$2),0)+IF($L60&gt;0,INDEX($O$4:$Z$323,$L60,R$2),0))</f>
        <v>0</v>
      </c>
      <c r="AE60" s="259">
        <f>IF(AND(NOT(_incrementaisPassadas),
      OR(
       AND(_semanaAtual&gt;Prevs!H$6,_tipo="Semanal"),
       AND(_mes&gt;AE$2,_tipo="Mensal")
      )), 0,
IF($G60&gt;0,INDEX($O$4:$Z$323,$G60,S$2),0)+IF($H60&gt;0,INDEX($O$4:$Z$323,$H60,S$2),0)+IF($I60&gt;0,INDEX($O$4:$Z$323,$I60,S$2),0)+IF($J60&gt;0,INDEX($O$4:$Z$323,$J60,S$2),0)+IF($K60&gt;0,INDEX($O$4:$Z$323,$K60,S$2),0)+IF($L60&gt;0,INDEX($O$4:$Z$323,$L60,S$2),0))</f>
        <v>0</v>
      </c>
      <c r="AF60" s="259">
        <f>IF(AND(NOT(_incrementaisPassadas),
      OR(
       AND(_semanaAtual&gt;Prevs!I$6,_tipo="Semanal"),
       AND(_mes&gt;AF$2,_tipo="Mensal")
      )), 0,
IF($G60&gt;0,INDEX($O$4:$Z$323,$G60,T$2),0)+IF($H60&gt;0,INDEX($O$4:$Z$323,$H60,T$2),0)+IF($I60&gt;0,INDEX($O$4:$Z$323,$I60,T$2),0)+IF($J60&gt;0,INDEX($O$4:$Z$323,$J60,T$2),0)+IF($K60&gt;0,INDEX($O$4:$Z$323,$K60,T$2),0)+IF($L60&gt;0,INDEX($O$4:$Z$323,$L60,T$2),0))</f>
        <v>0</v>
      </c>
      <c r="AG60" s="259">
        <f>IF(AND(NOT(_incrementaisPassadas),
      OR(
       AND(_semanaAtual&gt;Prevs!J$6,_tipo="Semanal"),
       AND(_mes&gt;AG$2,_tipo="Mensal")
      )), 0,
IF($G60&gt;0,INDEX($O$4:$Z$323,$G60,U$2),0)+IF($H60&gt;0,INDEX($O$4:$Z$323,$H60,U$2),0)+IF($I60&gt;0,INDEX($O$4:$Z$323,$I60,U$2),0)+IF($J60&gt;0,INDEX($O$4:$Z$323,$J60,U$2),0)+IF($K60&gt;0,INDEX($O$4:$Z$323,$K60,U$2),0)+IF($L60&gt;0,INDEX($O$4:$Z$323,$L60,U$2),0))</f>
        <v>0</v>
      </c>
      <c r="AH60" s="259">
        <f>IF(AND(NOT(_incrementaisPassadas),
      OR(
       AND(_semanaAtual&gt;Prevs!K$6,_tipo="Semanal"),
       AND(_mes&gt;AH$2,_tipo="Mensal")
      )), 0,
IF($G60&gt;0,INDEX($O$4:$Z$323,$G60,V$2),0)+IF($H60&gt;0,INDEX($O$4:$Z$323,$H60,V$2),0)+IF($I60&gt;0,INDEX($O$4:$Z$323,$I60,V$2),0)+IF($J60&gt;0,INDEX($O$4:$Z$323,$J60,V$2),0)+IF($K60&gt;0,INDEX($O$4:$Z$323,$K60,V$2),0)+IF($L60&gt;0,INDEX($O$4:$Z$323,$L60,V$2),0))</f>
        <v>0</v>
      </c>
      <c r="AI60" s="259">
        <f>IF(AND(NOT(_incrementaisPassadas),
      OR(
       AND(_semanaAtual&gt;Prevs!L$6,_tipo="Semanal"),
       AND(_mes&gt;AI$2,_tipo="Mensal")
      )), 0,
IF($G60&gt;0,INDEX($O$4:$Z$323,$G60,W$2),0)+IF($H60&gt;0,INDEX($O$4:$Z$323,$H60,W$2),0)+IF($I60&gt;0,INDEX($O$4:$Z$323,$I60,W$2),0)+IF($J60&gt;0,INDEX($O$4:$Z$323,$J60,W$2),0)+IF($K60&gt;0,INDEX($O$4:$Z$323,$K60,W$2),0)+IF($L60&gt;0,INDEX($O$4:$Z$323,$L60,W$2),0))</f>
        <v>0</v>
      </c>
      <c r="AJ60" s="259">
        <f>IF(AND(NOT(_incrementaisPassadas),
      OR(
       AND(_semanaAtual&gt;Prevs!M$6,_tipo="Semanal"),
       AND(_mes&gt;AJ$2,_tipo="Mensal")
      )), 0,
IF($G60&gt;0,INDEX($O$4:$Z$323,$G60,X$2),0)+IF($H60&gt;0,INDEX($O$4:$Z$323,$H60,X$2),0)+IF($I60&gt;0,INDEX($O$4:$Z$323,$I60,X$2),0)+IF($J60&gt;0,INDEX($O$4:$Z$323,$J60,X$2),0)+IF($K60&gt;0,INDEX($O$4:$Z$323,$K60,X$2),0)+IF($L60&gt;0,INDEX($O$4:$Z$323,$L60,X$2),0))</f>
        <v>0</v>
      </c>
      <c r="AK60" s="259">
        <f>IF(AND(NOT(_incrementaisPassadas),
      OR(
       AND(_semanaAtual&gt;Prevs!N$6,_tipo="Semanal"),
       AND(_mes&gt;AK$2,_tipo="Mensal")
      )), 0,
IF($G60&gt;0,INDEX($O$4:$Z$323,$G60,Y$2),0)+IF($H60&gt;0,INDEX($O$4:$Z$323,$H60,Y$2),0)+IF($I60&gt;0,INDEX($O$4:$Z$323,$I60,Y$2),0)+IF($J60&gt;0,INDEX($O$4:$Z$323,$J60,Y$2),0)+IF($K60&gt;0,INDEX($O$4:$Z$323,$K60,Y$2),0)+IF($L60&gt;0,INDEX($O$4:$Z$323,$L60,Y$2),0))</f>
        <v>0</v>
      </c>
      <c r="AL60" s="259">
        <f>IF(AND(NOT(_incrementaisPassadas),
      OR(
       AND(_semanaAtual&gt;Prevs!O$6,_tipo="Semanal"),
       AND(_mes&gt;AL$2,_tipo="Mensal")
      )), 0,
IF($G60&gt;0,INDEX($O$4:$Z$323,$G60,Z$2),0)+IF($H60&gt;0,INDEX($O$4:$Z$323,$H60,Z$2),0)+IF($I60&gt;0,INDEX($O$4:$Z$323,$I60,Z$2),0)+IF($J60&gt;0,INDEX($O$4:$Z$323,$J60,Z$2),0)+IF($K60&gt;0,INDEX($O$4:$Z$323,$K60,Z$2),0)+IF($L60&gt;0,INDEX($O$4:$Z$323,$L60,Z$2),0))</f>
        <v>0</v>
      </c>
      <c r="AM60" s="113">
        <f t="shared" si="0"/>
        <v>307</v>
      </c>
      <c r="AN60">
        <f t="shared" si="1"/>
        <v>313</v>
      </c>
      <c r="AO60">
        <f t="shared" si="2"/>
        <v>259</v>
      </c>
      <c r="AP60">
        <f t="shared" si="3"/>
        <v>193</v>
      </c>
      <c r="AQ60">
        <f t="shared" si="4"/>
        <v>237</v>
      </c>
      <c r="AR60">
        <f t="shared" si="5"/>
        <v>288</v>
      </c>
      <c r="AS60">
        <f t="shared" si="6"/>
        <v>293</v>
      </c>
      <c r="AT60">
        <f t="shared" si="7"/>
        <v>232</v>
      </c>
      <c r="AU60">
        <f t="shared" si="8"/>
        <v>264</v>
      </c>
      <c r="AV60">
        <f t="shared" si="9"/>
        <v>342</v>
      </c>
      <c r="AW60">
        <f t="shared" si="10"/>
        <v>282</v>
      </c>
      <c r="AX60">
        <f t="shared" si="11"/>
        <v>258</v>
      </c>
    </row>
    <row r="61" spans="1:56" hidden="1" x14ac:dyDescent="0.25">
      <c r="A61" s="113">
        <v>58</v>
      </c>
      <c r="B61" s="176" t="s">
        <v>566</v>
      </c>
      <c r="C61" s="113">
        <v>1931</v>
      </c>
      <c r="D61" s="113">
        <v>2013</v>
      </c>
      <c r="E61" s="177" t="s">
        <v>686</v>
      </c>
      <c r="F61" s="177" t="s">
        <v>686</v>
      </c>
      <c r="G61" s="357"/>
      <c r="H61" s="357"/>
      <c r="N61" s="113">
        <f>MATCH(A61,Entrada!$A$53:$A$372,0)</f>
        <v>58</v>
      </c>
      <c r="O61">
        <f>IF(NOT(ISNA($N61)),INDEX(Entrada!$C$53:$N$372,$N61,O$2),0)</f>
        <v>377</v>
      </c>
      <c r="P61">
        <f>IF(NOT(ISNA($N61)),INDEX(Entrada!$C$53:$N$372,$N61,P$2),0)</f>
        <v>382</v>
      </c>
      <c r="Q61">
        <f>IF(NOT(ISNA($N61)),INDEX(Entrada!$C$53:$N$372,$N61,Q$2),0)</f>
        <v>312</v>
      </c>
      <c r="R61">
        <f>IF(NOT(ISNA($N61)),INDEX(Entrada!$C$53:$N$372,$N61,R$2),0)</f>
        <v>236</v>
      </c>
      <c r="S61">
        <f>IF(NOT(ISNA($N61)),INDEX(Entrada!$C$53:$N$372,$N61,S$2),0)</f>
        <v>280</v>
      </c>
      <c r="T61">
        <f>IF(NOT(ISNA($N61)),INDEX(Entrada!$C$53:$N$372,$N61,T$2),0)</f>
        <v>330</v>
      </c>
      <c r="U61">
        <f>IF(NOT(ISNA($N61)),INDEX(Entrada!$C$53:$N$372,$N61,U$2),0)</f>
        <v>330</v>
      </c>
      <c r="V61" s="192">
        <f>IF(NOT(ISNA($N61)),INDEX(Entrada!$C$53:$N$372,$N61,V$2),0)</f>
        <v>264</v>
      </c>
      <c r="W61" s="192">
        <f>IF(NOT(ISNA($N61)),INDEX(Entrada!$C$53:$N$372,$N61,W$2),0)</f>
        <v>306</v>
      </c>
      <c r="X61" s="192">
        <f>IF(NOT(ISNA($N61)),INDEX(Entrada!$C$53:$N$372,$N61,X$2),0)</f>
        <v>397</v>
      </c>
      <c r="Y61" s="192">
        <f>IF(NOT(ISNA($N61)),INDEX(Entrada!$C$53:$N$372,$N61,Y$2),0)</f>
        <v>333</v>
      </c>
      <c r="Z61" s="192">
        <f>IF(NOT(ISNA($N61)),INDEX(Entrada!$C$53:$N$372,$N61,Z$2),0)</f>
        <v>311</v>
      </c>
      <c r="AA61" s="259">
        <f>IF(AND(NOT(_incrementaisPassadas),
      OR(
       AND(_semanaAtual&gt;Prevs!D$6,_tipo="Semanal"),
       AND(_mes&gt;AA$2,_tipo="Mensal")
      )), 0,
IF($G61&gt;0,INDEX($O$4:$Z$323,$G61,O$2),0)+IF($H61&gt;0,INDEX($O$4:$Z$323,$H61,O$2),0)+IF($I61&gt;0,INDEX($O$4:$Z$323,$I61,O$2),0)+IF($J61&gt;0,INDEX($O$4:$Z$323,$J61,O$2),0)+IF($K61&gt;0,INDEX($O$4:$Z$323,$K61,O$2),0)+IF($L61&gt;0,INDEX($O$4:$Z$323,$L61,O$2),0))</f>
        <v>0</v>
      </c>
      <c r="AB61" s="259">
        <f>IF(AND(NOT(_incrementaisPassadas),
      OR(
       AND(_semanaAtual&gt;Prevs!E$6,_tipo="Semanal"),
       AND(_mes&gt;AB$2,_tipo="Mensal")
      )), 0,
IF($G61&gt;0,INDEX($O$4:$Z$323,$G61,P$2),0)+IF($H61&gt;0,INDEX($O$4:$Z$323,$H61,P$2),0)+IF($I61&gt;0,INDEX($O$4:$Z$323,$I61,P$2),0)+IF($J61&gt;0,INDEX($O$4:$Z$323,$J61,P$2),0)+IF($K61&gt;0,INDEX($O$4:$Z$323,$K61,P$2),0)+IF($L61&gt;0,INDEX($O$4:$Z$323,$L61,P$2),0))</f>
        <v>0</v>
      </c>
      <c r="AC61" s="259">
        <f>IF(AND(NOT(_incrementaisPassadas),
      OR(
       AND(_semanaAtual&gt;Prevs!F$6,_tipo="Semanal"),
       AND(_mes&gt;AC$2,_tipo="Mensal")
      )), 0,
IF($G61&gt;0,INDEX($O$4:$Z$323,$G61,Q$2),0)+IF($H61&gt;0,INDEX($O$4:$Z$323,$H61,Q$2),0)+IF($I61&gt;0,INDEX($O$4:$Z$323,$I61,Q$2),0)+IF($J61&gt;0,INDEX($O$4:$Z$323,$J61,Q$2),0)+IF($K61&gt;0,INDEX($O$4:$Z$323,$K61,Q$2),0)+IF($L61&gt;0,INDEX($O$4:$Z$323,$L61,Q$2),0))</f>
        <v>0</v>
      </c>
      <c r="AD61" s="259">
        <f>IF(AND(NOT(_incrementaisPassadas),
      OR(
       AND(_semanaAtual&gt;Prevs!G$6,_tipo="Semanal"),
       AND(_mes&gt;AD$2,_tipo="Mensal")
      )), 0,
IF($G61&gt;0,INDEX($O$4:$Z$323,$G61,R$2),0)+IF($H61&gt;0,INDEX($O$4:$Z$323,$H61,R$2),0)+IF($I61&gt;0,INDEX($O$4:$Z$323,$I61,R$2),0)+IF($J61&gt;0,INDEX($O$4:$Z$323,$J61,R$2),0)+IF($K61&gt;0,INDEX($O$4:$Z$323,$K61,R$2),0)+IF($L61&gt;0,INDEX($O$4:$Z$323,$L61,R$2),0))</f>
        <v>0</v>
      </c>
      <c r="AE61" s="259">
        <f>IF(AND(NOT(_incrementaisPassadas),
      OR(
       AND(_semanaAtual&gt;Prevs!H$6,_tipo="Semanal"),
       AND(_mes&gt;AE$2,_tipo="Mensal")
      )), 0,
IF($G61&gt;0,INDEX($O$4:$Z$323,$G61,S$2),0)+IF($H61&gt;0,INDEX($O$4:$Z$323,$H61,S$2),0)+IF($I61&gt;0,INDEX($O$4:$Z$323,$I61,S$2),0)+IF($J61&gt;0,INDEX($O$4:$Z$323,$J61,S$2),0)+IF($K61&gt;0,INDEX($O$4:$Z$323,$K61,S$2),0)+IF($L61&gt;0,INDEX($O$4:$Z$323,$L61,S$2),0))</f>
        <v>0</v>
      </c>
      <c r="AF61" s="259">
        <f>IF(AND(NOT(_incrementaisPassadas),
      OR(
       AND(_semanaAtual&gt;Prevs!I$6,_tipo="Semanal"),
       AND(_mes&gt;AF$2,_tipo="Mensal")
      )), 0,
IF($G61&gt;0,INDEX($O$4:$Z$323,$G61,T$2),0)+IF($H61&gt;0,INDEX($O$4:$Z$323,$H61,T$2),0)+IF($I61&gt;0,INDEX($O$4:$Z$323,$I61,T$2),0)+IF($J61&gt;0,INDEX($O$4:$Z$323,$J61,T$2),0)+IF($K61&gt;0,INDEX($O$4:$Z$323,$K61,T$2),0)+IF($L61&gt;0,INDEX($O$4:$Z$323,$L61,T$2),0))</f>
        <v>0</v>
      </c>
      <c r="AG61" s="259">
        <f>IF(AND(NOT(_incrementaisPassadas),
      OR(
       AND(_semanaAtual&gt;Prevs!J$6,_tipo="Semanal"),
       AND(_mes&gt;AG$2,_tipo="Mensal")
      )), 0,
IF($G61&gt;0,INDEX($O$4:$Z$323,$G61,U$2),0)+IF($H61&gt;0,INDEX($O$4:$Z$323,$H61,U$2),0)+IF($I61&gt;0,INDEX($O$4:$Z$323,$I61,U$2),0)+IF($J61&gt;0,INDEX($O$4:$Z$323,$J61,U$2),0)+IF($K61&gt;0,INDEX($O$4:$Z$323,$K61,U$2),0)+IF($L61&gt;0,INDEX($O$4:$Z$323,$L61,U$2),0))</f>
        <v>0</v>
      </c>
      <c r="AH61" s="259">
        <f>IF(AND(NOT(_incrementaisPassadas),
      OR(
       AND(_semanaAtual&gt;Prevs!K$6,_tipo="Semanal"),
       AND(_mes&gt;AH$2,_tipo="Mensal")
      )), 0,
IF($G61&gt;0,INDEX($O$4:$Z$323,$G61,V$2),0)+IF($H61&gt;0,INDEX($O$4:$Z$323,$H61,V$2),0)+IF($I61&gt;0,INDEX($O$4:$Z$323,$I61,V$2),0)+IF($J61&gt;0,INDEX($O$4:$Z$323,$J61,V$2),0)+IF($K61&gt;0,INDEX($O$4:$Z$323,$K61,V$2),0)+IF($L61&gt;0,INDEX($O$4:$Z$323,$L61,V$2),0))</f>
        <v>0</v>
      </c>
      <c r="AI61" s="259">
        <f>IF(AND(NOT(_incrementaisPassadas),
      OR(
       AND(_semanaAtual&gt;Prevs!L$6,_tipo="Semanal"),
       AND(_mes&gt;AI$2,_tipo="Mensal")
      )), 0,
IF($G61&gt;0,INDEX($O$4:$Z$323,$G61,W$2),0)+IF($H61&gt;0,INDEX($O$4:$Z$323,$H61,W$2),0)+IF($I61&gt;0,INDEX($O$4:$Z$323,$I61,W$2),0)+IF($J61&gt;0,INDEX($O$4:$Z$323,$J61,W$2),0)+IF($K61&gt;0,INDEX($O$4:$Z$323,$K61,W$2),0)+IF($L61&gt;0,INDEX($O$4:$Z$323,$L61,W$2),0))</f>
        <v>0</v>
      </c>
      <c r="AJ61" s="259">
        <f>IF(AND(NOT(_incrementaisPassadas),
      OR(
       AND(_semanaAtual&gt;Prevs!M$6,_tipo="Semanal"),
       AND(_mes&gt;AJ$2,_tipo="Mensal")
      )), 0,
IF($G61&gt;0,INDEX($O$4:$Z$323,$G61,X$2),0)+IF($H61&gt;0,INDEX($O$4:$Z$323,$H61,X$2),0)+IF($I61&gt;0,INDEX($O$4:$Z$323,$I61,X$2),0)+IF($J61&gt;0,INDEX($O$4:$Z$323,$J61,X$2),0)+IF($K61&gt;0,INDEX($O$4:$Z$323,$K61,X$2),0)+IF($L61&gt;0,INDEX($O$4:$Z$323,$L61,X$2),0))</f>
        <v>0</v>
      </c>
      <c r="AK61" s="259">
        <f>IF(AND(NOT(_incrementaisPassadas),
      OR(
       AND(_semanaAtual&gt;Prevs!N$6,_tipo="Semanal"),
       AND(_mes&gt;AK$2,_tipo="Mensal")
      )), 0,
IF($G61&gt;0,INDEX($O$4:$Z$323,$G61,Y$2),0)+IF($H61&gt;0,INDEX($O$4:$Z$323,$H61,Y$2),0)+IF($I61&gt;0,INDEX($O$4:$Z$323,$I61,Y$2),0)+IF($J61&gt;0,INDEX($O$4:$Z$323,$J61,Y$2),0)+IF($K61&gt;0,INDEX($O$4:$Z$323,$K61,Y$2),0)+IF($L61&gt;0,INDEX($O$4:$Z$323,$L61,Y$2),0))</f>
        <v>0</v>
      </c>
      <c r="AL61" s="259">
        <f>IF(AND(NOT(_incrementaisPassadas),
      OR(
       AND(_semanaAtual&gt;Prevs!O$6,_tipo="Semanal"),
       AND(_mes&gt;AL$2,_tipo="Mensal")
      )), 0,
IF($G61&gt;0,INDEX($O$4:$Z$323,$G61,Z$2),0)+IF($H61&gt;0,INDEX($O$4:$Z$323,$H61,Z$2),0)+IF($I61&gt;0,INDEX($O$4:$Z$323,$I61,Z$2),0)+IF($J61&gt;0,INDEX($O$4:$Z$323,$J61,Z$2),0)+IF($K61&gt;0,INDEX($O$4:$Z$323,$K61,Z$2),0)+IF($L61&gt;0,INDEX($O$4:$Z$323,$L61,Z$2),0))</f>
        <v>0</v>
      </c>
      <c r="AM61" s="113">
        <f t="shared" si="0"/>
        <v>377</v>
      </c>
      <c r="AN61">
        <f t="shared" si="1"/>
        <v>382</v>
      </c>
      <c r="AO61">
        <f t="shared" si="2"/>
        <v>312</v>
      </c>
      <c r="AP61">
        <f t="shared" si="3"/>
        <v>236</v>
      </c>
      <c r="AQ61">
        <f t="shared" si="4"/>
        <v>280</v>
      </c>
      <c r="AR61">
        <f t="shared" si="5"/>
        <v>330</v>
      </c>
      <c r="AS61">
        <f t="shared" si="6"/>
        <v>330</v>
      </c>
      <c r="AT61">
        <f t="shared" si="7"/>
        <v>264</v>
      </c>
      <c r="AU61">
        <f t="shared" si="8"/>
        <v>306</v>
      </c>
      <c r="AV61">
        <f t="shared" si="9"/>
        <v>397</v>
      </c>
      <c r="AW61">
        <f t="shared" si="10"/>
        <v>333</v>
      </c>
      <c r="AX61">
        <f t="shared" si="11"/>
        <v>311</v>
      </c>
    </row>
    <row r="62" spans="1:56" hidden="1" x14ac:dyDescent="0.25">
      <c r="A62" s="113">
        <v>59</v>
      </c>
      <c r="B62" s="176"/>
      <c r="C62" s="113">
        <v>0</v>
      </c>
      <c r="D62" s="113">
        <v>0</v>
      </c>
      <c r="E62" s="113" t="s">
        <v>686</v>
      </c>
      <c r="F62" s="113" t="s">
        <v>686</v>
      </c>
      <c r="G62" s="357"/>
      <c r="H62" s="357"/>
      <c r="N62" s="113">
        <f>MATCH(A62,Entrada!$A$53:$A$372,0)</f>
        <v>59</v>
      </c>
      <c r="O62">
        <f>IF(NOT(ISNA($N62)),INDEX(Entrada!$C$53:$N$372,$N62,O$2),0)</f>
        <v>0</v>
      </c>
      <c r="P62">
        <f>IF(NOT(ISNA($N62)),INDEX(Entrada!$C$53:$N$372,$N62,P$2),0)</f>
        <v>0</v>
      </c>
      <c r="Q62">
        <f>IF(NOT(ISNA($N62)),INDEX(Entrada!$C$53:$N$372,$N62,Q$2),0)</f>
        <v>0</v>
      </c>
      <c r="R62">
        <f>IF(NOT(ISNA($N62)),INDEX(Entrada!$C$53:$N$372,$N62,R$2),0)</f>
        <v>0</v>
      </c>
      <c r="S62">
        <f>IF(NOT(ISNA($N62)),INDEX(Entrada!$C$53:$N$372,$N62,S$2),0)</f>
        <v>0</v>
      </c>
      <c r="T62">
        <f>IF(NOT(ISNA($N62)),INDEX(Entrada!$C$53:$N$372,$N62,T$2),0)</f>
        <v>0</v>
      </c>
      <c r="U62">
        <f>IF(NOT(ISNA($N62)),INDEX(Entrada!$C$53:$N$372,$N62,U$2),0)</f>
        <v>0</v>
      </c>
      <c r="V62" s="192">
        <f>IF(NOT(ISNA($N62)),INDEX(Entrada!$C$53:$N$372,$N62,V$2),0)</f>
        <v>0</v>
      </c>
      <c r="W62" s="192">
        <f>IF(NOT(ISNA($N62)),INDEX(Entrada!$C$53:$N$372,$N62,W$2),0)</f>
        <v>0</v>
      </c>
      <c r="X62" s="192">
        <f>IF(NOT(ISNA($N62)),INDEX(Entrada!$C$53:$N$372,$N62,X$2),0)</f>
        <v>0</v>
      </c>
      <c r="Y62" s="192">
        <f>IF(NOT(ISNA($N62)),INDEX(Entrada!$C$53:$N$372,$N62,Y$2),0)</f>
        <v>0</v>
      </c>
      <c r="Z62" s="192">
        <f>IF(NOT(ISNA($N62)),INDEX(Entrada!$C$53:$N$372,$N62,Z$2),0)</f>
        <v>0</v>
      </c>
      <c r="AA62" s="259">
        <f>IF(AND(NOT(_incrementaisPassadas),
      OR(
       AND(_semanaAtual&gt;Prevs!D$6,_tipo="Semanal"),
       AND(_mes&gt;AA$2,_tipo="Mensal")
      )), 0,
IF($G62&gt;0,INDEX($O$4:$Z$323,$G62,O$2),0)+IF($H62&gt;0,INDEX($O$4:$Z$323,$H62,O$2),0)+IF($I62&gt;0,INDEX($O$4:$Z$323,$I62,O$2),0)+IF($J62&gt;0,INDEX($O$4:$Z$323,$J62,O$2),0)+IF($K62&gt;0,INDEX($O$4:$Z$323,$K62,O$2),0)+IF($L62&gt;0,INDEX($O$4:$Z$323,$L62,O$2),0))</f>
        <v>0</v>
      </c>
      <c r="AB62" s="259">
        <f>IF(AND(NOT(_incrementaisPassadas),
      OR(
       AND(_semanaAtual&gt;Prevs!E$6,_tipo="Semanal"),
       AND(_mes&gt;AB$2,_tipo="Mensal")
      )), 0,
IF($G62&gt;0,INDEX($O$4:$Z$323,$G62,P$2),0)+IF($H62&gt;0,INDEX($O$4:$Z$323,$H62,P$2),0)+IF($I62&gt;0,INDEX($O$4:$Z$323,$I62,P$2),0)+IF($J62&gt;0,INDEX($O$4:$Z$323,$J62,P$2),0)+IF($K62&gt;0,INDEX($O$4:$Z$323,$K62,P$2),0)+IF($L62&gt;0,INDEX($O$4:$Z$323,$L62,P$2),0))</f>
        <v>0</v>
      </c>
      <c r="AC62" s="259">
        <f>IF(AND(NOT(_incrementaisPassadas),
      OR(
       AND(_semanaAtual&gt;Prevs!F$6,_tipo="Semanal"),
       AND(_mes&gt;AC$2,_tipo="Mensal")
      )), 0,
IF($G62&gt;0,INDEX($O$4:$Z$323,$G62,Q$2),0)+IF($H62&gt;0,INDEX($O$4:$Z$323,$H62,Q$2),0)+IF($I62&gt;0,INDEX($O$4:$Z$323,$I62,Q$2),0)+IF($J62&gt;0,INDEX($O$4:$Z$323,$J62,Q$2),0)+IF($K62&gt;0,INDEX($O$4:$Z$323,$K62,Q$2),0)+IF($L62&gt;0,INDEX($O$4:$Z$323,$L62,Q$2),0))</f>
        <v>0</v>
      </c>
      <c r="AD62" s="259">
        <f>IF(AND(NOT(_incrementaisPassadas),
      OR(
       AND(_semanaAtual&gt;Prevs!G$6,_tipo="Semanal"),
       AND(_mes&gt;AD$2,_tipo="Mensal")
      )), 0,
IF($G62&gt;0,INDEX($O$4:$Z$323,$G62,R$2),0)+IF($H62&gt;0,INDEX($O$4:$Z$323,$H62,R$2),0)+IF($I62&gt;0,INDEX($O$4:$Z$323,$I62,R$2),0)+IF($J62&gt;0,INDEX($O$4:$Z$323,$J62,R$2),0)+IF($K62&gt;0,INDEX($O$4:$Z$323,$K62,R$2),0)+IF($L62&gt;0,INDEX($O$4:$Z$323,$L62,R$2),0))</f>
        <v>0</v>
      </c>
      <c r="AE62" s="259">
        <f>IF(AND(NOT(_incrementaisPassadas),
      OR(
       AND(_semanaAtual&gt;Prevs!H$6,_tipo="Semanal"),
       AND(_mes&gt;AE$2,_tipo="Mensal")
      )), 0,
IF($G62&gt;0,INDEX($O$4:$Z$323,$G62,S$2),0)+IF($H62&gt;0,INDEX($O$4:$Z$323,$H62,S$2),0)+IF($I62&gt;0,INDEX($O$4:$Z$323,$I62,S$2),0)+IF($J62&gt;0,INDEX($O$4:$Z$323,$J62,S$2),0)+IF($K62&gt;0,INDEX($O$4:$Z$323,$K62,S$2),0)+IF($L62&gt;0,INDEX($O$4:$Z$323,$L62,S$2),0))</f>
        <v>0</v>
      </c>
      <c r="AF62" s="259">
        <f>IF(AND(NOT(_incrementaisPassadas),
      OR(
       AND(_semanaAtual&gt;Prevs!I$6,_tipo="Semanal"),
       AND(_mes&gt;AF$2,_tipo="Mensal")
      )), 0,
IF($G62&gt;0,INDEX($O$4:$Z$323,$G62,T$2),0)+IF($H62&gt;0,INDEX($O$4:$Z$323,$H62,T$2),0)+IF($I62&gt;0,INDEX($O$4:$Z$323,$I62,T$2),0)+IF($J62&gt;0,INDEX($O$4:$Z$323,$J62,T$2),0)+IF($K62&gt;0,INDEX($O$4:$Z$323,$K62,T$2),0)+IF($L62&gt;0,INDEX($O$4:$Z$323,$L62,T$2),0))</f>
        <v>0</v>
      </c>
      <c r="AG62" s="259">
        <f>IF(AND(NOT(_incrementaisPassadas),
      OR(
       AND(_semanaAtual&gt;Prevs!J$6,_tipo="Semanal"),
       AND(_mes&gt;AG$2,_tipo="Mensal")
      )), 0,
IF($G62&gt;0,INDEX($O$4:$Z$323,$G62,U$2),0)+IF($H62&gt;0,INDEX($O$4:$Z$323,$H62,U$2),0)+IF($I62&gt;0,INDEX($O$4:$Z$323,$I62,U$2),0)+IF($J62&gt;0,INDEX($O$4:$Z$323,$J62,U$2),0)+IF($K62&gt;0,INDEX($O$4:$Z$323,$K62,U$2),0)+IF($L62&gt;0,INDEX($O$4:$Z$323,$L62,U$2),0))</f>
        <v>0</v>
      </c>
      <c r="AH62" s="259">
        <f>IF(AND(NOT(_incrementaisPassadas),
      OR(
       AND(_semanaAtual&gt;Prevs!K$6,_tipo="Semanal"),
       AND(_mes&gt;AH$2,_tipo="Mensal")
      )), 0,
IF($G62&gt;0,INDEX($O$4:$Z$323,$G62,V$2),0)+IF($H62&gt;0,INDEX($O$4:$Z$323,$H62,V$2),0)+IF($I62&gt;0,INDEX($O$4:$Z$323,$I62,V$2),0)+IF($J62&gt;0,INDEX($O$4:$Z$323,$J62,V$2),0)+IF($K62&gt;0,INDEX($O$4:$Z$323,$K62,V$2),0)+IF($L62&gt;0,INDEX($O$4:$Z$323,$L62,V$2),0))</f>
        <v>0</v>
      </c>
      <c r="AI62" s="259">
        <f>IF(AND(NOT(_incrementaisPassadas),
      OR(
       AND(_semanaAtual&gt;Prevs!L$6,_tipo="Semanal"),
       AND(_mes&gt;AI$2,_tipo="Mensal")
      )), 0,
IF($G62&gt;0,INDEX($O$4:$Z$323,$G62,W$2),0)+IF($H62&gt;0,INDEX($O$4:$Z$323,$H62,W$2),0)+IF($I62&gt;0,INDEX($O$4:$Z$323,$I62,W$2),0)+IF($J62&gt;0,INDEX($O$4:$Z$323,$J62,W$2),0)+IF($K62&gt;0,INDEX($O$4:$Z$323,$K62,W$2),0)+IF($L62&gt;0,INDEX($O$4:$Z$323,$L62,W$2),0))</f>
        <v>0</v>
      </c>
      <c r="AJ62" s="259">
        <f>IF(AND(NOT(_incrementaisPassadas),
      OR(
       AND(_semanaAtual&gt;Prevs!M$6,_tipo="Semanal"),
       AND(_mes&gt;AJ$2,_tipo="Mensal")
      )), 0,
IF($G62&gt;0,INDEX($O$4:$Z$323,$G62,X$2),0)+IF($H62&gt;0,INDEX($O$4:$Z$323,$H62,X$2),0)+IF($I62&gt;0,INDEX($O$4:$Z$323,$I62,X$2),0)+IF($J62&gt;0,INDEX($O$4:$Z$323,$J62,X$2),0)+IF($K62&gt;0,INDEX($O$4:$Z$323,$K62,X$2),0)+IF($L62&gt;0,INDEX($O$4:$Z$323,$L62,X$2),0))</f>
        <v>0</v>
      </c>
      <c r="AK62" s="259">
        <f>IF(AND(NOT(_incrementaisPassadas),
      OR(
       AND(_semanaAtual&gt;Prevs!N$6,_tipo="Semanal"),
       AND(_mes&gt;AK$2,_tipo="Mensal")
      )), 0,
IF($G62&gt;0,INDEX($O$4:$Z$323,$G62,Y$2),0)+IF($H62&gt;0,INDEX($O$4:$Z$323,$H62,Y$2),0)+IF($I62&gt;0,INDEX($O$4:$Z$323,$I62,Y$2),0)+IF($J62&gt;0,INDEX($O$4:$Z$323,$J62,Y$2),0)+IF($K62&gt;0,INDEX($O$4:$Z$323,$K62,Y$2),0)+IF($L62&gt;0,INDEX($O$4:$Z$323,$L62,Y$2),0))</f>
        <v>0</v>
      </c>
      <c r="AL62" s="259">
        <f>IF(AND(NOT(_incrementaisPassadas),
      OR(
       AND(_semanaAtual&gt;Prevs!O$6,_tipo="Semanal"),
       AND(_mes&gt;AL$2,_tipo="Mensal")
      )), 0,
IF($G62&gt;0,INDEX($O$4:$Z$323,$G62,Z$2),0)+IF($H62&gt;0,INDEX($O$4:$Z$323,$H62,Z$2),0)+IF($I62&gt;0,INDEX($O$4:$Z$323,$I62,Z$2),0)+IF($J62&gt;0,INDEX($O$4:$Z$323,$J62,Z$2),0)+IF($K62&gt;0,INDEX($O$4:$Z$323,$K62,Z$2),0)+IF($L62&gt;0,INDEX($O$4:$Z$323,$L62,Z$2),0))</f>
        <v>0</v>
      </c>
      <c r="AM62" s="113">
        <f t="shared" si="0"/>
        <v>0</v>
      </c>
      <c r="AN62">
        <f t="shared" si="1"/>
        <v>0</v>
      </c>
      <c r="AO62">
        <f t="shared" si="2"/>
        <v>0</v>
      </c>
      <c r="AP62">
        <f t="shared" si="3"/>
        <v>0</v>
      </c>
      <c r="AQ62">
        <f t="shared" si="4"/>
        <v>0</v>
      </c>
      <c r="AR62">
        <f t="shared" si="5"/>
        <v>0</v>
      </c>
      <c r="AS62">
        <f t="shared" si="6"/>
        <v>0</v>
      </c>
      <c r="AT62">
        <f t="shared" si="7"/>
        <v>0</v>
      </c>
      <c r="AU62">
        <f t="shared" si="8"/>
        <v>0</v>
      </c>
      <c r="AV62">
        <f t="shared" si="9"/>
        <v>0</v>
      </c>
      <c r="AW62">
        <f t="shared" si="10"/>
        <v>0</v>
      </c>
      <c r="AX62">
        <f t="shared" si="11"/>
        <v>0</v>
      </c>
    </row>
    <row r="63" spans="1:56" hidden="1" x14ac:dyDescent="0.25">
      <c r="A63" s="113">
        <v>60</v>
      </c>
      <c r="B63" s="176"/>
      <c r="C63" s="113">
        <v>0</v>
      </c>
      <c r="D63" s="113">
        <v>0</v>
      </c>
      <c r="E63" s="113" t="s">
        <v>686</v>
      </c>
      <c r="F63" s="113" t="s">
        <v>686</v>
      </c>
      <c r="G63" s="357"/>
      <c r="H63" s="357"/>
      <c r="N63" s="113">
        <f>MATCH(A63,Entrada!$A$53:$A$372,0)</f>
        <v>60</v>
      </c>
      <c r="O63">
        <f>IF(NOT(ISNA($N63)),INDEX(Entrada!$C$53:$N$372,$N63,O$2),0)</f>
        <v>0</v>
      </c>
      <c r="P63">
        <f>IF(NOT(ISNA($N63)),INDEX(Entrada!$C$53:$N$372,$N63,P$2),0)</f>
        <v>0</v>
      </c>
      <c r="Q63">
        <f>IF(NOT(ISNA($N63)),INDEX(Entrada!$C$53:$N$372,$N63,Q$2),0)</f>
        <v>0</v>
      </c>
      <c r="R63">
        <f>IF(NOT(ISNA($N63)),INDEX(Entrada!$C$53:$N$372,$N63,R$2),0)</f>
        <v>0</v>
      </c>
      <c r="S63">
        <f>IF(NOT(ISNA($N63)),INDEX(Entrada!$C$53:$N$372,$N63,S$2),0)</f>
        <v>0</v>
      </c>
      <c r="T63">
        <f>IF(NOT(ISNA($N63)),INDEX(Entrada!$C$53:$N$372,$N63,T$2),0)</f>
        <v>0</v>
      </c>
      <c r="U63">
        <f>IF(NOT(ISNA($N63)),INDEX(Entrada!$C$53:$N$372,$N63,U$2),0)</f>
        <v>0</v>
      </c>
      <c r="V63" s="192">
        <f>IF(NOT(ISNA($N63)),INDEX(Entrada!$C$53:$N$372,$N63,V$2),0)</f>
        <v>0</v>
      </c>
      <c r="W63" s="192">
        <f>IF(NOT(ISNA($N63)),INDEX(Entrada!$C$53:$N$372,$N63,W$2),0)</f>
        <v>0</v>
      </c>
      <c r="X63" s="192">
        <f>IF(NOT(ISNA($N63)),INDEX(Entrada!$C$53:$N$372,$N63,X$2),0)</f>
        <v>0</v>
      </c>
      <c r="Y63" s="192">
        <f>IF(NOT(ISNA($N63)),INDEX(Entrada!$C$53:$N$372,$N63,Y$2),0)</f>
        <v>0</v>
      </c>
      <c r="Z63" s="192">
        <f>IF(NOT(ISNA($N63)),INDEX(Entrada!$C$53:$N$372,$N63,Z$2),0)</f>
        <v>0</v>
      </c>
      <c r="AA63" s="259">
        <f>IF(AND(NOT(_incrementaisPassadas),
      OR(
       AND(_semanaAtual&gt;Prevs!D$6,_tipo="Semanal"),
       AND(_mes&gt;AA$2,_tipo="Mensal")
      )), 0,
IF($G63&gt;0,INDEX($O$4:$Z$323,$G63,O$2),0)+IF($H63&gt;0,INDEX($O$4:$Z$323,$H63,O$2),0)+IF($I63&gt;0,INDEX($O$4:$Z$323,$I63,O$2),0)+IF($J63&gt;0,INDEX($O$4:$Z$323,$J63,O$2),0)+IF($K63&gt;0,INDEX($O$4:$Z$323,$K63,O$2),0)+IF($L63&gt;0,INDEX($O$4:$Z$323,$L63,O$2),0))</f>
        <v>0</v>
      </c>
      <c r="AB63" s="259">
        <f>IF(AND(NOT(_incrementaisPassadas),
      OR(
       AND(_semanaAtual&gt;Prevs!E$6,_tipo="Semanal"),
       AND(_mes&gt;AB$2,_tipo="Mensal")
      )), 0,
IF($G63&gt;0,INDEX($O$4:$Z$323,$G63,P$2),0)+IF($H63&gt;0,INDEX($O$4:$Z$323,$H63,P$2),0)+IF($I63&gt;0,INDEX($O$4:$Z$323,$I63,P$2),0)+IF($J63&gt;0,INDEX($O$4:$Z$323,$J63,P$2),0)+IF($K63&gt;0,INDEX($O$4:$Z$323,$K63,P$2),0)+IF($L63&gt;0,INDEX($O$4:$Z$323,$L63,P$2),0))</f>
        <v>0</v>
      </c>
      <c r="AC63" s="259">
        <f>IF(AND(NOT(_incrementaisPassadas),
      OR(
       AND(_semanaAtual&gt;Prevs!F$6,_tipo="Semanal"),
       AND(_mes&gt;AC$2,_tipo="Mensal")
      )), 0,
IF($G63&gt;0,INDEX($O$4:$Z$323,$G63,Q$2),0)+IF($H63&gt;0,INDEX($O$4:$Z$323,$H63,Q$2),0)+IF($I63&gt;0,INDEX($O$4:$Z$323,$I63,Q$2),0)+IF($J63&gt;0,INDEX($O$4:$Z$323,$J63,Q$2),0)+IF($K63&gt;0,INDEX($O$4:$Z$323,$K63,Q$2),0)+IF($L63&gt;0,INDEX($O$4:$Z$323,$L63,Q$2),0))</f>
        <v>0</v>
      </c>
      <c r="AD63" s="259">
        <f>IF(AND(NOT(_incrementaisPassadas),
      OR(
       AND(_semanaAtual&gt;Prevs!G$6,_tipo="Semanal"),
       AND(_mes&gt;AD$2,_tipo="Mensal")
      )), 0,
IF($G63&gt;0,INDEX($O$4:$Z$323,$G63,R$2),0)+IF($H63&gt;0,INDEX($O$4:$Z$323,$H63,R$2),0)+IF($I63&gt;0,INDEX($O$4:$Z$323,$I63,R$2),0)+IF($J63&gt;0,INDEX($O$4:$Z$323,$J63,R$2),0)+IF($K63&gt;0,INDEX($O$4:$Z$323,$K63,R$2),0)+IF($L63&gt;0,INDEX($O$4:$Z$323,$L63,R$2),0))</f>
        <v>0</v>
      </c>
      <c r="AE63" s="259">
        <f>IF(AND(NOT(_incrementaisPassadas),
      OR(
       AND(_semanaAtual&gt;Prevs!H$6,_tipo="Semanal"),
       AND(_mes&gt;AE$2,_tipo="Mensal")
      )), 0,
IF($G63&gt;0,INDEX($O$4:$Z$323,$G63,S$2),0)+IF($H63&gt;0,INDEX($O$4:$Z$323,$H63,S$2),0)+IF($I63&gt;0,INDEX($O$4:$Z$323,$I63,S$2),0)+IF($J63&gt;0,INDEX($O$4:$Z$323,$J63,S$2),0)+IF($K63&gt;0,INDEX($O$4:$Z$323,$K63,S$2),0)+IF($L63&gt;0,INDEX($O$4:$Z$323,$L63,S$2),0))</f>
        <v>0</v>
      </c>
      <c r="AF63" s="259">
        <f>IF(AND(NOT(_incrementaisPassadas),
      OR(
       AND(_semanaAtual&gt;Prevs!I$6,_tipo="Semanal"),
       AND(_mes&gt;AF$2,_tipo="Mensal")
      )), 0,
IF($G63&gt;0,INDEX($O$4:$Z$323,$G63,T$2),0)+IF($H63&gt;0,INDEX($O$4:$Z$323,$H63,T$2),0)+IF($I63&gt;0,INDEX($O$4:$Z$323,$I63,T$2),0)+IF($J63&gt;0,INDEX($O$4:$Z$323,$J63,T$2),0)+IF($K63&gt;0,INDEX($O$4:$Z$323,$K63,T$2),0)+IF($L63&gt;0,INDEX($O$4:$Z$323,$L63,T$2),0))</f>
        <v>0</v>
      </c>
      <c r="AG63" s="259">
        <f>IF(AND(NOT(_incrementaisPassadas),
      OR(
       AND(_semanaAtual&gt;Prevs!J$6,_tipo="Semanal"),
       AND(_mes&gt;AG$2,_tipo="Mensal")
      )), 0,
IF($G63&gt;0,INDEX($O$4:$Z$323,$G63,U$2),0)+IF($H63&gt;0,INDEX($O$4:$Z$323,$H63,U$2),0)+IF($I63&gt;0,INDEX($O$4:$Z$323,$I63,U$2),0)+IF($J63&gt;0,INDEX($O$4:$Z$323,$J63,U$2),0)+IF($K63&gt;0,INDEX($O$4:$Z$323,$K63,U$2),0)+IF($L63&gt;0,INDEX($O$4:$Z$323,$L63,U$2),0))</f>
        <v>0</v>
      </c>
      <c r="AH63" s="259">
        <f>IF(AND(NOT(_incrementaisPassadas),
      OR(
       AND(_semanaAtual&gt;Prevs!K$6,_tipo="Semanal"),
       AND(_mes&gt;AH$2,_tipo="Mensal")
      )), 0,
IF($G63&gt;0,INDEX($O$4:$Z$323,$G63,V$2),0)+IF($H63&gt;0,INDEX($O$4:$Z$323,$H63,V$2),0)+IF($I63&gt;0,INDEX($O$4:$Z$323,$I63,V$2),0)+IF($J63&gt;0,INDEX($O$4:$Z$323,$J63,V$2),0)+IF($K63&gt;0,INDEX($O$4:$Z$323,$K63,V$2),0)+IF($L63&gt;0,INDEX($O$4:$Z$323,$L63,V$2),0))</f>
        <v>0</v>
      </c>
      <c r="AI63" s="259">
        <f>IF(AND(NOT(_incrementaisPassadas),
      OR(
       AND(_semanaAtual&gt;Prevs!L$6,_tipo="Semanal"),
       AND(_mes&gt;AI$2,_tipo="Mensal")
      )), 0,
IF($G63&gt;0,INDEX($O$4:$Z$323,$G63,W$2),0)+IF($H63&gt;0,INDEX($O$4:$Z$323,$H63,W$2),0)+IF($I63&gt;0,INDEX($O$4:$Z$323,$I63,W$2),0)+IF($J63&gt;0,INDEX($O$4:$Z$323,$J63,W$2),0)+IF($K63&gt;0,INDEX($O$4:$Z$323,$K63,W$2),0)+IF($L63&gt;0,INDEX($O$4:$Z$323,$L63,W$2),0))</f>
        <v>0</v>
      </c>
      <c r="AJ63" s="259">
        <f>IF(AND(NOT(_incrementaisPassadas),
      OR(
       AND(_semanaAtual&gt;Prevs!M$6,_tipo="Semanal"),
       AND(_mes&gt;AJ$2,_tipo="Mensal")
      )), 0,
IF($G63&gt;0,INDEX($O$4:$Z$323,$G63,X$2),0)+IF($H63&gt;0,INDEX($O$4:$Z$323,$H63,X$2),0)+IF($I63&gt;0,INDEX($O$4:$Z$323,$I63,X$2),0)+IF($J63&gt;0,INDEX($O$4:$Z$323,$J63,X$2),0)+IF($K63&gt;0,INDEX($O$4:$Z$323,$K63,X$2),0)+IF($L63&gt;0,INDEX($O$4:$Z$323,$L63,X$2),0))</f>
        <v>0</v>
      </c>
      <c r="AK63" s="259">
        <f>IF(AND(NOT(_incrementaisPassadas),
      OR(
       AND(_semanaAtual&gt;Prevs!N$6,_tipo="Semanal"),
       AND(_mes&gt;AK$2,_tipo="Mensal")
      )), 0,
IF($G63&gt;0,INDEX($O$4:$Z$323,$G63,Y$2),0)+IF($H63&gt;0,INDEX($O$4:$Z$323,$H63,Y$2),0)+IF($I63&gt;0,INDEX($O$4:$Z$323,$I63,Y$2),0)+IF($J63&gt;0,INDEX($O$4:$Z$323,$J63,Y$2),0)+IF($K63&gt;0,INDEX($O$4:$Z$323,$K63,Y$2),0)+IF($L63&gt;0,INDEX($O$4:$Z$323,$L63,Y$2),0))</f>
        <v>0</v>
      </c>
      <c r="AL63" s="259">
        <f>IF(AND(NOT(_incrementaisPassadas),
      OR(
       AND(_semanaAtual&gt;Prevs!O$6,_tipo="Semanal"),
       AND(_mes&gt;AL$2,_tipo="Mensal")
      )), 0,
IF($G63&gt;0,INDEX($O$4:$Z$323,$G63,Z$2),0)+IF($H63&gt;0,INDEX($O$4:$Z$323,$H63,Z$2),0)+IF($I63&gt;0,INDEX($O$4:$Z$323,$I63,Z$2),0)+IF($J63&gt;0,INDEX($O$4:$Z$323,$J63,Z$2),0)+IF($K63&gt;0,INDEX($O$4:$Z$323,$K63,Z$2),0)+IF($L63&gt;0,INDEX($O$4:$Z$323,$L63,Z$2),0))</f>
        <v>0</v>
      </c>
      <c r="AM63" s="113">
        <f t="shared" si="0"/>
        <v>0</v>
      </c>
      <c r="AN63">
        <f t="shared" si="1"/>
        <v>0</v>
      </c>
      <c r="AO63">
        <f t="shared" si="2"/>
        <v>0</v>
      </c>
      <c r="AP63">
        <f t="shared" si="3"/>
        <v>0</v>
      </c>
      <c r="AQ63">
        <f t="shared" si="4"/>
        <v>0</v>
      </c>
      <c r="AR63">
        <f t="shared" si="5"/>
        <v>0</v>
      </c>
      <c r="AS63">
        <f t="shared" si="6"/>
        <v>0</v>
      </c>
      <c r="AT63">
        <f t="shared" si="7"/>
        <v>0</v>
      </c>
      <c r="AU63">
        <f t="shared" si="8"/>
        <v>0</v>
      </c>
      <c r="AV63">
        <f t="shared" si="9"/>
        <v>0</v>
      </c>
      <c r="AW63">
        <f t="shared" si="10"/>
        <v>0</v>
      </c>
      <c r="AX63">
        <f t="shared" si="11"/>
        <v>0</v>
      </c>
    </row>
    <row r="64" spans="1:56" hidden="1" x14ac:dyDescent="0.25">
      <c r="A64" s="113">
        <v>61</v>
      </c>
      <c r="B64" s="176" t="s">
        <v>567</v>
      </c>
      <c r="C64" s="113">
        <v>1931</v>
      </c>
      <c r="D64" s="113">
        <v>2013</v>
      </c>
      <c r="E64" s="177" t="s">
        <v>5</v>
      </c>
      <c r="F64" s="177" t="s">
        <v>307</v>
      </c>
      <c r="G64" s="357"/>
      <c r="H64" s="357"/>
      <c r="N64" s="113">
        <f>MATCH(A64,Entrada!$A$53:$A$372,0)</f>
        <v>61</v>
      </c>
      <c r="O64">
        <f>IF(NOT(ISNA($N64)),INDEX(Entrada!$C$53:$N$372,$N64,O$2),0)</f>
        <v>1523</v>
      </c>
      <c r="P64">
        <f>IF(NOT(ISNA($N64)),INDEX(Entrada!$C$53:$N$372,$N64,P$2),0)</f>
        <v>1576</v>
      </c>
      <c r="Q64">
        <f>IF(NOT(ISNA($N64)),INDEX(Entrada!$C$53:$N$372,$N64,Q$2),0)</f>
        <v>1298</v>
      </c>
      <c r="R64">
        <f>IF(NOT(ISNA($N64)),INDEX(Entrada!$C$53:$N$372,$N64,R$2),0)</f>
        <v>986</v>
      </c>
      <c r="S64">
        <f>IF(NOT(ISNA($N64)),INDEX(Entrada!$C$53:$N$372,$N64,S$2),0)</f>
        <v>993</v>
      </c>
      <c r="T64">
        <f>IF(NOT(ISNA($N64)),INDEX(Entrada!$C$53:$N$372,$N64,T$2),0)</f>
        <v>1097</v>
      </c>
      <c r="U64">
        <f>IF(NOT(ISNA($N64)),INDEX(Entrada!$C$53:$N$372,$N64,U$2),0)</f>
        <v>992</v>
      </c>
      <c r="V64" s="192">
        <f>IF(NOT(ISNA($N64)),INDEX(Entrada!$C$53:$N$372,$N64,V$2),0)</f>
        <v>806</v>
      </c>
      <c r="W64" s="192">
        <f>IF(NOT(ISNA($N64)),INDEX(Entrada!$C$53:$N$372,$N64,W$2),0)</f>
        <v>898</v>
      </c>
      <c r="X64" s="192">
        <f>IF(NOT(ISNA($N64)),INDEX(Entrada!$C$53:$N$372,$N64,X$2),0)</f>
        <v>1110</v>
      </c>
      <c r="Y64" s="192">
        <f>IF(NOT(ISNA($N64)),INDEX(Entrada!$C$53:$N$372,$N64,Y$2),0)</f>
        <v>1013</v>
      </c>
      <c r="Z64" s="192">
        <f>IF(NOT(ISNA($N64)),INDEX(Entrada!$C$53:$N$372,$N64,Z$2),0)</f>
        <v>1113</v>
      </c>
      <c r="AA64" s="259">
        <f>IF(AND(NOT(_incrementaisPassadas),
      OR(
       AND(_semanaAtual&gt;Prevs!D$6,_tipo="Semanal"),
       AND(_mes&gt;AA$2,_tipo="Mensal")
      )), 0,
IF($G64&gt;0,INDEX($O$4:$Z$323,$G64,O$2),0)+IF($H64&gt;0,INDEX($O$4:$Z$323,$H64,O$2),0)+IF($I64&gt;0,INDEX($O$4:$Z$323,$I64,O$2),0)+IF($J64&gt;0,INDEX($O$4:$Z$323,$J64,O$2),0)+IF($K64&gt;0,INDEX($O$4:$Z$323,$K64,O$2),0)+IF($L64&gt;0,INDEX($O$4:$Z$323,$L64,O$2),0))</f>
        <v>0</v>
      </c>
      <c r="AB64" s="259">
        <f>IF(AND(NOT(_incrementaisPassadas),
      OR(
       AND(_semanaAtual&gt;Prevs!E$6,_tipo="Semanal"),
       AND(_mes&gt;AB$2,_tipo="Mensal")
      )), 0,
IF($G64&gt;0,INDEX($O$4:$Z$323,$G64,P$2),0)+IF($H64&gt;0,INDEX($O$4:$Z$323,$H64,P$2),0)+IF($I64&gt;0,INDEX($O$4:$Z$323,$I64,P$2),0)+IF($J64&gt;0,INDEX($O$4:$Z$323,$J64,P$2),0)+IF($K64&gt;0,INDEX($O$4:$Z$323,$K64,P$2),0)+IF($L64&gt;0,INDEX($O$4:$Z$323,$L64,P$2),0))</f>
        <v>0</v>
      </c>
      <c r="AC64" s="259">
        <f>IF(AND(NOT(_incrementaisPassadas),
      OR(
       AND(_semanaAtual&gt;Prevs!F$6,_tipo="Semanal"),
       AND(_mes&gt;AC$2,_tipo="Mensal")
      )), 0,
IF($G64&gt;0,INDEX($O$4:$Z$323,$G64,Q$2),0)+IF($H64&gt;0,INDEX($O$4:$Z$323,$H64,Q$2),0)+IF($I64&gt;0,INDEX($O$4:$Z$323,$I64,Q$2),0)+IF($J64&gt;0,INDEX($O$4:$Z$323,$J64,Q$2),0)+IF($K64&gt;0,INDEX($O$4:$Z$323,$K64,Q$2),0)+IF($L64&gt;0,INDEX($O$4:$Z$323,$L64,Q$2),0))</f>
        <v>0</v>
      </c>
      <c r="AD64" s="259">
        <f>IF(AND(NOT(_incrementaisPassadas),
      OR(
       AND(_semanaAtual&gt;Prevs!G$6,_tipo="Semanal"),
       AND(_mes&gt;AD$2,_tipo="Mensal")
      )), 0,
IF($G64&gt;0,INDEX($O$4:$Z$323,$G64,R$2),0)+IF($H64&gt;0,INDEX($O$4:$Z$323,$H64,R$2),0)+IF($I64&gt;0,INDEX($O$4:$Z$323,$I64,R$2),0)+IF($J64&gt;0,INDEX($O$4:$Z$323,$J64,R$2),0)+IF($K64&gt;0,INDEX($O$4:$Z$323,$K64,R$2),0)+IF($L64&gt;0,INDEX($O$4:$Z$323,$L64,R$2),0))</f>
        <v>0</v>
      </c>
      <c r="AE64" s="259">
        <f>IF(AND(NOT(_incrementaisPassadas),
      OR(
       AND(_semanaAtual&gt;Prevs!H$6,_tipo="Semanal"),
       AND(_mes&gt;AE$2,_tipo="Mensal")
      )), 0,
IF($G64&gt;0,INDEX($O$4:$Z$323,$G64,S$2),0)+IF($H64&gt;0,INDEX($O$4:$Z$323,$H64,S$2),0)+IF($I64&gt;0,INDEX($O$4:$Z$323,$I64,S$2),0)+IF($J64&gt;0,INDEX($O$4:$Z$323,$J64,S$2),0)+IF($K64&gt;0,INDEX($O$4:$Z$323,$K64,S$2),0)+IF($L64&gt;0,INDEX($O$4:$Z$323,$L64,S$2),0))</f>
        <v>0</v>
      </c>
      <c r="AF64" s="259">
        <f>IF(AND(NOT(_incrementaisPassadas),
      OR(
       AND(_semanaAtual&gt;Prevs!I$6,_tipo="Semanal"),
       AND(_mes&gt;AF$2,_tipo="Mensal")
      )), 0,
IF($G64&gt;0,INDEX($O$4:$Z$323,$G64,T$2),0)+IF($H64&gt;0,INDEX($O$4:$Z$323,$H64,T$2),0)+IF($I64&gt;0,INDEX($O$4:$Z$323,$I64,T$2),0)+IF($J64&gt;0,INDEX($O$4:$Z$323,$J64,T$2),0)+IF($K64&gt;0,INDEX($O$4:$Z$323,$K64,T$2),0)+IF($L64&gt;0,INDEX($O$4:$Z$323,$L64,T$2),0))</f>
        <v>0</v>
      </c>
      <c r="AG64" s="259">
        <f>IF(AND(NOT(_incrementaisPassadas),
      OR(
       AND(_semanaAtual&gt;Prevs!J$6,_tipo="Semanal"),
       AND(_mes&gt;AG$2,_tipo="Mensal")
      )), 0,
IF($G64&gt;0,INDEX($O$4:$Z$323,$G64,U$2),0)+IF($H64&gt;0,INDEX($O$4:$Z$323,$H64,U$2),0)+IF($I64&gt;0,INDEX($O$4:$Z$323,$I64,U$2),0)+IF($J64&gt;0,INDEX($O$4:$Z$323,$J64,U$2),0)+IF($K64&gt;0,INDEX($O$4:$Z$323,$K64,U$2),0)+IF($L64&gt;0,INDEX($O$4:$Z$323,$L64,U$2),0))</f>
        <v>0</v>
      </c>
      <c r="AH64" s="259">
        <f>IF(AND(NOT(_incrementaisPassadas),
      OR(
       AND(_semanaAtual&gt;Prevs!K$6,_tipo="Semanal"),
       AND(_mes&gt;AH$2,_tipo="Mensal")
      )), 0,
IF($G64&gt;0,INDEX($O$4:$Z$323,$G64,V$2),0)+IF($H64&gt;0,INDEX($O$4:$Z$323,$H64,V$2),0)+IF($I64&gt;0,INDEX($O$4:$Z$323,$I64,V$2),0)+IF($J64&gt;0,INDEX($O$4:$Z$323,$J64,V$2),0)+IF($K64&gt;0,INDEX($O$4:$Z$323,$K64,V$2),0)+IF($L64&gt;0,INDEX($O$4:$Z$323,$L64,V$2),0))</f>
        <v>0</v>
      </c>
      <c r="AI64" s="259">
        <f>IF(AND(NOT(_incrementaisPassadas),
      OR(
       AND(_semanaAtual&gt;Prevs!L$6,_tipo="Semanal"),
       AND(_mes&gt;AI$2,_tipo="Mensal")
      )), 0,
IF($G64&gt;0,INDEX($O$4:$Z$323,$G64,W$2),0)+IF($H64&gt;0,INDEX($O$4:$Z$323,$H64,W$2),0)+IF($I64&gt;0,INDEX($O$4:$Z$323,$I64,W$2),0)+IF($J64&gt;0,INDEX($O$4:$Z$323,$J64,W$2),0)+IF($K64&gt;0,INDEX($O$4:$Z$323,$K64,W$2),0)+IF($L64&gt;0,INDEX($O$4:$Z$323,$L64,W$2),0))</f>
        <v>0</v>
      </c>
      <c r="AJ64" s="259">
        <f>IF(AND(NOT(_incrementaisPassadas),
      OR(
       AND(_semanaAtual&gt;Prevs!M$6,_tipo="Semanal"),
       AND(_mes&gt;AJ$2,_tipo="Mensal")
      )), 0,
IF($G64&gt;0,INDEX($O$4:$Z$323,$G64,X$2),0)+IF($H64&gt;0,INDEX($O$4:$Z$323,$H64,X$2),0)+IF($I64&gt;0,INDEX($O$4:$Z$323,$I64,X$2),0)+IF($J64&gt;0,INDEX($O$4:$Z$323,$J64,X$2),0)+IF($K64&gt;0,INDEX($O$4:$Z$323,$K64,X$2),0)+IF($L64&gt;0,INDEX($O$4:$Z$323,$L64,X$2),0))</f>
        <v>0</v>
      </c>
      <c r="AK64" s="259">
        <f>IF(AND(NOT(_incrementaisPassadas),
      OR(
       AND(_semanaAtual&gt;Prevs!N$6,_tipo="Semanal"),
       AND(_mes&gt;AK$2,_tipo="Mensal")
      )), 0,
IF($G64&gt;0,INDEX($O$4:$Z$323,$G64,Y$2),0)+IF($H64&gt;0,INDEX($O$4:$Z$323,$H64,Y$2),0)+IF($I64&gt;0,INDEX($O$4:$Z$323,$I64,Y$2),0)+IF($J64&gt;0,INDEX($O$4:$Z$323,$J64,Y$2),0)+IF($K64&gt;0,INDEX($O$4:$Z$323,$K64,Y$2),0)+IF($L64&gt;0,INDEX($O$4:$Z$323,$L64,Y$2),0))</f>
        <v>0</v>
      </c>
      <c r="AL64" s="259">
        <f>IF(AND(NOT(_incrementaisPassadas),
      OR(
       AND(_semanaAtual&gt;Prevs!O$6,_tipo="Semanal"),
       AND(_mes&gt;AL$2,_tipo="Mensal")
      )), 0,
IF($G64&gt;0,INDEX($O$4:$Z$323,$G64,Z$2),0)+IF($H64&gt;0,INDEX($O$4:$Z$323,$H64,Z$2),0)+IF($I64&gt;0,INDEX($O$4:$Z$323,$I64,Z$2),0)+IF($J64&gt;0,INDEX($O$4:$Z$323,$J64,Z$2),0)+IF($K64&gt;0,INDEX($O$4:$Z$323,$K64,Z$2),0)+IF($L64&gt;0,INDEX($O$4:$Z$323,$L64,Z$2),0))</f>
        <v>0</v>
      </c>
      <c r="AM64" s="113">
        <f t="shared" si="0"/>
        <v>1523</v>
      </c>
      <c r="AN64">
        <f t="shared" si="1"/>
        <v>1576</v>
      </c>
      <c r="AO64">
        <f t="shared" si="2"/>
        <v>1298</v>
      </c>
      <c r="AP64">
        <f t="shared" si="3"/>
        <v>986</v>
      </c>
      <c r="AQ64">
        <f t="shared" si="4"/>
        <v>993</v>
      </c>
      <c r="AR64">
        <f t="shared" si="5"/>
        <v>1097</v>
      </c>
      <c r="AS64">
        <f t="shared" si="6"/>
        <v>992</v>
      </c>
      <c r="AT64">
        <f t="shared" si="7"/>
        <v>806</v>
      </c>
      <c r="AU64">
        <f t="shared" si="8"/>
        <v>898</v>
      </c>
      <c r="AV64">
        <f t="shared" si="9"/>
        <v>1110</v>
      </c>
      <c r="AW64">
        <f t="shared" si="10"/>
        <v>1013</v>
      </c>
      <c r="AX64">
        <f t="shared" si="11"/>
        <v>1113</v>
      </c>
      <c r="BC64" s="259">
        <v>52</v>
      </c>
      <c r="BD64" s="259">
        <v>57</v>
      </c>
    </row>
    <row r="65" spans="1:56" hidden="1" x14ac:dyDescent="0.25">
      <c r="A65" s="113">
        <v>62</v>
      </c>
      <c r="B65" s="176" t="s">
        <v>568</v>
      </c>
      <c r="C65" s="113">
        <v>1931</v>
      </c>
      <c r="D65" s="113">
        <v>2013</v>
      </c>
      <c r="E65" s="177" t="s">
        <v>5</v>
      </c>
      <c r="F65" s="177" t="s">
        <v>307</v>
      </c>
      <c r="G65" s="357"/>
      <c r="H65" s="357"/>
      <c r="N65" s="113">
        <f>MATCH(A65,Entrada!$A$53:$A$372,0)</f>
        <v>62</v>
      </c>
      <c r="O65">
        <f>IF(NOT(ISNA($N65)),INDEX(Entrada!$C$53:$N$372,$N65,O$2),0)</f>
        <v>1596</v>
      </c>
      <c r="P65">
        <f>IF(NOT(ISNA($N65)),INDEX(Entrada!$C$53:$N$372,$N65,P$2),0)</f>
        <v>1655</v>
      </c>
      <c r="Q65">
        <f>IF(NOT(ISNA($N65)),INDEX(Entrada!$C$53:$N$372,$N65,Q$2),0)</f>
        <v>1368</v>
      </c>
      <c r="R65">
        <f>IF(NOT(ISNA($N65)),INDEX(Entrada!$C$53:$N$372,$N65,R$2),0)</f>
        <v>1040</v>
      </c>
      <c r="S65">
        <f>IF(NOT(ISNA($N65)),INDEX(Entrada!$C$53:$N$372,$N65,S$2),0)</f>
        <v>1046</v>
      </c>
      <c r="T65">
        <f>IF(NOT(ISNA($N65)),INDEX(Entrada!$C$53:$N$372,$N65,T$2),0)</f>
        <v>1156</v>
      </c>
      <c r="U65">
        <f>IF(NOT(ISNA($N65)),INDEX(Entrada!$C$53:$N$372,$N65,U$2),0)</f>
        <v>1050</v>
      </c>
      <c r="V65" s="192">
        <f>IF(NOT(ISNA($N65)),INDEX(Entrada!$C$53:$N$372,$N65,V$2),0)</f>
        <v>854</v>
      </c>
      <c r="W65" s="192">
        <f>IF(NOT(ISNA($N65)),INDEX(Entrada!$C$53:$N$372,$N65,W$2),0)</f>
        <v>946</v>
      </c>
      <c r="X65" s="192">
        <f>IF(NOT(ISNA($N65)),INDEX(Entrada!$C$53:$N$372,$N65,X$2),0)</f>
        <v>1173</v>
      </c>
      <c r="Y65" s="192">
        <f>IF(NOT(ISNA($N65)),INDEX(Entrada!$C$53:$N$372,$N65,Y$2),0)</f>
        <v>1071</v>
      </c>
      <c r="Z65" s="192">
        <f>IF(NOT(ISNA($N65)),INDEX(Entrada!$C$53:$N$372,$N65,Z$2),0)</f>
        <v>1170</v>
      </c>
      <c r="AA65" s="259">
        <f>IF(AND(NOT(_incrementaisPassadas),
      OR(
       AND(_semanaAtual&gt;Prevs!D$6,_tipo="Semanal"),
       AND(_mes&gt;AA$2,_tipo="Mensal")
      )), 0,
IF($G65&gt;0,INDEX($O$4:$Z$323,$G65,O$2),0)+IF($H65&gt;0,INDEX($O$4:$Z$323,$H65,O$2),0)+IF($I65&gt;0,INDEX($O$4:$Z$323,$I65,O$2),0)+IF($J65&gt;0,INDEX($O$4:$Z$323,$J65,O$2),0)+IF($K65&gt;0,INDEX($O$4:$Z$323,$K65,O$2),0)+IF($L65&gt;0,INDEX($O$4:$Z$323,$L65,O$2),0))</f>
        <v>0</v>
      </c>
      <c r="AB65" s="259">
        <f>IF(AND(NOT(_incrementaisPassadas),
      OR(
       AND(_semanaAtual&gt;Prevs!E$6,_tipo="Semanal"),
       AND(_mes&gt;AB$2,_tipo="Mensal")
      )), 0,
IF($G65&gt;0,INDEX($O$4:$Z$323,$G65,P$2),0)+IF($H65&gt;0,INDEX($O$4:$Z$323,$H65,P$2),0)+IF($I65&gt;0,INDEX($O$4:$Z$323,$I65,P$2),0)+IF($J65&gt;0,INDEX($O$4:$Z$323,$J65,P$2),0)+IF($K65&gt;0,INDEX($O$4:$Z$323,$K65,P$2),0)+IF($L65&gt;0,INDEX($O$4:$Z$323,$L65,P$2),0))</f>
        <v>0</v>
      </c>
      <c r="AC65" s="259">
        <f>IF(AND(NOT(_incrementaisPassadas),
      OR(
       AND(_semanaAtual&gt;Prevs!F$6,_tipo="Semanal"),
       AND(_mes&gt;AC$2,_tipo="Mensal")
      )), 0,
IF($G65&gt;0,INDEX($O$4:$Z$323,$G65,Q$2),0)+IF($H65&gt;0,INDEX($O$4:$Z$323,$H65,Q$2),0)+IF($I65&gt;0,INDEX($O$4:$Z$323,$I65,Q$2),0)+IF($J65&gt;0,INDEX($O$4:$Z$323,$J65,Q$2),0)+IF($K65&gt;0,INDEX($O$4:$Z$323,$K65,Q$2),0)+IF($L65&gt;0,INDEX($O$4:$Z$323,$L65,Q$2),0))</f>
        <v>0</v>
      </c>
      <c r="AD65" s="259">
        <f>IF(AND(NOT(_incrementaisPassadas),
      OR(
       AND(_semanaAtual&gt;Prevs!G$6,_tipo="Semanal"),
       AND(_mes&gt;AD$2,_tipo="Mensal")
      )), 0,
IF($G65&gt;0,INDEX($O$4:$Z$323,$G65,R$2),0)+IF($H65&gt;0,INDEX($O$4:$Z$323,$H65,R$2),0)+IF($I65&gt;0,INDEX($O$4:$Z$323,$I65,R$2),0)+IF($J65&gt;0,INDEX($O$4:$Z$323,$J65,R$2),0)+IF($K65&gt;0,INDEX($O$4:$Z$323,$K65,R$2),0)+IF($L65&gt;0,INDEX($O$4:$Z$323,$L65,R$2),0))</f>
        <v>0</v>
      </c>
      <c r="AE65" s="259">
        <f>IF(AND(NOT(_incrementaisPassadas),
      OR(
       AND(_semanaAtual&gt;Prevs!H$6,_tipo="Semanal"),
       AND(_mes&gt;AE$2,_tipo="Mensal")
      )), 0,
IF($G65&gt;0,INDEX($O$4:$Z$323,$G65,S$2),0)+IF($H65&gt;0,INDEX($O$4:$Z$323,$H65,S$2),0)+IF($I65&gt;0,INDEX($O$4:$Z$323,$I65,S$2),0)+IF($J65&gt;0,INDEX($O$4:$Z$323,$J65,S$2),0)+IF($K65&gt;0,INDEX($O$4:$Z$323,$K65,S$2),0)+IF($L65&gt;0,INDEX($O$4:$Z$323,$L65,S$2),0))</f>
        <v>0</v>
      </c>
      <c r="AF65" s="259">
        <f>IF(AND(NOT(_incrementaisPassadas),
      OR(
       AND(_semanaAtual&gt;Prevs!I$6,_tipo="Semanal"),
       AND(_mes&gt;AF$2,_tipo="Mensal")
      )), 0,
IF($G65&gt;0,INDEX($O$4:$Z$323,$G65,T$2),0)+IF($H65&gt;0,INDEX($O$4:$Z$323,$H65,T$2),0)+IF($I65&gt;0,INDEX($O$4:$Z$323,$I65,T$2),0)+IF($J65&gt;0,INDEX($O$4:$Z$323,$J65,T$2),0)+IF($K65&gt;0,INDEX($O$4:$Z$323,$K65,T$2),0)+IF($L65&gt;0,INDEX($O$4:$Z$323,$L65,T$2),0))</f>
        <v>0</v>
      </c>
      <c r="AG65" s="259">
        <f>IF(AND(NOT(_incrementaisPassadas),
      OR(
       AND(_semanaAtual&gt;Prevs!J$6,_tipo="Semanal"),
       AND(_mes&gt;AG$2,_tipo="Mensal")
      )), 0,
IF($G65&gt;0,INDEX($O$4:$Z$323,$G65,U$2),0)+IF($H65&gt;0,INDEX($O$4:$Z$323,$H65,U$2),0)+IF($I65&gt;0,INDEX($O$4:$Z$323,$I65,U$2),0)+IF($J65&gt;0,INDEX($O$4:$Z$323,$J65,U$2),0)+IF($K65&gt;0,INDEX($O$4:$Z$323,$K65,U$2),0)+IF($L65&gt;0,INDEX($O$4:$Z$323,$L65,U$2),0))</f>
        <v>0</v>
      </c>
      <c r="AH65" s="259">
        <f>IF(AND(NOT(_incrementaisPassadas),
      OR(
       AND(_semanaAtual&gt;Prevs!K$6,_tipo="Semanal"),
       AND(_mes&gt;AH$2,_tipo="Mensal")
      )), 0,
IF($G65&gt;0,INDEX($O$4:$Z$323,$G65,V$2),0)+IF($H65&gt;0,INDEX($O$4:$Z$323,$H65,V$2),0)+IF($I65&gt;0,INDEX($O$4:$Z$323,$I65,V$2),0)+IF($J65&gt;0,INDEX($O$4:$Z$323,$J65,V$2),0)+IF($K65&gt;0,INDEX($O$4:$Z$323,$K65,V$2),0)+IF($L65&gt;0,INDEX($O$4:$Z$323,$L65,V$2),0))</f>
        <v>0</v>
      </c>
      <c r="AI65" s="259">
        <f>IF(AND(NOT(_incrementaisPassadas),
      OR(
       AND(_semanaAtual&gt;Prevs!L$6,_tipo="Semanal"),
       AND(_mes&gt;AI$2,_tipo="Mensal")
      )), 0,
IF($G65&gt;0,INDEX($O$4:$Z$323,$G65,W$2),0)+IF($H65&gt;0,INDEX($O$4:$Z$323,$H65,W$2),0)+IF($I65&gt;0,INDEX($O$4:$Z$323,$I65,W$2),0)+IF($J65&gt;0,INDEX($O$4:$Z$323,$J65,W$2),0)+IF($K65&gt;0,INDEX($O$4:$Z$323,$K65,W$2),0)+IF($L65&gt;0,INDEX($O$4:$Z$323,$L65,W$2),0))</f>
        <v>0</v>
      </c>
      <c r="AJ65" s="259">
        <f>IF(AND(NOT(_incrementaisPassadas),
      OR(
       AND(_semanaAtual&gt;Prevs!M$6,_tipo="Semanal"),
       AND(_mes&gt;AJ$2,_tipo="Mensal")
      )), 0,
IF($G65&gt;0,INDEX($O$4:$Z$323,$G65,X$2),0)+IF($H65&gt;0,INDEX($O$4:$Z$323,$H65,X$2),0)+IF($I65&gt;0,INDEX($O$4:$Z$323,$I65,X$2),0)+IF($J65&gt;0,INDEX($O$4:$Z$323,$J65,X$2),0)+IF($K65&gt;0,INDEX($O$4:$Z$323,$K65,X$2),0)+IF($L65&gt;0,INDEX($O$4:$Z$323,$L65,X$2),0))</f>
        <v>0</v>
      </c>
      <c r="AK65" s="259">
        <f>IF(AND(NOT(_incrementaisPassadas),
      OR(
       AND(_semanaAtual&gt;Prevs!N$6,_tipo="Semanal"),
       AND(_mes&gt;AK$2,_tipo="Mensal")
      )), 0,
IF($G65&gt;0,INDEX($O$4:$Z$323,$G65,Y$2),0)+IF($H65&gt;0,INDEX($O$4:$Z$323,$H65,Y$2),0)+IF($I65&gt;0,INDEX($O$4:$Z$323,$I65,Y$2),0)+IF($J65&gt;0,INDEX($O$4:$Z$323,$J65,Y$2),0)+IF($K65&gt;0,INDEX($O$4:$Z$323,$K65,Y$2),0)+IF($L65&gt;0,INDEX($O$4:$Z$323,$L65,Y$2),0))</f>
        <v>0</v>
      </c>
      <c r="AL65" s="259">
        <f>IF(AND(NOT(_incrementaisPassadas),
      OR(
       AND(_semanaAtual&gt;Prevs!O$6,_tipo="Semanal"),
       AND(_mes&gt;AL$2,_tipo="Mensal")
      )), 0,
IF($G65&gt;0,INDEX($O$4:$Z$323,$G65,Z$2),0)+IF($H65&gt;0,INDEX($O$4:$Z$323,$H65,Z$2),0)+IF($I65&gt;0,INDEX($O$4:$Z$323,$I65,Z$2),0)+IF($J65&gt;0,INDEX($O$4:$Z$323,$J65,Z$2),0)+IF($K65&gt;0,INDEX($O$4:$Z$323,$K65,Z$2),0)+IF($L65&gt;0,INDEX($O$4:$Z$323,$L65,Z$2),0))</f>
        <v>0</v>
      </c>
      <c r="AM65" s="113">
        <f t="shared" si="0"/>
        <v>1596</v>
      </c>
      <c r="AN65">
        <f t="shared" si="1"/>
        <v>1655</v>
      </c>
      <c r="AO65">
        <f t="shared" si="2"/>
        <v>1368</v>
      </c>
      <c r="AP65">
        <f t="shared" si="3"/>
        <v>1040</v>
      </c>
      <c r="AQ65">
        <f t="shared" si="4"/>
        <v>1046</v>
      </c>
      <c r="AR65">
        <f t="shared" si="5"/>
        <v>1156</v>
      </c>
      <c r="AS65">
        <f t="shared" si="6"/>
        <v>1050</v>
      </c>
      <c r="AT65">
        <f t="shared" si="7"/>
        <v>854</v>
      </c>
      <c r="AU65">
        <f t="shared" si="8"/>
        <v>946</v>
      </c>
      <c r="AV65">
        <f t="shared" si="9"/>
        <v>1173</v>
      </c>
      <c r="AW65">
        <f t="shared" si="10"/>
        <v>1071</v>
      </c>
      <c r="AX65">
        <f t="shared" si="11"/>
        <v>1170</v>
      </c>
      <c r="BC65" s="259">
        <v>61</v>
      </c>
    </row>
    <row r="66" spans="1:56" hidden="1" x14ac:dyDescent="0.25">
      <c r="A66" s="113">
        <v>63</v>
      </c>
      <c r="B66" s="176" t="s">
        <v>569</v>
      </c>
      <c r="C66" s="113">
        <v>1931</v>
      </c>
      <c r="D66" s="113">
        <v>2013</v>
      </c>
      <c r="E66" s="177" t="s">
        <v>5</v>
      </c>
      <c r="F66" s="177" t="s">
        <v>307</v>
      </c>
      <c r="G66" s="357"/>
      <c r="H66" s="357"/>
      <c r="N66" s="113">
        <f>MATCH(A66,Entrada!$A$53:$A$372,0)</f>
        <v>63</v>
      </c>
      <c r="O66">
        <f>IF(NOT(ISNA($N66)),INDEX(Entrada!$C$53:$N$372,$N66,O$2),0)</f>
        <v>1763</v>
      </c>
      <c r="P66">
        <f>IF(NOT(ISNA($N66)),INDEX(Entrada!$C$53:$N$372,$N66,P$2),0)</f>
        <v>1833</v>
      </c>
      <c r="Q66">
        <f>IF(NOT(ISNA($N66)),INDEX(Entrada!$C$53:$N$372,$N66,Q$2),0)</f>
        <v>1535</v>
      </c>
      <c r="R66">
        <f>IF(NOT(ISNA($N66)),INDEX(Entrada!$C$53:$N$372,$N66,R$2),0)</f>
        <v>1171</v>
      </c>
      <c r="S66">
        <f>IF(NOT(ISNA($N66)),INDEX(Entrada!$C$53:$N$372,$N66,S$2),0)</f>
        <v>1171</v>
      </c>
      <c r="T66">
        <f>IF(NOT(ISNA($N66)),INDEX(Entrada!$C$53:$N$372,$N66,T$2),0)</f>
        <v>1301</v>
      </c>
      <c r="U66">
        <f>IF(NOT(ISNA($N66)),INDEX(Entrada!$C$53:$N$372,$N66,U$2),0)</f>
        <v>1181</v>
      </c>
      <c r="V66" s="192">
        <f>IF(NOT(ISNA($N66)),INDEX(Entrada!$C$53:$N$372,$N66,V$2),0)</f>
        <v>970</v>
      </c>
      <c r="W66" s="192">
        <f>IF(NOT(ISNA($N66)),INDEX(Entrada!$C$53:$N$372,$N66,W$2),0)</f>
        <v>1061</v>
      </c>
      <c r="X66" s="192">
        <f>IF(NOT(ISNA($N66)),INDEX(Entrada!$C$53:$N$372,$N66,X$2),0)</f>
        <v>1318</v>
      </c>
      <c r="Y66" s="192">
        <f>IF(NOT(ISNA($N66)),INDEX(Entrada!$C$53:$N$372,$N66,Y$2),0)</f>
        <v>1213</v>
      </c>
      <c r="Z66" s="192">
        <f>IF(NOT(ISNA($N66)),INDEX(Entrada!$C$53:$N$372,$N66,Z$2),0)</f>
        <v>1311</v>
      </c>
      <c r="AA66" s="259">
        <f>IF(AND(NOT(_incrementaisPassadas),
      OR(
       AND(_semanaAtual&gt;Prevs!D$6,_tipo="Semanal"),
       AND(_mes&gt;AA$2,_tipo="Mensal")
      )), 0,
IF($G66&gt;0,INDEX($O$4:$Z$323,$G66,O$2),0)+IF($H66&gt;0,INDEX($O$4:$Z$323,$H66,O$2),0)+IF($I66&gt;0,INDEX($O$4:$Z$323,$I66,O$2),0)+IF($J66&gt;0,INDEX($O$4:$Z$323,$J66,O$2),0)+IF($K66&gt;0,INDEX($O$4:$Z$323,$K66,O$2),0)+IF($L66&gt;0,INDEX($O$4:$Z$323,$L66,O$2),0))</f>
        <v>0</v>
      </c>
      <c r="AB66" s="259">
        <f>IF(AND(NOT(_incrementaisPassadas),
      OR(
       AND(_semanaAtual&gt;Prevs!E$6,_tipo="Semanal"),
       AND(_mes&gt;AB$2,_tipo="Mensal")
      )), 0,
IF($G66&gt;0,INDEX($O$4:$Z$323,$G66,P$2),0)+IF($H66&gt;0,INDEX($O$4:$Z$323,$H66,P$2),0)+IF($I66&gt;0,INDEX($O$4:$Z$323,$I66,P$2),0)+IF($J66&gt;0,INDEX($O$4:$Z$323,$J66,P$2),0)+IF($K66&gt;0,INDEX($O$4:$Z$323,$K66,P$2),0)+IF($L66&gt;0,INDEX($O$4:$Z$323,$L66,P$2),0))</f>
        <v>0</v>
      </c>
      <c r="AC66" s="259">
        <f>IF(AND(NOT(_incrementaisPassadas),
      OR(
       AND(_semanaAtual&gt;Prevs!F$6,_tipo="Semanal"),
       AND(_mes&gt;AC$2,_tipo="Mensal")
      )), 0,
IF($G66&gt;0,INDEX($O$4:$Z$323,$G66,Q$2),0)+IF($H66&gt;0,INDEX($O$4:$Z$323,$H66,Q$2),0)+IF($I66&gt;0,INDEX($O$4:$Z$323,$I66,Q$2),0)+IF($J66&gt;0,INDEX($O$4:$Z$323,$J66,Q$2),0)+IF($K66&gt;0,INDEX($O$4:$Z$323,$K66,Q$2),0)+IF($L66&gt;0,INDEX($O$4:$Z$323,$L66,Q$2),0))</f>
        <v>0</v>
      </c>
      <c r="AD66" s="259">
        <f>IF(AND(NOT(_incrementaisPassadas),
      OR(
       AND(_semanaAtual&gt;Prevs!G$6,_tipo="Semanal"),
       AND(_mes&gt;AD$2,_tipo="Mensal")
      )), 0,
IF($G66&gt;0,INDEX($O$4:$Z$323,$G66,R$2),0)+IF($H66&gt;0,INDEX($O$4:$Z$323,$H66,R$2),0)+IF($I66&gt;0,INDEX($O$4:$Z$323,$I66,R$2),0)+IF($J66&gt;0,INDEX($O$4:$Z$323,$J66,R$2),0)+IF($K66&gt;0,INDEX($O$4:$Z$323,$K66,R$2),0)+IF($L66&gt;0,INDEX($O$4:$Z$323,$L66,R$2),0))</f>
        <v>0</v>
      </c>
      <c r="AE66" s="259">
        <f>IF(AND(NOT(_incrementaisPassadas),
      OR(
       AND(_semanaAtual&gt;Prevs!H$6,_tipo="Semanal"),
       AND(_mes&gt;AE$2,_tipo="Mensal")
      )), 0,
IF($G66&gt;0,INDEX($O$4:$Z$323,$G66,S$2),0)+IF($H66&gt;0,INDEX($O$4:$Z$323,$H66,S$2),0)+IF($I66&gt;0,INDEX($O$4:$Z$323,$I66,S$2),0)+IF($J66&gt;0,INDEX($O$4:$Z$323,$J66,S$2),0)+IF($K66&gt;0,INDEX($O$4:$Z$323,$K66,S$2),0)+IF($L66&gt;0,INDEX($O$4:$Z$323,$L66,S$2),0))</f>
        <v>0</v>
      </c>
      <c r="AF66" s="259">
        <f>IF(AND(NOT(_incrementaisPassadas),
      OR(
       AND(_semanaAtual&gt;Prevs!I$6,_tipo="Semanal"),
       AND(_mes&gt;AF$2,_tipo="Mensal")
      )), 0,
IF($G66&gt;0,INDEX($O$4:$Z$323,$G66,T$2),0)+IF($H66&gt;0,INDEX($O$4:$Z$323,$H66,T$2),0)+IF($I66&gt;0,INDEX($O$4:$Z$323,$I66,T$2),0)+IF($J66&gt;0,INDEX($O$4:$Z$323,$J66,T$2),0)+IF($K66&gt;0,INDEX($O$4:$Z$323,$K66,T$2),0)+IF($L66&gt;0,INDEX($O$4:$Z$323,$L66,T$2),0))</f>
        <v>0</v>
      </c>
      <c r="AG66" s="259">
        <f>IF(AND(NOT(_incrementaisPassadas),
      OR(
       AND(_semanaAtual&gt;Prevs!J$6,_tipo="Semanal"),
       AND(_mes&gt;AG$2,_tipo="Mensal")
      )), 0,
IF($G66&gt;0,INDEX($O$4:$Z$323,$G66,U$2),0)+IF($H66&gt;0,INDEX($O$4:$Z$323,$H66,U$2),0)+IF($I66&gt;0,INDEX($O$4:$Z$323,$I66,U$2),0)+IF($J66&gt;0,INDEX($O$4:$Z$323,$J66,U$2),0)+IF($K66&gt;0,INDEX($O$4:$Z$323,$K66,U$2),0)+IF($L66&gt;0,INDEX($O$4:$Z$323,$L66,U$2),0))</f>
        <v>0</v>
      </c>
      <c r="AH66" s="259">
        <f>IF(AND(NOT(_incrementaisPassadas),
      OR(
       AND(_semanaAtual&gt;Prevs!K$6,_tipo="Semanal"),
       AND(_mes&gt;AH$2,_tipo="Mensal")
      )), 0,
IF($G66&gt;0,INDEX($O$4:$Z$323,$G66,V$2),0)+IF($H66&gt;0,INDEX($O$4:$Z$323,$H66,V$2),0)+IF($I66&gt;0,INDEX($O$4:$Z$323,$I66,V$2),0)+IF($J66&gt;0,INDEX($O$4:$Z$323,$J66,V$2),0)+IF($K66&gt;0,INDEX($O$4:$Z$323,$K66,V$2),0)+IF($L66&gt;0,INDEX($O$4:$Z$323,$L66,V$2),0))</f>
        <v>0</v>
      </c>
      <c r="AI66" s="259">
        <f>IF(AND(NOT(_incrementaisPassadas),
      OR(
       AND(_semanaAtual&gt;Prevs!L$6,_tipo="Semanal"),
       AND(_mes&gt;AI$2,_tipo="Mensal")
      )), 0,
IF($G66&gt;0,INDEX($O$4:$Z$323,$G66,W$2),0)+IF($H66&gt;0,INDEX($O$4:$Z$323,$H66,W$2),0)+IF($I66&gt;0,INDEX($O$4:$Z$323,$I66,W$2),0)+IF($J66&gt;0,INDEX($O$4:$Z$323,$J66,W$2),0)+IF($K66&gt;0,INDEX($O$4:$Z$323,$K66,W$2),0)+IF($L66&gt;0,INDEX($O$4:$Z$323,$L66,W$2),0))</f>
        <v>0</v>
      </c>
      <c r="AJ66" s="259">
        <f>IF(AND(NOT(_incrementaisPassadas),
      OR(
       AND(_semanaAtual&gt;Prevs!M$6,_tipo="Semanal"),
       AND(_mes&gt;AJ$2,_tipo="Mensal")
      )), 0,
IF($G66&gt;0,INDEX($O$4:$Z$323,$G66,X$2),0)+IF($H66&gt;0,INDEX($O$4:$Z$323,$H66,X$2),0)+IF($I66&gt;0,INDEX($O$4:$Z$323,$I66,X$2),0)+IF($J66&gt;0,INDEX($O$4:$Z$323,$J66,X$2),0)+IF($K66&gt;0,INDEX($O$4:$Z$323,$K66,X$2),0)+IF($L66&gt;0,INDEX($O$4:$Z$323,$L66,X$2),0))</f>
        <v>0</v>
      </c>
      <c r="AK66" s="259">
        <f>IF(AND(NOT(_incrementaisPassadas),
      OR(
       AND(_semanaAtual&gt;Prevs!N$6,_tipo="Semanal"),
       AND(_mes&gt;AK$2,_tipo="Mensal")
      )), 0,
IF($G66&gt;0,INDEX($O$4:$Z$323,$G66,Y$2),0)+IF($H66&gt;0,INDEX($O$4:$Z$323,$H66,Y$2),0)+IF($I66&gt;0,INDEX($O$4:$Z$323,$I66,Y$2),0)+IF($J66&gt;0,INDEX($O$4:$Z$323,$J66,Y$2),0)+IF($K66&gt;0,INDEX($O$4:$Z$323,$K66,Y$2),0)+IF($L66&gt;0,INDEX($O$4:$Z$323,$L66,Y$2),0))</f>
        <v>0</v>
      </c>
      <c r="AL66" s="259">
        <f>IF(AND(NOT(_incrementaisPassadas),
      OR(
       AND(_semanaAtual&gt;Prevs!O$6,_tipo="Semanal"),
       AND(_mes&gt;AL$2,_tipo="Mensal")
      )), 0,
IF($G66&gt;0,INDEX($O$4:$Z$323,$G66,Z$2),0)+IF($H66&gt;0,INDEX($O$4:$Z$323,$H66,Z$2),0)+IF($I66&gt;0,INDEX($O$4:$Z$323,$I66,Z$2),0)+IF($J66&gt;0,INDEX($O$4:$Z$323,$J66,Z$2),0)+IF($K66&gt;0,INDEX($O$4:$Z$323,$K66,Z$2),0)+IF($L66&gt;0,INDEX($O$4:$Z$323,$L66,Z$2),0))</f>
        <v>0</v>
      </c>
      <c r="AM66" s="113">
        <f t="shared" si="0"/>
        <v>1763</v>
      </c>
      <c r="AN66">
        <f t="shared" si="1"/>
        <v>1833</v>
      </c>
      <c r="AO66">
        <f t="shared" si="2"/>
        <v>1535</v>
      </c>
      <c r="AP66">
        <f t="shared" si="3"/>
        <v>1171</v>
      </c>
      <c r="AQ66">
        <f t="shared" si="4"/>
        <v>1171</v>
      </c>
      <c r="AR66">
        <f t="shared" si="5"/>
        <v>1301</v>
      </c>
      <c r="AS66">
        <f t="shared" si="6"/>
        <v>1181</v>
      </c>
      <c r="AT66">
        <f t="shared" si="7"/>
        <v>970</v>
      </c>
      <c r="AU66">
        <f t="shared" si="8"/>
        <v>1061</v>
      </c>
      <c r="AV66">
        <f t="shared" si="9"/>
        <v>1318</v>
      </c>
      <c r="AW66">
        <f t="shared" si="10"/>
        <v>1213</v>
      </c>
      <c r="AX66">
        <f t="shared" si="11"/>
        <v>1311</v>
      </c>
      <c r="BC66" s="259">
        <v>62</v>
      </c>
    </row>
    <row r="67" spans="1:56" hidden="1" x14ac:dyDescent="0.25">
      <c r="A67" s="113">
        <v>64</v>
      </c>
      <c r="B67" s="176"/>
      <c r="C67" s="113">
        <v>0</v>
      </c>
      <c r="D67" s="113">
        <v>0</v>
      </c>
      <c r="E67" s="113" t="s">
        <v>686</v>
      </c>
      <c r="F67" s="113" t="s">
        <v>686</v>
      </c>
      <c r="G67" s="357"/>
      <c r="H67" s="357"/>
      <c r="N67" s="113">
        <f>MATCH(A67,Entrada!$A$53:$A$372,0)</f>
        <v>64</v>
      </c>
      <c r="O67">
        <f>IF(NOT(ISNA($N67)),INDEX(Entrada!$C$53:$N$372,$N67,O$2),0)</f>
        <v>0</v>
      </c>
      <c r="P67">
        <f>IF(NOT(ISNA($N67)),INDEX(Entrada!$C$53:$N$372,$N67,P$2),0)</f>
        <v>0</v>
      </c>
      <c r="Q67">
        <f>IF(NOT(ISNA($N67)),INDEX(Entrada!$C$53:$N$372,$N67,Q$2),0)</f>
        <v>0</v>
      </c>
      <c r="R67">
        <f>IF(NOT(ISNA($N67)),INDEX(Entrada!$C$53:$N$372,$N67,R$2),0)</f>
        <v>0</v>
      </c>
      <c r="S67">
        <f>IF(NOT(ISNA($N67)),INDEX(Entrada!$C$53:$N$372,$N67,S$2),0)</f>
        <v>0</v>
      </c>
      <c r="T67">
        <f>IF(NOT(ISNA($N67)),INDEX(Entrada!$C$53:$N$372,$N67,T$2),0)</f>
        <v>0</v>
      </c>
      <c r="U67">
        <f>IF(NOT(ISNA($N67)),INDEX(Entrada!$C$53:$N$372,$N67,U$2),0)</f>
        <v>0</v>
      </c>
      <c r="V67" s="192">
        <f>IF(NOT(ISNA($N67)),INDEX(Entrada!$C$53:$N$372,$N67,V$2),0)</f>
        <v>0</v>
      </c>
      <c r="W67" s="192">
        <f>IF(NOT(ISNA($N67)),INDEX(Entrada!$C$53:$N$372,$N67,W$2),0)</f>
        <v>0</v>
      </c>
      <c r="X67" s="192">
        <f>IF(NOT(ISNA($N67)),INDEX(Entrada!$C$53:$N$372,$N67,X$2),0)</f>
        <v>0</v>
      </c>
      <c r="Y67" s="192">
        <f>IF(NOT(ISNA($N67)),INDEX(Entrada!$C$53:$N$372,$N67,Y$2),0)</f>
        <v>0</v>
      </c>
      <c r="Z67" s="192">
        <f>IF(NOT(ISNA($N67)),INDEX(Entrada!$C$53:$N$372,$N67,Z$2),0)</f>
        <v>0</v>
      </c>
      <c r="AA67" s="259">
        <f>IF(AND(NOT(_incrementaisPassadas),
      OR(
       AND(_semanaAtual&gt;Prevs!D$6,_tipo="Semanal"),
       AND(_mes&gt;AA$2,_tipo="Mensal")
      )), 0,
IF($G67&gt;0,INDEX($O$4:$Z$323,$G67,O$2),0)+IF($H67&gt;0,INDEX($O$4:$Z$323,$H67,O$2),0)+IF($I67&gt;0,INDEX($O$4:$Z$323,$I67,O$2),0)+IF($J67&gt;0,INDEX($O$4:$Z$323,$J67,O$2),0)+IF($K67&gt;0,INDEX($O$4:$Z$323,$K67,O$2),0)+IF($L67&gt;0,INDEX($O$4:$Z$323,$L67,O$2),0))</f>
        <v>0</v>
      </c>
      <c r="AB67" s="259">
        <f>IF(AND(NOT(_incrementaisPassadas),
      OR(
       AND(_semanaAtual&gt;Prevs!E$6,_tipo="Semanal"),
       AND(_mes&gt;AB$2,_tipo="Mensal")
      )), 0,
IF($G67&gt;0,INDEX($O$4:$Z$323,$G67,P$2),0)+IF($H67&gt;0,INDEX($O$4:$Z$323,$H67,P$2),0)+IF($I67&gt;0,INDEX($O$4:$Z$323,$I67,P$2),0)+IF($J67&gt;0,INDEX($O$4:$Z$323,$J67,P$2),0)+IF($K67&gt;0,INDEX($O$4:$Z$323,$K67,P$2),0)+IF($L67&gt;0,INDEX($O$4:$Z$323,$L67,P$2),0))</f>
        <v>0</v>
      </c>
      <c r="AC67" s="259">
        <f>IF(AND(NOT(_incrementaisPassadas),
      OR(
       AND(_semanaAtual&gt;Prevs!F$6,_tipo="Semanal"),
       AND(_mes&gt;AC$2,_tipo="Mensal")
      )), 0,
IF($G67&gt;0,INDEX($O$4:$Z$323,$G67,Q$2),0)+IF($H67&gt;0,INDEX($O$4:$Z$323,$H67,Q$2),0)+IF($I67&gt;0,INDEX($O$4:$Z$323,$I67,Q$2),0)+IF($J67&gt;0,INDEX($O$4:$Z$323,$J67,Q$2),0)+IF($K67&gt;0,INDEX($O$4:$Z$323,$K67,Q$2),0)+IF($L67&gt;0,INDEX($O$4:$Z$323,$L67,Q$2),0))</f>
        <v>0</v>
      </c>
      <c r="AD67" s="259">
        <f>IF(AND(NOT(_incrementaisPassadas),
      OR(
       AND(_semanaAtual&gt;Prevs!G$6,_tipo="Semanal"),
       AND(_mes&gt;AD$2,_tipo="Mensal")
      )), 0,
IF($G67&gt;0,INDEX($O$4:$Z$323,$G67,R$2),0)+IF($H67&gt;0,INDEX($O$4:$Z$323,$H67,R$2),0)+IF($I67&gt;0,INDEX($O$4:$Z$323,$I67,R$2),0)+IF($J67&gt;0,INDEX($O$4:$Z$323,$J67,R$2),0)+IF($K67&gt;0,INDEX($O$4:$Z$323,$K67,R$2),0)+IF($L67&gt;0,INDEX($O$4:$Z$323,$L67,R$2),0))</f>
        <v>0</v>
      </c>
      <c r="AE67" s="259">
        <f>IF(AND(NOT(_incrementaisPassadas),
      OR(
       AND(_semanaAtual&gt;Prevs!H$6,_tipo="Semanal"),
       AND(_mes&gt;AE$2,_tipo="Mensal")
      )), 0,
IF($G67&gt;0,INDEX($O$4:$Z$323,$G67,S$2),0)+IF($H67&gt;0,INDEX($O$4:$Z$323,$H67,S$2),0)+IF($I67&gt;0,INDEX($O$4:$Z$323,$I67,S$2),0)+IF($J67&gt;0,INDEX($O$4:$Z$323,$J67,S$2),0)+IF($K67&gt;0,INDEX($O$4:$Z$323,$K67,S$2),0)+IF($L67&gt;0,INDEX($O$4:$Z$323,$L67,S$2),0))</f>
        <v>0</v>
      </c>
      <c r="AF67" s="259">
        <f>IF(AND(NOT(_incrementaisPassadas),
      OR(
       AND(_semanaAtual&gt;Prevs!I$6,_tipo="Semanal"),
       AND(_mes&gt;AF$2,_tipo="Mensal")
      )), 0,
IF($G67&gt;0,INDEX($O$4:$Z$323,$G67,T$2),0)+IF($H67&gt;0,INDEX($O$4:$Z$323,$H67,T$2),0)+IF($I67&gt;0,INDEX($O$4:$Z$323,$I67,T$2),0)+IF($J67&gt;0,INDEX($O$4:$Z$323,$J67,T$2),0)+IF($K67&gt;0,INDEX($O$4:$Z$323,$K67,T$2),0)+IF($L67&gt;0,INDEX($O$4:$Z$323,$L67,T$2),0))</f>
        <v>0</v>
      </c>
      <c r="AG67" s="259">
        <f>IF(AND(NOT(_incrementaisPassadas),
      OR(
       AND(_semanaAtual&gt;Prevs!J$6,_tipo="Semanal"),
       AND(_mes&gt;AG$2,_tipo="Mensal")
      )), 0,
IF($G67&gt;0,INDEX($O$4:$Z$323,$G67,U$2),0)+IF($H67&gt;0,INDEX($O$4:$Z$323,$H67,U$2),0)+IF($I67&gt;0,INDEX($O$4:$Z$323,$I67,U$2),0)+IF($J67&gt;0,INDEX($O$4:$Z$323,$J67,U$2),0)+IF($K67&gt;0,INDEX($O$4:$Z$323,$K67,U$2),0)+IF($L67&gt;0,INDEX($O$4:$Z$323,$L67,U$2),0))</f>
        <v>0</v>
      </c>
      <c r="AH67" s="259">
        <f>IF(AND(NOT(_incrementaisPassadas),
      OR(
       AND(_semanaAtual&gt;Prevs!K$6,_tipo="Semanal"),
       AND(_mes&gt;AH$2,_tipo="Mensal")
      )), 0,
IF($G67&gt;0,INDEX($O$4:$Z$323,$G67,V$2),0)+IF($H67&gt;0,INDEX($O$4:$Z$323,$H67,V$2),0)+IF($I67&gt;0,INDEX($O$4:$Z$323,$I67,V$2),0)+IF($J67&gt;0,INDEX($O$4:$Z$323,$J67,V$2),0)+IF($K67&gt;0,INDEX($O$4:$Z$323,$K67,V$2),0)+IF($L67&gt;0,INDEX($O$4:$Z$323,$L67,V$2),0))</f>
        <v>0</v>
      </c>
      <c r="AI67" s="259">
        <f>IF(AND(NOT(_incrementaisPassadas),
      OR(
       AND(_semanaAtual&gt;Prevs!L$6,_tipo="Semanal"),
       AND(_mes&gt;AI$2,_tipo="Mensal")
      )), 0,
IF($G67&gt;0,INDEX($O$4:$Z$323,$G67,W$2),0)+IF($H67&gt;0,INDEX($O$4:$Z$323,$H67,W$2),0)+IF($I67&gt;0,INDEX($O$4:$Z$323,$I67,W$2),0)+IF($J67&gt;0,INDEX($O$4:$Z$323,$J67,W$2),0)+IF($K67&gt;0,INDEX($O$4:$Z$323,$K67,W$2),0)+IF($L67&gt;0,INDEX($O$4:$Z$323,$L67,W$2),0))</f>
        <v>0</v>
      </c>
      <c r="AJ67" s="259">
        <f>IF(AND(NOT(_incrementaisPassadas),
      OR(
       AND(_semanaAtual&gt;Prevs!M$6,_tipo="Semanal"),
       AND(_mes&gt;AJ$2,_tipo="Mensal")
      )), 0,
IF($G67&gt;0,INDEX($O$4:$Z$323,$G67,X$2),0)+IF($H67&gt;0,INDEX($O$4:$Z$323,$H67,X$2),0)+IF($I67&gt;0,INDEX($O$4:$Z$323,$I67,X$2),0)+IF($J67&gt;0,INDEX($O$4:$Z$323,$J67,X$2),0)+IF($K67&gt;0,INDEX($O$4:$Z$323,$K67,X$2),0)+IF($L67&gt;0,INDEX($O$4:$Z$323,$L67,X$2),0))</f>
        <v>0</v>
      </c>
      <c r="AK67" s="259">
        <f>IF(AND(NOT(_incrementaisPassadas),
      OR(
       AND(_semanaAtual&gt;Prevs!N$6,_tipo="Semanal"),
       AND(_mes&gt;AK$2,_tipo="Mensal")
      )), 0,
IF($G67&gt;0,INDEX($O$4:$Z$323,$G67,Y$2),0)+IF($H67&gt;0,INDEX($O$4:$Z$323,$H67,Y$2),0)+IF($I67&gt;0,INDEX($O$4:$Z$323,$I67,Y$2),0)+IF($J67&gt;0,INDEX($O$4:$Z$323,$J67,Y$2),0)+IF($K67&gt;0,INDEX($O$4:$Z$323,$K67,Y$2),0)+IF($L67&gt;0,INDEX($O$4:$Z$323,$L67,Y$2),0))</f>
        <v>0</v>
      </c>
      <c r="AL67" s="259">
        <f>IF(AND(NOT(_incrementaisPassadas),
      OR(
       AND(_semanaAtual&gt;Prevs!O$6,_tipo="Semanal"),
       AND(_mes&gt;AL$2,_tipo="Mensal")
      )), 0,
IF($G67&gt;0,INDEX($O$4:$Z$323,$G67,Z$2),0)+IF($H67&gt;0,INDEX($O$4:$Z$323,$H67,Z$2),0)+IF($I67&gt;0,INDEX($O$4:$Z$323,$I67,Z$2),0)+IF($J67&gt;0,INDEX($O$4:$Z$323,$J67,Z$2),0)+IF($K67&gt;0,INDEX($O$4:$Z$323,$K67,Z$2),0)+IF($L67&gt;0,INDEX($O$4:$Z$323,$L67,Z$2),0))</f>
        <v>0</v>
      </c>
      <c r="AM67" s="113">
        <f t="shared" si="0"/>
        <v>0</v>
      </c>
      <c r="AN67">
        <f t="shared" si="1"/>
        <v>0</v>
      </c>
      <c r="AO67">
        <f t="shared" si="2"/>
        <v>0</v>
      </c>
      <c r="AP67">
        <f t="shared" si="3"/>
        <v>0</v>
      </c>
      <c r="AQ67">
        <f t="shared" si="4"/>
        <v>0</v>
      </c>
      <c r="AR67">
        <f t="shared" si="5"/>
        <v>0</v>
      </c>
      <c r="AS67">
        <f t="shared" si="6"/>
        <v>0</v>
      </c>
      <c r="AT67">
        <f t="shared" si="7"/>
        <v>0</v>
      </c>
      <c r="AU67">
        <f t="shared" si="8"/>
        <v>0</v>
      </c>
      <c r="AV67">
        <f t="shared" si="9"/>
        <v>0</v>
      </c>
      <c r="AW67">
        <f t="shared" si="10"/>
        <v>0</v>
      </c>
      <c r="AX67">
        <f t="shared" si="11"/>
        <v>0</v>
      </c>
    </row>
    <row r="68" spans="1:56" hidden="1" x14ac:dyDescent="0.25">
      <c r="A68" s="113">
        <v>65</v>
      </c>
      <c r="B68" s="176" t="s">
        <v>570</v>
      </c>
      <c r="C68" s="113">
        <v>1931</v>
      </c>
      <c r="D68" s="113">
        <v>2013</v>
      </c>
      <c r="E68" s="177" t="s">
        <v>686</v>
      </c>
      <c r="F68" s="177" t="s">
        <v>686</v>
      </c>
      <c r="G68" s="357"/>
      <c r="N68" s="113">
        <f>MATCH(A68,Entrada!$A$53:$A$372,0)</f>
        <v>65</v>
      </c>
      <c r="O68">
        <f>IF(NOT(ISNA($N68)),INDEX(Entrada!$C$53:$N$372,$N68,O$2),0)</f>
        <v>85</v>
      </c>
      <c r="P68">
        <f>IF(NOT(ISNA($N68)),INDEX(Entrada!$C$53:$N$372,$N68,P$2),0)</f>
        <v>89</v>
      </c>
      <c r="Q68">
        <f>IF(NOT(ISNA($N68)),INDEX(Entrada!$C$53:$N$372,$N68,Q$2),0)</f>
        <v>79</v>
      </c>
      <c r="R68">
        <f>IF(NOT(ISNA($N68)),INDEX(Entrada!$C$53:$N$372,$N68,R$2),0)</f>
        <v>82</v>
      </c>
      <c r="S68">
        <f>IF(NOT(ISNA($N68)),INDEX(Entrada!$C$53:$N$372,$N68,S$2),0)</f>
        <v>117</v>
      </c>
      <c r="T68">
        <f>IF(NOT(ISNA($N68)),INDEX(Entrada!$C$53:$N$372,$N68,T$2),0)</f>
        <v>142</v>
      </c>
      <c r="U68">
        <f>IF(NOT(ISNA($N68)),INDEX(Entrada!$C$53:$N$372,$N68,U$2),0)</f>
        <v>125</v>
      </c>
      <c r="V68" s="192">
        <f>IF(NOT(ISNA($N68)),INDEX(Entrada!$C$53:$N$372,$N68,V$2),0)</f>
        <v>103</v>
      </c>
      <c r="W68" s="192">
        <f>IF(NOT(ISNA($N68)),INDEX(Entrada!$C$53:$N$372,$N68,W$2),0)</f>
        <v>117</v>
      </c>
      <c r="X68" s="192">
        <f>IF(NOT(ISNA($N68)),INDEX(Entrada!$C$53:$N$372,$N68,X$2),0)</f>
        <v>157</v>
      </c>
      <c r="Y68" s="192">
        <f>IF(NOT(ISNA($N68)),INDEX(Entrada!$C$53:$N$372,$N68,Y$2),0)</f>
        <v>118</v>
      </c>
      <c r="Z68" s="192">
        <f>IF(NOT(ISNA($N68)),INDEX(Entrada!$C$53:$N$372,$N68,Z$2),0)</f>
        <v>91</v>
      </c>
      <c r="AA68" s="259">
        <f>IF(AND(NOT(_incrementaisPassadas),
      OR(
       AND(_semanaAtual&gt;Prevs!D$6,_tipo="Semanal"),
       AND(_mes&gt;AA$2,_tipo="Mensal")
      )), 0,
IF($G68&gt;0,INDEX($O$4:$Z$323,$G68,O$2),0)+IF($H68&gt;0,INDEX($O$4:$Z$323,$H68,O$2),0)+IF($I68&gt;0,INDEX($O$4:$Z$323,$I68,O$2),0)+IF($J68&gt;0,INDEX($O$4:$Z$323,$J68,O$2),0)+IF($K68&gt;0,INDEX($O$4:$Z$323,$K68,O$2),0)+IF($L68&gt;0,INDEX($O$4:$Z$323,$L68,O$2),0))</f>
        <v>0</v>
      </c>
      <c r="AB68" s="259">
        <f>IF(AND(NOT(_incrementaisPassadas),
      OR(
       AND(_semanaAtual&gt;Prevs!E$6,_tipo="Semanal"),
       AND(_mes&gt;AB$2,_tipo="Mensal")
      )), 0,
IF($G68&gt;0,INDEX($O$4:$Z$323,$G68,P$2),0)+IF($H68&gt;0,INDEX($O$4:$Z$323,$H68,P$2),0)+IF($I68&gt;0,INDEX($O$4:$Z$323,$I68,P$2),0)+IF($J68&gt;0,INDEX($O$4:$Z$323,$J68,P$2),0)+IF($K68&gt;0,INDEX($O$4:$Z$323,$K68,P$2),0)+IF($L68&gt;0,INDEX($O$4:$Z$323,$L68,P$2),0))</f>
        <v>0</v>
      </c>
      <c r="AC68" s="259">
        <f>IF(AND(NOT(_incrementaisPassadas),
      OR(
       AND(_semanaAtual&gt;Prevs!F$6,_tipo="Semanal"),
       AND(_mes&gt;AC$2,_tipo="Mensal")
      )), 0,
IF($G68&gt;0,INDEX($O$4:$Z$323,$G68,Q$2),0)+IF($H68&gt;0,INDEX($O$4:$Z$323,$H68,Q$2),0)+IF($I68&gt;0,INDEX($O$4:$Z$323,$I68,Q$2),0)+IF($J68&gt;0,INDEX($O$4:$Z$323,$J68,Q$2),0)+IF($K68&gt;0,INDEX($O$4:$Z$323,$K68,Q$2),0)+IF($L68&gt;0,INDEX($O$4:$Z$323,$L68,Q$2),0))</f>
        <v>0</v>
      </c>
      <c r="AD68" s="259">
        <f>IF(AND(NOT(_incrementaisPassadas),
      OR(
       AND(_semanaAtual&gt;Prevs!G$6,_tipo="Semanal"),
       AND(_mes&gt;AD$2,_tipo="Mensal")
      )), 0,
IF($G68&gt;0,INDEX($O$4:$Z$323,$G68,R$2),0)+IF($H68&gt;0,INDEX($O$4:$Z$323,$H68,R$2),0)+IF($I68&gt;0,INDEX($O$4:$Z$323,$I68,R$2),0)+IF($J68&gt;0,INDEX($O$4:$Z$323,$J68,R$2),0)+IF($K68&gt;0,INDEX($O$4:$Z$323,$K68,R$2),0)+IF($L68&gt;0,INDEX($O$4:$Z$323,$L68,R$2),0))</f>
        <v>0</v>
      </c>
      <c r="AE68" s="259">
        <f>IF(AND(NOT(_incrementaisPassadas),
      OR(
       AND(_semanaAtual&gt;Prevs!H$6,_tipo="Semanal"),
       AND(_mes&gt;AE$2,_tipo="Mensal")
      )), 0,
IF($G68&gt;0,INDEX($O$4:$Z$323,$G68,S$2),0)+IF($H68&gt;0,INDEX($O$4:$Z$323,$H68,S$2),0)+IF($I68&gt;0,INDEX($O$4:$Z$323,$I68,S$2),0)+IF($J68&gt;0,INDEX($O$4:$Z$323,$J68,S$2),0)+IF($K68&gt;0,INDEX($O$4:$Z$323,$K68,S$2),0)+IF($L68&gt;0,INDEX($O$4:$Z$323,$L68,S$2),0))</f>
        <v>0</v>
      </c>
      <c r="AF68" s="259">
        <f>IF(AND(NOT(_incrementaisPassadas),
      OR(
       AND(_semanaAtual&gt;Prevs!I$6,_tipo="Semanal"),
       AND(_mes&gt;AF$2,_tipo="Mensal")
      )), 0,
IF($G68&gt;0,INDEX($O$4:$Z$323,$G68,T$2),0)+IF($H68&gt;0,INDEX($O$4:$Z$323,$H68,T$2),0)+IF($I68&gt;0,INDEX($O$4:$Z$323,$I68,T$2),0)+IF($J68&gt;0,INDEX($O$4:$Z$323,$J68,T$2),0)+IF($K68&gt;0,INDEX($O$4:$Z$323,$K68,T$2),0)+IF($L68&gt;0,INDEX($O$4:$Z$323,$L68,T$2),0))</f>
        <v>0</v>
      </c>
      <c r="AG68" s="259">
        <f>IF(AND(NOT(_incrementaisPassadas),
      OR(
       AND(_semanaAtual&gt;Prevs!J$6,_tipo="Semanal"),
       AND(_mes&gt;AG$2,_tipo="Mensal")
      )), 0,
IF($G68&gt;0,INDEX($O$4:$Z$323,$G68,U$2),0)+IF($H68&gt;0,INDEX($O$4:$Z$323,$H68,U$2),0)+IF($I68&gt;0,INDEX($O$4:$Z$323,$I68,U$2),0)+IF($J68&gt;0,INDEX($O$4:$Z$323,$J68,U$2),0)+IF($K68&gt;0,INDEX($O$4:$Z$323,$K68,U$2),0)+IF($L68&gt;0,INDEX($O$4:$Z$323,$L68,U$2),0))</f>
        <v>0</v>
      </c>
      <c r="AH68" s="259">
        <f>IF(AND(NOT(_incrementaisPassadas),
      OR(
       AND(_semanaAtual&gt;Prevs!K$6,_tipo="Semanal"),
       AND(_mes&gt;AH$2,_tipo="Mensal")
      )), 0,
IF($G68&gt;0,INDEX($O$4:$Z$323,$G68,V$2),0)+IF($H68&gt;0,INDEX($O$4:$Z$323,$H68,V$2),0)+IF($I68&gt;0,INDEX($O$4:$Z$323,$I68,V$2),0)+IF($J68&gt;0,INDEX($O$4:$Z$323,$J68,V$2),0)+IF($K68&gt;0,INDEX($O$4:$Z$323,$K68,V$2),0)+IF($L68&gt;0,INDEX($O$4:$Z$323,$L68,V$2),0))</f>
        <v>0</v>
      </c>
      <c r="AI68" s="259">
        <f>IF(AND(NOT(_incrementaisPassadas),
      OR(
       AND(_semanaAtual&gt;Prevs!L$6,_tipo="Semanal"),
       AND(_mes&gt;AI$2,_tipo="Mensal")
      )), 0,
IF($G68&gt;0,INDEX($O$4:$Z$323,$G68,W$2),0)+IF($H68&gt;0,INDEX($O$4:$Z$323,$H68,W$2),0)+IF($I68&gt;0,INDEX($O$4:$Z$323,$I68,W$2),0)+IF($J68&gt;0,INDEX($O$4:$Z$323,$J68,W$2),0)+IF($K68&gt;0,INDEX($O$4:$Z$323,$K68,W$2),0)+IF($L68&gt;0,INDEX($O$4:$Z$323,$L68,W$2),0))</f>
        <v>0</v>
      </c>
      <c r="AJ68" s="259">
        <f>IF(AND(NOT(_incrementaisPassadas),
      OR(
       AND(_semanaAtual&gt;Prevs!M$6,_tipo="Semanal"),
       AND(_mes&gt;AJ$2,_tipo="Mensal")
      )), 0,
IF($G68&gt;0,INDEX($O$4:$Z$323,$G68,X$2),0)+IF($H68&gt;0,INDEX($O$4:$Z$323,$H68,X$2),0)+IF($I68&gt;0,INDEX($O$4:$Z$323,$I68,X$2),0)+IF($J68&gt;0,INDEX($O$4:$Z$323,$J68,X$2),0)+IF($K68&gt;0,INDEX($O$4:$Z$323,$K68,X$2),0)+IF($L68&gt;0,INDEX($O$4:$Z$323,$L68,X$2),0))</f>
        <v>0</v>
      </c>
      <c r="AK68" s="259">
        <f>IF(AND(NOT(_incrementaisPassadas),
      OR(
       AND(_semanaAtual&gt;Prevs!N$6,_tipo="Semanal"),
       AND(_mes&gt;AK$2,_tipo="Mensal")
      )), 0,
IF($G68&gt;0,INDEX($O$4:$Z$323,$G68,Y$2),0)+IF($H68&gt;0,INDEX($O$4:$Z$323,$H68,Y$2),0)+IF($I68&gt;0,INDEX($O$4:$Z$323,$I68,Y$2),0)+IF($J68&gt;0,INDEX($O$4:$Z$323,$J68,Y$2),0)+IF($K68&gt;0,INDEX($O$4:$Z$323,$K68,Y$2),0)+IF($L68&gt;0,INDEX($O$4:$Z$323,$L68,Y$2),0))</f>
        <v>0</v>
      </c>
      <c r="AL68" s="259">
        <f>IF(AND(NOT(_incrementaisPassadas),
      OR(
       AND(_semanaAtual&gt;Prevs!O$6,_tipo="Semanal"),
       AND(_mes&gt;AL$2,_tipo="Mensal")
      )), 0,
IF($G68&gt;0,INDEX($O$4:$Z$323,$G68,Z$2),0)+IF($H68&gt;0,INDEX($O$4:$Z$323,$H68,Z$2),0)+IF($I68&gt;0,INDEX($O$4:$Z$323,$I68,Z$2),0)+IF($J68&gt;0,INDEX($O$4:$Z$323,$J68,Z$2),0)+IF($K68&gt;0,INDEX($O$4:$Z$323,$K68,Z$2),0)+IF($L68&gt;0,INDEX($O$4:$Z$323,$L68,Z$2),0))</f>
        <v>0</v>
      </c>
      <c r="AM68" s="113">
        <f t="shared" ref="AM68:AM131" si="12">MAX(O68-AA68,0)</f>
        <v>85</v>
      </c>
      <c r="AN68">
        <f t="shared" ref="AN68:AN131" si="13">MAX(P68-AB68,0)</f>
        <v>89</v>
      </c>
      <c r="AO68">
        <f t="shared" ref="AO68:AO131" si="14">MAX(Q68-AC68,0)</f>
        <v>79</v>
      </c>
      <c r="AP68">
        <f t="shared" ref="AP68:AP131" si="15">MAX(R68-AD68,0)</f>
        <v>82</v>
      </c>
      <c r="AQ68">
        <f t="shared" ref="AQ68:AQ131" si="16">MAX(S68-AE68,0)</f>
        <v>117</v>
      </c>
      <c r="AR68">
        <f t="shared" ref="AR68:AR131" si="17">MAX(T68-AF68,0)</f>
        <v>142</v>
      </c>
      <c r="AS68">
        <f t="shared" ref="AS68:AS131" si="18">MAX(U68-AG68,0)</f>
        <v>125</v>
      </c>
      <c r="AT68">
        <f t="shared" ref="AT68:AT131" si="19">MAX(V68-AH68,0)</f>
        <v>103</v>
      </c>
      <c r="AU68">
        <f t="shared" ref="AU68:AU131" si="20">MAX(W68-AI68,0)</f>
        <v>117</v>
      </c>
      <c r="AV68">
        <f t="shared" ref="AV68:AV131" si="21">MAX(X68-AJ68,0)</f>
        <v>157</v>
      </c>
      <c r="AW68">
        <f t="shared" ref="AW68:AW131" si="22">MAX(Y68-AK68,0)</f>
        <v>118</v>
      </c>
      <c r="AX68">
        <f t="shared" ref="AX68:AX131" si="23">MAX(Z68-AL68,0)</f>
        <v>91</v>
      </c>
    </row>
    <row r="69" spans="1:56" x14ac:dyDescent="0.25">
      <c r="A69" s="113">
        <v>66</v>
      </c>
      <c r="B69" s="176" t="s">
        <v>571</v>
      </c>
      <c r="C69" s="113">
        <v>1931</v>
      </c>
      <c r="D69" s="113">
        <v>2013</v>
      </c>
      <c r="E69" s="179" t="s">
        <v>711</v>
      </c>
      <c r="F69" s="180" t="s">
        <v>291</v>
      </c>
      <c r="G69" s="357"/>
      <c r="N69" s="113">
        <f>MATCH(A69,Entrada!$A$53:$A$372,0)</f>
        <v>66</v>
      </c>
      <c r="O69">
        <f>IF(NOT(ISNA($N69)),INDEX(Entrada!$C$53:$N$372,$N69,O$2),0)</f>
        <v>14806</v>
      </c>
      <c r="P69">
        <f>IF(NOT(ISNA($N69)),INDEX(Entrada!$C$53:$N$372,$N69,P$2),0)</f>
        <v>16042</v>
      </c>
      <c r="Q69">
        <f>IF(NOT(ISNA($N69)),INDEX(Entrada!$C$53:$N$372,$N69,Q$2),0)</f>
        <v>15051</v>
      </c>
      <c r="R69">
        <f>IF(NOT(ISNA($N69)),INDEX(Entrada!$C$53:$N$372,$N69,R$2),0)</f>
        <v>11943</v>
      </c>
      <c r="S69">
        <f>IF(NOT(ISNA($N69)),INDEX(Entrada!$C$53:$N$372,$N69,S$2),0)</f>
        <v>9602</v>
      </c>
      <c r="T69">
        <f>IF(NOT(ISNA($N69)),INDEX(Entrada!$C$53:$N$372,$N69,T$2),0)</f>
        <v>8984</v>
      </c>
      <c r="U69" s="186">
        <f>IF(NOT(ISNA($N69)),INDEX(Entrada!$C$53:$N$372,$N69,U$2),0)</f>
        <v>7615</v>
      </c>
      <c r="V69" s="192">
        <f>IF(NOT(ISNA($N69)),INDEX(Entrada!$C$53:$N$372,$N69,V$2),0)</f>
        <v>6358</v>
      </c>
      <c r="W69" s="192">
        <f>IF(NOT(ISNA($N69)),INDEX(Entrada!$C$53:$N$372,$N69,W$2),0)</f>
        <v>6400</v>
      </c>
      <c r="X69" s="192">
        <f>IF(NOT(ISNA($N69)),INDEX(Entrada!$C$53:$N$372,$N69,X$2),0)</f>
        <v>7639</v>
      </c>
      <c r="Y69" s="192">
        <f>IF(NOT(ISNA($N69)),INDEX(Entrada!$C$53:$N$372,$N69,Y$2),0)</f>
        <v>8415</v>
      </c>
      <c r="Z69" s="192">
        <f>IF(NOT(ISNA($N69)),INDEX(Entrada!$C$53:$N$372,$N69,Z$2),0)</f>
        <v>11109</v>
      </c>
      <c r="AA69" s="259">
        <f>IF(AND(NOT(_incrementaisPassadas),
      OR(
       AND(_semanaAtual&gt;Prevs!D$6,_tipo="Semanal"),
       AND(_mes&gt;AA$2,_tipo="Mensal")
      )), 0,
IF($G69&gt;0,INDEX($O$4:$Z$323,$G69,O$2),0)+IF($H69&gt;0,INDEX($O$4:$Z$323,$H69,O$2),0)+IF($I69&gt;0,INDEX($O$4:$Z$323,$I69,O$2),0)+IF($J69&gt;0,INDEX($O$4:$Z$323,$J69,O$2),0)+IF($K69&gt;0,INDEX($O$4:$Z$323,$K69,O$2),0)+IF($L69&gt;0,INDEX($O$4:$Z$323,$L69,O$2),0))</f>
        <v>0</v>
      </c>
      <c r="AB69" s="259">
        <f>IF(AND(NOT(_incrementaisPassadas),
      OR(
       AND(_semanaAtual&gt;Prevs!E$6,_tipo="Semanal"),
       AND(_mes&gt;AB$2,_tipo="Mensal")
      )), 0,
IF($G69&gt;0,INDEX($O$4:$Z$323,$G69,P$2),0)+IF($H69&gt;0,INDEX($O$4:$Z$323,$H69,P$2),0)+IF($I69&gt;0,INDEX($O$4:$Z$323,$I69,P$2),0)+IF($J69&gt;0,INDEX($O$4:$Z$323,$J69,P$2),0)+IF($K69&gt;0,INDEX($O$4:$Z$323,$K69,P$2),0)+IF($L69&gt;0,INDEX($O$4:$Z$323,$L69,P$2),0))</f>
        <v>0</v>
      </c>
      <c r="AC69" s="259">
        <f>IF(AND(NOT(_incrementaisPassadas),
      OR(
       AND(_semanaAtual&gt;Prevs!F$6,_tipo="Semanal"),
       AND(_mes&gt;AC$2,_tipo="Mensal")
      )), 0,
IF($G69&gt;0,INDEX($O$4:$Z$323,$G69,Q$2),0)+IF($H69&gt;0,INDEX($O$4:$Z$323,$H69,Q$2),0)+IF($I69&gt;0,INDEX($O$4:$Z$323,$I69,Q$2),0)+IF($J69&gt;0,INDEX($O$4:$Z$323,$J69,Q$2),0)+IF($K69&gt;0,INDEX($O$4:$Z$323,$K69,Q$2),0)+IF($L69&gt;0,INDEX($O$4:$Z$323,$L69,Q$2),0))</f>
        <v>0</v>
      </c>
      <c r="AD69" s="259">
        <f>IF(AND(NOT(_incrementaisPassadas),
      OR(
       AND(_semanaAtual&gt;Prevs!G$6,_tipo="Semanal"),
       AND(_mes&gt;AD$2,_tipo="Mensal")
      )), 0,
IF($G69&gt;0,INDEX($O$4:$Z$323,$G69,R$2),0)+IF($H69&gt;0,INDEX($O$4:$Z$323,$H69,R$2),0)+IF($I69&gt;0,INDEX($O$4:$Z$323,$I69,R$2),0)+IF($J69&gt;0,INDEX($O$4:$Z$323,$J69,R$2),0)+IF($K69&gt;0,INDEX($O$4:$Z$323,$K69,R$2),0)+IF($L69&gt;0,INDEX($O$4:$Z$323,$L69,R$2),0))</f>
        <v>0</v>
      </c>
      <c r="AE69" s="259">
        <f>IF(AND(NOT(_incrementaisPassadas),
      OR(
       AND(_semanaAtual&gt;Prevs!H$6,_tipo="Semanal"),
       AND(_mes&gt;AE$2,_tipo="Mensal")
      )), 0,
IF($G69&gt;0,INDEX($O$4:$Z$323,$G69,S$2),0)+IF($H69&gt;0,INDEX($O$4:$Z$323,$H69,S$2),0)+IF($I69&gt;0,INDEX($O$4:$Z$323,$I69,S$2),0)+IF($J69&gt;0,INDEX($O$4:$Z$323,$J69,S$2),0)+IF($K69&gt;0,INDEX($O$4:$Z$323,$K69,S$2),0)+IF($L69&gt;0,INDEX($O$4:$Z$323,$L69,S$2),0))</f>
        <v>0</v>
      </c>
      <c r="AF69" s="259">
        <f>IF(AND(NOT(_incrementaisPassadas),
      OR(
       AND(_semanaAtual&gt;Prevs!I$6,_tipo="Semanal"),
       AND(_mes&gt;AF$2,_tipo="Mensal")
      )), 0,
IF($G69&gt;0,INDEX($O$4:$Z$323,$G69,T$2),0)+IF($H69&gt;0,INDEX($O$4:$Z$323,$H69,T$2),0)+IF($I69&gt;0,INDEX($O$4:$Z$323,$I69,T$2),0)+IF($J69&gt;0,INDEX($O$4:$Z$323,$J69,T$2),0)+IF($K69&gt;0,INDEX($O$4:$Z$323,$K69,T$2),0)+IF($L69&gt;0,INDEX($O$4:$Z$323,$L69,T$2),0))</f>
        <v>0</v>
      </c>
      <c r="AG69" s="259">
        <f>IF(AND(NOT(_incrementaisPassadas),
      OR(
       AND(_semanaAtual&gt;Prevs!J$6,_tipo="Semanal"),
       AND(_mes&gt;AG$2,_tipo="Mensal")
      )), 0,
IF($G69&gt;0,INDEX($O$4:$Z$323,$G69,U$2),0)+IF($H69&gt;0,INDEX($O$4:$Z$323,$H69,U$2),0)+IF($I69&gt;0,INDEX($O$4:$Z$323,$I69,U$2),0)+IF($J69&gt;0,INDEX($O$4:$Z$323,$J69,U$2),0)+IF($K69&gt;0,INDEX($O$4:$Z$323,$K69,U$2),0)+IF($L69&gt;0,INDEX($O$4:$Z$323,$L69,U$2),0))</f>
        <v>0</v>
      </c>
      <c r="AH69" s="259">
        <f>IF(AND(NOT(_incrementaisPassadas),
      OR(
       AND(_semanaAtual&gt;Prevs!K$6,_tipo="Semanal"),
       AND(_mes&gt;AH$2,_tipo="Mensal")
      )), 0,
IF($G69&gt;0,INDEX($O$4:$Z$323,$G69,V$2),0)+IF($H69&gt;0,INDEX($O$4:$Z$323,$H69,V$2),0)+IF($I69&gt;0,INDEX($O$4:$Z$323,$I69,V$2),0)+IF($J69&gt;0,INDEX($O$4:$Z$323,$J69,V$2),0)+IF($K69&gt;0,INDEX($O$4:$Z$323,$K69,V$2),0)+IF($L69&gt;0,INDEX($O$4:$Z$323,$L69,V$2),0))</f>
        <v>0</v>
      </c>
      <c r="AI69" s="259">
        <f>IF(AND(NOT(_incrementaisPassadas),
      OR(
       AND(_semanaAtual&gt;Prevs!L$6,_tipo="Semanal"),
       AND(_mes&gt;AI$2,_tipo="Mensal")
      )), 0,
IF($G69&gt;0,INDEX($O$4:$Z$323,$G69,W$2),0)+IF($H69&gt;0,INDEX($O$4:$Z$323,$H69,W$2),0)+IF($I69&gt;0,INDEX($O$4:$Z$323,$I69,W$2),0)+IF($J69&gt;0,INDEX($O$4:$Z$323,$J69,W$2),0)+IF($K69&gt;0,INDEX($O$4:$Z$323,$K69,W$2),0)+IF($L69&gt;0,INDEX($O$4:$Z$323,$L69,W$2),0))</f>
        <v>0</v>
      </c>
      <c r="AJ69" s="259">
        <f>IF(AND(NOT(_incrementaisPassadas),
      OR(
       AND(_semanaAtual&gt;Prevs!M$6,_tipo="Semanal"),
       AND(_mes&gt;AJ$2,_tipo="Mensal")
      )), 0,
IF($G69&gt;0,INDEX($O$4:$Z$323,$G69,X$2),0)+IF($H69&gt;0,INDEX($O$4:$Z$323,$H69,X$2),0)+IF($I69&gt;0,INDEX($O$4:$Z$323,$I69,X$2),0)+IF($J69&gt;0,INDEX($O$4:$Z$323,$J69,X$2),0)+IF($K69&gt;0,INDEX($O$4:$Z$323,$K69,X$2),0)+IF($L69&gt;0,INDEX($O$4:$Z$323,$L69,X$2),0))</f>
        <v>0</v>
      </c>
      <c r="AK69" s="259">
        <f>IF(AND(NOT(_incrementaisPassadas),
      OR(
       AND(_semanaAtual&gt;Prevs!N$6,_tipo="Semanal"),
       AND(_mes&gt;AK$2,_tipo="Mensal")
      )), 0,
IF($G69&gt;0,INDEX($O$4:$Z$323,$G69,Y$2),0)+IF($H69&gt;0,INDEX($O$4:$Z$323,$H69,Y$2),0)+IF($I69&gt;0,INDEX($O$4:$Z$323,$I69,Y$2),0)+IF($J69&gt;0,INDEX($O$4:$Z$323,$J69,Y$2),0)+IF($K69&gt;0,INDEX($O$4:$Z$323,$K69,Y$2),0)+IF($L69&gt;0,INDEX($O$4:$Z$323,$L69,Y$2),0))</f>
        <v>0</v>
      </c>
      <c r="AL69" s="259">
        <f>IF(AND(NOT(_incrementaisPassadas),
      OR(
       AND(_semanaAtual&gt;Prevs!O$6,_tipo="Semanal"),
       AND(_mes&gt;AL$2,_tipo="Mensal")
      )), 0,
IF($G69&gt;0,INDEX($O$4:$Z$323,$G69,Z$2),0)+IF($H69&gt;0,INDEX($O$4:$Z$323,$H69,Z$2),0)+IF($I69&gt;0,INDEX($O$4:$Z$323,$I69,Z$2),0)+IF($J69&gt;0,INDEX($O$4:$Z$323,$J69,Z$2),0)+IF($K69&gt;0,INDEX($O$4:$Z$323,$K69,Z$2),0)+IF($L69&gt;0,INDEX($O$4:$Z$323,$L69,Z$2),0))</f>
        <v>0</v>
      </c>
      <c r="AM69" s="186">
        <f t="shared" si="12"/>
        <v>14806</v>
      </c>
      <c r="AN69">
        <f t="shared" si="13"/>
        <v>16042</v>
      </c>
      <c r="AO69">
        <f t="shared" si="14"/>
        <v>15051</v>
      </c>
      <c r="AP69">
        <f t="shared" si="15"/>
        <v>11943</v>
      </c>
      <c r="AQ69">
        <f t="shared" si="16"/>
        <v>9602</v>
      </c>
      <c r="AR69">
        <f t="shared" si="17"/>
        <v>8984</v>
      </c>
      <c r="AS69">
        <f t="shared" si="18"/>
        <v>7615</v>
      </c>
      <c r="AT69">
        <f t="shared" si="19"/>
        <v>6358</v>
      </c>
      <c r="AU69">
        <f t="shared" si="20"/>
        <v>6400</v>
      </c>
      <c r="AV69">
        <f t="shared" si="21"/>
        <v>7639</v>
      </c>
      <c r="AW69">
        <f t="shared" si="22"/>
        <v>8415</v>
      </c>
      <c r="AX69">
        <f t="shared" si="23"/>
        <v>11109</v>
      </c>
      <c r="AY69" s="186">
        <f>AY269-0.1*(AY164-AY120-AY121)-AY120-AY121</f>
        <v>0</v>
      </c>
    </row>
    <row r="70" spans="1:56" hidden="1" x14ac:dyDescent="0.25">
      <c r="A70" s="113">
        <v>67</v>
      </c>
      <c r="B70" s="176"/>
      <c r="C70" s="113">
        <v>0</v>
      </c>
      <c r="D70" s="113">
        <v>0</v>
      </c>
      <c r="E70" s="113" t="s">
        <v>686</v>
      </c>
      <c r="F70" s="113" t="s">
        <v>686</v>
      </c>
      <c r="G70" s="357"/>
      <c r="N70" s="113">
        <f>MATCH(A70,Entrada!$A$53:$A$372,0)</f>
        <v>67</v>
      </c>
      <c r="O70">
        <f>IF(NOT(ISNA($N70)),INDEX(Entrada!$C$53:$N$372,$N70,O$2),0)</f>
        <v>0</v>
      </c>
      <c r="P70">
        <f>IF(NOT(ISNA($N70)),INDEX(Entrada!$C$53:$N$372,$N70,P$2),0)</f>
        <v>0</v>
      </c>
      <c r="Q70">
        <f>IF(NOT(ISNA($N70)),INDEX(Entrada!$C$53:$N$372,$N70,Q$2),0)</f>
        <v>0</v>
      </c>
      <c r="R70">
        <f>IF(NOT(ISNA($N70)),INDEX(Entrada!$C$53:$N$372,$N70,R$2),0)</f>
        <v>0</v>
      </c>
      <c r="S70">
        <f>IF(NOT(ISNA($N70)),INDEX(Entrada!$C$53:$N$372,$N70,S$2),0)</f>
        <v>0</v>
      </c>
      <c r="T70">
        <f>IF(NOT(ISNA($N70)),INDEX(Entrada!$C$53:$N$372,$N70,T$2),0)</f>
        <v>0</v>
      </c>
      <c r="U70">
        <f>IF(NOT(ISNA($N70)),INDEX(Entrada!$C$53:$N$372,$N70,U$2),0)</f>
        <v>0</v>
      </c>
      <c r="V70" s="192">
        <f>IF(NOT(ISNA($N70)),INDEX(Entrada!$C$53:$N$372,$N70,V$2),0)</f>
        <v>0</v>
      </c>
      <c r="W70" s="192">
        <f>IF(NOT(ISNA($N70)),INDEX(Entrada!$C$53:$N$372,$N70,W$2),0)</f>
        <v>0</v>
      </c>
      <c r="X70" s="192">
        <f>IF(NOT(ISNA($N70)),INDEX(Entrada!$C$53:$N$372,$N70,X$2),0)</f>
        <v>0</v>
      </c>
      <c r="Y70" s="192">
        <f>IF(NOT(ISNA($N70)),INDEX(Entrada!$C$53:$N$372,$N70,Y$2),0)</f>
        <v>0</v>
      </c>
      <c r="Z70" s="192">
        <f>IF(NOT(ISNA($N70)),INDEX(Entrada!$C$53:$N$372,$N70,Z$2),0)</f>
        <v>0</v>
      </c>
      <c r="AA70" s="259">
        <f>IF(AND(NOT(_incrementaisPassadas),
      OR(
       AND(_semanaAtual&gt;Prevs!D$6,_tipo="Semanal"),
       AND(_mes&gt;AA$2,_tipo="Mensal")
      )), 0,
IF($G70&gt;0,INDEX($O$4:$Z$323,$G70,O$2),0)+IF($H70&gt;0,INDEX($O$4:$Z$323,$H70,O$2),0)+IF($I70&gt;0,INDEX($O$4:$Z$323,$I70,O$2),0)+IF($J70&gt;0,INDEX($O$4:$Z$323,$J70,O$2),0)+IF($K70&gt;0,INDEX($O$4:$Z$323,$K70,O$2),0)+IF($L70&gt;0,INDEX($O$4:$Z$323,$L70,O$2),0))</f>
        <v>0</v>
      </c>
      <c r="AB70" s="259">
        <f>IF(AND(NOT(_incrementaisPassadas),
      OR(
       AND(_semanaAtual&gt;Prevs!E$6,_tipo="Semanal"),
       AND(_mes&gt;AB$2,_tipo="Mensal")
      )), 0,
IF($G70&gt;0,INDEX($O$4:$Z$323,$G70,P$2),0)+IF($H70&gt;0,INDEX($O$4:$Z$323,$H70,P$2),0)+IF($I70&gt;0,INDEX($O$4:$Z$323,$I70,P$2),0)+IF($J70&gt;0,INDEX($O$4:$Z$323,$J70,P$2),0)+IF($K70&gt;0,INDEX($O$4:$Z$323,$K70,P$2),0)+IF($L70&gt;0,INDEX($O$4:$Z$323,$L70,P$2),0))</f>
        <v>0</v>
      </c>
      <c r="AC70" s="259">
        <f>IF(AND(NOT(_incrementaisPassadas),
      OR(
       AND(_semanaAtual&gt;Prevs!F$6,_tipo="Semanal"),
       AND(_mes&gt;AC$2,_tipo="Mensal")
      )), 0,
IF($G70&gt;0,INDEX($O$4:$Z$323,$G70,Q$2),0)+IF($H70&gt;0,INDEX($O$4:$Z$323,$H70,Q$2),0)+IF($I70&gt;0,INDEX($O$4:$Z$323,$I70,Q$2),0)+IF($J70&gt;0,INDEX($O$4:$Z$323,$J70,Q$2),0)+IF($K70&gt;0,INDEX($O$4:$Z$323,$K70,Q$2),0)+IF($L70&gt;0,INDEX($O$4:$Z$323,$L70,Q$2),0))</f>
        <v>0</v>
      </c>
      <c r="AD70" s="259">
        <f>IF(AND(NOT(_incrementaisPassadas),
      OR(
       AND(_semanaAtual&gt;Prevs!G$6,_tipo="Semanal"),
       AND(_mes&gt;AD$2,_tipo="Mensal")
      )), 0,
IF($G70&gt;0,INDEX($O$4:$Z$323,$G70,R$2),0)+IF($H70&gt;0,INDEX($O$4:$Z$323,$H70,R$2),0)+IF($I70&gt;0,INDEX($O$4:$Z$323,$I70,R$2),0)+IF($J70&gt;0,INDEX($O$4:$Z$323,$J70,R$2),0)+IF($K70&gt;0,INDEX($O$4:$Z$323,$K70,R$2),0)+IF($L70&gt;0,INDEX($O$4:$Z$323,$L70,R$2),0))</f>
        <v>0</v>
      </c>
      <c r="AE70" s="259">
        <f>IF(AND(NOT(_incrementaisPassadas),
      OR(
       AND(_semanaAtual&gt;Prevs!H$6,_tipo="Semanal"),
       AND(_mes&gt;AE$2,_tipo="Mensal")
      )), 0,
IF($G70&gt;0,INDEX($O$4:$Z$323,$G70,S$2),0)+IF($H70&gt;0,INDEX($O$4:$Z$323,$H70,S$2),0)+IF($I70&gt;0,INDEX($O$4:$Z$323,$I70,S$2),0)+IF($J70&gt;0,INDEX($O$4:$Z$323,$J70,S$2),0)+IF($K70&gt;0,INDEX($O$4:$Z$323,$K70,S$2),0)+IF($L70&gt;0,INDEX($O$4:$Z$323,$L70,S$2),0))</f>
        <v>0</v>
      </c>
      <c r="AF70" s="259">
        <f>IF(AND(NOT(_incrementaisPassadas),
      OR(
       AND(_semanaAtual&gt;Prevs!I$6,_tipo="Semanal"),
       AND(_mes&gt;AF$2,_tipo="Mensal")
      )), 0,
IF($G70&gt;0,INDEX($O$4:$Z$323,$G70,T$2),0)+IF($H70&gt;0,INDEX($O$4:$Z$323,$H70,T$2),0)+IF($I70&gt;0,INDEX($O$4:$Z$323,$I70,T$2),0)+IF($J70&gt;0,INDEX($O$4:$Z$323,$J70,T$2),0)+IF($K70&gt;0,INDEX($O$4:$Z$323,$K70,T$2),0)+IF($L70&gt;0,INDEX($O$4:$Z$323,$L70,T$2),0))</f>
        <v>0</v>
      </c>
      <c r="AG70" s="259">
        <f>IF(AND(NOT(_incrementaisPassadas),
      OR(
       AND(_semanaAtual&gt;Prevs!J$6,_tipo="Semanal"),
       AND(_mes&gt;AG$2,_tipo="Mensal")
      )), 0,
IF($G70&gt;0,INDEX($O$4:$Z$323,$G70,U$2),0)+IF($H70&gt;0,INDEX($O$4:$Z$323,$H70,U$2),0)+IF($I70&gt;0,INDEX($O$4:$Z$323,$I70,U$2),0)+IF($J70&gt;0,INDEX($O$4:$Z$323,$J70,U$2),0)+IF($K70&gt;0,INDEX($O$4:$Z$323,$K70,U$2),0)+IF($L70&gt;0,INDEX($O$4:$Z$323,$L70,U$2),0))</f>
        <v>0</v>
      </c>
      <c r="AH70" s="259">
        <f>IF(AND(NOT(_incrementaisPassadas),
      OR(
       AND(_semanaAtual&gt;Prevs!K$6,_tipo="Semanal"),
       AND(_mes&gt;AH$2,_tipo="Mensal")
      )), 0,
IF($G70&gt;0,INDEX($O$4:$Z$323,$G70,V$2),0)+IF($H70&gt;0,INDEX($O$4:$Z$323,$H70,V$2),0)+IF($I70&gt;0,INDEX($O$4:$Z$323,$I70,V$2),0)+IF($J70&gt;0,INDEX($O$4:$Z$323,$J70,V$2),0)+IF($K70&gt;0,INDEX($O$4:$Z$323,$K70,V$2),0)+IF($L70&gt;0,INDEX($O$4:$Z$323,$L70,V$2),0))</f>
        <v>0</v>
      </c>
      <c r="AI70" s="259">
        <f>IF(AND(NOT(_incrementaisPassadas),
      OR(
       AND(_semanaAtual&gt;Prevs!L$6,_tipo="Semanal"),
       AND(_mes&gt;AI$2,_tipo="Mensal")
      )), 0,
IF($G70&gt;0,INDEX($O$4:$Z$323,$G70,W$2),0)+IF($H70&gt;0,INDEX($O$4:$Z$323,$H70,W$2),0)+IF($I70&gt;0,INDEX($O$4:$Z$323,$I70,W$2),0)+IF($J70&gt;0,INDEX($O$4:$Z$323,$J70,W$2),0)+IF($K70&gt;0,INDEX($O$4:$Z$323,$K70,W$2),0)+IF($L70&gt;0,INDEX($O$4:$Z$323,$L70,W$2),0))</f>
        <v>0</v>
      </c>
      <c r="AJ70" s="259">
        <f>IF(AND(NOT(_incrementaisPassadas),
      OR(
       AND(_semanaAtual&gt;Prevs!M$6,_tipo="Semanal"),
       AND(_mes&gt;AJ$2,_tipo="Mensal")
      )), 0,
IF($G70&gt;0,INDEX($O$4:$Z$323,$G70,X$2),0)+IF($H70&gt;0,INDEX($O$4:$Z$323,$H70,X$2),0)+IF($I70&gt;0,INDEX($O$4:$Z$323,$I70,X$2),0)+IF($J70&gt;0,INDEX($O$4:$Z$323,$J70,X$2),0)+IF($K70&gt;0,INDEX($O$4:$Z$323,$K70,X$2),0)+IF($L70&gt;0,INDEX($O$4:$Z$323,$L70,X$2),0))</f>
        <v>0</v>
      </c>
      <c r="AK70" s="259">
        <f>IF(AND(NOT(_incrementaisPassadas),
      OR(
       AND(_semanaAtual&gt;Prevs!N$6,_tipo="Semanal"),
       AND(_mes&gt;AK$2,_tipo="Mensal")
      )), 0,
IF($G70&gt;0,INDEX($O$4:$Z$323,$G70,Y$2),0)+IF($H70&gt;0,INDEX($O$4:$Z$323,$H70,Y$2),0)+IF($I70&gt;0,INDEX($O$4:$Z$323,$I70,Y$2),0)+IF($J70&gt;0,INDEX($O$4:$Z$323,$J70,Y$2),0)+IF($K70&gt;0,INDEX($O$4:$Z$323,$K70,Y$2),0)+IF($L70&gt;0,INDEX($O$4:$Z$323,$L70,Y$2),0))</f>
        <v>0</v>
      </c>
      <c r="AL70" s="259">
        <f>IF(AND(NOT(_incrementaisPassadas),
      OR(
       AND(_semanaAtual&gt;Prevs!O$6,_tipo="Semanal"),
       AND(_mes&gt;AL$2,_tipo="Mensal")
      )), 0,
IF($G70&gt;0,INDEX($O$4:$Z$323,$G70,Z$2),0)+IF($H70&gt;0,INDEX($O$4:$Z$323,$H70,Z$2),0)+IF($I70&gt;0,INDEX($O$4:$Z$323,$I70,Z$2),0)+IF($J70&gt;0,INDEX($O$4:$Z$323,$J70,Z$2),0)+IF($K70&gt;0,INDEX($O$4:$Z$323,$K70,Z$2),0)+IF($L70&gt;0,INDEX($O$4:$Z$323,$L70,Z$2),0))</f>
        <v>0</v>
      </c>
      <c r="AM70" s="113">
        <f t="shared" si="12"/>
        <v>0</v>
      </c>
      <c r="AN70">
        <f t="shared" si="13"/>
        <v>0</v>
      </c>
      <c r="AO70">
        <f t="shared" si="14"/>
        <v>0</v>
      </c>
      <c r="AP70">
        <f t="shared" si="15"/>
        <v>0</v>
      </c>
      <c r="AQ70">
        <f t="shared" si="16"/>
        <v>0</v>
      </c>
      <c r="AR70">
        <f t="shared" si="17"/>
        <v>0</v>
      </c>
      <c r="AS70">
        <f t="shared" si="18"/>
        <v>0</v>
      </c>
      <c r="AT70">
        <f t="shared" si="19"/>
        <v>0</v>
      </c>
      <c r="AU70">
        <f t="shared" si="20"/>
        <v>0</v>
      </c>
      <c r="AV70">
        <f t="shared" si="21"/>
        <v>0</v>
      </c>
      <c r="AW70">
        <f t="shared" si="22"/>
        <v>0</v>
      </c>
      <c r="AX70">
        <f t="shared" si="23"/>
        <v>0</v>
      </c>
    </row>
    <row r="71" spans="1:56" hidden="1" x14ac:dyDescent="0.25">
      <c r="A71" s="113">
        <v>68</v>
      </c>
      <c r="B71" s="176"/>
      <c r="C71" s="113">
        <v>0</v>
      </c>
      <c r="D71" s="113">
        <v>0</v>
      </c>
      <c r="E71" s="113" t="s">
        <v>686</v>
      </c>
      <c r="F71" s="113" t="s">
        <v>686</v>
      </c>
      <c r="G71" s="357"/>
      <c r="N71" s="113">
        <f>MATCH(A71,Entrada!$A$53:$A$372,0)</f>
        <v>68</v>
      </c>
      <c r="O71">
        <f>IF(NOT(ISNA($N71)),INDEX(Entrada!$C$53:$N$372,$N71,O$2),0)</f>
        <v>0</v>
      </c>
      <c r="P71">
        <f>IF(NOT(ISNA($N71)),INDEX(Entrada!$C$53:$N$372,$N71,P$2),0)</f>
        <v>0</v>
      </c>
      <c r="Q71">
        <f>IF(NOT(ISNA($N71)),INDEX(Entrada!$C$53:$N$372,$N71,Q$2),0)</f>
        <v>0</v>
      </c>
      <c r="R71">
        <f>IF(NOT(ISNA($N71)),INDEX(Entrada!$C$53:$N$372,$N71,R$2),0)</f>
        <v>0</v>
      </c>
      <c r="S71">
        <f>IF(NOT(ISNA($N71)),INDEX(Entrada!$C$53:$N$372,$N71,S$2),0)</f>
        <v>0</v>
      </c>
      <c r="T71">
        <f>IF(NOT(ISNA($N71)),INDEX(Entrada!$C$53:$N$372,$N71,T$2),0)</f>
        <v>0</v>
      </c>
      <c r="U71">
        <f>IF(NOT(ISNA($N71)),INDEX(Entrada!$C$53:$N$372,$N71,U$2),0)</f>
        <v>0</v>
      </c>
      <c r="V71" s="192">
        <f>IF(NOT(ISNA($N71)),INDEX(Entrada!$C$53:$N$372,$N71,V$2),0)</f>
        <v>0</v>
      </c>
      <c r="W71" s="192">
        <f>IF(NOT(ISNA($N71)),INDEX(Entrada!$C$53:$N$372,$N71,W$2),0)</f>
        <v>0</v>
      </c>
      <c r="X71" s="192">
        <f>IF(NOT(ISNA($N71)),INDEX(Entrada!$C$53:$N$372,$N71,X$2),0)</f>
        <v>0</v>
      </c>
      <c r="Y71" s="192">
        <f>IF(NOT(ISNA($N71)),INDEX(Entrada!$C$53:$N$372,$N71,Y$2),0)</f>
        <v>0</v>
      </c>
      <c r="Z71" s="192">
        <f>IF(NOT(ISNA($N71)),INDEX(Entrada!$C$53:$N$372,$N71,Z$2),0)</f>
        <v>0</v>
      </c>
      <c r="AA71" s="259">
        <f>IF(AND(NOT(_incrementaisPassadas),
      OR(
       AND(_semanaAtual&gt;Prevs!D$6,_tipo="Semanal"),
       AND(_mes&gt;AA$2,_tipo="Mensal")
      )), 0,
IF($G71&gt;0,INDEX($O$4:$Z$323,$G71,O$2),0)+IF($H71&gt;0,INDEX($O$4:$Z$323,$H71,O$2),0)+IF($I71&gt;0,INDEX($O$4:$Z$323,$I71,O$2),0)+IF($J71&gt;0,INDEX($O$4:$Z$323,$J71,O$2),0)+IF($K71&gt;0,INDEX($O$4:$Z$323,$K71,O$2),0)+IF($L71&gt;0,INDEX($O$4:$Z$323,$L71,O$2),0))</f>
        <v>0</v>
      </c>
      <c r="AB71" s="259">
        <f>IF(AND(NOT(_incrementaisPassadas),
      OR(
       AND(_semanaAtual&gt;Prevs!E$6,_tipo="Semanal"),
       AND(_mes&gt;AB$2,_tipo="Mensal")
      )), 0,
IF($G71&gt;0,INDEX($O$4:$Z$323,$G71,P$2),0)+IF($H71&gt;0,INDEX($O$4:$Z$323,$H71,P$2),0)+IF($I71&gt;0,INDEX($O$4:$Z$323,$I71,P$2),0)+IF($J71&gt;0,INDEX($O$4:$Z$323,$J71,P$2),0)+IF($K71&gt;0,INDEX($O$4:$Z$323,$K71,P$2),0)+IF($L71&gt;0,INDEX($O$4:$Z$323,$L71,P$2),0))</f>
        <v>0</v>
      </c>
      <c r="AC71" s="259">
        <f>IF(AND(NOT(_incrementaisPassadas),
      OR(
       AND(_semanaAtual&gt;Prevs!F$6,_tipo="Semanal"),
       AND(_mes&gt;AC$2,_tipo="Mensal")
      )), 0,
IF($G71&gt;0,INDEX($O$4:$Z$323,$G71,Q$2),0)+IF($H71&gt;0,INDEX($O$4:$Z$323,$H71,Q$2),0)+IF($I71&gt;0,INDEX($O$4:$Z$323,$I71,Q$2),0)+IF($J71&gt;0,INDEX($O$4:$Z$323,$J71,Q$2),0)+IF($K71&gt;0,INDEX($O$4:$Z$323,$K71,Q$2),0)+IF($L71&gt;0,INDEX($O$4:$Z$323,$L71,Q$2),0))</f>
        <v>0</v>
      </c>
      <c r="AD71" s="259">
        <f>IF(AND(NOT(_incrementaisPassadas),
      OR(
       AND(_semanaAtual&gt;Prevs!G$6,_tipo="Semanal"),
       AND(_mes&gt;AD$2,_tipo="Mensal")
      )), 0,
IF($G71&gt;0,INDEX($O$4:$Z$323,$G71,R$2),0)+IF($H71&gt;0,INDEX($O$4:$Z$323,$H71,R$2),0)+IF($I71&gt;0,INDEX($O$4:$Z$323,$I71,R$2),0)+IF($J71&gt;0,INDEX($O$4:$Z$323,$J71,R$2),0)+IF($K71&gt;0,INDEX($O$4:$Z$323,$K71,R$2),0)+IF($L71&gt;0,INDEX($O$4:$Z$323,$L71,R$2),0))</f>
        <v>0</v>
      </c>
      <c r="AE71" s="259">
        <f>IF(AND(NOT(_incrementaisPassadas),
      OR(
       AND(_semanaAtual&gt;Prevs!H$6,_tipo="Semanal"),
       AND(_mes&gt;AE$2,_tipo="Mensal")
      )), 0,
IF($G71&gt;0,INDEX($O$4:$Z$323,$G71,S$2),0)+IF($H71&gt;0,INDEX($O$4:$Z$323,$H71,S$2),0)+IF($I71&gt;0,INDEX($O$4:$Z$323,$I71,S$2),0)+IF($J71&gt;0,INDEX($O$4:$Z$323,$J71,S$2),0)+IF($K71&gt;0,INDEX($O$4:$Z$323,$K71,S$2),0)+IF($L71&gt;0,INDEX($O$4:$Z$323,$L71,S$2),0))</f>
        <v>0</v>
      </c>
      <c r="AF71" s="259">
        <f>IF(AND(NOT(_incrementaisPassadas),
      OR(
       AND(_semanaAtual&gt;Prevs!I$6,_tipo="Semanal"),
       AND(_mes&gt;AF$2,_tipo="Mensal")
      )), 0,
IF($G71&gt;0,INDEX($O$4:$Z$323,$G71,T$2),0)+IF($H71&gt;0,INDEX($O$4:$Z$323,$H71,T$2),0)+IF($I71&gt;0,INDEX($O$4:$Z$323,$I71,T$2),0)+IF($J71&gt;0,INDEX($O$4:$Z$323,$J71,T$2),0)+IF($K71&gt;0,INDEX($O$4:$Z$323,$K71,T$2),0)+IF($L71&gt;0,INDEX($O$4:$Z$323,$L71,T$2),0))</f>
        <v>0</v>
      </c>
      <c r="AG71" s="259">
        <f>IF(AND(NOT(_incrementaisPassadas),
      OR(
       AND(_semanaAtual&gt;Prevs!J$6,_tipo="Semanal"),
       AND(_mes&gt;AG$2,_tipo="Mensal")
      )), 0,
IF($G71&gt;0,INDEX($O$4:$Z$323,$G71,U$2),0)+IF($H71&gt;0,INDEX($O$4:$Z$323,$H71,U$2),0)+IF($I71&gt;0,INDEX($O$4:$Z$323,$I71,U$2),0)+IF($J71&gt;0,INDEX($O$4:$Z$323,$J71,U$2),0)+IF($K71&gt;0,INDEX($O$4:$Z$323,$K71,U$2),0)+IF($L71&gt;0,INDEX($O$4:$Z$323,$L71,U$2),0))</f>
        <v>0</v>
      </c>
      <c r="AH71" s="259">
        <f>IF(AND(NOT(_incrementaisPassadas),
      OR(
       AND(_semanaAtual&gt;Prevs!K$6,_tipo="Semanal"),
       AND(_mes&gt;AH$2,_tipo="Mensal")
      )), 0,
IF($G71&gt;0,INDEX($O$4:$Z$323,$G71,V$2),0)+IF($H71&gt;0,INDEX($O$4:$Z$323,$H71,V$2),0)+IF($I71&gt;0,INDEX($O$4:$Z$323,$I71,V$2),0)+IF($J71&gt;0,INDEX($O$4:$Z$323,$J71,V$2),0)+IF($K71&gt;0,INDEX($O$4:$Z$323,$K71,V$2),0)+IF($L71&gt;0,INDEX($O$4:$Z$323,$L71,V$2),0))</f>
        <v>0</v>
      </c>
      <c r="AI71" s="259">
        <f>IF(AND(NOT(_incrementaisPassadas),
      OR(
       AND(_semanaAtual&gt;Prevs!L$6,_tipo="Semanal"),
       AND(_mes&gt;AI$2,_tipo="Mensal")
      )), 0,
IF($G71&gt;0,INDEX($O$4:$Z$323,$G71,W$2),0)+IF($H71&gt;0,INDEX($O$4:$Z$323,$H71,W$2),0)+IF($I71&gt;0,INDEX($O$4:$Z$323,$I71,W$2),0)+IF($J71&gt;0,INDEX($O$4:$Z$323,$J71,W$2),0)+IF($K71&gt;0,INDEX($O$4:$Z$323,$K71,W$2),0)+IF($L71&gt;0,INDEX($O$4:$Z$323,$L71,W$2),0))</f>
        <v>0</v>
      </c>
      <c r="AJ71" s="259">
        <f>IF(AND(NOT(_incrementaisPassadas),
      OR(
       AND(_semanaAtual&gt;Prevs!M$6,_tipo="Semanal"),
       AND(_mes&gt;AJ$2,_tipo="Mensal")
      )), 0,
IF($G71&gt;0,INDEX($O$4:$Z$323,$G71,X$2),0)+IF($H71&gt;0,INDEX($O$4:$Z$323,$H71,X$2),0)+IF($I71&gt;0,INDEX($O$4:$Z$323,$I71,X$2),0)+IF($J71&gt;0,INDEX($O$4:$Z$323,$J71,X$2),0)+IF($K71&gt;0,INDEX($O$4:$Z$323,$K71,X$2),0)+IF($L71&gt;0,INDEX($O$4:$Z$323,$L71,X$2),0))</f>
        <v>0</v>
      </c>
      <c r="AK71" s="259">
        <f>IF(AND(NOT(_incrementaisPassadas),
      OR(
       AND(_semanaAtual&gt;Prevs!N$6,_tipo="Semanal"),
       AND(_mes&gt;AK$2,_tipo="Mensal")
      )), 0,
IF($G71&gt;0,INDEX($O$4:$Z$323,$G71,Y$2),0)+IF($H71&gt;0,INDEX($O$4:$Z$323,$H71,Y$2),0)+IF($I71&gt;0,INDEX($O$4:$Z$323,$I71,Y$2),0)+IF($J71&gt;0,INDEX($O$4:$Z$323,$J71,Y$2),0)+IF($K71&gt;0,INDEX($O$4:$Z$323,$K71,Y$2),0)+IF($L71&gt;0,INDEX($O$4:$Z$323,$L71,Y$2),0))</f>
        <v>0</v>
      </c>
      <c r="AL71" s="259">
        <f>IF(AND(NOT(_incrementaisPassadas),
      OR(
       AND(_semanaAtual&gt;Prevs!O$6,_tipo="Semanal"),
       AND(_mes&gt;AL$2,_tipo="Mensal")
      )), 0,
IF($G71&gt;0,INDEX($O$4:$Z$323,$G71,Z$2),0)+IF($H71&gt;0,INDEX($O$4:$Z$323,$H71,Z$2),0)+IF($I71&gt;0,INDEX($O$4:$Z$323,$I71,Z$2),0)+IF($J71&gt;0,INDEX($O$4:$Z$323,$J71,Z$2),0)+IF($K71&gt;0,INDEX($O$4:$Z$323,$K71,Z$2),0)+IF($L71&gt;0,INDEX($O$4:$Z$323,$L71,Z$2),0))</f>
        <v>0</v>
      </c>
      <c r="AM71" s="113">
        <f t="shared" si="12"/>
        <v>0</v>
      </c>
      <c r="AN71">
        <f t="shared" si="13"/>
        <v>0</v>
      </c>
      <c r="AO71">
        <f t="shared" si="14"/>
        <v>0</v>
      </c>
      <c r="AP71">
        <f t="shared" si="15"/>
        <v>0</v>
      </c>
      <c r="AQ71">
        <f t="shared" si="16"/>
        <v>0</v>
      </c>
      <c r="AR71">
        <f t="shared" si="17"/>
        <v>0</v>
      </c>
      <c r="AS71">
        <f t="shared" si="18"/>
        <v>0</v>
      </c>
      <c r="AT71">
        <f t="shared" si="19"/>
        <v>0</v>
      </c>
      <c r="AU71">
        <f t="shared" si="20"/>
        <v>0</v>
      </c>
      <c r="AV71">
        <f t="shared" si="21"/>
        <v>0</v>
      </c>
      <c r="AW71">
        <f t="shared" si="22"/>
        <v>0</v>
      </c>
      <c r="AX71">
        <f t="shared" si="23"/>
        <v>0</v>
      </c>
    </row>
    <row r="72" spans="1:56" hidden="1" x14ac:dyDescent="0.25">
      <c r="A72" s="113">
        <v>69</v>
      </c>
      <c r="B72" s="176"/>
      <c r="C72" s="113">
        <v>0</v>
      </c>
      <c r="D72" s="113">
        <v>0</v>
      </c>
      <c r="E72" s="113" t="s">
        <v>686</v>
      </c>
      <c r="F72" s="113" t="s">
        <v>686</v>
      </c>
      <c r="G72" s="357"/>
      <c r="N72" s="113">
        <f>MATCH(A72,Entrada!$A$53:$A$372,0)</f>
        <v>69</v>
      </c>
      <c r="O72">
        <f>IF(NOT(ISNA($N72)),INDEX(Entrada!$C$53:$N$372,$N72,O$2),0)</f>
        <v>0</v>
      </c>
      <c r="P72">
        <f>IF(NOT(ISNA($N72)),INDEX(Entrada!$C$53:$N$372,$N72,P$2),0)</f>
        <v>0</v>
      </c>
      <c r="Q72">
        <f>IF(NOT(ISNA($N72)),INDEX(Entrada!$C$53:$N$372,$N72,Q$2),0)</f>
        <v>0</v>
      </c>
      <c r="R72">
        <f>IF(NOT(ISNA($N72)),INDEX(Entrada!$C$53:$N$372,$N72,R$2),0)</f>
        <v>0</v>
      </c>
      <c r="S72">
        <f>IF(NOT(ISNA($N72)),INDEX(Entrada!$C$53:$N$372,$N72,S$2),0)</f>
        <v>0</v>
      </c>
      <c r="T72">
        <f>IF(NOT(ISNA($N72)),INDEX(Entrada!$C$53:$N$372,$N72,T$2),0)</f>
        <v>0</v>
      </c>
      <c r="U72">
        <f>IF(NOT(ISNA($N72)),INDEX(Entrada!$C$53:$N$372,$N72,U$2),0)</f>
        <v>0</v>
      </c>
      <c r="V72" s="192">
        <f>IF(NOT(ISNA($N72)),INDEX(Entrada!$C$53:$N$372,$N72,V$2),0)</f>
        <v>0</v>
      </c>
      <c r="W72" s="192">
        <f>IF(NOT(ISNA($N72)),INDEX(Entrada!$C$53:$N$372,$N72,W$2),0)</f>
        <v>0</v>
      </c>
      <c r="X72" s="192">
        <f>IF(NOT(ISNA($N72)),INDEX(Entrada!$C$53:$N$372,$N72,X$2),0)</f>
        <v>0</v>
      </c>
      <c r="Y72" s="192">
        <f>IF(NOT(ISNA($N72)),INDEX(Entrada!$C$53:$N$372,$N72,Y$2),0)</f>
        <v>0</v>
      </c>
      <c r="Z72" s="192">
        <f>IF(NOT(ISNA($N72)),INDEX(Entrada!$C$53:$N$372,$N72,Z$2),0)</f>
        <v>0</v>
      </c>
      <c r="AA72" s="259">
        <f>IF(AND(NOT(_incrementaisPassadas),
      OR(
       AND(_semanaAtual&gt;Prevs!D$6,_tipo="Semanal"),
       AND(_mes&gt;AA$2,_tipo="Mensal")
      )), 0,
IF($G72&gt;0,INDEX($O$4:$Z$323,$G72,O$2),0)+IF($H72&gt;0,INDEX($O$4:$Z$323,$H72,O$2),0)+IF($I72&gt;0,INDEX($O$4:$Z$323,$I72,O$2),0)+IF($J72&gt;0,INDEX($O$4:$Z$323,$J72,O$2),0)+IF($K72&gt;0,INDEX($O$4:$Z$323,$K72,O$2),0)+IF($L72&gt;0,INDEX($O$4:$Z$323,$L72,O$2),0))</f>
        <v>0</v>
      </c>
      <c r="AB72" s="259">
        <f>IF(AND(NOT(_incrementaisPassadas),
      OR(
       AND(_semanaAtual&gt;Prevs!E$6,_tipo="Semanal"),
       AND(_mes&gt;AB$2,_tipo="Mensal")
      )), 0,
IF($G72&gt;0,INDEX($O$4:$Z$323,$G72,P$2),0)+IF($H72&gt;0,INDEX($O$4:$Z$323,$H72,P$2),0)+IF($I72&gt;0,INDEX($O$4:$Z$323,$I72,P$2),0)+IF($J72&gt;0,INDEX($O$4:$Z$323,$J72,P$2),0)+IF($K72&gt;0,INDEX($O$4:$Z$323,$K72,P$2),0)+IF($L72&gt;0,INDEX($O$4:$Z$323,$L72,P$2),0))</f>
        <v>0</v>
      </c>
      <c r="AC72" s="259">
        <f>IF(AND(NOT(_incrementaisPassadas),
      OR(
       AND(_semanaAtual&gt;Prevs!F$6,_tipo="Semanal"),
       AND(_mes&gt;AC$2,_tipo="Mensal")
      )), 0,
IF($G72&gt;0,INDEX($O$4:$Z$323,$G72,Q$2),0)+IF($H72&gt;0,INDEX($O$4:$Z$323,$H72,Q$2),0)+IF($I72&gt;0,INDEX($O$4:$Z$323,$I72,Q$2),0)+IF($J72&gt;0,INDEX($O$4:$Z$323,$J72,Q$2),0)+IF($K72&gt;0,INDEX($O$4:$Z$323,$K72,Q$2),0)+IF($L72&gt;0,INDEX($O$4:$Z$323,$L72,Q$2),0))</f>
        <v>0</v>
      </c>
      <c r="AD72" s="259">
        <f>IF(AND(NOT(_incrementaisPassadas),
      OR(
       AND(_semanaAtual&gt;Prevs!G$6,_tipo="Semanal"),
       AND(_mes&gt;AD$2,_tipo="Mensal")
      )), 0,
IF($G72&gt;0,INDEX($O$4:$Z$323,$G72,R$2),0)+IF($H72&gt;0,INDEX($O$4:$Z$323,$H72,R$2),0)+IF($I72&gt;0,INDEX($O$4:$Z$323,$I72,R$2),0)+IF($J72&gt;0,INDEX($O$4:$Z$323,$J72,R$2),0)+IF($K72&gt;0,INDEX($O$4:$Z$323,$K72,R$2),0)+IF($L72&gt;0,INDEX($O$4:$Z$323,$L72,R$2),0))</f>
        <v>0</v>
      </c>
      <c r="AE72" s="259">
        <f>IF(AND(NOT(_incrementaisPassadas),
      OR(
       AND(_semanaAtual&gt;Prevs!H$6,_tipo="Semanal"),
       AND(_mes&gt;AE$2,_tipo="Mensal")
      )), 0,
IF($G72&gt;0,INDEX($O$4:$Z$323,$G72,S$2),0)+IF($H72&gt;0,INDEX($O$4:$Z$323,$H72,S$2),0)+IF($I72&gt;0,INDEX($O$4:$Z$323,$I72,S$2),0)+IF($J72&gt;0,INDEX($O$4:$Z$323,$J72,S$2),0)+IF($K72&gt;0,INDEX($O$4:$Z$323,$K72,S$2),0)+IF($L72&gt;0,INDEX($O$4:$Z$323,$L72,S$2),0))</f>
        <v>0</v>
      </c>
      <c r="AF72" s="259">
        <f>IF(AND(NOT(_incrementaisPassadas),
      OR(
       AND(_semanaAtual&gt;Prevs!I$6,_tipo="Semanal"),
       AND(_mes&gt;AF$2,_tipo="Mensal")
      )), 0,
IF($G72&gt;0,INDEX($O$4:$Z$323,$G72,T$2),0)+IF($H72&gt;0,INDEX($O$4:$Z$323,$H72,T$2),0)+IF($I72&gt;0,INDEX($O$4:$Z$323,$I72,T$2),0)+IF($J72&gt;0,INDEX($O$4:$Z$323,$J72,T$2),0)+IF($K72&gt;0,INDEX($O$4:$Z$323,$K72,T$2),0)+IF($L72&gt;0,INDEX($O$4:$Z$323,$L72,T$2),0))</f>
        <v>0</v>
      </c>
      <c r="AG72" s="259">
        <f>IF(AND(NOT(_incrementaisPassadas),
      OR(
       AND(_semanaAtual&gt;Prevs!J$6,_tipo="Semanal"),
       AND(_mes&gt;AG$2,_tipo="Mensal")
      )), 0,
IF($G72&gt;0,INDEX($O$4:$Z$323,$G72,U$2),0)+IF($H72&gt;0,INDEX($O$4:$Z$323,$H72,U$2),0)+IF($I72&gt;0,INDEX($O$4:$Z$323,$I72,U$2),0)+IF($J72&gt;0,INDEX($O$4:$Z$323,$J72,U$2),0)+IF($K72&gt;0,INDEX($O$4:$Z$323,$K72,U$2),0)+IF($L72&gt;0,INDEX($O$4:$Z$323,$L72,U$2),0))</f>
        <v>0</v>
      </c>
      <c r="AH72" s="259">
        <f>IF(AND(NOT(_incrementaisPassadas),
      OR(
       AND(_semanaAtual&gt;Prevs!K$6,_tipo="Semanal"),
       AND(_mes&gt;AH$2,_tipo="Mensal")
      )), 0,
IF($G72&gt;0,INDEX($O$4:$Z$323,$G72,V$2),0)+IF($H72&gt;0,INDEX($O$4:$Z$323,$H72,V$2),0)+IF($I72&gt;0,INDEX($O$4:$Z$323,$I72,V$2),0)+IF($J72&gt;0,INDEX($O$4:$Z$323,$J72,V$2),0)+IF($K72&gt;0,INDEX($O$4:$Z$323,$K72,V$2),0)+IF($L72&gt;0,INDEX($O$4:$Z$323,$L72,V$2),0))</f>
        <v>0</v>
      </c>
      <c r="AI72" s="259">
        <f>IF(AND(NOT(_incrementaisPassadas),
      OR(
       AND(_semanaAtual&gt;Prevs!L$6,_tipo="Semanal"),
       AND(_mes&gt;AI$2,_tipo="Mensal")
      )), 0,
IF($G72&gt;0,INDEX($O$4:$Z$323,$G72,W$2),0)+IF($H72&gt;0,INDEX($O$4:$Z$323,$H72,W$2),0)+IF($I72&gt;0,INDEX($O$4:$Z$323,$I72,W$2),0)+IF($J72&gt;0,INDEX($O$4:$Z$323,$J72,W$2),0)+IF($K72&gt;0,INDEX($O$4:$Z$323,$K72,W$2),0)+IF($L72&gt;0,INDEX($O$4:$Z$323,$L72,W$2),0))</f>
        <v>0</v>
      </c>
      <c r="AJ72" s="259">
        <f>IF(AND(NOT(_incrementaisPassadas),
      OR(
       AND(_semanaAtual&gt;Prevs!M$6,_tipo="Semanal"),
       AND(_mes&gt;AJ$2,_tipo="Mensal")
      )), 0,
IF($G72&gt;0,INDEX($O$4:$Z$323,$G72,X$2),0)+IF($H72&gt;0,INDEX($O$4:$Z$323,$H72,X$2),0)+IF($I72&gt;0,INDEX($O$4:$Z$323,$I72,X$2),0)+IF($J72&gt;0,INDEX($O$4:$Z$323,$J72,X$2),0)+IF($K72&gt;0,INDEX($O$4:$Z$323,$K72,X$2),0)+IF($L72&gt;0,INDEX($O$4:$Z$323,$L72,X$2),0))</f>
        <v>0</v>
      </c>
      <c r="AK72" s="259">
        <f>IF(AND(NOT(_incrementaisPassadas),
      OR(
       AND(_semanaAtual&gt;Prevs!N$6,_tipo="Semanal"),
       AND(_mes&gt;AK$2,_tipo="Mensal")
      )), 0,
IF($G72&gt;0,INDEX($O$4:$Z$323,$G72,Y$2),0)+IF($H72&gt;0,INDEX($O$4:$Z$323,$H72,Y$2),0)+IF($I72&gt;0,INDEX($O$4:$Z$323,$I72,Y$2),0)+IF($J72&gt;0,INDEX($O$4:$Z$323,$J72,Y$2),0)+IF($K72&gt;0,INDEX($O$4:$Z$323,$K72,Y$2),0)+IF($L72&gt;0,INDEX($O$4:$Z$323,$L72,Y$2),0))</f>
        <v>0</v>
      </c>
      <c r="AL72" s="259">
        <f>IF(AND(NOT(_incrementaisPassadas),
      OR(
       AND(_semanaAtual&gt;Prevs!O$6,_tipo="Semanal"),
       AND(_mes&gt;AL$2,_tipo="Mensal")
      )), 0,
IF($G72&gt;0,INDEX($O$4:$Z$323,$G72,Z$2),0)+IF($H72&gt;0,INDEX($O$4:$Z$323,$H72,Z$2),0)+IF($I72&gt;0,INDEX($O$4:$Z$323,$I72,Z$2),0)+IF($J72&gt;0,INDEX($O$4:$Z$323,$J72,Z$2),0)+IF($K72&gt;0,INDEX($O$4:$Z$323,$K72,Z$2),0)+IF($L72&gt;0,INDEX($O$4:$Z$323,$L72,Z$2),0))</f>
        <v>0</v>
      </c>
      <c r="AM72" s="113">
        <f t="shared" si="12"/>
        <v>0</v>
      </c>
      <c r="AN72">
        <f t="shared" si="13"/>
        <v>0</v>
      </c>
      <c r="AO72">
        <f t="shared" si="14"/>
        <v>0</v>
      </c>
      <c r="AP72">
        <f t="shared" si="15"/>
        <v>0</v>
      </c>
      <c r="AQ72">
        <f t="shared" si="16"/>
        <v>0</v>
      </c>
      <c r="AR72">
        <f t="shared" si="17"/>
        <v>0</v>
      </c>
      <c r="AS72">
        <f t="shared" si="18"/>
        <v>0</v>
      </c>
      <c r="AT72">
        <f t="shared" si="19"/>
        <v>0</v>
      </c>
      <c r="AU72">
        <f t="shared" si="20"/>
        <v>0</v>
      </c>
      <c r="AV72">
        <f t="shared" si="21"/>
        <v>0</v>
      </c>
      <c r="AW72">
        <f t="shared" si="22"/>
        <v>0</v>
      </c>
      <c r="AX72">
        <f t="shared" si="23"/>
        <v>0</v>
      </c>
    </row>
    <row r="73" spans="1:56" hidden="1" x14ac:dyDescent="0.25">
      <c r="A73" s="113">
        <v>70</v>
      </c>
      <c r="B73" s="176" t="s">
        <v>572</v>
      </c>
      <c r="C73" s="113">
        <v>1931</v>
      </c>
      <c r="D73" s="113">
        <v>2013</v>
      </c>
      <c r="E73" s="179" t="s">
        <v>15</v>
      </c>
      <c r="F73" s="180" t="s">
        <v>311</v>
      </c>
      <c r="G73" s="357"/>
      <c r="N73" s="113">
        <f>MATCH(A73,Entrada!$A$53:$A$372,0)</f>
        <v>70</v>
      </c>
      <c r="O73">
        <f>IF(NOT(ISNA($N73)),INDEX(Entrada!$C$53:$N$372,$N73,O$2),0)</f>
        <v>21</v>
      </c>
      <c r="P73">
        <f>IF(NOT(ISNA($N73)),INDEX(Entrada!$C$53:$N$372,$N73,P$2),0)</f>
        <v>21</v>
      </c>
      <c r="Q73">
        <f>IF(NOT(ISNA($N73)),INDEX(Entrada!$C$53:$N$372,$N73,Q$2),0)</f>
        <v>14</v>
      </c>
      <c r="R73">
        <f>IF(NOT(ISNA($N73)),INDEX(Entrada!$C$53:$N$372,$N73,R$2),0)</f>
        <v>21</v>
      </c>
      <c r="S73">
        <f>IF(NOT(ISNA($N73)),INDEX(Entrada!$C$53:$N$372,$N73,S$2),0)</f>
        <v>41</v>
      </c>
      <c r="T73">
        <f>IF(NOT(ISNA($N73)),INDEX(Entrada!$C$53:$N$372,$N73,T$2),0)</f>
        <v>50</v>
      </c>
      <c r="U73" s="186">
        <f>IF(NOT(ISNA($N73)),INDEX(Entrada!$C$53:$N$372,$N73,U$2),0)</f>
        <v>43</v>
      </c>
      <c r="V73" s="192">
        <f>IF(NOT(ISNA($N73)),INDEX(Entrada!$C$53:$N$372,$N73,V$2),0)</f>
        <v>22</v>
      </c>
      <c r="W73" s="192">
        <f>IF(NOT(ISNA($N73)),INDEX(Entrada!$C$53:$N$372,$N73,W$2),0)</f>
        <v>38</v>
      </c>
      <c r="X73" s="192">
        <f>IF(NOT(ISNA($N73)),INDEX(Entrada!$C$53:$N$372,$N73,X$2),0)</f>
        <v>50</v>
      </c>
      <c r="Y73" s="192">
        <f>IF(NOT(ISNA($N73)),INDEX(Entrada!$C$53:$N$372,$N73,Y$2),0)</f>
        <v>26</v>
      </c>
      <c r="Z73" s="192">
        <f>IF(NOT(ISNA($N73)),INDEX(Entrada!$C$53:$N$372,$N73,Z$2),0)</f>
        <v>19</v>
      </c>
      <c r="AA73" s="259">
        <f>IF(AND(NOT(_incrementaisPassadas),
      OR(
       AND(_semanaAtual&gt;Prevs!D$6,_tipo="Semanal"),
       AND(_mes&gt;AA$2,_tipo="Mensal")
      )), 0,
IF($G73&gt;0,INDEX($O$4:$Z$323,$G73,O$2),0)+IF($H73&gt;0,INDEX($O$4:$Z$323,$H73,O$2),0)+IF($I73&gt;0,INDEX($O$4:$Z$323,$I73,O$2),0)+IF($J73&gt;0,INDEX($O$4:$Z$323,$J73,O$2),0)+IF($K73&gt;0,INDEX($O$4:$Z$323,$K73,O$2),0)+IF($L73&gt;0,INDEX($O$4:$Z$323,$L73,O$2),0))</f>
        <v>0</v>
      </c>
      <c r="AB73" s="259">
        <f>IF(AND(NOT(_incrementaisPassadas),
      OR(
       AND(_semanaAtual&gt;Prevs!E$6,_tipo="Semanal"),
       AND(_mes&gt;AB$2,_tipo="Mensal")
      )), 0,
IF($G73&gt;0,INDEX($O$4:$Z$323,$G73,P$2),0)+IF($H73&gt;0,INDEX($O$4:$Z$323,$H73,P$2),0)+IF($I73&gt;0,INDEX($O$4:$Z$323,$I73,P$2),0)+IF($J73&gt;0,INDEX($O$4:$Z$323,$J73,P$2),0)+IF($K73&gt;0,INDEX($O$4:$Z$323,$K73,P$2),0)+IF($L73&gt;0,INDEX($O$4:$Z$323,$L73,P$2),0))</f>
        <v>0</v>
      </c>
      <c r="AC73" s="259">
        <f>IF(AND(NOT(_incrementaisPassadas),
      OR(
       AND(_semanaAtual&gt;Prevs!F$6,_tipo="Semanal"),
       AND(_mes&gt;AC$2,_tipo="Mensal")
      )), 0,
IF($G73&gt;0,INDEX($O$4:$Z$323,$G73,Q$2),0)+IF($H73&gt;0,INDEX($O$4:$Z$323,$H73,Q$2),0)+IF($I73&gt;0,INDEX($O$4:$Z$323,$I73,Q$2),0)+IF($J73&gt;0,INDEX($O$4:$Z$323,$J73,Q$2),0)+IF($K73&gt;0,INDEX($O$4:$Z$323,$K73,Q$2),0)+IF($L73&gt;0,INDEX($O$4:$Z$323,$L73,Q$2),0))</f>
        <v>0</v>
      </c>
      <c r="AD73" s="259">
        <f>IF(AND(NOT(_incrementaisPassadas),
      OR(
       AND(_semanaAtual&gt;Prevs!G$6,_tipo="Semanal"),
       AND(_mes&gt;AD$2,_tipo="Mensal")
      )), 0,
IF($G73&gt;0,INDEX($O$4:$Z$323,$G73,R$2),0)+IF($H73&gt;0,INDEX($O$4:$Z$323,$H73,R$2),0)+IF($I73&gt;0,INDEX($O$4:$Z$323,$I73,R$2),0)+IF($J73&gt;0,INDEX($O$4:$Z$323,$J73,R$2),0)+IF($K73&gt;0,INDEX($O$4:$Z$323,$K73,R$2),0)+IF($L73&gt;0,INDEX($O$4:$Z$323,$L73,R$2),0))</f>
        <v>0</v>
      </c>
      <c r="AE73" s="259">
        <f>IF(AND(NOT(_incrementaisPassadas),
      OR(
       AND(_semanaAtual&gt;Prevs!H$6,_tipo="Semanal"),
       AND(_mes&gt;AE$2,_tipo="Mensal")
      )), 0,
IF($G73&gt;0,INDEX($O$4:$Z$323,$G73,S$2),0)+IF($H73&gt;0,INDEX($O$4:$Z$323,$H73,S$2),0)+IF($I73&gt;0,INDEX($O$4:$Z$323,$I73,S$2),0)+IF($J73&gt;0,INDEX($O$4:$Z$323,$J73,S$2),0)+IF($K73&gt;0,INDEX($O$4:$Z$323,$K73,S$2),0)+IF($L73&gt;0,INDEX($O$4:$Z$323,$L73,S$2),0))</f>
        <v>0</v>
      </c>
      <c r="AF73" s="259">
        <f>IF(AND(NOT(_incrementaisPassadas),
      OR(
       AND(_semanaAtual&gt;Prevs!I$6,_tipo="Semanal"),
       AND(_mes&gt;AF$2,_tipo="Mensal")
      )), 0,
IF($G73&gt;0,INDEX($O$4:$Z$323,$G73,T$2),0)+IF($H73&gt;0,INDEX($O$4:$Z$323,$H73,T$2),0)+IF($I73&gt;0,INDEX($O$4:$Z$323,$I73,T$2),0)+IF($J73&gt;0,INDEX($O$4:$Z$323,$J73,T$2),0)+IF($K73&gt;0,INDEX($O$4:$Z$323,$K73,T$2),0)+IF($L73&gt;0,INDEX($O$4:$Z$323,$L73,T$2),0))</f>
        <v>0</v>
      </c>
      <c r="AG73" s="259">
        <f>IF(AND(NOT(_incrementaisPassadas),
      OR(
       AND(_semanaAtual&gt;Prevs!J$6,_tipo="Semanal"),
       AND(_mes&gt;AG$2,_tipo="Mensal")
      )), 0,
IF($G73&gt;0,INDEX($O$4:$Z$323,$G73,U$2),0)+IF($H73&gt;0,INDEX($O$4:$Z$323,$H73,U$2),0)+IF($I73&gt;0,INDEX($O$4:$Z$323,$I73,U$2),0)+IF($J73&gt;0,INDEX($O$4:$Z$323,$J73,U$2),0)+IF($K73&gt;0,INDEX($O$4:$Z$323,$K73,U$2),0)+IF($L73&gt;0,INDEX($O$4:$Z$323,$L73,U$2),0))</f>
        <v>0</v>
      </c>
      <c r="AH73" s="259">
        <f>IF(AND(NOT(_incrementaisPassadas),
      OR(
       AND(_semanaAtual&gt;Prevs!K$6,_tipo="Semanal"),
       AND(_mes&gt;AH$2,_tipo="Mensal")
      )), 0,
IF($G73&gt;0,INDEX($O$4:$Z$323,$G73,V$2),0)+IF($H73&gt;0,INDEX($O$4:$Z$323,$H73,V$2),0)+IF($I73&gt;0,INDEX($O$4:$Z$323,$I73,V$2),0)+IF($J73&gt;0,INDEX($O$4:$Z$323,$J73,V$2),0)+IF($K73&gt;0,INDEX($O$4:$Z$323,$K73,V$2),0)+IF($L73&gt;0,INDEX($O$4:$Z$323,$L73,V$2),0))</f>
        <v>0</v>
      </c>
      <c r="AI73" s="259">
        <f>IF(AND(NOT(_incrementaisPassadas),
      OR(
       AND(_semanaAtual&gt;Prevs!L$6,_tipo="Semanal"),
       AND(_mes&gt;AI$2,_tipo="Mensal")
      )), 0,
IF($G73&gt;0,INDEX($O$4:$Z$323,$G73,W$2),0)+IF($H73&gt;0,INDEX($O$4:$Z$323,$H73,W$2),0)+IF($I73&gt;0,INDEX($O$4:$Z$323,$I73,W$2),0)+IF($J73&gt;0,INDEX($O$4:$Z$323,$J73,W$2),0)+IF($K73&gt;0,INDEX($O$4:$Z$323,$K73,W$2),0)+IF($L73&gt;0,INDEX($O$4:$Z$323,$L73,W$2),0))</f>
        <v>0</v>
      </c>
      <c r="AJ73" s="259">
        <f>IF(AND(NOT(_incrementaisPassadas),
      OR(
       AND(_semanaAtual&gt;Prevs!M$6,_tipo="Semanal"),
       AND(_mes&gt;AJ$2,_tipo="Mensal")
      )), 0,
IF($G73&gt;0,INDEX($O$4:$Z$323,$G73,X$2),0)+IF($H73&gt;0,INDEX($O$4:$Z$323,$H73,X$2),0)+IF($I73&gt;0,INDEX($O$4:$Z$323,$I73,X$2),0)+IF($J73&gt;0,INDEX($O$4:$Z$323,$J73,X$2),0)+IF($K73&gt;0,INDEX($O$4:$Z$323,$K73,X$2),0)+IF($L73&gt;0,INDEX($O$4:$Z$323,$L73,X$2),0))</f>
        <v>0</v>
      </c>
      <c r="AK73" s="259">
        <f>IF(AND(NOT(_incrementaisPassadas),
      OR(
       AND(_semanaAtual&gt;Prevs!N$6,_tipo="Semanal"),
       AND(_mes&gt;AK$2,_tipo="Mensal")
      )), 0,
IF($G73&gt;0,INDEX($O$4:$Z$323,$G73,Y$2),0)+IF($H73&gt;0,INDEX($O$4:$Z$323,$H73,Y$2),0)+IF($I73&gt;0,INDEX($O$4:$Z$323,$I73,Y$2),0)+IF($J73&gt;0,INDEX($O$4:$Z$323,$J73,Y$2),0)+IF($K73&gt;0,INDEX($O$4:$Z$323,$K73,Y$2),0)+IF($L73&gt;0,INDEX($O$4:$Z$323,$L73,Y$2),0))</f>
        <v>0</v>
      </c>
      <c r="AL73" s="259">
        <f>IF(AND(NOT(_incrementaisPassadas),
      OR(
       AND(_semanaAtual&gt;Prevs!O$6,_tipo="Semanal"),
       AND(_mes&gt;AL$2,_tipo="Mensal")
      )), 0,
IF($G73&gt;0,INDEX($O$4:$Z$323,$G73,Z$2),0)+IF($H73&gt;0,INDEX($O$4:$Z$323,$H73,Z$2),0)+IF($I73&gt;0,INDEX($O$4:$Z$323,$I73,Z$2),0)+IF($J73&gt;0,INDEX($O$4:$Z$323,$J73,Z$2),0)+IF($K73&gt;0,INDEX($O$4:$Z$323,$K73,Z$2),0)+IF($L73&gt;0,INDEX($O$4:$Z$323,$L73,Z$2),0))</f>
        <v>0</v>
      </c>
      <c r="AM73" s="186">
        <f t="shared" si="12"/>
        <v>21</v>
      </c>
      <c r="AN73">
        <f t="shared" si="13"/>
        <v>21</v>
      </c>
      <c r="AO73">
        <f t="shared" si="14"/>
        <v>14</v>
      </c>
      <c r="AP73">
        <f t="shared" si="15"/>
        <v>21</v>
      </c>
      <c r="AQ73">
        <f t="shared" si="16"/>
        <v>41</v>
      </c>
      <c r="AR73">
        <f t="shared" si="17"/>
        <v>50</v>
      </c>
      <c r="AS73">
        <f t="shared" si="18"/>
        <v>43</v>
      </c>
      <c r="AT73">
        <f t="shared" si="19"/>
        <v>22</v>
      </c>
      <c r="AU73">
        <f t="shared" si="20"/>
        <v>38</v>
      </c>
      <c r="AV73">
        <f t="shared" si="21"/>
        <v>50</v>
      </c>
      <c r="AW73">
        <f t="shared" si="22"/>
        <v>26</v>
      </c>
      <c r="AX73">
        <f t="shared" si="23"/>
        <v>19</v>
      </c>
      <c r="AY73" s="186">
        <f>AY76-MIN(AY76-10,173.5)</f>
        <v>10</v>
      </c>
    </row>
    <row r="74" spans="1:56" hidden="1" x14ac:dyDescent="0.25">
      <c r="A74" s="113">
        <v>71</v>
      </c>
      <c r="B74" s="176" t="s">
        <v>170</v>
      </c>
      <c r="C74" s="113">
        <v>1931</v>
      </c>
      <c r="D74" s="113">
        <v>2013</v>
      </c>
      <c r="E74" s="177" t="s">
        <v>15</v>
      </c>
      <c r="F74" s="177" t="s">
        <v>315</v>
      </c>
      <c r="G74" s="357"/>
      <c r="N74" s="113">
        <f>MATCH(A74,Entrada!$A$53:$A$372,0)</f>
        <v>71</v>
      </c>
      <c r="O74">
        <f>IF(NOT(ISNA($N74)),INDEX(Entrada!$C$53:$N$372,$N74,O$2),0)</f>
        <v>93</v>
      </c>
      <c r="P74">
        <f>IF(NOT(ISNA($N74)),INDEX(Entrada!$C$53:$N$372,$N74,P$2),0)</f>
        <v>95</v>
      </c>
      <c r="Q74">
        <f>IF(NOT(ISNA($N74)),INDEX(Entrada!$C$53:$N$372,$N74,Q$2),0)</f>
        <v>82</v>
      </c>
      <c r="R74">
        <f>IF(NOT(ISNA($N74)),INDEX(Entrada!$C$53:$N$372,$N74,R$2),0)</f>
        <v>80</v>
      </c>
      <c r="S74">
        <f>IF(NOT(ISNA($N74)),INDEX(Entrada!$C$53:$N$372,$N74,S$2),0)</f>
        <v>107</v>
      </c>
      <c r="T74">
        <f>IF(NOT(ISNA($N74)),INDEX(Entrada!$C$53:$N$372,$N74,T$2),0)</f>
        <v>131</v>
      </c>
      <c r="U74">
        <f>IF(NOT(ISNA($N74)),INDEX(Entrada!$C$53:$N$372,$N74,U$2),0)</f>
        <v>121</v>
      </c>
      <c r="V74" s="192">
        <f>IF(NOT(ISNA($N74)),INDEX(Entrada!$C$53:$N$372,$N74,V$2),0)</f>
        <v>90</v>
      </c>
      <c r="W74" s="192">
        <f>IF(NOT(ISNA($N74)),INDEX(Entrada!$C$53:$N$372,$N74,W$2),0)</f>
        <v>111</v>
      </c>
      <c r="X74" s="192">
        <f>IF(NOT(ISNA($N74)),INDEX(Entrada!$C$53:$N$372,$N74,X$2),0)</f>
        <v>140</v>
      </c>
      <c r="Y74" s="192">
        <f>IF(NOT(ISNA($N74)),INDEX(Entrada!$C$53:$N$372,$N74,Y$2),0)</f>
        <v>109</v>
      </c>
      <c r="Z74" s="192">
        <f>IF(NOT(ISNA($N74)),INDEX(Entrada!$C$53:$N$372,$N74,Z$2),0)</f>
        <v>93</v>
      </c>
      <c r="AA74" s="259">
        <f>IF(AND(NOT(_incrementaisPassadas),
      OR(
       AND(_semanaAtual&gt;Prevs!D$6,_tipo="Semanal"),
       AND(_mes&gt;AA$2,_tipo="Mensal")
      )), 0,
IF($G74&gt;0,INDEX($O$4:$Z$323,$G74,O$2),0)+IF($H74&gt;0,INDEX($O$4:$Z$323,$H74,O$2),0)+IF($I74&gt;0,INDEX($O$4:$Z$323,$I74,O$2),0)+IF($J74&gt;0,INDEX($O$4:$Z$323,$J74,O$2),0)+IF($K74&gt;0,INDEX($O$4:$Z$323,$K74,O$2),0)+IF($L74&gt;0,INDEX($O$4:$Z$323,$L74,O$2),0))</f>
        <v>0</v>
      </c>
      <c r="AB74" s="259">
        <f>IF(AND(NOT(_incrementaisPassadas),
      OR(
       AND(_semanaAtual&gt;Prevs!E$6,_tipo="Semanal"),
       AND(_mes&gt;AB$2,_tipo="Mensal")
      )), 0,
IF($G74&gt;0,INDEX($O$4:$Z$323,$G74,P$2),0)+IF($H74&gt;0,INDEX($O$4:$Z$323,$H74,P$2),0)+IF($I74&gt;0,INDEX($O$4:$Z$323,$I74,P$2),0)+IF($J74&gt;0,INDEX($O$4:$Z$323,$J74,P$2),0)+IF($K74&gt;0,INDEX($O$4:$Z$323,$K74,P$2),0)+IF($L74&gt;0,INDEX($O$4:$Z$323,$L74,P$2),0))</f>
        <v>0</v>
      </c>
      <c r="AC74" s="259">
        <f>IF(AND(NOT(_incrementaisPassadas),
      OR(
       AND(_semanaAtual&gt;Prevs!F$6,_tipo="Semanal"),
       AND(_mes&gt;AC$2,_tipo="Mensal")
      )), 0,
IF($G74&gt;0,INDEX($O$4:$Z$323,$G74,Q$2),0)+IF($H74&gt;0,INDEX($O$4:$Z$323,$H74,Q$2),0)+IF($I74&gt;0,INDEX($O$4:$Z$323,$I74,Q$2),0)+IF($J74&gt;0,INDEX($O$4:$Z$323,$J74,Q$2),0)+IF($K74&gt;0,INDEX($O$4:$Z$323,$K74,Q$2),0)+IF($L74&gt;0,INDEX($O$4:$Z$323,$L74,Q$2),0))</f>
        <v>0</v>
      </c>
      <c r="AD74" s="259">
        <f>IF(AND(NOT(_incrementaisPassadas),
      OR(
       AND(_semanaAtual&gt;Prevs!G$6,_tipo="Semanal"),
       AND(_mes&gt;AD$2,_tipo="Mensal")
      )), 0,
IF($G74&gt;0,INDEX($O$4:$Z$323,$G74,R$2),0)+IF($H74&gt;0,INDEX($O$4:$Z$323,$H74,R$2),0)+IF($I74&gt;0,INDEX($O$4:$Z$323,$I74,R$2),0)+IF($J74&gt;0,INDEX($O$4:$Z$323,$J74,R$2),0)+IF($K74&gt;0,INDEX($O$4:$Z$323,$K74,R$2),0)+IF($L74&gt;0,INDEX($O$4:$Z$323,$L74,R$2),0))</f>
        <v>0</v>
      </c>
      <c r="AE74" s="259">
        <f>IF(AND(NOT(_incrementaisPassadas),
      OR(
       AND(_semanaAtual&gt;Prevs!H$6,_tipo="Semanal"),
       AND(_mes&gt;AE$2,_tipo="Mensal")
      )), 0,
IF($G74&gt;0,INDEX($O$4:$Z$323,$G74,S$2),0)+IF($H74&gt;0,INDEX($O$4:$Z$323,$H74,S$2),0)+IF($I74&gt;0,INDEX($O$4:$Z$323,$I74,S$2),0)+IF($J74&gt;0,INDEX($O$4:$Z$323,$J74,S$2),0)+IF($K74&gt;0,INDEX($O$4:$Z$323,$K74,S$2),0)+IF($L74&gt;0,INDEX($O$4:$Z$323,$L74,S$2),0))</f>
        <v>0</v>
      </c>
      <c r="AF74" s="259">
        <f>IF(AND(NOT(_incrementaisPassadas),
      OR(
       AND(_semanaAtual&gt;Prevs!I$6,_tipo="Semanal"),
       AND(_mes&gt;AF$2,_tipo="Mensal")
      )), 0,
IF($G74&gt;0,INDEX($O$4:$Z$323,$G74,T$2),0)+IF($H74&gt;0,INDEX($O$4:$Z$323,$H74,T$2),0)+IF($I74&gt;0,INDEX($O$4:$Z$323,$I74,T$2),0)+IF($J74&gt;0,INDEX($O$4:$Z$323,$J74,T$2),0)+IF($K74&gt;0,INDEX($O$4:$Z$323,$K74,T$2),0)+IF($L74&gt;0,INDEX($O$4:$Z$323,$L74,T$2),0))</f>
        <v>0</v>
      </c>
      <c r="AG74" s="259">
        <f>IF(AND(NOT(_incrementaisPassadas),
      OR(
       AND(_semanaAtual&gt;Prevs!J$6,_tipo="Semanal"),
       AND(_mes&gt;AG$2,_tipo="Mensal")
      )), 0,
IF($G74&gt;0,INDEX($O$4:$Z$323,$G74,U$2),0)+IF($H74&gt;0,INDEX($O$4:$Z$323,$H74,U$2),0)+IF($I74&gt;0,INDEX($O$4:$Z$323,$I74,U$2),0)+IF($J74&gt;0,INDEX($O$4:$Z$323,$J74,U$2),0)+IF($K74&gt;0,INDEX($O$4:$Z$323,$K74,U$2),0)+IF($L74&gt;0,INDEX($O$4:$Z$323,$L74,U$2),0))</f>
        <v>0</v>
      </c>
      <c r="AH74" s="259">
        <f>IF(AND(NOT(_incrementaisPassadas),
      OR(
       AND(_semanaAtual&gt;Prevs!K$6,_tipo="Semanal"),
       AND(_mes&gt;AH$2,_tipo="Mensal")
      )), 0,
IF($G74&gt;0,INDEX($O$4:$Z$323,$G74,V$2),0)+IF($H74&gt;0,INDEX($O$4:$Z$323,$H74,V$2),0)+IF($I74&gt;0,INDEX($O$4:$Z$323,$I74,V$2),0)+IF($J74&gt;0,INDEX($O$4:$Z$323,$J74,V$2),0)+IF($K74&gt;0,INDEX($O$4:$Z$323,$K74,V$2),0)+IF($L74&gt;0,INDEX($O$4:$Z$323,$L74,V$2),0))</f>
        <v>0</v>
      </c>
      <c r="AI74" s="259">
        <f>IF(AND(NOT(_incrementaisPassadas),
      OR(
       AND(_semanaAtual&gt;Prevs!L$6,_tipo="Semanal"),
       AND(_mes&gt;AI$2,_tipo="Mensal")
      )), 0,
IF($G74&gt;0,INDEX($O$4:$Z$323,$G74,W$2),0)+IF($H74&gt;0,INDEX($O$4:$Z$323,$H74,W$2),0)+IF($I74&gt;0,INDEX($O$4:$Z$323,$I74,W$2),0)+IF($J74&gt;0,INDEX($O$4:$Z$323,$J74,W$2),0)+IF($K74&gt;0,INDEX($O$4:$Z$323,$K74,W$2),0)+IF($L74&gt;0,INDEX($O$4:$Z$323,$L74,W$2),0))</f>
        <v>0</v>
      </c>
      <c r="AJ74" s="259">
        <f>IF(AND(NOT(_incrementaisPassadas),
      OR(
       AND(_semanaAtual&gt;Prevs!M$6,_tipo="Semanal"),
       AND(_mes&gt;AJ$2,_tipo="Mensal")
      )), 0,
IF($G74&gt;0,INDEX($O$4:$Z$323,$G74,X$2),0)+IF($H74&gt;0,INDEX($O$4:$Z$323,$H74,X$2),0)+IF($I74&gt;0,INDEX($O$4:$Z$323,$I74,X$2),0)+IF($J74&gt;0,INDEX($O$4:$Z$323,$J74,X$2),0)+IF($K74&gt;0,INDEX($O$4:$Z$323,$K74,X$2),0)+IF($L74&gt;0,INDEX($O$4:$Z$323,$L74,X$2),0))</f>
        <v>0</v>
      </c>
      <c r="AK74" s="259">
        <f>IF(AND(NOT(_incrementaisPassadas),
      OR(
       AND(_semanaAtual&gt;Prevs!N$6,_tipo="Semanal"),
       AND(_mes&gt;AK$2,_tipo="Mensal")
      )), 0,
IF($G74&gt;0,INDEX($O$4:$Z$323,$G74,Y$2),0)+IF($H74&gt;0,INDEX($O$4:$Z$323,$H74,Y$2),0)+IF($I74&gt;0,INDEX($O$4:$Z$323,$I74,Y$2),0)+IF($J74&gt;0,INDEX($O$4:$Z$323,$J74,Y$2),0)+IF($K74&gt;0,INDEX($O$4:$Z$323,$K74,Y$2),0)+IF($L74&gt;0,INDEX($O$4:$Z$323,$L74,Y$2),0))</f>
        <v>0</v>
      </c>
      <c r="AL74" s="259">
        <f>IF(AND(NOT(_incrementaisPassadas),
      OR(
       AND(_semanaAtual&gt;Prevs!O$6,_tipo="Semanal"),
       AND(_mes&gt;AL$2,_tipo="Mensal")
      )), 0,
IF($G74&gt;0,INDEX($O$4:$Z$323,$G74,Z$2),0)+IF($H74&gt;0,INDEX($O$4:$Z$323,$H74,Z$2),0)+IF($I74&gt;0,INDEX($O$4:$Z$323,$I74,Z$2),0)+IF($J74&gt;0,INDEX($O$4:$Z$323,$J74,Z$2),0)+IF($K74&gt;0,INDEX($O$4:$Z$323,$K74,Z$2),0)+IF($L74&gt;0,INDEX($O$4:$Z$323,$L74,Z$2),0))</f>
        <v>0</v>
      </c>
      <c r="AM74" s="113">
        <f t="shared" si="12"/>
        <v>93</v>
      </c>
      <c r="AN74">
        <f t="shared" si="13"/>
        <v>95</v>
      </c>
      <c r="AO74">
        <f t="shared" si="14"/>
        <v>82</v>
      </c>
      <c r="AP74">
        <f t="shared" si="15"/>
        <v>80</v>
      </c>
      <c r="AQ74">
        <f t="shared" si="16"/>
        <v>107</v>
      </c>
      <c r="AR74">
        <f t="shared" si="17"/>
        <v>131</v>
      </c>
      <c r="AS74">
        <f t="shared" si="18"/>
        <v>121</v>
      </c>
      <c r="AT74">
        <f t="shared" si="19"/>
        <v>90</v>
      </c>
      <c r="AU74">
        <f t="shared" si="20"/>
        <v>111</v>
      </c>
      <c r="AV74">
        <f t="shared" si="21"/>
        <v>140</v>
      </c>
      <c r="AW74">
        <f t="shared" si="22"/>
        <v>109</v>
      </c>
      <c r="AX74">
        <f t="shared" si="23"/>
        <v>93</v>
      </c>
    </row>
    <row r="75" spans="1:56" hidden="1" x14ac:dyDescent="0.25">
      <c r="A75" s="113">
        <v>72</v>
      </c>
      <c r="B75" s="176" t="s">
        <v>573</v>
      </c>
      <c r="C75" s="113">
        <v>1931</v>
      </c>
      <c r="D75" s="113">
        <v>2013</v>
      </c>
      <c r="E75" s="177" t="s">
        <v>15</v>
      </c>
      <c r="F75" s="177" t="s">
        <v>316</v>
      </c>
      <c r="G75" s="357"/>
      <c r="H75" s="333"/>
      <c r="N75" s="113">
        <f>MATCH(A75,Entrada!$A$53:$A$372,0)</f>
        <v>72</v>
      </c>
      <c r="O75">
        <f>IF(NOT(ISNA($N75)),INDEX(Entrada!$C$53:$N$372,$N75,O$2),0)</f>
        <v>98</v>
      </c>
      <c r="P75">
        <f>IF(NOT(ISNA($N75)),INDEX(Entrada!$C$53:$N$372,$N75,P$2),0)</f>
        <v>100</v>
      </c>
      <c r="Q75">
        <f>IF(NOT(ISNA($N75)),INDEX(Entrada!$C$53:$N$372,$N75,Q$2),0)</f>
        <v>86</v>
      </c>
      <c r="R75">
        <f>IF(NOT(ISNA($N75)),INDEX(Entrada!$C$53:$N$372,$N75,R$2),0)</f>
        <v>84</v>
      </c>
      <c r="S75">
        <f>IF(NOT(ISNA($N75)),INDEX(Entrada!$C$53:$N$372,$N75,S$2),0)</f>
        <v>113</v>
      </c>
      <c r="T75">
        <f>IF(NOT(ISNA($N75)),INDEX(Entrada!$C$53:$N$372,$N75,T$2),0)</f>
        <v>138</v>
      </c>
      <c r="U75">
        <f>IF(NOT(ISNA($N75)),INDEX(Entrada!$C$53:$N$372,$N75,U$2),0)</f>
        <v>127</v>
      </c>
      <c r="V75" s="192">
        <f>IF(NOT(ISNA($N75)),INDEX(Entrada!$C$53:$N$372,$N75,V$2),0)</f>
        <v>95</v>
      </c>
      <c r="W75" s="192">
        <f>IF(NOT(ISNA($N75)),INDEX(Entrada!$C$53:$N$372,$N75,W$2),0)</f>
        <v>117</v>
      </c>
      <c r="X75" s="192">
        <f>IF(NOT(ISNA($N75)),INDEX(Entrada!$C$53:$N$372,$N75,X$2),0)</f>
        <v>147</v>
      </c>
      <c r="Y75" s="192">
        <f>IF(NOT(ISNA($N75)),INDEX(Entrada!$C$53:$N$372,$N75,Y$2),0)</f>
        <v>114</v>
      </c>
      <c r="Z75" s="192">
        <f>IF(NOT(ISNA($N75)),INDEX(Entrada!$C$53:$N$372,$N75,Z$2),0)</f>
        <v>97</v>
      </c>
      <c r="AA75" s="259">
        <f>IF(AND(NOT(_incrementaisPassadas),
      OR(
       AND(_semanaAtual&gt;Prevs!D$6,_tipo="Semanal"),
       AND(_mes&gt;AA$2,_tipo="Mensal")
      )), 0,
IF($G75&gt;0,INDEX($O$4:$Z$323,$G75,O$2),0)+IF($H75&gt;0,INDEX($O$4:$Z$323,$H75,O$2),0)+IF($I75&gt;0,INDEX($O$4:$Z$323,$I75,O$2),0)+IF($J75&gt;0,INDEX($O$4:$Z$323,$J75,O$2),0)+IF($K75&gt;0,INDEX($O$4:$Z$323,$K75,O$2),0)+IF($L75&gt;0,INDEX($O$4:$Z$323,$L75,O$2),0))</f>
        <v>0</v>
      </c>
      <c r="AB75" s="259">
        <f>IF(AND(NOT(_incrementaisPassadas),
      OR(
       AND(_semanaAtual&gt;Prevs!E$6,_tipo="Semanal"),
       AND(_mes&gt;AB$2,_tipo="Mensal")
      )), 0,
IF($G75&gt;0,INDEX($O$4:$Z$323,$G75,P$2),0)+IF($H75&gt;0,INDEX($O$4:$Z$323,$H75,P$2),0)+IF($I75&gt;0,INDEX($O$4:$Z$323,$I75,P$2),0)+IF($J75&gt;0,INDEX($O$4:$Z$323,$J75,P$2),0)+IF($K75&gt;0,INDEX($O$4:$Z$323,$K75,P$2),0)+IF($L75&gt;0,INDEX($O$4:$Z$323,$L75,P$2),0))</f>
        <v>0</v>
      </c>
      <c r="AC75" s="259">
        <f>IF(AND(NOT(_incrementaisPassadas),
      OR(
       AND(_semanaAtual&gt;Prevs!F$6,_tipo="Semanal"),
       AND(_mes&gt;AC$2,_tipo="Mensal")
      )), 0,
IF($G75&gt;0,INDEX($O$4:$Z$323,$G75,Q$2),0)+IF($H75&gt;0,INDEX($O$4:$Z$323,$H75,Q$2),0)+IF($I75&gt;0,INDEX($O$4:$Z$323,$I75,Q$2),0)+IF($J75&gt;0,INDEX($O$4:$Z$323,$J75,Q$2),0)+IF($K75&gt;0,INDEX($O$4:$Z$323,$K75,Q$2),0)+IF($L75&gt;0,INDEX($O$4:$Z$323,$L75,Q$2),0))</f>
        <v>0</v>
      </c>
      <c r="AD75" s="259">
        <f>IF(AND(NOT(_incrementaisPassadas),
      OR(
       AND(_semanaAtual&gt;Prevs!G$6,_tipo="Semanal"),
       AND(_mes&gt;AD$2,_tipo="Mensal")
      )), 0,
IF($G75&gt;0,INDEX($O$4:$Z$323,$G75,R$2),0)+IF($H75&gt;0,INDEX($O$4:$Z$323,$H75,R$2),0)+IF($I75&gt;0,INDEX($O$4:$Z$323,$I75,R$2),0)+IF($J75&gt;0,INDEX($O$4:$Z$323,$J75,R$2),0)+IF($K75&gt;0,INDEX($O$4:$Z$323,$K75,R$2),0)+IF($L75&gt;0,INDEX($O$4:$Z$323,$L75,R$2),0))</f>
        <v>0</v>
      </c>
      <c r="AE75" s="259">
        <f>IF(AND(NOT(_incrementaisPassadas),
      OR(
       AND(_semanaAtual&gt;Prevs!H$6,_tipo="Semanal"),
       AND(_mes&gt;AE$2,_tipo="Mensal")
      )), 0,
IF($G75&gt;0,INDEX($O$4:$Z$323,$G75,S$2),0)+IF($H75&gt;0,INDEX($O$4:$Z$323,$H75,S$2),0)+IF($I75&gt;0,INDEX($O$4:$Z$323,$I75,S$2),0)+IF($J75&gt;0,INDEX($O$4:$Z$323,$J75,S$2),0)+IF($K75&gt;0,INDEX($O$4:$Z$323,$K75,S$2),0)+IF($L75&gt;0,INDEX($O$4:$Z$323,$L75,S$2),0))</f>
        <v>0</v>
      </c>
      <c r="AF75" s="259">
        <f>IF(AND(NOT(_incrementaisPassadas),
      OR(
       AND(_semanaAtual&gt;Prevs!I$6,_tipo="Semanal"),
       AND(_mes&gt;AF$2,_tipo="Mensal")
      )), 0,
IF($G75&gt;0,INDEX($O$4:$Z$323,$G75,T$2),0)+IF($H75&gt;0,INDEX($O$4:$Z$323,$H75,T$2),0)+IF($I75&gt;0,INDEX($O$4:$Z$323,$I75,T$2),0)+IF($J75&gt;0,INDEX($O$4:$Z$323,$J75,T$2),0)+IF($K75&gt;0,INDEX($O$4:$Z$323,$K75,T$2),0)+IF($L75&gt;0,INDEX($O$4:$Z$323,$L75,T$2),0))</f>
        <v>0</v>
      </c>
      <c r="AG75" s="259">
        <f>IF(AND(NOT(_incrementaisPassadas),
      OR(
       AND(_semanaAtual&gt;Prevs!J$6,_tipo="Semanal"),
       AND(_mes&gt;AG$2,_tipo="Mensal")
      )), 0,
IF($G75&gt;0,INDEX($O$4:$Z$323,$G75,U$2),0)+IF($H75&gt;0,INDEX($O$4:$Z$323,$H75,U$2),0)+IF($I75&gt;0,INDEX($O$4:$Z$323,$I75,U$2),0)+IF($J75&gt;0,INDEX($O$4:$Z$323,$J75,U$2),0)+IF($K75&gt;0,INDEX($O$4:$Z$323,$K75,U$2),0)+IF($L75&gt;0,INDEX($O$4:$Z$323,$L75,U$2),0))</f>
        <v>0</v>
      </c>
      <c r="AH75" s="259">
        <f>IF(AND(NOT(_incrementaisPassadas),
      OR(
       AND(_semanaAtual&gt;Prevs!K$6,_tipo="Semanal"),
       AND(_mes&gt;AH$2,_tipo="Mensal")
      )), 0,
IF($G75&gt;0,INDEX($O$4:$Z$323,$G75,V$2),0)+IF($H75&gt;0,INDEX($O$4:$Z$323,$H75,V$2),0)+IF($I75&gt;0,INDEX($O$4:$Z$323,$I75,V$2),0)+IF($J75&gt;0,INDEX($O$4:$Z$323,$J75,V$2),0)+IF($K75&gt;0,INDEX($O$4:$Z$323,$K75,V$2),0)+IF($L75&gt;0,INDEX($O$4:$Z$323,$L75,V$2),0))</f>
        <v>0</v>
      </c>
      <c r="AI75" s="259">
        <f>IF(AND(NOT(_incrementaisPassadas),
      OR(
       AND(_semanaAtual&gt;Prevs!L$6,_tipo="Semanal"),
       AND(_mes&gt;AI$2,_tipo="Mensal")
      )), 0,
IF($G75&gt;0,INDEX($O$4:$Z$323,$G75,W$2),0)+IF($H75&gt;0,INDEX($O$4:$Z$323,$H75,W$2),0)+IF($I75&gt;0,INDEX($O$4:$Z$323,$I75,W$2),0)+IF($J75&gt;0,INDEX($O$4:$Z$323,$J75,W$2),0)+IF($K75&gt;0,INDEX($O$4:$Z$323,$K75,W$2),0)+IF($L75&gt;0,INDEX($O$4:$Z$323,$L75,W$2),0))</f>
        <v>0</v>
      </c>
      <c r="AJ75" s="259">
        <f>IF(AND(NOT(_incrementaisPassadas),
      OR(
       AND(_semanaAtual&gt;Prevs!M$6,_tipo="Semanal"),
       AND(_mes&gt;AJ$2,_tipo="Mensal")
      )), 0,
IF($G75&gt;0,INDEX($O$4:$Z$323,$G75,X$2),0)+IF($H75&gt;0,INDEX($O$4:$Z$323,$H75,X$2),0)+IF($I75&gt;0,INDEX($O$4:$Z$323,$I75,X$2),0)+IF($J75&gt;0,INDEX($O$4:$Z$323,$J75,X$2),0)+IF($K75&gt;0,INDEX($O$4:$Z$323,$K75,X$2),0)+IF($L75&gt;0,INDEX($O$4:$Z$323,$L75,X$2),0))</f>
        <v>0</v>
      </c>
      <c r="AK75" s="259">
        <f>IF(AND(NOT(_incrementaisPassadas),
      OR(
       AND(_semanaAtual&gt;Prevs!N$6,_tipo="Semanal"),
       AND(_mes&gt;AK$2,_tipo="Mensal")
      )), 0,
IF($G75&gt;0,INDEX($O$4:$Z$323,$G75,Y$2),0)+IF($H75&gt;0,INDEX($O$4:$Z$323,$H75,Y$2),0)+IF($I75&gt;0,INDEX($O$4:$Z$323,$I75,Y$2),0)+IF($J75&gt;0,INDEX($O$4:$Z$323,$J75,Y$2),0)+IF($K75&gt;0,INDEX($O$4:$Z$323,$K75,Y$2),0)+IF($L75&gt;0,INDEX($O$4:$Z$323,$L75,Y$2),0))</f>
        <v>0</v>
      </c>
      <c r="AL75" s="259">
        <f>IF(AND(NOT(_incrementaisPassadas),
      OR(
       AND(_semanaAtual&gt;Prevs!O$6,_tipo="Semanal"),
       AND(_mes&gt;AL$2,_tipo="Mensal")
      )), 0,
IF($G75&gt;0,INDEX($O$4:$Z$323,$G75,Z$2),0)+IF($H75&gt;0,INDEX($O$4:$Z$323,$H75,Z$2),0)+IF($I75&gt;0,INDEX($O$4:$Z$323,$I75,Z$2),0)+IF($J75&gt;0,INDEX($O$4:$Z$323,$J75,Z$2),0)+IF($K75&gt;0,INDEX($O$4:$Z$323,$K75,Z$2),0)+IF($L75&gt;0,INDEX($O$4:$Z$323,$L75,Z$2),0))</f>
        <v>0</v>
      </c>
      <c r="AM75" s="113">
        <f t="shared" si="12"/>
        <v>98</v>
      </c>
      <c r="AN75">
        <f t="shared" si="13"/>
        <v>100</v>
      </c>
      <c r="AO75">
        <f t="shared" si="14"/>
        <v>86</v>
      </c>
      <c r="AP75">
        <f t="shared" si="15"/>
        <v>84</v>
      </c>
      <c r="AQ75">
        <f t="shared" si="16"/>
        <v>113</v>
      </c>
      <c r="AR75">
        <f t="shared" si="17"/>
        <v>138</v>
      </c>
      <c r="AS75">
        <f t="shared" si="18"/>
        <v>127</v>
      </c>
      <c r="AT75">
        <f t="shared" si="19"/>
        <v>95</v>
      </c>
      <c r="AU75">
        <f t="shared" si="20"/>
        <v>117</v>
      </c>
      <c r="AV75">
        <f t="shared" si="21"/>
        <v>147</v>
      </c>
      <c r="AW75">
        <f t="shared" si="22"/>
        <v>114</v>
      </c>
      <c r="AX75">
        <f t="shared" si="23"/>
        <v>97</v>
      </c>
      <c r="BC75" s="259">
        <v>71</v>
      </c>
    </row>
    <row r="76" spans="1:56" hidden="1" x14ac:dyDescent="0.25">
      <c r="A76" s="113">
        <v>73</v>
      </c>
      <c r="B76" s="176" t="s">
        <v>572</v>
      </c>
      <c r="C76" s="113">
        <v>1931</v>
      </c>
      <c r="D76" s="113">
        <v>2013</v>
      </c>
      <c r="E76" s="177" t="s">
        <v>15</v>
      </c>
      <c r="F76" s="177" t="s">
        <v>311</v>
      </c>
      <c r="G76" s="357"/>
      <c r="N76" s="113">
        <f>MATCH(A76,Entrada!$A$53:$A$372,0)</f>
        <v>73</v>
      </c>
      <c r="O76">
        <f>IF(NOT(ISNA($N76)),INDEX(Entrada!$C$53:$N$372,$N76,O$2),0)</f>
        <v>115</v>
      </c>
      <c r="P76">
        <f>IF(NOT(ISNA($N76)),INDEX(Entrada!$C$53:$N$372,$N76,P$2),0)</f>
        <v>117</v>
      </c>
      <c r="Q76">
        <f>IF(NOT(ISNA($N76)),INDEX(Entrada!$C$53:$N$372,$N76,Q$2),0)</f>
        <v>102</v>
      </c>
      <c r="R76">
        <f>IF(NOT(ISNA($N76)),INDEX(Entrada!$C$53:$N$372,$N76,R$2),0)</f>
        <v>100</v>
      </c>
      <c r="S76">
        <f>IF(NOT(ISNA($N76)),INDEX(Entrada!$C$53:$N$372,$N76,S$2),0)</f>
        <v>135</v>
      </c>
      <c r="T76">
        <f>IF(NOT(ISNA($N76)),INDEX(Entrada!$C$53:$N$372,$N76,T$2),0)</f>
        <v>164</v>
      </c>
      <c r="U76">
        <f>IF(NOT(ISNA($N76)),INDEX(Entrada!$C$53:$N$372,$N76,U$2),0)</f>
        <v>151</v>
      </c>
      <c r="V76" s="192">
        <f>IF(NOT(ISNA($N76)),INDEX(Entrada!$C$53:$N$372,$N76,V$2),0)</f>
        <v>113</v>
      </c>
      <c r="W76" s="192">
        <f>IF(NOT(ISNA($N76)),INDEX(Entrada!$C$53:$N$372,$N76,W$2),0)</f>
        <v>139</v>
      </c>
      <c r="X76" s="192">
        <f>IF(NOT(ISNA($N76)),INDEX(Entrada!$C$53:$N$372,$N76,X$2),0)</f>
        <v>172</v>
      </c>
      <c r="Y76" s="192">
        <f>IF(NOT(ISNA($N76)),INDEX(Entrada!$C$53:$N$372,$N76,Y$2),0)</f>
        <v>135</v>
      </c>
      <c r="Z76" s="192">
        <f>IF(NOT(ISNA($N76)),INDEX(Entrada!$C$53:$N$372,$N76,Z$2),0)</f>
        <v>115</v>
      </c>
      <c r="AA76" s="259">
        <f>IF(AND(NOT(_incrementaisPassadas),
      OR(
       AND(_semanaAtual&gt;Prevs!D$6,_tipo="Semanal"),
       AND(_mes&gt;AA$2,_tipo="Mensal")
      )), 0,
IF($G76&gt;0,INDEX($O$4:$Z$323,$G76,O$2),0)+IF($H76&gt;0,INDEX($O$4:$Z$323,$H76,O$2),0)+IF($I76&gt;0,INDEX($O$4:$Z$323,$I76,O$2),0)+IF($J76&gt;0,INDEX($O$4:$Z$323,$J76,O$2),0)+IF($K76&gt;0,INDEX($O$4:$Z$323,$K76,O$2),0)+IF($L76&gt;0,INDEX($O$4:$Z$323,$L76,O$2),0))</f>
        <v>0</v>
      </c>
      <c r="AB76" s="259">
        <f>IF(AND(NOT(_incrementaisPassadas),
      OR(
       AND(_semanaAtual&gt;Prevs!E$6,_tipo="Semanal"),
       AND(_mes&gt;AB$2,_tipo="Mensal")
      )), 0,
IF($G76&gt;0,INDEX($O$4:$Z$323,$G76,P$2),0)+IF($H76&gt;0,INDEX($O$4:$Z$323,$H76,P$2),0)+IF($I76&gt;0,INDEX($O$4:$Z$323,$I76,P$2),0)+IF($J76&gt;0,INDEX($O$4:$Z$323,$J76,P$2),0)+IF($K76&gt;0,INDEX($O$4:$Z$323,$K76,P$2),0)+IF($L76&gt;0,INDEX($O$4:$Z$323,$L76,P$2),0))</f>
        <v>0</v>
      </c>
      <c r="AC76" s="259">
        <f>IF(AND(NOT(_incrementaisPassadas),
      OR(
       AND(_semanaAtual&gt;Prevs!F$6,_tipo="Semanal"),
       AND(_mes&gt;AC$2,_tipo="Mensal")
      )), 0,
IF($G76&gt;0,INDEX($O$4:$Z$323,$G76,Q$2),0)+IF($H76&gt;0,INDEX($O$4:$Z$323,$H76,Q$2),0)+IF($I76&gt;0,INDEX($O$4:$Z$323,$I76,Q$2),0)+IF($J76&gt;0,INDEX($O$4:$Z$323,$J76,Q$2),0)+IF($K76&gt;0,INDEX($O$4:$Z$323,$K76,Q$2),0)+IF($L76&gt;0,INDEX($O$4:$Z$323,$L76,Q$2),0))</f>
        <v>0</v>
      </c>
      <c r="AD76" s="259">
        <f>IF(AND(NOT(_incrementaisPassadas),
      OR(
       AND(_semanaAtual&gt;Prevs!G$6,_tipo="Semanal"),
       AND(_mes&gt;AD$2,_tipo="Mensal")
      )), 0,
IF($G76&gt;0,INDEX($O$4:$Z$323,$G76,R$2),0)+IF($H76&gt;0,INDEX($O$4:$Z$323,$H76,R$2),0)+IF($I76&gt;0,INDEX($O$4:$Z$323,$I76,R$2),0)+IF($J76&gt;0,INDEX($O$4:$Z$323,$J76,R$2),0)+IF($K76&gt;0,INDEX($O$4:$Z$323,$K76,R$2),0)+IF($L76&gt;0,INDEX($O$4:$Z$323,$L76,R$2),0))</f>
        <v>0</v>
      </c>
      <c r="AE76" s="259">
        <f>IF(AND(NOT(_incrementaisPassadas),
      OR(
       AND(_semanaAtual&gt;Prevs!H$6,_tipo="Semanal"),
       AND(_mes&gt;AE$2,_tipo="Mensal")
      )), 0,
IF($G76&gt;0,INDEX($O$4:$Z$323,$G76,S$2),0)+IF($H76&gt;0,INDEX($O$4:$Z$323,$H76,S$2),0)+IF($I76&gt;0,INDEX($O$4:$Z$323,$I76,S$2),0)+IF($J76&gt;0,INDEX($O$4:$Z$323,$J76,S$2),0)+IF($K76&gt;0,INDEX($O$4:$Z$323,$K76,S$2),0)+IF($L76&gt;0,INDEX($O$4:$Z$323,$L76,S$2),0))</f>
        <v>0</v>
      </c>
      <c r="AF76" s="259">
        <f>IF(AND(NOT(_incrementaisPassadas),
      OR(
       AND(_semanaAtual&gt;Prevs!I$6,_tipo="Semanal"),
       AND(_mes&gt;AF$2,_tipo="Mensal")
      )), 0,
IF($G76&gt;0,INDEX($O$4:$Z$323,$G76,T$2),0)+IF($H76&gt;0,INDEX($O$4:$Z$323,$H76,T$2),0)+IF($I76&gt;0,INDEX($O$4:$Z$323,$I76,T$2),0)+IF($J76&gt;0,INDEX($O$4:$Z$323,$J76,T$2),0)+IF($K76&gt;0,INDEX($O$4:$Z$323,$K76,T$2),0)+IF($L76&gt;0,INDEX($O$4:$Z$323,$L76,T$2),0))</f>
        <v>0</v>
      </c>
      <c r="AG76" s="259">
        <f>IF(AND(NOT(_incrementaisPassadas),
      OR(
       AND(_semanaAtual&gt;Prevs!J$6,_tipo="Semanal"),
       AND(_mes&gt;AG$2,_tipo="Mensal")
      )), 0,
IF($G76&gt;0,INDEX($O$4:$Z$323,$G76,U$2),0)+IF($H76&gt;0,INDEX($O$4:$Z$323,$H76,U$2),0)+IF($I76&gt;0,INDEX($O$4:$Z$323,$I76,U$2),0)+IF($J76&gt;0,INDEX($O$4:$Z$323,$J76,U$2),0)+IF($K76&gt;0,INDEX($O$4:$Z$323,$K76,U$2),0)+IF($L76&gt;0,INDEX($O$4:$Z$323,$L76,U$2),0))</f>
        <v>0</v>
      </c>
      <c r="AH76" s="259">
        <f>IF(AND(NOT(_incrementaisPassadas),
      OR(
       AND(_semanaAtual&gt;Prevs!K$6,_tipo="Semanal"),
       AND(_mes&gt;AH$2,_tipo="Mensal")
      )), 0,
IF($G76&gt;0,INDEX($O$4:$Z$323,$G76,V$2),0)+IF($H76&gt;0,INDEX($O$4:$Z$323,$H76,V$2),0)+IF($I76&gt;0,INDEX($O$4:$Z$323,$I76,V$2),0)+IF($J76&gt;0,INDEX($O$4:$Z$323,$J76,V$2),0)+IF($K76&gt;0,INDEX($O$4:$Z$323,$K76,V$2),0)+IF($L76&gt;0,INDEX($O$4:$Z$323,$L76,V$2),0))</f>
        <v>0</v>
      </c>
      <c r="AI76" s="259">
        <f>IF(AND(NOT(_incrementaisPassadas),
      OR(
       AND(_semanaAtual&gt;Prevs!L$6,_tipo="Semanal"),
       AND(_mes&gt;AI$2,_tipo="Mensal")
      )), 0,
IF($G76&gt;0,INDEX($O$4:$Z$323,$G76,W$2),0)+IF($H76&gt;0,INDEX($O$4:$Z$323,$H76,W$2),0)+IF($I76&gt;0,INDEX($O$4:$Z$323,$I76,W$2),0)+IF($J76&gt;0,INDEX($O$4:$Z$323,$J76,W$2),0)+IF($K76&gt;0,INDEX($O$4:$Z$323,$K76,W$2),0)+IF($L76&gt;0,INDEX($O$4:$Z$323,$L76,W$2),0))</f>
        <v>0</v>
      </c>
      <c r="AJ76" s="259">
        <f>IF(AND(NOT(_incrementaisPassadas),
      OR(
       AND(_semanaAtual&gt;Prevs!M$6,_tipo="Semanal"),
       AND(_mes&gt;AJ$2,_tipo="Mensal")
      )), 0,
IF($G76&gt;0,INDEX($O$4:$Z$323,$G76,X$2),0)+IF($H76&gt;0,INDEX($O$4:$Z$323,$H76,X$2),0)+IF($I76&gt;0,INDEX($O$4:$Z$323,$I76,X$2),0)+IF($J76&gt;0,INDEX($O$4:$Z$323,$J76,X$2),0)+IF($K76&gt;0,INDEX($O$4:$Z$323,$K76,X$2),0)+IF($L76&gt;0,INDEX($O$4:$Z$323,$L76,X$2),0))</f>
        <v>0</v>
      </c>
      <c r="AK76" s="259">
        <f>IF(AND(NOT(_incrementaisPassadas),
      OR(
       AND(_semanaAtual&gt;Prevs!N$6,_tipo="Semanal"),
       AND(_mes&gt;AK$2,_tipo="Mensal")
      )), 0,
IF($G76&gt;0,INDEX($O$4:$Z$323,$G76,Y$2),0)+IF($H76&gt;0,INDEX($O$4:$Z$323,$H76,Y$2),0)+IF($I76&gt;0,INDEX($O$4:$Z$323,$I76,Y$2),0)+IF($J76&gt;0,INDEX($O$4:$Z$323,$J76,Y$2),0)+IF($K76&gt;0,INDEX($O$4:$Z$323,$K76,Y$2),0)+IF($L76&gt;0,INDEX($O$4:$Z$323,$L76,Y$2),0))</f>
        <v>0</v>
      </c>
      <c r="AL76" s="259">
        <f>IF(AND(NOT(_incrementaisPassadas),
      OR(
       AND(_semanaAtual&gt;Prevs!O$6,_tipo="Semanal"),
       AND(_mes&gt;AL$2,_tipo="Mensal")
      )), 0,
IF($G76&gt;0,INDEX($O$4:$Z$323,$G76,Z$2),0)+IF($H76&gt;0,INDEX($O$4:$Z$323,$H76,Z$2),0)+IF($I76&gt;0,INDEX($O$4:$Z$323,$I76,Z$2),0)+IF($J76&gt;0,INDEX($O$4:$Z$323,$J76,Z$2),0)+IF($K76&gt;0,INDEX($O$4:$Z$323,$K76,Z$2),0)+IF($L76&gt;0,INDEX($O$4:$Z$323,$L76,Z$2),0))</f>
        <v>0</v>
      </c>
      <c r="AM76" s="113">
        <f t="shared" si="12"/>
        <v>115</v>
      </c>
      <c r="AN76">
        <f t="shared" si="13"/>
        <v>117</v>
      </c>
      <c r="AO76">
        <f t="shared" si="14"/>
        <v>102</v>
      </c>
      <c r="AP76">
        <f t="shared" si="15"/>
        <v>100</v>
      </c>
      <c r="AQ76">
        <f t="shared" si="16"/>
        <v>135</v>
      </c>
      <c r="AR76">
        <f t="shared" si="17"/>
        <v>164</v>
      </c>
      <c r="AS76">
        <f t="shared" si="18"/>
        <v>151</v>
      </c>
      <c r="AT76">
        <f t="shared" si="19"/>
        <v>113</v>
      </c>
      <c r="AU76">
        <f t="shared" si="20"/>
        <v>139</v>
      </c>
      <c r="AV76">
        <f t="shared" si="21"/>
        <v>172</v>
      </c>
      <c r="AW76">
        <f t="shared" si="22"/>
        <v>135</v>
      </c>
      <c r="AX76">
        <f t="shared" si="23"/>
        <v>115</v>
      </c>
      <c r="BC76" s="259">
        <v>72</v>
      </c>
    </row>
    <row r="77" spans="1:56" hidden="1" x14ac:dyDescent="0.25">
      <c r="A77" s="113">
        <v>74</v>
      </c>
      <c r="B77" s="176" t="s">
        <v>574</v>
      </c>
      <c r="C77" s="113">
        <v>1931</v>
      </c>
      <c r="D77" s="113">
        <v>2013</v>
      </c>
      <c r="E77" s="177" t="s">
        <v>15</v>
      </c>
      <c r="F77" s="177" t="s">
        <v>15</v>
      </c>
      <c r="G77" s="357"/>
      <c r="N77" s="113">
        <f>MATCH(A77,Entrada!$A$53:$A$372,0)</f>
        <v>74</v>
      </c>
      <c r="O77">
        <f>IF(NOT(ISNA($N77)),INDEX(Entrada!$C$53:$N$372,$N77,O$2),0)</f>
        <v>615</v>
      </c>
      <c r="P77">
        <f>IF(NOT(ISNA($N77)),INDEX(Entrada!$C$53:$N$372,$N77,P$2),0)</f>
        <v>676</v>
      </c>
      <c r="Q77">
        <f>IF(NOT(ISNA($N77)),INDEX(Entrada!$C$53:$N$372,$N77,Q$2),0)</f>
        <v>614</v>
      </c>
      <c r="R77">
        <f>IF(NOT(ISNA($N77)),INDEX(Entrada!$C$53:$N$372,$N77,R$2),0)</f>
        <v>484</v>
      </c>
      <c r="S77">
        <f>IF(NOT(ISNA($N77)),INDEX(Entrada!$C$53:$N$372,$N77,S$2),0)</f>
        <v>584</v>
      </c>
      <c r="T77">
        <f>IF(NOT(ISNA($N77)),INDEX(Entrada!$C$53:$N$372,$N77,T$2),0)</f>
        <v>720</v>
      </c>
      <c r="U77">
        <f>IF(NOT(ISNA($N77)),INDEX(Entrada!$C$53:$N$372,$N77,U$2),0)</f>
        <v>739</v>
      </c>
      <c r="V77" s="192">
        <f>IF(NOT(ISNA($N77)),INDEX(Entrada!$C$53:$N$372,$N77,V$2),0)</f>
        <v>621</v>
      </c>
      <c r="W77" s="192">
        <f>IF(NOT(ISNA($N77)),INDEX(Entrada!$C$53:$N$372,$N77,W$2),0)</f>
        <v>730</v>
      </c>
      <c r="X77" s="192">
        <f>IF(NOT(ISNA($N77)),INDEX(Entrada!$C$53:$N$372,$N77,X$2),0)</f>
        <v>933</v>
      </c>
      <c r="Y77" s="192">
        <f>IF(NOT(ISNA($N77)),INDEX(Entrada!$C$53:$N$372,$N77,Y$2),0)</f>
        <v>696</v>
      </c>
      <c r="Z77" s="192">
        <f>IF(NOT(ISNA($N77)),INDEX(Entrada!$C$53:$N$372,$N77,Z$2),0)</f>
        <v>587</v>
      </c>
      <c r="AA77" s="259">
        <f>IF(AND(NOT(_incrementaisPassadas),
      OR(
       AND(_semanaAtual&gt;Prevs!D$6,_tipo="Semanal"),
       AND(_mes&gt;AA$2,_tipo="Mensal")
      )), 0,
IF($G77&gt;0,INDEX($O$4:$Z$323,$G77,O$2),0)+IF($H77&gt;0,INDEX($O$4:$Z$323,$H77,O$2),0)+IF($I77&gt;0,INDEX($O$4:$Z$323,$I77,O$2),0)+IF($J77&gt;0,INDEX($O$4:$Z$323,$J77,O$2),0)+IF($K77&gt;0,INDEX($O$4:$Z$323,$K77,O$2),0)+IF($L77&gt;0,INDEX($O$4:$Z$323,$L77,O$2),0))</f>
        <v>0</v>
      </c>
      <c r="AB77" s="259">
        <f>IF(AND(NOT(_incrementaisPassadas),
      OR(
       AND(_semanaAtual&gt;Prevs!E$6,_tipo="Semanal"),
       AND(_mes&gt;AB$2,_tipo="Mensal")
      )), 0,
IF($G77&gt;0,INDEX($O$4:$Z$323,$G77,P$2),0)+IF($H77&gt;0,INDEX($O$4:$Z$323,$H77,P$2),0)+IF($I77&gt;0,INDEX($O$4:$Z$323,$I77,P$2),0)+IF($J77&gt;0,INDEX($O$4:$Z$323,$J77,P$2),0)+IF($K77&gt;0,INDEX($O$4:$Z$323,$K77,P$2),0)+IF($L77&gt;0,INDEX($O$4:$Z$323,$L77,P$2),0))</f>
        <v>0</v>
      </c>
      <c r="AC77" s="259">
        <f>IF(AND(NOT(_incrementaisPassadas),
      OR(
       AND(_semanaAtual&gt;Prevs!F$6,_tipo="Semanal"),
       AND(_mes&gt;AC$2,_tipo="Mensal")
      )), 0,
IF($G77&gt;0,INDEX($O$4:$Z$323,$G77,Q$2),0)+IF($H77&gt;0,INDEX($O$4:$Z$323,$H77,Q$2),0)+IF($I77&gt;0,INDEX($O$4:$Z$323,$I77,Q$2),0)+IF($J77&gt;0,INDEX($O$4:$Z$323,$J77,Q$2),0)+IF($K77&gt;0,INDEX($O$4:$Z$323,$K77,Q$2),0)+IF($L77&gt;0,INDEX($O$4:$Z$323,$L77,Q$2),0))</f>
        <v>0</v>
      </c>
      <c r="AD77" s="259">
        <f>IF(AND(NOT(_incrementaisPassadas),
      OR(
       AND(_semanaAtual&gt;Prevs!G$6,_tipo="Semanal"),
       AND(_mes&gt;AD$2,_tipo="Mensal")
      )), 0,
IF($G77&gt;0,INDEX($O$4:$Z$323,$G77,R$2),0)+IF($H77&gt;0,INDEX($O$4:$Z$323,$H77,R$2),0)+IF($I77&gt;0,INDEX($O$4:$Z$323,$I77,R$2),0)+IF($J77&gt;0,INDEX($O$4:$Z$323,$J77,R$2),0)+IF($K77&gt;0,INDEX($O$4:$Z$323,$K77,R$2),0)+IF($L77&gt;0,INDEX($O$4:$Z$323,$L77,R$2),0))</f>
        <v>0</v>
      </c>
      <c r="AE77" s="259">
        <f>IF(AND(NOT(_incrementaisPassadas),
      OR(
       AND(_semanaAtual&gt;Prevs!H$6,_tipo="Semanal"),
       AND(_mes&gt;AE$2,_tipo="Mensal")
      )), 0,
IF($G77&gt;0,INDEX($O$4:$Z$323,$G77,S$2),0)+IF($H77&gt;0,INDEX($O$4:$Z$323,$H77,S$2),0)+IF($I77&gt;0,INDEX($O$4:$Z$323,$I77,S$2),0)+IF($J77&gt;0,INDEX($O$4:$Z$323,$J77,S$2),0)+IF($K77&gt;0,INDEX($O$4:$Z$323,$K77,S$2),0)+IF($L77&gt;0,INDEX($O$4:$Z$323,$L77,S$2),0))</f>
        <v>0</v>
      </c>
      <c r="AF77" s="259">
        <f>IF(AND(NOT(_incrementaisPassadas),
      OR(
       AND(_semanaAtual&gt;Prevs!I$6,_tipo="Semanal"),
       AND(_mes&gt;AF$2,_tipo="Mensal")
      )), 0,
IF($G77&gt;0,INDEX($O$4:$Z$323,$G77,T$2),0)+IF($H77&gt;0,INDEX($O$4:$Z$323,$H77,T$2),0)+IF($I77&gt;0,INDEX($O$4:$Z$323,$I77,T$2),0)+IF($J77&gt;0,INDEX($O$4:$Z$323,$J77,T$2),0)+IF($K77&gt;0,INDEX($O$4:$Z$323,$K77,T$2),0)+IF($L77&gt;0,INDEX($O$4:$Z$323,$L77,T$2),0))</f>
        <v>0</v>
      </c>
      <c r="AG77" s="259">
        <f>IF(AND(NOT(_incrementaisPassadas),
      OR(
       AND(_semanaAtual&gt;Prevs!J$6,_tipo="Semanal"),
       AND(_mes&gt;AG$2,_tipo="Mensal")
      )), 0,
IF($G77&gt;0,INDEX($O$4:$Z$323,$G77,U$2),0)+IF($H77&gt;0,INDEX($O$4:$Z$323,$H77,U$2),0)+IF($I77&gt;0,INDEX($O$4:$Z$323,$I77,U$2),0)+IF($J77&gt;0,INDEX($O$4:$Z$323,$J77,U$2),0)+IF($K77&gt;0,INDEX($O$4:$Z$323,$K77,U$2),0)+IF($L77&gt;0,INDEX($O$4:$Z$323,$L77,U$2),0))</f>
        <v>0</v>
      </c>
      <c r="AH77" s="259">
        <f>IF(AND(NOT(_incrementaisPassadas),
      OR(
       AND(_semanaAtual&gt;Prevs!K$6,_tipo="Semanal"),
       AND(_mes&gt;AH$2,_tipo="Mensal")
      )), 0,
IF($G77&gt;0,INDEX($O$4:$Z$323,$G77,V$2),0)+IF($H77&gt;0,INDEX($O$4:$Z$323,$H77,V$2),0)+IF($I77&gt;0,INDEX($O$4:$Z$323,$I77,V$2),0)+IF($J77&gt;0,INDEX($O$4:$Z$323,$J77,V$2),0)+IF($K77&gt;0,INDEX($O$4:$Z$323,$K77,V$2),0)+IF($L77&gt;0,INDEX($O$4:$Z$323,$L77,V$2),0))</f>
        <v>0</v>
      </c>
      <c r="AI77" s="259">
        <f>IF(AND(NOT(_incrementaisPassadas),
      OR(
       AND(_semanaAtual&gt;Prevs!L$6,_tipo="Semanal"),
       AND(_mes&gt;AI$2,_tipo="Mensal")
      )), 0,
IF($G77&gt;0,INDEX($O$4:$Z$323,$G77,W$2),0)+IF($H77&gt;0,INDEX($O$4:$Z$323,$H77,W$2),0)+IF($I77&gt;0,INDEX($O$4:$Z$323,$I77,W$2),0)+IF($J77&gt;0,INDEX($O$4:$Z$323,$J77,W$2),0)+IF($K77&gt;0,INDEX($O$4:$Z$323,$K77,W$2),0)+IF($L77&gt;0,INDEX($O$4:$Z$323,$L77,W$2),0))</f>
        <v>0</v>
      </c>
      <c r="AJ77" s="259">
        <f>IF(AND(NOT(_incrementaisPassadas),
      OR(
       AND(_semanaAtual&gt;Prevs!M$6,_tipo="Semanal"),
       AND(_mes&gt;AJ$2,_tipo="Mensal")
      )), 0,
IF($G77&gt;0,INDEX($O$4:$Z$323,$G77,X$2),0)+IF($H77&gt;0,INDEX($O$4:$Z$323,$H77,X$2),0)+IF($I77&gt;0,INDEX($O$4:$Z$323,$I77,X$2),0)+IF($J77&gt;0,INDEX($O$4:$Z$323,$J77,X$2),0)+IF($K77&gt;0,INDEX($O$4:$Z$323,$K77,X$2),0)+IF($L77&gt;0,INDEX($O$4:$Z$323,$L77,X$2),0))</f>
        <v>0</v>
      </c>
      <c r="AK77" s="259">
        <f>IF(AND(NOT(_incrementaisPassadas),
      OR(
       AND(_semanaAtual&gt;Prevs!N$6,_tipo="Semanal"),
       AND(_mes&gt;AK$2,_tipo="Mensal")
      )), 0,
IF($G77&gt;0,INDEX($O$4:$Z$323,$G77,Y$2),0)+IF($H77&gt;0,INDEX($O$4:$Z$323,$H77,Y$2),0)+IF($I77&gt;0,INDEX($O$4:$Z$323,$I77,Y$2),0)+IF($J77&gt;0,INDEX($O$4:$Z$323,$J77,Y$2),0)+IF($K77&gt;0,INDEX($O$4:$Z$323,$K77,Y$2),0)+IF($L77&gt;0,INDEX($O$4:$Z$323,$L77,Y$2),0))</f>
        <v>0</v>
      </c>
      <c r="AL77" s="259">
        <f>IF(AND(NOT(_incrementaisPassadas),
      OR(
       AND(_semanaAtual&gt;Prevs!O$6,_tipo="Semanal"),
       AND(_mes&gt;AL$2,_tipo="Mensal")
      )), 0,
IF($G77&gt;0,INDEX($O$4:$Z$323,$G77,Z$2),0)+IF($H77&gt;0,INDEX($O$4:$Z$323,$H77,Z$2),0)+IF($I77&gt;0,INDEX($O$4:$Z$323,$I77,Z$2),0)+IF($J77&gt;0,INDEX($O$4:$Z$323,$J77,Z$2),0)+IF($K77&gt;0,INDEX($O$4:$Z$323,$K77,Z$2),0)+IF($L77&gt;0,INDEX($O$4:$Z$323,$L77,Z$2),0))</f>
        <v>0</v>
      </c>
      <c r="AM77" s="113">
        <f t="shared" si="12"/>
        <v>615</v>
      </c>
      <c r="AN77">
        <f t="shared" si="13"/>
        <v>676</v>
      </c>
      <c r="AO77">
        <f t="shared" si="14"/>
        <v>614</v>
      </c>
      <c r="AP77">
        <f t="shared" si="15"/>
        <v>484</v>
      </c>
      <c r="AQ77">
        <f t="shared" si="16"/>
        <v>584</v>
      </c>
      <c r="AR77">
        <f t="shared" si="17"/>
        <v>720</v>
      </c>
      <c r="AS77">
        <f t="shared" si="18"/>
        <v>739</v>
      </c>
      <c r="AT77">
        <f t="shared" si="19"/>
        <v>621</v>
      </c>
      <c r="AU77">
        <f t="shared" si="20"/>
        <v>730</v>
      </c>
      <c r="AV77">
        <f t="shared" si="21"/>
        <v>933</v>
      </c>
      <c r="AW77">
        <f t="shared" si="22"/>
        <v>696</v>
      </c>
      <c r="AX77">
        <f t="shared" si="23"/>
        <v>587</v>
      </c>
    </row>
    <row r="78" spans="1:56" hidden="1" x14ac:dyDescent="0.25">
      <c r="A78" s="113">
        <v>75</v>
      </c>
      <c r="B78" s="176" t="s">
        <v>575</v>
      </c>
      <c r="C78" s="113">
        <v>1931</v>
      </c>
      <c r="D78" s="113">
        <v>2013</v>
      </c>
      <c r="E78" s="179" t="s">
        <v>15</v>
      </c>
      <c r="F78" s="180" t="s">
        <v>15</v>
      </c>
      <c r="G78" s="357"/>
      <c r="N78" s="113">
        <f>MATCH(A78,Entrada!$A$53:$A$372,0)</f>
        <v>75</v>
      </c>
      <c r="O78">
        <f>IF(NOT(ISNA($N78)),INDEX(Entrada!$C$53:$N$372,$N78,O$2),0)</f>
        <v>798</v>
      </c>
      <c r="P78">
        <f>IF(NOT(ISNA($N78)),INDEX(Entrada!$C$53:$N$372,$N78,P$2),0)</f>
        <v>865</v>
      </c>
      <c r="Q78">
        <f>IF(NOT(ISNA($N78)),INDEX(Entrada!$C$53:$N$372,$N78,Q$2),0)</f>
        <v>784</v>
      </c>
      <c r="R78">
        <f>IF(NOT(ISNA($N78)),INDEX(Entrada!$C$53:$N$372,$N78,R$2),0)</f>
        <v>645</v>
      </c>
      <c r="S78">
        <f>IF(NOT(ISNA($N78)),INDEX(Entrada!$C$53:$N$372,$N78,S$2),0)</f>
        <v>784</v>
      </c>
      <c r="T78">
        <f>IF(NOT(ISNA($N78)),INDEX(Entrada!$C$53:$N$372,$N78,T$2),0)</f>
        <v>965</v>
      </c>
      <c r="U78" s="186">
        <f>IF(NOT(ISNA($N78)),INDEX(Entrada!$C$53:$N$372,$N78,U$2),0)</f>
        <v>967</v>
      </c>
      <c r="V78" s="192">
        <f>IF(NOT(ISNA($N78)),INDEX(Entrada!$C$53:$N$372,$N78,V$2),0)</f>
        <v>805</v>
      </c>
      <c r="W78" s="192">
        <f>IF(NOT(ISNA($N78)),INDEX(Entrada!$C$53:$N$372,$N78,W$2),0)</f>
        <v>942</v>
      </c>
      <c r="X78" s="192">
        <f>IF(NOT(ISNA($N78)),INDEX(Entrada!$C$53:$N$372,$N78,X$2),0)</f>
        <v>1203</v>
      </c>
      <c r="Y78" s="192">
        <f>IF(NOT(ISNA($N78)),INDEX(Entrada!$C$53:$N$372,$N78,Y$2),0)</f>
        <v>917</v>
      </c>
      <c r="Z78" s="192">
        <f>IF(NOT(ISNA($N78)),INDEX(Entrada!$C$53:$N$372,$N78,Z$2),0)</f>
        <v>769</v>
      </c>
      <c r="AA78" s="259">
        <f>IF(AND(NOT(_incrementaisPassadas),
      OR(
       AND(_semanaAtual&gt;Prevs!D$6,_tipo="Semanal"),
       AND(_mes&gt;AA$2,_tipo="Mensal")
      )), 0,
IF($G78&gt;0,INDEX($O$4:$Z$323,$G78,O$2),0)+IF($H78&gt;0,INDEX($O$4:$Z$323,$H78,O$2),0)+IF($I78&gt;0,INDEX($O$4:$Z$323,$I78,O$2),0)+IF($J78&gt;0,INDEX($O$4:$Z$323,$J78,O$2),0)+IF($K78&gt;0,INDEX($O$4:$Z$323,$K78,O$2),0)+IF($L78&gt;0,INDEX($O$4:$Z$323,$L78,O$2),0))</f>
        <v>0</v>
      </c>
      <c r="AB78" s="259">
        <f>IF(AND(NOT(_incrementaisPassadas),
      OR(
       AND(_semanaAtual&gt;Prevs!E$6,_tipo="Semanal"),
       AND(_mes&gt;AB$2,_tipo="Mensal")
      )), 0,
IF($G78&gt;0,INDEX($O$4:$Z$323,$G78,P$2),0)+IF($H78&gt;0,INDEX($O$4:$Z$323,$H78,P$2),0)+IF($I78&gt;0,INDEX($O$4:$Z$323,$I78,P$2),0)+IF($J78&gt;0,INDEX($O$4:$Z$323,$J78,P$2),0)+IF($K78&gt;0,INDEX($O$4:$Z$323,$K78,P$2),0)+IF($L78&gt;0,INDEX($O$4:$Z$323,$L78,P$2),0))</f>
        <v>0</v>
      </c>
      <c r="AC78" s="259">
        <f>IF(AND(NOT(_incrementaisPassadas),
      OR(
       AND(_semanaAtual&gt;Prevs!F$6,_tipo="Semanal"),
       AND(_mes&gt;AC$2,_tipo="Mensal")
      )), 0,
IF($G78&gt;0,INDEX($O$4:$Z$323,$G78,Q$2),0)+IF($H78&gt;0,INDEX($O$4:$Z$323,$H78,Q$2),0)+IF($I78&gt;0,INDEX($O$4:$Z$323,$I78,Q$2),0)+IF($J78&gt;0,INDEX($O$4:$Z$323,$J78,Q$2),0)+IF($K78&gt;0,INDEX($O$4:$Z$323,$K78,Q$2),0)+IF($L78&gt;0,INDEX($O$4:$Z$323,$L78,Q$2),0))</f>
        <v>0</v>
      </c>
      <c r="AD78" s="259">
        <f>IF(AND(NOT(_incrementaisPassadas),
      OR(
       AND(_semanaAtual&gt;Prevs!G$6,_tipo="Semanal"),
       AND(_mes&gt;AD$2,_tipo="Mensal")
      )), 0,
IF($G78&gt;0,INDEX($O$4:$Z$323,$G78,R$2),0)+IF($H78&gt;0,INDEX($O$4:$Z$323,$H78,R$2),0)+IF($I78&gt;0,INDEX($O$4:$Z$323,$I78,R$2),0)+IF($J78&gt;0,INDEX($O$4:$Z$323,$J78,R$2),0)+IF($K78&gt;0,INDEX($O$4:$Z$323,$K78,R$2),0)+IF($L78&gt;0,INDEX($O$4:$Z$323,$L78,R$2),0))</f>
        <v>0</v>
      </c>
      <c r="AE78" s="259">
        <f>IF(AND(NOT(_incrementaisPassadas),
      OR(
       AND(_semanaAtual&gt;Prevs!H$6,_tipo="Semanal"),
       AND(_mes&gt;AE$2,_tipo="Mensal")
      )), 0,
IF($G78&gt;0,INDEX($O$4:$Z$323,$G78,S$2),0)+IF($H78&gt;0,INDEX($O$4:$Z$323,$H78,S$2),0)+IF($I78&gt;0,INDEX($O$4:$Z$323,$I78,S$2),0)+IF($J78&gt;0,INDEX($O$4:$Z$323,$J78,S$2),0)+IF($K78&gt;0,INDEX($O$4:$Z$323,$K78,S$2),0)+IF($L78&gt;0,INDEX($O$4:$Z$323,$L78,S$2),0))</f>
        <v>0</v>
      </c>
      <c r="AF78" s="259">
        <f>IF(AND(NOT(_incrementaisPassadas),
      OR(
       AND(_semanaAtual&gt;Prevs!I$6,_tipo="Semanal"),
       AND(_mes&gt;AF$2,_tipo="Mensal")
      )), 0,
IF($G78&gt;0,INDEX($O$4:$Z$323,$G78,T$2),0)+IF($H78&gt;0,INDEX($O$4:$Z$323,$H78,T$2),0)+IF($I78&gt;0,INDEX($O$4:$Z$323,$I78,T$2),0)+IF($J78&gt;0,INDEX($O$4:$Z$323,$J78,T$2),0)+IF($K78&gt;0,INDEX($O$4:$Z$323,$K78,T$2),0)+IF($L78&gt;0,INDEX($O$4:$Z$323,$L78,T$2),0))</f>
        <v>0</v>
      </c>
      <c r="AG78" s="259">
        <f>IF(AND(NOT(_incrementaisPassadas),
      OR(
       AND(_semanaAtual&gt;Prevs!J$6,_tipo="Semanal"),
       AND(_mes&gt;AG$2,_tipo="Mensal")
      )), 0,
IF($G78&gt;0,INDEX($O$4:$Z$323,$G78,U$2),0)+IF($H78&gt;0,INDEX($O$4:$Z$323,$H78,U$2),0)+IF($I78&gt;0,INDEX($O$4:$Z$323,$I78,U$2),0)+IF($J78&gt;0,INDEX($O$4:$Z$323,$J78,U$2),0)+IF($K78&gt;0,INDEX($O$4:$Z$323,$K78,U$2),0)+IF($L78&gt;0,INDEX($O$4:$Z$323,$L78,U$2),0))</f>
        <v>0</v>
      </c>
      <c r="AH78" s="259">
        <f>IF(AND(NOT(_incrementaisPassadas),
      OR(
       AND(_semanaAtual&gt;Prevs!K$6,_tipo="Semanal"),
       AND(_mes&gt;AH$2,_tipo="Mensal")
      )), 0,
IF($G78&gt;0,INDEX($O$4:$Z$323,$G78,V$2),0)+IF($H78&gt;0,INDEX($O$4:$Z$323,$H78,V$2),0)+IF($I78&gt;0,INDEX($O$4:$Z$323,$I78,V$2),0)+IF($J78&gt;0,INDEX($O$4:$Z$323,$J78,V$2),0)+IF($K78&gt;0,INDEX($O$4:$Z$323,$K78,V$2),0)+IF($L78&gt;0,INDEX($O$4:$Z$323,$L78,V$2),0))</f>
        <v>0</v>
      </c>
      <c r="AI78" s="259">
        <f>IF(AND(NOT(_incrementaisPassadas),
      OR(
       AND(_semanaAtual&gt;Prevs!L$6,_tipo="Semanal"),
       AND(_mes&gt;AI$2,_tipo="Mensal")
      )), 0,
IF($G78&gt;0,INDEX($O$4:$Z$323,$G78,W$2),0)+IF($H78&gt;0,INDEX($O$4:$Z$323,$H78,W$2),0)+IF($I78&gt;0,INDEX($O$4:$Z$323,$I78,W$2),0)+IF($J78&gt;0,INDEX($O$4:$Z$323,$J78,W$2),0)+IF($K78&gt;0,INDEX($O$4:$Z$323,$K78,W$2),0)+IF($L78&gt;0,INDEX($O$4:$Z$323,$L78,W$2),0))</f>
        <v>0</v>
      </c>
      <c r="AJ78" s="259">
        <f>IF(AND(NOT(_incrementaisPassadas),
      OR(
       AND(_semanaAtual&gt;Prevs!M$6,_tipo="Semanal"),
       AND(_mes&gt;AJ$2,_tipo="Mensal")
      )), 0,
IF($G78&gt;0,INDEX($O$4:$Z$323,$G78,X$2),0)+IF($H78&gt;0,INDEX($O$4:$Z$323,$H78,X$2),0)+IF($I78&gt;0,INDEX($O$4:$Z$323,$I78,X$2),0)+IF($J78&gt;0,INDEX($O$4:$Z$323,$J78,X$2),0)+IF($K78&gt;0,INDEX($O$4:$Z$323,$K78,X$2),0)+IF($L78&gt;0,INDEX($O$4:$Z$323,$L78,X$2),0))</f>
        <v>0</v>
      </c>
      <c r="AK78" s="259">
        <f>IF(AND(NOT(_incrementaisPassadas),
      OR(
       AND(_semanaAtual&gt;Prevs!N$6,_tipo="Semanal"),
       AND(_mes&gt;AK$2,_tipo="Mensal")
      )), 0,
IF($G78&gt;0,INDEX($O$4:$Z$323,$G78,Y$2),0)+IF($H78&gt;0,INDEX($O$4:$Z$323,$H78,Y$2),0)+IF($I78&gt;0,INDEX($O$4:$Z$323,$I78,Y$2),0)+IF($J78&gt;0,INDEX($O$4:$Z$323,$J78,Y$2),0)+IF($K78&gt;0,INDEX($O$4:$Z$323,$K78,Y$2),0)+IF($L78&gt;0,INDEX($O$4:$Z$323,$L78,Y$2),0))</f>
        <v>0</v>
      </c>
      <c r="AL78" s="259">
        <f>IF(AND(NOT(_incrementaisPassadas),
      OR(
       AND(_semanaAtual&gt;Prevs!O$6,_tipo="Semanal"),
       AND(_mes&gt;AL$2,_tipo="Mensal")
      )), 0,
IF($G78&gt;0,INDEX($O$4:$Z$323,$G78,Z$2),0)+IF($H78&gt;0,INDEX($O$4:$Z$323,$H78,Z$2),0)+IF($I78&gt;0,INDEX($O$4:$Z$323,$I78,Z$2),0)+IF($J78&gt;0,INDEX($O$4:$Z$323,$J78,Z$2),0)+IF($K78&gt;0,INDEX($O$4:$Z$323,$K78,Z$2),0)+IF($L78&gt;0,INDEX($O$4:$Z$323,$L78,Z$2),0))</f>
        <v>0</v>
      </c>
      <c r="AM78" s="186">
        <f t="shared" si="12"/>
        <v>798</v>
      </c>
      <c r="AN78">
        <f t="shared" si="13"/>
        <v>865</v>
      </c>
      <c r="AO78">
        <f t="shared" si="14"/>
        <v>784</v>
      </c>
      <c r="AP78">
        <f t="shared" si="15"/>
        <v>645</v>
      </c>
      <c r="AQ78">
        <f t="shared" si="16"/>
        <v>784</v>
      </c>
      <c r="AR78">
        <f t="shared" si="17"/>
        <v>965</v>
      </c>
      <c r="AS78">
        <f t="shared" si="18"/>
        <v>967</v>
      </c>
      <c r="AT78">
        <f t="shared" si="19"/>
        <v>805</v>
      </c>
      <c r="AU78">
        <f t="shared" si="20"/>
        <v>942</v>
      </c>
      <c r="AV78">
        <f t="shared" si="21"/>
        <v>1203</v>
      </c>
      <c r="AW78">
        <f t="shared" si="22"/>
        <v>917</v>
      </c>
      <c r="AX78">
        <f t="shared" si="23"/>
        <v>769</v>
      </c>
      <c r="AY78" s="186">
        <f>AY79+MIN(AY76-10,173.5)</f>
        <v>-10</v>
      </c>
    </row>
    <row r="79" spans="1:56" hidden="1" x14ac:dyDescent="0.25">
      <c r="A79" s="113">
        <v>76</v>
      </c>
      <c r="B79" s="176" t="s">
        <v>575</v>
      </c>
      <c r="C79" s="113">
        <v>1931</v>
      </c>
      <c r="D79" s="113">
        <v>2013</v>
      </c>
      <c r="E79" s="177" t="s">
        <v>15</v>
      </c>
      <c r="F79" s="177" t="s">
        <v>15</v>
      </c>
      <c r="G79" s="357"/>
      <c r="H79" s="333"/>
      <c r="N79" s="113">
        <f>MATCH(A79,Entrada!$A$53:$A$372,0)</f>
        <v>76</v>
      </c>
      <c r="O79">
        <f>IF(NOT(ISNA($N79)),INDEX(Entrada!$C$53:$N$372,$N79,O$2),0)</f>
        <v>703</v>
      </c>
      <c r="P79">
        <f>IF(NOT(ISNA($N79)),INDEX(Entrada!$C$53:$N$372,$N79,P$2),0)</f>
        <v>768</v>
      </c>
      <c r="Q79">
        <f>IF(NOT(ISNA($N79)),INDEX(Entrada!$C$53:$N$372,$N79,Q$2),0)</f>
        <v>696</v>
      </c>
      <c r="R79">
        <f>IF(NOT(ISNA($N79)),INDEX(Entrada!$C$53:$N$372,$N79,R$2),0)</f>
        <v>565</v>
      </c>
      <c r="S79">
        <f>IF(NOT(ISNA($N79)),INDEX(Entrada!$C$53:$N$372,$N79,S$2),0)</f>
        <v>690</v>
      </c>
      <c r="T79">
        <f>IF(NOT(ISNA($N79)),INDEX(Entrada!$C$53:$N$372,$N79,T$2),0)</f>
        <v>852</v>
      </c>
      <c r="U79">
        <f>IF(NOT(ISNA($N79)),INDEX(Entrada!$C$53:$N$372,$N79,U$2),0)</f>
        <v>859</v>
      </c>
      <c r="V79" s="192">
        <f>IF(NOT(ISNA($N79)),INDEX(Entrada!$C$53:$N$372,$N79,V$2),0)</f>
        <v>714</v>
      </c>
      <c r="W79" s="192">
        <f>IF(NOT(ISNA($N79)),INDEX(Entrada!$C$53:$N$372,$N79,W$2),0)</f>
        <v>842</v>
      </c>
      <c r="X79" s="192">
        <f>IF(NOT(ISNA($N79)),INDEX(Entrada!$C$53:$N$372,$N79,X$2),0)</f>
        <v>1081</v>
      </c>
      <c r="Y79" s="192">
        <f>IF(NOT(ISNA($N79)),INDEX(Entrada!$C$53:$N$372,$N79,Y$2),0)</f>
        <v>808</v>
      </c>
      <c r="Z79" s="192">
        <f>IF(NOT(ISNA($N79)),INDEX(Entrada!$C$53:$N$372,$N79,Z$2),0)</f>
        <v>673</v>
      </c>
      <c r="AA79" s="259">
        <f>IF(AND(NOT(_incrementaisPassadas),
      OR(
       AND(_semanaAtual&gt;Prevs!D$6,_tipo="Semanal"),
       AND(_mes&gt;AA$2,_tipo="Mensal")
      )), 0,
IF($G79&gt;0,INDEX($O$4:$Z$323,$G79,O$2),0)+IF($H79&gt;0,INDEX($O$4:$Z$323,$H79,O$2),0)+IF($I79&gt;0,INDEX($O$4:$Z$323,$I79,O$2),0)+IF($J79&gt;0,INDEX($O$4:$Z$323,$J79,O$2),0)+IF($K79&gt;0,INDEX($O$4:$Z$323,$K79,O$2),0)+IF($L79&gt;0,INDEX($O$4:$Z$323,$L79,O$2),0))</f>
        <v>0</v>
      </c>
      <c r="AB79" s="259">
        <f>IF(AND(NOT(_incrementaisPassadas),
      OR(
       AND(_semanaAtual&gt;Prevs!E$6,_tipo="Semanal"),
       AND(_mes&gt;AB$2,_tipo="Mensal")
      )), 0,
IF($G79&gt;0,INDEX($O$4:$Z$323,$G79,P$2),0)+IF($H79&gt;0,INDEX($O$4:$Z$323,$H79,P$2),0)+IF($I79&gt;0,INDEX($O$4:$Z$323,$I79,P$2),0)+IF($J79&gt;0,INDEX($O$4:$Z$323,$J79,P$2),0)+IF($K79&gt;0,INDEX($O$4:$Z$323,$K79,P$2),0)+IF($L79&gt;0,INDEX($O$4:$Z$323,$L79,P$2),0))</f>
        <v>0</v>
      </c>
      <c r="AC79" s="259">
        <f>IF(AND(NOT(_incrementaisPassadas),
      OR(
       AND(_semanaAtual&gt;Prevs!F$6,_tipo="Semanal"),
       AND(_mes&gt;AC$2,_tipo="Mensal")
      )), 0,
IF($G79&gt;0,INDEX($O$4:$Z$323,$G79,Q$2),0)+IF($H79&gt;0,INDEX($O$4:$Z$323,$H79,Q$2),0)+IF($I79&gt;0,INDEX($O$4:$Z$323,$I79,Q$2),0)+IF($J79&gt;0,INDEX($O$4:$Z$323,$J79,Q$2),0)+IF($K79&gt;0,INDEX($O$4:$Z$323,$K79,Q$2),0)+IF($L79&gt;0,INDEX($O$4:$Z$323,$L79,Q$2),0))</f>
        <v>0</v>
      </c>
      <c r="AD79" s="259">
        <f>IF(AND(NOT(_incrementaisPassadas),
      OR(
       AND(_semanaAtual&gt;Prevs!G$6,_tipo="Semanal"),
       AND(_mes&gt;AD$2,_tipo="Mensal")
      )), 0,
IF($G79&gt;0,INDEX($O$4:$Z$323,$G79,R$2),0)+IF($H79&gt;0,INDEX($O$4:$Z$323,$H79,R$2),0)+IF($I79&gt;0,INDEX($O$4:$Z$323,$I79,R$2),0)+IF($J79&gt;0,INDEX($O$4:$Z$323,$J79,R$2),0)+IF($K79&gt;0,INDEX($O$4:$Z$323,$K79,R$2),0)+IF($L79&gt;0,INDEX($O$4:$Z$323,$L79,R$2),0))</f>
        <v>0</v>
      </c>
      <c r="AE79" s="259">
        <f>IF(AND(NOT(_incrementaisPassadas),
      OR(
       AND(_semanaAtual&gt;Prevs!H$6,_tipo="Semanal"),
       AND(_mes&gt;AE$2,_tipo="Mensal")
      )), 0,
IF($G79&gt;0,INDEX($O$4:$Z$323,$G79,S$2),0)+IF($H79&gt;0,INDEX($O$4:$Z$323,$H79,S$2),0)+IF($I79&gt;0,INDEX($O$4:$Z$323,$I79,S$2),0)+IF($J79&gt;0,INDEX($O$4:$Z$323,$J79,S$2),0)+IF($K79&gt;0,INDEX($O$4:$Z$323,$K79,S$2),0)+IF($L79&gt;0,INDEX($O$4:$Z$323,$L79,S$2),0))</f>
        <v>0</v>
      </c>
      <c r="AF79" s="259">
        <f>IF(AND(NOT(_incrementaisPassadas),
      OR(
       AND(_semanaAtual&gt;Prevs!I$6,_tipo="Semanal"),
       AND(_mes&gt;AF$2,_tipo="Mensal")
      )), 0,
IF($G79&gt;0,INDEX($O$4:$Z$323,$G79,T$2),0)+IF($H79&gt;0,INDEX($O$4:$Z$323,$H79,T$2),0)+IF($I79&gt;0,INDEX($O$4:$Z$323,$I79,T$2),0)+IF($J79&gt;0,INDEX($O$4:$Z$323,$J79,T$2),0)+IF($K79&gt;0,INDEX($O$4:$Z$323,$K79,T$2),0)+IF($L79&gt;0,INDEX($O$4:$Z$323,$L79,T$2),0))</f>
        <v>0</v>
      </c>
      <c r="AG79" s="259">
        <f>IF(AND(NOT(_incrementaisPassadas),
      OR(
       AND(_semanaAtual&gt;Prevs!J$6,_tipo="Semanal"),
       AND(_mes&gt;AG$2,_tipo="Mensal")
      )), 0,
IF($G79&gt;0,INDEX($O$4:$Z$323,$G79,U$2),0)+IF($H79&gt;0,INDEX($O$4:$Z$323,$H79,U$2),0)+IF($I79&gt;0,INDEX($O$4:$Z$323,$I79,U$2),0)+IF($J79&gt;0,INDEX($O$4:$Z$323,$J79,U$2),0)+IF($K79&gt;0,INDEX($O$4:$Z$323,$K79,U$2),0)+IF($L79&gt;0,INDEX($O$4:$Z$323,$L79,U$2),0))</f>
        <v>0</v>
      </c>
      <c r="AH79" s="259">
        <f>IF(AND(NOT(_incrementaisPassadas),
      OR(
       AND(_semanaAtual&gt;Prevs!K$6,_tipo="Semanal"),
       AND(_mes&gt;AH$2,_tipo="Mensal")
      )), 0,
IF($G79&gt;0,INDEX($O$4:$Z$323,$G79,V$2),0)+IF($H79&gt;0,INDEX($O$4:$Z$323,$H79,V$2),0)+IF($I79&gt;0,INDEX($O$4:$Z$323,$I79,V$2),0)+IF($J79&gt;0,INDEX($O$4:$Z$323,$J79,V$2),0)+IF($K79&gt;0,INDEX($O$4:$Z$323,$K79,V$2),0)+IF($L79&gt;0,INDEX($O$4:$Z$323,$L79,V$2),0))</f>
        <v>0</v>
      </c>
      <c r="AI79" s="259">
        <f>IF(AND(NOT(_incrementaisPassadas),
      OR(
       AND(_semanaAtual&gt;Prevs!L$6,_tipo="Semanal"),
       AND(_mes&gt;AI$2,_tipo="Mensal")
      )), 0,
IF($G79&gt;0,INDEX($O$4:$Z$323,$G79,W$2),0)+IF($H79&gt;0,INDEX($O$4:$Z$323,$H79,W$2),0)+IF($I79&gt;0,INDEX($O$4:$Z$323,$I79,W$2),0)+IF($J79&gt;0,INDEX($O$4:$Z$323,$J79,W$2),0)+IF($K79&gt;0,INDEX($O$4:$Z$323,$K79,W$2),0)+IF($L79&gt;0,INDEX($O$4:$Z$323,$L79,W$2),0))</f>
        <v>0</v>
      </c>
      <c r="AJ79" s="259">
        <f>IF(AND(NOT(_incrementaisPassadas),
      OR(
       AND(_semanaAtual&gt;Prevs!M$6,_tipo="Semanal"),
       AND(_mes&gt;AJ$2,_tipo="Mensal")
      )), 0,
IF($G79&gt;0,INDEX($O$4:$Z$323,$G79,X$2),0)+IF($H79&gt;0,INDEX($O$4:$Z$323,$H79,X$2),0)+IF($I79&gt;0,INDEX($O$4:$Z$323,$I79,X$2),0)+IF($J79&gt;0,INDEX($O$4:$Z$323,$J79,X$2),0)+IF($K79&gt;0,INDEX($O$4:$Z$323,$K79,X$2),0)+IF($L79&gt;0,INDEX($O$4:$Z$323,$L79,X$2),0))</f>
        <v>0</v>
      </c>
      <c r="AK79" s="259">
        <f>IF(AND(NOT(_incrementaisPassadas),
      OR(
       AND(_semanaAtual&gt;Prevs!N$6,_tipo="Semanal"),
       AND(_mes&gt;AK$2,_tipo="Mensal")
      )), 0,
IF($G79&gt;0,INDEX($O$4:$Z$323,$G79,Y$2),0)+IF($H79&gt;0,INDEX($O$4:$Z$323,$H79,Y$2),0)+IF($I79&gt;0,INDEX($O$4:$Z$323,$I79,Y$2),0)+IF($J79&gt;0,INDEX($O$4:$Z$323,$J79,Y$2),0)+IF($K79&gt;0,INDEX($O$4:$Z$323,$K79,Y$2),0)+IF($L79&gt;0,INDEX($O$4:$Z$323,$L79,Y$2),0))</f>
        <v>0</v>
      </c>
      <c r="AL79" s="259">
        <f>IF(AND(NOT(_incrementaisPassadas),
      OR(
       AND(_semanaAtual&gt;Prevs!O$6,_tipo="Semanal"),
       AND(_mes&gt;AL$2,_tipo="Mensal")
      )), 0,
IF($G79&gt;0,INDEX($O$4:$Z$323,$G79,Z$2),0)+IF($H79&gt;0,INDEX($O$4:$Z$323,$H79,Z$2),0)+IF($I79&gt;0,INDEX($O$4:$Z$323,$I79,Z$2),0)+IF($J79&gt;0,INDEX($O$4:$Z$323,$J79,Z$2),0)+IF($K79&gt;0,INDEX($O$4:$Z$323,$K79,Z$2),0)+IF($L79&gt;0,INDEX($O$4:$Z$323,$L79,Z$2),0))</f>
        <v>0</v>
      </c>
      <c r="AM79" s="113">
        <f t="shared" si="12"/>
        <v>703</v>
      </c>
      <c r="AN79">
        <f t="shared" si="13"/>
        <v>768</v>
      </c>
      <c r="AO79">
        <f t="shared" si="14"/>
        <v>696</v>
      </c>
      <c r="AP79">
        <f t="shared" si="15"/>
        <v>565</v>
      </c>
      <c r="AQ79">
        <f t="shared" si="16"/>
        <v>690</v>
      </c>
      <c r="AR79">
        <f t="shared" si="17"/>
        <v>852</v>
      </c>
      <c r="AS79">
        <f t="shared" si="18"/>
        <v>859</v>
      </c>
      <c r="AT79">
        <f t="shared" si="19"/>
        <v>714</v>
      </c>
      <c r="AU79">
        <f t="shared" si="20"/>
        <v>842</v>
      </c>
      <c r="AV79">
        <f t="shared" si="21"/>
        <v>1081</v>
      </c>
      <c r="AW79">
        <f t="shared" si="22"/>
        <v>808</v>
      </c>
      <c r="AX79">
        <f t="shared" si="23"/>
        <v>673</v>
      </c>
      <c r="BC79" s="259">
        <v>74</v>
      </c>
    </row>
    <row r="80" spans="1:56" hidden="1" x14ac:dyDescent="0.25">
      <c r="A80" s="113">
        <v>77</v>
      </c>
      <c r="B80" s="176" t="s">
        <v>241</v>
      </c>
      <c r="C80" s="113">
        <v>1931</v>
      </c>
      <c r="D80" s="113">
        <v>2013</v>
      </c>
      <c r="E80" s="177" t="s">
        <v>15</v>
      </c>
      <c r="F80" s="177" t="s">
        <v>15</v>
      </c>
      <c r="G80" s="357"/>
      <c r="N80" s="113">
        <f>MATCH(A80,Entrada!$A$53:$A$372,0)</f>
        <v>77</v>
      </c>
      <c r="O80">
        <f>IF(NOT(ISNA($N80)),INDEX(Entrada!$C$53:$N$372,$N80,O$2),0)</f>
        <v>914</v>
      </c>
      <c r="P80">
        <f>IF(NOT(ISNA($N80)),INDEX(Entrada!$C$53:$N$372,$N80,P$2),0)</f>
        <v>987</v>
      </c>
      <c r="Q80">
        <f>IF(NOT(ISNA($N80)),INDEX(Entrada!$C$53:$N$372,$N80,Q$2),0)</f>
        <v>877</v>
      </c>
      <c r="R80">
        <f>IF(NOT(ISNA($N80)),INDEX(Entrada!$C$53:$N$372,$N80,R$2),0)</f>
        <v>760</v>
      </c>
      <c r="S80">
        <f>IF(NOT(ISNA($N80)),INDEX(Entrada!$C$53:$N$372,$N80,S$2),0)</f>
        <v>950</v>
      </c>
      <c r="T80">
        <f>IF(NOT(ISNA($N80)),INDEX(Entrada!$C$53:$N$372,$N80,T$2),0)</f>
        <v>1181</v>
      </c>
      <c r="U80">
        <f>IF(NOT(ISNA($N80)),INDEX(Entrada!$C$53:$N$372,$N80,U$2),0)</f>
        <v>1158</v>
      </c>
      <c r="V80" s="192">
        <f>IF(NOT(ISNA($N80)),INDEX(Entrada!$C$53:$N$372,$N80,V$2),0)</f>
        <v>938</v>
      </c>
      <c r="W80" s="192">
        <f>IF(NOT(ISNA($N80)),INDEX(Entrada!$C$53:$N$372,$N80,W$2),0)</f>
        <v>1109</v>
      </c>
      <c r="X80" s="192">
        <f>IF(NOT(ISNA($N80)),INDEX(Entrada!$C$53:$N$372,$N80,X$2),0)</f>
        <v>1439</v>
      </c>
      <c r="Y80" s="192">
        <f>IF(NOT(ISNA($N80)),INDEX(Entrada!$C$53:$N$372,$N80,Y$2),0)</f>
        <v>1077</v>
      </c>
      <c r="Z80" s="192">
        <f>IF(NOT(ISNA($N80)),INDEX(Entrada!$C$53:$N$372,$N80,Z$2),0)</f>
        <v>887</v>
      </c>
      <c r="AA80" s="259">
        <f>IF(AND(NOT(_incrementaisPassadas),
      OR(
       AND(_semanaAtual&gt;Prevs!D$6,_tipo="Semanal"),
       AND(_mes&gt;AA$2,_tipo="Mensal")
      )), 0,
IF($G80&gt;0,INDEX($O$4:$Z$323,$G80,O$2),0)+IF($H80&gt;0,INDEX($O$4:$Z$323,$H80,O$2),0)+IF($I80&gt;0,INDEX($O$4:$Z$323,$I80,O$2),0)+IF($J80&gt;0,INDEX($O$4:$Z$323,$J80,O$2),0)+IF($K80&gt;0,INDEX($O$4:$Z$323,$K80,O$2),0)+IF($L80&gt;0,INDEX($O$4:$Z$323,$L80,O$2),0))</f>
        <v>0</v>
      </c>
      <c r="AB80" s="259">
        <f>IF(AND(NOT(_incrementaisPassadas),
      OR(
       AND(_semanaAtual&gt;Prevs!E$6,_tipo="Semanal"),
       AND(_mes&gt;AB$2,_tipo="Mensal")
      )), 0,
IF($G80&gt;0,INDEX($O$4:$Z$323,$G80,P$2),0)+IF($H80&gt;0,INDEX($O$4:$Z$323,$H80,P$2),0)+IF($I80&gt;0,INDEX($O$4:$Z$323,$I80,P$2),0)+IF($J80&gt;0,INDEX($O$4:$Z$323,$J80,P$2),0)+IF($K80&gt;0,INDEX($O$4:$Z$323,$K80,P$2),0)+IF($L80&gt;0,INDEX($O$4:$Z$323,$L80,P$2),0))</f>
        <v>0</v>
      </c>
      <c r="AC80" s="259">
        <f>IF(AND(NOT(_incrementaisPassadas),
      OR(
       AND(_semanaAtual&gt;Prevs!F$6,_tipo="Semanal"),
       AND(_mes&gt;AC$2,_tipo="Mensal")
      )), 0,
IF($G80&gt;0,INDEX($O$4:$Z$323,$G80,Q$2),0)+IF($H80&gt;0,INDEX($O$4:$Z$323,$H80,Q$2),0)+IF($I80&gt;0,INDEX($O$4:$Z$323,$I80,Q$2),0)+IF($J80&gt;0,INDEX($O$4:$Z$323,$J80,Q$2),0)+IF($K80&gt;0,INDEX($O$4:$Z$323,$K80,Q$2),0)+IF($L80&gt;0,INDEX($O$4:$Z$323,$L80,Q$2),0))</f>
        <v>0</v>
      </c>
      <c r="AD80" s="259">
        <f>IF(AND(NOT(_incrementaisPassadas),
      OR(
       AND(_semanaAtual&gt;Prevs!G$6,_tipo="Semanal"),
       AND(_mes&gt;AD$2,_tipo="Mensal")
      )), 0,
IF($G80&gt;0,INDEX($O$4:$Z$323,$G80,R$2),0)+IF($H80&gt;0,INDEX($O$4:$Z$323,$H80,R$2),0)+IF($I80&gt;0,INDEX($O$4:$Z$323,$I80,R$2),0)+IF($J80&gt;0,INDEX($O$4:$Z$323,$J80,R$2),0)+IF($K80&gt;0,INDEX($O$4:$Z$323,$K80,R$2),0)+IF($L80&gt;0,INDEX($O$4:$Z$323,$L80,R$2),0))</f>
        <v>0</v>
      </c>
      <c r="AE80" s="259">
        <f>IF(AND(NOT(_incrementaisPassadas),
      OR(
       AND(_semanaAtual&gt;Prevs!H$6,_tipo="Semanal"),
       AND(_mes&gt;AE$2,_tipo="Mensal")
      )), 0,
IF($G80&gt;0,INDEX($O$4:$Z$323,$G80,S$2),0)+IF($H80&gt;0,INDEX($O$4:$Z$323,$H80,S$2),0)+IF($I80&gt;0,INDEX($O$4:$Z$323,$I80,S$2),0)+IF($J80&gt;0,INDEX($O$4:$Z$323,$J80,S$2),0)+IF($K80&gt;0,INDEX($O$4:$Z$323,$K80,S$2),0)+IF($L80&gt;0,INDEX($O$4:$Z$323,$L80,S$2),0))</f>
        <v>0</v>
      </c>
      <c r="AF80" s="259">
        <f>IF(AND(NOT(_incrementaisPassadas),
      OR(
       AND(_semanaAtual&gt;Prevs!I$6,_tipo="Semanal"),
       AND(_mes&gt;AF$2,_tipo="Mensal")
      )), 0,
IF($G80&gt;0,INDEX($O$4:$Z$323,$G80,T$2),0)+IF($H80&gt;0,INDEX($O$4:$Z$323,$H80,T$2),0)+IF($I80&gt;0,INDEX($O$4:$Z$323,$I80,T$2),0)+IF($J80&gt;0,INDEX($O$4:$Z$323,$J80,T$2),0)+IF($K80&gt;0,INDEX($O$4:$Z$323,$K80,T$2),0)+IF($L80&gt;0,INDEX($O$4:$Z$323,$L80,T$2),0))</f>
        <v>0</v>
      </c>
      <c r="AG80" s="259">
        <f>IF(AND(NOT(_incrementaisPassadas),
      OR(
       AND(_semanaAtual&gt;Prevs!J$6,_tipo="Semanal"),
       AND(_mes&gt;AG$2,_tipo="Mensal")
      )), 0,
IF($G80&gt;0,INDEX($O$4:$Z$323,$G80,U$2),0)+IF($H80&gt;0,INDEX($O$4:$Z$323,$H80,U$2),0)+IF($I80&gt;0,INDEX($O$4:$Z$323,$I80,U$2),0)+IF($J80&gt;0,INDEX($O$4:$Z$323,$J80,U$2),0)+IF($K80&gt;0,INDEX($O$4:$Z$323,$K80,U$2),0)+IF($L80&gt;0,INDEX($O$4:$Z$323,$L80,U$2),0))</f>
        <v>0</v>
      </c>
      <c r="AH80" s="259">
        <f>IF(AND(NOT(_incrementaisPassadas),
      OR(
       AND(_semanaAtual&gt;Prevs!K$6,_tipo="Semanal"),
       AND(_mes&gt;AH$2,_tipo="Mensal")
      )), 0,
IF($G80&gt;0,INDEX($O$4:$Z$323,$G80,V$2),0)+IF($H80&gt;0,INDEX($O$4:$Z$323,$H80,V$2),0)+IF($I80&gt;0,INDEX($O$4:$Z$323,$I80,V$2),0)+IF($J80&gt;0,INDEX($O$4:$Z$323,$J80,V$2),0)+IF($K80&gt;0,INDEX($O$4:$Z$323,$K80,V$2),0)+IF($L80&gt;0,INDEX($O$4:$Z$323,$L80,V$2),0))</f>
        <v>0</v>
      </c>
      <c r="AI80" s="259">
        <f>IF(AND(NOT(_incrementaisPassadas),
      OR(
       AND(_semanaAtual&gt;Prevs!L$6,_tipo="Semanal"),
       AND(_mes&gt;AI$2,_tipo="Mensal")
      )), 0,
IF($G80&gt;0,INDEX($O$4:$Z$323,$G80,W$2),0)+IF($H80&gt;0,INDEX($O$4:$Z$323,$H80,W$2),0)+IF($I80&gt;0,INDEX($O$4:$Z$323,$I80,W$2),0)+IF($J80&gt;0,INDEX($O$4:$Z$323,$J80,W$2),0)+IF($K80&gt;0,INDEX($O$4:$Z$323,$K80,W$2),0)+IF($L80&gt;0,INDEX($O$4:$Z$323,$L80,W$2),0))</f>
        <v>0</v>
      </c>
      <c r="AJ80" s="259">
        <f>IF(AND(NOT(_incrementaisPassadas),
      OR(
       AND(_semanaAtual&gt;Prevs!M$6,_tipo="Semanal"),
       AND(_mes&gt;AJ$2,_tipo="Mensal")
      )), 0,
IF($G80&gt;0,INDEX($O$4:$Z$323,$G80,X$2),0)+IF($H80&gt;0,INDEX($O$4:$Z$323,$H80,X$2),0)+IF($I80&gt;0,INDEX($O$4:$Z$323,$I80,X$2),0)+IF($J80&gt;0,INDEX($O$4:$Z$323,$J80,X$2),0)+IF($K80&gt;0,INDEX($O$4:$Z$323,$K80,X$2),0)+IF($L80&gt;0,INDEX($O$4:$Z$323,$L80,X$2),0))</f>
        <v>0</v>
      </c>
      <c r="AK80" s="259">
        <f>IF(AND(NOT(_incrementaisPassadas),
      OR(
       AND(_semanaAtual&gt;Prevs!N$6,_tipo="Semanal"),
       AND(_mes&gt;AK$2,_tipo="Mensal")
      )), 0,
IF($G80&gt;0,INDEX($O$4:$Z$323,$G80,Y$2),0)+IF($H80&gt;0,INDEX($O$4:$Z$323,$H80,Y$2),0)+IF($I80&gt;0,INDEX($O$4:$Z$323,$I80,Y$2),0)+IF($J80&gt;0,INDEX($O$4:$Z$323,$J80,Y$2),0)+IF($K80&gt;0,INDEX($O$4:$Z$323,$K80,Y$2),0)+IF($L80&gt;0,INDEX($O$4:$Z$323,$L80,Y$2),0))</f>
        <v>0</v>
      </c>
      <c r="AL80" s="259">
        <f>IF(AND(NOT(_incrementaisPassadas),
      OR(
       AND(_semanaAtual&gt;Prevs!O$6,_tipo="Semanal"),
       AND(_mes&gt;AL$2,_tipo="Mensal")
      )), 0,
IF($G80&gt;0,INDEX($O$4:$Z$323,$G80,Z$2),0)+IF($H80&gt;0,INDEX($O$4:$Z$323,$H80,Z$2),0)+IF($I80&gt;0,INDEX($O$4:$Z$323,$I80,Z$2),0)+IF($J80&gt;0,INDEX($O$4:$Z$323,$J80,Z$2),0)+IF($K80&gt;0,INDEX($O$4:$Z$323,$K80,Z$2),0)+IF($L80&gt;0,INDEX($O$4:$Z$323,$L80,Z$2),0))</f>
        <v>0</v>
      </c>
      <c r="AM80" s="113">
        <f t="shared" si="12"/>
        <v>914</v>
      </c>
      <c r="AN80">
        <f t="shared" si="13"/>
        <v>987</v>
      </c>
      <c r="AO80">
        <f t="shared" si="14"/>
        <v>877</v>
      </c>
      <c r="AP80">
        <f t="shared" si="15"/>
        <v>760</v>
      </c>
      <c r="AQ80">
        <f t="shared" si="16"/>
        <v>950</v>
      </c>
      <c r="AR80">
        <f t="shared" si="17"/>
        <v>1181</v>
      </c>
      <c r="AS80">
        <f t="shared" si="18"/>
        <v>1158</v>
      </c>
      <c r="AT80">
        <f t="shared" si="19"/>
        <v>938</v>
      </c>
      <c r="AU80">
        <f t="shared" si="20"/>
        <v>1109</v>
      </c>
      <c r="AV80">
        <f t="shared" si="21"/>
        <v>1439</v>
      </c>
      <c r="AW80">
        <f t="shared" si="22"/>
        <v>1077</v>
      </c>
      <c r="AX80">
        <f t="shared" si="23"/>
        <v>887</v>
      </c>
      <c r="BC80" s="259">
        <v>73</v>
      </c>
      <c r="BD80" s="259">
        <v>76</v>
      </c>
    </row>
    <row r="81" spans="1:55" hidden="1" x14ac:dyDescent="0.25">
      <c r="A81" s="113">
        <v>78</v>
      </c>
      <c r="B81" s="176" t="s">
        <v>174</v>
      </c>
      <c r="C81" s="113">
        <v>1931</v>
      </c>
      <c r="D81" s="113">
        <v>2013</v>
      </c>
      <c r="E81" s="177" t="s">
        <v>15</v>
      </c>
      <c r="F81" s="177" t="s">
        <v>15</v>
      </c>
      <c r="G81" s="357"/>
      <c r="H81" s="333"/>
      <c r="N81" s="113">
        <f>MATCH(A81,Entrada!$A$53:$A$372,0)</f>
        <v>78</v>
      </c>
      <c r="O81">
        <f>IF(NOT(ISNA($N81)),INDEX(Entrada!$C$53:$N$372,$N81,O$2),0)</f>
        <v>952</v>
      </c>
      <c r="P81">
        <f>IF(NOT(ISNA($N81)),INDEX(Entrada!$C$53:$N$372,$N81,P$2),0)</f>
        <v>1027</v>
      </c>
      <c r="Q81">
        <f>IF(NOT(ISNA($N81)),INDEX(Entrada!$C$53:$N$372,$N81,Q$2),0)</f>
        <v>916</v>
      </c>
      <c r="R81">
        <f>IF(NOT(ISNA($N81)),INDEX(Entrada!$C$53:$N$372,$N81,R$2),0)</f>
        <v>796</v>
      </c>
      <c r="S81">
        <f>IF(NOT(ISNA($N81)),INDEX(Entrada!$C$53:$N$372,$N81,S$2),0)</f>
        <v>998</v>
      </c>
      <c r="T81">
        <f>IF(NOT(ISNA($N81)),INDEX(Entrada!$C$53:$N$372,$N81,T$2),0)</f>
        <v>1239</v>
      </c>
      <c r="U81">
        <f>IF(NOT(ISNA($N81)),INDEX(Entrada!$C$53:$N$372,$N81,U$2),0)</f>
        <v>1213</v>
      </c>
      <c r="V81" s="192">
        <f>IF(NOT(ISNA($N81)),INDEX(Entrada!$C$53:$N$372,$N81,V$2),0)</f>
        <v>982</v>
      </c>
      <c r="W81" s="192">
        <f>IF(NOT(ISNA($N81)),INDEX(Entrada!$C$53:$N$372,$N81,W$2),0)</f>
        <v>1154</v>
      </c>
      <c r="X81" s="192">
        <f>IF(NOT(ISNA($N81)),INDEX(Entrada!$C$53:$N$372,$N81,X$2),0)</f>
        <v>1513</v>
      </c>
      <c r="Y81" s="192">
        <f>IF(NOT(ISNA($N81)),INDEX(Entrada!$C$53:$N$372,$N81,Y$2),0)</f>
        <v>1135</v>
      </c>
      <c r="Z81" s="192">
        <f>IF(NOT(ISNA($N81)),INDEX(Entrada!$C$53:$N$372,$N81,Z$2),0)</f>
        <v>930</v>
      </c>
      <c r="AA81" s="259">
        <f>IF(AND(NOT(_incrementaisPassadas),
      OR(
       AND(_semanaAtual&gt;Prevs!D$6,_tipo="Semanal"),
       AND(_mes&gt;AA$2,_tipo="Mensal")
      )), 0,
IF($G81&gt;0,INDEX($O$4:$Z$323,$G81,O$2),0)+IF($H81&gt;0,INDEX($O$4:$Z$323,$H81,O$2),0)+IF($I81&gt;0,INDEX($O$4:$Z$323,$I81,O$2),0)+IF($J81&gt;0,INDEX($O$4:$Z$323,$J81,O$2),0)+IF($K81&gt;0,INDEX($O$4:$Z$323,$K81,O$2),0)+IF($L81&gt;0,INDEX($O$4:$Z$323,$L81,O$2),0))</f>
        <v>0</v>
      </c>
      <c r="AB81" s="259">
        <f>IF(AND(NOT(_incrementaisPassadas),
      OR(
       AND(_semanaAtual&gt;Prevs!E$6,_tipo="Semanal"),
       AND(_mes&gt;AB$2,_tipo="Mensal")
      )), 0,
IF($G81&gt;0,INDEX($O$4:$Z$323,$G81,P$2),0)+IF($H81&gt;0,INDEX($O$4:$Z$323,$H81,P$2),0)+IF($I81&gt;0,INDEX($O$4:$Z$323,$I81,P$2),0)+IF($J81&gt;0,INDEX($O$4:$Z$323,$J81,P$2),0)+IF($K81&gt;0,INDEX($O$4:$Z$323,$K81,P$2),0)+IF($L81&gt;0,INDEX($O$4:$Z$323,$L81,P$2),0))</f>
        <v>0</v>
      </c>
      <c r="AC81" s="259">
        <f>IF(AND(NOT(_incrementaisPassadas),
      OR(
       AND(_semanaAtual&gt;Prevs!F$6,_tipo="Semanal"),
       AND(_mes&gt;AC$2,_tipo="Mensal")
      )), 0,
IF($G81&gt;0,INDEX($O$4:$Z$323,$G81,Q$2),0)+IF($H81&gt;0,INDEX($O$4:$Z$323,$H81,Q$2),0)+IF($I81&gt;0,INDEX($O$4:$Z$323,$I81,Q$2),0)+IF($J81&gt;0,INDEX($O$4:$Z$323,$J81,Q$2),0)+IF($K81&gt;0,INDEX($O$4:$Z$323,$K81,Q$2),0)+IF($L81&gt;0,INDEX($O$4:$Z$323,$L81,Q$2),0))</f>
        <v>0</v>
      </c>
      <c r="AD81" s="259">
        <f>IF(AND(NOT(_incrementaisPassadas),
      OR(
       AND(_semanaAtual&gt;Prevs!G$6,_tipo="Semanal"),
       AND(_mes&gt;AD$2,_tipo="Mensal")
      )), 0,
IF($G81&gt;0,INDEX($O$4:$Z$323,$G81,R$2),0)+IF($H81&gt;0,INDEX($O$4:$Z$323,$H81,R$2),0)+IF($I81&gt;0,INDEX($O$4:$Z$323,$I81,R$2),0)+IF($J81&gt;0,INDEX($O$4:$Z$323,$J81,R$2),0)+IF($K81&gt;0,INDEX($O$4:$Z$323,$K81,R$2),0)+IF($L81&gt;0,INDEX($O$4:$Z$323,$L81,R$2),0))</f>
        <v>0</v>
      </c>
      <c r="AE81" s="259">
        <f>IF(AND(NOT(_incrementaisPassadas),
      OR(
       AND(_semanaAtual&gt;Prevs!H$6,_tipo="Semanal"),
       AND(_mes&gt;AE$2,_tipo="Mensal")
      )), 0,
IF($G81&gt;0,INDEX($O$4:$Z$323,$G81,S$2),0)+IF($H81&gt;0,INDEX($O$4:$Z$323,$H81,S$2),0)+IF($I81&gt;0,INDEX($O$4:$Z$323,$I81,S$2),0)+IF($J81&gt;0,INDEX($O$4:$Z$323,$J81,S$2),0)+IF($K81&gt;0,INDEX($O$4:$Z$323,$K81,S$2),0)+IF($L81&gt;0,INDEX($O$4:$Z$323,$L81,S$2),0))</f>
        <v>0</v>
      </c>
      <c r="AF81" s="259">
        <f>IF(AND(NOT(_incrementaisPassadas),
      OR(
       AND(_semanaAtual&gt;Prevs!I$6,_tipo="Semanal"),
       AND(_mes&gt;AF$2,_tipo="Mensal")
      )), 0,
IF($G81&gt;0,INDEX($O$4:$Z$323,$G81,T$2),0)+IF($H81&gt;0,INDEX($O$4:$Z$323,$H81,T$2),0)+IF($I81&gt;0,INDEX($O$4:$Z$323,$I81,T$2),0)+IF($J81&gt;0,INDEX($O$4:$Z$323,$J81,T$2),0)+IF($K81&gt;0,INDEX($O$4:$Z$323,$K81,T$2),0)+IF($L81&gt;0,INDEX($O$4:$Z$323,$L81,T$2),0))</f>
        <v>0</v>
      </c>
      <c r="AG81" s="259">
        <f>IF(AND(NOT(_incrementaisPassadas),
      OR(
       AND(_semanaAtual&gt;Prevs!J$6,_tipo="Semanal"),
       AND(_mes&gt;AG$2,_tipo="Mensal")
      )), 0,
IF($G81&gt;0,INDEX($O$4:$Z$323,$G81,U$2),0)+IF($H81&gt;0,INDEX($O$4:$Z$323,$H81,U$2),0)+IF($I81&gt;0,INDEX($O$4:$Z$323,$I81,U$2),0)+IF($J81&gt;0,INDEX($O$4:$Z$323,$J81,U$2),0)+IF($K81&gt;0,INDEX($O$4:$Z$323,$K81,U$2),0)+IF($L81&gt;0,INDEX($O$4:$Z$323,$L81,U$2),0))</f>
        <v>0</v>
      </c>
      <c r="AH81" s="259">
        <f>IF(AND(NOT(_incrementaisPassadas),
      OR(
       AND(_semanaAtual&gt;Prevs!K$6,_tipo="Semanal"),
       AND(_mes&gt;AH$2,_tipo="Mensal")
      )), 0,
IF($G81&gt;0,INDEX($O$4:$Z$323,$G81,V$2),0)+IF($H81&gt;0,INDEX($O$4:$Z$323,$H81,V$2),0)+IF($I81&gt;0,INDEX($O$4:$Z$323,$I81,V$2),0)+IF($J81&gt;0,INDEX($O$4:$Z$323,$J81,V$2),0)+IF($K81&gt;0,INDEX($O$4:$Z$323,$K81,V$2),0)+IF($L81&gt;0,INDEX($O$4:$Z$323,$L81,V$2),0))</f>
        <v>0</v>
      </c>
      <c r="AI81" s="259">
        <f>IF(AND(NOT(_incrementaisPassadas),
      OR(
       AND(_semanaAtual&gt;Prevs!L$6,_tipo="Semanal"),
       AND(_mes&gt;AI$2,_tipo="Mensal")
      )), 0,
IF($G81&gt;0,INDEX($O$4:$Z$323,$G81,W$2),0)+IF($H81&gt;0,INDEX($O$4:$Z$323,$H81,W$2),0)+IF($I81&gt;0,INDEX($O$4:$Z$323,$I81,W$2),0)+IF($J81&gt;0,INDEX($O$4:$Z$323,$J81,W$2),0)+IF($K81&gt;0,INDEX($O$4:$Z$323,$K81,W$2),0)+IF($L81&gt;0,INDEX($O$4:$Z$323,$L81,W$2),0))</f>
        <v>0</v>
      </c>
      <c r="AJ81" s="259">
        <f>IF(AND(NOT(_incrementaisPassadas),
      OR(
       AND(_semanaAtual&gt;Prevs!M$6,_tipo="Semanal"),
       AND(_mes&gt;AJ$2,_tipo="Mensal")
      )), 0,
IF($G81&gt;0,INDEX($O$4:$Z$323,$G81,X$2),0)+IF($H81&gt;0,INDEX($O$4:$Z$323,$H81,X$2),0)+IF($I81&gt;0,INDEX($O$4:$Z$323,$I81,X$2),0)+IF($J81&gt;0,INDEX($O$4:$Z$323,$J81,X$2),0)+IF($K81&gt;0,INDEX($O$4:$Z$323,$K81,X$2),0)+IF($L81&gt;0,INDEX($O$4:$Z$323,$L81,X$2),0))</f>
        <v>0</v>
      </c>
      <c r="AK81" s="259">
        <f>IF(AND(NOT(_incrementaisPassadas),
      OR(
       AND(_semanaAtual&gt;Prevs!N$6,_tipo="Semanal"),
       AND(_mes&gt;AK$2,_tipo="Mensal")
      )), 0,
IF($G81&gt;0,INDEX($O$4:$Z$323,$G81,Y$2),0)+IF($H81&gt;0,INDEX($O$4:$Z$323,$H81,Y$2),0)+IF($I81&gt;0,INDEX($O$4:$Z$323,$I81,Y$2),0)+IF($J81&gt;0,INDEX($O$4:$Z$323,$J81,Y$2),0)+IF($K81&gt;0,INDEX($O$4:$Z$323,$K81,Y$2),0)+IF($L81&gt;0,INDEX($O$4:$Z$323,$L81,Y$2),0))</f>
        <v>0</v>
      </c>
      <c r="AL81" s="259">
        <f>IF(AND(NOT(_incrementaisPassadas),
      OR(
       AND(_semanaAtual&gt;Prevs!O$6,_tipo="Semanal"),
       AND(_mes&gt;AL$2,_tipo="Mensal")
      )), 0,
IF($G81&gt;0,INDEX($O$4:$Z$323,$G81,Z$2),0)+IF($H81&gt;0,INDEX($O$4:$Z$323,$H81,Z$2),0)+IF($I81&gt;0,INDEX($O$4:$Z$323,$I81,Z$2),0)+IF($J81&gt;0,INDEX($O$4:$Z$323,$J81,Z$2),0)+IF($K81&gt;0,INDEX($O$4:$Z$323,$K81,Z$2),0)+IF($L81&gt;0,INDEX($O$4:$Z$323,$L81,Z$2),0))</f>
        <v>0</v>
      </c>
      <c r="AM81" s="113">
        <f t="shared" si="12"/>
        <v>952</v>
      </c>
      <c r="AN81">
        <f t="shared" si="13"/>
        <v>1027</v>
      </c>
      <c r="AO81">
        <f t="shared" si="14"/>
        <v>916</v>
      </c>
      <c r="AP81">
        <f t="shared" si="15"/>
        <v>796</v>
      </c>
      <c r="AQ81">
        <f t="shared" si="16"/>
        <v>998</v>
      </c>
      <c r="AR81">
        <f t="shared" si="17"/>
        <v>1239</v>
      </c>
      <c r="AS81">
        <f t="shared" si="18"/>
        <v>1213</v>
      </c>
      <c r="AT81">
        <f t="shared" si="19"/>
        <v>982</v>
      </c>
      <c r="AU81">
        <f t="shared" si="20"/>
        <v>1154</v>
      </c>
      <c r="AV81">
        <f t="shared" si="21"/>
        <v>1513</v>
      </c>
      <c r="AW81">
        <f t="shared" si="22"/>
        <v>1135</v>
      </c>
      <c r="AX81">
        <f t="shared" si="23"/>
        <v>930</v>
      </c>
      <c r="BC81" s="259">
        <v>77</v>
      </c>
    </row>
    <row r="82" spans="1:55" hidden="1" x14ac:dyDescent="0.25">
      <c r="A82" s="113">
        <v>79</v>
      </c>
      <c r="B82" s="176"/>
      <c r="C82" s="113">
        <v>0</v>
      </c>
      <c r="D82" s="113">
        <v>0</v>
      </c>
      <c r="E82" s="113" t="s">
        <v>686</v>
      </c>
      <c r="F82" s="113" t="s">
        <v>686</v>
      </c>
      <c r="G82" s="357"/>
      <c r="N82" s="113">
        <f>MATCH(A82,Entrada!$A$53:$A$372,0)</f>
        <v>79</v>
      </c>
      <c r="O82">
        <f>IF(NOT(ISNA($N82)),INDEX(Entrada!$C$53:$N$372,$N82,O$2),0)</f>
        <v>0</v>
      </c>
      <c r="P82">
        <f>IF(NOT(ISNA($N82)),INDEX(Entrada!$C$53:$N$372,$N82,P$2),0)</f>
        <v>0</v>
      </c>
      <c r="Q82">
        <f>IF(NOT(ISNA($N82)),INDEX(Entrada!$C$53:$N$372,$N82,Q$2),0)</f>
        <v>0</v>
      </c>
      <c r="R82">
        <f>IF(NOT(ISNA($N82)),INDEX(Entrada!$C$53:$N$372,$N82,R$2),0)</f>
        <v>0</v>
      </c>
      <c r="S82">
        <f>IF(NOT(ISNA($N82)),INDEX(Entrada!$C$53:$N$372,$N82,S$2),0)</f>
        <v>0</v>
      </c>
      <c r="T82">
        <f>IF(NOT(ISNA($N82)),INDEX(Entrada!$C$53:$N$372,$N82,T$2),0)</f>
        <v>0</v>
      </c>
      <c r="U82">
        <f>IF(NOT(ISNA($N82)),INDEX(Entrada!$C$53:$N$372,$N82,U$2),0)</f>
        <v>0</v>
      </c>
      <c r="V82" s="192">
        <f>IF(NOT(ISNA($N82)),INDEX(Entrada!$C$53:$N$372,$N82,V$2),0)</f>
        <v>0</v>
      </c>
      <c r="W82" s="192">
        <f>IF(NOT(ISNA($N82)),INDEX(Entrada!$C$53:$N$372,$N82,W$2),0)</f>
        <v>0</v>
      </c>
      <c r="X82" s="192">
        <f>IF(NOT(ISNA($N82)),INDEX(Entrada!$C$53:$N$372,$N82,X$2),0)</f>
        <v>0</v>
      </c>
      <c r="Y82" s="192">
        <f>IF(NOT(ISNA($N82)),INDEX(Entrada!$C$53:$N$372,$N82,Y$2),0)</f>
        <v>0</v>
      </c>
      <c r="Z82" s="192">
        <f>IF(NOT(ISNA($N82)),INDEX(Entrada!$C$53:$N$372,$N82,Z$2),0)</f>
        <v>0</v>
      </c>
      <c r="AA82" s="259">
        <f>IF(AND(NOT(_incrementaisPassadas),
      OR(
       AND(_semanaAtual&gt;Prevs!D$6,_tipo="Semanal"),
       AND(_mes&gt;AA$2,_tipo="Mensal")
      )), 0,
IF($G82&gt;0,INDEX($O$4:$Z$323,$G82,O$2),0)+IF($H82&gt;0,INDEX($O$4:$Z$323,$H82,O$2),0)+IF($I82&gt;0,INDEX($O$4:$Z$323,$I82,O$2),0)+IF($J82&gt;0,INDEX($O$4:$Z$323,$J82,O$2),0)+IF($K82&gt;0,INDEX($O$4:$Z$323,$K82,O$2),0)+IF($L82&gt;0,INDEX($O$4:$Z$323,$L82,O$2),0))</f>
        <v>0</v>
      </c>
      <c r="AB82" s="259">
        <f>IF(AND(NOT(_incrementaisPassadas),
      OR(
       AND(_semanaAtual&gt;Prevs!E$6,_tipo="Semanal"),
       AND(_mes&gt;AB$2,_tipo="Mensal")
      )), 0,
IF($G82&gt;0,INDEX($O$4:$Z$323,$G82,P$2),0)+IF($H82&gt;0,INDEX($O$4:$Z$323,$H82,P$2),0)+IF($I82&gt;0,INDEX($O$4:$Z$323,$I82,P$2),0)+IF($J82&gt;0,INDEX($O$4:$Z$323,$J82,P$2),0)+IF($K82&gt;0,INDEX($O$4:$Z$323,$K82,P$2),0)+IF($L82&gt;0,INDEX($O$4:$Z$323,$L82,P$2),0))</f>
        <v>0</v>
      </c>
      <c r="AC82" s="259">
        <f>IF(AND(NOT(_incrementaisPassadas),
      OR(
       AND(_semanaAtual&gt;Prevs!F$6,_tipo="Semanal"),
       AND(_mes&gt;AC$2,_tipo="Mensal")
      )), 0,
IF($G82&gt;0,INDEX($O$4:$Z$323,$G82,Q$2),0)+IF($H82&gt;0,INDEX($O$4:$Z$323,$H82,Q$2),0)+IF($I82&gt;0,INDEX($O$4:$Z$323,$I82,Q$2),0)+IF($J82&gt;0,INDEX($O$4:$Z$323,$J82,Q$2),0)+IF($K82&gt;0,INDEX($O$4:$Z$323,$K82,Q$2),0)+IF($L82&gt;0,INDEX($O$4:$Z$323,$L82,Q$2),0))</f>
        <v>0</v>
      </c>
      <c r="AD82" s="259">
        <f>IF(AND(NOT(_incrementaisPassadas),
      OR(
       AND(_semanaAtual&gt;Prevs!G$6,_tipo="Semanal"),
       AND(_mes&gt;AD$2,_tipo="Mensal")
      )), 0,
IF($G82&gt;0,INDEX($O$4:$Z$323,$G82,R$2),0)+IF($H82&gt;0,INDEX($O$4:$Z$323,$H82,R$2),0)+IF($I82&gt;0,INDEX($O$4:$Z$323,$I82,R$2),0)+IF($J82&gt;0,INDEX($O$4:$Z$323,$J82,R$2),0)+IF($K82&gt;0,INDEX($O$4:$Z$323,$K82,R$2),0)+IF($L82&gt;0,INDEX($O$4:$Z$323,$L82,R$2),0))</f>
        <v>0</v>
      </c>
      <c r="AE82" s="259">
        <f>IF(AND(NOT(_incrementaisPassadas),
      OR(
       AND(_semanaAtual&gt;Prevs!H$6,_tipo="Semanal"),
       AND(_mes&gt;AE$2,_tipo="Mensal")
      )), 0,
IF($G82&gt;0,INDEX($O$4:$Z$323,$G82,S$2),0)+IF($H82&gt;0,INDEX($O$4:$Z$323,$H82,S$2),0)+IF($I82&gt;0,INDEX($O$4:$Z$323,$I82,S$2),0)+IF($J82&gt;0,INDEX($O$4:$Z$323,$J82,S$2),0)+IF($K82&gt;0,INDEX($O$4:$Z$323,$K82,S$2),0)+IF($L82&gt;0,INDEX($O$4:$Z$323,$L82,S$2),0))</f>
        <v>0</v>
      </c>
      <c r="AF82" s="259">
        <f>IF(AND(NOT(_incrementaisPassadas),
      OR(
       AND(_semanaAtual&gt;Prevs!I$6,_tipo="Semanal"),
       AND(_mes&gt;AF$2,_tipo="Mensal")
      )), 0,
IF($G82&gt;0,INDEX($O$4:$Z$323,$G82,T$2),0)+IF($H82&gt;0,INDEX($O$4:$Z$323,$H82,T$2),0)+IF($I82&gt;0,INDEX($O$4:$Z$323,$I82,T$2),0)+IF($J82&gt;0,INDEX($O$4:$Z$323,$J82,T$2),0)+IF($K82&gt;0,INDEX($O$4:$Z$323,$K82,T$2),0)+IF($L82&gt;0,INDEX($O$4:$Z$323,$L82,T$2),0))</f>
        <v>0</v>
      </c>
      <c r="AG82" s="259">
        <f>IF(AND(NOT(_incrementaisPassadas),
      OR(
       AND(_semanaAtual&gt;Prevs!J$6,_tipo="Semanal"),
       AND(_mes&gt;AG$2,_tipo="Mensal")
      )), 0,
IF($G82&gt;0,INDEX($O$4:$Z$323,$G82,U$2),0)+IF($H82&gt;0,INDEX($O$4:$Z$323,$H82,U$2),0)+IF($I82&gt;0,INDEX($O$4:$Z$323,$I82,U$2),0)+IF($J82&gt;0,INDEX($O$4:$Z$323,$J82,U$2),0)+IF($K82&gt;0,INDEX($O$4:$Z$323,$K82,U$2),0)+IF($L82&gt;0,INDEX($O$4:$Z$323,$L82,U$2),0))</f>
        <v>0</v>
      </c>
      <c r="AH82" s="259">
        <f>IF(AND(NOT(_incrementaisPassadas),
      OR(
       AND(_semanaAtual&gt;Prevs!K$6,_tipo="Semanal"),
       AND(_mes&gt;AH$2,_tipo="Mensal")
      )), 0,
IF($G82&gt;0,INDEX($O$4:$Z$323,$G82,V$2),0)+IF($H82&gt;0,INDEX($O$4:$Z$323,$H82,V$2),0)+IF($I82&gt;0,INDEX($O$4:$Z$323,$I82,V$2),0)+IF($J82&gt;0,INDEX($O$4:$Z$323,$J82,V$2),0)+IF($K82&gt;0,INDEX($O$4:$Z$323,$K82,V$2),0)+IF($L82&gt;0,INDEX($O$4:$Z$323,$L82,V$2),0))</f>
        <v>0</v>
      </c>
      <c r="AI82" s="259">
        <f>IF(AND(NOT(_incrementaisPassadas),
      OR(
       AND(_semanaAtual&gt;Prevs!L$6,_tipo="Semanal"),
       AND(_mes&gt;AI$2,_tipo="Mensal")
      )), 0,
IF($G82&gt;0,INDEX($O$4:$Z$323,$G82,W$2),0)+IF($H82&gt;0,INDEX($O$4:$Z$323,$H82,W$2),0)+IF($I82&gt;0,INDEX($O$4:$Z$323,$I82,W$2),0)+IF($J82&gt;0,INDEX($O$4:$Z$323,$J82,W$2),0)+IF($K82&gt;0,INDEX($O$4:$Z$323,$K82,W$2),0)+IF($L82&gt;0,INDEX($O$4:$Z$323,$L82,W$2),0))</f>
        <v>0</v>
      </c>
      <c r="AJ82" s="259">
        <f>IF(AND(NOT(_incrementaisPassadas),
      OR(
       AND(_semanaAtual&gt;Prevs!M$6,_tipo="Semanal"),
       AND(_mes&gt;AJ$2,_tipo="Mensal")
      )), 0,
IF($G82&gt;0,INDEX($O$4:$Z$323,$G82,X$2),0)+IF($H82&gt;0,INDEX($O$4:$Z$323,$H82,X$2),0)+IF($I82&gt;0,INDEX($O$4:$Z$323,$I82,X$2),0)+IF($J82&gt;0,INDEX($O$4:$Z$323,$J82,X$2),0)+IF($K82&gt;0,INDEX($O$4:$Z$323,$K82,X$2),0)+IF($L82&gt;0,INDEX($O$4:$Z$323,$L82,X$2),0))</f>
        <v>0</v>
      </c>
      <c r="AK82" s="259">
        <f>IF(AND(NOT(_incrementaisPassadas),
      OR(
       AND(_semanaAtual&gt;Prevs!N$6,_tipo="Semanal"),
       AND(_mes&gt;AK$2,_tipo="Mensal")
      )), 0,
IF($G82&gt;0,INDEX($O$4:$Z$323,$G82,Y$2),0)+IF($H82&gt;0,INDEX($O$4:$Z$323,$H82,Y$2),0)+IF($I82&gt;0,INDEX($O$4:$Z$323,$I82,Y$2),0)+IF($J82&gt;0,INDEX($O$4:$Z$323,$J82,Y$2),0)+IF($K82&gt;0,INDEX($O$4:$Z$323,$K82,Y$2),0)+IF($L82&gt;0,INDEX($O$4:$Z$323,$L82,Y$2),0))</f>
        <v>0</v>
      </c>
      <c r="AL82" s="259">
        <f>IF(AND(NOT(_incrementaisPassadas),
      OR(
       AND(_semanaAtual&gt;Prevs!O$6,_tipo="Semanal"),
       AND(_mes&gt;AL$2,_tipo="Mensal")
      )), 0,
IF($G82&gt;0,INDEX($O$4:$Z$323,$G82,Z$2),0)+IF($H82&gt;0,INDEX($O$4:$Z$323,$H82,Z$2),0)+IF($I82&gt;0,INDEX($O$4:$Z$323,$I82,Z$2),0)+IF($J82&gt;0,INDEX($O$4:$Z$323,$J82,Z$2),0)+IF($K82&gt;0,INDEX($O$4:$Z$323,$K82,Z$2),0)+IF($L82&gt;0,INDEX($O$4:$Z$323,$L82,Z$2),0))</f>
        <v>0</v>
      </c>
      <c r="AM82" s="113">
        <f t="shared" si="12"/>
        <v>0</v>
      </c>
      <c r="AN82">
        <f t="shared" si="13"/>
        <v>0</v>
      </c>
      <c r="AO82">
        <f t="shared" si="14"/>
        <v>0</v>
      </c>
      <c r="AP82">
        <f t="shared" si="15"/>
        <v>0</v>
      </c>
      <c r="AQ82">
        <f t="shared" si="16"/>
        <v>0</v>
      </c>
      <c r="AR82">
        <f t="shared" si="17"/>
        <v>0</v>
      </c>
      <c r="AS82">
        <f t="shared" si="18"/>
        <v>0</v>
      </c>
      <c r="AT82">
        <f t="shared" si="19"/>
        <v>0</v>
      </c>
      <c r="AU82">
        <f t="shared" si="20"/>
        <v>0</v>
      </c>
      <c r="AV82">
        <f t="shared" si="21"/>
        <v>0</v>
      </c>
      <c r="AW82">
        <f t="shared" si="22"/>
        <v>0</v>
      </c>
      <c r="AX82">
        <f t="shared" si="23"/>
        <v>0</v>
      </c>
    </row>
    <row r="83" spans="1:55" hidden="1" x14ac:dyDescent="0.25">
      <c r="A83" s="113">
        <v>80</v>
      </c>
      <c r="B83" s="176" t="s">
        <v>576</v>
      </c>
      <c r="C83" s="113">
        <v>1931</v>
      </c>
      <c r="D83" s="113">
        <v>2013</v>
      </c>
      <c r="E83" s="177" t="s">
        <v>686</v>
      </c>
      <c r="F83" s="177" t="s">
        <v>686</v>
      </c>
      <c r="G83" s="357"/>
      <c r="N83" s="113">
        <f>MATCH(A83,Entrada!$A$53:$A$372,0)</f>
        <v>80</v>
      </c>
      <c r="O83">
        <f>IF(NOT(ISNA($N83)),INDEX(Entrada!$C$53:$N$372,$N83,O$2),0)</f>
        <v>54</v>
      </c>
      <c r="P83">
        <f>IF(NOT(ISNA($N83)),INDEX(Entrada!$C$53:$N$372,$N83,P$2),0)</f>
        <v>59</v>
      </c>
      <c r="Q83">
        <f>IF(NOT(ISNA($N83)),INDEX(Entrada!$C$53:$N$372,$N83,Q$2),0)</f>
        <v>51</v>
      </c>
      <c r="R83">
        <f>IF(NOT(ISNA($N83)),INDEX(Entrada!$C$53:$N$372,$N83,R$2),0)</f>
        <v>53</v>
      </c>
      <c r="S83">
        <f>IF(NOT(ISNA($N83)),INDEX(Entrada!$C$53:$N$372,$N83,S$2),0)</f>
        <v>74</v>
      </c>
      <c r="T83">
        <f>IF(NOT(ISNA($N83)),INDEX(Entrada!$C$53:$N$372,$N83,T$2),0)</f>
        <v>91</v>
      </c>
      <c r="U83">
        <f>IF(NOT(ISNA($N83)),INDEX(Entrada!$C$53:$N$372,$N83,U$2),0)</f>
        <v>82</v>
      </c>
      <c r="V83" s="192">
        <f>IF(NOT(ISNA($N83)),INDEX(Entrada!$C$53:$N$372,$N83,V$2),0)</f>
        <v>66</v>
      </c>
      <c r="W83" s="192">
        <f>IF(NOT(ISNA($N83)),INDEX(Entrada!$C$53:$N$372,$N83,W$2),0)</f>
        <v>77</v>
      </c>
      <c r="X83" s="192">
        <f>IF(NOT(ISNA($N83)),INDEX(Entrada!$C$53:$N$372,$N83,X$2),0)</f>
        <v>101</v>
      </c>
      <c r="Y83" s="192">
        <f>IF(NOT(ISNA($N83)),INDEX(Entrada!$C$53:$N$372,$N83,Y$2),0)</f>
        <v>73</v>
      </c>
      <c r="Z83" s="192">
        <f>IF(NOT(ISNA($N83)),INDEX(Entrada!$C$53:$N$372,$N83,Z$2),0)</f>
        <v>56</v>
      </c>
      <c r="AA83" s="259">
        <f>IF(AND(NOT(_incrementaisPassadas),
      OR(
       AND(_semanaAtual&gt;Prevs!D$6,_tipo="Semanal"),
       AND(_mes&gt;AA$2,_tipo="Mensal")
      )), 0,
IF($G83&gt;0,INDEX($O$4:$Z$323,$G83,O$2),0)+IF($H83&gt;0,INDEX($O$4:$Z$323,$H83,O$2),0)+IF($I83&gt;0,INDEX($O$4:$Z$323,$I83,O$2),0)+IF($J83&gt;0,INDEX($O$4:$Z$323,$J83,O$2),0)+IF($K83&gt;0,INDEX($O$4:$Z$323,$K83,O$2),0)+IF($L83&gt;0,INDEX($O$4:$Z$323,$L83,O$2),0))</f>
        <v>0</v>
      </c>
      <c r="AB83" s="259">
        <f>IF(AND(NOT(_incrementaisPassadas),
      OR(
       AND(_semanaAtual&gt;Prevs!E$6,_tipo="Semanal"),
       AND(_mes&gt;AB$2,_tipo="Mensal")
      )), 0,
IF($G83&gt;0,INDEX($O$4:$Z$323,$G83,P$2),0)+IF($H83&gt;0,INDEX($O$4:$Z$323,$H83,P$2),0)+IF($I83&gt;0,INDEX($O$4:$Z$323,$I83,P$2),0)+IF($J83&gt;0,INDEX($O$4:$Z$323,$J83,P$2),0)+IF($K83&gt;0,INDEX($O$4:$Z$323,$K83,P$2),0)+IF($L83&gt;0,INDEX($O$4:$Z$323,$L83,P$2),0))</f>
        <v>0</v>
      </c>
      <c r="AC83" s="259">
        <f>IF(AND(NOT(_incrementaisPassadas),
      OR(
       AND(_semanaAtual&gt;Prevs!F$6,_tipo="Semanal"),
       AND(_mes&gt;AC$2,_tipo="Mensal")
      )), 0,
IF($G83&gt;0,INDEX($O$4:$Z$323,$G83,Q$2),0)+IF($H83&gt;0,INDEX($O$4:$Z$323,$H83,Q$2),0)+IF($I83&gt;0,INDEX($O$4:$Z$323,$I83,Q$2),0)+IF($J83&gt;0,INDEX($O$4:$Z$323,$J83,Q$2),0)+IF($K83&gt;0,INDEX($O$4:$Z$323,$K83,Q$2),0)+IF($L83&gt;0,INDEX($O$4:$Z$323,$L83,Q$2),0))</f>
        <v>0</v>
      </c>
      <c r="AD83" s="259">
        <f>IF(AND(NOT(_incrementaisPassadas),
      OR(
       AND(_semanaAtual&gt;Prevs!G$6,_tipo="Semanal"),
       AND(_mes&gt;AD$2,_tipo="Mensal")
      )), 0,
IF($G83&gt;0,INDEX($O$4:$Z$323,$G83,R$2),0)+IF($H83&gt;0,INDEX($O$4:$Z$323,$H83,R$2),0)+IF($I83&gt;0,INDEX($O$4:$Z$323,$I83,R$2),0)+IF($J83&gt;0,INDEX($O$4:$Z$323,$J83,R$2),0)+IF($K83&gt;0,INDEX($O$4:$Z$323,$K83,R$2),0)+IF($L83&gt;0,INDEX($O$4:$Z$323,$L83,R$2),0))</f>
        <v>0</v>
      </c>
      <c r="AE83" s="259">
        <f>IF(AND(NOT(_incrementaisPassadas),
      OR(
       AND(_semanaAtual&gt;Prevs!H$6,_tipo="Semanal"),
       AND(_mes&gt;AE$2,_tipo="Mensal")
      )), 0,
IF($G83&gt;0,INDEX($O$4:$Z$323,$G83,S$2),0)+IF($H83&gt;0,INDEX($O$4:$Z$323,$H83,S$2),0)+IF($I83&gt;0,INDEX($O$4:$Z$323,$I83,S$2),0)+IF($J83&gt;0,INDEX($O$4:$Z$323,$J83,S$2),0)+IF($K83&gt;0,INDEX($O$4:$Z$323,$K83,S$2),0)+IF($L83&gt;0,INDEX($O$4:$Z$323,$L83,S$2),0))</f>
        <v>0</v>
      </c>
      <c r="AF83" s="259">
        <f>IF(AND(NOT(_incrementaisPassadas),
      OR(
       AND(_semanaAtual&gt;Prevs!I$6,_tipo="Semanal"),
       AND(_mes&gt;AF$2,_tipo="Mensal")
      )), 0,
IF($G83&gt;0,INDEX($O$4:$Z$323,$G83,T$2),0)+IF($H83&gt;0,INDEX($O$4:$Z$323,$H83,T$2),0)+IF($I83&gt;0,INDEX($O$4:$Z$323,$I83,T$2),0)+IF($J83&gt;0,INDEX($O$4:$Z$323,$J83,T$2),0)+IF($K83&gt;0,INDEX($O$4:$Z$323,$K83,T$2),0)+IF($L83&gt;0,INDEX($O$4:$Z$323,$L83,T$2),0))</f>
        <v>0</v>
      </c>
      <c r="AG83" s="259">
        <f>IF(AND(NOT(_incrementaisPassadas),
      OR(
       AND(_semanaAtual&gt;Prevs!J$6,_tipo="Semanal"),
       AND(_mes&gt;AG$2,_tipo="Mensal")
      )), 0,
IF($G83&gt;0,INDEX($O$4:$Z$323,$G83,U$2),0)+IF($H83&gt;0,INDEX($O$4:$Z$323,$H83,U$2),0)+IF($I83&gt;0,INDEX($O$4:$Z$323,$I83,U$2),0)+IF($J83&gt;0,INDEX($O$4:$Z$323,$J83,U$2),0)+IF($K83&gt;0,INDEX($O$4:$Z$323,$K83,U$2),0)+IF($L83&gt;0,INDEX($O$4:$Z$323,$L83,U$2),0))</f>
        <v>0</v>
      </c>
      <c r="AH83" s="259">
        <f>IF(AND(NOT(_incrementaisPassadas),
      OR(
       AND(_semanaAtual&gt;Prevs!K$6,_tipo="Semanal"),
       AND(_mes&gt;AH$2,_tipo="Mensal")
      )), 0,
IF($G83&gt;0,INDEX($O$4:$Z$323,$G83,V$2),0)+IF($H83&gt;0,INDEX($O$4:$Z$323,$H83,V$2),0)+IF($I83&gt;0,INDEX($O$4:$Z$323,$I83,V$2),0)+IF($J83&gt;0,INDEX($O$4:$Z$323,$J83,V$2),0)+IF($K83&gt;0,INDEX($O$4:$Z$323,$K83,V$2),0)+IF($L83&gt;0,INDEX($O$4:$Z$323,$L83,V$2),0))</f>
        <v>0</v>
      </c>
      <c r="AI83" s="259">
        <f>IF(AND(NOT(_incrementaisPassadas),
      OR(
       AND(_semanaAtual&gt;Prevs!L$6,_tipo="Semanal"),
       AND(_mes&gt;AI$2,_tipo="Mensal")
      )), 0,
IF($G83&gt;0,INDEX($O$4:$Z$323,$G83,W$2),0)+IF($H83&gt;0,INDEX($O$4:$Z$323,$H83,W$2),0)+IF($I83&gt;0,INDEX($O$4:$Z$323,$I83,W$2),0)+IF($J83&gt;0,INDEX($O$4:$Z$323,$J83,W$2),0)+IF($K83&gt;0,INDEX($O$4:$Z$323,$K83,W$2),0)+IF($L83&gt;0,INDEX($O$4:$Z$323,$L83,W$2),0))</f>
        <v>0</v>
      </c>
      <c r="AJ83" s="259">
        <f>IF(AND(NOT(_incrementaisPassadas),
      OR(
       AND(_semanaAtual&gt;Prevs!M$6,_tipo="Semanal"),
       AND(_mes&gt;AJ$2,_tipo="Mensal")
      )), 0,
IF($G83&gt;0,INDEX($O$4:$Z$323,$G83,X$2),0)+IF($H83&gt;0,INDEX($O$4:$Z$323,$H83,X$2),0)+IF($I83&gt;0,INDEX($O$4:$Z$323,$I83,X$2),0)+IF($J83&gt;0,INDEX($O$4:$Z$323,$J83,X$2),0)+IF($K83&gt;0,INDEX($O$4:$Z$323,$K83,X$2),0)+IF($L83&gt;0,INDEX($O$4:$Z$323,$L83,X$2),0))</f>
        <v>0</v>
      </c>
      <c r="AK83" s="259">
        <f>IF(AND(NOT(_incrementaisPassadas),
      OR(
       AND(_semanaAtual&gt;Prevs!N$6,_tipo="Semanal"),
       AND(_mes&gt;AK$2,_tipo="Mensal")
      )), 0,
IF($G83&gt;0,INDEX($O$4:$Z$323,$G83,Y$2),0)+IF($H83&gt;0,INDEX($O$4:$Z$323,$H83,Y$2),0)+IF($I83&gt;0,INDEX($O$4:$Z$323,$I83,Y$2),0)+IF($J83&gt;0,INDEX($O$4:$Z$323,$J83,Y$2),0)+IF($K83&gt;0,INDEX($O$4:$Z$323,$K83,Y$2),0)+IF($L83&gt;0,INDEX($O$4:$Z$323,$L83,Y$2),0))</f>
        <v>0</v>
      </c>
      <c r="AL83" s="259">
        <f>IF(AND(NOT(_incrementaisPassadas),
      OR(
       AND(_semanaAtual&gt;Prevs!O$6,_tipo="Semanal"),
       AND(_mes&gt;AL$2,_tipo="Mensal")
      )), 0,
IF($G83&gt;0,INDEX($O$4:$Z$323,$G83,Z$2),0)+IF($H83&gt;0,INDEX($O$4:$Z$323,$H83,Z$2),0)+IF($I83&gt;0,INDEX($O$4:$Z$323,$I83,Z$2),0)+IF($J83&gt;0,INDEX($O$4:$Z$323,$J83,Z$2),0)+IF($K83&gt;0,INDEX($O$4:$Z$323,$K83,Z$2),0)+IF($L83&gt;0,INDEX($O$4:$Z$323,$L83,Z$2),0))</f>
        <v>0</v>
      </c>
      <c r="AM83" s="113">
        <f t="shared" si="12"/>
        <v>54</v>
      </c>
      <c r="AN83">
        <f t="shared" si="13"/>
        <v>59</v>
      </c>
      <c r="AO83">
        <f t="shared" si="14"/>
        <v>51</v>
      </c>
      <c r="AP83">
        <f t="shared" si="15"/>
        <v>53</v>
      </c>
      <c r="AQ83">
        <f t="shared" si="16"/>
        <v>74</v>
      </c>
      <c r="AR83">
        <f t="shared" si="17"/>
        <v>91</v>
      </c>
      <c r="AS83">
        <f t="shared" si="18"/>
        <v>82</v>
      </c>
      <c r="AT83">
        <f t="shared" si="19"/>
        <v>66</v>
      </c>
      <c r="AU83">
        <f t="shared" si="20"/>
        <v>77</v>
      </c>
      <c r="AV83">
        <f t="shared" si="21"/>
        <v>101</v>
      </c>
      <c r="AW83">
        <f t="shared" si="22"/>
        <v>73</v>
      </c>
      <c r="AX83">
        <f t="shared" si="23"/>
        <v>56</v>
      </c>
    </row>
    <row r="84" spans="1:55" hidden="1" x14ac:dyDescent="0.25">
      <c r="A84" s="113">
        <v>81</v>
      </c>
      <c r="B84" s="176" t="s">
        <v>577</v>
      </c>
      <c r="C84" s="113">
        <v>1931</v>
      </c>
      <c r="D84" s="113">
        <v>2013</v>
      </c>
      <c r="E84" s="179" t="s">
        <v>15</v>
      </c>
      <c r="F84" s="180" t="s">
        <v>15</v>
      </c>
      <c r="G84" s="357"/>
      <c r="H84" s="357"/>
      <c r="N84" s="113">
        <f>MATCH(A84,Entrada!$A$53:$A$372,0)</f>
        <v>81</v>
      </c>
      <c r="O84">
        <f>IF(NOT(ISNA($N84)),INDEX(Entrada!$C$53:$N$372,$N84,O$2),0)</f>
        <v>1277</v>
      </c>
      <c r="P84">
        <f>IF(NOT(ISNA($N84)),INDEX(Entrada!$C$53:$N$372,$N84,P$2),0)</f>
        <v>1375</v>
      </c>
      <c r="Q84">
        <f>IF(NOT(ISNA($N84)),INDEX(Entrada!$C$53:$N$372,$N84,Q$2),0)</f>
        <v>1223</v>
      </c>
      <c r="R84">
        <f>IF(NOT(ISNA($N84)),INDEX(Entrada!$C$53:$N$372,$N84,R$2),0)</f>
        <v>1109</v>
      </c>
      <c r="S84">
        <f>IF(NOT(ISNA($N84)),INDEX(Entrada!$C$53:$N$372,$N84,S$2),0)</f>
        <v>1436</v>
      </c>
      <c r="T84">
        <f>IF(NOT(ISNA($N84)),INDEX(Entrada!$C$53:$N$372,$N84,T$2),0)</f>
        <v>1779</v>
      </c>
      <c r="U84">
        <f>IF(NOT(ISNA($N84)),INDEX(Entrada!$C$53:$N$372,$N84,U$2),0)</f>
        <v>1689</v>
      </c>
      <c r="V84" s="192">
        <f>IF(NOT(ISNA($N84)),INDEX(Entrada!$C$53:$N$372,$N84,V$2),0)</f>
        <v>1368</v>
      </c>
      <c r="W84" s="192">
        <f>IF(NOT(ISNA($N84)),INDEX(Entrada!$C$53:$N$372,$N84,W$2),0)</f>
        <v>1584</v>
      </c>
      <c r="X84" s="192">
        <f>IF(NOT(ISNA($N84)),INDEX(Entrada!$C$53:$N$372,$N84,X$2),0)</f>
        <v>2110</v>
      </c>
      <c r="Y84" s="192">
        <f>IF(NOT(ISNA($N84)),INDEX(Entrada!$C$53:$N$372,$N84,Y$2),0)</f>
        <v>1587</v>
      </c>
      <c r="Z84" s="192">
        <f>IF(NOT(ISNA($N84)),INDEX(Entrada!$C$53:$N$372,$N84,Z$2),0)</f>
        <v>1286</v>
      </c>
      <c r="AA84" s="259">
        <f>IF(AND(NOT(_incrementaisPassadas),
      OR(
       AND(_semanaAtual&gt;Prevs!D$6,_tipo="Semanal"),
       AND(_mes&gt;AA$2,_tipo="Mensal")
      )), 0,
IF($G84&gt;0,INDEX($O$4:$Z$323,$G84,O$2),0)+IF($H84&gt;0,INDEX($O$4:$Z$323,$H84,O$2),0)+IF($I84&gt;0,INDEX($O$4:$Z$323,$I84,O$2),0)+IF($J84&gt;0,INDEX($O$4:$Z$323,$J84,O$2),0)+IF($K84&gt;0,INDEX($O$4:$Z$323,$K84,O$2),0)+IF($L84&gt;0,INDEX($O$4:$Z$323,$L84,O$2),0))</f>
        <v>0</v>
      </c>
      <c r="AB84" s="259">
        <f>IF(AND(NOT(_incrementaisPassadas),
      OR(
       AND(_semanaAtual&gt;Prevs!E$6,_tipo="Semanal"),
       AND(_mes&gt;AB$2,_tipo="Mensal")
      )), 0,
IF($G84&gt;0,INDEX($O$4:$Z$323,$G84,P$2),0)+IF($H84&gt;0,INDEX($O$4:$Z$323,$H84,P$2),0)+IF($I84&gt;0,INDEX($O$4:$Z$323,$I84,P$2),0)+IF($J84&gt;0,INDEX($O$4:$Z$323,$J84,P$2),0)+IF($K84&gt;0,INDEX($O$4:$Z$323,$K84,P$2),0)+IF($L84&gt;0,INDEX($O$4:$Z$323,$L84,P$2),0))</f>
        <v>0</v>
      </c>
      <c r="AC84" s="259">
        <f>IF(AND(NOT(_incrementaisPassadas),
      OR(
       AND(_semanaAtual&gt;Prevs!F$6,_tipo="Semanal"),
       AND(_mes&gt;AC$2,_tipo="Mensal")
      )), 0,
IF($G84&gt;0,INDEX($O$4:$Z$323,$G84,Q$2),0)+IF($H84&gt;0,INDEX($O$4:$Z$323,$H84,Q$2),0)+IF($I84&gt;0,INDEX($O$4:$Z$323,$I84,Q$2),0)+IF($J84&gt;0,INDEX($O$4:$Z$323,$J84,Q$2),0)+IF($K84&gt;0,INDEX($O$4:$Z$323,$K84,Q$2),0)+IF($L84&gt;0,INDEX($O$4:$Z$323,$L84,Q$2),0))</f>
        <v>0</v>
      </c>
      <c r="AD84" s="259">
        <f>IF(AND(NOT(_incrementaisPassadas),
      OR(
       AND(_semanaAtual&gt;Prevs!G$6,_tipo="Semanal"),
       AND(_mes&gt;AD$2,_tipo="Mensal")
      )), 0,
IF($G84&gt;0,INDEX($O$4:$Z$323,$G84,R$2),0)+IF($H84&gt;0,INDEX($O$4:$Z$323,$H84,R$2),0)+IF($I84&gt;0,INDEX($O$4:$Z$323,$I84,R$2),0)+IF($J84&gt;0,INDEX($O$4:$Z$323,$J84,R$2),0)+IF($K84&gt;0,INDEX($O$4:$Z$323,$K84,R$2),0)+IF($L84&gt;0,INDEX($O$4:$Z$323,$L84,R$2),0))</f>
        <v>0</v>
      </c>
      <c r="AE84" s="259">
        <f>IF(AND(NOT(_incrementaisPassadas),
      OR(
       AND(_semanaAtual&gt;Prevs!H$6,_tipo="Semanal"),
       AND(_mes&gt;AE$2,_tipo="Mensal")
      )), 0,
IF($G84&gt;0,INDEX($O$4:$Z$323,$G84,S$2),0)+IF($H84&gt;0,INDEX($O$4:$Z$323,$H84,S$2),0)+IF($I84&gt;0,INDEX($O$4:$Z$323,$I84,S$2),0)+IF($J84&gt;0,INDEX($O$4:$Z$323,$J84,S$2),0)+IF($K84&gt;0,INDEX($O$4:$Z$323,$K84,S$2),0)+IF($L84&gt;0,INDEX($O$4:$Z$323,$L84,S$2),0))</f>
        <v>0</v>
      </c>
      <c r="AF84" s="259">
        <f>IF(AND(NOT(_incrementaisPassadas),
      OR(
       AND(_semanaAtual&gt;Prevs!I$6,_tipo="Semanal"),
       AND(_mes&gt;AF$2,_tipo="Mensal")
      )), 0,
IF($G84&gt;0,INDEX($O$4:$Z$323,$G84,T$2),0)+IF($H84&gt;0,INDEX($O$4:$Z$323,$H84,T$2),0)+IF($I84&gt;0,INDEX($O$4:$Z$323,$I84,T$2),0)+IF($J84&gt;0,INDEX($O$4:$Z$323,$J84,T$2),0)+IF($K84&gt;0,INDEX($O$4:$Z$323,$K84,T$2),0)+IF($L84&gt;0,INDEX($O$4:$Z$323,$L84,T$2),0))</f>
        <v>0</v>
      </c>
      <c r="AG84" s="259">
        <f>IF(AND(NOT(_incrementaisPassadas),
      OR(
       AND(_semanaAtual&gt;Prevs!J$6,_tipo="Semanal"),
       AND(_mes&gt;AG$2,_tipo="Mensal")
      )), 0,
IF($G84&gt;0,INDEX($O$4:$Z$323,$G84,U$2),0)+IF($H84&gt;0,INDEX($O$4:$Z$323,$H84,U$2),0)+IF($I84&gt;0,INDEX($O$4:$Z$323,$I84,U$2),0)+IF($J84&gt;0,INDEX($O$4:$Z$323,$J84,U$2),0)+IF($K84&gt;0,INDEX($O$4:$Z$323,$K84,U$2),0)+IF($L84&gt;0,INDEX($O$4:$Z$323,$L84,U$2),0))</f>
        <v>0</v>
      </c>
      <c r="AH84" s="259">
        <f>IF(AND(NOT(_incrementaisPassadas),
      OR(
       AND(_semanaAtual&gt;Prevs!K$6,_tipo="Semanal"),
       AND(_mes&gt;AH$2,_tipo="Mensal")
      )), 0,
IF($G84&gt;0,INDEX($O$4:$Z$323,$G84,V$2),0)+IF($H84&gt;0,INDEX($O$4:$Z$323,$H84,V$2),0)+IF($I84&gt;0,INDEX($O$4:$Z$323,$I84,V$2),0)+IF($J84&gt;0,INDEX($O$4:$Z$323,$J84,V$2),0)+IF($K84&gt;0,INDEX($O$4:$Z$323,$K84,V$2),0)+IF($L84&gt;0,INDEX($O$4:$Z$323,$L84,V$2),0))</f>
        <v>0</v>
      </c>
      <c r="AI84" s="259">
        <f>IF(AND(NOT(_incrementaisPassadas),
      OR(
       AND(_semanaAtual&gt;Prevs!L$6,_tipo="Semanal"),
       AND(_mes&gt;AI$2,_tipo="Mensal")
      )), 0,
IF($G84&gt;0,INDEX($O$4:$Z$323,$G84,W$2),0)+IF($H84&gt;0,INDEX($O$4:$Z$323,$H84,W$2),0)+IF($I84&gt;0,INDEX($O$4:$Z$323,$I84,W$2),0)+IF($J84&gt;0,INDEX($O$4:$Z$323,$J84,W$2),0)+IF($K84&gt;0,INDEX($O$4:$Z$323,$K84,W$2),0)+IF($L84&gt;0,INDEX($O$4:$Z$323,$L84,W$2),0))</f>
        <v>0</v>
      </c>
      <c r="AJ84" s="259">
        <f>IF(AND(NOT(_incrementaisPassadas),
      OR(
       AND(_semanaAtual&gt;Prevs!M$6,_tipo="Semanal"),
       AND(_mes&gt;AJ$2,_tipo="Mensal")
      )), 0,
IF($G84&gt;0,INDEX($O$4:$Z$323,$G84,X$2),0)+IF($H84&gt;0,INDEX($O$4:$Z$323,$H84,X$2),0)+IF($I84&gt;0,INDEX($O$4:$Z$323,$I84,X$2),0)+IF($J84&gt;0,INDEX($O$4:$Z$323,$J84,X$2),0)+IF($K84&gt;0,INDEX($O$4:$Z$323,$K84,X$2),0)+IF($L84&gt;0,INDEX($O$4:$Z$323,$L84,X$2),0))</f>
        <v>0</v>
      </c>
      <c r="AK84" s="259">
        <f>IF(AND(NOT(_incrementaisPassadas),
      OR(
       AND(_semanaAtual&gt;Prevs!N$6,_tipo="Semanal"),
       AND(_mes&gt;AK$2,_tipo="Mensal")
      )), 0,
IF($G84&gt;0,INDEX($O$4:$Z$323,$G84,Y$2),0)+IF($H84&gt;0,INDEX($O$4:$Z$323,$H84,Y$2),0)+IF($I84&gt;0,INDEX($O$4:$Z$323,$I84,Y$2),0)+IF($J84&gt;0,INDEX($O$4:$Z$323,$J84,Y$2),0)+IF($K84&gt;0,INDEX($O$4:$Z$323,$K84,Y$2),0)+IF($L84&gt;0,INDEX($O$4:$Z$323,$L84,Y$2),0))</f>
        <v>0</v>
      </c>
      <c r="AL84" s="259">
        <f>IF(AND(NOT(_incrementaisPassadas),
      OR(
       AND(_semanaAtual&gt;Prevs!O$6,_tipo="Semanal"),
       AND(_mes&gt;AL$2,_tipo="Mensal")
      )), 0,
IF($G84&gt;0,INDEX($O$4:$Z$323,$G84,Z$2),0)+IF($H84&gt;0,INDEX($O$4:$Z$323,$H84,Z$2),0)+IF($I84&gt;0,INDEX($O$4:$Z$323,$I84,Z$2),0)+IF($J84&gt;0,INDEX($O$4:$Z$323,$J84,Z$2),0)+IF($K84&gt;0,INDEX($O$4:$Z$323,$K84,Z$2),0)+IF($L84&gt;0,INDEX($O$4:$Z$323,$L84,Z$2),0))</f>
        <v>0</v>
      </c>
      <c r="AM84" s="113">
        <f t="shared" si="12"/>
        <v>1277</v>
      </c>
      <c r="AN84">
        <f t="shared" si="13"/>
        <v>1375</v>
      </c>
      <c r="AO84">
        <f t="shared" si="14"/>
        <v>1223</v>
      </c>
      <c r="AP84">
        <f t="shared" si="15"/>
        <v>1109</v>
      </c>
      <c r="AQ84">
        <f t="shared" si="16"/>
        <v>1436</v>
      </c>
      <c r="AR84">
        <f t="shared" si="17"/>
        <v>1779</v>
      </c>
      <c r="AS84">
        <f t="shared" si="18"/>
        <v>1689</v>
      </c>
      <c r="AT84">
        <f t="shared" si="19"/>
        <v>1368</v>
      </c>
      <c r="AU84">
        <f t="shared" si="20"/>
        <v>1584</v>
      </c>
      <c r="AV84">
        <f t="shared" si="21"/>
        <v>2110</v>
      </c>
      <c r="AW84">
        <f t="shared" si="22"/>
        <v>1587</v>
      </c>
      <c r="AX84">
        <f t="shared" si="23"/>
        <v>1286</v>
      </c>
    </row>
    <row r="85" spans="1:55" hidden="1" x14ac:dyDescent="0.25">
      <c r="A85" s="113">
        <v>82</v>
      </c>
      <c r="B85" s="176"/>
      <c r="C85" s="113">
        <v>0</v>
      </c>
      <c r="D85" s="113">
        <v>0</v>
      </c>
      <c r="E85" s="113" t="s">
        <v>686</v>
      </c>
      <c r="F85" s="113" t="s">
        <v>686</v>
      </c>
      <c r="G85" s="357"/>
      <c r="H85" s="357"/>
      <c r="N85" s="113">
        <f>MATCH(A85,Entrada!$A$53:$A$372,0)</f>
        <v>82</v>
      </c>
      <c r="O85">
        <f>IF(NOT(ISNA($N85)),INDEX(Entrada!$C$53:$N$372,$N85,O$2),0)</f>
        <v>0</v>
      </c>
      <c r="P85">
        <f>IF(NOT(ISNA($N85)),INDEX(Entrada!$C$53:$N$372,$N85,P$2),0)</f>
        <v>0</v>
      </c>
      <c r="Q85">
        <f>IF(NOT(ISNA($N85)),INDEX(Entrada!$C$53:$N$372,$N85,Q$2),0)</f>
        <v>0</v>
      </c>
      <c r="R85">
        <f>IF(NOT(ISNA($N85)),INDEX(Entrada!$C$53:$N$372,$N85,R$2),0)</f>
        <v>0</v>
      </c>
      <c r="S85">
        <f>IF(NOT(ISNA($N85)),INDEX(Entrada!$C$53:$N$372,$N85,S$2),0)</f>
        <v>0</v>
      </c>
      <c r="T85">
        <f>IF(NOT(ISNA($N85)),INDEX(Entrada!$C$53:$N$372,$N85,T$2),0)</f>
        <v>0</v>
      </c>
      <c r="U85">
        <f>IF(NOT(ISNA($N85)),INDEX(Entrada!$C$53:$N$372,$N85,U$2),0)</f>
        <v>0</v>
      </c>
      <c r="V85" s="192">
        <f>IF(NOT(ISNA($N85)),INDEX(Entrada!$C$53:$N$372,$N85,V$2),0)</f>
        <v>0</v>
      </c>
      <c r="W85" s="192">
        <f>IF(NOT(ISNA($N85)),INDEX(Entrada!$C$53:$N$372,$N85,W$2),0)</f>
        <v>0</v>
      </c>
      <c r="X85" s="192">
        <f>IF(NOT(ISNA($N85)),INDEX(Entrada!$C$53:$N$372,$N85,X$2),0)</f>
        <v>0</v>
      </c>
      <c r="Y85" s="192">
        <f>IF(NOT(ISNA($N85)),INDEX(Entrada!$C$53:$N$372,$N85,Y$2),0)</f>
        <v>0</v>
      </c>
      <c r="Z85" s="192">
        <f>IF(NOT(ISNA($N85)),INDEX(Entrada!$C$53:$N$372,$N85,Z$2),0)</f>
        <v>0</v>
      </c>
      <c r="AA85" s="259">
        <f>IF(AND(NOT(_incrementaisPassadas),
      OR(
       AND(_semanaAtual&gt;Prevs!D$6,_tipo="Semanal"),
       AND(_mes&gt;AA$2,_tipo="Mensal")
      )), 0,
IF($G85&gt;0,INDEX($O$4:$Z$323,$G85,O$2),0)+IF($H85&gt;0,INDEX($O$4:$Z$323,$H85,O$2),0)+IF($I85&gt;0,INDEX($O$4:$Z$323,$I85,O$2),0)+IF($J85&gt;0,INDEX($O$4:$Z$323,$J85,O$2),0)+IF($K85&gt;0,INDEX($O$4:$Z$323,$K85,O$2),0)+IF($L85&gt;0,INDEX($O$4:$Z$323,$L85,O$2),0))</f>
        <v>0</v>
      </c>
      <c r="AB85" s="259">
        <f>IF(AND(NOT(_incrementaisPassadas),
      OR(
       AND(_semanaAtual&gt;Prevs!E$6,_tipo="Semanal"),
       AND(_mes&gt;AB$2,_tipo="Mensal")
      )), 0,
IF($G85&gt;0,INDEX($O$4:$Z$323,$G85,P$2),0)+IF($H85&gt;0,INDEX($O$4:$Z$323,$H85,P$2),0)+IF($I85&gt;0,INDEX($O$4:$Z$323,$I85,P$2),0)+IF($J85&gt;0,INDEX($O$4:$Z$323,$J85,P$2),0)+IF($K85&gt;0,INDEX($O$4:$Z$323,$K85,P$2),0)+IF($L85&gt;0,INDEX($O$4:$Z$323,$L85,P$2),0))</f>
        <v>0</v>
      </c>
      <c r="AC85" s="259">
        <f>IF(AND(NOT(_incrementaisPassadas),
      OR(
       AND(_semanaAtual&gt;Prevs!F$6,_tipo="Semanal"),
       AND(_mes&gt;AC$2,_tipo="Mensal")
      )), 0,
IF($G85&gt;0,INDEX($O$4:$Z$323,$G85,Q$2),0)+IF($H85&gt;0,INDEX($O$4:$Z$323,$H85,Q$2),0)+IF($I85&gt;0,INDEX($O$4:$Z$323,$I85,Q$2),0)+IF($J85&gt;0,INDEX($O$4:$Z$323,$J85,Q$2),0)+IF($K85&gt;0,INDEX($O$4:$Z$323,$K85,Q$2),0)+IF($L85&gt;0,INDEX($O$4:$Z$323,$L85,Q$2),0))</f>
        <v>0</v>
      </c>
      <c r="AD85" s="259">
        <f>IF(AND(NOT(_incrementaisPassadas),
      OR(
       AND(_semanaAtual&gt;Prevs!G$6,_tipo="Semanal"),
       AND(_mes&gt;AD$2,_tipo="Mensal")
      )), 0,
IF($G85&gt;0,INDEX($O$4:$Z$323,$G85,R$2),0)+IF($H85&gt;0,INDEX($O$4:$Z$323,$H85,R$2),0)+IF($I85&gt;0,INDEX($O$4:$Z$323,$I85,R$2),0)+IF($J85&gt;0,INDEX($O$4:$Z$323,$J85,R$2),0)+IF($K85&gt;0,INDEX($O$4:$Z$323,$K85,R$2),0)+IF($L85&gt;0,INDEX($O$4:$Z$323,$L85,R$2),0))</f>
        <v>0</v>
      </c>
      <c r="AE85" s="259">
        <f>IF(AND(NOT(_incrementaisPassadas),
      OR(
       AND(_semanaAtual&gt;Prevs!H$6,_tipo="Semanal"),
       AND(_mes&gt;AE$2,_tipo="Mensal")
      )), 0,
IF($G85&gt;0,INDEX($O$4:$Z$323,$G85,S$2),0)+IF($H85&gt;0,INDEX($O$4:$Z$323,$H85,S$2),0)+IF($I85&gt;0,INDEX($O$4:$Z$323,$I85,S$2),0)+IF($J85&gt;0,INDEX($O$4:$Z$323,$J85,S$2),0)+IF($K85&gt;0,INDEX($O$4:$Z$323,$K85,S$2),0)+IF($L85&gt;0,INDEX($O$4:$Z$323,$L85,S$2),0))</f>
        <v>0</v>
      </c>
      <c r="AF85" s="259">
        <f>IF(AND(NOT(_incrementaisPassadas),
      OR(
       AND(_semanaAtual&gt;Prevs!I$6,_tipo="Semanal"),
       AND(_mes&gt;AF$2,_tipo="Mensal")
      )), 0,
IF($G85&gt;0,INDEX($O$4:$Z$323,$G85,T$2),0)+IF($H85&gt;0,INDEX($O$4:$Z$323,$H85,T$2),0)+IF($I85&gt;0,INDEX($O$4:$Z$323,$I85,T$2),0)+IF($J85&gt;0,INDEX($O$4:$Z$323,$J85,T$2),0)+IF($K85&gt;0,INDEX($O$4:$Z$323,$K85,T$2),0)+IF($L85&gt;0,INDEX($O$4:$Z$323,$L85,T$2),0))</f>
        <v>0</v>
      </c>
      <c r="AG85" s="259">
        <f>IF(AND(NOT(_incrementaisPassadas),
      OR(
       AND(_semanaAtual&gt;Prevs!J$6,_tipo="Semanal"),
       AND(_mes&gt;AG$2,_tipo="Mensal")
      )), 0,
IF($G85&gt;0,INDEX($O$4:$Z$323,$G85,U$2),0)+IF($H85&gt;0,INDEX($O$4:$Z$323,$H85,U$2),0)+IF($I85&gt;0,INDEX($O$4:$Z$323,$I85,U$2),0)+IF($J85&gt;0,INDEX($O$4:$Z$323,$J85,U$2),0)+IF($K85&gt;0,INDEX($O$4:$Z$323,$K85,U$2),0)+IF($L85&gt;0,INDEX($O$4:$Z$323,$L85,U$2),0))</f>
        <v>0</v>
      </c>
      <c r="AH85" s="259">
        <f>IF(AND(NOT(_incrementaisPassadas),
      OR(
       AND(_semanaAtual&gt;Prevs!K$6,_tipo="Semanal"),
       AND(_mes&gt;AH$2,_tipo="Mensal")
      )), 0,
IF($G85&gt;0,INDEX($O$4:$Z$323,$G85,V$2),0)+IF($H85&gt;0,INDEX($O$4:$Z$323,$H85,V$2),0)+IF($I85&gt;0,INDEX($O$4:$Z$323,$I85,V$2),0)+IF($J85&gt;0,INDEX($O$4:$Z$323,$J85,V$2),0)+IF($K85&gt;0,INDEX($O$4:$Z$323,$K85,V$2),0)+IF($L85&gt;0,INDEX($O$4:$Z$323,$L85,V$2),0))</f>
        <v>0</v>
      </c>
      <c r="AI85" s="259">
        <f>IF(AND(NOT(_incrementaisPassadas),
      OR(
       AND(_semanaAtual&gt;Prevs!L$6,_tipo="Semanal"),
       AND(_mes&gt;AI$2,_tipo="Mensal")
      )), 0,
IF($G85&gt;0,INDEX($O$4:$Z$323,$G85,W$2),0)+IF($H85&gt;0,INDEX($O$4:$Z$323,$H85,W$2),0)+IF($I85&gt;0,INDEX($O$4:$Z$323,$I85,W$2),0)+IF($J85&gt;0,INDEX($O$4:$Z$323,$J85,W$2),0)+IF($K85&gt;0,INDEX($O$4:$Z$323,$K85,W$2),0)+IF($L85&gt;0,INDEX($O$4:$Z$323,$L85,W$2),0))</f>
        <v>0</v>
      </c>
      <c r="AJ85" s="259">
        <f>IF(AND(NOT(_incrementaisPassadas),
      OR(
       AND(_semanaAtual&gt;Prevs!M$6,_tipo="Semanal"),
       AND(_mes&gt;AJ$2,_tipo="Mensal")
      )), 0,
IF($G85&gt;0,INDEX($O$4:$Z$323,$G85,X$2),0)+IF($H85&gt;0,INDEX($O$4:$Z$323,$H85,X$2),0)+IF($I85&gt;0,INDEX($O$4:$Z$323,$I85,X$2),0)+IF($J85&gt;0,INDEX($O$4:$Z$323,$J85,X$2),0)+IF($K85&gt;0,INDEX($O$4:$Z$323,$K85,X$2),0)+IF($L85&gt;0,INDEX($O$4:$Z$323,$L85,X$2),0))</f>
        <v>0</v>
      </c>
      <c r="AK85" s="259">
        <f>IF(AND(NOT(_incrementaisPassadas),
      OR(
       AND(_semanaAtual&gt;Prevs!N$6,_tipo="Semanal"),
       AND(_mes&gt;AK$2,_tipo="Mensal")
      )), 0,
IF($G85&gt;0,INDEX($O$4:$Z$323,$G85,Y$2),0)+IF($H85&gt;0,INDEX($O$4:$Z$323,$H85,Y$2),0)+IF($I85&gt;0,INDEX($O$4:$Z$323,$I85,Y$2),0)+IF($J85&gt;0,INDEX($O$4:$Z$323,$J85,Y$2),0)+IF($K85&gt;0,INDEX($O$4:$Z$323,$K85,Y$2),0)+IF($L85&gt;0,INDEX($O$4:$Z$323,$L85,Y$2),0))</f>
        <v>0</v>
      </c>
      <c r="AL85" s="259">
        <f>IF(AND(NOT(_incrementaisPassadas),
      OR(
       AND(_semanaAtual&gt;Prevs!O$6,_tipo="Semanal"),
       AND(_mes&gt;AL$2,_tipo="Mensal")
      )), 0,
IF($G85&gt;0,INDEX($O$4:$Z$323,$G85,Z$2),0)+IF($H85&gt;0,INDEX($O$4:$Z$323,$H85,Z$2),0)+IF($I85&gt;0,INDEX($O$4:$Z$323,$I85,Z$2),0)+IF($J85&gt;0,INDEX($O$4:$Z$323,$J85,Z$2),0)+IF($K85&gt;0,INDEX($O$4:$Z$323,$K85,Z$2),0)+IF($L85&gt;0,INDEX($O$4:$Z$323,$L85,Z$2),0))</f>
        <v>0</v>
      </c>
      <c r="AM85" s="113">
        <f t="shared" si="12"/>
        <v>0</v>
      </c>
      <c r="AN85">
        <f t="shared" si="13"/>
        <v>0</v>
      </c>
      <c r="AO85">
        <f t="shared" si="14"/>
        <v>0</v>
      </c>
      <c r="AP85">
        <f t="shared" si="15"/>
        <v>0</v>
      </c>
      <c r="AQ85">
        <f t="shared" si="16"/>
        <v>0</v>
      </c>
      <c r="AR85">
        <f t="shared" si="17"/>
        <v>0</v>
      </c>
      <c r="AS85">
        <f t="shared" si="18"/>
        <v>0</v>
      </c>
      <c r="AT85">
        <f t="shared" si="19"/>
        <v>0</v>
      </c>
      <c r="AU85">
        <f t="shared" si="20"/>
        <v>0</v>
      </c>
      <c r="AV85">
        <f t="shared" si="21"/>
        <v>0</v>
      </c>
      <c r="AW85">
        <f t="shared" si="22"/>
        <v>0</v>
      </c>
      <c r="AX85">
        <f t="shared" si="23"/>
        <v>0</v>
      </c>
    </row>
    <row r="86" spans="1:55" hidden="1" x14ac:dyDescent="0.25">
      <c r="A86" s="113">
        <v>83</v>
      </c>
      <c r="B86" s="176" t="s">
        <v>578</v>
      </c>
      <c r="C86" s="113">
        <v>1931</v>
      </c>
      <c r="D86" s="113">
        <v>2013</v>
      </c>
      <c r="E86" s="177" t="s">
        <v>686</v>
      </c>
      <c r="F86" s="177" t="s">
        <v>686</v>
      </c>
      <c r="G86" s="357"/>
      <c r="H86" s="357"/>
      <c r="N86" s="113">
        <f>MATCH(A86,Entrada!$A$53:$A$372,0)</f>
        <v>83</v>
      </c>
      <c r="O86">
        <f>IF(NOT(ISNA($N86)),INDEX(Entrada!$C$53:$N$372,$N86,O$2),0)</f>
        <v>58</v>
      </c>
      <c r="P86">
        <f>IF(NOT(ISNA($N86)),INDEX(Entrada!$C$53:$N$372,$N86,P$2),0)</f>
        <v>64</v>
      </c>
      <c r="Q86">
        <f>IF(NOT(ISNA($N86)),INDEX(Entrada!$C$53:$N$372,$N86,Q$2),0)</f>
        <v>54</v>
      </c>
      <c r="R86">
        <f>IF(NOT(ISNA($N86)),INDEX(Entrada!$C$53:$N$372,$N86,R$2),0)</f>
        <v>57</v>
      </c>
      <c r="S86">
        <f>IF(NOT(ISNA($N86)),INDEX(Entrada!$C$53:$N$372,$N86,S$2),0)</f>
        <v>79</v>
      </c>
      <c r="T86">
        <f>IF(NOT(ISNA($N86)),INDEX(Entrada!$C$53:$N$372,$N86,T$2),0)</f>
        <v>97</v>
      </c>
      <c r="U86">
        <f>IF(NOT(ISNA($N86)),INDEX(Entrada!$C$53:$N$372,$N86,U$2),0)</f>
        <v>88</v>
      </c>
      <c r="V86" s="192">
        <f>IF(NOT(ISNA($N86)),INDEX(Entrada!$C$53:$N$372,$N86,V$2),0)</f>
        <v>71</v>
      </c>
      <c r="W86" s="192">
        <f>IF(NOT(ISNA($N86)),INDEX(Entrada!$C$53:$N$372,$N86,W$2),0)</f>
        <v>83</v>
      </c>
      <c r="X86" s="192">
        <f>IF(NOT(ISNA($N86)),INDEX(Entrada!$C$53:$N$372,$N86,X$2),0)</f>
        <v>108</v>
      </c>
      <c r="Y86" s="192">
        <f>IF(NOT(ISNA($N86)),INDEX(Entrada!$C$53:$N$372,$N86,Y$2),0)</f>
        <v>78</v>
      </c>
      <c r="Z86" s="192">
        <f>IF(NOT(ISNA($N86)),INDEX(Entrada!$C$53:$N$372,$N86,Z$2),0)</f>
        <v>60</v>
      </c>
      <c r="AA86" s="259">
        <f>IF(AND(NOT(_incrementaisPassadas),
      OR(
       AND(_semanaAtual&gt;Prevs!D$6,_tipo="Semanal"),
       AND(_mes&gt;AA$2,_tipo="Mensal")
      )), 0,
IF($G86&gt;0,INDEX($O$4:$Z$323,$G86,O$2),0)+IF($H86&gt;0,INDEX($O$4:$Z$323,$H86,O$2),0)+IF($I86&gt;0,INDEX($O$4:$Z$323,$I86,O$2),0)+IF($J86&gt;0,INDEX($O$4:$Z$323,$J86,O$2),0)+IF($K86&gt;0,INDEX($O$4:$Z$323,$K86,O$2),0)+IF($L86&gt;0,INDEX($O$4:$Z$323,$L86,O$2),0))</f>
        <v>0</v>
      </c>
      <c r="AB86" s="259">
        <f>IF(AND(NOT(_incrementaisPassadas),
      OR(
       AND(_semanaAtual&gt;Prevs!E$6,_tipo="Semanal"),
       AND(_mes&gt;AB$2,_tipo="Mensal")
      )), 0,
IF($G86&gt;0,INDEX($O$4:$Z$323,$G86,P$2),0)+IF($H86&gt;0,INDEX($O$4:$Z$323,$H86,P$2),0)+IF($I86&gt;0,INDEX($O$4:$Z$323,$I86,P$2),0)+IF($J86&gt;0,INDEX($O$4:$Z$323,$J86,P$2),0)+IF($K86&gt;0,INDEX($O$4:$Z$323,$K86,P$2),0)+IF($L86&gt;0,INDEX($O$4:$Z$323,$L86,P$2),0))</f>
        <v>0</v>
      </c>
      <c r="AC86" s="259">
        <f>IF(AND(NOT(_incrementaisPassadas),
      OR(
       AND(_semanaAtual&gt;Prevs!F$6,_tipo="Semanal"),
       AND(_mes&gt;AC$2,_tipo="Mensal")
      )), 0,
IF($G86&gt;0,INDEX($O$4:$Z$323,$G86,Q$2),0)+IF($H86&gt;0,INDEX($O$4:$Z$323,$H86,Q$2),0)+IF($I86&gt;0,INDEX($O$4:$Z$323,$I86,Q$2),0)+IF($J86&gt;0,INDEX($O$4:$Z$323,$J86,Q$2),0)+IF($K86&gt;0,INDEX($O$4:$Z$323,$K86,Q$2),0)+IF($L86&gt;0,INDEX($O$4:$Z$323,$L86,Q$2),0))</f>
        <v>0</v>
      </c>
      <c r="AD86" s="259">
        <f>IF(AND(NOT(_incrementaisPassadas),
      OR(
       AND(_semanaAtual&gt;Prevs!G$6,_tipo="Semanal"),
       AND(_mes&gt;AD$2,_tipo="Mensal")
      )), 0,
IF($G86&gt;0,INDEX($O$4:$Z$323,$G86,R$2),0)+IF($H86&gt;0,INDEX($O$4:$Z$323,$H86,R$2),0)+IF($I86&gt;0,INDEX($O$4:$Z$323,$I86,R$2),0)+IF($J86&gt;0,INDEX($O$4:$Z$323,$J86,R$2),0)+IF($K86&gt;0,INDEX($O$4:$Z$323,$K86,R$2),0)+IF($L86&gt;0,INDEX($O$4:$Z$323,$L86,R$2),0))</f>
        <v>0</v>
      </c>
      <c r="AE86" s="259">
        <f>IF(AND(NOT(_incrementaisPassadas),
      OR(
       AND(_semanaAtual&gt;Prevs!H$6,_tipo="Semanal"),
       AND(_mes&gt;AE$2,_tipo="Mensal")
      )), 0,
IF($G86&gt;0,INDEX($O$4:$Z$323,$G86,S$2),0)+IF($H86&gt;0,INDEX($O$4:$Z$323,$H86,S$2),0)+IF($I86&gt;0,INDEX($O$4:$Z$323,$I86,S$2),0)+IF($J86&gt;0,INDEX($O$4:$Z$323,$J86,S$2),0)+IF($K86&gt;0,INDEX($O$4:$Z$323,$K86,S$2),0)+IF($L86&gt;0,INDEX($O$4:$Z$323,$L86,S$2),0))</f>
        <v>0</v>
      </c>
      <c r="AF86" s="259">
        <f>IF(AND(NOT(_incrementaisPassadas),
      OR(
       AND(_semanaAtual&gt;Prevs!I$6,_tipo="Semanal"),
       AND(_mes&gt;AF$2,_tipo="Mensal")
      )), 0,
IF($G86&gt;0,INDEX($O$4:$Z$323,$G86,T$2),0)+IF($H86&gt;0,INDEX($O$4:$Z$323,$H86,T$2),0)+IF($I86&gt;0,INDEX($O$4:$Z$323,$I86,T$2),0)+IF($J86&gt;0,INDEX($O$4:$Z$323,$J86,T$2),0)+IF($K86&gt;0,INDEX($O$4:$Z$323,$K86,T$2),0)+IF($L86&gt;0,INDEX($O$4:$Z$323,$L86,T$2),0))</f>
        <v>0</v>
      </c>
      <c r="AG86" s="259">
        <f>IF(AND(NOT(_incrementaisPassadas),
      OR(
       AND(_semanaAtual&gt;Prevs!J$6,_tipo="Semanal"),
       AND(_mes&gt;AG$2,_tipo="Mensal")
      )), 0,
IF($G86&gt;0,INDEX($O$4:$Z$323,$G86,U$2),0)+IF($H86&gt;0,INDEX($O$4:$Z$323,$H86,U$2),0)+IF($I86&gt;0,INDEX($O$4:$Z$323,$I86,U$2),0)+IF($J86&gt;0,INDEX($O$4:$Z$323,$J86,U$2),0)+IF($K86&gt;0,INDEX($O$4:$Z$323,$K86,U$2),0)+IF($L86&gt;0,INDEX($O$4:$Z$323,$L86,U$2),0))</f>
        <v>0</v>
      </c>
      <c r="AH86" s="259">
        <f>IF(AND(NOT(_incrementaisPassadas),
      OR(
       AND(_semanaAtual&gt;Prevs!K$6,_tipo="Semanal"),
       AND(_mes&gt;AH$2,_tipo="Mensal")
      )), 0,
IF($G86&gt;0,INDEX($O$4:$Z$323,$G86,V$2),0)+IF($H86&gt;0,INDEX($O$4:$Z$323,$H86,V$2),0)+IF($I86&gt;0,INDEX($O$4:$Z$323,$I86,V$2),0)+IF($J86&gt;0,INDEX($O$4:$Z$323,$J86,V$2),0)+IF($K86&gt;0,INDEX($O$4:$Z$323,$K86,V$2),0)+IF($L86&gt;0,INDEX($O$4:$Z$323,$L86,V$2),0))</f>
        <v>0</v>
      </c>
      <c r="AI86" s="259">
        <f>IF(AND(NOT(_incrementaisPassadas),
      OR(
       AND(_semanaAtual&gt;Prevs!L$6,_tipo="Semanal"),
       AND(_mes&gt;AI$2,_tipo="Mensal")
      )), 0,
IF($G86&gt;0,INDEX($O$4:$Z$323,$G86,W$2),0)+IF($H86&gt;0,INDEX($O$4:$Z$323,$H86,W$2),0)+IF($I86&gt;0,INDEX($O$4:$Z$323,$I86,W$2),0)+IF($J86&gt;0,INDEX($O$4:$Z$323,$J86,W$2),0)+IF($K86&gt;0,INDEX($O$4:$Z$323,$K86,W$2),0)+IF($L86&gt;0,INDEX($O$4:$Z$323,$L86,W$2),0))</f>
        <v>0</v>
      </c>
      <c r="AJ86" s="259">
        <f>IF(AND(NOT(_incrementaisPassadas),
      OR(
       AND(_semanaAtual&gt;Prevs!M$6,_tipo="Semanal"),
       AND(_mes&gt;AJ$2,_tipo="Mensal")
      )), 0,
IF($G86&gt;0,INDEX($O$4:$Z$323,$G86,X$2),0)+IF($H86&gt;0,INDEX($O$4:$Z$323,$H86,X$2),0)+IF($I86&gt;0,INDEX($O$4:$Z$323,$I86,X$2),0)+IF($J86&gt;0,INDEX($O$4:$Z$323,$J86,X$2),0)+IF($K86&gt;0,INDEX($O$4:$Z$323,$K86,X$2),0)+IF($L86&gt;0,INDEX($O$4:$Z$323,$L86,X$2),0))</f>
        <v>0</v>
      </c>
      <c r="AK86" s="259">
        <f>IF(AND(NOT(_incrementaisPassadas),
      OR(
       AND(_semanaAtual&gt;Prevs!N$6,_tipo="Semanal"),
       AND(_mes&gt;AK$2,_tipo="Mensal")
      )), 0,
IF($G86&gt;0,INDEX($O$4:$Z$323,$G86,Y$2),0)+IF($H86&gt;0,INDEX($O$4:$Z$323,$H86,Y$2),0)+IF($I86&gt;0,INDEX($O$4:$Z$323,$I86,Y$2),0)+IF($J86&gt;0,INDEX($O$4:$Z$323,$J86,Y$2),0)+IF($K86&gt;0,INDEX($O$4:$Z$323,$K86,Y$2),0)+IF($L86&gt;0,INDEX($O$4:$Z$323,$L86,Y$2),0))</f>
        <v>0</v>
      </c>
      <c r="AL86" s="259">
        <f>IF(AND(NOT(_incrementaisPassadas),
      OR(
       AND(_semanaAtual&gt;Prevs!O$6,_tipo="Semanal"),
       AND(_mes&gt;AL$2,_tipo="Mensal")
      )), 0,
IF($G86&gt;0,INDEX($O$4:$Z$323,$G86,Z$2),0)+IF($H86&gt;0,INDEX($O$4:$Z$323,$H86,Z$2),0)+IF($I86&gt;0,INDEX($O$4:$Z$323,$I86,Z$2),0)+IF($J86&gt;0,INDEX($O$4:$Z$323,$J86,Z$2),0)+IF($K86&gt;0,INDEX($O$4:$Z$323,$K86,Z$2),0)+IF($L86&gt;0,INDEX($O$4:$Z$323,$L86,Z$2),0))</f>
        <v>0</v>
      </c>
      <c r="AM86" s="113">
        <f t="shared" si="12"/>
        <v>58</v>
      </c>
      <c r="AN86">
        <f t="shared" si="13"/>
        <v>64</v>
      </c>
      <c r="AO86">
        <f t="shared" si="14"/>
        <v>54</v>
      </c>
      <c r="AP86">
        <f t="shared" si="15"/>
        <v>57</v>
      </c>
      <c r="AQ86">
        <f t="shared" si="16"/>
        <v>79</v>
      </c>
      <c r="AR86">
        <f t="shared" si="17"/>
        <v>97</v>
      </c>
      <c r="AS86">
        <f t="shared" si="18"/>
        <v>88</v>
      </c>
      <c r="AT86">
        <f t="shared" si="19"/>
        <v>71</v>
      </c>
      <c r="AU86">
        <f t="shared" si="20"/>
        <v>83</v>
      </c>
      <c r="AV86">
        <f t="shared" si="21"/>
        <v>108</v>
      </c>
      <c r="AW86">
        <f t="shared" si="22"/>
        <v>78</v>
      </c>
      <c r="AX86">
        <f t="shared" si="23"/>
        <v>60</v>
      </c>
    </row>
    <row r="87" spans="1:55" hidden="1" x14ac:dyDescent="0.25">
      <c r="A87" s="113">
        <v>84</v>
      </c>
      <c r="B87" s="176"/>
      <c r="C87" s="113">
        <v>0</v>
      </c>
      <c r="D87" s="113">
        <v>0</v>
      </c>
      <c r="E87" s="113" t="s">
        <v>686</v>
      </c>
      <c r="F87" s="113" t="s">
        <v>686</v>
      </c>
      <c r="G87" s="357"/>
      <c r="H87" s="357"/>
      <c r="N87" s="113">
        <f>MATCH(A87,Entrada!$A$53:$A$372,0)</f>
        <v>84</v>
      </c>
      <c r="O87">
        <f>IF(NOT(ISNA($N87)),INDEX(Entrada!$C$53:$N$372,$N87,O$2),0)</f>
        <v>0</v>
      </c>
      <c r="P87">
        <f>IF(NOT(ISNA($N87)),INDEX(Entrada!$C$53:$N$372,$N87,P$2),0)</f>
        <v>0</v>
      </c>
      <c r="Q87">
        <f>IF(NOT(ISNA($N87)),INDEX(Entrada!$C$53:$N$372,$N87,Q$2),0)</f>
        <v>0</v>
      </c>
      <c r="R87">
        <f>IF(NOT(ISNA($N87)),INDEX(Entrada!$C$53:$N$372,$N87,R$2),0)</f>
        <v>0</v>
      </c>
      <c r="S87">
        <f>IF(NOT(ISNA($N87)),INDEX(Entrada!$C$53:$N$372,$N87,S$2),0)</f>
        <v>0</v>
      </c>
      <c r="T87">
        <f>IF(NOT(ISNA($N87)),INDEX(Entrada!$C$53:$N$372,$N87,T$2),0)</f>
        <v>0</v>
      </c>
      <c r="U87">
        <f>IF(NOT(ISNA($N87)),INDEX(Entrada!$C$53:$N$372,$N87,U$2),0)</f>
        <v>0</v>
      </c>
      <c r="V87" s="192">
        <f>IF(NOT(ISNA($N87)),INDEX(Entrada!$C$53:$N$372,$N87,V$2),0)</f>
        <v>0</v>
      </c>
      <c r="W87" s="192">
        <f>IF(NOT(ISNA($N87)),INDEX(Entrada!$C$53:$N$372,$N87,W$2),0)</f>
        <v>0</v>
      </c>
      <c r="X87" s="192">
        <f>IF(NOT(ISNA($N87)),INDEX(Entrada!$C$53:$N$372,$N87,X$2),0)</f>
        <v>0</v>
      </c>
      <c r="Y87" s="192">
        <f>IF(NOT(ISNA($N87)),INDEX(Entrada!$C$53:$N$372,$N87,Y$2),0)</f>
        <v>0</v>
      </c>
      <c r="Z87" s="192">
        <f>IF(NOT(ISNA($N87)),INDEX(Entrada!$C$53:$N$372,$N87,Z$2),0)</f>
        <v>0</v>
      </c>
      <c r="AA87" s="259">
        <f>IF(AND(NOT(_incrementaisPassadas),
      OR(
       AND(_semanaAtual&gt;Prevs!D$6,_tipo="Semanal"),
       AND(_mes&gt;AA$2,_tipo="Mensal")
      )), 0,
IF($G87&gt;0,INDEX($O$4:$Z$323,$G87,O$2),0)+IF($H87&gt;0,INDEX($O$4:$Z$323,$H87,O$2),0)+IF($I87&gt;0,INDEX($O$4:$Z$323,$I87,O$2),0)+IF($J87&gt;0,INDEX($O$4:$Z$323,$J87,O$2),0)+IF($K87&gt;0,INDEX($O$4:$Z$323,$K87,O$2),0)+IF($L87&gt;0,INDEX($O$4:$Z$323,$L87,O$2),0))</f>
        <v>0</v>
      </c>
      <c r="AB87" s="259">
        <f>IF(AND(NOT(_incrementaisPassadas),
      OR(
       AND(_semanaAtual&gt;Prevs!E$6,_tipo="Semanal"),
       AND(_mes&gt;AB$2,_tipo="Mensal")
      )), 0,
IF($G87&gt;0,INDEX($O$4:$Z$323,$G87,P$2),0)+IF($H87&gt;0,INDEX($O$4:$Z$323,$H87,P$2),0)+IF($I87&gt;0,INDEX($O$4:$Z$323,$I87,P$2),0)+IF($J87&gt;0,INDEX($O$4:$Z$323,$J87,P$2),0)+IF($K87&gt;0,INDEX($O$4:$Z$323,$K87,P$2),0)+IF($L87&gt;0,INDEX($O$4:$Z$323,$L87,P$2),0))</f>
        <v>0</v>
      </c>
      <c r="AC87" s="259">
        <f>IF(AND(NOT(_incrementaisPassadas),
      OR(
       AND(_semanaAtual&gt;Prevs!F$6,_tipo="Semanal"),
       AND(_mes&gt;AC$2,_tipo="Mensal")
      )), 0,
IF($G87&gt;0,INDEX($O$4:$Z$323,$G87,Q$2),0)+IF($H87&gt;0,INDEX($O$4:$Z$323,$H87,Q$2),0)+IF($I87&gt;0,INDEX($O$4:$Z$323,$I87,Q$2),0)+IF($J87&gt;0,INDEX($O$4:$Z$323,$J87,Q$2),0)+IF($K87&gt;0,INDEX($O$4:$Z$323,$K87,Q$2),0)+IF($L87&gt;0,INDEX($O$4:$Z$323,$L87,Q$2),0))</f>
        <v>0</v>
      </c>
      <c r="AD87" s="259">
        <f>IF(AND(NOT(_incrementaisPassadas),
      OR(
       AND(_semanaAtual&gt;Prevs!G$6,_tipo="Semanal"),
       AND(_mes&gt;AD$2,_tipo="Mensal")
      )), 0,
IF($G87&gt;0,INDEX($O$4:$Z$323,$G87,R$2),0)+IF($H87&gt;0,INDEX($O$4:$Z$323,$H87,R$2),0)+IF($I87&gt;0,INDEX($O$4:$Z$323,$I87,R$2),0)+IF($J87&gt;0,INDEX($O$4:$Z$323,$J87,R$2),0)+IF($K87&gt;0,INDEX($O$4:$Z$323,$K87,R$2),0)+IF($L87&gt;0,INDEX($O$4:$Z$323,$L87,R$2),0))</f>
        <v>0</v>
      </c>
      <c r="AE87" s="259">
        <f>IF(AND(NOT(_incrementaisPassadas),
      OR(
       AND(_semanaAtual&gt;Prevs!H$6,_tipo="Semanal"),
       AND(_mes&gt;AE$2,_tipo="Mensal")
      )), 0,
IF($G87&gt;0,INDEX($O$4:$Z$323,$G87,S$2),0)+IF($H87&gt;0,INDEX($O$4:$Z$323,$H87,S$2),0)+IF($I87&gt;0,INDEX($O$4:$Z$323,$I87,S$2),0)+IF($J87&gt;0,INDEX($O$4:$Z$323,$J87,S$2),0)+IF($K87&gt;0,INDEX($O$4:$Z$323,$K87,S$2),0)+IF($L87&gt;0,INDEX($O$4:$Z$323,$L87,S$2),0))</f>
        <v>0</v>
      </c>
      <c r="AF87" s="259">
        <f>IF(AND(NOT(_incrementaisPassadas),
      OR(
       AND(_semanaAtual&gt;Prevs!I$6,_tipo="Semanal"),
       AND(_mes&gt;AF$2,_tipo="Mensal")
      )), 0,
IF($G87&gt;0,INDEX($O$4:$Z$323,$G87,T$2),0)+IF($H87&gt;0,INDEX($O$4:$Z$323,$H87,T$2),0)+IF($I87&gt;0,INDEX($O$4:$Z$323,$I87,T$2),0)+IF($J87&gt;0,INDEX($O$4:$Z$323,$J87,T$2),0)+IF($K87&gt;0,INDEX($O$4:$Z$323,$K87,T$2),0)+IF($L87&gt;0,INDEX($O$4:$Z$323,$L87,T$2),0))</f>
        <v>0</v>
      </c>
      <c r="AG87" s="259">
        <f>IF(AND(NOT(_incrementaisPassadas),
      OR(
       AND(_semanaAtual&gt;Prevs!J$6,_tipo="Semanal"),
       AND(_mes&gt;AG$2,_tipo="Mensal")
      )), 0,
IF($G87&gt;0,INDEX($O$4:$Z$323,$G87,U$2),0)+IF($H87&gt;0,INDEX($O$4:$Z$323,$H87,U$2),0)+IF($I87&gt;0,INDEX($O$4:$Z$323,$I87,U$2),0)+IF($J87&gt;0,INDEX($O$4:$Z$323,$J87,U$2),0)+IF($K87&gt;0,INDEX($O$4:$Z$323,$K87,U$2),0)+IF($L87&gt;0,INDEX($O$4:$Z$323,$L87,U$2),0))</f>
        <v>0</v>
      </c>
      <c r="AH87" s="259">
        <f>IF(AND(NOT(_incrementaisPassadas),
      OR(
       AND(_semanaAtual&gt;Prevs!K$6,_tipo="Semanal"),
       AND(_mes&gt;AH$2,_tipo="Mensal")
      )), 0,
IF($G87&gt;0,INDEX($O$4:$Z$323,$G87,V$2),0)+IF($H87&gt;0,INDEX($O$4:$Z$323,$H87,V$2),0)+IF($I87&gt;0,INDEX($O$4:$Z$323,$I87,V$2),0)+IF($J87&gt;0,INDEX($O$4:$Z$323,$J87,V$2),0)+IF($K87&gt;0,INDEX($O$4:$Z$323,$K87,V$2),0)+IF($L87&gt;0,INDEX($O$4:$Z$323,$L87,V$2),0))</f>
        <v>0</v>
      </c>
      <c r="AI87" s="259">
        <f>IF(AND(NOT(_incrementaisPassadas),
      OR(
       AND(_semanaAtual&gt;Prevs!L$6,_tipo="Semanal"),
       AND(_mes&gt;AI$2,_tipo="Mensal")
      )), 0,
IF($G87&gt;0,INDEX($O$4:$Z$323,$G87,W$2),0)+IF($H87&gt;0,INDEX($O$4:$Z$323,$H87,W$2),0)+IF($I87&gt;0,INDEX($O$4:$Z$323,$I87,W$2),0)+IF($J87&gt;0,INDEX($O$4:$Z$323,$J87,W$2),0)+IF($K87&gt;0,INDEX($O$4:$Z$323,$K87,W$2),0)+IF($L87&gt;0,INDEX($O$4:$Z$323,$L87,W$2),0))</f>
        <v>0</v>
      </c>
      <c r="AJ87" s="259">
        <f>IF(AND(NOT(_incrementaisPassadas),
      OR(
       AND(_semanaAtual&gt;Prevs!M$6,_tipo="Semanal"),
       AND(_mes&gt;AJ$2,_tipo="Mensal")
      )), 0,
IF($G87&gt;0,INDEX($O$4:$Z$323,$G87,X$2),0)+IF($H87&gt;0,INDEX($O$4:$Z$323,$H87,X$2),0)+IF($I87&gt;0,INDEX($O$4:$Z$323,$I87,X$2),0)+IF($J87&gt;0,INDEX($O$4:$Z$323,$J87,X$2),0)+IF($K87&gt;0,INDEX($O$4:$Z$323,$K87,X$2),0)+IF($L87&gt;0,INDEX($O$4:$Z$323,$L87,X$2),0))</f>
        <v>0</v>
      </c>
      <c r="AK87" s="259">
        <f>IF(AND(NOT(_incrementaisPassadas),
      OR(
       AND(_semanaAtual&gt;Prevs!N$6,_tipo="Semanal"),
       AND(_mes&gt;AK$2,_tipo="Mensal")
      )), 0,
IF($G87&gt;0,INDEX($O$4:$Z$323,$G87,Y$2),0)+IF($H87&gt;0,INDEX($O$4:$Z$323,$H87,Y$2),0)+IF($I87&gt;0,INDEX($O$4:$Z$323,$I87,Y$2),0)+IF($J87&gt;0,INDEX($O$4:$Z$323,$J87,Y$2),0)+IF($K87&gt;0,INDEX($O$4:$Z$323,$K87,Y$2),0)+IF($L87&gt;0,INDEX($O$4:$Z$323,$L87,Y$2),0))</f>
        <v>0</v>
      </c>
      <c r="AL87" s="259">
        <f>IF(AND(NOT(_incrementaisPassadas),
      OR(
       AND(_semanaAtual&gt;Prevs!O$6,_tipo="Semanal"),
       AND(_mes&gt;AL$2,_tipo="Mensal")
      )), 0,
IF($G87&gt;0,INDEX($O$4:$Z$323,$G87,Z$2),0)+IF($H87&gt;0,INDEX($O$4:$Z$323,$H87,Z$2),0)+IF($I87&gt;0,INDEX($O$4:$Z$323,$I87,Z$2),0)+IF($J87&gt;0,INDEX($O$4:$Z$323,$J87,Z$2),0)+IF($K87&gt;0,INDEX($O$4:$Z$323,$K87,Z$2),0)+IF($L87&gt;0,INDEX($O$4:$Z$323,$L87,Z$2),0))</f>
        <v>0</v>
      </c>
      <c r="AM87" s="113">
        <f t="shared" si="12"/>
        <v>0</v>
      </c>
      <c r="AN87">
        <f t="shared" si="13"/>
        <v>0</v>
      </c>
      <c r="AO87">
        <f t="shared" si="14"/>
        <v>0</v>
      </c>
      <c r="AP87">
        <f t="shared" si="15"/>
        <v>0</v>
      </c>
      <c r="AQ87">
        <f t="shared" si="16"/>
        <v>0</v>
      </c>
      <c r="AR87">
        <f t="shared" si="17"/>
        <v>0</v>
      </c>
      <c r="AS87">
        <f t="shared" si="18"/>
        <v>0</v>
      </c>
      <c r="AT87">
        <f t="shared" si="19"/>
        <v>0</v>
      </c>
      <c r="AU87">
        <f t="shared" si="20"/>
        <v>0</v>
      </c>
      <c r="AV87">
        <f t="shared" si="21"/>
        <v>0</v>
      </c>
      <c r="AW87">
        <f t="shared" si="22"/>
        <v>0</v>
      </c>
      <c r="AX87">
        <f t="shared" si="23"/>
        <v>0</v>
      </c>
    </row>
    <row r="88" spans="1:55" hidden="1" x14ac:dyDescent="0.25">
      <c r="A88" s="113">
        <v>85</v>
      </c>
      <c r="B88" s="176" t="s">
        <v>579</v>
      </c>
      <c r="C88" s="113">
        <v>1931</v>
      </c>
      <c r="D88" s="113">
        <v>2013</v>
      </c>
      <c r="E88" s="177" t="s">
        <v>686</v>
      </c>
      <c r="F88" s="177" t="s">
        <v>686</v>
      </c>
      <c r="G88" s="357"/>
      <c r="H88" s="357"/>
      <c r="N88" s="113">
        <f>MATCH(A88,Entrada!$A$53:$A$372,0)</f>
        <v>85</v>
      </c>
      <c r="O88">
        <f>IF(NOT(ISNA($N88)),INDEX(Entrada!$C$53:$N$372,$N88,O$2),0)</f>
        <v>109</v>
      </c>
      <c r="P88">
        <f>IF(NOT(ISNA($N88)),INDEX(Entrada!$C$53:$N$372,$N88,P$2),0)</f>
        <v>142</v>
      </c>
      <c r="Q88">
        <f>IF(NOT(ISNA($N88)),INDEX(Entrada!$C$53:$N$372,$N88,Q$2),0)</f>
        <v>107</v>
      </c>
      <c r="R88">
        <f>IF(NOT(ISNA($N88)),INDEX(Entrada!$C$53:$N$372,$N88,R$2),0)</f>
        <v>109</v>
      </c>
      <c r="S88">
        <f>IF(NOT(ISNA($N88)),INDEX(Entrada!$C$53:$N$372,$N88,S$2),0)</f>
        <v>139</v>
      </c>
      <c r="T88">
        <f>IF(NOT(ISNA($N88)),INDEX(Entrada!$C$53:$N$372,$N88,T$2),0)</f>
        <v>159</v>
      </c>
      <c r="U88">
        <f>IF(NOT(ISNA($N88)),INDEX(Entrada!$C$53:$N$372,$N88,U$2),0)</f>
        <v>206</v>
      </c>
      <c r="V88" s="192">
        <f>IF(NOT(ISNA($N88)),INDEX(Entrada!$C$53:$N$372,$N88,V$2),0)</f>
        <v>212</v>
      </c>
      <c r="W88" s="192">
        <f>IF(NOT(ISNA($N88)),INDEX(Entrada!$C$53:$N$372,$N88,W$2),0)</f>
        <v>245</v>
      </c>
      <c r="X88" s="192">
        <f>IF(NOT(ISNA($N88)),INDEX(Entrada!$C$53:$N$372,$N88,X$2),0)</f>
        <v>214</v>
      </c>
      <c r="Y88" s="192">
        <f>IF(NOT(ISNA($N88)),INDEX(Entrada!$C$53:$N$372,$N88,Y$2),0)</f>
        <v>127</v>
      </c>
      <c r="Z88" s="192">
        <f>IF(NOT(ISNA($N88)),INDEX(Entrada!$C$53:$N$372,$N88,Z$2),0)</f>
        <v>108</v>
      </c>
      <c r="AA88" s="259">
        <f>IF(AND(NOT(_incrementaisPassadas),
      OR(
       AND(_semanaAtual&gt;Prevs!D$6,_tipo="Semanal"),
       AND(_mes&gt;AA$2,_tipo="Mensal")
      )), 0,
IF($G88&gt;0,INDEX($O$4:$Z$323,$G88,O$2),0)+IF($H88&gt;0,INDEX($O$4:$Z$323,$H88,O$2),0)+IF($I88&gt;0,INDEX($O$4:$Z$323,$I88,O$2),0)+IF($J88&gt;0,INDEX($O$4:$Z$323,$J88,O$2),0)+IF($K88&gt;0,INDEX($O$4:$Z$323,$K88,O$2),0)+IF($L88&gt;0,INDEX($O$4:$Z$323,$L88,O$2),0))</f>
        <v>0</v>
      </c>
      <c r="AB88" s="259">
        <f>IF(AND(NOT(_incrementaisPassadas),
      OR(
       AND(_semanaAtual&gt;Prevs!E$6,_tipo="Semanal"),
       AND(_mes&gt;AB$2,_tipo="Mensal")
      )), 0,
IF($G88&gt;0,INDEX($O$4:$Z$323,$G88,P$2),0)+IF($H88&gt;0,INDEX($O$4:$Z$323,$H88,P$2),0)+IF($I88&gt;0,INDEX($O$4:$Z$323,$I88,P$2),0)+IF($J88&gt;0,INDEX($O$4:$Z$323,$J88,P$2),0)+IF($K88&gt;0,INDEX($O$4:$Z$323,$K88,P$2),0)+IF($L88&gt;0,INDEX($O$4:$Z$323,$L88,P$2),0))</f>
        <v>0</v>
      </c>
      <c r="AC88" s="259">
        <f>IF(AND(NOT(_incrementaisPassadas),
      OR(
       AND(_semanaAtual&gt;Prevs!F$6,_tipo="Semanal"),
       AND(_mes&gt;AC$2,_tipo="Mensal")
      )), 0,
IF($G88&gt;0,INDEX($O$4:$Z$323,$G88,Q$2),0)+IF($H88&gt;0,INDEX($O$4:$Z$323,$H88,Q$2),0)+IF($I88&gt;0,INDEX($O$4:$Z$323,$I88,Q$2),0)+IF($J88&gt;0,INDEX($O$4:$Z$323,$J88,Q$2),0)+IF($K88&gt;0,INDEX($O$4:$Z$323,$K88,Q$2),0)+IF($L88&gt;0,INDEX($O$4:$Z$323,$L88,Q$2),0))</f>
        <v>0</v>
      </c>
      <c r="AD88" s="259">
        <f>IF(AND(NOT(_incrementaisPassadas),
      OR(
       AND(_semanaAtual&gt;Prevs!G$6,_tipo="Semanal"),
       AND(_mes&gt;AD$2,_tipo="Mensal")
      )), 0,
IF($G88&gt;0,INDEX($O$4:$Z$323,$G88,R$2),0)+IF($H88&gt;0,INDEX($O$4:$Z$323,$H88,R$2),0)+IF($I88&gt;0,INDEX($O$4:$Z$323,$I88,R$2),0)+IF($J88&gt;0,INDEX($O$4:$Z$323,$J88,R$2),0)+IF($K88&gt;0,INDEX($O$4:$Z$323,$K88,R$2),0)+IF($L88&gt;0,INDEX($O$4:$Z$323,$L88,R$2),0))</f>
        <v>0</v>
      </c>
      <c r="AE88" s="259">
        <f>IF(AND(NOT(_incrementaisPassadas),
      OR(
       AND(_semanaAtual&gt;Prevs!H$6,_tipo="Semanal"),
       AND(_mes&gt;AE$2,_tipo="Mensal")
      )), 0,
IF($G88&gt;0,INDEX($O$4:$Z$323,$G88,S$2),0)+IF($H88&gt;0,INDEX($O$4:$Z$323,$H88,S$2),0)+IF($I88&gt;0,INDEX($O$4:$Z$323,$I88,S$2),0)+IF($J88&gt;0,INDEX($O$4:$Z$323,$J88,S$2),0)+IF($K88&gt;0,INDEX($O$4:$Z$323,$K88,S$2),0)+IF($L88&gt;0,INDEX($O$4:$Z$323,$L88,S$2),0))</f>
        <v>0</v>
      </c>
      <c r="AF88" s="259">
        <f>IF(AND(NOT(_incrementaisPassadas),
      OR(
       AND(_semanaAtual&gt;Prevs!I$6,_tipo="Semanal"),
       AND(_mes&gt;AF$2,_tipo="Mensal")
      )), 0,
IF($G88&gt;0,INDEX($O$4:$Z$323,$G88,T$2),0)+IF($H88&gt;0,INDEX($O$4:$Z$323,$H88,T$2),0)+IF($I88&gt;0,INDEX($O$4:$Z$323,$I88,T$2),0)+IF($J88&gt;0,INDEX($O$4:$Z$323,$J88,T$2),0)+IF($K88&gt;0,INDEX($O$4:$Z$323,$K88,T$2),0)+IF($L88&gt;0,INDEX($O$4:$Z$323,$L88,T$2),0))</f>
        <v>0</v>
      </c>
      <c r="AG88" s="259">
        <f>IF(AND(NOT(_incrementaisPassadas),
      OR(
       AND(_semanaAtual&gt;Prevs!J$6,_tipo="Semanal"),
       AND(_mes&gt;AG$2,_tipo="Mensal")
      )), 0,
IF($G88&gt;0,INDEX($O$4:$Z$323,$G88,U$2),0)+IF($H88&gt;0,INDEX($O$4:$Z$323,$H88,U$2),0)+IF($I88&gt;0,INDEX($O$4:$Z$323,$I88,U$2),0)+IF($J88&gt;0,INDEX($O$4:$Z$323,$J88,U$2),0)+IF($K88&gt;0,INDEX($O$4:$Z$323,$K88,U$2),0)+IF($L88&gt;0,INDEX($O$4:$Z$323,$L88,U$2),0))</f>
        <v>0</v>
      </c>
      <c r="AH88" s="259">
        <f>IF(AND(NOT(_incrementaisPassadas),
      OR(
       AND(_semanaAtual&gt;Prevs!K$6,_tipo="Semanal"),
       AND(_mes&gt;AH$2,_tipo="Mensal")
      )), 0,
IF($G88&gt;0,INDEX($O$4:$Z$323,$G88,V$2),0)+IF($H88&gt;0,INDEX($O$4:$Z$323,$H88,V$2),0)+IF($I88&gt;0,INDEX($O$4:$Z$323,$I88,V$2),0)+IF($J88&gt;0,INDEX($O$4:$Z$323,$J88,V$2),0)+IF($K88&gt;0,INDEX($O$4:$Z$323,$K88,V$2),0)+IF($L88&gt;0,INDEX($O$4:$Z$323,$L88,V$2),0))</f>
        <v>0</v>
      </c>
      <c r="AI88" s="259">
        <f>IF(AND(NOT(_incrementaisPassadas),
      OR(
       AND(_semanaAtual&gt;Prevs!L$6,_tipo="Semanal"),
       AND(_mes&gt;AI$2,_tipo="Mensal")
      )), 0,
IF($G88&gt;0,INDEX($O$4:$Z$323,$G88,W$2),0)+IF($H88&gt;0,INDEX($O$4:$Z$323,$H88,W$2),0)+IF($I88&gt;0,INDEX($O$4:$Z$323,$I88,W$2),0)+IF($J88&gt;0,INDEX($O$4:$Z$323,$J88,W$2),0)+IF($K88&gt;0,INDEX($O$4:$Z$323,$K88,W$2),0)+IF($L88&gt;0,INDEX($O$4:$Z$323,$L88,W$2),0))</f>
        <v>0</v>
      </c>
      <c r="AJ88" s="259">
        <f>IF(AND(NOT(_incrementaisPassadas),
      OR(
       AND(_semanaAtual&gt;Prevs!M$6,_tipo="Semanal"),
       AND(_mes&gt;AJ$2,_tipo="Mensal")
      )), 0,
IF($G88&gt;0,INDEX($O$4:$Z$323,$G88,X$2),0)+IF($H88&gt;0,INDEX($O$4:$Z$323,$H88,X$2),0)+IF($I88&gt;0,INDEX($O$4:$Z$323,$I88,X$2),0)+IF($J88&gt;0,INDEX($O$4:$Z$323,$J88,X$2),0)+IF($K88&gt;0,INDEX($O$4:$Z$323,$K88,X$2),0)+IF($L88&gt;0,INDEX($O$4:$Z$323,$L88,X$2),0))</f>
        <v>0</v>
      </c>
      <c r="AK88" s="259">
        <f>IF(AND(NOT(_incrementaisPassadas),
      OR(
       AND(_semanaAtual&gt;Prevs!N$6,_tipo="Semanal"),
       AND(_mes&gt;AK$2,_tipo="Mensal")
      )), 0,
IF($G88&gt;0,INDEX($O$4:$Z$323,$G88,Y$2),0)+IF($H88&gt;0,INDEX($O$4:$Z$323,$H88,Y$2),0)+IF($I88&gt;0,INDEX($O$4:$Z$323,$I88,Y$2),0)+IF($J88&gt;0,INDEX($O$4:$Z$323,$J88,Y$2),0)+IF($K88&gt;0,INDEX($O$4:$Z$323,$K88,Y$2),0)+IF($L88&gt;0,INDEX($O$4:$Z$323,$L88,Y$2),0))</f>
        <v>0</v>
      </c>
      <c r="AL88" s="259">
        <f>IF(AND(NOT(_incrementaisPassadas),
      OR(
       AND(_semanaAtual&gt;Prevs!O$6,_tipo="Semanal"),
       AND(_mes&gt;AL$2,_tipo="Mensal")
      )), 0,
IF($G88&gt;0,INDEX($O$4:$Z$323,$G88,Z$2),0)+IF($H88&gt;0,INDEX($O$4:$Z$323,$H88,Z$2),0)+IF($I88&gt;0,INDEX($O$4:$Z$323,$I88,Z$2),0)+IF($J88&gt;0,INDEX($O$4:$Z$323,$J88,Z$2),0)+IF($K88&gt;0,INDEX($O$4:$Z$323,$K88,Z$2),0)+IF($L88&gt;0,INDEX($O$4:$Z$323,$L88,Z$2),0))</f>
        <v>0</v>
      </c>
      <c r="AM88" s="113">
        <f t="shared" si="12"/>
        <v>109</v>
      </c>
      <c r="AN88">
        <f t="shared" si="13"/>
        <v>142</v>
      </c>
      <c r="AO88">
        <f t="shared" si="14"/>
        <v>107</v>
      </c>
      <c r="AP88">
        <f t="shared" si="15"/>
        <v>109</v>
      </c>
      <c r="AQ88">
        <f t="shared" si="16"/>
        <v>139</v>
      </c>
      <c r="AR88">
        <f t="shared" si="17"/>
        <v>159</v>
      </c>
      <c r="AS88">
        <f t="shared" si="18"/>
        <v>206</v>
      </c>
      <c r="AT88">
        <f t="shared" si="19"/>
        <v>212</v>
      </c>
      <c r="AU88">
        <f t="shared" si="20"/>
        <v>245</v>
      </c>
      <c r="AV88">
        <f t="shared" si="21"/>
        <v>214</v>
      </c>
      <c r="AW88">
        <f t="shared" si="22"/>
        <v>127</v>
      </c>
      <c r="AX88">
        <f t="shared" si="23"/>
        <v>108</v>
      </c>
    </row>
    <row r="89" spans="1:55" hidden="1" x14ac:dyDescent="0.25">
      <c r="A89" s="113">
        <v>86</v>
      </c>
      <c r="B89" s="176"/>
      <c r="C89" s="113">
        <v>0</v>
      </c>
      <c r="D89" s="113">
        <v>0</v>
      </c>
      <c r="E89" s="113" t="s">
        <v>686</v>
      </c>
      <c r="F89" s="113" t="s">
        <v>686</v>
      </c>
      <c r="G89" s="357"/>
      <c r="H89" s="357"/>
      <c r="N89" s="113">
        <f>MATCH(A89,Entrada!$A$53:$A$372,0)</f>
        <v>86</v>
      </c>
      <c r="O89">
        <f>IF(NOT(ISNA($N89)),INDEX(Entrada!$C$53:$N$372,$N89,O$2),0)</f>
        <v>0</v>
      </c>
      <c r="P89">
        <f>IF(NOT(ISNA($N89)),INDEX(Entrada!$C$53:$N$372,$N89,P$2),0)</f>
        <v>0</v>
      </c>
      <c r="Q89">
        <f>IF(NOT(ISNA($N89)),INDEX(Entrada!$C$53:$N$372,$N89,Q$2),0)</f>
        <v>0</v>
      </c>
      <c r="R89">
        <f>IF(NOT(ISNA($N89)),INDEX(Entrada!$C$53:$N$372,$N89,R$2),0)</f>
        <v>0</v>
      </c>
      <c r="S89">
        <f>IF(NOT(ISNA($N89)),INDEX(Entrada!$C$53:$N$372,$N89,S$2),0)</f>
        <v>0</v>
      </c>
      <c r="T89">
        <f>IF(NOT(ISNA($N89)),INDEX(Entrada!$C$53:$N$372,$N89,T$2),0)</f>
        <v>0</v>
      </c>
      <c r="U89">
        <f>IF(NOT(ISNA($N89)),INDEX(Entrada!$C$53:$N$372,$N89,U$2),0)</f>
        <v>0</v>
      </c>
      <c r="V89" s="192">
        <f>IF(NOT(ISNA($N89)),INDEX(Entrada!$C$53:$N$372,$N89,V$2),0)</f>
        <v>0</v>
      </c>
      <c r="W89" s="192">
        <f>IF(NOT(ISNA($N89)),INDEX(Entrada!$C$53:$N$372,$N89,W$2),0)</f>
        <v>0</v>
      </c>
      <c r="X89" s="192">
        <f>IF(NOT(ISNA($N89)),INDEX(Entrada!$C$53:$N$372,$N89,X$2),0)</f>
        <v>0</v>
      </c>
      <c r="Y89" s="192">
        <f>IF(NOT(ISNA($N89)),INDEX(Entrada!$C$53:$N$372,$N89,Y$2),0)</f>
        <v>0</v>
      </c>
      <c r="Z89" s="192">
        <f>IF(NOT(ISNA($N89)),INDEX(Entrada!$C$53:$N$372,$N89,Z$2),0)</f>
        <v>0</v>
      </c>
      <c r="AA89" s="259">
        <f>IF(AND(NOT(_incrementaisPassadas),
      OR(
       AND(_semanaAtual&gt;Prevs!D$6,_tipo="Semanal"),
       AND(_mes&gt;AA$2,_tipo="Mensal")
      )), 0,
IF($G89&gt;0,INDEX($O$4:$Z$323,$G89,O$2),0)+IF($H89&gt;0,INDEX($O$4:$Z$323,$H89,O$2),0)+IF($I89&gt;0,INDEX($O$4:$Z$323,$I89,O$2),0)+IF($J89&gt;0,INDEX($O$4:$Z$323,$J89,O$2),0)+IF($K89&gt;0,INDEX($O$4:$Z$323,$K89,O$2),0)+IF($L89&gt;0,INDEX($O$4:$Z$323,$L89,O$2),0))</f>
        <v>0</v>
      </c>
      <c r="AB89" s="259">
        <f>IF(AND(NOT(_incrementaisPassadas),
      OR(
       AND(_semanaAtual&gt;Prevs!E$6,_tipo="Semanal"),
       AND(_mes&gt;AB$2,_tipo="Mensal")
      )), 0,
IF($G89&gt;0,INDEX($O$4:$Z$323,$G89,P$2),0)+IF($H89&gt;0,INDEX($O$4:$Z$323,$H89,P$2),0)+IF($I89&gt;0,INDEX($O$4:$Z$323,$I89,P$2),0)+IF($J89&gt;0,INDEX($O$4:$Z$323,$J89,P$2),0)+IF($K89&gt;0,INDEX($O$4:$Z$323,$K89,P$2),0)+IF($L89&gt;0,INDEX($O$4:$Z$323,$L89,P$2),0))</f>
        <v>0</v>
      </c>
      <c r="AC89" s="259">
        <f>IF(AND(NOT(_incrementaisPassadas),
      OR(
       AND(_semanaAtual&gt;Prevs!F$6,_tipo="Semanal"),
       AND(_mes&gt;AC$2,_tipo="Mensal")
      )), 0,
IF($G89&gt;0,INDEX($O$4:$Z$323,$G89,Q$2),0)+IF($H89&gt;0,INDEX($O$4:$Z$323,$H89,Q$2),0)+IF($I89&gt;0,INDEX($O$4:$Z$323,$I89,Q$2),0)+IF($J89&gt;0,INDEX($O$4:$Z$323,$J89,Q$2),0)+IF($K89&gt;0,INDEX($O$4:$Z$323,$K89,Q$2),0)+IF($L89&gt;0,INDEX($O$4:$Z$323,$L89,Q$2),0))</f>
        <v>0</v>
      </c>
      <c r="AD89" s="259">
        <f>IF(AND(NOT(_incrementaisPassadas),
      OR(
       AND(_semanaAtual&gt;Prevs!G$6,_tipo="Semanal"),
       AND(_mes&gt;AD$2,_tipo="Mensal")
      )), 0,
IF($G89&gt;0,INDEX($O$4:$Z$323,$G89,R$2),0)+IF($H89&gt;0,INDEX($O$4:$Z$323,$H89,R$2),0)+IF($I89&gt;0,INDEX($O$4:$Z$323,$I89,R$2),0)+IF($J89&gt;0,INDEX($O$4:$Z$323,$J89,R$2),0)+IF($K89&gt;0,INDEX($O$4:$Z$323,$K89,R$2),0)+IF($L89&gt;0,INDEX($O$4:$Z$323,$L89,R$2),0))</f>
        <v>0</v>
      </c>
      <c r="AE89" s="259">
        <f>IF(AND(NOT(_incrementaisPassadas),
      OR(
       AND(_semanaAtual&gt;Prevs!H$6,_tipo="Semanal"),
       AND(_mes&gt;AE$2,_tipo="Mensal")
      )), 0,
IF($G89&gt;0,INDEX($O$4:$Z$323,$G89,S$2),0)+IF($H89&gt;0,INDEX($O$4:$Z$323,$H89,S$2),0)+IF($I89&gt;0,INDEX($O$4:$Z$323,$I89,S$2),0)+IF($J89&gt;0,INDEX($O$4:$Z$323,$J89,S$2),0)+IF($K89&gt;0,INDEX($O$4:$Z$323,$K89,S$2),0)+IF($L89&gt;0,INDEX($O$4:$Z$323,$L89,S$2),0))</f>
        <v>0</v>
      </c>
      <c r="AF89" s="259">
        <f>IF(AND(NOT(_incrementaisPassadas),
      OR(
       AND(_semanaAtual&gt;Prevs!I$6,_tipo="Semanal"),
       AND(_mes&gt;AF$2,_tipo="Mensal")
      )), 0,
IF($G89&gt;0,INDEX($O$4:$Z$323,$G89,T$2),0)+IF($H89&gt;0,INDEX($O$4:$Z$323,$H89,T$2),0)+IF($I89&gt;0,INDEX($O$4:$Z$323,$I89,T$2),0)+IF($J89&gt;0,INDEX($O$4:$Z$323,$J89,T$2),0)+IF($K89&gt;0,INDEX($O$4:$Z$323,$K89,T$2),0)+IF($L89&gt;0,INDEX($O$4:$Z$323,$L89,T$2),0))</f>
        <v>0</v>
      </c>
      <c r="AG89" s="259">
        <f>IF(AND(NOT(_incrementaisPassadas),
      OR(
       AND(_semanaAtual&gt;Prevs!J$6,_tipo="Semanal"),
       AND(_mes&gt;AG$2,_tipo="Mensal")
      )), 0,
IF($G89&gt;0,INDEX($O$4:$Z$323,$G89,U$2),0)+IF($H89&gt;0,INDEX($O$4:$Z$323,$H89,U$2),0)+IF($I89&gt;0,INDEX($O$4:$Z$323,$I89,U$2),0)+IF($J89&gt;0,INDEX($O$4:$Z$323,$J89,U$2),0)+IF($K89&gt;0,INDEX($O$4:$Z$323,$K89,U$2),0)+IF($L89&gt;0,INDEX($O$4:$Z$323,$L89,U$2),0))</f>
        <v>0</v>
      </c>
      <c r="AH89" s="259">
        <f>IF(AND(NOT(_incrementaisPassadas),
      OR(
       AND(_semanaAtual&gt;Prevs!K$6,_tipo="Semanal"),
       AND(_mes&gt;AH$2,_tipo="Mensal")
      )), 0,
IF($G89&gt;0,INDEX($O$4:$Z$323,$G89,V$2),0)+IF($H89&gt;0,INDEX($O$4:$Z$323,$H89,V$2),0)+IF($I89&gt;0,INDEX($O$4:$Z$323,$I89,V$2),0)+IF($J89&gt;0,INDEX($O$4:$Z$323,$J89,V$2),0)+IF($K89&gt;0,INDEX($O$4:$Z$323,$K89,V$2),0)+IF($L89&gt;0,INDEX($O$4:$Z$323,$L89,V$2),0))</f>
        <v>0</v>
      </c>
      <c r="AI89" s="259">
        <f>IF(AND(NOT(_incrementaisPassadas),
      OR(
       AND(_semanaAtual&gt;Prevs!L$6,_tipo="Semanal"),
       AND(_mes&gt;AI$2,_tipo="Mensal")
      )), 0,
IF($G89&gt;0,INDEX($O$4:$Z$323,$G89,W$2),0)+IF($H89&gt;0,INDEX($O$4:$Z$323,$H89,W$2),0)+IF($I89&gt;0,INDEX($O$4:$Z$323,$I89,W$2),0)+IF($J89&gt;0,INDEX($O$4:$Z$323,$J89,W$2),0)+IF($K89&gt;0,INDEX($O$4:$Z$323,$K89,W$2),0)+IF($L89&gt;0,INDEX($O$4:$Z$323,$L89,W$2),0))</f>
        <v>0</v>
      </c>
      <c r="AJ89" s="259">
        <f>IF(AND(NOT(_incrementaisPassadas),
      OR(
       AND(_semanaAtual&gt;Prevs!M$6,_tipo="Semanal"),
       AND(_mes&gt;AJ$2,_tipo="Mensal")
      )), 0,
IF($G89&gt;0,INDEX($O$4:$Z$323,$G89,X$2),0)+IF($H89&gt;0,INDEX($O$4:$Z$323,$H89,X$2),0)+IF($I89&gt;0,INDEX($O$4:$Z$323,$I89,X$2),0)+IF($J89&gt;0,INDEX($O$4:$Z$323,$J89,X$2),0)+IF($K89&gt;0,INDEX($O$4:$Z$323,$K89,X$2),0)+IF($L89&gt;0,INDEX($O$4:$Z$323,$L89,X$2),0))</f>
        <v>0</v>
      </c>
      <c r="AK89" s="259">
        <f>IF(AND(NOT(_incrementaisPassadas),
      OR(
       AND(_semanaAtual&gt;Prevs!N$6,_tipo="Semanal"),
       AND(_mes&gt;AK$2,_tipo="Mensal")
      )), 0,
IF($G89&gt;0,INDEX($O$4:$Z$323,$G89,Y$2),0)+IF($H89&gt;0,INDEX($O$4:$Z$323,$H89,Y$2),0)+IF($I89&gt;0,INDEX($O$4:$Z$323,$I89,Y$2),0)+IF($J89&gt;0,INDEX($O$4:$Z$323,$J89,Y$2),0)+IF($K89&gt;0,INDEX($O$4:$Z$323,$K89,Y$2),0)+IF($L89&gt;0,INDEX($O$4:$Z$323,$L89,Y$2),0))</f>
        <v>0</v>
      </c>
      <c r="AL89" s="259">
        <f>IF(AND(NOT(_incrementaisPassadas),
      OR(
       AND(_semanaAtual&gt;Prevs!O$6,_tipo="Semanal"),
       AND(_mes&gt;AL$2,_tipo="Mensal")
      )), 0,
IF($G89&gt;0,INDEX($O$4:$Z$323,$G89,Z$2),0)+IF($H89&gt;0,INDEX($O$4:$Z$323,$H89,Z$2),0)+IF($I89&gt;0,INDEX($O$4:$Z$323,$I89,Z$2),0)+IF($J89&gt;0,INDEX($O$4:$Z$323,$J89,Z$2),0)+IF($K89&gt;0,INDEX($O$4:$Z$323,$K89,Z$2),0)+IF($L89&gt;0,INDEX($O$4:$Z$323,$L89,Z$2),0))</f>
        <v>0</v>
      </c>
      <c r="AM89" s="113">
        <f t="shared" si="12"/>
        <v>0</v>
      </c>
      <c r="AN89">
        <f t="shared" si="13"/>
        <v>0</v>
      </c>
      <c r="AO89">
        <f t="shared" si="14"/>
        <v>0</v>
      </c>
      <c r="AP89">
        <f t="shared" si="15"/>
        <v>0</v>
      </c>
      <c r="AQ89">
        <f t="shared" si="16"/>
        <v>0</v>
      </c>
      <c r="AR89">
        <f t="shared" si="17"/>
        <v>0</v>
      </c>
      <c r="AS89">
        <f t="shared" si="18"/>
        <v>0</v>
      </c>
      <c r="AT89">
        <f t="shared" si="19"/>
        <v>0</v>
      </c>
      <c r="AU89">
        <f t="shared" si="20"/>
        <v>0</v>
      </c>
      <c r="AV89">
        <f t="shared" si="21"/>
        <v>0</v>
      </c>
      <c r="AW89">
        <f t="shared" si="22"/>
        <v>0</v>
      </c>
      <c r="AX89">
        <f t="shared" si="23"/>
        <v>0</v>
      </c>
    </row>
    <row r="90" spans="1:55" hidden="1" x14ac:dyDescent="0.25">
      <c r="A90" s="113">
        <v>87</v>
      </c>
      <c r="B90" s="176"/>
      <c r="C90" s="113">
        <v>0</v>
      </c>
      <c r="D90" s="113">
        <v>0</v>
      </c>
      <c r="E90" s="113" t="s">
        <v>686</v>
      </c>
      <c r="F90" s="113" t="s">
        <v>686</v>
      </c>
      <c r="G90" s="357"/>
      <c r="H90" s="357"/>
      <c r="N90" s="113">
        <f>MATCH(A90,Entrada!$A$53:$A$372,0)</f>
        <v>87</v>
      </c>
      <c r="O90">
        <f>IF(NOT(ISNA($N90)),INDEX(Entrada!$C$53:$N$372,$N90,O$2),0)</f>
        <v>0</v>
      </c>
      <c r="P90">
        <f>IF(NOT(ISNA($N90)),INDEX(Entrada!$C$53:$N$372,$N90,P$2),0)</f>
        <v>0</v>
      </c>
      <c r="Q90">
        <f>IF(NOT(ISNA($N90)),INDEX(Entrada!$C$53:$N$372,$N90,Q$2),0)</f>
        <v>0</v>
      </c>
      <c r="R90">
        <f>IF(NOT(ISNA($N90)),INDEX(Entrada!$C$53:$N$372,$N90,R$2),0)</f>
        <v>0</v>
      </c>
      <c r="S90">
        <f>IF(NOT(ISNA($N90)),INDEX(Entrada!$C$53:$N$372,$N90,S$2),0)</f>
        <v>0</v>
      </c>
      <c r="T90">
        <f>IF(NOT(ISNA($N90)),INDEX(Entrada!$C$53:$N$372,$N90,T$2),0)</f>
        <v>0</v>
      </c>
      <c r="U90">
        <f>IF(NOT(ISNA($N90)),INDEX(Entrada!$C$53:$N$372,$N90,U$2),0)</f>
        <v>0</v>
      </c>
      <c r="V90" s="192">
        <f>IF(NOT(ISNA($N90)),INDEX(Entrada!$C$53:$N$372,$N90,V$2),0)</f>
        <v>0</v>
      </c>
      <c r="W90" s="192">
        <f>IF(NOT(ISNA($N90)),INDEX(Entrada!$C$53:$N$372,$N90,W$2),0)</f>
        <v>0</v>
      </c>
      <c r="X90" s="192">
        <f>IF(NOT(ISNA($N90)),INDEX(Entrada!$C$53:$N$372,$N90,X$2),0)</f>
        <v>0</v>
      </c>
      <c r="Y90" s="192">
        <f>IF(NOT(ISNA($N90)),INDEX(Entrada!$C$53:$N$372,$N90,Y$2),0)</f>
        <v>0</v>
      </c>
      <c r="Z90" s="192">
        <f>IF(NOT(ISNA($N90)),INDEX(Entrada!$C$53:$N$372,$N90,Z$2),0)</f>
        <v>0</v>
      </c>
      <c r="AA90" s="259">
        <f>IF(AND(NOT(_incrementaisPassadas),
      OR(
       AND(_semanaAtual&gt;Prevs!D$6,_tipo="Semanal"),
       AND(_mes&gt;AA$2,_tipo="Mensal")
      )), 0,
IF($G90&gt;0,INDEX($O$4:$Z$323,$G90,O$2),0)+IF($H90&gt;0,INDEX($O$4:$Z$323,$H90,O$2),0)+IF($I90&gt;0,INDEX($O$4:$Z$323,$I90,O$2),0)+IF($J90&gt;0,INDEX($O$4:$Z$323,$J90,O$2),0)+IF($K90&gt;0,INDEX($O$4:$Z$323,$K90,O$2),0)+IF($L90&gt;0,INDEX($O$4:$Z$323,$L90,O$2),0))</f>
        <v>0</v>
      </c>
      <c r="AB90" s="259">
        <f>IF(AND(NOT(_incrementaisPassadas),
      OR(
       AND(_semanaAtual&gt;Prevs!E$6,_tipo="Semanal"),
       AND(_mes&gt;AB$2,_tipo="Mensal")
      )), 0,
IF($G90&gt;0,INDEX($O$4:$Z$323,$G90,P$2),0)+IF($H90&gt;0,INDEX($O$4:$Z$323,$H90,P$2),0)+IF($I90&gt;0,INDEX($O$4:$Z$323,$I90,P$2),0)+IF($J90&gt;0,INDEX($O$4:$Z$323,$J90,P$2),0)+IF($K90&gt;0,INDEX($O$4:$Z$323,$K90,P$2),0)+IF($L90&gt;0,INDEX($O$4:$Z$323,$L90,P$2),0))</f>
        <v>0</v>
      </c>
      <c r="AC90" s="259">
        <f>IF(AND(NOT(_incrementaisPassadas),
      OR(
       AND(_semanaAtual&gt;Prevs!F$6,_tipo="Semanal"),
       AND(_mes&gt;AC$2,_tipo="Mensal")
      )), 0,
IF($G90&gt;0,INDEX($O$4:$Z$323,$G90,Q$2),0)+IF($H90&gt;0,INDEX($O$4:$Z$323,$H90,Q$2),0)+IF($I90&gt;0,INDEX($O$4:$Z$323,$I90,Q$2),0)+IF($J90&gt;0,INDEX($O$4:$Z$323,$J90,Q$2),0)+IF($K90&gt;0,INDEX($O$4:$Z$323,$K90,Q$2),0)+IF($L90&gt;0,INDEX($O$4:$Z$323,$L90,Q$2),0))</f>
        <v>0</v>
      </c>
      <c r="AD90" s="259">
        <f>IF(AND(NOT(_incrementaisPassadas),
      OR(
       AND(_semanaAtual&gt;Prevs!G$6,_tipo="Semanal"),
       AND(_mes&gt;AD$2,_tipo="Mensal")
      )), 0,
IF($G90&gt;0,INDEX($O$4:$Z$323,$G90,R$2),0)+IF($H90&gt;0,INDEX($O$4:$Z$323,$H90,R$2),0)+IF($I90&gt;0,INDEX($O$4:$Z$323,$I90,R$2),0)+IF($J90&gt;0,INDEX($O$4:$Z$323,$J90,R$2),0)+IF($K90&gt;0,INDEX($O$4:$Z$323,$K90,R$2),0)+IF($L90&gt;0,INDEX($O$4:$Z$323,$L90,R$2),0))</f>
        <v>0</v>
      </c>
      <c r="AE90" s="259">
        <f>IF(AND(NOT(_incrementaisPassadas),
      OR(
       AND(_semanaAtual&gt;Prevs!H$6,_tipo="Semanal"),
       AND(_mes&gt;AE$2,_tipo="Mensal")
      )), 0,
IF($G90&gt;0,INDEX($O$4:$Z$323,$G90,S$2),0)+IF($H90&gt;0,INDEX($O$4:$Z$323,$H90,S$2),0)+IF($I90&gt;0,INDEX($O$4:$Z$323,$I90,S$2),0)+IF($J90&gt;0,INDEX($O$4:$Z$323,$J90,S$2),0)+IF($K90&gt;0,INDEX($O$4:$Z$323,$K90,S$2),0)+IF($L90&gt;0,INDEX($O$4:$Z$323,$L90,S$2),0))</f>
        <v>0</v>
      </c>
      <c r="AF90" s="259">
        <f>IF(AND(NOT(_incrementaisPassadas),
      OR(
       AND(_semanaAtual&gt;Prevs!I$6,_tipo="Semanal"),
       AND(_mes&gt;AF$2,_tipo="Mensal")
      )), 0,
IF($G90&gt;0,INDEX($O$4:$Z$323,$G90,T$2),0)+IF($H90&gt;0,INDEX($O$4:$Z$323,$H90,T$2),0)+IF($I90&gt;0,INDEX($O$4:$Z$323,$I90,T$2),0)+IF($J90&gt;0,INDEX($O$4:$Z$323,$J90,T$2),0)+IF($K90&gt;0,INDEX($O$4:$Z$323,$K90,T$2),0)+IF($L90&gt;0,INDEX($O$4:$Z$323,$L90,T$2),0))</f>
        <v>0</v>
      </c>
      <c r="AG90" s="259">
        <f>IF(AND(NOT(_incrementaisPassadas),
      OR(
       AND(_semanaAtual&gt;Prevs!J$6,_tipo="Semanal"),
       AND(_mes&gt;AG$2,_tipo="Mensal")
      )), 0,
IF($G90&gt;0,INDEX($O$4:$Z$323,$G90,U$2),0)+IF($H90&gt;0,INDEX($O$4:$Z$323,$H90,U$2),0)+IF($I90&gt;0,INDEX($O$4:$Z$323,$I90,U$2),0)+IF($J90&gt;0,INDEX($O$4:$Z$323,$J90,U$2),0)+IF($K90&gt;0,INDEX($O$4:$Z$323,$K90,U$2),0)+IF($L90&gt;0,INDEX($O$4:$Z$323,$L90,U$2),0))</f>
        <v>0</v>
      </c>
      <c r="AH90" s="259">
        <f>IF(AND(NOT(_incrementaisPassadas),
      OR(
       AND(_semanaAtual&gt;Prevs!K$6,_tipo="Semanal"),
       AND(_mes&gt;AH$2,_tipo="Mensal")
      )), 0,
IF($G90&gt;0,INDEX($O$4:$Z$323,$G90,V$2),0)+IF($H90&gt;0,INDEX($O$4:$Z$323,$H90,V$2),0)+IF($I90&gt;0,INDEX($O$4:$Z$323,$I90,V$2),0)+IF($J90&gt;0,INDEX($O$4:$Z$323,$J90,V$2),0)+IF($K90&gt;0,INDEX($O$4:$Z$323,$K90,V$2),0)+IF($L90&gt;0,INDEX($O$4:$Z$323,$L90,V$2),0))</f>
        <v>0</v>
      </c>
      <c r="AI90" s="259">
        <f>IF(AND(NOT(_incrementaisPassadas),
      OR(
       AND(_semanaAtual&gt;Prevs!L$6,_tipo="Semanal"),
       AND(_mes&gt;AI$2,_tipo="Mensal")
      )), 0,
IF($G90&gt;0,INDEX($O$4:$Z$323,$G90,W$2),0)+IF($H90&gt;0,INDEX($O$4:$Z$323,$H90,W$2),0)+IF($I90&gt;0,INDEX($O$4:$Z$323,$I90,W$2),0)+IF($J90&gt;0,INDEX($O$4:$Z$323,$J90,W$2),0)+IF($K90&gt;0,INDEX($O$4:$Z$323,$K90,W$2),0)+IF($L90&gt;0,INDEX($O$4:$Z$323,$L90,W$2),0))</f>
        <v>0</v>
      </c>
      <c r="AJ90" s="259">
        <f>IF(AND(NOT(_incrementaisPassadas),
      OR(
       AND(_semanaAtual&gt;Prevs!M$6,_tipo="Semanal"),
       AND(_mes&gt;AJ$2,_tipo="Mensal")
      )), 0,
IF($G90&gt;0,INDEX($O$4:$Z$323,$G90,X$2),0)+IF($H90&gt;0,INDEX($O$4:$Z$323,$H90,X$2),0)+IF($I90&gt;0,INDEX($O$4:$Z$323,$I90,X$2),0)+IF($J90&gt;0,INDEX($O$4:$Z$323,$J90,X$2),0)+IF($K90&gt;0,INDEX($O$4:$Z$323,$K90,X$2),0)+IF($L90&gt;0,INDEX($O$4:$Z$323,$L90,X$2),0))</f>
        <v>0</v>
      </c>
      <c r="AK90" s="259">
        <f>IF(AND(NOT(_incrementaisPassadas),
      OR(
       AND(_semanaAtual&gt;Prevs!N$6,_tipo="Semanal"),
       AND(_mes&gt;AK$2,_tipo="Mensal")
      )), 0,
IF($G90&gt;0,INDEX($O$4:$Z$323,$G90,Y$2),0)+IF($H90&gt;0,INDEX($O$4:$Z$323,$H90,Y$2),0)+IF($I90&gt;0,INDEX($O$4:$Z$323,$I90,Y$2),0)+IF($J90&gt;0,INDEX($O$4:$Z$323,$J90,Y$2),0)+IF($K90&gt;0,INDEX($O$4:$Z$323,$K90,Y$2),0)+IF($L90&gt;0,INDEX($O$4:$Z$323,$L90,Y$2),0))</f>
        <v>0</v>
      </c>
      <c r="AL90" s="259">
        <f>IF(AND(NOT(_incrementaisPassadas),
      OR(
       AND(_semanaAtual&gt;Prevs!O$6,_tipo="Semanal"),
       AND(_mes&gt;AL$2,_tipo="Mensal")
      )), 0,
IF($G90&gt;0,INDEX($O$4:$Z$323,$G90,Z$2),0)+IF($H90&gt;0,INDEX($O$4:$Z$323,$H90,Z$2),0)+IF($I90&gt;0,INDEX($O$4:$Z$323,$I90,Z$2),0)+IF($J90&gt;0,INDEX($O$4:$Z$323,$J90,Z$2),0)+IF($K90&gt;0,INDEX($O$4:$Z$323,$K90,Z$2),0)+IF($L90&gt;0,INDEX($O$4:$Z$323,$L90,Z$2),0))</f>
        <v>0</v>
      </c>
      <c r="AM90" s="113">
        <f t="shared" si="12"/>
        <v>0</v>
      </c>
      <c r="AN90">
        <f t="shared" si="13"/>
        <v>0</v>
      </c>
      <c r="AO90">
        <f t="shared" si="14"/>
        <v>0</v>
      </c>
      <c r="AP90">
        <f t="shared" si="15"/>
        <v>0</v>
      </c>
      <c r="AQ90">
        <f t="shared" si="16"/>
        <v>0</v>
      </c>
      <c r="AR90">
        <f t="shared" si="17"/>
        <v>0</v>
      </c>
      <c r="AS90">
        <f t="shared" si="18"/>
        <v>0</v>
      </c>
      <c r="AT90">
        <f t="shared" si="19"/>
        <v>0</v>
      </c>
      <c r="AU90">
        <f t="shared" si="20"/>
        <v>0</v>
      </c>
      <c r="AV90">
        <f t="shared" si="21"/>
        <v>0</v>
      </c>
      <c r="AW90">
        <f t="shared" si="22"/>
        <v>0</v>
      </c>
      <c r="AX90">
        <f t="shared" si="23"/>
        <v>0</v>
      </c>
    </row>
    <row r="91" spans="1:55" hidden="1" x14ac:dyDescent="0.25">
      <c r="A91" s="113">
        <v>88</v>
      </c>
      <c r="B91" s="176" t="s">
        <v>580</v>
      </c>
      <c r="C91" s="113">
        <v>1931</v>
      </c>
      <c r="D91" s="113">
        <v>2013</v>
      </c>
      <c r="E91" s="179" t="s">
        <v>17</v>
      </c>
      <c r="F91" s="180" t="s">
        <v>324</v>
      </c>
      <c r="G91" s="357"/>
      <c r="H91" s="357"/>
      <c r="N91" s="113">
        <f>MATCH(A91,Entrada!$A$53:$A$372,0)</f>
        <v>88</v>
      </c>
      <c r="O91">
        <f>IF(NOT(ISNA($N91)),INDEX(Entrada!$C$53:$N$372,$N91,O$2),0)</f>
        <v>183</v>
      </c>
      <c r="P91">
        <f>IF(NOT(ISNA($N91)),INDEX(Entrada!$C$53:$N$372,$N91,P$2),0)</f>
        <v>225</v>
      </c>
      <c r="Q91">
        <f>IF(NOT(ISNA($N91)),INDEX(Entrada!$C$53:$N$372,$N91,Q$2),0)</f>
        <v>182</v>
      </c>
      <c r="R91">
        <f>IF(NOT(ISNA($N91)),INDEX(Entrada!$C$53:$N$372,$N91,R$2),0)</f>
        <v>158</v>
      </c>
      <c r="S91">
        <f>IF(NOT(ISNA($N91)),INDEX(Entrada!$C$53:$N$372,$N91,S$2),0)</f>
        <v>205</v>
      </c>
      <c r="T91">
        <f>IF(NOT(ISNA($N91)),INDEX(Entrada!$C$53:$N$372,$N91,T$2),0)</f>
        <v>229</v>
      </c>
      <c r="U91">
        <f>IF(NOT(ISNA($N91)),INDEX(Entrada!$C$53:$N$372,$N91,U$2),0)</f>
        <v>269</v>
      </c>
      <c r="V91" s="192">
        <f>IF(NOT(ISNA($N91)),INDEX(Entrada!$C$53:$N$372,$N91,V$2),0)</f>
        <v>281</v>
      </c>
      <c r="W91" s="192">
        <f>IF(NOT(ISNA($N91)),INDEX(Entrada!$C$53:$N$372,$N91,W$2),0)</f>
        <v>333</v>
      </c>
      <c r="X91" s="192">
        <f>IF(NOT(ISNA($N91)),INDEX(Entrada!$C$53:$N$372,$N91,X$2),0)</f>
        <v>357</v>
      </c>
      <c r="Y91" s="192">
        <f>IF(NOT(ISNA($N91)),INDEX(Entrada!$C$53:$N$372,$N91,Y$2),0)</f>
        <v>232</v>
      </c>
      <c r="Z91" s="192">
        <f>IF(NOT(ISNA($N91)),INDEX(Entrada!$C$53:$N$372,$N91,Z$2),0)</f>
        <v>171</v>
      </c>
      <c r="AA91" s="259">
        <f>IF(AND(NOT(_incrementaisPassadas),
      OR(
       AND(_semanaAtual&gt;Prevs!D$6,_tipo="Semanal"),
       AND(_mes&gt;AA$2,_tipo="Mensal")
      )), 0,
IF($G91&gt;0,INDEX($O$4:$Z$323,$G91,O$2),0)+IF($H91&gt;0,INDEX($O$4:$Z$323,$H91,O$2),0)+IF($I91&gt;0,INDEX($O$4:$Z$323,$I91,O$2),0)+IF($J91&gt;0,INDEX($O$4:$Z$323,$J91,O$2),0)+IF($K91&gt;0,INDEX($O$4:$Z$323,$K91,O$2),0)+IF($L91&gt;0,INDEX($O$4:$Z$323,$L91,O$2),0))</f>
        <v>0</v>
      </c>
      <c r="AB91" s="259">
        <f>IF(AND(NOT(_incrementaisPassadas),
      OR(
       AND(_semanaAtual&gt;Prevs!E$6,_tipo="Semanal"),
       AND(_mes&gt;AB$2,_tipo="Mensal")
      )), 0,
IF($G91&gt;0,INDEX($O$4:$Z$323,$G91,P$2),0)+IF($H91&gt;0,INDEX($O$4:$Z$323,$H91,P$2),0)+IF($I91&gt;0,INDEX($O$4:$Z$323,$I91,P$2),0)+IF($J91&gt;0,INDEX($O$4:$Z$323,$J91,P$2),0)+IF($K91&gt;0,INDEX($O$4:$Z$323,$K91,P$2),0)+IF($L91&gt;0,INDEX($O$4:$Z$323,$L91,P$2),0))</f>
        <v>0</v>
      </c>
      <c r="AC91" s="259">
        <f>IF(AND(NOT(_incrementaisPassadas),
      OR(
       AND(_semanaAtual&gt;Prevs!F$6,_tipo="Semanal"),
       AND(_mes&gt;AC$2,_tipo="Mensal")
      )), 0,
IF($G91&gt;0,INDEX($O$4:$Z$323,$G91,Q$2),0)+IF($H91&gt;0,INDEX($O$4:$Z$323,$H91,Q$2),0)+IF($I91&gt;0,INDEX($O$4:$Z$323,$I91,Q$2),0)+IF($J91&gt;0,INDEX($O$4:$Z$323,$J91,Q$2),0)+IF($K91&gt;0,INDEX($O$4:$Z$323,$K91,Q$2),0)+IF($L91&gt;0,INDEX($O$4:$Z$323,$L91,Q$2),0))</f>
        <v>0</v>
      </c>
      <c r="AD91" s="259">
        <f>IF(AND(NOT(_incrementaisPassadas),
      OR(
       AND(_semanaAtual&gt;Prevs!G$6,_tipo="Semanal"),
       AND(_mes&gt;AD$2,_tipo="Mensal")
      )), 0,
IF($G91&gt;0,INDEX($O$4:$Z$323,$G91,R$2),0)+IF($H91&gt;0,INDEX($O$4:$Z$323,$H91,R$2),0)+IF($I91&gt;0,INDEX($O$4:$Z$323,$I91,R$2),0)+IF($J91&gt;0,INDEX($O$4:$Z$323,$J91,R$2),0)+IF($K91&gt;0,INDEX($O$4:$Z$323,$K91,R$2),0)+IF($L91&gt;0,INDEX($O$4:$Z$323,$L91,R$2),0))</f>
        <v>0</v>
      </c>
      <c r="AE91" s="259">
        <f>IF(AND(NOT(_incrementaisPassadas),
      OR(
       AND(_semanaAtual&gt;Prevs!H$6,_tipo="Semanal"),
       AND(_mes&gt;AE$2,_tipo="Mensal")
      )), 0,
IF($G91&gt;0,INDEX($O$4:$Z$323,$G91,S$2),0)+IF($H91&gt;0,INDEX($O$4:$Z$323,$H91,S$2),0)+IF($I91&gt;0,INDEX($O$4:$Z$323,$I91,S$2),0)+IF($J91&gt;0,INDEX($O$4:$Z$323,$J91,S$2),0)+IF($K91&gt;0,INDEX($O$4:$Z$323,$K91,S$2),0)+IF($L91&gt;0,INDEX($O$4:$Z$323,$L91,S$2),0))</f>
        <v>0</v>
      </c>
      <c r="AF91" s="259">
        <f>IF(AND(NOT(_incrementaisPassadas),
      OR(
       AND(_semanaAtual&gt;Prevs!I$6,_tipo="Semanal"),
       AND(_mes&gt;AF$2,_tipo="Mensal")
      )), 0,
IF($G91&gt;0,INDEX($O$4:$Z$323,$G91,T$2),0)+IF($H91&gt;0,INDEX($O$4:$Z$323,$H91,T$2),0)+IF($I91&gt;0,INDEX($O$4:$Z$323,$I91,T$2),0)+IF($J91&gt;0,INDEX($O$4:$Z$323,$J91,T$2),0)+IF($K91&gt;0,INDEX($O$4:$Z$323,$K91,T$2),0)+IF($L91&gt;0,INDEX($O$4:$Z$323,$L91,T$2),0))</f>
        <v>0</v>
      </c>
      <c r="AG91" s="259">
        <f>IF(AND(NOT(_incrementaisPassadas),
      OR(
       AND(_semanaAtual&gt;Prevs!J$6,_tipo="Semanal"),
       AND(_mes&gt;AG$2,_tipo="Mensal")
      )), 0,
IF($G91&gt;0,INDEX($O$4:$Z$323,$G91,U$2),0)+IF($H91&gt;0,INDEX($O$4:$Z$323,$H91,U$2),0)+IF($I91&gt;0,INDEX($O$4:$Z$323,$I91,U$2),0)+IF($J91&gt;0,INDEX($O$4:$Z$323,$J91,U$2),0)+IF($K91&gt;0,INDEX($O$4:$Z$323,$K91,U$2),0)+IF($L91&gt;0,INDEX($O$4:$Z$323,$L91,U$2),0))</f>
        <v>0</v>
      </c>
      <c r="AH91" s="259">
        <f>IF(AND(NOT(_incrementaisPassadas),
      OR(
       AND(_semanaAtual&gt;Prevs!K$6,_tipo="Semanal"),
       AND(_mes&gt;AH$2,_tipo="Mensal")
      )), 0,
IF($G91&gt;0,INDEX($O$4:$Z$323,$G91,V$2),0)+IF($H91&gt;0,INDEX($O$4:$Z$323,$H91,V$2),0)+IF($I91&gt;0,INDEX($O$4:$Z$323,$I91,V$2),0)+IF($J91&gt;0,INDEX($O$4:$Z$323,$J91,V$2),0)+IF($K91&gt;0,INDEX($O$4:$Z$323,$K91,V$2),0)+IF($L91&gt;0,INDEX($O$4:$Z$323,$L91,V$2),0))</f>
        <v>0</v>
      </c>
      <c r="AI91" s="259">
        <f>IF(AND(NOT(_incrementaisPassadas),
      OR(
       AND(_semanaAtual&gt;Prevs!L$6,_tipo="Semanal"),
       AND(_mes&gt;AI$2,_tipo="Mensal")
      )), 0,
IF($G91&gt;0,INDEX($O$4:$Z$323,$G91,W$2),0)+IF($H91&gt;0,INDEX($O$4:$Z$323,$H91,W$2),0)+IF($I91&gt;0,INDEX($O$4:$Z$323,$I91,W$2),0)+IF($J91&gt;0,INDEX($O$4:$Z$323,$J91,W$2),0)+IF($K91&gt;0,INDEX($O$4:$Z$323,$K91,W$2),0)+IF($L91&gt;0,INDEX($O$4:$Z$323,$L91,W$2),0))</f>
        <v>0</v>
      </c>
      <c r="AJ91" s="259">
        <f>IF(AND(NOT(_incrementaisPassadas),
      OR(
       AND(_semanaAtual&gt;Prevs!M$6,_tipo="Semanal"),
       AND(_mes&gt;AJ$2,_tipo="Mensal")
      )), 0,
IF($G91&gt;0,INDEX($O$4:$Z$323,$G91,X$2),0)+IF($H91&gt;0,INDEX($O$4:$Z$323,$H91,X$2),0)+IF($I91&gt;0,INDEX($O$4:$Z$323,$I91,X$2),0)+IF($J91&gt;0,INDEX($O$4:$Z$323,$J91,X$2),0)+IF($K91&gt;0,INDEX($O$4:$Z$323,$K91,X$2),0)+IF($L91&gt;0,INDEX($O$4:$Z$323,$L91,X$2),0))</f>
        <v>0</v>
      </c>
      <c r="AK91" s="259">
        <f>IF(AND(NOT(_incrementaisPassadas),
      OR(
       AND(_semanaAtual&gt;Prevs!N$6,_tipo="Semanal"),
       AND(_mes&gt;AK$2,_tipo="Mensal")
      )), 0,
IF($G91&gt;0,INDEX($O$4:$Z$323,$G91,Y$2),0)+IF($H91&gt;0,INDEX($O$4:$Z$323,$H91,Y$2),0)+IF($I91&gt;0,INDEX($O$4:$Z$323,$I91,Y$2),0)+IF($J91&gt;0,INDEX($O$4:$Z$323,$J91,Y$2),0)+IF($K91&gt;0,INDEX($O$4:$Z$323,$K91,Y$2),0)+IF($L91&gt;0,INDEX($O$4:$Z$323,$L91,Y$2),0))</f>
        <v>0</v>
      </c>
      <c r="AL91" s="259">
        <f>IF(AND(NOT(_incrementaisPassadas),
      OR(
       AND(_semanaAtual&gt;Prevs!O$6,_tipo="Semanal"),
       AND(_mes&gt;AL$2,_tipo="Mensal")
      )), 0,
IF($G91&gt;0,INDEX($O$4:$Z$323,$G91,Z$2),0)+IF($H91&gt;0,INDEX($O$4:$Z$323,$H91,Z$2),0)+IF($I91&gt;0,INDEX($O$4:$Z$323,$I91,Z$2),0)+IF($J91&gt;0,INDEX($O$4:$Z$323,$J91,Z$2),0)+IF($K91&gt;0,INDEX($O$4:$Z$323,$K91,Z$2),0)+IF($L91&gt;0,INDEX($O$4:$Z$323,$L91,Z$2),0))</f>
        <v>0</v>
      </c>
      <c r="AM91" s="113">
        <f t="shared" si="12"/>
        <v>183</v>
      </c>
      <c r="AN91">
        <f t="shared" si="13"/>
        <v>225</v>
      </c>
      <c r="AO91">
        <f t="shared" si="14"/>
        <v>182</v>
      </c>
      <c r="AP91">
        <f t="shared" si="15"/>
        <v>158</v>
      </c>
      <c r="AQ91">
        <f t="shared" si="16"/>
        <v>205</v>
      </c>
      <c r="AR91">
        <f t="shared" si="17"/>
        <v>229</v>
      </c>
      <c r="AS91">
        <f t="shared" si="18"/>
        <v>269</v>
      </c>
      <c r="AT91">
        <f t="shared" si="19"/>
        <v>281</v>
      </c>
      <c r="AU91">
        <f t="shared" si="20"/>
        <v>333</v>
      </c>
      <c r="AV91">
        <f t="shared" si="21"/>
        <v>357</v>
      </c>
      <c r="AW91">
        <f t="shared" si="22"/>
        <v>232</v>
      </c>
      <c r="AX91">
        <f t="shared" si="23"/>
        <v>171</v>
      </c>
    </row>
    <row r="92" spans="1:55" hidden="1" x14ac:dyDescent="0.25">
      <c r="A92" s="113">
        <v>89</v>
      </c>
      <c r="B92" s="176" t="s">
        <v>581</v>
      </c>
      <c r="C92" s="113">
        <v>1931</v>
      </c>
      <c r="D92" s="113">
        <v>2013</v>
      </c>
      <c r="E92" s="177" t="s">
        <v>17</v>
      </c>
      <c r="F92" s="177" t="s">
        <v>324</v>
      </c>
      <c r="G92" s="357"/>
      <c r="H92" s="357"/>
      <c r="N92" s="113">
        <f>MATCH(A92,Entrada!$A$53:$A$372,0)</f>
        <v>89</v>
      </c>
      <c r="O92">
        <f>IF(NOT(ISNA($N92)),INDEX(Entrada!$C$53:$N$372,$N92,O$2),0)</f>
        <v>215</v>
      </c>
      <c r="P92">
        <f>IF(NOT(ISNA($N92)),INDEX(Entrada!$C$53:$N$372,$N92,P$2),0)</f>
        <v>264</v>
      </c>
      <c r="Q92">
        <f>IF(NOT(ISNA($N92)),INDEX(Entrada!$C$53:$N$372,$N92,Q$2),0)</f>
        <v>214</v>
      </c>
      <c r="R92">
        <f>IF(NOT(ISNA($N92)),INDEX(Entrada!$C$53:$N$372,$N92,R$2),0)</f>
        <v>193</v>
      </c>
      <c r="S92">
        <f>IF(NOT(ISNA($N92)),INDEX(Entrada!$C$53:$N$372,$N92,S$2),0)</f>
        <v>253</v>
      </c>
      <c r="T92">
        <f>IF(NOT(ISNA($N92)),INDEX(Entrada!$C$53:$N$372,$N92,T$2),0)</f>
        <v>284</v>
      </c>
      <c r="U92">
        <f>IF(NOT(ISNA($N92)),INDEX(Entrada!$C$53:$N$372,$N92,U$2),0)</f>
        <v>337</v>
      </c>
      <c r="V92" s="192">
        <f>IF(NOT(ISNA($N92)),INDEX(Entrada!$C$53:$N$372,$N92,V$2),0)</f>
        <v>342</v>
      </c>
      <c r="W92" s="192">
        <f>IF(NOT(ISNA($N92)),INDEX(Entrada!$C$53:$N$372,$N92,W$2),0)</f>
        <v>414</v>
      </c>
      <c r="X92" s="192">
        <f>IF(NOT(ISNA($N92)),INDEX(Entrada!$C$53:$N$372,$N92,X$2),0)</f>
        <v>442</v>
      </c>
      <c r="Y92" s="192">
        <f>IF(NOT(ISNA($N92)),INDEX(Entrada!$C$53:$N$372,$N92,Y$2),0)</f>
        <v>285</v>
      </c>
      <c r="Z92" s="192">
        <f>IF(NOT(ISNA($N92)),INDEX(Entrada!$C$53:$N$372,$N92,Z$2),0)</f>
        <v>207</v>
      </c>
      <c r="AA92" s="259">
        <f>IF(AND(NOT(_incrementaisPassadas),
      OR(
       AND(_semanaAtual&gt;Prevs!D$6,_tipo="Semanal"),
       AND(_mes&gt;AA$2,_tipo="Mensal")
      )), 0,
IF($G92&gt;0,INDEX($O$4:$Z$323,$G92,O$2),0)+IF($H92&gt;0,INDEX($O$4:$Z$323,$H92,O$2),0)+IF($I92&gt;0,INDEX($O$4:$Z$323,$I92,O$2),0)+IF($J92&gt;0,INDEX($O$4:$Z$323,$J92,O$2),0)+IF($K92&gt;0,INDEX($O$4:$Z$323,$K92,O$2),0)+IF($L92&gt;0,INDEX($O$4:$Z$323,$L92,O$2),0))</f>
        <v>0</v>
      </c>
      <c r="AB92" s="259">
        <f>IF(AND(NOT(_incrementaisPassadas),
      OR(
       AND(_semanaAtual&gt;Prevs!E$6,_tipo="Semanal"),
       AND(_mes&gt;AB$2,_tipo="Mensal")
      )), 0,
IF($G92&gt;0,INDEX($O$4:$Z$323,$G92,P$2),0)+IF($H92&gt;0,INDEX($O$4:$Z$323,$H92,P$2),0)+IF($I92&gt;0,INDEX($O$4:$Z$323,$I92,P$2),0)+IF($J92&gt;0,INDEX($O$4:$Z$323,$J92,P$2),0)+IF($K92&gt;0,INDEX($O$4:$Z$323,$K92,P$2),0)+IF($L92&gt;0,INDEX($O$4:$Z$323,$L92,P$2),0))</f>
        <v>0</v>
      </c>
      <c r="AC92" s="259">
        <f>IF(AND(NOT(_incrementaisPassadas),
      OR(
       AND(_semanaAtual&gt;Prevs!F$6,_tipo="Semanal"),
       AND(_mes&gt;AC$2,_tipo="Mensal")
      )), 0,
IF($G92&gt;0,INDEX($O$4:$Z$323,$G92,Q$2),0)+IF($H92&gt;0,INDEX($O$4:$Z$323,$H92,Q$2),0)+IF($I92&gt;0,INDEX($O$4:$Z$323,$I92,Q$2),0)+IF($J92&gt;0,INDEX($O$4:$Z$323,$J92,Q$2),0)+IF($K92&gt;0,INDEX($O$4:$Z$323,$K92,Q$2),0)+IF($L92&gt;0,INDEX($O$4:$Z$323,$L92,Q$2),0))</f>
        <v>0</v>
      </c>
      <c r="AD92" s="259">
        <f>IF(AND(NOT(_incrementaisPassadas),
      OR(
       AND(_semanaAtual&gt;Prevs!G$6,_tipo="Semanal"),
       AND(_mes&gt;AD$2,_tipo="Mensal")
      )), 0,
IF($G92&gt;0,INDEX($O$4:$Z$323,$G92,R$2),0)+IF($H92&gt;0,INDEX($O$4:$Z$323,$H92,R$2),0)+IF($I92&gt;0,INDEX($O$4:$Z$323,$I92,R$2),0)+IF($J92&gt;0,INDEX($O$4:$Z$323,$J92,R$2),0)+IF($K92&gt;0,INDEX($O$4:$Z$323,$K92,R$2),0)+IF($L92&gt;0,INDEX($O$4:$Z$323,$L92,R$2),0))</f>
        <v>0</v>
      </c>
      <c r="AE92" s="259">
        <f>IF(AND(NOT(_incrementaisPassadas),
      OR(
       AND(_semanaAtual&gt;Prevs!H$6,_tipo="Semanal"),
       AND(_mes&gt;AE$2,_tipo="Mensal")
      )), 0,
IF($G92&gt;0,INDEX($O$4:$Z$323,$G92,S$2),0)+IF($H92&gt;0,INDEX($O$4:$Z$323,$H92,S$2),0)+IF($I92&gt;0,INDEX($O$4:$Z$323,$I92,S$2),0)+IF($J92&gt;0,INDEX($O$4:$Z$323,$J92,S$2),0)+IF($K92&gt;0,INDEX($O$4:$Z$323,$K92,S$2),0)+IF($L92&gt;0,INDEX($O$4:$Z$323,$L92,S$2),0))</f>
        <v>0</v>
      </c>
      <c r="AF92" s="259">
        <f>IF(AND(NOT(_incrementaisPassadas),
      OR(
       AND(_semanaAtual&gt;Prevs!I$6,_tipo="Semanal"),
       AND(_mes&gt;AF$2,_tipo="Mensal")
      )), 0,
IF($G92&gt;0,INDEX($O$4:$Z$323,$G92,T$2),0)+IF($H92&gt;0,INDEX($O$4:$Z$323,$H92,T$2),0)+IF($I92&gt;0,INDEX($O$4:$Z$323,$I92,T$2),0)+IF($J92&gt;0,INDEX($O$4:$Z$323,$J92,T$2),0)+IF($K92&gt;0,INDEX($O$4:$Z$323,$K92,T$2),0)+IF($L92&gt;0,INDEX($O$4:$Z$323,$L92,T$2),0))</f>
        <v>0</v>
      </c>
      <c r="AG92" s="259">
        <f>IF(AND(NOT(_incrementaisPassadas),
      OR(
       AND(_semanaAtual&gt;Prevs!J$6,_tipo="Semanal"),
       AND(_mes&gt;AG$2,_tipo="Mensal")
      )), 0,
IF($G92&gt;0,INDEX($O$4:$Z$323,$G92,U$2),0)+IF($H92&gt;0,INDEX($O$4:$Z$323,$H92,U$2),0)+IF($I92&gt;0,INDEX($O$4:$Z$323,$I92,U$2),0)+IF($J92&gt;0,INDEX($O$4:$Z$323,$J92,U$2),0)+IF($K92&gt;0,INDEX($O$4:$Z$323,$K92,U$2),0)+IF($L92&gt;0,INDEX($O$4:$Z$323,$L92,U$2),0))</f>
        <v>0</v>
      </c>
      <c r="AH92" s="259">
        <f>IF(AND(NOT(_incrementaisPassadas),
      OR(
       AND(_semanaAtual&gt;Prevs!K$6,_tipo="Semanal"),
       AND(_mes&gt;AH$2,_tipo="Mensal")
      )), 0,
IF($G92&gt;0,INDEX($O$4:$Z$323,$G92,V$2),0)+IF($H92&gt;0,INDEX($O$4:$Z$323,$H92,V$2),0)+IF($I92&gt;0,INDEX($O$4:$Z$323,$I92,V$2),0)+IF($J92&gt;0,INDEX($O$4:$Z$323,$J92,V$2),0)+IF($K92&gt;0,INDEX($O$4:$Z$323,$K92,V$2),0)+IF($L92&gt;0,INDEX($O$4:$Z$323,$L92,V$2),0))</f>
        <v>0</v>
      </c>
      <c r="AI92" s="259">
        <f>IF(AND(NOT(_incrementaisPassadas),
      OR(
       AND(_semanaAtual&gt;Prevs!L$6,_tipo="Semanal"),
       AND(_mes&gt;AI$2,_tipo="Mensal")
      )), 0,
IF($G92&gt;0,INDEX($O$4:$Z$323,$G92,W$2),0)+IF($H92&gt;0,INDEX($O$4:$Z$323,$H92,W$2),0)+IF($I92&gt;0,INDEX($O$4:$Z$323,$I92,W$2),0)+IF($J92&gt;0,INDEX($O$4:$Z$323,$J92,W$2),0)+IF($K92&gt;0,INDEX($O$4:$Z$323,$K92,W$2),0)+IF($L92&gt;0,INDEX($O$4:$Z$323,$L92,W$2),0))</f>
        <v>0</v>
      </c>
      <c r="AJ92" s="259">
        <f>IF(AND(NOT(_incrementaisPassadas),
      OR(
       AND(_semanaAtual&gt;Prevs!M$6,_tipo="Semanal"),
       AND(_mes&gt;AJ$2,_tipo="Mensal")
      )), 0,
IF($G92&gt;0,INDEX($O$4:$Z$323,$G92,X$2),0)+IF($H92&gt;0,INDEX($O$4:$Z$323,$H92,X$2),0)+IF($I92&gt;0,INDEX($O$4:$Z$323,$I92,X$2),0)+IF($J92&gt;0,INDEX($O$4:$Z$323,$J92,X$2),0)+IF($K92&gt;0,INDEX($O$4:$Z$323,$K92,X$2),0)+IF($L92&gt;0,INDEX($O$4:$Z$323,$L92,X$2),0))</f>
        <v>0</v>
      </c>
      <c r="AK92" s="259">
        <f>IF(AND(NOT(_incrementaisPassadas),
      OR(
       AND(_semanaAtual&gt;Prevs!N$6,_tipo="Semanal"),
       AND(_mes&gt;AK$2,_tipo="Mensal")
      )), 0,
IF($G92&gt;0,INDEX($O$4:$Z$323,$G92,Y$2),0)+IF($H92&gt;0,INDEX($O$4:$Z$323,$H92,Y$2),0)+IF($I92&gt;0,INDEX($O$4:$Z$323,$I92,Y$2),0)+IF($J92&gt;0,INDEX($O$4:$Z$323,$J92,Y$2),0)+IF($K92&gt;0,INDEX($O$4:$Z$323,$K92,Y$2),0)+IF($L92&gt;0,INDEX($O$4:$Z$323,$L92,Y$2),0))</f>
        <v>0</v>
      </c>
      <c r="AL92" s="259">
        <f>IF(AND(NOT(_incrementaisPassadas),
      OR(
       AND(_semanaAtual&gt;Prevs!O$6,_tipo="Semanal"),
       AND(_mes&gt;AL$2,_tipo="Mensal")
      )), 0,
IF($G92&gt;0,INDEX($O$4:$Z$323,$G92,Z$2),0)+IF($H92&gt;0,INDEX($O$4:$Z$323,$H92,Z$2),0)+IF($I92&gt;0,INDEX($O$4:$Z$323,$I92,Z$2),0)+IF($J92&gt;0,INDEX($O$4:$Z$323,$J92,Z$2),0)+IF($K92&gt;0,INDEX($O$4:$Z$323,$K92,Z$2),0)+IF($L92&gt;0,INDEX($O$4:$Z$323,$L92,Z$2),0))</f>
        <v>0</v>
      </c>
      <c r="AM92" s="113">
        <f t="shared" si="12"/>
        <v>215</v>
      </c>
      <c r="AN92">
        <f t="shared" si="13"/>
        <v>264</v>
      </c>
      <c r="AO92">
        <f t="shared" si="14"/>
        <v>214</v>
      </c>
      <c r="AP92">
        <f t="shared" si="15"/>
        <v>193</v>
      </c>
      <c r="AQ92">
        <f t="shared" si="16"/>
        <v>253</v>
      </c>
      <c r="AR92">
        <f t="shared" si="17"/>
        <v>284</v>
      </c>
      <c r="AS92">
        <f t="shared" si="18"/>
        <v>337</v>
      </c>
      <c r="AT92">
        <f t="shared" si="19"/>
        <v>342</v>
      </c>
      <c r="AU92">
        <f t="shared" si="20"/>
        <v>414</v>
      </c>
      <c r="AV92">
        <f t="shared" si="21"/>
        <v>442</v>
      </c>
      <c r="AW92">
        <f t="shared" si="22"/>
        <v>285</v>
      </c>
      <c r="AX92">
        <f t="shared" si="23"/>
        <v>207</v>
      </c>
    </row>
    <row r="93" spans="1:55" hidden="1" x14ac:dyDescent="0.25">
      <c r="A93" s="113">
        <v>90</v>
      </c>
      <c r="B93" s="176"/>
      <c r="C93" s="113">
        <v>0</v>
      </c>
      <c r="D93" s="113">
        <v>0</v>
      </c>
      <c r="E93" s="113" t="s">
        <v>686</v>
      </c>
      <c r="F93" s="113" t="s">
        <v>686</v>
      </c>
      <c r="G93" s="357"/>
      <c r="H93" s="357"/>
      <c r="N93" s="113">
        <f>MATCH(A93,Entrada!$A$53:$A$372,0)</f>
        <v>90</v>
      </c>
      <c r="O93">
        <f>IF(NOT(ISNA($N93)),INDEX(Entrada!$C$53:$N$372,$N93,O$2),0)</f>
        <v>0</v>
      </c>
      <c r="P93">
        <f>IF(NOT(ISNA($N93)),INDEX(Entrada!$C$53:$N$372,$N93,P$2),0)</f>
        <v>0</v>
      </c>
      <c r="Q93">
        <f>IF(NOT(ISNA($N93)),INDEX(Entrada!$C$53:$N$372,$N93,Q$2),0)</f>
        <v>0</v>
      </c>
      <c r="R93">
        <f>IF(NOT(ISNA($N93)),INDEX(Entrada!$C$53:$N$372,$N93,R$2),0)</f>
        <v>0</v>
      </c>
      <c r="S93">
        <f>IF(NOT(ISNA($N93)),INDEX(Entrada!$C$53:$N$372,$N93,S$2),0)</f>
        <v>0</v>
      </c>
      <c r="T93">
        <f>IF(NOT(ISNA($N93)),INDEX(Entrada!$C$53:$N$372,$N93,T$2),0)</f>
        <v>0</v>
      </c>
      <c r="U93">
        <f>IF(NOT(ISNA($N93)),INDEX(Entrada!$C$53:$N$372,$N93,U$2),0)</f>
        <v>0</v>
      </c>
      <c r="V93" s="192">
        <f>IF(NOT(ISNA($N93)),INDEX(Entrada!$C$53:$N$372,$N93,V$2),0)</f>
        <v>0</v>
      </c>
      <c r="W93" s="192">
        <f>IF(NOT(ISNA($N93)),INDEX(Entrada!$C$53:$N$372,$N93,W$2),0)</f>
        <v>0</v>
      </c>
      <c r="X93" s="192">
        <f>IF(NOT(ISNA($N93)),INDEX(Entrada!$C$53:$N$372,$N93,X$2),0)</f>
        <v>0</v>
      </c>
      <c r="Y93" s="192">
        <f>IF(NOT(ISNA($N93)),INDEX(Entrada!$C$53:$N$372,$N93,Y$2),0)</f>
        <v>0</v>
      </c>
      <c r="Z93" s="192">
        <f>IF(NOT(ISNA($N93)),INDEX(Entrada!$C$53:$N$372,$N93,Z$2),0)</f>
        <v>0</v>
      </c>
      <c r="AA93" s="259">
        <f>IF(AND(NOT(_incrementaisPassadas),
      OR(
       AND(_semanaAtual&gt;Prevs!D$6,_tipo="Semanal"),
       AND(_mes&gt;AA$2,_tipo="Mensal")
      )), 0,
IF($G93&gt;0,INDEX($O$4:$Z$323,$G93,O$2),0)+IF($H93&gt;0,INDEX($O$4:$Z$323,$H93,O$2),0)+IF($I93&gt;0,INDEX($O$4:$Z$323,$I93,O$2),0)+IF($J93&gt;0,INDEX($O$4:$Z$323,$J93,O$2),0)+IF($K93&gt;0,INDEX($O$4:$Z$323,$K93,O$2),0)+IF($L93&gt;0,INDEX($O$4:$Z$323,$L93,O$2),0))</f>
        <v>0</v>
      </c>
      <c r="AB93" s="259">
        <f>IF(AND(NOT(_incrementaisPassadas),
      OR(
       AND(_semanaAtual&gt;Prevs!E$6,_tipo="Semanal"),
       AND(_mes&gt;AB$2,_tipo="Mensal")
      )), 0,
IF($G93&gt;0,INDEX($O$4:$Z$323,$G93,P$2),0)+IF($H93&gt;0,INDEX($O$4:$Z$323,$H93,P$2),0)+IF($I93&gt;0,INDEX($O$4:$Z$323,$I93,P$2),0)+IF($J93&gt;0,INDEX($O$4:$Z$323,$J93,P$2),0)+IF($K93&gt;0,INDEX($O$4:$Z$323,$K93,P$2),0)+IF($L93&gt;0,INDEX($O$4:$Z$323,$L93,P$2),0))</f>
        <v>0</v>
      </c>
      <c r="AC93" s="259">
        <f>IF(AND(NOT(_incrementaisPassadas),
      OR(
       AND(_semanaAtual&gt;Prevs!F$6,_tipo="Semanal"),
       AND(_mes&gt;AC$2,_tipo="Mensal")
      )), 0,
IF($G93&gt;0,INDEX($O$4:$Z$323,$G93,Q$2),0)+IF($H93&gt;0,INDEX($O$4:$Z$323,$H93,Q$2),0)+IF($I93&gt;0,INDEX($O$4:$Z$323,$I93,Q$2),0)+IF($J93&gt;0,INDEX($O$4:$Z$323,$J93,Q$2),0)+IF($K93&gt;0,INDEX($O$4:$Z$323,$K93,Q$2),0)+IF($L93&gt;0,INDEX($O$4:$Z$323,$L93,Q$2),0))</f>
        <v>0</v>
      </c>
      <c r="AD93" s="259">
        <f>IF(AND(NOT(_incrementaisPassadas),
      OR(
       AND(_semanaAtual&gt;Prevs!G$6,_tipo="Semanal"),
       AND(_mes&gt;AD$2,_tipo="Mensal")
      )), 0,
IF($G93&gt;0,INDEX($O$4:$Z$323,$G93,R$2),0)+IF($H93&gt;0,INDEX($O$4:$Z$323,$H93,R$2),0)+IF($I93&gt;0,INDEX($O$4:$Z$323,$I93,R$2),0)+IF($J93&gt;0,INDEX($O$4:$Z$323,$J93,R$2),0)+IF($K93&gt;0,INDEX($O$4:$Z$323,$K93,R$2),0)+IF($L93&gt;0,INDEX($O$4:$Z$323,$L93,R$2),0))</f>
        <v>0</v>
      </c>
      <c r="AE93" s="259">
        <f>IF(AND(NOT(_incrementaisPassadas),
      OR(
       AND(_semanaAtual&gt;Prevs!H$6,_tipo="Semanal"),
       AND(_mes&gt;AE$2,_tipo="Mensal")
      )), 0,
IF($G93&gt;0,INDEX($O$4:$Z$323,$G93,S$2),0)+IF($H93&gt;0,INDEX($O$4:$Z$323,$H93,S$2),0)+IF($I93&gt;0,INDEX($O$4:$Z$323,$I93,S$2),0)+IF($J93&gt;0,INDEX($O$4:$Z$323,$J93,S$2),0)+IF($K93&gt;0,INDEX($O$4:$Z$323,$K93,S$2),0)+IF($L93&gt;0,INDEX($O$4:$Z$323,$L93,S$2),0))</f>
        <v>0</v>
      </c>
      <c r="AF93" s="259">
        <f>IF(AND(NOT(_incrementaisPassadas),
      OR(
       AND(_semanaAtual&gt;Prevs!I$6,_tipo="Semanal"),
       AND(_mes&gt;AF$2,_tipo="Mensal")
      )), 0,
IF($G93&gt;0,INDEX($O$4:$Z$323,$G93,T$2),0)+IF($H93&gt;0,INDEX($O$4:$Z$323,$H93,T$2),0)+IF($I93&gt;0,INDEX($O$4:$Z$323,$I93,T$2),0)+IF($J93&gt;0,INDEX($O$4:$Z$323,$J93,T$2),0)+IF($K93&gt;0,INDEX($O$4:$Z$323,$K93,T$2),0)+IF($L93&gt;0,INDEX($O$4:$Z$323,$L93,T$2),0))</f>
        <v>0</v>
      </c>
      <c r="AG93" s="259">
        <f>IF(AND(NOT(_incrementaisPassadas),
      OR(
       AND(_semanaAtual&gt;Prevs!J$6,_tipo="Semanal"),
       AND(_mes&gt;AG$2,_tipo="Mensal")
      )), 0,
IF($G93&gt;0,INDEX($O$4:$Z$323,$G93,U$2),0)+IF($H93&gt;0,INDEX($O$4:$Z$323,$H93,U$2),0)+IF($I93&gt;0,INDEX($O$4:$Z$323,$I93,U$2),0)+IF($J93&gt;0,INDEX($O$4:$Z$323,$J93,U$2),0)+IF($K93&gt;0,INDEX($O$4:$Z$323,$K93,U$2),0)+IF($L93&gt;0,INDEX($O$4:$Z$323,$L93,U$2),0))</f>
        <v>0</v>
      </c>
      <c r="AH93" s="259">
        <f>IF(AND(NOT(_incrementaisPassadas),
      OR(
       AND(_semanaAtual&gt;Prevs!K$6,_tipo="Semanal"),
       AND(_mes&gt;AH$2,_tipo="Mensal")
      )), 0,
IF($G93&gt;0,INDEX($O$4:$Z$323,$G93,V$2),0)+IF($H93&gt;0,INDEX($O$4:$Z$323,$H93,V$2),0)+IF($I93&gt;0,INDEX($O$4:$Z$323,$I93,V$2),0)+IF($J93&gt;0,INDEX($O$4:$Z$323,$J93,V$2),0)+IF($K93&gt;0,INDEX($O$4:$Z$323,$K93,V$2),0)+IF($L93&gt;0,INDEX($O$4:$Z$323,$L93,V$2),0))</f>
        <v>0</v>
      </c>
      <c r="AI93" s="259">
        <f>IF(AND(NOT(_incrementaisPassadas),
      OR(
       AND(_semanaAtual&gt;Prevs!L$6,_tipo="Semanal"),
       AND(_mes&gt;AI$2,_tipo="Mensal")
      )), 0,
IF($G93&gt;0,INDEX($O$4:$Z$323,$G93,W$2),0)+IF($H93&gt;0,INDEX($O$4:$Z$323,$H93,W$2),0)+IF($I93&gt;0,INDEX($O$4:$Z$323,$I93,W$2),0)+IF($J93&gt;0,INDEX($O$4:$Z$323,$J93,W$2),0)+IF($K93&gt;0,INDEX($O$4:$Z$323,$K93,W$2),0)+IF($L93&gt;0,INDEX($O$4:$Z$323,$L93,W$2),0))</f>
        <v>0</v>
      </c>
      <c r="AJ93" s="259">
        <f>IF(AND(NOT(_incrementaisPassadas),
      OR(
       AND(_semanaAtual&gt;Prevs!M$6,_tipo="Semanal"),
       AND(_mes&gt;AJ$2,_tipo="Mensal")
      )), 0,
IF($G93&gt;0,INDEX($O$4:$Z$323,$G93,X$2),0)+IF($H93&gt;0,INDEX($O$4:$Z$323,$H93,X$2),0)+IF($I93&gt;0,INDEX($O$4:$Z$323,$I93,X$2),0)+IF($J93&gt;0,INDEX($O$4:$Z$323,$J93,X$2),0)+IF($K93&gt;0,INDEX($O$4:$Z$323,$K93,X$2),0)+IF($L93&gt;0,INDEX($O$4:$Z$323,$L93,X$2),0))</f>
        <v>0</v>
      </c>
      <c r="AK93" s="259">
        <f>IF(AND(NOT(_incrementaisPassadas),
      OR(
       AND(_semanaAtual&gt;Prevs!N$6,_tipo="Semanal"),
       AND(_mes&gt;AK$2,_tipo="Mensal")
      )), 0,
IF($G93&gt;0,INDEX($O$4:$Z$323,$G93,Y$2),0)+IF($H93&gt;0,INDEX($O$4:$Z$323,$H93,Y$2),0)+IF($I93&gt;0,INDEX($O$4:$Z$323,$I93,Y$2),0)+IF($J93&gt;0,INDEX($O$4:$Z$323,$J93,Y$2),0)+IF($K93&gt;0,INDEX($O$4:$Z$323,$K93,Y$2),0)+IF($L93&gt;0,INDEX($O$4:$Z$323,$L93,Y$2),0))</f>
        <v>0</v>
      </c>
      <c r="AL93" s="259">
        <f>IF(AND(NOT(_incrementaisPassadas),
      OR(
       AND(_semanaAtual&gt;Prevs!O$6,_tipo="Semanal"),
       AND(_mes&gt;AL$2,_tipo="Mensal")
      )), 0,
IF($G93&gt;0,INDEX($O$4:$Z$323,$G93,Z$2),0)+IF($H93&gt;0,INDEX($O$4:$Z$323,$H93,Z$2),0)+IF($I93&gt;0,INDEX($O$4:$Z$323,$I93,Z$2),0)+IF($J93&gt;0,INDEX($O$4:$Z$323,$J93,Z$2),0)+IF($K93&gt;0,INDEX($O$4:$Z$323,$K93,Z$2),0)+IF($L93&gt;0,INDEX($O$4:$Z$323,$L93,Z$2),0))</f>
        <v>0</v>
      </c>
      <c r="AM93" s="113">
        <f t="shared" si="12"/>
        <v>0</v>
      </c>
      <c r="AN93">
        <f t="shared" si="13"/>
        <v>0</v>
      </c>
      <c r="AO93">
        <f t="shared" si="14"/>
        <v>0</v>
      </c>
      <c r="AP93">
        <f t="shared" si="15"/>
        <v>0</v>
      </c>
      <c r="AQ93">
        <f t="shared" si="16"/>
        <v>0</v>
      </c>
      <c r="AR93">
        <f t="shared" si="17"/>
        <v>0</v>
      </c>
      <c r="AS93">
        <f t="shared" si="18"/>
        <v>0</v>
      </c>
      <c r="AT93">
        <f t="shared" si="19"/>
        <v>0</v>
      </c>
      <c r="AU93">
        <f t="shared" si="20"/>
        <v>0</v>
      </c>
      <c r="AV93">
        <f t="shared" si="21"/>
        <v>0</v>
      </c>
      <c r="AW93">
        <f t="shared" si="22"/>
        <v>0</v>
      </c>
      <c r="AX93">
        <f t="shared" si="23"/>
        <v>0</v>
      </c>
    </row>
    <row r="94" spans="1:55" hidden="1" x14ac:dyDescent="0.25">
      <c r="A94" s="113">
        <v>91</v>
      </c>
      <c r="B94" s="176"/>
      <c r="C94" s="113">
        <v>0</v>
      </c>
      <c r="D94" s="113">
        <v>0</v>
      </c>
      <c r="E94" s="113" t="s">
        <v>686</v>
      </c>
      <c r="F94" s="113" t="s">
        <v>686</v>
      </c>
      <c r="G94" s="357"/>
      <c r="H94" s="357"/>
      <c r="N94" s="113">
        <f>MATCH(A94,Entrada!$A$53:$A$372,0)</f>
        <v>91</v>
      </c>
      <c r="O94">
        <f>IF(NOT(ISNA($N94)),INDEX(Entrada!$C$53:$N$372,$N94,O$2),0)</f>
        <v>0</v>
      </c>
      <c r="P94">
        <f>IF(NOT(ISNA($N94)),INDEX(Entrada!$C$53:$N$372,$N94,P$2),0)</f>
        <v>0</v>
      </c>
      <c r="Q94">
        <f>IF(NOT(ISNA($N94)),INDEX(Entrada!$C$53:$N$372,$N94,Q$2),0)</f>
        <v>0</v>
      </c>
      <c r="R94">
        <f>IF(NOT(ISNA($N94)),INDEX(Entrada!$C$53:$N$372,$N94,R$2),0)</f>
        <v>0</v>
      </c>
      <c r="S94">
        <f>IF(NOT(ISNA($N94)),INDEX(Entrada!$C$53:$N$372,$N94,S$2),0)</f>
        <v>0</v>
      </c>
      <c r="T94">
        <f>IF(NOT(ISNA($N94)),INDEX(Entrada!$C$53:$N$372,$N94,T$2),0)</f>
        <v>0</v>
      </c>
      <c r="U94">
        <f>IF(NOT(ISNA($N94)),INDEX(Entrada!$C$53:$N$372,$N94,U$2),0)</f>
        <v>0</v>
      </c>
      <c r="V94" s="192">
        <f>IF(NOT(ISNA($N94)),INDEX(Entrada!$C$53:$N$372,$N94,V$2),0)</f>
        <v>0</v>
      </c>
      <c r="W94" s="192">
        <f>IF(NOT(ISNA($N94)),INDEX(Entrada!$C$53:$N$372,$N94,W$2),0)</f>
        <v>0</v>
      </c>
      <c r="X94" s="192">
        <f>IF(NOT(ISNA($N94)),INDEX(Entrada!$C$53:$N$372,$N94,X$2),0)</f>
        <v>0</v>
      </c>
      <c r="Y94" s="192">
        <f>IF(NOT(ISNA($N94)),INDEX(Entrada!$C$53:$N$372,$N94,Y$2),0)</f>
        <v>0</v>
      </c>
      <c r="Z94" s="192">
        <f>IF(NOT(ISNA($N94)),INDEX(Entrada!$C$53:$N$372,$N94,Z$2),0)</f>
        <v>0</v>
      </c>
      <c r="AA94" s="259">
        <f>IF(AND(NOT(_incrementaisPassadas),
      OR(
       AND(_semanaAtual&gt;Prevs!D$6,_tipo="Semanal"),
       AND(_mes&gt;AA$2,_tipo="Mensal")
      )), 0,
IF($G94&gt;0,INDEX($O$4:$Z$323,$G94,O$2),0)+IF($H94&gt;0,INDEX($O$4:$Z$323,$H94,O$2),0)+IF($I94&gt;0,INDEX($O$4:$Z$323,$I94,O$2),0)+IF($J94&gt;0,INDEX($O$4:$Z$323,$J94,O$2),0)+IF($K94&gt;0,INDEX($O$4:$Z$323,$K94,O$2),0)+IF($L94&gt;0,INDEX($O$4:$Z$323,$L94,O$2),0))</f>
        <v>0</v>
      </c>
      <c r="AB94" s="259">
        <f>IF(AND(NOT(_incrementaisPassadas),
      OR(
       AND(_semanaAtual&gt;Prevs!E$6,_tipo="Semanal"),
       AND(_mes&gt;AB$2,_tipo="Mensal")
      )), 0,
IF($G94&gt;0,INDEX($O$4:$Z$323,$G94,P$2),0)+IF($H94&gt;0,INDEX($O$4:$Z$323,$H94,P$2),0)+IF($I94&gt;0,INDEX($O$4:$Z$323,$I94,P$2),0)+IF($J94&gt;0,INDEX($O$4:$Z$323,$J94,P$2),0)+IF($K94&gt;0,INDEX($O$4:$Z$323,$K94,P$2),0)+IF($L94&gt;0,INDEX($O$4:$Z$323,$L94,P$2),0))</f>
        <v>0</v>
      </c>
      <c r="AC94" s="259">
        <f>IF(AND(NOT(_incrementaisPassadas),
      OR(
       AND(_semanaAtual&gt;Prevs!F$6,_tipo="Semanal"),
       AND(_mes&gt;AC$2,_tipo="Mensal")
      )), 0,
IF($G94&gt;0,INDEX($O$4:$Z$323,$G94,Q$2),0)+IF($H94&gt;0,INDEX($O$4:$Z$323,$H94,Q$2),0)+IF($I94&gt;0,INDEX($O$4:$Z$323,$I94,Q$2),0)+IF($J94&gt;0,INDEX($O$4:$Z$323,$J94,Q$2),0)+IF($K94&gt;0,INDEX($O$4:$Z$323,$K94,Q$2),0)+IF($L94&gt;0,INDEX($O$4:$Z$323,$L94,Q$2),0))</f>
        <v>0</v>
      </c>
      <c r="AD94" s="259">
        <f>IF(AND(NOT(_incrementaisPassadas),
      OR(
       AND(_semanaAtual&gt;Prevs!G$6,_tipo="Semanal"),
       AND(_mes&gt;AD$2,_tipo="Mensal")
      )), 0,
IF($G94&gt;0,INDEX($O$4:$Z$323,$G94,R$2),0)+IF($H94&gt;0,INDEX($O$4:$Z$323,$H94,R$2),0)+IF($I94&gt;0,INDEX($O$4:$Z$323,$I94,R$2),0)+IF($J94&gt;0,INDEX($O$4:$Z$323,$J94,R$2),0)+IF($K94&gt;0,INDEX($O$4:$Z$323,$K94,R$2),0)+IF($L94&gt;0,INDEX($O$4:$Z$323,$L94,R$2),0))</f>
        <v>0</v>
      </c>
      <c r="AE94" s="259">
        <f>IF(AND(NOT(_incrementaisPassadas),
      OR(
       AND(_semanaAtual&gt;Prevs!H$6,_tipo="Semanal"),
       AND(_mes&gt;AE$2,_tipo="Mensal")
      )), 0,
IF($G94&gt;0,INDEX($O$4:$Z$323,$G94,S$2),0)+IF($H94&gt;0,INDEX($O$4:$Z$323,$H94,S$2),0)+IF($I94&gt;0,INDEX($O$4:$Z$323,$I94,S$2),0)+IF($J94&gt;0,INDEX($O$4:$Z$323,$J94,S$2),0)+IF($K94&gt;0,INDEX($O$4:$Z$323,$K94,S$2),0)+IF($L94&gt;0,INDEX($O$4:$Z$323,$L94,S$2),0))</f>
        <v>0</v>
      </c>
      <c r="AF94" s="259">
        <f>IF(AND(NOT(_incrementaisPassadas),
      OR(
       AND(_semanaAtual&gt;Prevs!I$6,_tipo="Semanal"),
       AND(_mes&gt;AF$2,_tipo="Mensal")
      )), 0,
IF($G94&gt;0,INDEX($O$4:$Z$323,$G94,T$2),0)+IF($H94&gt;0,INDEX($O$4:$Z$323,$H94,T$2),0)+IF($I94&gt;0,INDEX($O$4:$Z$323,$I94,T$2),0)+IF($J94&gt;0,INDEX($O$4:$Z$323,$J94,T$2),0)+IF($K94&gt;0,INDEX($O$4:$Z$323,$K94,T$2),0)+IF($L94&gt;0,INDEX($O$4:$Z$323,$L94,T$2),0))</f>
        <v>0</v>
      </c>
      <c r="AG94" s="259">
        <f>IF(AND(NOT(_incrementaisPassadas),
      OR(
       AND(_semanaAtual&gt;Prevs!J$6,_tipo="Semanal"),
       AND(_mes&gt;AG$2,_tipo="Mensal")
      )), 0,
IF($G94&gt;0,INDEX($O$4:$Z$323,$G94,U$2),0)+IF($H94&gt;0,INDEX($O$4:$Z$323,$H94,U$2),0)+IF($I94&gt;0,INDEX($O$4:$Z$323,$I94,U$2),0)+IF($J94&gt;0,INDEX($O$4:$Z$323,$J94,U$2),0)+IF($K94&gt;0,INDEX($O$4:$Z$323,$K94,U$2),0)+IF($L94&gt;0,INDEX($O$4:$Z$323,$L94,U$2),0))</f>
        <v>0</v>
      </c>
      <c r="AH94" s="259">
        <f>IF(AND(NOT(_incrementaisPassadas),
      OR(
       AND(_semanaAtual&gt;Prevs!K$6,_tipo="Semanal"),
       AND(_mes&gt;AH$2,_tipo="Mensal")
      )), 0,
IF($G94&gt;0,INDEX($O$4:$Z$323,$G94,V$2),0)+IF($H94&gt;0,INDEX($O$4:$Z$323,$H94,V$2),0)+IF($I94&gt;0,INDEX($O$4:$Z$323,$I94,V$2),0)+IF($J94&gt;0,INDEX($O$4:$Z$323,$J94,V$2),0)+IF($K94&gt;0,INDEX($O$4:$Z$323,$K94,V$2),0)+IF($L94&gt;0,INDEX($O$4:$Z$323,$L94,V$2),0))</f>
        <v>0</v>
      </c>
      <c r="AI94" s="259">
        <f>IF(AND(NOT(_incrementaisPassadas),
      OR(
       AND(_semanaAtual&gt;Prevs!L$6,_tipo="Semanal"),
       AND(_mes&gt;AI$2,_tipo="Mensal")
      )), 0,
IF($G94&gt;0,INDEX($O$4:$Z$323,$G94,W$2),0)+IF($H94&gt;0,INDEX($O$4:$Z$323,$H94,W$2),0)+IF($I94&gt;0,INDEX($O$4:$Z$323,$I94,W$2),0)+IF($J94&gt;0,INDEX($O$4:$Z$323,$J94,W$2),0)+IF($K94&gt;0,INDEX($O$4:$Z$323,$K94,W$2),0)+IF($L94&gt;0,INDEX($O$4:$Z$323,$L94,W$2),0))</f>
        <v>0</v>
      </c>
      <c r="AJ94" s="259">
        <f>IF(AND(NOT(_incrementaisPassadas),
      OR(
       AND(_semanaAtual&gt;Prevs!M$6,_tipo="Semanal"),
       AND(_mes&gt;AJ$2,_tipo="Mensal")
      )), 0,
IF($G94&gt;0,INDEX($O$4:$Z$323,$G94,X$2),0)+IF($H94&gt;0,INDEX($O$4:$Z$323,$H94,X$2),0)+IF($I94&gt;0,INDEX($O$4:$Z$323,$I94,X$2),0)+IF($J94&gt;0,INDEX($O$4:$Z$323,$J94,X$2),0)+IF($K94&gt;0,INDEX($O$4:$Z$323,$K94,X$2),0)+IF($L94&gt;0,INDEX($O$4:$Z$323,$L94,X$2),0))</f>
        <v>0</v>
      </c>
      <c r="AK94" s="259">
        <f>IF(AND(NOT(_incrementaisPassadas),
      OR(
       AND(_semanaAtual&gt;Prevs!N$6,_tipo="Semanal"),
       AND(_mes&gt;AK$2,_tipo="Mensal")
      )), 0,
IF($G94&gt;0,INDEX($O$4:$Z$323,$G94,Y$2),0)+IF($H94&gt;0,INDEX($O$4:$Z$323,$H94,Y$2),0)+IF($I94&gt;0,INDEX($O$4:$Z$323,$I94,Y$2),0)+IF($J94&gt;0,INDEX($O$4:$Z$323,$J94,Y$2),0)+IF($K94&gt;0,INDEX($O$4:$Z$323,$K94,Y$2),0)+IF($L94&gt;0,INDEX($O$4:$Z$323,$L94,Y$2),0))</f>
        <v>0</v>
      </c>
      <c r="AL94" s="259">
        <f>IF(AND(NOT(_incrementaisPassadas),
      OR(
       AND(_semanaAtual&gt;Prevs!O$6,_tipo="Semanal"),
       AND(_mes&gt;AL$2,_tipo="Mensal")
      )), 0,
IF($G94&gt;0,INDEX($O$4:$Z$323,$G94,Z$2),0)+IF($H94&gt;0,INDEX($O$4:$Z$323,$H94,Z$2),0)+IF($I94&gt;0,INDEX($O$4:$Z$323,$I94,Z$2),0)+IF($J94&gt;0,INDEX($O$4:$Z$323,$J94,Z$2),0)+IF($K94&gt;0,INDEX($O$4:$Z$323,$K94,Z$2),0)+IF($L94&gt;0,INDEX($O$4:$Z$323,$L94,Z$2),0))</f>
        <v>0</v>
      </c>
      <c r="AM94" s="113">
        <f t="shared" si="12"/>
        <v>0</v>
      </c>
      <c r="AN94">
        <f t="shared" si="13"/>
        <v>0</v>
      </c>
      <c r="AO94">
        <f t="shared" si="14"/>
        <v>0</v>
      </c>
      <c r="AP94">
        <f t="shared" si="15"/>
        <v>0</v>
      </c>
      <c r="AQ94">
        <f t="shared" si="16"/>
        <v>0</v>
      </c>
      <c r="AR94">
        <f t="shared" si="17"/>
        <v>0</v>
      </c>
      <c r="AS94">
        <f t="shared" si="18"/>
        <v>0</v>
      </c>
      <c r="AT94">
        <f t="shared" si="19"/>
        <v>0</v>
      </c>
      <c r="AU94">
        <f t="shared" si="20"/>
        <v>0</v>
      </c>
      <c r="AV94">
        <f t="shared" si="21"/>
        <v>0</v>
      </c>
      <c r="AW94">
        <f t="shared" si="22"/>
        <v>0</v>
      </c>
      <c r="AX94">
        <f t="shared" si="23"/>
        <v>0</v>
      </c>
    </row>
    <row r="95" spans="1:55" hidden="1" x14ac:dyDescent="0.25">
      <c r="A95" s="113">
        <v>92</v>
      </c>
      <c r="B95" s="176" t="s">
        <v>582</v>
      </c>
      <c r="C95" s="113">
        <v>1931</v>
      </c>
      <c r="D95" s="113">
        <v>2013</v>
      </c>
      <c r="E95" s="177" t="s">
        <v>17</v>
      </c>
      <c r="F95" s="177" t="s">
        <v>17</v>
      </c>
      <c r="G95" s="357"/>
      <c r="H95" s="357"/>
      <c r="N95" s="113">
        <f>MATCH(A95,Entrada!$A$53:$A$372,0)</f>
        <v>92</v>
      </c>
      <c r="O95">
        <f>IF(NOT(ISNA($N95)),INDEX(Entrada!$C$53:$N$372,$N95,O$2),0)</f>
        <v>692</v>
      </c>
      <c r="P95">
        <f>IF(NOT(ISNA($N95)),INDEX(Entrada!$C$53:$N$372,$N95,P$2),0)</f>
        <v>864</v>
      </c>
      <c r="Q95">
        <f>IF(NOT(ISNA($N95)),INDEX(Entrada!$C$53:$N$372,$N95,Q$2),0)</f>
        <v>687</v>
      </c>
      <c r="R95">
        <f>IF(NOT(ISNA($N95)),INDEX(Entrada!$C$53:$N$372,$N95,R$2),0)</f>
        <v>709</v>
      </c>
      <c r="S95">
        <f>IF(NOT(ISNA($N95)),INDEX(Entrada!$C$53:$N$372,$N95,S$2),0)</f>
        <v>980</v>
      </c>
      <c r="T95">
        <f>IF(NOT(ISNA($N95)),INDEX(Entrada!$C$53:$N$372,$N95,T$2),0)</f>
        <v>1129</v>
      </c>
      <c r="U95">
        <f>IF(NOT(ISNA($N95)),INDEX(Entrada!$C$53:$N$372,$N95,U$2),0)</f>
        <v>1326</v>
      </c>
      <c r="V95" s="192">
        <f>IF(NOT(ISNA($N95)),INDEX(Entrada!$C$53:$N$372,$N95,V$2),0)</f>
        <v>1353</v>
      </c>
      <c r="W95" s="192">
        <f>IF(NOT(ISNA($N95)),INDEX(Entrada!$C$53:$N$372,$N95,W$2),0)</f>
        <v>1575</v>
      </c>
      <c r="X95" s="192">
        <f>IF(NOT(ISNA($N95)),INDEX(Entrada!$C$53:$N$372,$N95,X$2),0)</f>
        <v>1595</v>
      </c>
      <c r="Y95" s="192">
        <f>IF(NOT(ISNA($N95)),INDEX(Entrada!$C$53:$N$372,$N95,Y$2),0)</f>
        <v>993</v>
      </c>
      <c r="Z95" s="192">
        <f>IF(NOT(ISNA($N95)),INDEX(Entrada!$C$53:$N$372,$N95,Z$2),0)</f>
        <v>733</v>
      </c>
      <c r="AA95" s="259">
        <f>IF(AND(NOT(_incrementaisPassadas),
      OR(
       AND(_semanaAtual&gt;Prevs!D$6,_tipo="Semanal"),
       AND(_mes&gt;AA$2,_tipo="Mensal")
      )), 0,
IF($G95&gt;0,INDEX($O$4:$Z$323,$G95,O$2),0)+IF($H95&gt;0,INDEX($O$4:$Z$323,$H95,O$2),0)+IF($I95&gt;0,INDEX($O$4:$Z$323,$I95,O$2),0)+IF($J95&gt;0,INDEX($O$4:$Z$323,$J95,O$2),0)+IF($K95&gt;0,INDEX($O$4:$Z$323,$K95,O$2),0)+IF($L95&gt;0,INDEX($O$4:$Z$323,$L95,O$2),0))</f>
        <v>0</v>
      </c>
      <c r="AB95" s="259">
        <f>IF(AND(NOT(_incrementaisPassadas),
      OR(
       AND(_semanaAtual&gt;Prevs!E$6,_tipo="Semanal"),
       AND(_mes&gt;AB$2,_tipo="Mensal")
      )), 0,
IF($G95&gt;0,INDEX($O$4:$Z$323,$G95,P$2),0)+IF($H95&gt;0,INDEX($O$4:$Z$323,$H95,P$2),0)+IF($I95&gt;0,INDEX($O$4:$Z$323,$I95,P$2),0)+IF($J95&gt;0,INDEX($O$4:$Z$323,$J95,P$2),0)+IF($K95&gt;0,INDEX($O$4:$Z$323,$K95,P$2),0)+IF($L95&gt;0,INDEX($O$4:$Z$323,$L95,P$2),0))</f>
        <v>0</v>
      </c>
      <c r="AC95" s="259">
        <f>IF(AND(NOT(_incrementaisPassadas),
      OR(
       AND(_semanaAtual&gt;Prevs!F$6,_tipo="Semanal"),
       AND(_mes&gt;AC$2,_tipo="Mensal")
      )), 0,
IF($G95&gt;0,INDEX($O$4:$Z$323,$G95,Q$2),0)+IF($H95&gt;0,INDEX($O$4:$Z$323,$H95,Q$2),0)+IF($I95&gt;0,INDEX($O$4:$Z$323,$I95,Q$2),0)+IF($J95&gt;0,INDEX($O$4:$Z$323,$J95,Q$2),0)+IF($K95&gt;0,INDEX($O$4:$Z$323,$K95,Q$2),0)+IF($L95&gt;0,INDEX($O$4:$Z$323,$L95,Q$2),0))</f>
        <v>0</v>
      </c>
      <c r="AD95" s="259">
        <f>IF(AND(NOT(_incrementaisPassadas),
      OR(
       AND(_semanaAtual&gt;Prevs!G$6,_tipo="Semanal"),
       AND(_mes&gt;AD$2,_tipo="Mensal")
      )), 0,
IF($G95&gt;0,INDEX($O$4:$Z$323,$G95,R$2),0)+IF($H95&gt;0,INDEX($O$4:$Z$323,$H95,R$2),0)+IF($I95&gt;0,INDEX($O$4:$Z$323,$I95,R$2),0)+IF($J95&gt;0,INDEX($O$4:$Z$323,$J95,R$2),0)+IF($K95&gt;0,INDEX($O$4:$Z$323,$K95,R$2),0)+IF($L95&gt;0,INDEX($O$4:$Z$323,$L95,R$2),0))</f>
        <v>0</v>
      </c>
      <c r="AE95" s="259">
        <f>IF(AND(NOT(_incrementaisPassadas),
      OR(
       AND(_semanaAtual&gt;Prevs!H$6,_tipo="Semanal"),
       AND(_mes&gt;AE$2,_tipo="Mensal")
      )), 0,
IF($G95&gt;0,INDEX($O$4:$Z$323,$G95,S$2),0)+IF($H95&gt;0,INDEX($O$4:$Z$323,$H95,S$2),0)+IF($I95&gt;0,INDEX($O$4:$Z$323,$I95,S$2),0)+IF($J95&gt;0,INDEX($O$4:$Z$323,$J95,S$2),0)+IF($K95&gt;0,INDEX($O$4:$Z$323,$K95,S$2),0)+IF($L95&gt;0,INDEX($O$4:$Z$323,$L95,S$2),0))</f>
        <v>0</v>
      </c>
      <c r="AF95" s="259">
        <f>IF(AND(NOT(_incrementaisPassadas),
      OR(
       AND(_semanaAtual&gt;Prevs!I$6,_tipo="Semanal"),
       AND(_mes&gt;AF$2,_tipo="Mensal")
      )), 0,
IF($G95&gt;0,INDEX($O$4:$Z$323,$G95,T$2),0)+IF($H95&gt;0,INDEX($O$4:$Z$323,$H95,T$2),0)+IF($I95&gt;0,INDEX($O$4:$Z$323,$I95,T$2),0)+IF($J95&gt;0,INDEX($O$4:$Z$323,$J95,T$2),0)+IF($K95&gt;0,INDEX($O$4:$Z$323,$K95,T$2),0)+IF($L95&gt;0,INDEX($O$4:$Z$323,$L95,T$2),0))</f>
        <v>0</v>
      </c>
      <c r="AG95" s="259">
        <f>IF(AND(NOT(_incrementaisPassadas),
      OR(
       AND(_semanaAtual&gt;Prevs!J$6,_tipo="Semanal"),
       AND(_mes&gt;AG$2,_tipo="Mensal")
      )), 0,
IF($G95&gt;0,INDEX($O$4:$Z$323,$G95,U$2),0)+IF($H95&gt;0,INDEX($O$4:$Z$323,$H95,U$2),0)+IF($I95&gt;0,INDEX($O$4:$Z$323,$I95,U$2),0)+IF($J95&gt;0,INDEX($O$4:$Z$323,$J95,U$2),0)+IF($K95&gt;0,INDEX($O$4:$Z$323,$K95,U$2),0)+IF($L95&gt;0,INDEX($O$4:$Z$323,$L95,U$2),0))</f>
        <v>0</v>
      </c>
      <c r="AH95" s="259">
        <f>IF(AND(NOT(_incrementaisPassadas),
      OR(
       AND(_semanaAtual&gt;Prevs!K$6,_tipo="Semanal"),
       AND(_mes&gt;AH$2,_tipo="Mensal")
      )), 0,
IF($G95&gt;0,INDEX($O$4:$Z$323,$G95,V$2),0)+IF($H95&gt;0,INDEX($O$4:$Z$323,$H95,V$2),0)+IF($I95&gt;0,INDEX($O$4:$Z$323,$I95,V$2),0)+IF($J95&gt;0,INDEX($O$4:$Z$323,$J95,V$2),0)+IF($K95&gt;0,INDEX($O$4:$Z$323,$K95,V$2),0)+IF($L95&gt;0,INDEX($O$4:$Z$323,$L95,V$2),0))</f>
        <v>0</v>
      </c>
      <c r="AI95" s="259">
        <f>IF(AND(NOT(_incrementaisPassadas),
      OR(
       AND(_semanaAtual&gt;Prevs!L$6,_tipo="Semanal"),
       AND(_mes&gt;AI$2,_tipo="Mensal")
      )), 0,
IF($G95&gt;0,INDEX($O$4:$Z$323,$G95,W$2),0)+IF($H95&gt;0,INDEX($O$4:$Z$323,$H95,W$2),0)+IF($I95&gt;0,INDEX($O$4:$Z$323,$I95,W$2),0)+IF($J95&gt;0,INDEX($O$4:$Z$323,$J95,W$2),0)+IF($K95&gt;0,INDEX($O$4:$Z$323,$K95,W$2),0)+IF($L95&gt;0,INDEX($O$4:$Z$323,$L95,W$2),0))</f>
        <v>0</v>
      </c>
      <c r="AJ95" s="259">
        <f>IF(AND(NOT(_incrementaisPassadas),
      OR(
       AND(_semanaAtual&gt;Prevs!M$6,_tipo="Semanal"),
       AND(_mes&gt;AJ$2,_tipo="Mensal")
      )), 0,
IF($G95&gt;0,INDEX($O$4:$Z$323,$G95,X$2),0)+IF($H95&gt;0,INDEX($O$4:$Z$323,$H95,X$2),0)+IF($I95&gt;0,INDEX($O$4:$Z$323,$I95,X$2),0)+IF($J95&gt;0,INDEX($O$4:$Z$323,$J95,X$2),0)+IF($K95&gt;0,INDEX($O$4:$Z$323,$K95,X$2),0)+IF($L95&gt;0,INDEX($O$4:$Z$323,$L95,X$2),0))</f>
        <v>0</v>
      </c>
      <c r="AK95" s="259">
        <f>IF(AND(NOT(_incrementaisPassadas),
      OR(
       AND(_semanaAtual&gt;Prevs!N$6,_tipo="Semanal"),
       AND(_mes&gt;AK$2,_tipo="Mensal")
      )), 0,
IF($G95&gt;0,INDEX($O$4:$Z$323,$G95,Y$2),0)+IF($H95&gt;0,INDEX($O$4:$Z$323,$H95,Y$2),0)+IF($I95&gt;0,INDEX($O$4:$Z$323,$I95,Y$2),0)+IF($J95&gt;0,INDEX($O$4:$Z$323,$J95,Y$2),0)+IF($K95&gt;0,INDEX($O$4:$Z$323,$K95,Y$2),0)+IF($L95&gt;0,INDEX($O$4:$Z$323,$L95,Y$2),0))</f>
        <v>0</v>
      </c>
      <c r="AL95" s="259">
        <f>IF(AND(NOT(_incrementaisPassadas),
      OR(
       AND(_semanaAtual&gt;Prevs!O$6,_tipo="Semanal"),
       AND(_mes&gt;AL$2,_tipo="Mensal")
      )), 0,
IF($G95&gt;0,INDEX($O$4:$Z$323,$G95,Z$2),0)+IF($H95&gt;0,INDEX($O$4:$Z$323,$H95,Z$2),0)+IF($I95&gt;0,INDEX($O$4:$Z$323,$I95,Z$2),0)+IF($J95&gt;0,INDEX($O$4:$Z$323,$J95,Z$2),0)+IF($K95&gt;0,INDEX($O$4:$Z$323,$K95,Z$2),0)+IF($L95&gt;0,INDEX($O$4:$Z$323,$L95,Z$2),0))</f>
        <v>0</v>
      </c>
      <c r="AM95" s="113">
        <f t="shared" si="12"/>
        <v>692</v>
      </c>
      <c r="AN95">
        <f t="shared" si="13"/>
        <v>864</v>
      </c>
      <c r="AO95">
        <f t="shared" si="14"/>
        <v>687</v>
      </c>
      <c r="AP95">
        <f t="shared" si="15"/>
        <v>709</v>
      </c>
      <c r="AQ95">
        <f t="shared" si="16"/>
        <v>980</v>
      </c>
      <c r="AR95">
        <f t="shared" si="17"/>
        <v>1129</v>
      </c>
      <c r="AS95">
        <f t="shared" si="18"/>
        <v>1326</v>
      </c>
      <c r="AT95">
        <f t="shared" si="19"/>
        <v>1353</v>
      </c>
      <c r="AU95">
        <f t="shared" si="20"/>
        <v>1575</v>
      </c>
      <c r="AV95">
        <f t="shared" si="21"/>
        <v>1595</v>
      </c>
      <c r="AW95">
        <f t="shared" si="22"/>
        <v>993</v>
      </c>
      <c r="AX95">
        <f t="shared" si="23"/>
        <v>733</v>
      </c>
      <c r="BC95" s="259">
        <v>217</v>
      </c>
    </row>
    <row r="96" spans="1:55" hidden="1" x14ac:dyDescent="0.25">
      <c r="A96" s="113">
        <v>93</v>
      </c>
      <c r="B96" s="176" t="s">
        <v>191</v>
      </c>
      <c r="C96" s="113">
        <v>1931</v>
      </c>
      <c r="D96" s="113">
        <v>2013</v>
      </c>
      <c r="E96" s="177" t="s">
        <v>17</v>
      </c>
      <c r="F96" s="177" t="s">
        <v>325</v>
      </c>
      <c r="G96" s="357"/>
      <c r="H96" s="357"/>
      <c r="N96" s="113">
        <f>MATCH(A96,Entrada!$A$53:$A$372,0)</f>
        <v>93</v>
      </c>
      <c r="O96">
        <f>IF(NOT(ISNA($N96)),INDEX(Entrada!$C$53:$N$372,$N96,O$2),0)</f>
        <v>35</v>
      </c>
      <c r="P96">
        <f>IF(NOT(ISNA($N96)),INDEX(Entrada!$C$53:$N$372,$N96,P$2),0)</f>
        <v>34</v>
      </c>
      <c r="Q96">
        <f>IF(NOT(ISNA($N96)),INDEX(Entrada!$C$53:$N$372,$N96,Q$2),0)</f>
        <v>29</v>
      </c>
      <c r="R96">
        <f>IF(NOT(ISNA($N96)),INDEX(Entrada!$C$53:$N$372,$N96,R$2),0)</f>
        <v>36</v>
      </c>
      <c r="S96">
        <f>IF(NOT(ISNA($N96)),INDEX(Entrada!$C$53:$N$372,$N96,S$2),0)</f>
        <v>55</v>
      </c>
      <c r="T96">
        <f>IF(NOT(ISNA($N96)),INDEX(Entrada!$C$53:$N$372,$N96,T$2),0)</f>
        <v>70</v>
      </c>
      <c r="U96">
        <f>IF(NOT(ISNA($N96)),INDEX(Entrada!$C$53:$N$372,$N96,U$2),0)</f>
        <v>79</v>
      </c>
      <c r="V96" s="192">
        <f>IF(NOT(ISNA($N96)),INDEX(Entrada!$C$53:$N$372,$N96,V$2),0)</f>
        <v>71</v>
      </c>
      <c r="W96" s="192">
        <f>IF(NOT(ISNA($N96)),INDEX(Entrada!$C$53:$N$372,$N96,W$2),0)</f>
        <v>78</v>
      </c>
      <c r="X96" s="192">
        <f>IF(NOT(ISNA($N96)),INDEX(Entrada!$C$53:$N$372,$N96,X$2),0)</f>
        <v>85</v>
      </c>
      <c r="Y96" s="192">
        <f>IF(NOT(ISNA($N96)),INDEX(Entrada!$C$53:$N$372,$N96,Y$2),0)</f>
        <v>59</v>
      </c>
      <c r="Z96" s="192">
        <f>IF(NOT(ISNA($N96)),INDEX(Entrada!$C$53:$N$372,$N96,Z$2),0)</f>
        <v>46</v>
      </c>
      <c r="AA96" s="259">
        <f>IF(AND(NOT(_incrementaisPassadas),
      OR(
       AND(_semanaAtual&gt;Prevs!D$6,_tipo="Semanal"),
       AND(_mes&gt;AA$2,_tipo="Mensal")
      )), 0,
IF($G96&gt;0,INDEX($O$4:$Z$323,$G96,O$2),0)+IF($H96&gt;0,INDEX($O$4:$Z$323,$H96,O$2),0)+IF($I96&gt;0,INDEX($O$4:$Z$323,$I96,O$2),0)+IF($J96&gt;0,INDEX($O$4:$Z$323,$J96,O$2),0)+IF($K96&gt;0,INDEX($O$4:$Z$323,$K96,O$2),0)+IF($L96&gt;0,INDEX($O$4:$Z$323,$L96,O$2),0))</f>
        <v>0</v>
      </c>
      <c r="AB96" s="259">
        <f>IF(AND(NOT(_incrementaisPassadas),
      OR(
       AND(_semanaAtual&gt;Prevs!E$6,_tipo="Semanal"),
       AND(_mes&gt;AB$2,_tipo="Mensal")
      )), 0,
IF($G96&gt;0,INDEX($O$4:$Z$323,$G96,P$2),0)+IF($H96&gt;0,INDEX($O$4:$Z$323,$H96,P$2),0)+IF($I96&gt;0,INDEX($O$4:$Z$323,$I96,P$2),0)+IF($J96&gt;0,INDEX($O$4:$Z$323,$J96,P$2),0)+IF($K96&gt;0,INDEX($O$4:$Z$323,$K96,P$2),0)+IF($L96&gt;0,INDEX($O$4:$Z$323,$L96,P$2),0))</f>
        <v>0</v>
      </c>
      <c r="AC96" s="259">
        <f>IF(AND(NOT(_incrementaisPassadas),
      OR(
       AND(_semanaAtual&gt;Prevs!F$6,_tipo="Semanal"),
       AND(_mes&gt;AC$2,_tipo="Mensal")
      )), 0,
IF($G96&gt;0,INDEX($O$4:$Z$323,$G96,Q$2),0)+IF($H96&gt;0,INDEX($O$4:$Z$323,$H96,Q$2),0)+IF($I96&gt;0,INDEX($O$4:$Z$323,$I96,Q$2),0)+IF($J96&gt;0,INDEX($O$4:$Z$323,$J96,Q$2),0)+IF($K96&gt;0,INDEX($O$4:$Z$323,$K96,Q$2),0)+IF($L96&gt;0,INDEX($O$4:$Z$323,$L96,Q$2),0))</f>
        <v>0</v>
      </c>
      <c r="AD96" s="259">
        <f>IF(AND(NOT(_incrementaisPassadas),
      OR(
       AND(_semanaAtual&gt;Prevs!G$6,_tipo="Semanal"),
       AND(_mes&gt;AD$2,_tipo="Mensal")
      )), 0,
IF($G96&gt;0,INDEX($O$4:$Z$323,$G96,R$2),0)+IF($H96&gt;0,INDEX($O$4:$Z$323,$H96,R$2),0)+IF($I96&gt;0,INDEX($O$4:$Z$323,$I96,R$2),0)+IF($J96&gt;0,INDEX($O$4:$Z$323,$J96,R$2),0)+IF($K96&gt;0,INDEX($O$4:$Z$323,$K96,R$2),0)+IF($L96&gt;0,INDEX($O$4:$Z$323,$L96,R$2),0))</f>
        <v>0</v>
      </c>
      <c r="AE96" s="259">
        <f>IF(AND(NOT(_incrementaisPassadas),
      OR(
       AND(_semanaAtual&gt;Prevs!H$6,_tipo="Semanal"),
       AND(_mes&gt;AE$2,_tipo="Mensal")
      )), 0,
IF($G96&gt;0,INDEX($O$4:$Z$323,$G96,S$2),0)+IF($H96&gt;0,INDEX($O$4:$Z$323,$H96,S$2),0)+IF($I96&gt;0,INDEX($O$4:$Z$323,$I96,S$2),0)+IF($J96&gt;0,INDEX($O$4:$Z$323,$J96,S$2),0)+IF($K96&gt;0,INDEX($O$4:$Z$323,$K96,S$2),0)+IF($L96&gt;0,INDEX($O$4:$Z$323,$L96,S$2),0))</f>
        <v>0</v>
      </c>
      <c r="AF96" s="259">
        <f>IF(AND(NOT(_incrementaisPassadas),
      OR(
       AND(_semanaAtual&gt;Prevs!I$6,_tipo="Semanal"),
       AND(_mes&gt;AF$2,_tipo="Mensal")
      )), 0,
IF($G96&gt;0,INDEX($O$4:$Z$323,$G96,T$2),0)+IF($H96&gt;0,INDEX($O$4:$Z$323,$H96,T$2),0)+IF($I96&gt;0,INDEX($O$4:$Z$323,$I96,T$2),0)+IF($J96&gt;0,INDEX($O$4:$Z$323,$J96,T$2),0)+IF($K96&gt;0,INDEX($O$4:$Z$323,$K96,T$2),0)+IF($L96&gt;0,INDEX($O$4:$Z$323,$L96,T$2),0))</f>
        <v>0</v>
      </c>
      <c r="AG96" s="259">
        <f>IF(AND(NOT(_incrementaisPassadas),
      OR(
       AND(_semanaAtual&gt;Prevs!J$6,_tipo="Semanal"),
       AND(_mes&gt;AG$2,_tipo="Mensal")
      )), 0,
IF($G96&gt;0,INDEX($O$4:$Z$323,$G96,U$2),0)+IF($H96&gt;0,INDEX($O$4:$Z$323,$H96,U$2),0)+IF($I96&gt;0,INDEX($O$4:$Z$323,$I96,U$2),0)+IF($J96&gt;0,INDEX($O$4:$Z$323,$J96,U$2),0)+IF($K96&gt;0,INDEX($O$4:$Z$323,$K96,U$2),0)+IF($L96&gt;0,INDEX($O$4:$Z$323,$L96,U$2),0))</f>
        <v>0</v>
      </c>
      <c r="AH96" s="259">
        <f>IF(AND(NOT(_incrementaisPassadas),
      OR(
       AND(_semanaAtual&gt;Prevs!K$6,_tipo="Semanal"),
       AND(_mes&gt;AH$2,_tipo="Mensal")
      )), 0,
IF($G96&gt;0,INDEX($O$4:$Z$323,$G96,V$2),0)+IF($H96&gt;0,INDEX($O$4:$Z$323,$H96,V$2),0)+IF($I96&gt;0,INDEX($O$4:$Z$323,$I96,V$2),0)+IF($J96&gt;0,INDEX($O$4:$Z$323,$J96,V$2),0)+IF($K96&gt;0,INDEX($O$4:$Z$323,$K96,V$2),0)+IF($L96&gt;0,INDEX($O$4:$Z$323,$L96,V$2),0))</f>
        <v>0</v>
      </c>
      <c r="AI96" s="259">
        <f>IF(AND(NOT(_incrementaisPassadas),
      OR(
       AND(_semanaAtual&gt;Prevs!L$6,_tipo="Semanal"),
       AND(_mes&gt;AI$2,_tipo="Mensal")
      )), 0,
IF($G96&gt;0,INDEX($O$4:$Z$323,$G96,W$2),0)+IF($H96&gt;0,INDEX($O$4:$Z$323,$H96,W$2),0)+IF($I96&gt;0,INDEX($O$4:$Z$323,$I96,W$2),0)+IF($J96&gt;0,INDEX($O$4:$Z$323,$J96,W$2),0)+IF($K96&gt;0,INDEX($O$4:$Z$323,$K96,W$2),0)+IF($L96&gt;0,INDEX($O$4:$Z$323,$L96,W$2),0))</f>
        <v>0</v>
      </c>
      <c r="AJ96" s="259">
        <f>IF(AND(NOT(_incrementaisPassadas),
      OR(
       AND(_semanaAtual&gt;Prevs!M$6,_tipo="Semanal"),
       AND(_mes&gt;AJ$2,_tipo="Mensal")
      )), 0,
IF($G96&gt;0,INDEX($O$4:$Z$323,$G96,X$2),0)+IF($H96&gt;0,INDEX($O$4:$Z$323,$H96,X$2),0)+IF($I96&gt;0,INDEX($O$4:$Z$323,$I96,X$2),0)+IF($J96&gt;0,INDEX($O$4:$Z$323,$J96,X$2),0)+IF($K96&gt;0,INDEX($O$4:$Z$323,$K96,X$2),0)+IF($L96&gt;0,INDEX($O$4:$Z$323,$L96,X$2),0))</f>
        <v>0</v>
      </c>
      <c r="AK96" s="259">
        <f>IF(AND(NOT(_incrementaisPassadas),
      OR(
       AND(_semanaAtual&gt;Prevs!N$6,_tipo="Semanal"),
       AND(_mes&gt;AK$2,_tipo="Mensal")
      )), 0,
IF($G96&gt;0,INDEX($O$4:$Z$323,$G96,Y$2),0)+IF($H96&gt;0,INDEX($O$4:$Z$323,$H96,Y$2),0)+IF($I96&gt;0,INDEX($O$4:$Z$323,$I96,Y$2),0)+IF($J96&gt;0,INDEX($O$4:$Z$323,$J96,Y$2),0)+IF($K96&gt;0,INDEX($O$4:$Z$323,$K96,Y$2),0)+IF($L96&gt;0,INDEX($O$4:$Z$323,$L96,Y$2),0))</f>
        <v>0</v>
      </c>
      <c r="AL96" s="259">
        <f>IF(AND(NOT(_incrementaisPassadas),
      OR(
       AND(_semanaAtual&gt;Prevs!O$6,_tipo="Semanal"),
       AND(_mes&gt;AL$2,_tipo="Mensal")
      )), 0,
IF($G96&gt;0,INDEX($O$4:$Z$323,$G96,Z$2),0)+IF($H96&gt;0,INDEX($O$4:$Z$323,$H96,Z$2),0)+IF($I96&gt;0,INDEX($O$4:$Z$323,$I96,Z$2),0)+IF($J96&gt;0,INDEX($O$4:$Z$323,$J96,Z$2),0)+IF($K96&gt;0,INDEX($O$4:$Z$323,$K96,Z$2),0)+IF($L96&gt;0,INDEX($O$4:$Z$323,$L96,Z$2),0))</f>
        <v>0</v>
      </c>
      <c r="AM96" s="113">
        <f t="shared" si="12"/>
        <v>35</v>
      </c>
      <c r="AN96">
        <f t="shared" si="13"/>
        <v>34</v>
      </c>
      <c r="AO96">
        <f t="shared" si="14"/>
        <v>29</v>
      </c>
      <c r="AP96">
        <f t="shared" si="15"/>
        <v>36</v>
      </c>
      <c r="AQ96">
        <f t="shared" si="16"/>
        <v>55</v>
      </c>
      <c r="AR96">
        <f t="shared" si="17"/>
        <v>70</v>
      </c>
      <c r="AS96">
        <f t="shared" si="18"/>
        <v>79</v>
      </c>
      <c r="AT96">
        <f t="shared" si="19"/>
        <v>71</v>
      </c>
      <c r="AU96">
        <f t="shared" si="20"/>
        <v>78</v>
      </c>
      <c r="AV96">
        <f t="shared" si="21"/>
        <v>85</v>
      </c>
      <c r="AW96">
        <f t="shared" si="22"/>
        <v>59</v>
      </c>
      <c r="AX96">
        <f t="shared" si="23"/>
        <v>46</v>
      </c>
    </row>
    <row r="97" spans="1:56" hidden="1" x14ac:dyDescent="0.25">
      <c r="A97" s="113">
        <v>94</v>
      </c>
      <c r="B97" s="176" t="s">
        <v>583</v>
      </c>
      <c r="C97" s="113">
        <v>1931</v>
      </c>
      <c r="D97" s="113">
        <v>2013</v>
      </c>
      <c r="E97" s="177" t="s">
        <v>17</v>
      </c>
      <c r="F97" s="177" t="s">
        <v>17</v>
      </c>
      <c r="G97" s="357"/>
      <c r="H97" s="357"/>
      <c r="N97" s="113">
        <f>MATCH(A97,Entrada!$A$53:$A$372,0)</f>
        <v>94</v>
      </c>
      <c r="O97">
        <f>IF(NOT(ISNA($N97)),INDEX(Entrada!$C$53:$N$372,$N97,O$2),0)</f>
        <v>838</v>
      </c>
      <c r="P97">
        <f>IF(NOT(ISNA($N97)),INDEX(Entrada!$C$53:$N$372,$N97,P$2),0)</f>
        <v>1023</v>
      </c>
      <c r="Q97">
        <f>IF(NOT(ISNA($N97)),INDEX(Entrada!$C$53:$N$372,$N97,Q$2),0)</f>
        <v>827</v>
      </c>
      <c r="R97">
        <f>IF(NOT(ISNA($N97)),INDEX(Entrada!$C$53:$N$372,$N97,R$2),0)</f>
        <v>869</v>
      </c>
      <c r="S97">
        <f>IF(NOT(ISNA($N97)),INDEX(Entrada!$C$53:$N$372,$N97,S$2),0)</f>
        <v>1212</v>
      </c>
      <c r="T97">
        <f>IF(NOT(ISNA($N97)),INDEX(Entrada!$C$53:$N$372,$N97,T$2),0)</f>
        <v>1414</v>
      </c>
      <c r="U97">
        <f>IF(NOT(ISNA($N97)),INDEX(Entrada!$C$53:$N$372,$N97,U$2),0)</f>
        <v>1644</v>
      </c>
      <c r="V97" s="192">
        <f>IF(NOT(ISNA($N97)),INDEX(Entrada!$C$53:$N$372,$N97,V$2),0)</f>
        <v>1657</v>
      </c>
      <c r="W97" s="192">
        <f>IF(NOT(ISNA($N97)),INDEX(Entrada!$C$53:$N$372,$N97,W$2),0)</f>
        <v>1901</v>
      </c>
      <c r="X97" s="192">
        <f>IF(NOT(ISNA($N97)),INDEX(Entrada!$C$53:$N$372,$N97,X$2),0)</f>
        <v>1940</v>
      </c>
      <c r="Y97" s="192">
        <f>IF(NOT(ISNA($N97)),INDEX(Entrada!$C$53:$N$372,$N97,Y$2),0)</f>
        <v>1243</v>
      </c>
      <c r="Z97" s="192">
        <f>IF(NOT(ISNA($N97)),INDEX(Entrada!$C$53:$N$372,$N97,Z$2),0)</f>
        <v>922</v>
      </c>
      <c r="AA97" s="259">
        <f>IF(AND(NOT(_incrementaisPassadas),
      OR(
       AND(_semanaAtual&gt;Prevs!D$6,_tipo="Semanal"),
       AND(_mes&gt;AA$2,_tipo="Mensal")
      )), 0,
IF($G97&gt;0,INDEX($O$4:$Z$323,$G97,O$2),0)+IF($H97&gt;0,INDEX($O$4:$Z$323,$H97,O$2),0)+IF($I97&gt;0,INDEX($O$4:$Z$323,$I97,O$2),0)+IF($J97&gt;0,INDEX($O$4:$Z$323,$J97,O$2),0)+IF($K97&gt;0,INDEX($O$4:$Z$323,$K97,O$2),0)+IF($L97&gt;0,INDEX($O$4:$Z$323,$L97,O$2),0))</f>
        <v>0</v>
      </c>
      <c r="AB97" s="259">
        <f>IF(AND(NOT(_incrementaisPassadas),
      OR(
       AND(_semanaAtual&gt;Prevs!E$6,_tipo="Semanal"),
       AND(_mes&gt;AB$2,_tipo="Mensal")
      )), 0,
IF($G97&gt;0,INDEX($O$4:$Z$323,$G97,P$2),0)+IF($H97&gt;0,INDEX($O$4:$Z$323,$H97,P$2),0)+IF($I97&gt;0,INDEX($O$4:$Z$323,$I97,P$2),0)+IF($J97&gt;0,INDEX($O$4:$Z$323,$J97,P$2),0)+IF($K97&gt;0,INDEX($O$4:$Z$323,$K97,P$2),0)+IF($L97&gt;0,INDEX($O$4:$Z$323,$L97,P$2),0))</f>
        <v>0</v>
      </c>
      <c r="AC97" s="259">
        <f>IF(AND(NOT(_incrementaisPassadas),
      OR(
       AND(_semanaAtual&gt;Prevs!F$6,_tipo="Semanal"),
       AND(_mes&gt;AC$2,_tipo="Mensal")
      )), 0,
IF($G97&gt;0,INDEX($O$4:$Z$323,$G97,Q$2),0)+IF($H97&gt;0,INDEX($O$4:$Z$323,$H97,Q$2),0)+IF($I97&gt;0,INDEX($O$4:$Z$323,$I97,Q$2),0)+IF($J97&gt;0,INDEX($O$4:$Z$323,$J97,Q$2),0)+IF($K97&gt;0,INDEX($O$4:$Z$323,$K97,Q$2),0)+IF($L97&gt;0,INDEX($O$4:$Z$323,$L97,Q$2),0))</f>
        <v>0</v>
      </c>
      <c r="AD97" s="259">
        <f>IF(AND(NOT(_incrementaisPassadas),
      OR(
       AND(_semanaAtual&gt;Prevs!G$6,_tipo="Semanal"),
       AND(_mes&gt;AD$2,_tipo="Mensal")
      )), 0,
IF($G97&gt;0,INDEX($O$4:$Z$323,$G97,R$2),0)+IF($H97&gt;0,INDEX($O$4:$Z$323,$H97,R$2),0)+IF($I97&gt;0,INDEX($O$4:$Z$323,$I97,R$2),0)+IF($J97&gt;0,INDEX($O$4:$Z$323,$J97,R$2),0)+IF($K97&gt;0,INDEX($O$4:$Z$323,$K97,R$2),0)+IF($L97&gt;0,INDEX($O$4:$Z$323,$L97,R$2),0))</f>
        <v>0</v>
      </c>
      <c r="AE97" s="259">
        <f>IF(AND(NOT(_incrementaisPassadas),
      OR(
       AND(_semanaAtual&gt;Prevs!H$6,_tipo="Semanal"),
       AND(_mes&gt;AE$2,_tipo="Mensal")
      )), 0,
IF($G97&gt;0,INDEX($O$4:$Z$323,$G97,S$2),0)+IF($H97&gt;0,INDEX($O$4:$Z$323,$H97,S$2),0)+IF($I97&gt;0,INDEX($O$4:$Z$323,$I97,S$2),0)+IF($J97&gt;0,INDEX($O$4:$Z$323,$J97,S$2),0)+IF($K97&gt;0,INDEX($O$4:$Z$323,$K97,S$2),0)+IF($L97&gt;0,INDEX($O$4:$Z$323,$L97,S$2),0))</f>
        <v>0</v>
      </c>
      <c r="AF97" s="259">
        <f>IF(AND(NOT(_incrementaisPassadas),
      OR(
       AND(_semanaAtual&gt;Prevs!I$6,_tipo="Semanal"),
       AND(_mes&gt;AF$2,_tipo="Mensal")
      )), 0,
IF($G97&gt;0,INDEX($O$4:$Z$323,$G97,T$2),0)+IF($H97&gt;0,INDEX($O$4:$Z$323,$H97,T$2),0)+IF($I97&gt;0,INDEX($O$4:$Z$323,$I97,T$2),0)+IF($J97&gt;0,INDEX($O$4:$Z$323,$J97,T$2),0)+IF($K97&gt;0,INDEX($O$4:$Z$323,$K97,T$2),0)+IF($L97&gt;0,INDEX($O$4:$Z$323,$L97,T$2),0))</f>
        <v>0</v>
      </c>
      <c r="AG97" s="259">
        <f>IF(AND(NOT(_incrementaisPassadas),
      OR(
       AND(_semanaAtual&gt;Prevs!J$6,_tipo="Semanal"),
       AND(_mes&gt;AG$2,_tipo="Mensal")
      )), 0,
IF($G97&gt;0,INDEX($O$4:$Z$323,$G97,U$2),0)+IF($H97&gt;0,INDEX($O$4:$Z$323,$H97,U$2),0)+IF($I97&gt;0,INDEX($O$4:$Z$323,$I97,U$2),0)+IF($J97&gt;0,INDEX($O$4:$Z$323,$J97,U$2),0)+IF($K97&gt;0,INDEX($O$4:$Z$323,$K97,U$2),0)+IF($L97&gt;0,INDEX($O$4:$Z$323,$L97,U$2),0))</f>
        <v>0</v>
      </c>
      <c r="AH97" s="259">
        <f>IF(AND(NOT(_incrementaisPassadas),
      OR(
       AND(_semanaAtual&gt;Prevs!K$6,_tipo="Semanal"),
       AND(_mes&gt;AH$2,_tipo="Mensal")
      )), 0,
IF($G97&gt;0,INDEX($O$4:$Z$323,$G97,V$2),0)+IF($H97&gt;0,INDEX($O$4:$Z$323,$H97,V$2),0)+IF($I97&gt;0,INDEX($O$4:$Z$323,$I97,V$2),0)+IF($J97&gt;0,INDEX($O$4:$Z$323,$J97,V$2),0)+IF($K97&gt;0,INDEX($O$4:$Z$323,$K97,V$2),0)+IF($L97&gt;0,INDEX($O$4:$Z$323,$L97,V$2),0))</f>
        <v>0</v>
      </c>
      <c r="AI97" s="259">
        <f>IF(AND(NOT(_incrementaisPassadas),
      OR(
       AND(_semanaAtual&gt;Prevs!L$6,_tipo="Semanal"),
       AND(_mes&gt;AI$2,_tipo="Mensal")
      )), 0,
IF($G97&gt;0,INDEX($O$4:$Z$323,$G97,W$2),0)+IF($H97&gt;0,INDEX($O$4:$Z$323,$H97,W$2),0)+IF($I97&gt;0,INDEX($O$4:$Z$323,$I97,W$2),0)+IF($J97&gt;0,INDEX($O$4:$Z$323,$J97,W$2),0)+IF($K97&gt;0,INDEX($O$4:$Z$323,$K97,W$2),0)+IF($L97&gt;0,INDEX($O$4:$Z$323,$L97,W$2),0))</f>
        <v>0</v>
      </c>
      <c r="AJ97" s="259">
        <f>IF(AND(NOT(_incrementaisPassadas),
      OR(
       AND(_semanaAtual&gt;Prevs!M$6,_tipo="Semanal"),
       AND(_mes&gt;AJ$2,_tipo="Mensal")
      )), 0,
IF($G97&gt;0,INDEX($O$4:$Z$323,$G97,X$2),0)+IF($H97&gt;0,INDEX($O$4:$Z$323,$H97,X$2),0)+IF($I97&gt;0,INDEX($O$4:$Z$323,$I97,X$2),0)+IF($J97&gt;0,INDEX($O$4:$Z$323,$J97,X$2),0)+IF($K97&gt;0,INDEX($O$4:$Z$323,$K97,X$2),0)+IF($L97&gt;0,INDEX($O$4:$Z$323,$L97,X$2),0))</f>
        <v>0</v>
      </c>
      <c r="AK97" s="259">
        <f>IF(AND(NOT(_incrementaisPassadas),
      OR(
       AND(_semanaAtual&gt;Prevs!N$6,_tipo="Semanal"),
       AND(_mes&gt;AK$2,_tipo="Mensal")
      )), 0,
IF($G97&gt;0,INDEX($O$4:$Z$323,$G97,Y$2),0)+IF($H97&gt;0,INDEX($O$4:$Z$323,$H97,Y$2),0)+IF($I97&gt;0,INDEX($O$4:$Z$323,$I97,Y$2),0)+IF($J97&gt;0,INDEX($O$4:$Z$323,$J97,Y$2),0)+IF($K97&gt;0,INDEX($O$4:$Z$323,$K97,Y$2),0)+IF($L97&gt;0,INDEX($O$4:$Z$323,$L97,Y$2),0))</f>
        <v>0</v>
      </c>
      <c r="AL97" s="259">
        <f>IF(AND(NOT(_incrementaisPassadas),
      OR(
       AND(_semanaAtual&gt;Prevs!O$6,_tipo="Semanal"),
       AND(_mes&gt;AL$2,_tipo="Mensal")
      )), 0,
IF($G97&gt;0,INDEX($O$4:$Z$323,$G97,Z$2),0)+IF($H97&gt;0,INDEX($O$4:$Z$323,$H97,Z$2),0)+IF($I97&gt;0,INDEX($O$4:$Z$323,$I97,Z$2),0)+IF($J97&gt;0,INDEX($O$4:$Z$323,$J97,Z$2),0)+IF($K97&gt;0,INDEX($O$4:$Z$323,$K97,Z$2),0)+IF($L97&gt;0,INDEX($O$4:$Z$323,$L97,Z$2),0))</f>
        <v>0</v>
      </c>
      <c r="AM97" s="113">
        <f t="shared" si="12"/>
        <v>838</v>
      </c>
      <c r="AN97">
        <f t="shared" si="13"/>
        <v>1023</v>
      </c>
      <c r="AO97">
        <f t="shared" si="14"/>
        <v>827</v>
      </c>
      <c r="AP97">
        <f t="shared" si="15"/>
        <v>869</v>
      </c>
      <c r="AQ97">
        <f t="shared" si="16"/>
        <v>1212</v>
      </c>
      <c r="AR97">
        <f t="shared" si="17"/>
        <v>1414</v>
      </c>
      <c r="AS97">
        <f t="shared" si="18"/>
        <v>1644</v>
      </c>
      <c r="AT97">
        <f t="shared" si="19"/>
        <v>1657</v>
      </c>
      <c r="AU97">
        <f t="shared" si="20"/>
        <v>1901</v>
      </c>
      <c r="AV97">
        <f t="shared" si="21"/>
        <v>1940</v>
      </c>
      <c r="AW97">
        <f t="shared" si="22"/>
        <v>1243</v>
      </c>
      <c r="AX97">
        <f t="shared" si="23"/>
        <v>922</v>
      </c>
      <c r="BC97" s="259">
        <v>92</v>
      </c>
      <c r="BD97" s="259">
        <v>220</v>
      </c>
    </row>
    <row r="98" spans="1:56" hidden="1" x14ac:dyDescent="0.25">
      <c r="A98" s="113">
        <v>95</v>
      </c>
      <c r="B98" s="176"/>
      <c r="C98" s="113">
        <v>0</v>
      </c>
      <c r="D98" s="113">
        <v>0</v>
      </c>
      <c r="E98" s="113" t="s">
        <v>686</v>
      </c>
      <c r="F98" s="113" t="s">
        <v>686</v>
      </c>
      <c r="G98" s="357"/>
      <c r="H98" s="357"/>
      <c r="N98" s="113">
        <f>MATCH(A98,Entrada!$A$53:$A$372,0)</f>
        <v>95</v>
      </c>
      <c r="O98">
        <f>IF(NOT(ISNA($N98)),INDEX(Entrada!$C$53:$N$372,$N98,O$2),0)</f>
        <v>0</v>
      </c>
      <c r="P98">
        <f>IF(NOT(ISNA($N98)),INDEX(Entrada!$C$53:$N$372,$N98,P$2),0)</f>
        <v>0</v>
      </c>
      <c r="Q98">
        <f>IF(NOT(ISNA($N98)),INDEX(Entrada!$C$53:$N$372,$N98,Q$2),0)</f>
        <v>0</v>
      </c>
      <c r="R98">
        <f>IF(NOT(ISNA($N98)),INDEX(Entrada!$C$53:$N$372,$N98,R$2),0)</f>
        <v>0</v>
      </c>
      <c r="S98">
        <f>IF(NOT(ISNA($N98)),INDEX(Entrada!$C$53:$N$372,$N98,S$2),0)</f>
        <v>0</v>
      </c>
      <c r="T98">
        <f>IF(NOT(ISNA($N98)),INDEX(Entrada!$C$53:$N$372,$N98,T$2),0)</f>
        <v>0</v>
      </c>
      <c r="U98">
        <f>IF(NOT(ISNA($N98)),INDEX(Entrada!$C$53:$N$372,$N98,U$2),0)</f>
        <v>0</v>
      </c>
      <c r="V98" s="192">
        <f>IF(NOT(ISNA($N98)),INDEX(Entrada!$C$53:$N$372,$N98,V$2),0)</f>
        <v>0</v>
      </c>
      <c r="W98" s="192">
        <f>IF(NOT(ISNA($N98)),INDEX(Entrada!$C$53:$N$372,$N98,W$2),0)</f>
        <v>0</v>
      </c>
      <c r="X98" s="192">
        <f>IF(NOT(ISNA($N98)),INDEX(Entrada!$C$53:$N$372,$N98,X$2),0)</f>
        <v>0</v>
      </c>
      <c r="Y98" s="192">
        <f>IF(NOT(ISNA($N98)),INDEX(Entrada!$C$53:$N$372,$N98,Y$2),0)</f>
        <v>0</v>
      </c>
      <c r="Z98" s="192">
        <f>IF(NOT(ISNA($N98)),INDEX(Entrada!$C$53:$N$372,$N98,Z$2),0)</f>
        <v>0</v>
      </c>
      <c r="AA98" s="259">
        <f>IF(AND(NOT(_incrementaisPassadas),
      OR(
       AND(_semanaAtual&gt;Prevs!D$6,_tipo="Semanal"),
       AND(_mes&gt;AA$2,_tipo="Mensal")
      )), 0,
IF($G98&gt;0,INDEX($O$4:$Z$323,$G98,O$2),0)+IF($H98&gt;0,INDEX($O$4:$Z$323,$H98,O$2),0)+IF($I98&gt;0,INDEX($O$4:$Z$323,$I98,O$2),0)+IF($J98&gt;0,INDEX($O$4:$Z$323,$J98,O$2),0)+IF($K98&gt;0,INDEX($O$4:$Z$323,$K98,O$2),0)+IF($L98&gt;0,INDEX($O$4:$Z$323,$L98,O$2),0))</f>
        <v>0</v>
      </c>
      <c r="AB98" s="259">
        <f>IF(AND(NOT(_incrementaisPassadas),
      OR(
       AND(_semanaAtual&gt;Prevs!E$6,_tipo="Semanal"),
       AND(_mes&gt;AB$2,_tipo="Mensal")
      )), 0,
IF($G98&gt;0,INDEX($O$4:$Z$323,$G98,P$2),0)+IF($H98&gt;0,INDEX($O$4:$Z$323,$H98,P$2),0)+IF($I98&gt;0,INDEX($O$4:$Z$323,$I98,P$2),0)+IF($J98&gt;0,INDEX($O$4:$Z$323,$J98,P$2),0)+IF($K98&gt;0,INDEX($O$4:$Z$323,$K98,P$2),0)+IF($L98&gt;0,INDEX($O$4:$Z$323,$L98,P$2),0))</f>
        <v>0</v>
      </c>
      <c r="AC98" s="259">
        <f>IF(AND(NOT(_incrementaisPassadas),
      OR(
       AND(_semanaAtual&gt;Prevs!F$6,_tipo="Semanal"),
       AND(_mes&gt;AC$2,_tipo="Mensal")
      )), 0,
IF($G98&gt;0,INDEX($O$4:$Z$323,$G98,Q$2),0)+IF($H98&gt;0,INDEX($O$4:$Z$323,$H98,Q$2),0)+IF($I98&gt;0,INDEX($O$4:$Z$323,$I98,Q$2),0)+IF($J98&gt;0,INDEX($O$4:$Z$323,$J98,Q$2),0)+IF($K98&gt;0,INDEX($O$4:$Z$323,$K98,Q$2),0)+IF($L98&gt;0,INDEX($O$4:$Z$323,$L98,Q$2),0))</f>
        <v>0</v>
      </c>
      <c r="AD98" s="259">
        <f>IF(AND(NOT(_incrementaisPassadas),
      OR(
       AND(_semanaAtual&gt;Prevs!G$6,_tipo="Semanal"),
       AND(_mes&gt;AD$2,_tipo="Mensal")
      )), 0,
IF($G98&gt;0,INDEX($O$4:$Z$323,$G98,R$2),0)+IF($H98&gt;0,INDEX($O$4:$Z$323,$H98,R$2),0)+IF($I98&gt;0,INDEX($O$4:$Z$323,$I98,R$2),0)+IF($J98&gt;0,INDEX($O$4:$Z$323,$J98,R$2),0)+IF($K98&gt;0,INDEX($O$4:$Z$323,$K98,R$2),0)+IF($L98&gt;0,INDEX($O$4:$Z$323,$L98,R$2),0))</f>
        <v>0</v>
      </c>
      <c r="AE98" s="259">
        <f>IF(AND(NOT(_incrementaisPassadas),
      OR(
       AND(_semanaAtual&gt;Prevs!H$6,_tipo="Semanal"),
       AND(_mes&gt;AE$2,_tipo="Mensal")
      )), 0,
IF($G98&gt;0,INDEX($O$4:$Z$323,$G98,S$2),0)+IF($H98&gt;0,INDEX($O$4:$Z$323,$H98,S$2),0)+IF($I98&gt;0,INDEX($O$4:$Z$323,$I98,S$2),0)+IF($J98&gt;0,INDEX($O$4:$Z$323,$J98,S$2),0)+IF($K98&gt;0,INDEX($O$4:$Z$323,$K98,S$2),0)+IF($L98&gt;0,INDEX($O$4:$Z$323,$L98,S$2),0))</f>
        <v>0</v>
      </c>
      <c r="AF98" s="259">
        <f>IF(AND(NOT(_incrementaisPassadas),
      OR(
       AND(_semanaAtual&gt;Prevs!I$6,_tipo="Semanal"),
       AND(_mes&gt;AF$2,_tipo="Mensal")
      )), 0,
IF($G98&gt;0,INDEX($O$4:$Z$323,$G98,T$2),0)+IF($H98&gt;0,INDEX($O$4:$Z$323,$H98,T$2),0)+IF($I98&gt;0,INDEX($O$4:$Z$323,$I98,T$2),0)+IF($J98&gt;0,INDEX($O$4:$Z$323,$J98,T$2),0)+IF($K98&gt;0,INDEX($O$4:$Z$323,$K98,T$2),0)+IF($L98&gt;0,INDEX($O$4:$Z$323,$L98,T$2),0))</f>
        <v>0</v>
      </c>
      <c r="AG98" s="259">
        <f>IF(AND(NOT(_incrementaisPassadas),
      OR(
       AND(_semanaAtual&gt;Prevs!J$6,_tipo="Semanal"),
       AND(_mes&gt;AG$2,_tipo="Mensal")
      )), 0,
IF($G98&gt;0,INDEX($O$4:$Z$323,$G98,U$2),0)+IF($H98&gt;0,INDEX($O$4:$Z$323,$H98,U$2),0)+IF($I98&gt;0,INDEX($O$4:$Z$323,$I98,U$2),0)+IF($J98&gt;0,INDEX($O$4:$Z$323,$J98,U$2),0)+IF($K98&gt;0,INDEX($O$4:$Z$323,$K98,U$2),0)+IF($L98&gt;0,INDEX($O$4:$Z$323,$L98,U$2),0))</f>
        <v>0</v>
      </c>
      <c r="AH98" s="259">
        <f>IF(AND(NOT(_incrementaisPassadas),
      OR(
       AND(_semanaAtual&gt;Prevs!K$6,_tipo="Semanal"),
       AND(_mes&gt;AH$2,_tipo="Mensal")
      )), 0,
IF($G98&gt;0,INDEX($O$4:$Z$323,$G98,V$2),0)+IF($H98&gt;0,INDEX($O$4:$Z$323,$H98,V$2),0)+IF($I98&gt;0,INDEX($O$4:$Z$323,$I98,V$2),0)+IF($J98&gt;0,INDEX($O$4:$Z$323,$J98,V$2),0)+IF($K98&gt;0,INDEX($O$4:$Z$323,$K98,V$2),0)+IF($L98&gt;0,INDEX($O$4:$Z$323,$L98,V$2),0))</f>
        <v>0</v>
      </c>
      <c r="AI98" s="259">
        <f>IF(AND(NOT(_incrementaisPassadas),
      OR(
       AND(_semanaAtual&gt;Prevs!L$6,_tipo="Semanal"),
       AND(_mes&gt;AI$2,_tipo="Mensal")
      )), 0,
IF($G98&gt;0,INDEX($O$4:$Z$323,$G98,W$2),0)+IF($H98&gt;0,INDEX($O$4:$Z$323,$H98,W$2),0)+IF($I98&gt;0,INDEX($O$4:$Z$323,$I98,W$2),0)+IF($J98&gt;0,INDEX($O$4:$Z$323,$J98,W$2),0)+IF($K98&gt;0,INDEX($O$4:$Z$323,$K98,W$2),0)+IF($L98&gt;0,INDEX($O$4:$Z$323,$L98,W$2),0))</f>
        <v>0</v>
      </c>
      <c r="AJ98" s="259">
        <f>IF(AND(NOT(_incrementaisPassadas),
      OR(
       AND(_semanaAtual&gt;Prevs!M$6,_tipo="Semanal"),
       AND(_mes&gt;AJ$2,_tipo="Mensal")
      )), 0,
IF($G98&gt;0,INDEX($O$4:$Z$323,$G98,X$2),0)+IF($H98&gt;0,INDEX($O$4:$Z$323,$H98,X$2),0)+IF($I98&gt;0,INDEX($O$4:$Z$323,$I98,X$2),0)+IF($J98&gt;0,INDEX($O$4:$Z$323,$J98,X$2),0)+IF($K98&gt;0,INDEX($O$4:$Z$323,$K98,X$2),0)+IF($L98&gt;0,INDEX($O$4:$Z$323,$L98,X$2),0))</f>
        <v>0</v>
      </c>
      <c r="AK98" s="259">
        <f>IF(AND(NOT(_incrementaisPassadas),
      OR(
       AND(_semanaAtual&gt;Prevs!N$6,_tipo="Semanal"),
       AND(_mes&gt;AK$2,_tipo="Mensal")
      )), 0,
IF($G98&gt;0,INDEX($O$4:$Z$323,$G98,Y$2),0)+IF($H98&gt;0,INDEX($O$4:$Z$323,$H98,Y$2),0)+IF($I98&gt;0,INDEX($O$4:$Z$323,$I98,Y$2),0)+IF($J98&gt;0,INDEX($O$4:$Z$323,$J98,Y$2),0)+IF($K98&gt;0,INDEX($O$4:$Z$323,$K98,Y$2),0)+IF($L98&gt;0,INDEX($O$4:$Z$323,$L98,Y$2),0))</f>
        <v>0</v>
      </c>
      <c r="AL98" s="259">
        <f>IF(AND(NOT(_incrementaisPassadas),
      OR(
       AND(_semanaAtual&gt;Prevs!O$6,_tipo="Semanal"),
       AND(_mes&gt;AL$2,_tipo="Mensal")
      )), 0,
IF($G98&gt;0,INDEX($O$4:$Z$323,$G98,Z$2),0)+IF($H98&gt;0,INDEX($O$4:$Z$323,$H98,Z$2),0)+IF($I98&gt;0,INDEX($O$4:$Z$323,$I98,Z$2),0)+IF($J98&gt;0,INDEX($O$4:$Z$323,$J98,Z$2),0)+IF($K98&gt;0,INDEX($O$4:$Z$323,$K98,Z$2),0)+IF($L98&gt;0,INDEX($O$4:$Z$323,$L98,Z$2),0))</f>
        <v>0</v>
      </c>
      <c r="AM98" s="113">
        <f t="shared" si="12"/>
        <v>0</v>
      </c>
      <c r="AN98">
        <f t="shared" si="13"/>
        <v>0</v>
      </c>
      <c r="AO98">
        <f t="shared" si="14"/>
        <v>0</v>
      </c>
      <c r="AP98">
        <f t="shared" si="15"/>
        <v>0</v>
      </c>
      <c r="AQ98">
        <f t="shared" si="16"/>
        <v>0</v>
      </c>
      <c r="AR98">
        <f t="shared" si="17"/>
        <v>0</v>
      </c>
      <c r="AS98">
        <f t="shared" si="18"/>
        <v>0</v>
      </c>
      <c r="AT98">
        <f t="shared" si="19"/>
        <v>0</v>
      </c>
      <c r="AU98">
        <f t="shared" si="20"/>
        <v>0</v>
      </c>
      <c r="AV98">
        <f t="shared" si="21"/>
        <v>0</v>
      </c>
      <c r="AW98">
        <f t="shared" si="22"/>
        <v>0</v>
      </c>
      <c r="AX98">
        <f t="shared" si="23"/>
        <v>0</v>
      </c>
    </row>
    <row r="99" spans="1:56" hidden="1" x14ac:dyDescent="0.25">
      <c r="A99" s="113">
        <v>96</v>
      </c>
      <c r="B99" s="176"/>
      <c r="C99" s="113">
        <v>0</v>
      </c>
      <c r="D99" s="113">
        <v>0</v>
      </c>
      <c r="E99" s="113" t="s">
        <v>686</v>
      </c>
      <c r="F99" s="113" t="s">
        <v>686</v>
      </c>
      <c r="G99" s="357"/>
      <c r="H99" s="357"/>
      <c r="N99" s="113">
        <f>MATCH(A99,Entrada!$A$53:$A$372,0)</f>
        <v>96</v>
      </c>
      <c r="O99">
        <f>IF(NOT(ISNA($N99)),INDEX(Entrada!$C$53:$N$372,$N99,O$2),0)</f>
        <v>0</v>
      </c>
      <c r="P99">
        <f>IF(NOT(ISNA($N99)),INDEX(Entrada!$C$53:$N$372,$N99,P$2),0)</f>
        <v>0</v>
      </c>
      <c r="Q99">
        <f>IF(NOT(ISNA($N99)),INDEX(Entrada!$C$53:$N$372,$N99,Q$2),0)</f>
        <v>0</v>
      </c>
      <c r="R99">
        <f>IF(NOT(ISNA($N99)),INDEX(Entrada!$C$53:$N$372,$N99,R$2),0)</f>
        <v>0</v>
      </c>
      <c r="S99">
        <f>IF(NOT(ISNA($N99)),INDEX(Entrada!$C$53:$N$372,$N99,S$2),0)</f>
        <v>0</v>
      </c>
      <c r="T99">
        <f>IF(NOT(ISNA($N99)),INDEX(Entrada!$C$53:$N$372,$N99,T$2),0)</f>
        <v>0</v>
      </c>
      <c r="U99">
        <f>IF(NOT(ISNA($N99)),INDEX(Entrada!$C$53:$N$372,$N99,U$2),0)</f>
        <v>0</v>
      </c>
      <c r="V99" s="192">
        <f>IF(NOT(ISNA($N99)),INDEX(Entrada!$C$53:$N$372,$N99,V$2),0)</f>
        <v>0</v>
      </c>
      <c r="W99" s="192">
        <f>IF(NOT(ISNA($N99)),INDEX(Entrada!$C$53:$N$372,$N99,W$2),0)</f>
        <v>0</v>
      </c>
      <c r="X99" s="192">
        <f>IF(NOT(ISNA($N99)),INDEX(Entrada!$C$53:$N$372,$N99,X$2),0)</f>
        <v>0</v>
      </c>
      <c r="Y99" s="192">
        <f>IF(NOT(ISNA($N99)),INDEX(Entrada!$C$53:$N$372,$N99,Y$2),0)</f>
        <v>0</v>
      </c>
      <c r="Z99" s="192">
        <f>IF(NOT(ISNA($N99)),INDEX(Entrada!$C$53:$N$372,$N99,Z$2),0)</f>
        <v>0</v>
      </c>
      <c r="AA99" s="259">
        <f>IF(AND(NOT(_incrementaisPassadas),
      OR(
       AND(_semanaAtual&gt;Prevs!D$6,_tipo="Semanal"),
       AND(_mes&gt;AA$2,_tipo="Mensal")
      )), 0,
IF($G99&gt;0,INDEX($O$4:$Z$323,$G99,O$2),0)+IF($H99&gt;0,INDEX($O$4:$Z$323,$H99,O$2),0)+IF($I99&gt;0,INDEX($O$4:$Z$323,$I99,O$2),0)+IF($J99&gt;0,INDEX($O$4:$Z$323,$J99,O$2),0)+IF($K99&gt;0,INDEX($O$4:$Z$323,$K99,O$2),0)+IF($L99&gt;0,INDEX($O$4:$Z$323,$L99,O$2),0))</f>
        <v>0</v>
      </c>
      <c r="AB99" s="259">
        <f>IF(AND(NOT(_incrementaisPassadas),
      OR(
       AND(_semanaAtual&gt;Prevs!E$6,_tipo="Semanal"),
       AND(_mes&gt;AB$2,_tipo="Mensal")
      )), 0,
IF($G99&gt;0,INDEX($O$4:$Z$323,$G99,P$2),0)+IF($H99&gt;0,INDEX($O$4:$Z$323,$H99,P$2),0)+IF($I99&gt;0,INDEX($O$4:$Z$323,$I99,P$2),0)+IF($J99&gt;0,INDEX($O$4:$Z$323,$J99,P$2),0)+IF($K99&gt;0,INDEX($O$4:$Z$323,$K99,P$2),0)+IF($L99&gt;0,INDEX($O$4:$Z$323,$L99,P$2),0))</f>
        <v>0</v>
      </c>
      <c r="AC99" s="259">
        <f>IF(AND(NOT(_incrementaisPassadas),
      OR(
       AND(_semanaAtual&gt;Prevs!F$6,_tipo="Semanal"),
       AND(_mes&gt;AC$2,_tipo="Mensal")
      )), 0,
IF($G99&gt;0,INDEX($O$4:$Z$323,$G99,Q$2),0)+IF($H99&gt;0,INDEX($O$4:$Z$323,$H99,Q$2),0)+IF($I99&gt;0,INDEX($O$4:$Z$323,$I99,Q$2),0)+IF($J99&gt;0,INDEX($O$4:$Z$323,$J99,Q$2),0)+IF($K99&gt;0,INDEX($O$4:$Z$323,$K99,Q$2),0)+IF($L99&gt;0,INDEX($O$4:$Z$323,$L99,Q$2),0))</f>
        <v>0</v>
      </c>
      <c r="AD99" s="259">
        <f>IF(AND(NOT(_incrementaisPassadas),
      OR(
       AND(_semanaAtual&gt;Prevs!G$6,_tipo="Semanal"),
       AND(_mes&gt;AD$2,_tipo="Mensal")
      )), 0,
IF($G99&gt;0,INDEX($O$4:$Z$323,$G99,R$2),0)+IF($H99&gt;0,INDEX($O$4:$Z$323,$H99,R$2),0)+IF($I99&gt;0,INDEX($O$4:$Z$323,$I99,R$2),0)+IF($J99&gt;0,INDEX($O$4:$Z$323,$J99,R$2),0)+IF($K99&gt;0,INDEX($O$4:$Z$323,$K99,R$2),0)+IF($L99&gt;0,INDEX($O$4:$Z$323,$L99,R$2),0))</f>
        <v>0</v>
      </c>
      <c r="AE99" s="259">
        <f>IF(AND(NOT(_incrementaisPassadas),
      OR(
       AND(_semanaAtual&gt;Prevs!H$6,_tipo="Semanal"),
       AND(_mes&gt;AE$2,_tipo="Mensal")
      )), 0,
IF($G99&gt;0,INDEX($O$4:$Z$323,$G99,S$2),0)+IF($H99&gt;0,INDEX($O$4:$Z$323,$H99,S$2),0)+IF($I99&gt;0,INDEX($O$4:$Z$323,$I99,S$2),0)+IF($J99&gt;0,INDEX($O$4:$Z$323,$J99,S$2),0)+IF($K99&gt;0,INDEX($O$4:$Z$323,$K99,S$2),0)+IF($L99&gt;0,INDEX($O$4:$Z$323,$L99,S$2),0))</f>
        <v>0</v>
      </c>
      <c r="AF99" s="259">
        <f>IF(AND(NOT(_incrementaisPassadas),
      OR(
       AND(_semanaAtual&gt;Prevs!I$6,_tipo="Semanal"),
       AND(_mes&gt;AF$2,_tipo="Mensal")
      )), 0,
IF($G99&gt;0,INDEX($O$4:$Z$323,$G99,T$2),0)+IF($H99&gt;0,INDEX($O$4:$Z$323,$H99,T$2),0)+IF($I99&gt;0,INDEX($O$4:$Z$323,$I99,T$2),0)+IF($J99&gt;0,INDEX($O$4:$Z$323,$J99,T$2),0)+IF($K99&gt;0,INDEX($O$4:$Z$323,$K99,T$2),0)+IF($L99&gt;0,INDEX($O$4:$Z$323,$L99,T$2),0))</f>
        <v>0</v>
      </c>
      <c r="AG99" s="259">
        <f>IF(AND(NOT(_incrementaisPassadas),
      OR(
       AND(_semanaAtual&gt;Prevs!J$6,_tipo="Semanal"),
       AND(_mes&gt;AG$2,_tipo="Mensal")
      )), 0,
IF($G99&gt;0,INDEX($O$4:$Z$323,$G99,U$2),0)+IF($H99&gt;0,INDEX($O$4:$Z$323,$H99,U$2),0)+IF($I99&gt;0,INDEX($O$4:$Z$323,$I99,U$2),0)+IF($J99&gt;0,INDEX($O$4:$Z$323,$J99,U$2),0)+IF($K99&gt;0,INDEX($O$4:$Z$323,$K99,U$2),0)+IF($L99&gt;0,INDEX($O$4:$Z$323,$L99,U$2),0))</f>
        <v>0</v>
      </c>
      <c r="AH99" s="259">
        <f>IF(AND(NOT(_incrementaisPassadas),
      OR(
       AND(_semanaAtual&gt;Prevs!K$6,_tipo="Semanal"),
       AND(_mes&gt;AH$2,_tipo="Mensal")
      )), 0,
IF($G99&gt;0,INDEX($O$4:$Z$323,$G99,V$2),0)+IF($H99&gt;0,INDEX($O$4:$Z$323,$H99,V$2),0)+IF($I99&gt;0,INDEX($O$4:$Z$323,$I99,V$2),0)+IF($J99&gt;0,INDEX($O$4:$Z$323,$J99,V$2),0)+IF($K99&gt;0,INDEX($O$4:$Z$323,$K99,V$2),0)+IF($L99&gt;0,INDEX($O$4:$Z$323,$L99,V$2),0))</f>
        <v>0</v>
      </c>
      <c r="AI99" s="259">
        <f>IF(AND(NOT(_incrementaisPassadas),
      OR(
       AND(_semanaAtual&gt;Prevs!L$6,_tipo="Semanal"),
       AND(_mes&gt;AI$2,_tipo="Mensal")
      )), 0,
IF($G99&gt;0,INDEX($O$4:$Z$323,$G99,W$2),0)+IF($H99&gt;0,INDEX($O$4:$Z$323,$H99,W$2),0)+IF($I99&gt;0,INDEX($O$4:$Z$323,$I99,W$2),0)+IF($J99&gt;0,INDEX($O$4:$Z$323,$J99,W$2),0)+IF($K99&gt;0,INDEX($O$4:$Z$323,$K99,W$2),0)+IF($L99&gt;0,INDEX($O$4:$Z$323,$L99,W$2),0))</f>
        <v>0</v>
      </c>
      <c r="AJ99" s="259">
        <f>IF(AND(NOT(_incrementaisPassadas),
      OR(
       AND(_semanaAtual&gt;Prevs!M$6,_tipo="Semanal"),
       AND(_mes&gt;AJ$2,_tipo="Mensal")
      )), 0,
IF($G99&gt;0,INDEX($O$4:$Z$323,$G99,X$2),0)+IF($H99&gt;0,INDEX($O$4:$Z$323,$H99,X$2),0)+IF($I99&gt;0,INDEX($O$4:$Z$323,$I99,X$2),0)+IF($J99&gt;0,INDEX($O$4:$Z$323,$J99,X$2),0)+IF($K99&gt;0,INDEX($O$4:$Z$323,$K99,X$2),0)+IF($L99&gt;0,INDEX($O$4:$Z$323,$L99,X$2),0))</f>
        <v>0</v>
      </c>
      <c r="AK99" s="259">
        <f>IF(AND(NOT(_incrementaisPassadas),
      OR(
       AND(_semanaAtual&gt;Prevs!N$6,_tipo="Semanal"),
       AND(_mes&gt;AK$2,_tipo="Mensal")
      )), 0,
IF($G99&gt;0,INDEX($O$4:$Z$323,$G99,Y$2),0)+IF($H99&gt;0,INDEX($O$4:$Z$323,$H99,Y$2),0)+IF($I99&gt;0,INDEX($O$4:$Z$323,$I99,Y$2),0)+IF($J99&gt;0,INDEX($O$4:$Z$323,$J99,Y$2),0)+IF($K99&gt;0,INDEX($O$4:$Z$323,$K99,Y$2),0)+IF($L99&gt;0,INDEX($O$4:$Z$323,$L99,Y$2),0))</f>
        <v>0</v>
      </c>
      <c r="AL99" s="259">
        <f>IF(AND(NOT(_incrementaisPassadas),
      OR(
       AND(_semanaAtual&gt;Prevs!O$6,_tipo="Semanal"),
       AND(_mes&gt;AL$2,_tipo="Mensal")
      )), 0,
IF($G99&gt;0,INDEX($O$4:$Z$323,$G99,Z$2),0)+IF($H99&gt;0,INDEX($O$4:$Z$323,$H99,Z$2),0)+IF($I99&gt;0,INDEX($O$4:$Z$323,$I99,Z$2),0)+IF($J99&gt;0,INDEX($O$4:$Z$323,$J99,Z$2),0)+IF($K99&gt;0,INDEX($O$4:$Z$323,$K99,Z$2),0)+IF($L99&gt;0,INDEX($O$4:$Z$323,$L99,Z$2),0))</f>
        <v>0</v>
      </c>
      <c r="AM99" s="113">
        <f t="shared" si="12"/>
        <v>0</v>
      </c>
      <c r="AN99">
        <f t="shared" si="13"/>
        <v>0</v>
      </c>
      <c r="AO99">
        <f t="shared" si="14"/>
        <v>0</v>
      </c>
      <c r="AP99">
        <f t="shared" si="15"/>
        <v>0</v>
      </c>
      <c r="AQ99">
        <f t="shared" si="16"/>
        <v>0</v>
      </c>
      <c r="AR99">
        <f t="shared" si="17"/>
        <v>0</v>
      </c>
      <c r="AS99">
        <f t="shared" si="18"/>
        <v>0</v>
      </c>
      <c r="AT99">
        <f t="shared" si="19"/>
        <v>0</v>
      </c>
      <c r="AU99">
        <f t="shared" si="20"/>
        <v>0</v>
      </c>
      <c r="AV99">
        <f t="shared" si="21"/>
        <v>0</v>
      </c>
      <c r="AW99">
        <f t="shared" si="22"/>
        <v>0</v>
      </c>
      <c r="AX99">
        <f t="shared" si="23"/>
        <v>0</v>
      </c>
    </row>
    <row r="100" spans="1:56" hidden="1" x14ac:dyDescent="0.25">
      <c r="A100" s="113">
        <v>97</v>
      </c>
      <c r="B100" s="176" t="s">
        <v>584</v>
      </c>
      <c r="C100" s="113">
        <v>1931</v>
      </c>
      <c r="D100" s="113">
        <v>2013</v>
      </c>
      <c r="E100" s="177" t="s">
        <v>16</v>
      </c>
      <c r="F100" s="177" t="s">
        <v>327</v>
      </c>
      <c r="G100" s="357"/>
      <c r="H100" s="357"/>
      <c r="N100" s="113">
        <f>MATCH(A100,Entrada!$A$53:$A$372,0)</f>
        <v>97</v>
      </c>
      <c r="O100">
        <f>IF(NOT(ISNA($N100)),INDEX(Entrada!$C$53:$N$372,$N100,O$2),0)</f>
        <v>163</v>
      </c>
      <c r="P100">
        <f>IF(NOT(ISNA($N100)),INDEX(Entrada!$C$53:$N$372,$N100,P$2),0)</f>
        <v>205</v>
      </c>
      <c r="Q100">
        <f>IF(NOT(ISNA($N100)),INDEX(Entrada!$C$53:$N$372,$N100,Q$2),0)</f>
        <v>158</v>
      </c>
      <c r="R100">
        <f>IF(NOT(ISNA($N100)),INDEX(Entrada!$C$53:$N$372,$N100,R$2),0)</f>
        <v>177</v>
      </c>
      <c r="S100">
        <f>IF(NOT(ISNA($N100)),INDEX(Entrada!$C$53:$N$372,$N100,S$2),0)</f>
        <v>240</v>
      </c>
      <c r="T100">
        <f>IF(NOT(ISNA($N100)),INDEX(Entrada!$C$53:$N$372,$N100,T$2),0)</f>
        <v>321</v>
      </c>
      <c r="U100">
        <f>IF(NOT(ISNA($N100)),INDEX(Entrada!$C$53:$N$372,$N100,U$2),0)</f>
        <v>415</v>
      </c>
      <c r="V100" s="192">
        <f>IF(NOT(ISNA($N100)),INDEX(Entrada!$C$53:$N$372,$N100,V$2),0)</f>
        <v>416</v>
      </c>
      <c r="W100" s="192">
        <f>IF(NOT(ISNA($N100)),INDEX(Entrada!$C$53:$N$372,$N100,W$2),0)</f>
        <v>471</v>
      </c>
      <c r="X100" s="192">
        <f>IF(NOT(ISNA($N100)),INDEX(Entrada!$C$53:$N$372,$N100,X$2),0)</f>
        <v>402</v>
      </c>
      <c r="Y100" s="192">
        <f>IF(NOT(ISNA($N100)),INDEX(Entrada!$C$53:$N$372,$N100,Y$2),0)</f>
        <v>226</v>
      </c>
      <c r="Z100" s="192">
        <f>IF(NOT(ISNA($N100)),INDEX(Entrada!$C$53:$N$372,$N100,Z$2),0)</f>
        <v>182</v>
      </c>
      <c r="AA100" s="259">
        <f>IF(AND(NOT(_incrementaisPassadas),
      OR(
       AND(_semanaAtual&gt;Prevs!D$6,_tipo="Semanal"),
       AND(_mes&gt;AA$2,_tipo="Mensal")
      )), 0,
IF($G100&gt;0,INDEX($O$4:$Z$323,$G100,O$2),0)+IF($H100&gt;0,INDEX($O$4:$Z$323,$H100,O$2),0)+IF($I100&gt;0,INDEX($O$4:$Z$323,$I100,O$2),0)+IF($J100&gt;0,INDEX($O$4:$Z$323,$J100,O$2),0)+IF($K100&gt;0,INDEX($O$4:$Z$323,$K100,O$2),0)+IF($L100&gt;0,INDEX($O$4:$Z$323,$L100,O$2),0))</f>
        <v>0</v>
      </c>
      <c r="AB100" s="259">
        <f>IF(AND(NOT(_incrementaisPassadas),
      OR(
       AND(_semanaAtual&gt;Prevs!E$6,_tipo="Semanal"),
       AND(_mes&gt;AB$2,_tipo="Mensal")
      )), 0,
IF($G100&gt;0,INDEX($O$4:$Z$323,$G100,P$2),0)+IF($H100&gt;0,INDEX($O$4:$Z$323,$H100,P$2),0)+IF($I100&gt;0,INDEX($O$4:$Z$323,$I100,P$2),0)+IF($J100&gt;0,INDEX($O$4:$Z$323,$J100,P$2),0)+IF($K100&gt;0,INDEX($O$4:$Z$323,$K100,P$2),0)+IF($L100&gt;0,INDEX($O$4:$Z$323,$L100,P$2),0))</f>
        <v>0</v>
      </c>
      <c r="AC100" s="259">
        <f>IF(AND(NOT(_incrementaisPassadas),
      OR(
       AND(_semanaAtual&gt;Prevs!F$6,_tipo="Semanal"),
       AND(_mes&gt;AC$2,_tipo="Mensal")
      )), 0,
IF($G100&gt;0,INDEX($O$4:$Z$323,$G100,Q$2),0)+IF($H100&gt;0,INDEX($O$4:$Z$323,$H100,Q$2),0)+IF($I100&gt;0,INDEX($O$4:$Z$323,$I100,Q$2),0)+IF($J100&gt;0,INDEX($O$4:$Z$323,$J100,Q$2),0)+IF($K100&gt;0,INDEX($O$4:$Z$323,$K100,Q$2),0)+IF($L100&gt;0,INDEX($O$4:$Z$323,$L100,Q$2),0))</f>
        <v>0</v>
      </c>
      <c r="AD100" s="259">
        <f>IF(AND(NOT(_incrementaisPassadas),
      OR(
       AND(_semanaAtual&gt;Prevs!G$6,_tipo="Semanal"),
       AND(_mes&gt;AD$2,_tipo="Mensal")
      )), 0,
IF($G100&gt;0,INDEX($O$4:$Z$323,$G100,R$2),0)+IF($H100&gt;0,INDEX($O$4:$Z$323,$H100,R$2),0)+IF($I100&gt;0,INDEX($O$4:$Z$323,$I100,R$2),0)+IF($J100&gt;0,INDEX($O$4:$Z$323,$J100,R$2),0)+IF($K100&gt;0,INDEX($O$4:$Z$323,$K100,R$2),0)+IF($L100&gt;0,INDEX($O$4:$Z$323,$L100,R$2),0))</f>
        <v>0</v>
      </c>
      <c r="AE100" s="259">
        <f>IF(AND(NOT(_incrementaisPassadas),
      OR(
       AND(_semanaAtual&gt;Prevs!H$6,_tipo="Semanal"),
       AND(_mes&gt;AE$2,_tipo="Mensal")
      )), 0,
IF($G100&gt;0,INDEX($O$4:$Z$323,$G100,S$2),0)+IF($H100&gt;0,INDEX($O$4:$Z$323,$H100,S$2),0)+IF($I100&gt;0,INDEX($O$4:$Z$323,$I100,S$2),0)+IF($J100&gt;0,INDEX($O$4:$Z$323,$J100,S$2),0)+IF($K100&gt;0,INDEX($O$4:$Z$323,$K100,S$2),0)+IF($L100&gt;0,INDEX($O$4:$Z$323,$L100,S$2),0))</f>
        <v>0</v>
      </c>
      <c r="AF100" s="259">
        <f>IF(AND(NOT(_incrementaisPassadas),
      OR(
       AND(_semanaAtual&gt;Prevs!I$6,_tipo="Semanal"),
       AND(_mes&gt;AF$2,_tipo="Mensal")
      )), 0,
IF($G100&gt;0,INDEX($O$4:$Z$323,$G100,T$2),0)+IF($H100&gt;0,INDEX($O$4:$Z$323,$H100,T$2),0)+IF($I100&gt;0,INDEX($O$4:$Z$323,$I100,T$2),0)+IF($J100&gt;0,INDEX($O$4:$Z$323,$J100,T$2),0)+IF($K100&gt;0,INDEX($O$4:$Z$323,$K100,T$2),0)+IF($L100&gt;0,INDEX($O$4:$Z$323,$L100,T$2),0))</f>
        <v>0</v>
      </c>
      <c r="AG100" s="259">
        <f>IF(AND(NOT(_incrementaisPassadas),
      OR(
       AND(_semanaAtual&gt;Prevs!J$6,_tipo="Semanal"),
       AND(_mes&gt;AG$2,_tipo="Mensal")
      )), 0,
IF($G100&gt;0,INDEX($O$4:$Z$323,$G100,U$2),0)+IF($H100&gt;0,INDEX($O$4:$Z$323,$H100,U$2),0)+IF($I100&gt;0,INDEX($O$4:$Z$323,$I100,U$2),0)+IF($J100&gt;0,INDEX($O$4:$Z$323,$J100,U$2),0)+IF($K100&gt;0,INDEX($O$4:$Z$323,$K100,U$2),0)+IF($L100&gt;0,INDEX($O$4:$Z$323,$L100,U$2),0))</f>
        <v>0</v>
      </c>
      <c r="AH100" s="259">
        <f>IF(AND(NOT(_incrementaisPassadas),
      OR(
       AND(_semanaAtual&gt;Prevs!K$6,_tipo="Semanal"),
       AND(_mes&gt;AH$2,_tipo="Mensal")
      )), 0,
IF($G100&gt;0,INDEX($O$4:$Z$323,$G100,V$2),0)+IF($H100&gt;0,INDEX($O$4:$Z$323,$H100,V$2),0)+IF($I100&gt;0,INDEX($O$4:$Z$323,$I100,V$2),0)+IF($J100&gt;0,INDEX($O$4:$Z$323,$J100,V$2),0)+IF($K100&gt;0,INDEX($O$4:$Z$323,$K100,V$2),0)+IF($L100&gt;0,INDEX($O$4:$Z$323,$L100,V$2),0))</f>
        <v>0</v>
      </c>
      <c r="AI100" s="259">
        <f>IF(AND(NOT(_incrementaisPassadas),
      OR(
       AND(_semanaAtual&gt;Prevs!L$6,_tipo="Semanal"),
       AND(_mes&gt;AI$2,_tipo="Mensal")
      )), 0,
IF($G100&gt;0,INDEX($O$4:$Z$323,$G100,W$2),0)+IF($H100&gt;0,INDEX($O$4:$Z$323,$H100,W$2),0)+IF($I100&gt;0,INDEX($O$4:$Z$323,$I100,W$2),0)+IF($J100&gt;0,INDEX($O$4:$Z$323,$J100,W$2),0)+IF($K100&gt;0,INDEX($O$4:$Z$323,$K100,W$2),0)+IF($L100&gt;0,INDEX($O$4:$Z$323,$L100,W$2),0))</f>
        <v>0</v>
      </c>
      <c r="AJ100" s="259">
        <f>IF(AND(NOT(_incrementaisPassadas),
      OR(
       AND(_semanaAtual&gt;Prevs!M$6,_tipo="Semanal"),
       AND(_mes&gt;AJ$2,_tipo="Mensal")
      )), 0,
IF($G100&gt;0,INDEX($O$4:$Z$323,$G100,X$2),0)+IF($H100&gt;0,INDEX($O$4:$Z$323,$H100,X$2),0)+IF($I100&gt;0,INDEX($O$4:$Z$323,$I100,X$2),0)+IF($J100&gt;0,INDEX($O$4:$Z$323,$J100,X$2),0)+IF($K100&gt;0,INDEX($O$4:$Z$323,$K100,X$2),0)+IF($L100&gt;0,INDEX($O$4:$Z$323,$L100,X$2),0))</f>
        <v>0</v>
      </c>
      <c r="AK100" s="259">
        <f>IF(AND(NOT(_incrementaisPassadas),
      OR(
       AND(_semanaAtual&gt;Prevs!N$6,_tipo="Semanal"),
       AND(_mes&gt;AK$2,_tipo="Mensal")
      )), 0,
IF($G100&gt;0,INDEX($O$4:$Z$323,$G100,Y$2),0)+IF($H100&gt;0,INDEX($O$4:$Z$323,$H100,Y$2),0)+IF($I100&gt;0,INDEX($O$4:$Z$323,$I100,Y$2),0)+IF($J100&gt;0,INDEX($O$4:$Z$323,$J100,Y$2),0)+IF($K100&gt;0,INDEX($O$4:$Z$323,$K100,Y$2),0)+IF($L100&gt;0,INDEX($O$4:$Z$323,$L100,Y$2),0))</f>
        <v>0</v>
      </c>
      <c r="AL100" s="259">
        <f>IF(AND(NOT(_incrementaisPassadas),
      OR(
       AND(_semanaAtual&gt;Prevs!O$6,_tipo="Semanal"),
       AND(_mes&gt;AL$2,_tipo="Mensal")
      )), 0,
IF($G100&gt;0,INDEX($O$4:$Z$323,$G100,Z$2),0)+IF($H100&gt;0,INDEX($O$4:$Z$323,$H100,Z$2),0)+IF($I100&gt;0,INDEX($O$4:$Z$323,$I100,Z$2),0)+IF($J100&gt;0,INDEX($O$4:$Z$323,$J100,Z$2),0)+IF($K100&gt;0,INDEX($O$4:$Z$323,$K100,Z$2),0)+IF($L100&gt;0,INDEX($O$4:$Z$323,$L100,Z$2),0))</f>
        <v>0</v>
      </c>
      <c r="AM100" s="113">
        <f t="shared" si="12"/>
        <v>163</v>
      </c>
      <c r="AN100">
        <f t="shared" si="13"/>
        <v>205</v>
      </c>
      <c r="AO100">
        <f t="shared" si="14"/>
        <v>158</v>
      </c>
      <c r="AP100">
        <f t="shared" si="15"/>
        <v>177</v>
      </c>
      <c r="AQ100">
        <f t="shared" si="16"/>
        <v>240</v>
      </c>
      <c r="AR100">
        <f t="shared" si="17"/>
        <v>321</v>
      </c>
      <c r="AS100">
        <f t="shared" si="18"/>
        <v>415</v>
      </c>
      <c r="AT100">
        <f t="shared" si="19"/>
        <v>416</v>
      </c>
      <c r="AU100">
        <f t="shared" si="20"/>
        <v>471</v>
      </c>
      <c r="AV100">
        <f t="shared" si="21"/>
        <v>402</v>
      </c>
      <c r="AW100">
        <f t="shared" si="22"/>
        <v>226</v>
      </c>
      <c r="AX100">
        <f t="shared" si="23"/>
        <v>182</v>
      </c>
      <c r="BC100" s="259">
        <v>98</v>
      </c>
    </row>
    <row r="101" spans="1:56" hidden="1" x14ac:dyDescent="0.25">
      <c r="A101" s="113">
        <v>98</v>
      </c>
      <c r="B101" s="176" t="s">
        <v>183</v>
      </c>
      <c r="C101" s="113">
        <v>1931</v>
      </c>
      <c r="D101" s="113">
        <v>2013</v>
      </c>
      <c r="E101" s="177" t="s">
        <v>16</v>
      </c>
      <c r="F101" s="177" t="s">
        <v>327</v>
      </c>
      <c r="G101" s="357"/>
      <c r="H101" s="357"/>
      <c r="N101" s="113">
        <f>MATCH(A101,Entrada!$A$53:$A$372,0)</f>
        <v>98</v>
      </c>
      <c r="O101">
        <f>IF(NOT(ISNA($N101)),INDEX(Entrada!$C$53:$N$372,$N101,O$2),0)</f>
        <v>95</v>
      </c>
      <c r="P101">
        <f>IF(NOT(ISNA($N101)),INDEX(Entrada!$C$53:$N$372,$N101,P$2),0)</f>
        <v>122</v>
      </c>
      <c r="Q101">
        <f>IF(NOT(ISNA($N101)),INDEX(Entrada!$C$53:$N$372,$N101,Q$2),0)</f>
        <v>93</v>
      </c>
      <c r="R101">
        <f>IF(NOT(ISNA($N101)),INDEX(Entrada!$C$53:$N$372,$N101,R$2),0)</f>
        <v>101</v>
      </c>
      <c r="S101">
        <f>IF(NOT(ISNA($N101)),INDEX(Entrada!$C$53:$N$372,$N101,S$2),0)</f>
        <v>127</v>
      </c>
      <c r="T101">
        <f>IF(NOT(ISNA($N101)),INDEX(Entrada!$C$53:$N$372,$N101,T$2),0)</f>
        <v>176</v>
      </c>
      <c r="U101">
        <f>IF(NOT(ISNA($N101)),INDEX(Entrada!$C$53:$N$372,$N101,U$2),0)</f>
        <v>225</v>
      </c>
      <c r="V101" s="192">
        <f>IF(NOT(ISNA($N101)),INDEX(Entrada!$C$53:$N$372,$N101,V$2),0)</f>
        <v>229</v>
      </c>
      <c r="W101" s="192">
        <f>IF(NOT(ISNA($N101)),INDEX(Entrada!$C$53:$N$372,$N101,W$2),0)</f>
        <v>254</v>
      </c>
      <c r="X101" s="192">
        <f>IF(NOT(ISNA($N101)),INDEX(Entrada!$C$53:$N$372,$N101,X$2),0)</f>
        <v>214</v>
      </c>
      <c r="Y101" s="192">
        <f>IF(NOT(ISNA($N101)),INDEX(Entrada!$C$53:$N$372,$N101,Y$2),0)</f>
        <v>123</v>
      </c>
      <c r="Z101" s="192">
        <f>IF(NOT(ISNA($N101)),INDEX(Entrada!$C$53:$N$372,$N101,Z$2),0)</f>
        <v>98</v>
      </c>
      <c r="AA101" s="259">
        <f>IF(AND(NOT(_incrementaisPassadas),
      OR(
       AND(_semanaAtual&gt;Prevs!D$6,_tipo="Semanal"),
       AND(_mes&gt;AA$2,_tipo="Mensal")
      )), 0,
IF($G101&gt;0,INDEX($O$4:$Z$323,$G101,O$2),0)+IF($H101&gt;0,INDEX($O$4:$Z$323,$H101,O$2),0)+IF($I101&gt;0,INDEX($O$4:$Z$323,$I101,O$2),0)+IF($J101&gt;0,INDEX($O$4:$Z$323,$J101,O$2),0)+IF($K101&gt;0,INDEX($O$4:$Z$323,$K101,O$2),0)+IF($L101&gt;0,INDEX($O$4:$Z$323,$L101,O$2),0))</f>
        <v>0</v>
      </c>
      <c r="AB101" s="259">
        <f>IF(AND(NOT(_incrementaisPassadas),
      OR(
       AND(_semanaAtual&gt;Prevs!E$6,_tipo="Semanal"),
       AND(_mes&gt;AB$2,_tipo="Mensal")
      )), 0,
IF($G101&gt;0,INDEX($O$4:$Z$323,$G101,P$2),0)+IF($H101&gt;0,INDEX($O$4:$Z$323,$H101,P$2),0)+IF($I101&gt;0,INDEX($O$4:$Z$323,$I101,P$2),0)+IF($J101&gt;0,INDEX($O$4:$Z$323,$J101,P$2),0)+IF($K101&gt;0,INDEX($O$4:$Z$323,$K101,P$2),0)+IF($L101&gt;0,INDEX($O$4:$Z$323,$L101,P$2),0))</f>
        <v>0</v>
      </c>
      <c r="AC101" s="259">
        <f>IF(AND(NOT(_incrementaisPassadas),
      OR(
       AND(_semanaAtual&gt;Prevs!F$6,_tipo="Semanal"),
       AND(_mes&gt;AC$2,_tipo="Mensal")
      )), 0,
IF($G101&gt;0,INDEX($O$4:$Z$323,$G101,Q$2),0)+IF($H101&gt;0,INDEX($O$4:$Z$323,$H101,Q$2),0)+IF($I101&gt;0,INDEX($O$4:$Z$323,$I101,Q$2),0)+IF($J101&gt;0,INDEX($O$4:$Z$323,$J101,Q$2),0)+IF($K101&gt;0,INDEX($O$4:$Z$323,$K101,Q$2),0)+IF($L101&gt;0,INDEX($O$4:$Z$323,$L101,Q$2),0))</f>
        <v>0</v>
      </c>
      <c r="AD101" s="259">
        <f>IF(AND(NOT(_incrementaisPassadas),
      OR(
       AND(_semanaAtual&gt;Prevs!G$6,_tipo="Semanal"),
       AND(_mes&gt;AD$2,_tipo="Mensal")
      )), 0,
IF($G101&gt;0,INDEX($O$4:$Z$323,$G101,R$2),0)+IF($H101&gt;0,INDEX($O$4:$Z$323,$H101,R$2),0)+IF($I101&gt;0,INDEX($O$4:$Z$323,$I101,R$2),0)+IF($J101&gt;0,INDEX($O$4:$Z$323,$J101,R$2),0)+IF($K101&gt;0,INDEX($O$4:$Z$323,$K101,R$2),0)+IF($L101&gt;0,INDEX($O$4:$Z$323,$L101,R$2),0))</f>
        <v>0</v>
      </c>
      <c r="AE101" s="259">
        <f>IF(AND(NOT(_incrementaisPassadas),
      OR(
       AND(_semanaAtual&gt;Prevs!H$6,_tipo="Semanal"),
       AND(_mes&gt;AE$2,_tipo="Mensal")
      )), 0,
IF($G101&gt;0,INDEX($O$4:$Z$323,$G101,S$2),0)+IF($H101&gt;0,INDEX($O$4:$Z$323,$H101,S$2),0)+IF($I101&gt;0,INDEX($O$4:$Z$323,$I101,S$2),0)+IF($J101&gt;0,INDEX($O$4:$Z$323,$J101,S$2),0)+IF($K101&gt;0,INDEX($O$4:$Z$323,$K101,S$2),0)+IF($L101&gt;0,INDEX($O$4:$Z$323,$L101,S$2),0))</f>
        <v>0</v>
      </c>
      <c r="AF101" s="259">
        <f>IF(AND(NOT(_incrementaisPassadas),
      OR(
       AND(_semanaAtual&gt;Prevs!I$6,_tipo="Semanal"),
       AND(_mes&gt;AF$2,_tipo="Mensal")
      )), 0,
IF($G101&gt;0,INDEX($O$4:$Z$323,$G101,T$2),0)+IF($H101&gt;0,INDEX($O$4:$Z$323,$H101,T$2),0)+IF($I101&gt;0,INDEX($O$4:$Z$323,$I101,T$2),0)+IF($J101&gt;0,INDEX($O$4:$Z$323,$J101,T$2),0)+IF($K101&gt;0,INDEX($O$4:$Z$323,$K101,T$2),0)+IF($L101&gt;0,INDEX($O$4:$Z$323,$L101,T$2),0))</f>
        <v>0</v>
      </c>
      <c r="AG101" s="259">
        <f>IF(AND(NOT(_incrementaisPassadas),
      OR(
       AND(_semanaAtual&gt;Prevs!J$6,_tipo="Semanal"),
       AND(_mes&gt;AG$2,_tipo="Mensal")
      )), 0,
IF($G101&gt;0,INDEX($O$4:$Z$323,$G101,U$2),0)+IF($H101&gt;0,INDEX($O$4:$Z$323,$H101,U$2),0)+IF($I101&gt;0,INDEX($O$4:$Z$323,$I101,U$2),0)+IF($J101&gt;0,INDEX($O$4:$Z$323,$J101,U$2),0)+IF($K101&gt;0,INDEX($O$4:$Z$323,$K101,U$2),0)+IF($L101&gt;0,INDEX($O$4:$Z$323,$L101,U$2),0))</f>
        <v>0</v>
      </c>
      <c r="AH101" s="259">
        <f>IF(AND(NOT(_incrementaisPassadas),
      OR(
       AND(_semanaAtual&gt;Prevs!K$6,_tipo="Semanal"),
       AND(_mes&gt;AH$2,_tipo="Mensal")
      )), 0,
IF($G101&gt;0,INDEX($O$4:$Z$323,$G101,V$2),0)+IF($H101&gt;0,INDEX($O$4:$Z$323,$H101,V$2),0)+IF($I101&gt;0,INDEX($O$4:$Z$323,$I101,V$2),0)+IF($J101&gt;0,INDEX($O$4:$Z$323,$J101,V$2),0)+IF($K101&gt;0,INDEX($O$4:$Z$323,$K101,V$2),0)+IF($L101&gt;0,INDEX($O$4:$Z$323,$L101,V$2),0))</f>
        <v>0</v>
      </c>
      <c r="AI101" s="259">
        <f>IF(AND(NOT(_incrementaisPassadas),
      OR(
       AND(_semanaAtual&gt;Prevs!L$6,_tipo="Semanal"),
       AND(_mes&gt;AI$2,_tipo="Mensal")
      )), 0,
IF($G101&gt;0,INDEX($O$4:$Z$323,$G101,W$2),0)+IF($H101&gt;0,INDEX($O$4:$Z$323,$H101,W$2),0)+IF($I101&gt;0,INDEX($O$4:$Z$323,$I101,W$2),0)+IF($J101&gt;0,INDEX($O$4:$Z$323,$J101,W$2),0)+IF($K101&gt;0,INDEX($O$4:$Z$323,$K101,W$2),0)+IF($L101&gt;0,INDEX($O$4:$Z$323,$L101,W$2),0))</f>
        <v>0</v>
      </c>
      <c r="AJ101" s="259">
        <f>IF(AND(NOT(_incrementaisPassadas),
      OR(
       AND(_semanaAtual&gt;Prevs!M$6,_tipo="Semanal"),
       AND(_mes&gt;AJ$2,_tipo="Mensal")
      )), 0,
IF($G101&gt;0,INDEX($O$4:$Z$323,$G101,X$2),0)+IF($H101&gt;0,INDEX($O$4:$Z$323,$H101,X$2),0)+IF($I101&gt;0,INDEX($O$4:$Z$323,$I101,X$2),0)+IF($J101&gt;0,INDEX($O$4:$Z$323,$J101,X$2),0)+IF($K101&gt;0,INDEX($O$4:$Z$323,$K101,X$2),0)+IF($L101&gt;0,INDEX($O$4:$Z$323,$L101,X$2),0))</f>
        <v>0</v>
      </c>
      <c r="AK101" s="259">
        <f>IF(AND(NOT(_incrementaisPassadas),
      OR(
       AND(_semanaAtual&gt;Prevs!N$6,_tipo="Semanal"),
       AND(_mes&gt;AK$2,_tipo="Mensal")
      )), 0,
IF($G101&gt;0,INDEX($O$4:$Z$323,$G101,Y$2),0)+IF($H101&gt;0,INDEX($O$4:$Z$323,$H101,Y$2),0)+IF($I101&gt;0,INDEX($O$4:$Z$323,$I101,Y$2),0)+IF($J101&gt;0,INDEX($O$4:$Z$323,$J101,Y$2),0)+IF($K101&gt;0,INDEX($O$4:$Z$323,$K101,Y$2),0)+IF($L101&gt;0,INDEX($O$4:$Z$323,$L101,Y$2),0))</f>
        <v>0</v>
      </c>
      <c r="AL101" s="259">
        <f>IF(AND(NOT(_incrementaisPassadas),
      OR(
       AND(_semanaAtual&gt;Prevs!O$6,_tipo="Semanal"),
       AND(_mes&gt;AL$2,_tipo="Mensal")
      )), 0,
IF($G101&gt;0,INDEX($O$4:$Z$323,$G101,Z$2),0)+IF($H101&gt;0,INDEX($O$4:$Z$323,$H101,Z$2),0)+IF($I101&gt;0,INDEX($O$4:$Z$323,$I101,Z$2),0)+IF($J101&gt;0,INDEX($O$4:$Z$323,$J101,Z$2),0)+IF($K101&gt;0,INDEX($O$4:$Z$323,$K101,Z$2),0)+IF($L101&gt;0,INDEX($O$4:$Z$323,$L101,Z$2),0))</f>
        <v>0</v>
      </c>
      <c r="AM101" s="113">
        <f t="shared" si="12"/>
        <v>95</v>
      </c>
      <c r="AN101">
        <f t="shared" si="13"/>
        <v>122</v>
      </c>
      <c r="AO101">
        <f t="shared" si="14"/>
        <v>93</v>
      </c>
      <c r="AP101">
        <f t="shared" si="15"/>
        <v>101</v>
      </c>
      <c r="AQ101">
        <f t="shared" si="16"/>
        <v>127</v>
      </c>
      <c r="AR101">
        <f t="shared" si="17"/>
        <v>176</v>
      </c>
      <c r="AS101">
        <f t="shared" si="18"/>
        <v>225</v>
      </c>
      <c r="AT101">
        <f t="shared" si="19"/>
        <v>229</v>
      </c>
      <c r="AU101">
        <f t="shared" si="20"/>
        <v>254</v>
      </c>
      <c r="AV101">
        <f t="shared" si="21"/>
        <v>214</v>
      </c>
      <c r="AW101">
        <f t="shared" si="22"/>
        <v>123</v>
      </c>
      <c r="AX101">
        <f t="shared" si="23"/>
        <v>98</v>
      </c>
    </row>
    <row r="102" spans="1:56" hidden="1" x14ac:dyDescent="0.25">
      <c r="A102" s="113">
        <v>99</v>
      </c>
      <c r="B102" s="176" t="s">
        <v>585</v>
      </c>
      <c r="C102" s="113">
        <v>1931</v>
      </c>
      <c r="D102" s="113">
        <v>2013</v>
      </c>
      <c r="E102" s="177" t="s">
        <v>3</v>
      </c>
      <c r="F102" s="177" t="s">
        <v>328</v>
      </c>
      <c r="G102" s="357"/>
      <c r="H102" s="357"/>
      <c r="N102" s="113">
        <f>MATCH(A102,Entrada!$A$53:$A$372,0)</f>
        <v>99</v>
      </c>
      <c r="O102">
        <f>IF(NOT(ISNA($N102)),INDEX(Entrada!$C$53:$N$372,$N102,O$2),0)</f>
        <v>80</v>
      </c>
      <c r="P102">
        <f>IF(NOT(ISNA($N102)),INDEX(Entrada!$C$53:$N$372,$N102,P$2),0)</f>
        <v>85</v>
      </c>
      <c r="Q102">
        <f>IF(NOT(ISNA($N102)),INDEX(Entrada!$C$53:$N$372,$N102,Q$2),0)</f>
        <v>85</v>
      </c>
      <c r="R102">
        <f>IF(NOT(ISNA($N102)),INDEX(Entrada!$C$53:$N$372,$N102,R$2),0)</f>
        <v>73</v>
      </c>
      <c r="S102">
        <f>IF(NOT(ISNA($N102)),INDEX(Entrada!$C$53:$N$372,$N102,S$2),0)</f>
        <v>60</v>
      </c>
      <c r="T102">
        <f>IF(NOT(ISNA($N102)),INDEX(Entrada!$C$53:$N$372,$N102,T$2),0)</f>
        <v>54</v>
      </c>
      <c r="U102">
        <f>IF(NOT(ISNA($N102)),INDEX(Entrada!$C$53:$N$372,$N102,U$2),0)</f>
        <v>49</v>
      </c>
      <c r="V102" s="192">
        <f>IF(NOT(ISNA($N102)),INDEX(Entrada!$C$53:$N$372,$N102,V$2),0)</f>
        <v>46</v>
      </c>
      <c r="W102" s="192">
        <f>IF(NOT(ISNA($N102)),INDEX(Entrada!$C$53:$N$372,$N102,W$2),0)</f>
        <v>47</v>
      </c>
      <c r="X102" s="192">
        <f>IF(NOT(ISNA($N102)),INDEX(Entrada!$C$53:$N$372,$N102,X$2),0)</f>
        <v>51</v>
      </c>
      <c r="Y102" s="192">
        <f>IF(NOT(ISNA($N102)),INDEX(Entrada!$C$53:$N$372,$N102,Y$2),0)</f>
        <v>58</v>
      </c>
      <c r="Z102" s="192">
        <f>IF(NOT(ISNA($N102)),INDEX(Entrada!$C$53:$N$372,$N102,Z$2),0)</f>
        <v>70</v>
      </c>
      <c r="AA102" s="259">
        <f>IF(AND(NOT(_incrementaisPassadas),
      OR(
       AND(_semanaAtual&gt;Prevs!D$6,_tipo="Semanal"),
       AND(_mes&gt;AA$2,_tipo="Mensal")
      )), 0,
IF($G102&gt;0,INDEX($O$4:$Z$323,$G102,O$2),0)+IF($H102&gt;0,INDEX($O$4:$Z$323,$H102,O$2),0)+IF($I102&gt;0,INDEX($O$4:$Z$323,$I102,O$2),0)+IF($J102&gt;0,INDEX($O$4:$Z$323,$J102,O$2),0)+IF($K102&gt;0,INDEX($O$4:$Z$323,$K102,O$2),0)+IF($L102&gt;0,INDEX($O$4:$Z$323,$L102,O$2),0))</f>
        <v>0</v>
      </c>
      <c r="AB102" s="259">
        <f>IF(AND(NOT(_incrementaisPassadas),
      OR(
       AND(_semanaAtual&gt;Prevs!E$6,_tipo="Semanal"),
       AND(_mes&gt;AB$2,_tipo="Mensal")
      )), 0,
IF($G102&gt;0,INDEX($O$4:$Z$323,$G102,P$2),0)+IF($H102&gt;0,INDEX($O$4:$Z$323,$H102,P$2),0)+IF($I102&gt;0,INDEX($O$4:$Z$323,$I102,P$2),0)+IF($J102&gt;0,INDEX($O$4:$Z$323,$J102,P$2),0)+IF($K102&gt;0,INDEX($O$4:$Z$323,$K102,P$2),0)+IF($L102&gt;0,INDEX($O$4:$Z$323,$L102,P$2),0))</f>
        <v>0</v>
      </c>
      <c r="AC102" s="259">
        <f>IF(AND(NOT(_incrementaisPassadas),
      OR(
       AND(_semanaAtual&gt;Prevs!F$6,_tipo="Semanal"),
       AND(_mes&gt;AC$2,_tipo="Mensal")
      )), 0,
IF($G102&gt;0,INDEX($O$4:$Z$323,$G102,Q$2),0)+IF($H102&gt;0,INDEX($O$4:$Z$323,$H102,Q$2),0)+IF($I102&gt;0,INDEX($O$4:$Z$323,$I102,Q$2),0)+IF($J102&gt;0,INDEX($O$4:$Z$323,$J102,Q$2),0)+IF($K102&gt;0,INDEX($O$4:$Z$323,$K102,Q$2),0)+IF($L102&gt;0,INDEX($O$4:$Z$323,$L102,Q$2),0))</f>
        <v>0</v>
      </c>
      <c r="AD102" s="259">
        <f>IF(AND(NOT(_incrementaisPassadas),
      OR(
       AND(_semanaAtual&gt;Prevs!G$6,_tipo="Semanal"),
       AND(_mes&gt;AD$2,_tipo="Mensal")
      )), 0,
IF($G102&gt;0,INDEX($O$4:$Z$323,$G102,R$2),0)+IF($H102&gt;0,INDEX($O$4:$Z$323,$H102,R$2),0)+IF($I102&gt;0,INDEX($O$4:$Z$323,$I102,R$2),0)+IF($J102&gt;0,INDEX($O$4:$Z$323,$J102,R$2),0)+IF($K102&gt;0,INDEX($O$4:$Z$323,$K102,R$2),0)+IF($L102&gt;0,INDEX($O$4:$Z$323,$L102,R$2),0))</f>
        <v>0</v>
      </c>
      <c r="AE102" s="259">
        <f>IF(AND(NOT(_incrementaisPassadas),
      OR(
       AND(_semanaAtual&gt;Prevs!H$6,_tipo="Semanal"),
       AND(_mes&gt;AE$2,_tipo="Mensal")
      )), 0,
IF($G102&gt;0,INDEX($O$4:$Z$323,$G102,S$2),0)+IF($H102&gt;0,INDEX($O$4:$Z$323,$H102,S$2),0)+IF($I102&gt;0,INDEX($O$4:$Z$323,$I102,S$2),0)+IF($J102&gt;0,INDEX($O$4:$Z$323,$J102,S$2),0)+IF($K102&gt;0,INDEX($O$4:$Z$323,$K102,S$2),0)+IF($L102&gt;0,INDEX($O$4:$Z$323,$L102,S$2),0))</f>
        <v>0</v>
      </c>
      <c r="AF102" s="259">
        <f>IF(AND(NOT(_incrementaisPassadas),
      OR(
       AND(_semanaAtual&gt;Prevs!I$6,_tipo="Semanal"),
       AND(_mes&gt;AF$2,_tipo="Mensal")
      )), 0,
IF($G102&gt;0,INDEX($O$4:$Z$323,$G102,T$2),0)+IF($H102&gt;0,INDEX($O$4:$Z$323,$H102,T$2),0)+IF($I102&gt;0,INDEX($O$4:$Z$323,$I102,T$2),0)+IF($J102&gt;0,INDEX($O$4:$Z$323,$J102,T$2),0)+IF($K102&gt;0,INDEX($O$4:$Z$323,$K102,T$2),0)+IF($L102&gt;0,INDEX($O$4:$Z$323,$L102,T$2),0))</f>
        <v>0</v>
      </c>
      <c r="AG102" s="259">
        <f>IF(AND(NOT(_incrementaisPassadas),
      OR(
       AND(_semanaAtual&gt;Prevs!J$6,_tipo="Semanal"),
       AND(_mes&gt;AG$2,_tipo="Mensal")
      )), 0,
IF($G102&gt;0,INDEX($O$4:$Z$323,$G102,U$2),0)+IF($H102&gt;0,INDEX($O$4:$Z$323,$H102,U$2),0)+IF($I102&gt;0,INDEX($O$4:$Z$323,$I102,U$2),0)+IF($J102&gt;0,INDEX($O$4:$Z$323,$J102,U$2),0)+IF($K102&gt;0,INDEX($O$4:$Z$323,$K102,U$2),0)+IF($L102&gt;0,INDEX($O$4:$Z$323,$L102,U$2),0))</f>
        <v>0</v>
      </c>
      <c r="AH102" s="259">
        <f>IF(AND(NOT(_incrementaisPassadas),
      OR(
       AND(_semanaAtual&gt;Prevs!K$6,_tipo="Semanal"),
       AND(_mes&gt;AH$2,_tipo="Mensal")
      )), 0,
IF($G102&gt;0,INDEX($O$4:$Z$323,$G102,V$2),0)+IF($H102&gt;0,INDEX($O$4:$Z$323,$H102,V$2),0)+IF($I102&gt;0,INDEX($O$4:$Z$323,$I102,V$2),0)+IF($J102&gt;0,INDEX($O$4:$Z$323,$J102,V$2),0)+IF($K102&gt;0,INDEX($O$4:$Z$323,$K102,V$2),0)+IF($L102&gt;0,INDEX($O$4:$Z$323,$L102,V$2),0))</f>
        <v>0</v>
      </c>
      <c r="AI102" s="259">
        <f>IF(AND(NOT(_incrementaisPassadas),
      OR(
       AND(_semanaAtual&gt;Prevs!L$6,_tipo="Semanal"),
       AND(_mes&gt;AI$2,_tipo="Mensal")
      )), 0,
IF($G102&gt;0,INDEX($O$4:$Z$323,$G102,W$2),0)+IF($H102&gt;0,INDEX($O$4:$Z$323,$H102,W$2),0)+IF($I102&gt;0,INDEX($O$4:$Z$323,$I102,W$2),0)+IF($J102&gt;0,INDEX($O$4:$Z$323,$J102,W$2),0)+IF($K102&gt;0,INDEX($O$4:$Z$323,$K102,W$2),0)+IF($L102&gt;0,INDEX($O$4:$Z$323,$L102,W$2),0))</f>
        <v>0</v>
      </c>
      <c r="AJ102" s="259">
        <f>IF(AND(NOT(_incrementaisPassadas),
      OR(
       AND(_semanaAtual&gt;Prevs!M$6,_tipo="Semanal"),
       AND(_mes&gt;AJ$2,_tipo="Mensal")
      )), 0,
IF($G102&gt;0,INDEX($O$4:$Z$323,$G102,X$2),0)+IF($H102&gt;0,INDEX($O$4:$Z$323,$H102,X$2),0)+IF($I102&gt;0,INDEX($O$4:$Z$323,$I102,X$2),0)+IF($J102&gt;0,INDEX($O$4:$Z$323,$J102,X$2),0)+IF($K102&gt;0,INDEX($O$4:$Z$323,$K102,X$2),0)+IF($L102&gt;0,INDEX($O$4:$Z$323,$L102,X$2),0))</f>
        <v>0</v>
      </c>
      <c r="AK102" s="259">
        <f>IF(AND(NOT(_incrementaisPassadas),
      OR(
       AND(_semanaAtual&gt;Prevs!N$6,_tipo="Semanal"),
       AND(_mes&gt;AK$2,_tipo="Mensal")
      )), 0,
IF($G102&gt;0,INDEX($O$4:$Z$323,$G102,Y$2),0)+IF($H102&gt;0,INDEX($O$4:$Z$323,$H102,Y$2),0)+IF($I102&gt;0,INDEX($O$4:$Z$323,$I102,Y$2),0)+IF($J102&gt;0,INDEX($O$4:$Z$323,$J102,Y$2),0)+IF($K102&gt;0,INDEX($O$4:$Z$323,$K102,Y$2),0)+IF($L102&gt;0,INDEX($O$4:$Z$323,$L102,Y$2),0))</f>
        <v>0</v>
      </c>
      <c r="AL102" s="259">
        <f>IF(AND(NOT(_incrementaisPassadas),
      OR(
       AND(_semanaAtual&gt;Prevs!O$6,_tipo="Semanal"),
       AND(_mes&gt;AL$2,_tipo="Mensal")
      )), 0,
IF($G102&gt;0,INDEX($O$4:$Z$323,$G102,Z$2),0)+IF($H102&gt;0,INDEX($O$4:$Z$323,$H102,Z$2),0)+IF($I102&gt;0,INDEX($O$4:$Z$323,$I102,Z$2),0)+IF($J102&gt;0,INDEX($O$4:$Z$323,$J102,Z$2),0)+IF($K102&gt;0,INDEX($O$4:$Z$323,$K102,Z$2),0)+IF($L102&gt;0,INDEX($O$4:$Z$323,$L102,Z$2),0))</f>
        <v>0</v>
      </c>
      <c r="AM102" s="113">
        <f t="shared" si="12"/>
        <v>80</v>
      </c>
      <c r="AN102">
        <f t="shared" si="13"/>
        <v>85</v>
      </c>
      <c r="AO102">
        <f t="shared" si="14"/>
        <v>85</v>
      </c>
      <c r="AP102">
        <f t="shared" si="15"/>
        <v>73</v>
      </c>
      <c r="AQ102">
        <f t="shared" si="16"/>
        <v>60</v>
      </c>
      <c r="AR102">
        <f t="shared" si="17"/>
        <v>54</v>
      </c>
      <c r="AS102">
        <f t="shared" si="18"/>
        <v>49</v>
      </c>
      <c r="AT102">
        <f t="shared" si="19"/>
        <v>46</v>
      </c>
      <c r="AU102">
        <f t="shared" si="20"/>
        <v>47</v>
      </c>
      <c r="AV102">
        <f t="shared" si="21"/>
        <v>51</v>
      </c>
      <c r="AW102">
        <f t="shared" si="22"/>
        <v>58</v>
      </c>
      <c r="AX102">
        <f t="shared" si="23"/>
        <v>70</v>
      </c>
    </row>
    <row r="103" spans="1:56" hidden="1" x14ac:dyDescent="0.25">
      <c r="A103" s="113">
        <v>100</v>
      </c>
      <c r="B103" s="176" t="s">
        <v>586</v>
      </c>
      <c r="C103" s="113">
        <v>1931</v>
      </c>
      <c r="D103" s="113">
        <v>2013</v>
      </c>
      <c r="E103" s="177" t="s">
        <v>686</v>
      </c>
      <c r="F103" s="177" t="s">
        <v>686</v>
      </c>
      <c r="G103" s="357"/>
      <c r="H103" s="357"/>
      <c r="N103" s="113">
        <f>MATCH(A103,Entrada!$A$53:$A$372,0)</f>
        <v>100</v>
      </c>
      <c r="O103">
        <f>IF(NOT(ISNA($N103)),INDEX(Entrada!$C$53:$N$372,$N103,O$2),0)</f>
        <v>5</v>
      </c>
      <c r="P103">
        <f>IF(NOT(ISNA($N103)),INDEX(Entrada!$C$53:$N$372,$N103,P$2),0)</f>
        <v>6</v>
      </c>
      <c r="Q103">
        <f>IF(NOT(ISNA($N103)),INDEX(Entrada!$C$53:$N$372,$N103,Q$2),0)</f>
        <v>6</v>
      </c>
      <c r="R103">
        <f>IF(NOT(ISNA($N103)),INDEX(Entrada!$C$53:$N$372,$N103,R$2),0)</f>
        <v>5</v>
      </c>
      <c r="S103">
        <f>IF(NOT(ISNA($N103)),INDEX(Entrada!$C$53:$N$372,$N103,S$2),0)</f>
        <v>4</v>
      </c>
      <c r="T103">
        <f>IF(NOT(ISNA($N103)),INDEX(Entrada!$C$53:$N$372,$N103,T$2),0)</f>
        <v>4</v>
      </c>
      <c r="U103">
        <f>IF(NOT(ISNA($N103)),INDEX(Entrada!$C$53:$N$372,$N103,U$2),0)</f>
        <v>4</v>
      </c>
      <c r="V103" s="192">
        <f>IF(NOT(ISNA($N103)),INDEX(Entrada!$C$53:$N$372,$N103,V$2),0)</f>
        <v>3</v>
      </c>
      <c r="W103" s="192">
        <f>IF(NOT(ISNA($N103)),INDEX(Entrada!$C$53:$N$372,$N103,W$2),0)</f>
        <v>4</v>
      </c>
      <c r="X103" s="192">
        <f>IF(NOT(ISNA($N103)),INDEX(Entrada!$C$53:$N$372,$N103,X$2),0)</f>
        <v>5</v>
      </c>
      <c r="Y103" s="192">
        <f>IF(NOT(ISNA($N103)),INDEX(Entrada!$C$53:$N$372,$N103,Y$2),0)</f>
        <v>5</v>
      </c>
      <c r="Z103" s="192">
        <f>IF(NOT(ISNA($N103)),INDEX(Entrada!$C$53:$N$372,$N103,Z$2),0)</f>
        <v>5</v>
      </c>
      <c r="AA103" s="259">
        <f>IF(AND(NOT(_incrementaisPassadas),
      OR(
       AND(_semanaAtual&gt;Prevs!D$6,_tipo="Semanal"),
       AND(_mes&gt;AA$2,_tipo="Mensal")
      )), 0,
IF($G103&gt;0,INDEX($O$4:$Z$323,$G103,O$2),0)+IF($H103&gt;0,INDEX($O$4:$Z$323,$H103,O$2),0)+IF($I103&gt;0,INDEX($O$4:$Z$323,$I103,O$2),0)+IF($J103&gt;0,INDEX($O$4:$Z$323,$J103,O$2),0)+IF($K103&gt;0,INDEX($O$4:$Z$323,$K103,O$2),0)+IF($L103&gt;0,INDEX($O$4:$Z$323,$L103,O$2),0))</f>
        <v>0</v>
      </c>
      <c r="AB103" s="259">
        <f>IF(AND(NOT(_incrementaisPassadas),
      OR(
       AND(_semanaAtual&gt;Prevs!E$6,_tipo="Semanal"),
       AND(_mes&gt;AB$2,_tipo="Mensal")
      )), 0,
IF($G103&gt;0,INDEX($O$4:$Z$323,$G103,P$2),0)+IF($H103&gt;0,INDEX($O$4:$Z$323,$H103,P$2),0)+IF($I103&gt;0,INDEX($O$4:$Z$323,$I103,P$2),0)+IF($J103&gt;0,INDEX($O$4:$Z$323,$J103,P$2),0)+IF($K103&gt;0,INDEX($O$4:$Z$323,$K103,P$2),0)+IF($L103&gt;0,INDEX($O$4:$Z$323,$L103,P$2),0))</f>
        <v>0</v>
      </c>
      <c r="AC103" s="259">
        <f>IF(AND(NOT(_incrementaisPassadas),
      OR(
       AND(_semanaAtual&gt;Prevs!F$6,_tipo="Semanal"),
       AND(_mes&gt;AC$2,_tipo="Mensal")
      )), 0,
IF($G103&gt;0,INDEX($O$4:$Z$323,$G103,Q$2),0)+IF($H103&gt;0,INDEX($O$4:$Z$323,$H103,Q$2),0)+IF($I103&gt;0,INDEX($O$4:$Z$323,$I103,Q$2),0)+IF($J103&gt;0,INDEX($O$4:$Z$323,$J103,Q$2),0)+IF($K103&gt;0,INDEX($O$4:$Z$323,$K103,Q$2),0)+IF($L103&gt;0,INDEX($O$4:$Z$323,$L103,Q$2),0))</f>
        <v>0</v>
      </c>
      <c r="AD103" s="259">
        <f>IF(AND(NOT(_incrementaisPassadas),
      OR(
       AND(_semanaAtual&gt;Prevs!G$6,_tipo="Semanal"),
       AND(_mes&gt;AD$2,_tipo="Mensal")
      )), 0,
IF($G103&gt;0,INDEX($O$4:$Z$323,$G103,R$2),0)+IF($H103&gt;0,INDEX($O$4:$Z$323,$H103,R$2),0)+IF($I103&gt;0,INDEX($O$4:$Z$323,$I103,R$2),0)+IF($J103&gt;0,INDEX($O$4:$Z$323,$J103,R$2),0)+IF($K103&gt;0,INDEX($O$4:$Z$323,$K103,R$2),0)+IF($L103&gt;0,INDEX($O$4:$Z$323,$L103,R$2),0))</f>
        <v>0</v>
      </c>
      <c r="AE103" s="259">
        <f>IF(AND(NOT(_incrementaisPassadas),
      OR(
       AND(_semanaAtual&gt;Prevs!H$6,_tipo="Semanal"),
       AND(_mes&gt;AE$2,_tipo="Mensal")
      )), 0,
IF($G103&gt;0,INDEX($O$4:$Z$323,$G103,S$2),0)+IF($H103&gt;0,INDEX($O$4:$Z$323,$H103,S$2),0)+IF($I103&gt;0,INDEX($O$4:$Z$323,$I103,S$2),0)+IF($J103&gt;0,INDEX($O$4:$Z$323,$J103,S$2),0)+IF($K103&gt;0,INDEX($O$4:$Z$323,$K103,S$2),0)+IF($L103&gt;0,INDEX($O$4:$Z$323,$L103,S$2),0))</f>
        <v>0</v>
      </c>
      <c r="AF103" s="259">
        <f>IF(AND(NOT(_incrementaisPassadas),
      OR(
       AND(_semanaAtual&gt;Prevs!I$6,_tipo="Semanal"),
       AND(_mes&gt;AF$2,_tipo="Mensal")
      )), 0,
IF($G103&gt;0,INDEX($O$4:$Z$323,$G103,T$2),0)+IF($H103&gt;0,INDEX($O$4:$Z$323,$H103,T$2),0)+IF($I103&gt;0,INDEX($O$4:$Z$323,$I103,T$2),0)+IF($J103&gt;0,INDEX($O$4:$Z$323,$J103,T$2),0)+IF($K103&gt;0,INDEX($O$4:$Z$323,$K103,T$2),0)+IF($L103&gt;0,INDEX($O$4:$Z$323,$L103,T$2),0))</f>
        <v>0</v>
      </c>
      <c r="AG103" s="259">
        <f>IF(AND(NOT(_incrementaisPassadas),
      OR(
       AND(_semanaAtual&gt;Prevs!J$6,_tipo="Semanal"),
       AND(_mes&gt;AG$2,_tipo="Mensal")
      )), 0,
IF($G103&gt;0,INDEX($O$4:$Z$323,$G103,U$2),0)+IF($H103&gt;0,INDEX($O$4:$Z$323,$H103,U$2),0)+IF($I103&gt;0,INDEX($O$4:$Z$323,$I103,U$2),0)+IF($J103&gt;0,INDEX($O$4:$Z$323,$J103,U$2),0)+IF($K103&gt;0,INDEX($O$4:$Z$323,$K103,U$2),0)+IF($L103&gt;0,INDEX($O$4:$Z$323,$L103,U$2),0))</f>
        <v>0</v>
      </c>
      <c r="AH103" s="259">
        <f>IF(AND(NOT(_incrementaisPassadas),
      OR(
       AND(_semanaAtual&gt;Prevs!K$6,_tipo="Semanal"),
       AND(_mes&gt;AH$2,_tipo="Mensal")
      )), 0,
IF($G103&gt;0,INDEX($O$4:$Z$323,$G103,V$2),0)+IF($H103&gt;0,INDEX($O$4:$Z$323,$H103,V$2),0)+IF($I103&gt;0,INDEX($O$4:$Z$323,$I103,V$2),0)+IF($J103&gt;0,INDEX($O$4:$Z$323,$J103,V$2),0)+IF($K103&gt;0,INDEX($O$4:$Z$323,$K103,V$2),0)+IF($L103&gt;0,INDEX($O$4:$Z$323,$L103,V$2),0))</f>
        <v>0</v>
      </c>
      <c r="AI103" s="259">
        <f>IF(AND(NOT(_incrementaisPassadas),
      OR(
       AND(_semanaAtual&gt;Prevs!L$6,_tipo="Semanal"),
       AND(_mes&gt;AI$2,_tipo="Mensal")
      )), 0,
IF($G103&gt;0,INDEX($O$4:$Z$323,$G103,W$2),0)+IF($H103&gt;0,INDEX($O$4:$Z$323,$H103,W$2),0)+IF($I103&gt;0,INDEX($O$4:$Z$323,$I103,W$2),0)+IF($J103&gt;0,INDEX($O$4:$Z$323,$J103,W$2),0)+IF($K103&gt;0,INDEX($O$4:$Z$323,$K103,W$2),0)+IF($L103&gt;0,INDEX($O$4:$Z$323,$L103,W$2),0))</f>
        <v>0</v>
      </c>
      <c r="AJ103" s="259">
        <f>IF(AND(NOT(_incrementaisPassadas),
      OR(
       AND(_semanaAtual&gt;Prevs!M$6,_tipo="Semanal"),
       AND(_mes&gt;AJ$2,_tipo="Mensal")
      )), 0,
IF($G103&gt;0,INDEX($O$4:$Z$323,$G103,X$2),0)+IF($H103&gt;0,INDEX($O$4:$Z$323,$H103,X$2),0)+IF($I103&gt;0,INDEX($O$4:$Z$323,$I103,X$2),0)+IF($J103&gt;0,INDEX($O$4:$Z$323,$J103,X$2),0)+IF($K103&gt;0,INDEX($O$4:$Z$323,$K103,X$2),0)+IF($L103&gt;0,INDEX($O$4:$Z$323,$L103,X$2),0))</f>
        <v>0</v>
      </c>
      <c r="AK103" s="259">
        <f>IF(AND(NOT(_incrementaisPassadas),
      OR(
       AND(_semanaAtual&gt;Prevs!N$6,_tipo="Semanal"),
       AND(_mes&gt;AK$2,_tipo="Mensal")
      )), 0,
IF($G103&gt;0,INDEX($O$4:$Z$323,$G103,Y$2),0)+IF($H103&gt;0,INDEX($O$4:$Z$323,$H103,Y$2),0)+IF($I103&gt;0,INDEX($O$4:$Z$323,$I103,Y$2),0)+IF($J103&gt;0,INDEX($O$4:$Z$323,$J103,Y$2),0)+IF($K103&gt;0,INDEX($O$4:$Z$323,$K103,Y$2),0)+IF($L103&gt;0,INDEX($O$4:$Z$323,$L103,Y$2),0))</f>
        <v>0</v>
      </c>
      <c r="AL103" s="259">
        <f>IF(AND(NOT(_incrementaisPassadas),
      OR(
       AND(_semanaAtual&gt;Prevs!O$6,_tipo="Semanal"),
       AND(_mes&gt;AL$2,_tipo="Mensal")
      )), 0,
IF($G103&gt;0,INDEX($O$4:$Z$323,$G103,Z$2),0)+IF($H103&gt;0,INDEX($O$4:$Z$323,$H103,Z$2),0)+IF($I103&gt;0,INDEX($O$4:$Z$323,$I103,Z$2),0)+IF($J103&gt;0,INDEX($O$4:$Z$323,$J103,Z$2),0)+IF($K103&gt;0,INDEX($O$4:$Z$323,$K103,Z$2),0)+IF($L103&gt;0,INDEX($O$4:$Z$323,$L103,Z$2),0))</f>
        <v>0</v>
      </c>
      <c r="AM103" s="113">
        <f t="shared" si="12"/>
        <v>5</v>
      </c>
      <c r="AN103">
        <f t="shared" si="13"/>
        <v>6</v>
      </c>
      <c r="AO103">
        <f t="shared" si="14"/>
        <v>6</v>
      </c>
      <c r="AP103">
        <f t="shared" si="15"/>
        <v>5</v>
      </c>
      <c r="AQ103">
        <f t="shared" si="16"/>
        <v>4</v>
      </c>
      <c r="AR103">
        <f t="shared" si="17"/>
        <v>4</v>
      </c>
      <c r="AS103">
        <f t="shared" si="18"/>
        <v>4</v>
      </c>
      <c r="AT103">
        <f t="shared" si="19"/>
        <v>3</v>
      </c>
      <c r="AU103">
        <f t="shared" si="20"/>
        <v>4</v>
      </c>
      <c r="AV103">
        <f t="shared" si="21"/>
        <v>5</v>
      </c>
      <c r="AW103">
        <f t="shared" si="22"/>
        <v>5</v>
      </c>
      <c r="AX103">
        <f t="shared" si="23"/>
        <v>5</v>
      </c>
    </row>
    <row r="104" spans="1:56" hidden="1" x14ac:dyDescent="0.25">
      <c r="A104" s="113">
        <v>101</v>
      </c>
      <c r="B104" s="176" t="s">
        <v>238</v>
      </c>
      <c r="C104" s="113">
        <v>1931</v>
      </c>
      <c r="D104" s="113">
        <v>2013</v>
      </c>
      <c r="E104" s="177" t="s">
        <v>19</v>
      </c>
      <c r="F104" s="177" t="s">
        <v>19</v>
      </c>
      <c r="G104" s="357"/>
      <c r="H104" s="357"/>
      <c r="N104" s="113">
        <f>MATCH(A104,Entrada!$A$53:$A$372,0)</f>
        <v>101</v>
      </c>
      <c r="O104">
        <f>IF(NOT(ISNA($N104)),INDEX(Entrada!$C$53:$N$372,$N104,O$2),0)</f>
        <v>114</v>
      </c>
      <c r="P104">
        <f>IF(NOT(ISNA($N104)),INDEX(Entrada!$C$53:$N$372,$N104,P$2),0)</f>
        <v>135</v>
      </c>
      <c r="Q104">
        <f>IF(NOT(ISNA($N104)),INDEX(Entrada!$C$53:$N$372,$N104,Q$2),0)</f>
        <v>106</v>
      </c>
      <c r="R104">
        <f>IF(NOT(ISNA($N104)),INDEX(Entrada!$C$53:$N$372,$N104,R$2),0)</f>
        <v>77</v>
      </c>
      <c r="S104">
        <f>IF(NOT(ISNA($N104)),INDEX(Entrada!$C$53:$N$372,$N104,S$2),0)</f>
        <v>93</v>
      </c>
      <c r="T104">
        <f>IF(NOT(ISNA($N104)),INDEX(Entrada!$C$53:$N$372,$N104,T$2),0)</f>
        <v>95</v>
      </c>
      <c r="U104">
        <f>IF(NOT(ISNA($N104)),INDEX(Entrada!$C$53:$N$372,$N104,U$2),0)</f>
        <v>119</v>
      </c>
      <c r="V104" s="192">
        <f>IF(NOT(ISNA($N104)),INDEX(Entrada!$C$53:$N$372,$N104,V$2),0)</f>
        <v>131</v>
      </c>
      <c r="W104" s="192">
        <f>IF(NOT(ISNA($N104)),INDEX(Entrada!$C$53:$N$372,$N104,W$2),0)</f>
        <v>161</v>
      </c>
      <c r="X104" s="192">
        <f>IF(NOT(ISNA($N104)),INDEX(Entrada!$C$53:$N$372,$N104,X$2),0)</f>
        <v>174</v>
      </c>
      <c r="Y104" s="192">
        <f>IF(NOT(ISNA($N104)),INDEX(Entrada!$C$53:$N$372,$N104,Y$2),0)</f>
        <v>115</v>
      </c>
      <c r="Z104" s="192">
        <f>IF(NOT(ISNA($N104)),INDEX(Entrada!$C$53:$N$372,$N104,Z$2),0)</f>
        <v>97</v>
      </c>
      <c r="AA104" s="259">
        <f>IF(AND(NOT(_incrementaisPassadas),
      OR(
       AND(_semanaAtual&gt;Prevs!D$6,_tipo="Semanal"),
       AND(_mes&gt;AA$2,_tipo="Mensal")
      )), 0,
IF($G104&gt;0,INDEX($O$4:$Z$323,$G104,O$2),0)+IF($H104&gt;0,INDEX($O$4:$Z$323,$H104,O$2),0)+IF($I104&gt;0,INDEX($O$4:$Z$323,$I104,O$2),0)+IF($J104&gt;0,INDEX($O$4:$Z$323,$J104,O$2),0)+IF($K104&gt;0,INDEX($O$4:$Z$323,$K104,O$2),0)+IF($L104&gt;0,INDEX($O$4:$Z$323,$L104,O$2),0))</f>
        <v>0</v>
      </c>
      <c r="AB104" s="259">
        <f>IF(AND(NOT(_incrementaisPassadas),
      OR(
       AND(_semanaAtual&gt;Prevs!E$6,_tipo="Semanal"),
       AND(_mes&gt;AB$2,_tipo="Mensal")
      )), 0,
IF($G104&gt;0,INDEX($O$4:$Z$323,$G104,P$2),0)+IF($H104&gt;0,INDEX($O$4:$Z$323,$H104,P$2),0)+IF($I104&gt;0,INDEX($O$4:$Z$323,$I104,P$2),0)+IF($J104&gt;0,INDEX($O$4:$Z$323,$J104,P$2),0)+IF($K104&gt;0,INDEX($O$4:$Z$323,$K104,P$2),0)+IF($L104&gt;0,INDEX($O$4:$Z$323,$L104,P$2),0))</f>
        <v>0</v>
      </c>
      <c r="AC104" s="259">
        <f>IF(AND(NOT(_incrementaisPassadas),
      OR(
       AND(_semanaAtual&gt;Prevs!F$6,_tipo="Semanal"),
       AND(_mes&gt;AC$2,_tipo="Mensal")
      )), 0,
IF($G104&gt;0,INDEX($O$4:$Z$323,$G104,Q$2),0)+IF($H104&gt;0,INDEX($O$4:$Z$323,$H104,Q$2),0)+IF($I104&gt;0,INDEX($O$4:$Z$323,$I104,Q$2),0)+IF($J104&gt;0,INDEX($O$4:$Z$323,$J104,Q$2),0)+IF($K104&gt;0,INDEX($O$4:$Z$323,$K104,Q$2),0)+IF($L104&gt;0,INDEX($O$4:$Z$323,$L104,Q$2),0))</f>
        <v>0</v>
      </c>
      <c r="AD104" s="259">
        <f>IF(AND(NOT(_incrementaisPassadas),
      OR(
       AND(_semanaAtual&gt;Prevs!G$6,_tipo="Semanal"),
       AND(_mes&gt;AD$2,_tipo="Mensal")
      )), 0,
IF($G104&gt;0,INDEX($O$4:$Z$323,$G104,R$2),0)+IF($H104&gt;0,INDEX($O$4:$Z$323,$H104,R$2),0)+IF($I104&gt;0,INDEX($O$4:$Z$323,$I104,R$2),0)+IF($J104&gt;0,INDEX($O$4:$Z$323,$J104,R$2),0)+IF($K104&gt;0,INDEX($O$4:$Z$323,$K104,R$2),0)+IF($L104&gt;0,INDEX($O$4:$Z$323,$L104,R$2),0))</f>
        <v>0</v>
      </c>
      <c r="AE104" s="259">
        <f>IF(AND(NOT(_incrementaisPassadas),
      OR(
       AND(_semanaAtual&gt;Prevs!H$6,_tipo="Semanal"),
       AND(_mes&gt;AE$2,_tipo="Mensal")
      )), 0,
IF($G104&gt;0,INDEX($O$4:$Z$323,$G104,S$2),0)+IF($H104&gt;0,INDEX($O$4:$Z$323,$H104,S$2),0)+IF($I104&gt;0,INDEX($O$4:$Z$323,$I104,S$2),0)+IF($J104&gt;0,INDEX($O$4:$Z$323,$J104,S$2),0)+IF($K104&gt;0,INDEX($O$4:$Z$323,$K104,S$2),0)+IF($L104&gt;0,INDEX($O$4:$Z$323,$L104,S$2),0))</f>
        <v>0</v>
      </c>
      <c r="AF104" s="259">
        <f>IF(AND(NOT(_incrementaisPassadas),
      OR(
       AND(_semanaAtual&gt;Prevs!I$6,_tipo="Semanal"),
       AND(_mes&gt;AF$2,_tipo="Mensal")
      )), 0,
IF($G104&gt;0,INDEX($O$4:$Z$323,$G104,T$2),0)+IF($H104&gt;0,INDEX($O$4:$Z$323,$H104,T$2),0)+IF($I104&gt;0,INDEX($O$4:$Z$323,$I104,T$2),0)+IF($J104&gt;0,INDEX($O$4:$Z$323,$J104,T$2),0)+IF($K104&gt;0,INDEX($O$4:$Z$323,$K104,T$2),0)+IF($L104&gt;0,INDEX($O$4:$Z$323,$L104,T$2),0))</f>
        <v>0</v>
      </c>
      <c r="AG104" s="259">
        <f>IF(AND(NOT(_incrementaisPassadas),
      OR(
       AND(_semanaAtual&gt;Prevs!J$6,_tipo="Semanal"),
       AND(_mes&gt;AG$2,_tipo="Mensal")
      )), 0,
IF($G104&gt;0,INDEX($O$4:$Z$323,$G104,U$2),0)+IF($H104&gt;0,INDEX($O$4:$Z$323,$H104,U$2),0)+IF($I104&gt;0,INDEX($O$4:$Z$323,$I104,U$2),0)+IF($J104&gt;0,INDEX($O$4:$Z$323,$J104,U$2),0)+IF($K104&gt;0,INDEX($O$4:$Z$323,$K104,U$2),0)+IF($L104&gt;0,INDEX($O$4:$Z$323,$L104,U$2),0))</f>
        <v>0</v>
      </c>
      <c r="AH104" s="259">
        <f>IF(AND(NOT(_incrementaisPassadas),
      OR(
       AND(_semanaAtual&gt;Prevs!K$6,_tipo="Semanal"),
       AND(_mes&gt;AH$2,_tipo="Mensal")
      )), 0,
IF($G104&gt;0,INDEX($O$4:$Z$323,$G104,V$2),0)+IF($H104&gt;0,INDEX($O$4:$Z$323,$H104,V$2),0)+IF($I104&gt;0,INDEX($O$4:$Z$323,$I104,V$2),0)+IF($J104&gt;0,INDEX($O$4:$Z$323,$J104,V$2),0)+IF($K104&gt;0,INDEX($O$4:$Z$323,$K104,V$2),0)+IF($L104&gt;0,INDEX($O$4:$Z$323,$L104,V$2),0))</f>
        <v>0</v>
      </c>
      <c r="AI104" s="259">
        <f>IF(AND(NOT(_incrementaisPassadas),
      OR(
       AND(_semanaAtual&gt;Prevs!L$6,_tipo="Semanal"),
       AND(_mes&gt;AI$2,_tipo="Mensal")
      )), 0,
IF($G104&gt;0,INDEX($O$4:$Z$323,$G104,W$2),0)+IF($H104&gt;0,INDEX($O$4:$Z$323,$H104,W$2),0)+IF($I104&gt;0,INDEX($O$4:$Z$323,$I104,W$2),0)+IF($J104&gt;0,INDEX($O$4:$Z$323,$J104,W$2),0)+IF($K104&gt;0,INDEX($O$4:$Z$323,$K104,W$2),0)+IF($L104&gt;0,INDEX($O$4:$Z$323,$L104,W$2),0))</f>
        <v>0</v>
      </c>
      <c r="AJ104" s="259">
        <f>IF(AND(NOT(_incrementaisPassadas),
      OR(
       AND(_semanaAtual&gt;Prevs!M$6,_tipo="Semanal"),
       AND(_mes&gt;AJ$2,_tipo="Mensal")
      )), 0,
IF($G104&gt;0,INDEX($O$4:$Z$323,$G104,X$2),0)+IF($H104&gt;0,INDEX($O$4:$Z$323,$H104,X$2),0)+IF($I104&gt;0,INDEX($O$4:$Z$323,$I104,X$2),0)+IF($J104&gt;0,INDEX($O$4:$Z$323,$J104,X$2),0)+IF($K104&gt;0,INDEX($O$4:$Z$323,$K104,X$2),0)+IF($L104&gt;0,INDEX($O$4:$Z$323,$L104,X$2),0))</f>
        <v>0</v>
      </c>
      <c r="AK104" s="259">
        <f>IF(AND(NOT(_incrementaisPassadas),
      OR(
       AND(_semanaAtual&gt;Prevs!N$6,_tipo="Semanal"),
       AND(_mes&gt;AK$2,_tipo="Mensal")
      )), 0,
IF($G104&gt;0,INDEX($O$4:$Z$323,$G104,Y$2),0)+IF($H104&gt;0,INDEX($O$4:$Z$323,$H104,Y$2),0)+IF($I104&gt;0,INDEX($O$4:$Z$323,$I104,Y$2),0)+IF($J104&gt;0,INDEX($O$4:$Z$323,$J104,Y$2),0)+IF($K104&gt;0,INDEX($O$4:$Z$323,$K104,Y$2),0)+IF($L104&gt;0,INDEX($O$4:$Z$323,$L104,Y$2),0))</f>
        <v>0</v>
      </c>
      <c r="AL104" s="259">
        <f>IF(AND(NOT(_incrementaisPassadas),
      OR(
       AND(_semanaAtual&gt;Prevs!O$6,_tipo="Semanal"),
       AND(_mes&gt;AL$2,_tipo="Mensal")
      )), 0,
IF($G104&gt;0,INDEX($O$4:$Z$323,$G104,Z$2),0)+IF($H104&gt;0,INDEX($O$4:$Z$323,$H104,Z$2),0)+IF($I104&gt;0,INDEX($O$4:$Z$323,$I104,Z$2),0)+IF($J104&gt;0,INDEX($O$4:$Z$323,$J104,Z$2),0)+IF($K104&gt;0,INDEX($O$4:$Z$323,$K104,Z$2),0)+IF($L104&gt;0,INDEX($O$4:$Z$323,$L104,Z$2),0))</f>
        <v>0</v>
      </c>
      <c r="AM104" s="113">
        <f t="shared" si="12"/>
        <v>114</v>
      </c>
      <c r="AN104">
        <f t="shared" si="13"/>
        <v>135</v>
      </c>
      <c r="AO104">
        <f t="shared" si="14"/>
        <v>106</v>
      </c>
      <c r="AP104">
        <f t="shared" si="15"/>
        <v>77</v>
      </c>
      <c r="AQ104">
        <f t="shared" si="16"/>
        <v>93</v>
      </c>
      <c r="AR104">
        <f t="shared" si="17"/>
        <v>95</v>
      </c>
      <c r="AS104">
        <f t="shared" si="18"/>
        <v>119</v>
      </c>
      <c r="AT104">
        <f t="shared" si="19"/>
        <v>131</v>
      </c>
      <c r="AU104">
        <f t="shared" si="20"/>
        <v>161</v>
      </c>
      <c r="AV104">
        <f t="shared" si="21"/>
        <v>174</v>
      </c>
      <c r="AW104">
        <f t="shared" si="22"/>
        <v>115</v>
      </c>
      <c r="AX104">
        <f t="shared" si="23"/>
        <v>97</v>
      </c>
    </row>
    <row r="105" spans="1:56" hidden="1" x14ac:dyDescent="0.25">
      <c r="A105" s="113">
        <v>102</v>
      </c>
      <c r="B105" s="176" t="s">
        <v>587</v>
      </c>
      <c r="C105" s="113">
        <v>1931</v>
      </c>
      <c r="D105" s="113">
        <v>2013</v>
      </c>
      <c r="E105" s="177" t="s">
        <v>17</v>
      </c>
      <c r="F105" s="177" t="s">
        <v>330</v>
      </c>
      <c r="G105" s="357"/>
      <c r="H105" s="357"/>
      <c r="N105" s="113">
        <f>MATCH(A105,Entrada!$A$53:$A$372,0)</f>
        <v>102</v>
      </c>
      <c r="O105">
        <f>IF(NOT(ISNA($N105)),INDEX(Entrada!$C$53:$N$372,$N105,O$2),0)</f>
        <v>162</v>
      </c>
      <c r="P105">
        <f>IF(NOT(ISNA($N105)),INDEX(Entrada!$C$53:$N$372,$N105,P$2),0)</f>
        <v>144</v>
      </c>
      <c r="Q105">
        <f>IF(NOT(ISNA($N105)),INDEX(Entrada!$C$53:$N$372,$N105,Q$2),0)</f>
        <v>123</v>
      </c>
      <c r="R105">
        <f>IF(NOT(ISNA($N105)),INDEX(Entrada!$C$53:$N$372,$N105,R$2),0)</f>
        <v>189</v>
      </c>
      <c r="S105">
        <f>IF(NOT(ISNA($N105)),INDEX(Entrada!$C$53:$N$372,$N105,S$2),0)</f>
        <v>245</v>
      </c>
      <c r="T105">
        <f>IF(NOT(ISNA($N105)),INDEX(Entrada!$C$53:$N$372,$N105,T$2),0)</f>
        <v>296</v>
      </c>
      <c r="U105">
        <f>IF(NOT(ISNA($N105)),INDEX(Entrada!$C$53:$N$372,$N105,U$2),0)</f>
        <v>294</v>
      </c>
      <c r="V105" s="192">
        <f>IF(NOT(ISNA($N105)),INDEX(Entrada!$C$53:$N$372,$N105,V$2),0)</f>
        <v>279</v>
      </c>
      <c r="W105" s="192">
        <f>IF(NOT(ISNA($N105)),INDEX(Entrada!$C$53:$N$372,$N105,W$2),0)</f>
        <v>326</v>
      </c>
      <c r="X105" s="192">
        <f>IF(NOT(ISNA($N105)),INDEX(Entrada!$C$53:$N$372,$N105,X$2),0)</f>
        <v>368</v>
      </c>
      <c r="Y105" s="192">
        <f>IF(NOT(ISNA($N105)),INDEX(Entrada!$C$53:$N$372,$N105,Y$2),0)</f>
        <v>272</v>
      </c>
      <c r="Z105" s="192">
        <f>IF(NOT(ISNA($N105)),INDEX(Entrada!$C$53:$N$372,$N105,Z$2),0)</f>
        <v>218</v>
      </c>
      <c r="AA105" s="259">
        <f>IF(AND(NOT(_incrementaisPassadas),
      OR(
       AND(_semanaAtual&gt;Prevs!D$6,_tipo="Semanal"),
       AND(_mes&gt;AA$2,_tipo="Mensal")
      )), 0,
IF($G105&gt;0,INDEX($O$4:$Z$323,$G105,O$2),0)+IF($H105&gt;0,INDEX($O$4:$Z$323,$H105,O$2),0)+IF($I105&gt;0,INDEX($O$4:$Z$323,$I105,O$2),0)+IF($J105&gt;0,INDEX($O$4:$Z$323,$J105,O$2),0)+IF($K105&gt;0,INDEX($O$4:$Z$323,$K105,O$2),0)+IF($L105&gt;0,INDEX($O$4:$Z$323,$L105,O$2),0))</f>
        <v>0</v>
      </c>
      <c r="AB105" s="259">
        <f>IF(AND(NOT(_incrementaisPassadas),
      OR(
       AND(_semanaAtual&gt;Prevs!E$6,_tipo="Semanal"),
       AND(_mes&gt;AB$2,_tipo="Mensal")
      )), 0,
IF($G105&gt;0,INDEX($O$4:$Z$323,$G105,P$2),0)+IF($H105&gt;0,INDEX($O$4:$Z$323,$H105,P$2),0)+IF($I105&gt;0,INDEX($O$4:$Z$323,$I105,P$2),0)+IF($J105&gt;0,INDEX($O$4:$Z$323,$J105,P$2),0)+IF($K105&gt;0,INDEX($O$4:$Z$323,$K105,P$2),0)+IF($L105&gt;0,INDEX($O$4:$Z$323,$L105,P$2),0))</f>
        <v>0</v>
      </c>
      <c r="AC105" s="259">
        <f>IF(AND(NOT(_incrementaisPassadas),
      OR(
       AND(_semanaAtual&gt;Prevs!F$6,_tipo="Semanal"),
       AND(_mes&gt;AC$2,_tipo="Mensal")
      )), 0,
IF($G105&gt;0,INDEX($O$4:$Z$323,$G105,Q$2),0)+IF($H105&gt;0,INDEX($O$4:$Z$323,$H105,Q$2),0)+IF($I105&gt;0,INDEX($O$4:$Z$323,$I105,Q$2),0)+IF($J105&gt;0,INDEX($O$4:$Z$323,$J105,Q$2),0)+IF($K105&gt;0,INDEX($O$4:$Z$323,$K105,Q$2),0)+IF($L105&gt;0,INDEX($O$4:$Z$323,$L105,Q$2),0))</f>
        <v>0</v>
      </c>
      <c r="AD105" s="259">
        <f>IF(AND(NOT(_incrementaisPassadas),
      OR(
       AND(_semanaAtual&gt;Prevs!G$6,_tipo="Semanal"),
       AND(_mes&gt;AD$2,_tipo="Mensal")
      )), 0,
IF($G105&gt;0,INDEX($O$4:$Z$323,$G105,R$2),0)+IF($H105&gt;0,INDEX($O$4:$Z$323,$H105,R$2),0)+IF($I105&gt;0,INDEX($O$4:$Z$323,$I105,R$2),0)+IF($J105&gt;0,INDEX($O$4:$Z$323,$J105,R$2),0)+IF($K105&gt;0,INDEX($O$4:$Z$323,$K105,R$2),0)+IF($L105&gt;0,INDEX($O$4:$Z$323,$L105,R$2),0))</f>
        <v>0</v>
      </c>
      <c r="AE105" s="259">
        <f>IF(AND(NOT(_incrementaisPassadas),
      OR(
       AND(_semanaAtual&gt;Prevs!H$6,_tipo="Semanal"),
       AND(_mes&gt;AE$2,_tipo="Mensal")
      )), 0,
IF($G105&gt;0,INDEX($O$4:$Z$323,$G105,S$2),0)+IF($H105&gt;0,INDEX($O$4:$Z$323,$H105,S$2),0)+IF($I105&gt;0,INDEX($O$4:$Z$323,$I105,S$2),0)+IF($J105&gt;0,INDEX($O$4:$Z$323,$J105,S$2),0)+IF($K105&gt;0,INDEX($O$4:$Z$323,$K105,S$2),0)+IF($L105&gt;0,INDEX($O$4:$Z$323,$L105,S$2),0))</f>
        <v>0</v>
      </c>
      <c r="AF105" s="259">
        <f>IF(AND(NOT(_incrementaisPassadas),
      OR(
       AND(_semanaAtual&gt;Prevs!I$6,_tipo="Semanal"),
       AND(_mes&gt;AF$2,_tipo="Mensal")
      )), 0,
IF($G105&gt;0,INDEX($O$4:$Z$323,$G105,T$2),0)+IF($H105&gt;0,INDEX($O$4:$Z$323,$H105,T$2),0)+IF($I105&gt;0,INDEX($O$4:$Z$323,$I105,T$2),0)+IF($J105&gt;0,INDEX($O$4:$Z$323,$J105,T$2),0)+IF($K105&gt;0,INDEX($O$4:$Z$323,$K105,T$2),0)+IF($L105&gt;0,INDEX($O$4:$Z$323,$L105,T$2),0))</f>
        <v>0</v>
      </c>
      <c r="AG105" s="259">
        <f>IF(AND(NOT(_incrementaisPassadas),
      OR(
       AND(_semanaAtual&gt;Prevs!J$6,_tipo="Semanal"),
       AND(_mes&gt;AG$2,_tipo="Mensal")
      )), 0,
IF($G105&gt;0,INDEX($O$4:$Z$323,$G105,U$2),0)+IF($H105&gt;0,INDEX($O$4:$Z$323,$H105,U$2),0)+IF($I105&gt;0,INDEX($O$4:$Z$323,$I105,U$2),0)+IF($J105&gt;0,INDEX($O$4:$Z$323,$J105,U$2),0)+IF($K105&gt;0,INDEX($O$4:$Z$323,$K105,U$2),0)+IF($L105&gt;0,INDEX($O$4:$Z$323,$L105,U$2),0))</f>
        <v>0</v>
      </c>
      <c r="AH105" s="259">
        <f>IF(AND(NOT(_incrementaisPassadas),
      OR(
       AND(_semanaAtual&gt;Prevs!K$6,_tipo="Semanal"),
       AND(_mes&gt;AH$2,_tipo="Mensal")
      )), 0,
IF($G105&gt;0,INDEX($O$4:$Z$323,$G105,V$2),0)+IF($H105&gt;0,INDEX($O$4:$Z$323,$H105,V$2),0)+IF($I105&gt;0,INDEX($O$4:$Z$323,$I105,V$2),0)+IF($J105&gt;0,INDEX($O$4:$Z$323,$J105,V$2),0)+IF($K105&gt;0,INDEX($O$4:$Z$323,$K105,V$2),0)+IF($L105&gt;0,INDEX($O$4:$Z$323,$L105,V$2),0))</f>
        <v>0</v>
      </c>
      <c r="AI105" s="259">
        <f>IF(AND(NOT(_incrementaisPassadas),
      OR(
       AND(_semanaAtual&gt;Prevs!L$6,_tipo="Semanal"),
       AND(_mes&gt;AI$2,_tipo="Mensal")
      )), 0,
IF($G105&gt;0,INDEX($O$4:$Z$323,$G105,W$2),0)+IF($H105&gt;0,INDEX($O$4:$Z$323,$H105,W$2),0)+IF($I105&gt;0,INDEX($O$4:$Z$323,$I105,W$2),0)+IF($J105&gt;0,INDEX($O$4:$Z$323,$J105,W$2),0)+IF($K105&gt;0,INDEX($O$4:$Z$323,$K105,W$2),0)+IF($L105&gt;0,INDEX($O$4:$Z$323,$L105,W$2),0))</f>
        <v>0</v>
      </c>
      <c r="AJ105" s="259">
        <f>IF(AND(NOT(_incrementaisPassadas),
      OR(
       AND(_semanaAtual&gt;Prevs!M$6,_tipo="Semanal"),
       AND(_mes&gt;AJ$2,_tipo="Mensal")
      )), 0,
IF($G105&gt;0,INDEX($O$4:$Z$323,$G105,X$2),0)+IF($H105&gt;0,INDEX($O$4:$Z$323,$H105,X$2),0)+IF($I105&gt;0,INDEX($O$4:$Z$323,$I105,X$2),0)+IF($J105&gt;0,INDEX($O$4:$Z$323,$J105,X$2),0)+IF($K105&gt;0,INDEX($O$4:$Z$323,$K105,X$2),0)+IF($L105&gt;0,INDEX($O$4:$Z$323,$L105,X$2),0))</f>
        <v>0</v>
      </c>
      <c r="AK105" s="259">
        <f>IF(AND(NOT(_incrementaisPassadas),
      OR(
       AND(_semanaAtual&gt;Prevs!N$6,_tipo="Semanal"),
       AND(_mes&gt;AK$2,_tipo="Mensal")
      )), 0,
IF($G105&gt;0,INDEX($O$4:$Z$323,$G105,Y$2),0)+IF($H105&gt;0,INDEX($O$4:$Z$323,$H105,Y$2),0)+IF($I105&gt;0,INDEX($O$4:$Z$323,$I105,Y$2),0)+IF($J105&gt;0,INDEX($O$4:$Z$323,$J105,Y$2),0)+IF($K105&gt;0,INDEX($O$4:$Z$323,$K105,Y$2),0)+IF($L105&gt;0,INDEX($O$4:$Z$323,$L105,Y$2),0))</f>
        <v>0</v>
      </c>
      <c r="AL105" s="259">
        <f>IF(AND(NOT(_incrementaisPassadas),
      OR(
       AND(_semanaAtual&gt;Prevs!O$6,_tipo="Semanal"),
       AND(_mes&gt;AL$2,_tipo="Mensal")
      )), 0,
IF($G105&gt;0,INDEX($O$4:$Z$323,$G105,Z$2),0)+IF($H105&gt;0,INDEX($O$4:$Z$323,$H105,Z$2),0)+IF($I105&gt;0,INDEX($O$4:$Z$323,$I105,Z$2),0)+IF($J105&gt;0,INDEX($O$4:$Z$323,$J105,Z$2),0)+IF($K105&gt;0,INDEX($O$4:$Z$323,$K105,Z$2),0)+IF($L105&gt;0,INDEX($O$4:$Z$323,$L105,Z$2),0))</f>
        <v>0</v>
      </c>
      <c r="AM105" s="113">
        <f t="shared" si="12"/>
        <v>162</v>
      </c>
      <c r="AN105">
        <f t="shared" si="13"/>
        <v>144</v>
      </c>
      <c r="AO105">
        <f t="shared" si="14"/>
        <v>123</v>
      </c>
      <c r="AP105">
        <f t="shared" si="15"/>
        <v>189</v>
      </c>
      <c r="AQ105">
        <f t="shared" si="16"/>
        <v>245</v>
      </c>
      <c r="AR105">
        <f t="shared" si="17"/>
        <v>296</v>
      </c>
      <c r="AS105">
        <f t="shared" si="18"/>
        <v>294</v>
      </c>
      <c r="AT105">
        <f t="shared" si="19"/>
        <v>279</v>
      </c>
      <c r="AU105">
        <f t="shared" si="20"/>
        <v>326</v>
      </c>
      <c r="AV105">
        <f t="shared" si="21"/>
        <v>368</v>
      </c>
      <c r="AW105">
        <f t="shared" si="22"/>
        <v>272</v>
      </c>
      <c r="AX105">
        <f t="shared" si="23"/>
        <v>218</v>
      </c>
    </row>
    <row r="106" spans="1:56" hidden="1" x14ac:dyDescent="0.25">
      <c r="A106" s="113">
        <v>103</v>
      </c>
      <c r="B106" s="176" t="s">
        <v>588</v>
      </c>
      <c r="C106" s="113">
        <v>1931</v>
      </c>
      <c r="D106" s="113">
        <v>2013</v>
      </c>
      <c r="E106" s="177" t="s">
        <v>17</v>
      </c>
      <c r="F106" s="177" t="s">
        <v>330</v>
      </c>
      <c r="G106" s="357"/>
      <c r="H106" s="357"/>
      <c r="N106" s="113">
        <f>MATCH(A106,Entrada!$A$53:$A$372,0)</f>
        <v>103</v>
      </c>
      <c r="O106">
        <f>IF(NOT(ISNA($N106)),INDEX(Entrada!$C$53:$N$372,$N106,O$2),0)</f>
        <v>169</v>
      </c>
      <c r="P106">
        <f>IF(NOT(ISNA($N106)),INDEX(Entrada!$C$53:$N$372,$N106,P$2),0)</f>
        <v>150</v>
      </c>
      <c r="Q106">
        <f>IF(NOT(ISNA($N106)),INDEX(Entrada!$C$53:$N$372,$N106,Q$2),0)</f>
        <v>128</v>
      </c>
      <c r="R106">
        <f>IF(NOT(ISNA($N106)),INDEX(Entrada!$C$53:$N$372,$N106,R$2),0)</f>
        <v>195</v>
      </c>
      <c r="S106">
        <f>IF(NOT(ISNA($N106)),INDEX(Entrada!$C$53:$N$372,$N106,S$2),0)</f>
        <v>254</v>
      </c>
      <c r="T106">
        <f>IF(NOT(ISNA($N106)),INDEX(Entrada!$C$53:$N$372,$N106,T$2),0)</f>
        <v>307</v>
      </c>
      <c r="U106">
        <f>IF(NOT(ISNA($N106)),INDEX(Entrada!$C$53:$N$372,$N106,U$2),0)</f>
        <v>305</v>
      </c>
      <c r="V106" s="192">
        <f>IF(NOT(ISNA($N106)),INDEX(Entrada!$C$53:$N$372,$N106,V$2),0)</f>
        <v>290</v>
      </c>
      <c r="W106" s="192">
        <f>IF(NOT(ISNA($N106)),INDEX(Entrada!$C$53:$N$372,$N106,W$2),0)</f>
        <v>338</v>
      </c>
      <c r="X106" s="192">
        <f>IF(NOT(ISNA($N106)),INDEX(Entrada!$C$53:$N$372,$N106,X$2),0)</f>
        <v>382</v>
      </c>
      <c r="Y106" s="192">
        <f>IF(NOT(ISNA($N106)),INDEX(Entrada!$C$53:$N$372,$N106,Y$2),0)</f>
        <v>284</v>
      </c>
      <c r="Z106" s="192">
        <f>IF(NOT(ISNA($N106)),INDEX(Entrada!$C$53:$N$372,$N106,Z$2),0)</f>
        <v>226</v>
      </c>
      <c r="AA106" s="259">
        <f>IF(AND(NOT(_incrementaisPassadas),
      OR(
       AND(_semanaAtual&gt;Prevs!D$6,_tipo="Semanal"),
       AND(_mes&gt;AA$2,_tipo="Mensal")
      )), 0,
IF($G106&gt;0,INDEX($O$4:$Z$323,$G106,O$2),0)+IF($H106&gt;0,INDEX($O$4:$Z$323,$H106,O$2),0)+IF($I106&gt;0,INDEX($O$4:$Z$323,$I106,O$2),0)+IF($J106&gt;0,INDEX($O$4:$Z$323,$J106,O$2),0)+IF($K106&gt;0,INDEX($O$4:$Z$323,$K106,O$2),0)+IF($L106&gt;0,INDEX($O$4:$Z$323,$L106,O$2),0))</f>
        <v>0</v>
      </c>
      <c r="AB106" s="259">
        <f>IF(AND(NOT(_incrementaisPassadas),
      OR(
       AND(_semanaAtual&gt;Prevs!E$6,_tipo="Semanal"),
       AND(_mes&gt;AB$2,_tipo="Mensal")
      )), 0,
IF($G106&gt;0,INDEX($O$4:$Z$323,$G106,P$2),0)+IF($H106&gt;0,INDEX($O$4:$Z$323,$H106,P$2),0)+IF($I106&gt;0,INDEX($O$4:$Z$323,$I106,P$2),0)+IF($J106&gt;0,INDEX($O$4:$Z$323,$J106,P$2),0)+IF($K106&gt;0,INDEX($O$4:$Z$323,$K106,P$2),0)+IF($L106&gt;0,INDEX($O$4:$Z$323,$L106,P$2),0))</f>
        <v>0</v>
      </c>
      <c r="AC106" s="259">
        <f>IF(AND(NOT(_incrementaisPassadas),
      OR(
       AND(_semanaAtual&gt;Prevs!F$6,_tipo="Semanal"),
       AND(_mes&gt;AC$2,_tipo="Mensal")
      )), 0,
IF($G106&gt;0,INDEX($O$4:$Z$323,$G106,Q$2),0)+IF($H106&gt;0,INDEX($O$4:$Z$323,$H106,Q$2),0)+IF($I106&gt;0,INDEX($O$4:$Z$323,$I106,Q$2),0)+IF($J106&gt;0,INDEX($O$4:$Z$323,$J106,Q$2),0)+IF($K106&gt;0,INDEX($O$4:$Z$323,$K106,Q$2),0)+IF($L106&gt;0,INDEX($O$4:$Z$323,$L106,Q$2),0))</f>
        <v>0</v>
      </c>
      <c r="AD106" s="259">
        <f>IF(AND(NOT(_incrementaisPassadas),
      OR(
       AND(_semanaAtual&gt;Prevs!G$6,_tipo="Semanal"),
       AND(_mes&gt;AD$2,_tipo="Mensal")
      )), 0,
IF($G106&gt;0,INDEX($O$4:$Z$323,$G106,R$2),0)+IF($H106&gt;0,INDEX($O$4:$Z$323,$H106,R$2),0)+IF($I106&gt;0,INDEX($O$4:$Z$323,$I106,R$2),0)+IF($J106&gt;0,INDEX($O$4:$Z$323,$J106,R$2),0)+IF($K106&gt;0,INDEX($O$4:$Z$323,$K106,R$2),0)+IF($L106&gt;0,INDEX($O$4:$Z$323,$L106,R$2),0))</f>
        <v>0</v>
      </c>
      <c r="AE106" s="259">
        <f>IF(AND(NOT(_incrementaisPassadas),
      OR(
       AND(_semanaAtual&gt;Prevs!H$6,_tipo="Semanal"),
       AND(_mes&gt;AE$2,_tipo="Mensal")
      )), 0,
IF($G106&gt;0,INDEX($O$4:$Z$323,$G106,S$2),0)+IF($H106&gt;0,INDEX($O$4:$Z$323,$H106,S$2),0)+IF($I106&gt;0,INDEX($O$4:$Z$323,$I106,S$2),0)+IF($J106&gt;0,INDEX($O$4:$Z$323,$J106,S$2),0)+IF($K106&gt;0,INDEX($O$4:$Z$323,$K106,S$2),0)+IF($L106&gt;0,INDEX($O$4:$Z$323,$L106,S$2),0))</f>
        <v>0</v>
      </c>
      <c r="AF106" s="259">
        <f>IF(AND(NOT(_incrementaisPassadas),
      OR(
       AND(_semanaAtual&gt;Prevs!I$6,_tipo="Semanal"),
       AND(_mes&gt;AF$2,_tipo="Mensal")
      )), 0,
IF($G106&gt;0,INDEX($O$4:$Z$323,$G106,T$2),0)+IF($H106&gt;0,INDEX($O$4:$Z$323,$H106,T$2),0)+IF($I106&gt;0,INDEX($O$4:$Z$323,$I106,T$2),0)+IF($J106&gt;0,INDEX($O$4:$Z$323,$J106,T$2),0)+IF($K106&gt;0,INDEX($O$4:$Z$323,$K106,T$2),0)+IF($L106&gt;0,INDEX($O$4:$Z$323,$L106,T$2),0))</f>
        <v>0</v>
      </c>
      <c r="AG106" s="259">
        <f>IF(AND(NOT(_incrementaisPassadas),
      OR(
       AND(_semanaAtual&gt;Prevs!J$6,_tipo="Semanal"),
       AND(_mes&gt;AG$2,_tipo="Mensal")
      )), 0,
IF($G106&gt;0,INDEX($O$4:$Z$323,$G106,U$2),0)+IF($H106&gt;0,INDEX($O$4:$Z$323,$H106,U$2),0)+IF($I106&gt;0,INDEX($O$4:$Z$323,$I106,U$2),0)+IF($J106&gt;0,INDEX($O$4:$Z$323,$J106,U$2),0)+IF($K106&gt;0,INDEX($O$4:$Z$323,$K106,U$2),0)+IF($L106&gt;0,INDEX($O$4:$Z$323,$L106,U$2),0))</f>
        <v>0</v>
      </c>
      <c r="AH106" s="259">
        <f>IF(AND(NOT(_incrementaisPassadas),
      OR(
       AND(_semanaAtual&gt;Prevs!K$6,_tipo="Semanal"),
       AND(_mes&gt;AH$2,_tipo="Mensal")
      )), 0,
IF($G106&gt;0,INDEX($O$4:$Z$323,$G106,V$2),0)+IF($H106&gt;0,INDEX($O$4:$Z$323,$H106,V$2),0)+IF($I106&gt;0,INDEX($O$4:$Z$323,$I106,V$2),0)+IF($J106&gt;0,INDEX($O$4:$Z$323,$J106,V$2),0)+IF($K106&gt;0,INDEX($O$4:$Z$323,$K106,V$2),0)+IF($L106&gt;0,INDEX($O$4:$Z$323,$L106,V$2),0))</f>
        <v>0</v>
      </c>
      <c r="AI106" s="259">
        <f>IF(AND(NOT(_incrementaisPassadas),
      OR(
       AND(_semanaAtual&gt;Prevs!L$6,_tipo="Semanal"),
       AND(_mes&gt;AI$2,_tipo="Mensal")
      )), 0,
IF($G106&gt;0,INDEX($O$4:$Z$323,$G106,W$2),0)+IF($H106&gt;0,INDEX($O$4:$Z$323,$H106,W$2),0)+IF($I106&gt;0,INDEX($O$4:$Z$323,$I106,W$2),0)+IF($J106&gt;0,INDEX($O$4:$Z$323,$J106,W$2),0)+IF($K106&gt;0,INDEX($O$4:$Z$323,$K106,W$2),0)+IF($L106&gt;0,INDEX($O$4:$Z$323,$L106,W$2),0))</f>
        <v>0</v>
      </c>
      <c r="AJ106" s="259">
        <f>IF(AND(NOT(_incrementaisPassadas),
      OR(
       AND(_semanaAtual&gt;Prevs!M$6,_tipo="Semanal"),
       AND(_mes&gt;AJ$2,_tipo="Mensal")
      )), 0,
IF($G106&gt;0,INDEX($O$4:$Z$323,$G106,X$2),0)+IF($H106&gt;0,INDEX($O$4:$Z$323,$H106,X$2),0)+IF($I106&gt;0,INDEX($O$4:$Z$323,$I106,X$2),0)+IF($J106&gt;0,INDEX($O$4:$Z$323,$J106,X$2),0)+IF($K106&gt;0,INDEX($O$4:$Z$323,$K106,X$2),0)+IF($L106&gt;0,INDEX($O$4:$Z$323,$L106,X$2),0))</f>
        <v>0</v>
      </c>
      <c r="AK106" s="259">
        <f>IF(AND(NOT(_incrementaisPassadas),
      OR(
       AND(_semanaAtual&gt;Prevs!N$6,_tipo="Semanal"),
       AND(_mes&gt;AK$2,_tipo="Mensal")
      )), 0,
IF($G106&gt;0,INDEX($O$4:$Z$323,$G106,Y$2),0)+IF($H106&gt;0,INDEX($O$4:$Z$323,$H106,Y$2),0)+IF($I106&gt;0,INDEX($O$4:$Z$323,$I106,Y$2),0)+IF($J106&gt;0,INDEX($O$4:$Z$323,$J106,Y$2),0)+IF($K106&gt;0,INDEX($O$4:$Z$323,$K106,Y$2),0)+IF($L106&gt;0,INDEX($O$4:$Z$323,$L106,Y$2),0))</f>
        <v>0</v>
      </c>
      <c r="AL106" s="259">
        <f>IF(AND(NOT(_incrementaisPassadas),
      OR(
       AND(_semanaAtual&gt;Prevs!O$6,_tipo="Semanal"),
       AND(_mes&gt;AL$2,_tipo="Mensal")
      )), 0,
IF($G106&gt;0,INDEX($O$4:$Z$323,$G106,Z$2),0)+IF($H106&gt;0,INDEX($O$4:$Z$323,$H106,Z$2),0)+IF($I106&gt;0,INDEX($O$4:$Z$323,$I106,Z$2),0)+IF($J106&gt;0,INDEX($O$4:$Z$323,$J106,Z$2),0)+IF($K106&gt;0,INDEX($O$4:$Z$323,$K106,Z$2),0)+IF($L106&gt;0,INDEX($O$4:$Z$323,$L106,Z$2),0))</f>
        <v>0</v>
      </c>
      <c r="AM106" s="113">
        <f t="shared" si="12"/>
        <v>169</v>
      </c>
      <c r="AN106">
        <f t="shared" si="13"/>
        <v>150</v>
      </c>
      <c r="AO106">
        <f t="shared" si="14"/>
        <v>128</v>
      </c>
      <c r="AP106">
        <f t="shared" si="15"/>
        <v>195</v>
      </c>
      <c r="AQ106">
        <f t="shared" si="16"/>
        <v>254</v>
      </c>
      <c r="AR106">
        <f t="shared" si="17"/>
        <v>307</v>
      </c>
      <c r="AS106">
        <f t="shared" si="18"/>
        <v>305</v>
      </c>
      <c r="AT106">
        <f t="shared" si="19"/>
        <v>290</v>
      </c>
      <c r="AU106">
        <f t="shared" si="20"/>
        <v>338</v>
      </c>
      <c r="AV106">
        <f t="shared" si="21"/>
        <v>382</v>
      </c>
      <c r="AW106">
        <f t="shared" si="22"/>
        <v>284</v>
      </c>
      <c r="AX106">
        <f t="shared" si="23"/>
        <v>226</v>
      </c>
      <c r="BC106" s="259">
        <v>102</v>
      </c>
    </row>
    <row r="107" spans="1:56" hidden="1" x14ac:dyDescent="0.25">
      <c r="A107" s="113">
        <v>104</v>
      </c>
      <c r="B107" s="176" t="s">
        <v>589</v>
      </c>
      <c r="C107" s="113">
        <v>1931</v>
      </c>
      <c r="D107" s="113">
        <v>2013</v>
      </c>
      <c r="E107" s="177" t="s">
        <v>9</v>
      </c>
      <c r="F107" s="177" t="s">
        <v>332</v>
      </c>
      <c r="G107" s="357"/>
      <c r="H107" s="357"/>
      <c r="N107" s="113">
        <f>MATCH(A107,Entrada!$A$53:$A$372,0)</f>
        <v>104</v>
      </c>
      <c r="O107">
        <f>IF(NOT(ISNA($N107)),INDEX(Entrada!$C$53:$N$372,$N107,O$2),0)</f>
        <v>45</v>
      </c>
      <c r="P107">
        <f>IF(NOT(ISNA($N107)),INDEX(Entrada!$C$53:$N$372,$N107,P$2),0)</f>
        <v>46</v>
      </c>
      <c r="Q107">
        <f>IF(NOT(ISNA($N107)),INDEX(Entrada!$C$53:$N$372,$N107,Q$2),0)</f>
        <v>42</v>
      </c>
      <c r="R107">
        <f>IF(NOT(ISNA($N107)),INDEX(Entrada!$C$53:$N$372,$N107,R$2),0)</f>
        <v>29</v>
      </c>
      <c r="S107">
        <f>IF(NOT(ISNA($N107)),INDEX(Entrada!$C$53:$N$372,$N107,S$2),0)</f>
        <v>23</v>
      </c>
      <c r="T107">
        <f>IF(NOT(ISNA($N107)),INDEX(Entrada!$C$53:$N$372,$N107,T$2),0)</f>
        <v>21</v>
      </c>
      <c r="U107" s="186">
        <f>IF(NOT(ISNA($N107)),INDEX(Entrada!$C$53:$N$372,$N107,U$2),0)</f>
        <v>18</v>
      </c>
      <c r="V107" s="192">
        <f>IF(NOT(ISNA($N107)),INDEX(Entrada!$C$53:$N$372,$N107,V$2),0)</f>
        <v>16</v>
      </c>
      <c r="W107" s="192">
        <f>IF(NOT(ISNA($N107)),INDEX(Entrada!$C$53:$N$372,$N107,W$2),0)</f>
        <v>22</v>
      </c>
      <c r="X107" s="192">
        <f>IF(NOT(ISNA($N107)),INDEX(Entrada!$C$53:$N$372,$N107,X$2),0)</f>
        <v>27</v>
      </c>
      <c r="Y107" s="192">
        <f>IF(NOT(ISNA($N107)),INDEX(Entrada!$C$53:$N$372,$N107,Y$2),0)</f>
        <v>27</v>
      </c>
      <c r="Z107" s="192">
        <f>IF(NOT(ISNA($N107)),INDEX(Entrada!$C$53:$N$372,$N107,Z$2),0)</f>
        <v>36</v>
      </c>
      <c r="AA107" s="259">
        <f>IF(AND(NOT(_incrementaisPassadas),
      OR(
       AND(_semanaAtual&gt;Prevs!D$6,_tipo="Semanal"),
       AND(_mes&gt;AA$2,_tipo="Mensal")
      )), 0,
IF($G107&gt;0,INDEX($O$4:$Z$323,$G107,O$2),0)+IF($H107&gt;0,INDEX($O$4:$Z$323,$H107,O$2),0)+IF($I107&gt;0,INDEX($O$4:$Z$323,$I107,O$2),0)+IF($J107&gt;0,INDEX($O$4:$Z$323,$J107,O$2),0)+IF($K107&gt;0,INDEX($O$4:$Z$323,$K107,O$2),0)+IF($L107&gt;0,INDEX($O$4:$Z$323,$L107,O$2),0))</f>
        <v>0</v>
      </c>
      <c r="AB107" s="259">
        <f>IF(AND(NOT(_incrementaisPassadas),
      OR(
       AND(_semanaAtual&gt;Prevs!E$6,_tipo="Semanal"),
       AND(_mes&gt;AB$2,_tipo="Mensal")
      )), 0,
IF($G107&gt;0,INDEX($O$4:$Z$323,$G107,P$2),0)+IF($H107&gt;0,INDEX($O$4:$Z$323,$H107,P$2),0)+IF($I107&gt;0,INDEX($O$4:$Z$323,$I107,P$2),0)+IF($J107&gt;0,INDEX($O$4:$Z$323,$J107,P$2),0)+IF($K107&gt;0,INDEX($O$4:$Z$323,$K107,P$2),0)+IF($L107&gt;0,INDEX($O$4:$Z$323,$L107,P$2),0))</f>
        <v>0</v>
      </c>
      <c r="AC107" s="259">
        <f>IF(AND(NOT(_incrementaisPassadas),
      OR(
       AND(_semanaAtual&gt;Prevs!F$6,_tipo="Semanal"),
       AND(_mes&gt;AC$2,_tipo="Mensal")
      )), 0,
IF($G107&gt;0,INDEX($O$4:$Z$323,$G107,Q$2),0)+IF($H107&gt;0,INDEX($O$4:$Z$323,$H107,Q$2),0)+IF($I107&gt;0,INDEX($O$4:$Z$323,$I107,Q$2),0)+IF($J107&gt;0,INDEX($O$4:$Z$323,$J107,Q$2),0)+IF($K107&gt;0,INDEX($O$4:$Z$323,$K107,Q$2),0)+IF($L107&gt;0,INDEX($O$4:$Z$323,$L107,Q$2),0))</f>
        <v>0</v>
      </c>
      <c r="AD107" s="259">
        <f>IF(AND(NOT(_incrementaisPassadas),
      OR(
       AND(_semanaAtual&gt;Prevs!G$6,_tipo="Semanal"),
       AND(_mes&gt;AD$2,_tipo="Mensal")
      )), 0,
IF($G107&gt;0,INDEX($O$4:$Z$323,$G107,R$2),0)+IF($H107&gt;0,INDEX($O$4:$Z$323,$H107,R$2),0)+IF($I107&gt;0,INDEX($O$4:$Z$323,$I107,R$2),0)+IF($J107&gt;0,INDEX($O$4:$Z$323,$J107,R$2),0)+IF($K107&gt;0,INDEX($O$4:$Z$323,$K107,R$2),0)+IF($L107&gt;0,INDEX($O$4:$Z$323,$L107,R$2),0))</f>
        <v>0</v>
      </c>
      <c r="AE107" s="259">
        <f>IF(AND(NOT(_incrementaisPassadas),
      OR(
       AND(_semanaAtual&gt;Prevs!H$6,_tipo="Semanal"),
       AND(_mes&gt;AE$2,_tipo="Mensal")
      )), 0,
IF($G107&gt;0,INDEX($O$4:$Z$323,$G107,S$2),0)+IF($H107&gt;0,INDEX($O$4:$Z$323,$H107,S$2),0)+IF($I107&gt;0,INDEX($O$4:$Z$323,$I107,S$2),0)+IF($J107&gt;0,INDEX($O$4:$Z$323,$J107,S$2),0)+IF($K107&gt;0,INDEX($O$4:$Z$323,$K107,S$2),0)+IF($L107&gt;0,INDEX($O$4:$Z$323,$L107,S$2),0))</f>
        <v>0</v>
      </c>
      <c r="AF107" s="259">
        <f>IF(AND(NOT(_incrementaisPassadas),
      OR(
       AND(_semanaAtual&gt;Prevs!I$6,_tipo="Semanal"),
       AND(_mes&gt;AF$2,_tipo="Mensal")
      )), 0,
IF($G107&gt;0,INDEX($O$4:$Z$323,$G107,T$2),0)+IF($H107&gt;0,INDEX($O$4:$Z$323,$H107,T$2),0)+IF($I107&gt;0,INDEX($O$4:$Z$323,$I107,T$2),0)+IF($J107&gt;0,INDEX($O$4:$Z$323,$J107,T$2),0)+IF($K107&gt;0,INDEX($O$4:$Z$323,$K107,T$2),0)+IF($L107&gt;0,INDEX($O$4:$Z$323,$L107,T$2),0))</f>
        <v>0</v>
      </c>
      <c r="AG107" s="259">
        <f>IF(AND(NOT(_incrementaisPassadas),
      OR(
       AND(_semanaAtual&gt;Prevs!J$6,_tipo="Semanal"),
       AND(_mes&gt;AG$2,_tipo="Mensal")
      )), 0,
IF($G107&gt;0,INDEX($O$4:$Z$323,$G107,U$2),0)+IF($H107&gt;0,INDEX($O$4:$Z$323,$H107,U$2),0)+IF($I107&gt;0,INDEX($O$4:$Z$323,$I107,U$2),0)+IF($J107&gt;0,INDEX($O$4:$Z$323,$J107,U$2),0)+IF($K107&gt;0,INDEX($O$4:$Z$323,$K107,U$2),0)+IF($L107&gt;0,INDEX($O$4:$Z$323,$L107,U$2),0))</f>
        <v>0</v>
      </c>
      <c r="AH107" s="259">
        <f>IF(AND(NOT(_incrementaisPassadas),
      OR(
       AND(_semanaAtual&gt;Prevs!K$6,_tipo="Semanal"),
       AND(_mes&gt;AH$2,_tipo="Mensal")
      )), 0,
IF($G107&gt;0,INDEX($O$4:$Z$323,$G107,V$2),0)+IF($H107&gt;0,INDEX($O$4:$Z$323,$H107,V$2),0)+IF($I107&gt;0,INDEX($O$4:$Z$323,$I107,V$2),0)+IF($J107&gt;0,INDEX($O$4:$Z$323,$J107,V$2),0)+IF($K107&gt;0,INDEX($O$4:$Z$323,$K107,V$2),0)+IF($L107&gt;0,INDEX($O$4:$Z$323,$L107,V$2),0))</f>
        <v>0</v>
      </c>
      <c r="AI107" s="259">
        <f>IF(AND(NOT(_incrementaisPassadas),
      OR(
       AND(_semanaAtual&gt;Prevs!L$6,_tipo="Semanal"),
       AND(_mes&gt;AI$2,_tipo="Mensal")
      )), 0,
IF($G107&gt;0,INDEX($O$4:$Z$323,$G107,W$2),0)+IF($H107&gt;0,INDEX($O$4:$Z$323,$H107,W$2),0)+IF($I107&gt;0,INDEX($O$4:$Z$323,$I107,W$2),0)+IF($J107&gt;0,INDEX($O$4:$Z$323,$J107,W$2),0)+IF($K107&gt;0,INDEX($O$4:$Z$323,$K107,W$2),0)+IF($L107&gt;0,INDEX($O$4:$Z$323,$L107,W$2),0))</f>
        <v>0</v>
      </c>
      <c r="AJ107" s="259">
        <f>IF(AND(NOT(_incrementaisPassadas),
      OR(
       AND(_semanaAtual&gt;Prevs!M$6,_tipo="Semanal"),
       AND(_mes&gt;AJ$2,_tipo="Mensal")
      )), 0,
IF($G107&gt;0,INDEX($O$4:$Z$323,$G107,X$2),0)+IF($H107&gt;0,INDEX($O$4:$Z$323,$H107,X$2),0)+IF($I107&gt;0,INDEX($O$4:$Z$323,$I107,X$2),0)+IF($J107&gt;0,INDEX($O$4:$Z$323,$J107,X$2),0)+IF($K107&gt;0,INDEX($O$4:$Z$323,$K107,X$2),0)+IF($L107&gt;0,INDEX($O$4:$Z$323,$L107,X$2),0))</f>
        <v>0</v>
      </c>
      <c r="AK107" s="259">
        <f>IF(AND(NOT(_incrementaisPassadas),
      OR(
       AND(_semanaAtual&gt;Prevs!N$6,_tipo="Semanal"),
       AND(_mes&gt;AK$2,_tipo="Mensal")
      )), 0,
IF($G107&gt;0,INDEX($O$4:$Z$323,$G107,Y$2),0)+IF($H107&gt;0,INDEX($O$4:$Z$323,$H107,Y$2),0)+IF($I107&gt;0,INDEX($O$4:$Z$323,$I107,Y$2),0)+IF($J107&gt;0,INDEX($O$4:$Z$323,$J107,Y$2),0)+IF($K107&gt;0,INDEX($O$4:$Z$323,$K107,Y$2),0)+IF($L107&gt;0,INDEX($O$4:$Z$323,$L107,Y$2),0))</f>
        <v>0</v>
      </c>
      <c r="AL107" s="259">
        <f>IF(AND(NOT(_incrementaisPassadas),
      OR(
       AND(_semanaAtual&gt;Prevs!O$6,_tipo="Semanal"),
       AND(_mes&gt;AL$2,_tipo="Mensal")
      )), 0,
IF($G107&gt;0,INDEX($O$4:$Z$323,$G107,Z$2),0)+IF($H107&gt;0,INDEX($O$4:$Z$323,$H107,Z$2),0)+IF($I107&gt;0,INDEX($O$4:$Z$323,$I107,Z$2),0)+IF($J107&gt;0,INDEX($O$4:$Z$323,$J107,Z$2),0)+IF($K107&gt;0,INDEX($O$4:$Z$323,$K107,Z$2),0)+IF($L107&gt;0,INDEX($O$4:$Z$323,$L107,Z$2),0))</f>
        <v>0</v>
      </c>
      <c r="AM107" s="186">
        <f t="shared" si="12"/>
        <v>45</v>
      </c>
      <c r="AN107">
        <f t="shared" si="13"/>
        <v>46</v>
      </c>
      <c r="AO107">
        <f t="shared" si="14"/>
        <v>42</v>
      </c>
      <c r="AP107">
        <f t="shared" si="15"/>
        <v>29</v>
      </c>
      <c r="AQ107">
        <f t="shared" si="16"/>
        <v>23</v>
      </c>
      <c r="AR107">
        <f t="shared" si="17"/>
        <v>21</v>
      </c>
      <c r="AS107">
        <f t="shared" si="18"/>
        <v>18</v>
      </c>
      <c r="AT107">
        <f t="shared" si="19"/>
        <v>16</v>
      </c>
      <c r="AU107">
        <f t="shared" si="20"/>
        <v>22</v>
      </c>
      <c r="AV107">
        <f t="shared" si="21"/>
        <v>27</v>
      </c>
      <c r="AW107">
        <f t="shared" si="22"/>
        <v>27</v>
      </c>
      <c r="AX107">
        <f t="shared" si="23"/>
        <v>36</v>
      </c>
      <c r="AY107" s="186">
        <f>AY120+AY121</f>
        <v>0</v>
      </c>
      <c r="BC107" s="259">
        <v>109</v>
      </c>
    </row>
    <row r="108" spans="1:56" hidden="1" x14ac:dyDescent="0.25">
      <c r="A108" s="113">
        <v>105</v>
      </c>
      <c r="B108" s="176"/>
      <c r="C108" s="113">
        <v>0</v>
      </c>
      <c r="D108" s="113">
        <v>0</v>
      </c>
      <c r="E108" s="113" t="s">
        <v>686</v>
      </c>
      <c r="F108" s="113" t="s">
        <v>686</v>
      </c>
      <c r="G108" s="357"/>
      <c r="H108" s="357"/>
      <c r="N108" s="113">
        <f>MATCH(A108,Entrada!$A$53:$A$372,0)</f>
        <v>105</v>
      </c>
      <c r="O108">
        <f>IF(NOT(ISNA($N108)),INDEX(Entrada!$C$53:$N$372,$N108,O$2),0)</f>
        <v>0</v>
      </c>
      <c r="P108">
        <f>IF(NOT(ISNA($N108)),INDEX(Entrada!$C$53:$N$372,$N108,P$2),0)</f>
        <v>0</v>
      </c>
      <c r="Q108">
        <f>IF(NOT(ISNA($N108)),INDEX(Entrada!$C$53:$N$372,$N108,Q$2),0)</f>
        <v>0</v>
      </c>
      <c r="R108">
        <f>IF(NOT(ISNA($N108)),INDEX(Entrada!$C$53:$N$372,$N108,R$2),0)</f>
        <v>0</v>
      </c>
      <c r="S108">
        <f>IF(NOT(ISNA($N108)),INDEX(Entrada!$C$53:$N$372,$N108,S$2),0)</f>
        <v>0</v>
      </c>
      <c r="T108">
        <f>IF(NOT(ISNA($N108)),INDEX(Entrada!$C$53:$N$372,$N108,T$2),0)</f>
        <v>0</v>
      </c>
      <c r="U108">
        <f>IF(NOT(ISNA($N108)),INDEX(Entrada!$C$53:$N$372,$N108,U$2),0)</f>
        <v>0</v>
      </c>
      <c r="V108" s="192">
        <f>IF(NOT(ISNA($N108)),INDEX(Entrada!$C$53:$N$372,$N108,V$2),0)</f>
        <v>0</v>
      </c>
      <c r="W108" s="192">
        <f>IF(NOT(ISNA($N108)),INDEX(Entrada!$C$53:$N$372,$N108,W$2),0)</f>
        <v>0</v>
      </c>
      <c r="X108" s="192">
        <f>IF(NOT(ISNA($N108)),INDEX(Entrada!$C$53:$N$372,$N108,X$2),0)</f>
        <v>0</v>
      </c>
      <c r="Y108" s="192">
        <f>IF(NOT(ISNA($N108)),INDEX(Entrada!$C$53:$N$372,$N108,Y$2),0)</f>
        <v>0</v>
      </c>
      <c r="Z108" s="192">
        <f>IF(NOT(ISNA($N108)),INDEX(Entrada!$C$53:$N$372,$N108,Z$2),0)</f>
        <v>0</v>
      </c>
      <c r="AA108" s="259">
        <f>IF(AND(NOT(_incrementaisPassadas),
      OR(
       AND(_semanaAtual&gt;Prevs!D$6,_tipo="Semanal"),
       AND(_mes&gt;AA$2,_tipo="Mensal")
      )), 0,
IF($G108&gt;0,INDEX($O$4:$Z$323,$G108,O$2),0)+IF($H108&gt;0,INDEX($O$4:$Z$323,$H108,O$2),0)+IF($I108&gt;0,INDEX($O$4:$Z$323,$I108,O$2),0)+IF($J108&gt;0,INDEX($O$4:$Z$323,$J108,O$2),0)+IF($K108&gt;0,INDEX($O$4:$Z$323,$K108,O$2),0)+IF($L108&gt;0,INDEX($O$4:$Z$323,$L108,O$2),0))</f>
        <v>0</v>
      </c>
      <c r="AB108" s="259">
        <f>IF(AND(NOT(_incrementaisPassadas),
      OR(
       AND(_semanaAtual&gt;Prevs!E$6,_tipo="Semanal"),
       AND(_mes&gt;AB$2,_tipo="Mensal")
      )), 0,
IF($G108&gt;0,INDEX($O$4:$Z$323,$G108,P$2),0)+IF($H108&gt;0,INDEX($O$4:$Z$323,$H108,P$2),0)+IF($I108&gt;0,INDEX($O$4:$Z$323,$I108,P$2),0)+IF($J108&gt;0,INDEX($O$4:$Z$323,$J108,P$2),0)+IF($K108&gt;0,INDEX($O$4:$Z$323,$K108,P$2),0)+IF($L108&gt;0,INDEX($O$4:$Z$323,$L108,P$2),0))</f>
        <v>0</v>
      </c>
      <c r="AC108" s="259">
        <f>IF(AND(NOT(_incrementaisPassadas),
      OR(
       AND(_semanaAtual&gt;Prevs!F$6,_tipo="Semanal"),
       AND(_mes&gt;AC$2,_tipo="Mensal")
      )), 0,
IF($G108&gt;0,INDEX($O$4:$Z$323,$G108,Q$2),0)+IF($H108&gt;0,INDEX($O$4:$Z$323,$H108,Q$2),0)+IF($I108&gt;0,INDEX($O$4:$Z$323,$I108,Q$2),0)+IF($J108&gt;0,INDEX($O$4:$Z$323,$J108,Q$2),0)+IF($K108&gt;0,INDEX($O$4:$Z$323,$K108,Q$2),0)+IF($L108&gt;0,INDEX($O$4:$Z$323,$L108,Q$2),0))</f>
        <v>0</v>
      </c>
      <c r="AD108" s="259">
        <f>IF(AND(NOT(_incrementaisPassadas),
      OR(
       AND(_semanaAtual&gt;Prevs!G$6,_tipo="Semanal"),
       AND(_mes&gt;AD$2,_tipo="Mensal")
      )), 0,
IF($G108&gt;0,INDEX($O$4:$Z$323,$G108,R$2),0)+IF($H108&gt;0,INDEX($O$4:$Z$323,$H108,R$2),0)+IF($I108&gt;0,INDEX($O$4:$Z$323,$I108,R$2),0)+IF($J108&gt;0,INDEX($O$4:$Z$323,$J108,R$2),0)+IF($K108&gt;0,INDEX($O$4:$Z$323,$K108,R$2),0)+IF($L108&gt;0,INDEX($O$4:$Z$323,$L108,R$2),0))</f>
        <v>0</v>
      </c>
      <c r="AE108" s="259">
        <f>IF(AND(NOT(_incrementaisPassadas),
      OR(
       AND(_semanaAtual&gt;Prevs!H$6,_tipo="Semanal"),
       AND(_mes&gt;AE$2,_tipo="Mensal")
      )), 0,
IF($G108&gt;0,INDEX($O$4:$Z$323,$G108,S$2),0)+IF($H108&gt;0,INDEX($O$4:$Z$323,$H108,S$2),0)+IF($I108&gt;0,INDEX($O$4:$Z$323,$I108,S$2),0)+IF($J108&gt;0,INDEX($O$4:$Z$323,$J108,S$2),0)+IF($K108&gt;0,INDEX($O$4:$Z$323,$K108,S$2),0)+IF($L108&gt;0,INDEX($O$4:$Z$323,$L108,S$2),0))</f>
        <v>0</v>
      </c>
      <c r="AF108" s="259">
        <f>IF(AND(NOT(_incrementaisPassadas),
      OR(
       AND(_semanaAtual&gt;Prevs!I$6,_tipo="Semanal"),
       AND(_mes&gt;AF$2,_tipo="Mensal")
      )), 0,
IF($G108&gt;0,INDEX($O$4:$Z$323,$G108,T$2),0)+IF($H108&gt;0,INDEX($O$4:$Z$323,$H108,T$2),0)+IF($I108&gt;0,INDEX($O$4:$Z$323,$I108,T$2),0)+IF($J108&gt;0,INDEX($O$4:$Z$323,$J108,T$2),0)+IF($K108&gt;0,INDEX($O$4:$Z$323,$K108,T$2),0)+IF($L108&gt;0,INDEX($O$4:$Z$323,$L108,T$2),0))</f>
        <v>0</v>
      </c>
      <c r="AG108" s="259">
        <f>IF(AND(NOT(_incrementaisPassadas),
      OR(
       AND(_semanaAtual&gt;Prevs!J$6,_tipo="Semanal"),
       AND(_mes&gt;AG$2,_tipo="Mensal")
      )), 0,
IF($G108&gt;0,INDEX($O$4:$Z$323,$G108,U$2),0)+IF($H108&gt;0,INDEX($O$4:$Z$323,$H108,U$2),0)+IF($I108&gt;0,INDEX($O$4:$Z$323,$I108,U$2),0)+IF($J108&gt;0,INDEX($O$4:$Z$323,$J108,U$2),0)+IF($K108&gt;0,INDEX($O$4:$Z$323,$K108,U$2),0)+IF($L108&gt;0,INDEX($O$4:$Z$323,$L108,U$2),0))</f>
        <v>0</v>
      </c>
      <c r="AH108" s="259">
        <f>IF(AND(NOT(_incrementaisPassadas),
      OR(
       AND(_semanaAtual&gt;Prevs!K$6,_tipo="Semanal"),
       AND(_mes&gt;AH$2,_tipo="Mensal")
      )), 0,
IF($G108&gt;0,INDEX($O$4:$Z$323,$G108,V$2),0)+IF($H108&gt;0,INDEX($O$4:$Z$323,$H108,V$2),0)+IF($I108&gt;0,INDEX($O$4:$Z$323,$I108,V$2),0)+IF($J108&gt;0,INDEX($O$4:$Z$323,$J108,V$2),0)+IF($K108&gt;0,INDEX($O$4:$Z$323,$K108,V$2),0)+IF($L108&gt;0,INDEX($O$4:$Z$323,$L108,V$2),0))</f>
        <v>0</v>
      </c>
      <c r="AI108" s="259">
        <f>IF(AND(NOT(_incrementaisPassadas),
      OR(
       AND(_semanaAtual&gt;Prevs!L$6,_tipo="Semanal"),
       AND(_mes&gt;AI$2,_tipo="Mensal")
      )), 0,
IF($G108&gt;0,INDEX($O$4:$Z$323,$G108,W$2),0)+IF($H108&gt;0,INDEX($O$4:$Z$323,$H108,W$2),0)+IF($I108&gt;0,INDEX($O$4:$Z$323,$I108,W$2),0)+IF($J108&gt;0,INDEX($O$4:$Z$323,$J108,W$2),0)+IF($K108&gt;0,INDEX($O$4:$Z$323,$K108,W$2),0)+IF($L108&gt;0,INDEX($O$4:$Z$323,$L108,W$2),0))</f>
        <v>0</v>
      </c>
      <c r="AJ108" s="259">
        <f>IF(AND(NOT(_incrementaisPassadas),
      OR(
       AND(_semanaAtual&gt;Prevs!M$6,_tipo="Semanal"),
       AND(_mes&gt;AJ$2,_tipo="Mensal")
      )), 0,
IF($G108&gt;0,INDEX($O$4:$Z$323,$G108,X$2),0)+IF($H108&gt;0,INDEX($O$4:$Z$323,$H108,X$2),0)+IF($I108&gt;0,INDEX($O$4:$Z$323,$I108,X$2),0)+IF($J108&gt;0,INDEX($O$4:$Z$323,$J108,X$2),0)+IF($K108&gt;0,INDEX($O$4:$Z$323,$K108,X$2),0)+IF($L108&gt;0,INDEX($O$4:$Z$323,$L108,X$2),0))</f>
        <v>0</v>
      </c>
      <c r="AK108" s="259">
        <f>IF(AND(NOT(_incrementaisPassadas),
      OR(
       AND(_semanaAtual&gt;Prevs!N$6,_tipo="Semanal"),
       AND(_mes&gt;AK$2,_tipo="Mensal")
      )), 0,
IF($G108&gt;0,INDEX($O$4:$Z$323,$G108,Y$2),0)+IF($H108&gt;0,INDEX($O$4:$Z$323,$H108,Y$2),0)+IF($I108&gt;0,INDEX($O$4:$Z$323,$I108,Y$2),0)+IF($J108&gt;0,INDEX($O$4:$Z$323,$J108,Y$2),0)+IF($K108&gt;0,INDEX($O$4:$Z$323,$K108,Y$2),0)+IF($L108&gt;0,INDEX($O$4:$Z$323,$L108,Y$2),0))</f>
        <v>0</v>
      </c>
      <c r="AL108" s="259">
        <f>IF(AND(NOT(_incrementaisPassadas),
      OR(
       AND(_semanaAtual&gt;Prevs!O$6,_tipo="Semanal"),
       AND(_mes&gt;AL$2,_tipo="Mensal")
      )), 0,
IF($G108&gt;0,INDEX($O$4:$Z$323,$G108,Z$2),0)+IF($H108&gt;0,INDEX($O$4:$Z$323,$H108,Z$2),0)+IF($I108&gt;0,INDEX($O$4:$Z$323,$I108,Z$2),0)+IF($J108&gt;0,INDEX($O$4:$Z$323,$J108,Z$2),0)+IF($K108&gt;0,INDEX($O$4:$Z$323,$K108,Z$2),0)+IF($L108&gt;0,INDEX($O$4:$Z$323,$L108,Z$2),0))</f>
        <v>0</v>
      </c>
      <c r="AM108" s="113">
        <f t="shared" si="12"/>
        <v>0</v>
      </c>
      <c r="AN108">
        <f t="shared" si="13"/>
        <v>0</v>
      </c>
      <c r="AO108">
        <f t="shared" si="14"/>
        <v>0</v>
      </c>
      <c r="AP108">
        <f t="shared" si="15"/>
        <v>0</v>
      </c>
      <c r="AQ108">
        <f t="shared" si="16"/>
        <v>0</v>
      </c>
      <c r="AR108">
        <f t="shared" si="17"/>
        <v>0</v>
      </c>
      <c r="AS108">
        <f t="shared" si="18"/>
        <v>0</v>
      </c>
      <c r="AT108">
        <f t="shared" si="19"/>
        <v>0</v>
      </c>
      <c r="AU108">
        <f t="shared" si="20"/>
        <v>0</v>
      </c>
      <c r="AV108">
        <f t="shared" si="21"/>
        <v>0</v>
      </c>
      <c r="AW108">
        <f t="shared" si="22"/>
        <v>0</v>
      </c>
      <c r="AX108">
        <f t="shared" si="23"/>
        <v>0</v>
      </c>
    </row>
    <row r="109" spans="1:56" hidden="1" x14ac:dyDescent="0.25">
      <c r="A109" s="113">
        <v>106</v>
      </c>
      <c r="B109" s="176"/>
      <c r="C109" s="113">
        <v>0</v>
      </c>
      <c r="D109" s="113">
        <v>0</v>
      </c>
      <c r="E109" s="113" t="s">
        <v>686</v>
      </c>
      <c r="F109" s="113" t="s">
        <v>686</v>
      </c>
      <c r="G109" s="357"/>
      <c r="H109" s="357"/>
      <c r="N109" s="113">
        <f>MATCH(A109,Entrada!$A$53:$A$372,0)</f>
        <v>106</v>
      </c>
      <c r="O109">
        <f>IF(NOT(ISNA($N109)),INDEX(Entrada!$C$53:$N$372,$N109,O$2),0)</f>
        <v>0</v>
      </c>
      <c r="P109">
        <f>IF(NOT(ISNA($N109)),INDEX(Entrada!$C$53:$N$372,$N109,P$2),0)</f>
        <v>0</v>
      </c>
      <c r="Q109">
        <f>IF(NOT(ISNA($N109)),INDEX(Entrada!$C$53:$N$372,$N109,Q$2),0)</f>
        <v>0</v>
      </c>
      <c r="R109">
        <f>IF(NOT(ISNA($N109)),INDEX(Entrada!$C$53:$N$372,$N109,R$2),0)</f>
        <v>0</v>
      </c>
      <c r="S109">
        <f>IF(NOT(ISNA($N109)),INDEX(Entrada!$C$53:$N$372,$N109,S$2),0)</f>
        <v>0</v>
      </c>
      <c r="T109">
        <f>IF(NOT(ISNA($N109)),INDEX(Entrada!$C$53:$N$372,$N109,T$2),0)</f>
        <v>0</v>
      </c>
      <c r="U109">
        <f>IF(NOT(ISNA($N109)),INDEX(Entrada!$C$53:$N$372,$N109,U$2),0)</f>
        <v>0</v>
      </c>
      <c r="V109" s="192">
        <f>IF(NOT(ISNA($N109)),INDEX(Entrada!$C$53:$N$372,$N109,V$2),0)</f>
        <v>0</v>
      </c>
      <c r="W109" s="192">
        <f>IF(NOT(ISNA($N109)),INDEX(Entrada!$C$53:$N$372,$N109,W$2),0)</f>
        <v>0</v>
      </c>
      <c r="X109" s="192">
        <f>IF(NOT(ISNA($N109)),INDEX(Entrada!$C$53:$N$372,$N109,X$2),0)</f>
        <v>0</v>
      </c>
      <c r="Y109" s="192">
        <f>IF(NOT(ISNA($N109)),INDEX(Entrada!$C$53:$N$372,$N109,Y$2),0)</f>
        <v>0</v>
      </c>
      <c r="Z109" s="192">
        <f>IF(NOT(ISNA($N109)),INDEX(Entrada!$C$53:$N$372,$N109,Z$2),0)</f>
        <v>0</v>
      </c>
      <c r="AA109" s="259">
        <f>IF(AND(NOT(_incrementaisPassadas),
      OR(
       AND(_semanaAtual&gt;Prevs!D$6,_tipo="Semanal"),
       AND(_mes&gt;AA$2,_tipo="Mensal")
      )), 0,
IF($G109&gt;0,INDEX($O$4:$Z$323,$G109,O$2),0)+IF($H109&gt;0,INDEX($O$4:$Z$323,$H109,O$2),0)+IF($I109&gt;0,INDEX($O$4:$Z$323,$I109,O$2),0)+IF($J109&gt;0,INDEX($O$4:$Z$323,$J109,O$2),0)+IF($K109&gt;0,INDEX($O$4:$Z$323,$K109,O$2),0)+IF($L109&gt;0,INDEX($O$4:$Z$323,$L109,O$2),0))</f>
        <v>0</v>
      </c>
      <c r="AB109" s="259">
        <f>IF(AND(NOT(_incrementaisPassadas),
      OR(
       AND(_semanaAtual&gt;Prevs!E$6,_tipo="Semanal"),
       AND(_mes&gt;AB$2,_tipo="Mensal")
      )), 0,
IF($G109&gt;0,INDEX($O$4:$Z$323,$G109,P$2),0)+IF($H109&gt;0,INDEX($O$4:$Z$323,$H109,P$2),0)+IF($I109&gt;0,INDEX($O$4:$Z$323,$I109,P$2),0)+IF($J109&gt;0,INDEX($O$4:$Z$323,$J109,P$2),0)+IF($K109&gt;0,INDEX($O$4:$Z$323,$K109,P$2),0)+IF($L109&gt;0,INDEX($O$4:$Z$323,$L109,P$2),0))</f>
        <v>0</v>
      </c>
      <c r="AC109" s="259">
        <f>IF(AND(NOT(_incrementaisPassadas),
      OR(
       AND(_semanaAtual&gt;Prevs!F$6,_tipo="Semanal"),
       AND(_mes&gt;AC$2,_tipo="Mensal")
      )), 0,
IF($G109&gt;0,INDEX($O$4:$Z$323,$G109,Q$2),0)+IF($H109&gt;0,INDEX($O$4:$Z$323,$H109,Q$2),0)+IF($I109&gt;0,INDEX($O$4:$Z$323,$I109,Q$2),0)+IF($J109&gt;0,INDEX($O$4:$Z$323,$J109,Q$2),0)+IF($K109&gt;0,INDEX($O$4:$Z$323,$K109,Q$2),0)+IF($L109&gt;0,INDEX($O$4:$Z$323,$L109,Q$2),0))</f>
        <v>0</v>
      </c>
      <c r="AD109" s="259">
        <f>IF(AND(NOT(_incrementaisPassadas),
      OR(
       AND(_semanaAtual&gt;Prevs!G$6,_tipo="Semanal"),
       AND(_mes&gt;AD$2,_tipo="Mensal")
      )), 0,
IF($G109&gt;0,INDEX($O$4:$Z$323,$G109,R$2),0)+IF($H109&gt;0,INDEX($O$4:$Z$323,$H109,R$2),0)+IF($I109&gt;0,INDEX($O$4:$Z$323,$I109,R$2),0)+IF($J109&gt;0,INDEX($O$4:$Z$323,$J109,R$2),0)+IF($K109&gt;0,INDEX($O$4:$Z$323,$K109,R$2),0)+IF($L109&gt;0,INDEX($O$4:$Z$323,$L109,R$2),0))</f>
        <v>0</v>
      </c>
      <c r="AE109" s="259">
        <f>IF(AND(NOT(_incrementaisPassadas),
      OR(
       AND(_semanaAtual&gt;Prevs!H$6,_tipo="Semanal"),
       AND(_mes&gt;AE$2,_tipo="Mensal")
      )), 0,
IF($G109&gt;0,INDEX($O$4:$Z$323,$G109,S$2),0)+IF($H109&gt;0,INDEX($O$4:$Z$323,$H109,S$2),0)+IF($I109&gt;0,INDEX($O$4:$Z$323,$I109,S$2),0)+IF($J109&gt;0,INDEX($O$4:$Z$323,$J109,S$2),0)+IF($K109&gt;0,INDEX($O$4:$Z$323,$K109,S$2),0)+IF($L109&gt;0,INDEX($O$4:$Z$323,$L109,S$2),0))</f>
        <v>0</v>
      </c>
      <c r="AF109" s="259">
        <f>IF(AND(NOT(_incrementaisPassadas),
      OR(
       AND(_semanaAtual&gt;Prevs!I$6,_tipo="Semanal"),
       AND(_mes&gt;AF$2,_tipo="Mensal")
      )), 0,
IF($G109&gt;0,INDEX($O$4:$Z$323,$G109,T$2),0)+IF($H109&gt;0,INDEX($O$4:$Z$323,$H109,T$2),0)+IF($I109&gt;0,INDEX($O$4:$Z$323,$I109,T$2),0)+IF($J109&gt;0,INDEX($O$4:$Z$323,$J109,T$2),0)+IF($K109&gt;0,INDEX($O$4:$Z$323,$K109,T$2),0)+IF($L109&gt;0,INDEX($O$4:$Z$323,$L109,T$2),0))</f>
        <v>0</v>
      </c>
      <c r="AG109" s="259">
        <f>IF(AND(NOT(_incrementaisPassadas),
      OR(
       AND(_semanaAtual&gt;Prevs!J$6,_tipo="Semanal"),
       AND(_mes&gt;AG$2,_tipo="Mensal")
      )), 0,
IF($G109&gt;0,INDEX($O$4:$Z$323,$G109,U$2),0)+IF($H109&gt;0,INDEX($O$4:$Z$323,$H109,U$2),0)+IF($I109&gt;0,INDEX($O$4:$Z$323,$I109,U$2),0)+IF($J109&gt;0,INDEX($O$4:$Z$323,$J109,U$2),0)+IF($K109&gt;0,INDEX($O$4:$Z$323,$K109,U$2),0)+IF($L109&gt;0,INDEX($O$4:$Z$323,$L109,U$2),0))</f>
        <v>0</v>
      </c>
      <c r="AH109" s="259">
        <f>IF(AND(NOT(_incrementaisPassadas),
      OR(
       AND(_semanaAtual&gt;Prevs!K$6,_tipo="Semanal"),
       AND(_mes&gt;AH$2,_tipo="Mensal")
      )), 0,
IF($G109&gt;0,INDEX($O$4:$Z$323,$G109,V$2),0)+IF($H109&gt;0,INDEX($O$4:$Z$323,$H109,V$2),0)+IF($I109&gt;0,INDEX($O$4:$Z$323,$I109,V$2),0)+IF($J109&gt;0,INDEX($O$4:$Z$323,$J109,V$2),0)+IF($K109&gt;0,INDEX($O$4:$Z$323,$K109,V$2),0)+IF($L109&gt;0,INDEX($O$4:$Z$323,$L109,V$2),0))</f>
        <v>0</v>
      </c>
      <c r="AI109" s="259">
        <f>IF(AND(NOT(_incrementaisPassadas),
      OR(
       AND(_semanaAtual&gt;Prevs!L$6,_tipo="Semanal"),
       AND(_mes&gt;AI$2,_tipo="Mensal")
      )), 0,
IF($G109&gt;0,INDEX($O$4:$Z$323,$G109,W$2),0)+IF($H109&gt;0,INDEX($O$4:$Z$323,$H109,W$2),0)+IF($I109&gt;0,INDEX($O$4:$Z$323,$I109,W$2),0)+IF($J109&gt;0,INDEX($O$4:$Z$323,$J109,W$2),0)+IF($K109&gt;0,INDEX($O$4:$Z$323,$K109,W$2),0)+IF($L109&gt;0,INDEX($O$4:$Z$323,$L109,W$2),0))</f>
        <v>0</v>
      </c>
      <c r="AJ109" s="259">
        <f>IF(AND(NOT(_incrementaisPassadas),
      OR(
       AND(_semanaAtual&gt;Prevs!M$6,_tipo="Semanal"),
       AND(_mes&gt;AJ$2,_tipo="Mensal")
      )), 0,
IF($G109&gt;0,INDEX($O$4:$Z$323,$G109,X$2),0)+IF($H109&gt;0,INDEX($O$4:$Z$323,$H109,X$2),0)+IF($I109&gt;0,INDEX($O$4:$Z$323,$I109,X$2),0)+IF($J109&gt;0,INDEX($O$4:$Z$323,$J109,X$2),0)+IF($K109&gt;0,INDEX($O$4:$Z$323,$K109,X$2),0)+IF($L109&gt;0,INDEX($O$4:$Z$323,$L109,X$2),0))</f>
        <v>0</v>
      </c>
      <c r="AK109" s="259">
        <f>IF(AND(NOT(_incrementaisPassadas),
      OR(
       AND(_semanaAtual&gt;Prevs!N$6,_tipo="Semanal"),
       AND(_mes&gt;AK$2,_tipo="Mensal")
      )), 0,
IF($G109&gt;0,INDEX($O$4:$Z$323,$G109,Y$2),0)+IF($H109&gt;0,INDEX($O$4:$Z$323,$H109,Y$2),0)+IF($I109&gt;0,INDEX($O$4:$Z$323,$I109,Y$2),0)+IF($J109&gt;0,INDEX($O$4:$Z$323,$J109,Y$2),0)+IF($K109&gt;0,INDEX($O$4:$Z$323,$K109,Y$2),0)+IF($L109&gt;0,INDEX($O$4:$Z$323,$L109,Y$2),0))</f>
        <v>0</v>
      </c>
      <c r="AL109" s="259">
        <f>IF(AND(NOT(_incrementaisPassadas),
      OR(
       AND(_semanaAtual&gt;Prevs!O$6,_tipo="Semanal"),
       AND(_mes&gt;AL$2,_tipo="Mensal")
      )), 0,
IF($G109&gt;0,INDEX($O$4:$Z$323,$G109,Z$2),0)+IF($H109&gt;0,INDEX($O$4:$Z$323,$H109,Z$2),0)+IF($I109&gt;0,INDEX($O$4:$Z$323,$I109,Z$2),0)+IF($J109&gt;0,INDEX($O$4:$Z$323,$J109,Z$2),0)+IF($K109&gt;0,INDEX($O$4:$Z$323,$K109,Z$2),0)+IF($L109&gt;0,INDEX($O$4:$Z$323,$L109,Z$2),0))</f>
        <v>0</v>
      </c>
      <c r="AM109" s="113">
        <f t="shared" si="12"/>
        <v>0</v>
      </c>
      <c r="AN109">
        <f t="shared" si="13"/>
        <v>0</v>
      </c>
      <c r="AO109">
        <f t="shared" si="14"/>
        <v>0</v>
      </c>
      <c r="AP109">
        <f t="shared" si="15"/>
        <v>0</v>
      </c>
      <c r="AQ109">
        <f t="shared" si="16"/>
        <v>0</v>
      </c>
      <c r="AR109">
        <f t="shared" si="17"/>
        <v>0</v>
      </c>
      <c r="AS109">
        <f t="shared" si="18"/>
        <v>0</v>
      </c>
      <c r="AT109">
        <f t="shared" si="19"/>
        <v>0</v>
      </c>
      <c r="AU109">
        <f t="shared" si="20"/>
        <v>0</v>
      </c>
      <c r="AV109">
        <f t="shared" si="21"/>
        <v>0</v>
      </c>
      <c r="AW109">
        <f t="shared" si="22"/>
        <v>0</v>
      </c>
      <c r="AX109">
        <f t="shared" si="23"/>
        <v>0</v>
      </c>
    </row>
    <row r="110" spans="1:56" hidden="1" x14ac:dyDescent="0.25">
      <c r="A110" s="113">
        <v>107</v>
      </c>
      <c r="B110" s="176"/>
      <c r="C110" s="113">
        <v>0</v>
      </c>
      <c r="D110" s="113">
        <v>0</v>
      </c>
      <c r="E110" s="113" t="s">
        <v>686</v>
      </c>
      <c r="F110" s="113" t="s">
        <v>686</v>
      </c>
      <c r="G110" s="357"/>
      <c r="H110" s="357"/>
      <c r="N110" s="113">
        <f>MATCH(A110,Entrada!$A$53:$A$372,0)</f>
        <v>107</v>
      </c>
      <c r="O110">
        <f>IF(NOT(ISNA($N110)),INDEX(Entrada!$C$53:$N$372,$N110,O$2),0)</f>
        <v>0</v>
      </c>
      <c r="P110">
        <f>IF(NOT(ISNA($N110)),INDEX(Entrada!$C$53:$N$372,$N110,P$2),0)</f>
        <v>0</v>
      </c>
      <c r="Q110">
        <f>IF(NOT(ISNA($N110)),INDEX(Entrada!$C$53:$N$372,$N110,Q$2),0)</f>
        <v>0</v>
      </c>
      <c r="R110">
        <f>IF(NOT(ISNA($N110)),INDEX(Entrada!$C$53:$N$372,$N110,R$2),0)</f>
        <v>0</v>
      </c>
      <c r="S110">
        <f>IF(NOT(ISNA($N110)),INDEX(Entrada!$C$53:$N$372,$N110,S$2),0)</f>
        <v>0</v>
      </c>
      <c r="T110">
        <f>IF(NOT(ISNA($N110)),INDEX(Entrada!$C$53:$N$372,$N110,T$2),0)</f>
        <v>0</v>
      </c>
      <c r="U110">
        <f>IF(NOT(ISNA($N110)),INDEX(Entrada!$C$53:$N$372,$N110,U$2),0)</f>
        <v>0</v>
      </c>
      <c r="V110" s="192">
        <f>IF(NOT(ISNA($N110)),INDEX(Entrada!$C$53:$N$372,$N110,V$2),0)</f>
        <v>0</v>
      </c>
      <c r="W110" s="192">
        <f>IF(NOT(ISNA($N110)),INDEX(Entrada!$C$53:$N$372,$N110,W$2),0)</f>
        <v>0</v>
      </c>
      <c r="X110" s="192">
        <f>IF(NOT(ISNA($N110)),INDEX(Entrada!$C$53:$N$372,$N110,X$2),0)</f>
        <v>0</v>
      </c>
      <c r="Y110" s="192">
        <f>IF(NOT(ISNA($N110)),INDEX(Entrada!$C$53:$N$372,$N110,Y$2),0)</f>
        <v>0</v>
      </c>
      <c r="Z110" s="192">
        <f>IF(NOT(ISNA($N110)),INDEX(Entrada!$C$53:$N$372,$N110,Z$2),0)</f>
        <v>0</v>
      </c>
      <c r="AA110" s="259">
        <f>IF(AND(NOT(_incrementaisPassadas),
      OR(
       AND(_semanaAtual&gt;Prevs!D$6,_tipo="Semanal"),
       AND(_mes&gt;AA$2,_tipo="Mensal")
      )), 0,
IF($G110&gt;0,INDEX($O$4:$Z$323,$G110,O$2),0)+IF($H110&gt;0,INDEX($O$4:$Z$323,$H110,O$2),0)+IF($I110&gt;0,INDEX($O$4:$Z$323,$I110,O$2),0)+IF($J110&gt;0,INDEX($O$4:$Z$323,$J110,O$2),0)+IF($K110&gt;0,INDEX($O$4:$Z$323,$K110,O$2),0)+IF($L110&gt;0,INDEX($O$4:$Z$323,$L110,O$2),0))</f>
        <v>0</v>
      </c>
      <c r="AB110" s="259">
        <f>IF(AND(NOT(_incrementaisPassadas),
      OR(
       AND(_semanaAtual&gt;Prevs!E$6,_tipo="Semanal"),
       AND(_mes&gt;AB$2,_tipo="Mensal")
      )), 0,
IF($G110&gt;0,INDEX($O$4:$Z$323,$G110,P$2),0)+IF($H110&gt;0,INDEX($O$4:$Z$323,$H110,P$2),0)+IF($I110&gt;0,INDEX($O$4:$Z$323,$I110,P$2),0)+IF($J110&gt;0,INDEX($O$4:$Z$323,$J110,P$2),0)+IF($K110&gt;0,INDEX($O$4:$Z$323,$K110,P$2),0)+IF($L110&gt;0,INDEX($O$4:$Z$323,$L110,P$2),0))</f>
        <v>0</v>
      </c>
      <c r="AC110" s="259">
        <f>IF(AND(NOT(_incrementaisPassadas),
      OR(
       AND(_semanaAtual&gt;Prevs!F$6,_tipo="Semanal"),
       AND(_mes&gt;AC$2,_tipo="Mensal")
      )), 0,
IF($G110&gt;0,INDEX($O$4:$Z$323,$G110,Q$2),0)+IF($H110&gt;0,INDEX($O$4:$Z$323,$H110,Q$2),0)+IF($I110&gt;0,INDEX($O$4:$Z$323,$I110,Q$2),0)+IF($J110&gt;0,INDEX($O$4:$Z$323,$J110,Q$2),0)+IF($K110&gt;0,INDEX($O$4:$Z$323,$K110,Q$2),0)+IF($L110&gt;0,INDEX($O$4:$Z$323,$L110,Q$2),0))</f>
        <v>0</v>
      </c>
      <c r="AD110" s="259">
        <f>IF(AND(NOT(_incrementaisPassadas),
      OR(
       AND(_semanaAtual&gt;Prevs!G$6,_tipo="Semanal"),
       AND(_mes&gt;AD$2,_tipo="Mensal")
      )), 0,
IF($G110&gt;0,INDEX($O$4:$Z$323,$G110,R$2),0)+IF($H110&gt;0,INDEX($O$4:$Z$323,$H110,R$2),0)+IF($I110&gt;0,INDEX($O$4:$Z$323,$I110,R$2),0)+IF($J110&gt;0,INDEX($O$4:$Z$323,$J110,R$2),0)+IF($K110&gt;0,INDEX($O$4:$Z$323,$K110,R$2),0)+IF($L110&gt;0,INDEX($O$4:$Z$323,$L110,R$2),0))</f>
        <v>0</v>
      </c>
      <c r="AE110" s="259">
        <f>IF(AND(NOT(_incrementaisPassadas),
      OR(
       AND(_semanaAtual&gt;Prevs!H$6,_tipo="Semanal"),
       AND(_mes&gt;AE$2,_tipo="Mensal")
      )), 0,
IF($G110&gt;0,INDEX($O$4:$Z$323,$G110,S$2),0)+IF($H110&gt;0,INDEX($O$4:$Z$323,$H110,S$2),0)+IF($I110&gt;0,INDEX($O$4:$Z$323,$I110,S$2),0)+IF($J110&gt;0,INDEX($O$4:$Z$323,$J110,S$2),0)+IF($K110&gt;0,INDEX($O$4:$Z$323,$K110,S$2),0)+IF($L110&gt;0,INDEX($O$4:$Z$323,$L110,S$2),0))</f>
        <v>0</v>
      </c>
      <c r="AF110" s="259">
        <f>IF(AND(NOT(_incrementaisPassadas),
      OR(
       AND(_semanaAtual&gt;Prevs!I$6,_tipo="Semanal"),
       AND(_mes&gt;AF$2,_tipo="Mensal")
      )), 0,
IF($G110&gt;0,INDEX($O$4:$Z$323,$G110,T$2),0)+IF($H110&gt;0,INDEX($O$4:$Z$323,$H110,T$2),0)+IF($I110&gt;0,INDEX($O$4:$Z$323,$I110,T$2),0)+IF($J110&gt;0,INDEX($O$4:$Z$323,$J110,T$2),0)+IF($K110&gt;0,INDEX($O$4:$Z$323,$K110,T$2),0)+IF($L110&gt;0,INDEX($O$4:$Z$323,$L110,T$2),0))</f>
        <v>0</v>
      </c>
      <c r="AG110" s="259">
        <f>IF(AND(NOT(_incrementaisPassadas),
      OR(
       AND(_semanaAtual&gt;Prevs!J$6,_tipo="Semanal"),
       AND(_mes&gt;AG$2,_tipo="Mensal")
      )), 0,
IF($G110&gt;0,INDEX($O$4:$Z$323,$G110,U$2),0)+IF($H110&gt;0,INDEX($O$4:$Z$323,$H110,U$2),0)+IF($I110&gt;0,INDEX($O$4:$Z$323,$I110,U$2),0)+IF($J110&gt;0,INDEX($O$4:$Z$323,$J110,U$2),0)+IF($K110&gt;0,INDEX($O$4:$Z$323,$K110,U$2),0)+IF($L110&gt;0,INDEX($O$4:$Z$323,$L110,U$2),0))</f>
        <v>0</v>
      </c>
      <c r="AH110" s="259">
        <f>IF(AND(NOT(_incrementaisPassadas),
      OR(
       AND(_semanaAtual&gt;Prevs!K$6,_tipo="Semanal"),
       AND(_mes&gt;AH$2,_tipo="Mensal")
      )), 0,
IF($G110&gt;0,INDEX($O$4:$Z$323,$G110,V$2),0)+IF($H110&gt;0,INDEX($O$4:$Z$323,$H110,V$2),0)+IF($I110&gt;0,INDEX($O$4:$Z$323,$I110,V$2),0)+IF($J110&gt;0,INDEX($O$4:$Z$323,$J110,V$2),0)+IF($K110&gt;0,INDEX($O$4:$Z$323,$K110,V$2),0)+IF($L110&gt;0,INDEX($O$4:$Z$323,$L110,V$2),0))</f>
        <v>0</v>
      </c>
      <c r="AI110" s="259">
        <f>IF(AND(NOT(_incrementaisPassadas),
      OR(
       AND(_semanaAtual&gt;Prevs!L$6,_tipo="Semanal"),
       AND(_mes&gt;AI$2,_tipo="Mensal")
      )), 0,
IF($G110&gt;0,INDEX($O$4:$Z$323,$G110,W$2),0)+IF($H110&gt;0,INDEX($O$4:$Z$323,$H110,W$2),0)+IF($I110&gt;0,INDEX($O$4:$Z$323,$I110,W$2),0)+IF($J110&gt;0,INDEX($O$4:$Z$323,$J110,W$2),0)+IF($K110&gt;0,INDEX($O$4:$Z$323,$K110,W$2),0)+IF($L110&gt;0,INDEX($O$4:$Z$323,$L110,W$2),0))</f>
        <v>0</v>
      </c>
      <c r="AJ110" s="259">
        <f>IF(AND(NOT(_incrementaisPassadas),
      OR(
       AND(_semanaAtual&gt;Prevs!M$6,_tipo="Semanal"),
       AND(_mes&gt;AJ$2,_tipo="Mensal")
      )), 0,
IF($G110&gt;0,INDEX($O$4:$Z$323,$G110,X$2),0)+IF($H110&gt;0,INDEX($O$4:$Z$323,$H110,X$2),0)+IF($I110&gt;0,INDEX($O$4:$Z$323,$I110,X$2),0)+IF($J110&gt;0,INDEX($O$4:$Z$323,$J110,X$2),0)+IF($K110&gt;0,INDEX($O$4:$Z$323,$K110,X$2),0)+IF($L110&gt;0,INDEX($O$4:$Z$323,$L110,X$2),0))</f>
        <v>0</v>
      </c>
      <c r="AK110" s="259">
        <f>IF(AND(NOT(_incrementaisPassadas),
      OR(
       AND(_semanaAtual&gt;Prevs!N$6,_tipo="Semanal"),
       AND(_mes&gt;AK$2,_tipo="Mensal")
      )), 0,
IF($G110&gt;0,INDEX($O$4:$Z$323,$G110,Y$2),0)+IF($H110&gt;0,INDEX($O$4:$Z$323,$H110,Y$2),0)+IF($I110&gt;0,INDEX($O$4:$Z$323,$I110,Y$2),0)+IF($J110&gt;0,INDEX($O$4:$Z$323,$J110,Y$2),0)+IF($K110&gt;0,INDEX($O$4:$Z$323,$K110,Y$2),0)+IF($L110&gt;0,INDEX($O$4:$Z$323,$L110,Y$2),0))</f>
        <v>0</v>
      </c>
      <c r="AL110" s="259">
        <f>IF(AND(NOT(_incrementaisPassadas),
      OR(
       AND(_semanaAtual&gt;Prevs!O$6,_tipo="Semanal"),
       AND(_mes&gt;AL$2,_tipo="Mensal")
      )), 0,
IF($G110&gt;0,INDEX($O$4:$Z$323,$G110,Z$2),0)+IF($H110&gt;0,INDEX($O$4:$Z$323,$H110,Z$2),0)+IF($I110&gt;0,INDEX($O$4:$Z$323,$I110,Z$2),0)+IF($J110&gt;0,INDEX($O$4:$Z$323,$J110,Z$2),0)+IF($K110&gt;0,INDEX($O$4:$Z$323,$K110,Z$2),0)+IF($L110&gt;0,INDEX($O$4:$Z$323,$L110,Z$2),0))</f>
        <v>0</v>
      </c>
      <c r="AM110" s="113">
        <f t="shared" si="12"/>
        <v>0</v>
      </c>
      <c r="AN110">
        <f t="shared" si="13"/>
        <v>0</v>
      </c>
      <c r="AO110">
        <f t="shared" si="14"/>
        <v>0</v>
      </c>
      <c r="AP110">
        <f t="shared" si="15"/>
        <v>0</v>
      </c>
      <c r="AQ110">
        <f t="shared" si="16"/>
        <v>0</v>
      </c>
      <c r="AR110">
        <f t="shared" si="17"/>
        <v>0</v>
      </c>
      <c r="AS110">
        <f t="shared" si="18"/>
        <v>0</v>
      </c>
      <c r="AT110">
        <f t="shared" si="19"/>
        <v>0</v>
      </c>
      <c r="AU110">
        <f t="shared" si="20"/>
        <v>0</v>
      </c>
      <c r="AV110">
        <f t="shared" si="21"/>
        <v>0</v>
      </c>
      <c r="AW110">
        <f t="shared" si="22"/>
        <v>0</v>
      </c>
      <c r="AX110">
        <f t="shared" si="23"/>
        <v>0</v>
      </c>
    </row>
    <row r="111" spans="1:56" hidden="1" x14ac:dyDescent="0.25">
      <c r="A111" s="113">
        <v>108</v>
      </c>
      <c r="B111" s="176"/>
      <c r="C111" s="113">
        <v>0</v>
      </c>
      <c r="D111" s="113">
        <v>0</v>
      </c>
      <c r="E111" s="113" t="s">
        <v>686</v>
      </c>
      <c r="F111" s="113" t="s">
        <v>686</v>
      </c>
      <c r="G111" s="357"/>
      <c r="H111" s="357"/>
      <c r="N111" s="113">
        <f>MATCH(A111,Entrada!$A$53:$A$372,0)</f>
        <v>108</v>
      </c>
      <c r="O111">
        <f>IF(NOT(ISNA($N111)),INDEX(Entrada!$C$53:$N$372,$N111,O$2),0)</f>
        <v>0</v>
      </c>
      <c r="P111">
        <f>IF(NOT(ISNA($N111)),INDEX(Entrada!$C$53:$N$372,$N111,P$2),0)</f>
        <v>0</v>
      </c>
      <c r="Q111">
        <f>IF(NOT(ISNA($N111)),INDEX(Entrada!$C$53:$N$372,$N111,Q$2),0)</f>
        <v>0</v>
      </c>
      <c r="R111">
        <f>IF(NOT(ISNA($N111)),INDEX(Entrada!$C$53:$N$372,$N111,R$2),0)</f>
        <v>0</v>
      </c>
      <c r="S111">
        <f>IF(NOT(ISNA($N111)),INDEX(Entrada!$C$53:$N$372,$N111,S$2),0)</f>
        <v>0</v>
      </c>
      <c r="T111">
        <f>IF(NOT(ISNA($N111)),INDEX(Entrada!$C$53:$N$372,$N111,T$2),0)</f>
        <v>0</v>
      </c>
      <c r="U111">
        <f>IF(NOT(ISNA($N111)),INDEX(Entrada!$C$53:$N$372,$N111,U$2),0)</f>
        <v>0</v>
      </c>
      <c r="V111" s="192">
        <f>IF(NOT(ISNA($N111)),INDEX(Entrada!$C$53:$N$372,$N111,V$2),0)</f>
        <v>0</v>
      </c>
      <c r="W111" s="192">
        <f>IF(NOT(ISNA($N111)),INDEX(Entrada!$C$53:$N$372,$N111,W$2),0)</f>
        <v>0</v>
      </c>
      <c r="X111" s="192">
        <f>IF(NOT(ISNA($N111)),INDEX(Entrada!$C$53:$N$372,$N111,X$2),0)</f>
        <v>0</v>
      </c>
      <c r="Y111" s="192">
        <f>IF(NOT(ISNA($N111)),INDEX(Entrada!$C$53:$N$372,$N111,Y$2),0)</f>
        <v>0</v>
      </c>
      <c r="Z111" s="192">
        <f>IF(NOT(ISNA($N111)),INDEX(Entrada!$C$53:$N$372,$N111,Z$2),0)</f>
        <v>0</v>
      </c>
      <c r="AA111" s="259">
        <f>IF(AND(NOT(_incrementaisPassadas),
      OR(
       AND(_semanaAtual&gt;Prevs!D$6,_tipo="Semanal"),
       AND(_mes&gt;AA$2,_tipo="Mensal")
      )), 0,
IF($G111&gt;0,INDEX($O$4:$Z$323,$G111,O$2),0)+IF($H111&gt;0,INDEX($O$4:$Z$323,$H111,O$2),0)+IF($I111&gt;0,INDEX($O$4:$Z$323,$I111,O$2),0)+IF($J111&gt;0,INDEX($O$4:$Z$323,$J111,O$2),0)+IF($K111&gt;0,INDEX($O$4:$Z$323,$K111,O$2),0)+IF($L111&gt;0,INDEX($O$4:$Z$323,$L111,O$2),0))</f>
        <v>0</v>
      </c>
      <c r="AB111" s="259">
        <f>IF(AND(NOT(_incrementaisPassadas),
      OR(
       AND(_semanaAtual&gt;Prevs!E$6,_tipo="Semanal"),
       AND(_mes&gt;AB$2,_tipo="Mensal")
      )), 0,
IF($G111&gt;0,INDEX($O$4:$Z$323,$G111,P$2),0)+IF($H111&gt;0,INDEX($O$4:$Z$323,$H111,P$2),0)+IF($I111&gt;0,INDEX($O$4:$Z$323,$I111,P$2),0)+IF($J111&gt;0,INDEX($O$4:$Z$323,$J111,P$2),0)+IF($K111&gt;0,INDEX($O$4:$Z$323,$K111,P$2),0)+IF($L111&gt;0,INDEX($O$4:$Z$323,$L111,P$2),0))</f>
        <v>0</v>
      </c>
      <c r="AC111" s="259">
        <f>IF(AND(NOT(_incrementaisPassadas),
      OR(
       AND(_semanaAtual&gt;Prevs!F$6,_tipo="Semanal"),
       AND(_mes&gt;AC$2,_tipo="Mensal")
      )), 0,
IF($G111&gt;0,INDEX($O$4:$Z$323,$G111,Q$2),0)+IF($H111&gt;0,INDEX($O$4:$Z$323,$H111,Q$2),0)+IF($I111&gt;0,INDEX($O$4:$Z$323,$I111,Q$2),0)+IF($J111&gt;0,INDEX($O$4:$Z$323,$J111,Q$2),0)+IF($K111&gt;0,INDEX($O$4:$Z$323,$K111,Q$2),0)+IF($L111&gt;0,INDEX($O$4:$Z$323,$L111,Q$2),0))</f>
        <v>0</v>
      </c>
      <c r="AD111" s="259">
        <f>IF(AND(NOT(_incrementaisPassadas),
      OR(
       AND(_semanaAtual&gt;Prevs!G$6,_tipo="Semanal"),
       AND(_mes&gt;AD$2,_tipo="Mensal")
      )), 0,
IF($G111&gt;0,INDEX($O$4:$Z$323,$G111,R$2),0)+IF($H111&gt;0,INDEX($O$4:$Z$323,$H111,R$2),0)+IF($I111&gt;0,INDEX($O$4:$Z$323,$I111,R$2),0)+IF($J111&gt;0,INDEX($O$4:$Z$323,$J111,R$2),0)+IF($K111&gt;0,INDEX($O$4:$Z$323,$K111,R$2),0)+IF($L111&gt;0,INDEX($O$4:$Z$323,$L111,R$2),0))</f>
        <v>0</v>
      </c>
      <c r="AE111" s="259">
        <f>IF(AND(NOT(_incrementaisPassadas),
      OR(
       AND(_semanaAtual&gt;Prevs!H$6,_tipo="Semanal"),
       AND(_mes&gt;AE$2,_tipo="Mensal")
      )), 0,
IF($G111&gt;0,INDEX($O$4:$Z$323,$G111,S$2),0)+IF($H111&gt;0,INDEX($O$4:$Z$323,$H111,S$2),0)+IF($I111&gt;0,INDEX($O$4:$Z$323,$I111,S$2),0)+IF($J111&gt;0,INDEX($O$4:$Z$323,$J111,S$2),0)+IF($K111&gt;0,INDEX($O$4:$Z$323,$K111,S$2),0)+IF($L111&gt;0,INDEX($O$4:$Z$323,$L111,S$2),0))</f>
        <v>0</v>
      </c>
      <c r="AF111" s="259">
        <f>IF(AND(NOT(_incrementaisPassadas),
      OR(
       AND(_semanaAtual&gt;Prevs!I$6,_tipo="Semanal"),
       AND(_mes&gt;AF$2,_tipo="Mensal")
      )), 0,
IF($G111&gt;0,INDEX($O$4:$Z$323,$G111,T$2),0)+IF($H111&gt;0,INDEX($O$4:$Z$323,$H111,T$2),0)+IF($I111&gt;0,INDEX($O$4:$Z$323,$I111,T$2),0)+IF($J111&gt;0,INDEX($O$4:$Z$323,$J111,T$2),0)+IF($K111&gt;0,INDEX($O$4:$Z$323,$K111,T$2),0)+IF($L111&gt;0,INDEX($O$4:$Z$323,$L111,T$2),0))</f>
        <v>0</v>
      </c>
      <c r="AG111" s="259">
        <f>IF(AND(NOT(_incrementaisPassadas),
      OR(
       AND(_semanaAtual&gt;Prevs!J$6,_tipo="Semanal"),
       AND(_mes&gt;AG$2,_tipo="Mensal")
      )), 0,
IF($G111&gt;0,INDEX($O$4:$Z$323,$G111,U$2),0)+IF($H111&gt;0,INDEX($O$4:$Z$323,$H111,U$2),0)+IF($I111&gt;0,INDEX($O$4:$Z$323,$I111,U$2),0)+IF($J111&gt;0,INDEX($O$4:$Z$323,$J111,U$2),0)+IF($K111&gt;0,INDEX($O$4:$Z$323,$K111,U$2),0)+IF($L111&gt;0,INDEX($O$4:$Z$323,$L111,U$2),0))</f>
        <v>0</v>
      </c>
      <c r="AH111" s="259">
        <f>IF(AND(NOT(_incrementaisPassadas),
      OR(
       AND(_semanaAtual&gt;Prevs!K$6,_tipo="Semanal"),
       AND(_mes&gt;AH$2,_tipo="Mensal")
      )), 0,
IF($G111&gt;0,INDEX($O$4:$Z$323,$G111,V$2),0)+IF($H111&gt;0,INDEX($O$4:$Z$323,$H111,V$2),0)+IF($I111&gt;0,INDEX($O$4:$Z$323,$I111,V$2),0)+IF($J111&gt;0,INDEX($O$4:$Z$323,$J111,V$2),0)+IF($K111&gt;0,INDEX($O$4:$Z$323,$K111,V$2),0)+IF($L111&gt;0,INDEX($O$4:$Z$323,$L111,V$2),0))</f>
        <v>0</v>
      </c>
      <c r="AI111" s="259">
        <f>IF(AND(NOT(_incrementaisPassadas),
      OR(
       AND(_semanaAtual&gt;Prevs!L$6,_tipo="Semanal"),
       AND(_mes&gt;AI$2,_tipo="Mensal")
      )), 0,
IF($G111&gt;0,INDEX($O$4:$Z$323,$G111,W$2),0)+IF($H111&gt;0,INDEX($O$4:$Z$323,$H111,W$2),0)+IF($I111&gt;0,INDEX($O$4:$Z$323,$I111,W$2),0)+IF($J111&gt;0,INDEX($O$4:$Z$323,$J111,W$2),0)+IF($K111&gt;0,INDEX($O$4:$Z$323,$K111,W$2),0)+IF($L111&gt;0,INDEX($O$4:$Z$323,$L111,W$2),0))</f>
        <v>0</v>
      </c>
      <c r="AJ111" s="259">
        <f>IF(AND(NOT(_incrementaisPassadas),
      OR(
       AND(_semanaAtual&gt;Prevs!M$6,_tipo="Semanal"),
       AND(_mes&gt;AJ$2,_tipo="Mensal")
      )), 0,
IF($G111&gt;0,INDEX($O$4:$Z$323,$G111,X$2),0)+IF($H111&gt;0,INDEX($O$4:$Z$323,$H111,X$2),0)+IF($I111&gt;0,INDEX($O$4:$Z$323,$I111,X$2),0)+IF($J111&gt;0,INDEX($O$4:$Z$323,$J111,X$2),0)+IF($K111&gt;0,INDEX($O$4:$Z$323,$K111,X$2),0)+IF($L111&gt;0,INDEX($O$4:$Z$323,$L111,X$2),0))</f>
        <v>0</v>
      </c>
      <c r="AK111" s="259">
        <f>IF(AND(NOT(_incrementaisPassadas),
      OR(
       AND(_semanaAtual&gt;Prevs!N$6,_tipo="Semanal"),
       AND(_mes&gt;AK$2,_tipo="Mensal")
      )), 0,
IF($G111&gt;0,INDEX($O$4:$Z$323,$G111,Y$2),0)+IF($H111&gt;0,INDEX($O$4:$Z$323,$H111,Y$2),0)+IF($I111&gt;0,INDEX($O$4:$Z$323,$I111,Y$2),0)+IF($J111&gt;0,INDEX($O$4:$Z$323,$J111,Y$2),0)+IF($K111&gt;0,INDEX($O$4:$Z$323,$K111,Y$2),0)+IF($L111&gt;0,INDEX($O$4:$Z$323,$L111,Y$2),0))</f>
        <v>0</v>
      </c>
      <c r="AL111" s="259">
        <f>IF(AND(NOT(_incrementaisPassadas),
      OR(
       AND(_semanaAtual&gt;Prevs!O$6,_tipo="Semanal"),
       AND(_mes&gt;AL$2,_tipo="Mensal")
      )), 0,
IF($G111&gt;0,INDEX($O$4:$Z$323,$G111,Z$2),0)+IF($H111&gt;0,INDEX($O$4:$Z$323,$H111,Z$2),0)+IF($I111&gt;0,INDEX($O$4:$Z$323,$I111,Z$2),0)+IF($J111&gt;0,INDEX($O$4:$Z$323,$J111,Z$2),0)+IF($K111&gt;0,INDEX($O$4:$Z$323,$K111,Z$2),0)+IF($L111&gt;0,INDEX($O$4:$Z$323,$L111,Z$2),0))</f>
        <v>0</v>
      </c>
      <c r="AM111" s="113">
        <f t="shared" si="12"/>
        <v>0</v>
      </c>
      <c r="AN111">
        <f t="shared" si="13"/>
        <v>0</v>
      </c>
      <c r="AO111">
        <f t="shared" si="14"/>
        <v>0</v>
      </c>
      <c r="AP111">
        <f t="shared" si="15"/>
        <v>0</v>
      </c>
      <c r="AQ111">
        <f t="shared" si="16"/>
        <v>0</v>
      </c>
      <c r="AR111">
        <f t="shared" si="17"/>
        <v>0</v>
      </c>
      <c r="AS111">
        <f t="shared" si="18"/>
        <v>0</v>
      </c>
      <c r="AT111">
        <f t="shared" si="19"/>
        <v>0</v>
      </c>
      <c r="AU111">
        <f t="shared" si="20"/>
        <v>0</v>
      </c>
      <c r="AV111">
        <f t="shared" si="21"/>
        <v>0</v>
      </c>
      <c r="AW111">
        <f t="shared" si="22"/>
        <v>0</v>
      </c>
      <c r="AX111">
        <f t="shared" si="23"/>
        <v>0</v>
      </c>
    </row>
    <row r="112" spans="1:56" hidden="1" x14ac:dyDescent="0.25">
      <c r="A112" s="113">
        <v>109</v>
      </c>
      <c r="B112" s="176" t="s">
        <v>590</v>
      </c>
      <c r="C112" s="113">
        <v>1931</v>
      </c>
      <c r="D112" s="113">
        <v>2013</v>
      </c>
      <c r="E112" s="177" t="s">
        <v>9</v>
      </c>
      <c r="F112" s="177" t="s">
        <v>332</v>
      </c>
      <c r="G112" s="357"/>
      <c r="H112" s="357"/>
      <c r="N112" s="113">
        <f>MATCH(A112,Entrada!$A$53:$A$372,0)</f>
        <v>109</v>
      </c>
      <c r="O112">
        <f>IF(NOT(ISNA($N112)),INDEX(Entrada!$C$53:$N$372,$N112,O$2),0)</f>
        <v>26</v>
      </c>
      <c r="P112">
        <f>IF(NOT(ISNA($N112)),INDEX(Entrada!$C$53:$N$372,$N112,P$2),0)</f>
        <v>26</v>
      </c>
      <c r="Q112">
        <f>IF(NOT(ISNA($N112)),INDEX(Entrada!$C$53:$N$372,$N112,Q$2),0)</f>
        <v>23</v>
      </c>
      <c r="R112">
        <f>IF(NOT(ISNA($N112)),INDEX(Entrada!$C$53:$N$372,$N112,R$2),0)</f>
        <v>17</v>
      </c>
      <c r="S112">
        <f>IF(NOT(ISNA($N112)),INDEX(Entrada!$C$53:$N$372,$N112,S$2),0)</f>
        <v>12</v>
      </c>
      <c r="T112">
        <f>IF(NOT(ISNA($N112)),INDEX(Entrada!$C$53:$N$372,$N112,T$2),0)</f>
        <v>11</v>
      </c>
      <c r="U112" s="186">
        <f>IF(NOT(ISNA($N112)),INDEX(Entrada!$C$53:$N$372,$N112,U$2),0)</f>
        <v>9</v>
      </c>
      <c r="V112" s="192">
        <f>IF(NOT(ISNA($N112)),INDEX(Entrada!$C$53:$N$372,$N112,V$2),0)</f>
        <v>8</v>
      </c>
      <c r="W112" s="192">
        <f>IF(NOT(ISNA($N112)),INDEX(Entrada!$C$53:$N$372,$N112,W$2),0)</f>
        <v>12</v>
      </c>
      <c r="X112" s="192">
        <f>IF(NOT(ISNA($N112)),INDEX(Entrada!$C$53:$N$372,$N112,X$2),0)</f>
        <v>15</v>
      </c>
      <c r="Y112" s="192">
        <f>IF(NOT(ISNA($N112)),INDEX(Entrada!$C$53:$N$372,$N112,Y$2),0)</f>
        <v>16</v>
      </c>
      <c r="Z112" s="192">
        <f>IF(NOT(ISNA($N112)),INDEX(Entrada!$C$53:$N$372,$N112,Z$2),0)</f>
        <v>21</v>
      </c>
      <c r="AA112" s="259">
        <f>IF(AND(NOT(_incrementaisPassadas),
      OR(
       AND(_semanaAtual&gt;Prevs!D$6,_tipo="Semanal"),
       AND(_mes&gt;AA$2,_tipo="Mensal")
      )), 0,
IF($G112&gt;0,INDEX($O$4:$Z$323,$G112,O$2),0)+IF($H112&gt;0,INDEX($O$4:$Z$323,$H112,O$2),0)+IF($I112&gt;0,INDEX($O$4:$Z$323,$I112,O$2),0)+IF($J112&gt;0,INDEX($O$4:$Z$323,$J112,O$2),0)+IF($K112&gt;0,INDEX($O$4:$Z$323,$K112,O$2),0)+IF($L112&gt;0,INDEX($O$4:$Z$323,$L112,O$2),0))</f>
        <v>0</v>
      </c>
      <c r="AB112" s="259">
        <f>IF(AND(NOT(_incrementaisPassadas),
      OR(
       AND(_semanaAtual&gt;Prevs!E$6,_tipo="Semanal"),
       AND(_mes&gt;AB$2,_tipo="Mensal")
      )), 0,
IF($G112&gt;0,INDEX($O$4:$Z$323,$G112,P$2),0)+IF($H112&gt;0,INDEX($O$4:$Z$323,$H112,P$2),0)+IF($I112&gt;0,INDEX($O$4:$Z$323,$I112,P$2),0)+IF($J112&gt;0,INDEX($O$4:$Z$323,$J112,P$2),0)+IF($K112&gt;0,INDEX($O$4:$Z$323,$K112,P$2),0)+IF($L112&gt;0,INDEX($O$4:$Z$323,$L112,P$2),0))</f>
        <v>0</v>
      </c>
      <c r="AC112" s="259">
        <f>IF(AND(NOT(_incrementaisPassadas),
      OR(
       AND(_semanaAtual&gt;Prevs!F$6,_tipo="Semanal"),
       AND(_mes&gt;AC$2,_tipo="Mensal")
      )), 0,
IF($G112&gt;0,INDEX($O$4:$Z$323,$G112,Q$2),0)+IF($H112&gt;0,INDEX($O$4:$Z$323,$H112,Q$2),0)+IF($I112&gt;0,INDEX($O$4:$Z$323,$I112,Q$2),0)+IF($J112&gt;0,INDEX($O$4:$Z$323,$J112,Q$2),0)+IF($K112&gt;0,INDEX($O$4:$Z$323,$K112,Q$2),0)+IF($L112&gt;0,INDEX($O$4:$Z$323,$L112,Q$2),0))</f>
        <v>0</v>
      </c>
      <c r="AD112" s="259">
        <f>IF(AND(NOT(_incrementaisPassadas),
      OR(
       AND(_semanaAtual&gt;Prevs!G$6,_tipo="Semanal"),
       AND(_mes&gt;AD$2,_tipo="Mensal")
      )), 0,
IF($G112&gt;0,INDEX($O$4:$Z$323,$G112,R$2),0)+IF($H112&gt;0,INDEX($O$4:$Z$323,$H112,R$2),0)+IF($I112&gt;0,INDEX($O$4:$Z$323,$I112,R$2),0)+IF($J112&gt;0,INDEX($O$4:$Z$323,$J112,R$2),0)+IF($K112&gt;0,INDEX($O$4:$Z$323,$K112,R$2),0)+IF($L112&gt;0,INDEX($O$4:$Z$323,$L112,R$2),0))</f>
        <v>0</v>
      </c>
      <c r="AE112" s="259">
        <f>IF(AND(NOT(_incrementaisPassadas),
      OR(
       AND(_semanaAtual&gt;Prevs!H$6,_tipo="Semanal"),
       AND(_mes&gt;AE$2,_tipo="Mensal")
      )), 0,
IF($G112&gt;0,INDEX($O$4:$Z$323,$G112,S$2),0)+IF($H112&gt;0,INDEX($O$4:$Z$323,$H112,S$2),0)+IF($I112&gt;0,INDEX($O$4:$Z$323,$I112,S$2),0)+IF($J112&gt;0,INDEX($O$4:$Z$323,$J112,S$2),0)+IF($K112&gt;0,INDEX($O$4:$Z$323,$K112,S$2),0)+IF($L112&gt;0,INDEX($O$4:$Z$323,$L112,S$2),0))</f>
        <v>0</v>
      </c>
      <c r="AF112" s="259">
        <f>IF(AND(NOT(_incrementaisPassadas),
      OR(
       AND(_semanaAtual&gt;Prevs!I$6,_tipo="Semanal"),
       AND(_mes&gt;AF$2,_tipo="Mensal")
      )), 0,
IF($G112&gt;0,INDEX($O$4:$Z$323,$G112,T$2),0)+IF($H112&gt;0,INDEX($O$4:$Z$323,$H112,T$2),0)+IF($I112&gt;0,INDEX($O$4:$Z$323,$I112,T$2),0)+IF($J112&gt;0,INDEX($O$4:$Z$323,$J112,T$2),0)+IF($K112&gt;0,INDEX($O$4:$Z$323,$K112,T$2),0)+IF($L112&gt;0,INDEX($O$4:$Z$323,$L112,T$2),0))</f>
        <v>0</v>
      </c>
      <c r="AG112" s="259">
        <f>IF(AND(NOT(_incrementaisPassadas),
      OR(
       AND(_semanaAtual&gt;Prevs!J$6,_tipo="Semanal"),
       AND(_mes&gt;AG$2,_tipo="Mensal")
      )), 0,
IF($G112&gt;0,INDEX($O$4:$Z$323,$G112,U$2),0)+IF($H112&gt;0,INDEX($O$4:$Z$323,$H112,U$2),0)+IF($I112&gt;0,INDEX($O$4:$Z$323,$I112,U$2),0)+IF($J112&gt;0,INDEX($O$4:$Z$323,$J112,U$2),0)+IF($K112&gt;0,INDEX($O$4:$Z$323,$K112,U$2),0)+IF($L112&gt;0,INDEX($O$4:$Z$323,$L112,U$2),0))</f>
        <v>0</v>
      </c>
      <c r="AH112" s="259">
        <f>IF(AND(NOT(_incrementaisPassadas),
      OR(
       AND(_semanaAtual&gt;Prevs!K$6,_tipo="Semanal"),
       AND(_mes&gt;AH$2,_tipo="Mensal")
      )), 0,
IF($G112&gt;0,INDEX($O$4:$Z$323,$G112,V$2),0)+IF($H112&gt;0,INDEX($O$4:$Z$323,$H112,V$2),0)+IF($I112&gt;0,INDEX($O$4:$Z$323,$I112,V$2),0)+IF($J112&gt;0,INDEX($O$4:$Z$323,$J112,V$2),0)+IF($K112&gt;0,INDEX($O$4:$Z$323,$K112,V$2),0)+IF($L112&gt;0,INDEX($O$4:$Z$323,$L112,V$2),0))</f>
        <v>0</v>
      </c>
      <c r="AI112" s="259">
        <f>IF(AND(NOT(_incrementaisPassadas),
      OR(
       AND(_semanaAtual&gt;Prevs!L$6,_tipo="Semanal"),
       AND(_mes&gt;AI$2,_tipo="Mensal")
      )), 0,
IF($G112&gt;0,INDEX($O$4:$Z$323,$G112,W$2),0)+IF($H112&gt;0,INDEX($O$4:$Z$323,$H112,W$2),0)+IF($I112&gt;0,INDEX($O$4:$Z$323,$I112,W$2),0)+IF($J112&gt;0,INDEX($O$4:$Z$323,$J112,W$2),0)+IF($K112&gt;0,INDEX($O$4:$Z$323,$K112,W$2),0)+IF($L112&gt;0,INDEX($O$4:$Z$323,$L112,W$2),0))</f>
        <v>0</v>
      </c>
      <c r="AJ112" s="259">
        <f>IF(AND(NOT(_incrementaisPassadas),
      OR(
       AND(_semanaAtual&gt;Prevs!M$6,_tipo="Semanal"),
       AND(_mes&gt;AJ$2,_tipo="Mensal")
      )), 0,
IF($G112&gt;0,INDEX($O$4:$Z$323,$G112,X$2),0)+IF($H112&gt;0,INDEX($O$4:$Z$323,$H112,X$2),0)+IF($I112&gt;0,INDEX($O$4:$Z$323,$I112,X$2),0)+IF($J112&gt;0,INDEX($O$4:$Z$323,$J112,X$2),0)+IF($K112&gt;0,INDEX($O$4:$Z$323,$K112,X$2),0)+IF($L112&gt;0,INDEX($O$4:$Z$323,$L112,X$2),0))</f>
        <v>0</v>
      </c>
      <c r="AK112" s="259">
        <f>IF(AND(NOT(_incrementaisPassadas),
      OR(
       AND(_semanaAtual&gt;Prevs!N$6,_tipo="Semanal"),
       AND(_mes&gt;AK$2,_tipo="Mensal")
      )), 0,
IF($G112&gt;0,INDEX($O$4:$Z$323,$G112,Y$2),0)+IF($H112&gt;0,INDEX($O$4:$Z$323,$H112,Y$2),0)+IF($I112&gt;0,INDEX($O$4:$Z$323,$I112,Y$2),0)+IF($J112&gt;0,INDEX($O$4:$Z$323,$J112,Y$2),0)+IF($K112&gt;0,INDEX($O$4:$Z$323,$K112,Y$2),0)+IF($L112&gt;0,INDEX($O$4:$Z$323,$L112,Y$2),0))</f>
        <v>0</v>
      </c>
      <c r="AL112" s="259">
        <f>IF(AND(NOT(_incrementaisPassadas),
      OR(
       AND(_semanaAtual&gt;Prevs!O$6,_tipo="Semanal"),
       AND(_mes&gt;AL$2,_tipo="Mensal")
      )), 0,
IF($G112&gt;0,INDEX($O$4:$Z$323,$G112,Z$2),0)+IF($H112&gt;0,INDEX($O$4:$Z$323,$H112,Z$2),0)+IF($I112&gt;0,INDEX($O$4:$Z$323,$I112,Z$2),0)+IF($J112&gt;0,INDEX($O$4:$Z$323,$J112,Z$2),0)+IF($K112&gt;0,INDEX($O$4:$Z$323,$K112,Z$2),0)+IF($L112&gt;0,INDEX($O$4:$Z$323,$L112,Z$2),0))</f>
        <v>0</v>
      </c>
      <c r="AM112" s="186">
        <f t="shared" si="12"/>
        <v>26</v>
      </c>
      <c r="AN112">
        <f t="shared" si="13"/>
        <v>26</v>
      </c>
      <c r="AO112">
        <f t="shared" si="14"/>
        <v>23</v>
      </c>
      <c r="AP112">
        <f t="shared" si="15"/>
        <v>17</v>
      </c>
      <c r="AQ112">
        <f t="shared" si="16"/>
        <v>12</v>
      </c>
      <c r="AR112">
        <f t="shared" si="17"/>
        <v>11</v>
      </c>
      <c r="AS112">
        <f t="shared" si="18"/>
        <v>9</v>
      </c>
      <c r="AT112">
        <f t="shared" si="19"/>
        <v>8</v>
      </c>
      <c r="AU112">
        <f t="shared" si="20"/>
        <v>12</v>
      </c>
      <c r="AV112">
        <f t="shared" si="21"/>
        <v>15</v>
      </c>
      <c r="AW112">
        <f t="shared" si="22"/>
        <v>16</v>
      </c>
      <c r="AX112">
        <f t="shared" si="23"/>
        <v>21</v>
      </c>
      <c r="AY112" s="186">
        <f>AY121</f>
        <v>0</v>
      </c>
    </row>
    <row r="113" spans="1:56" hidden="1" x14ac:dyDescent="0.25">
      <c r="A113" s="113">
        <v>110</v>
      </c>
      <c r="B113" s="176" t="s">
        <v>591</v>
      </c>
      <c r="C113" s="113">
        <v>1931</v>
      </c>
      <c r="D113" s="113">
        <v>2013</v>
      </c>
      <c r="E113" s="177" t="s">
        <v>16</v>
      </c>
      <c r="F113" s="177" t="s">
        <v>16</v>
      </c>
      <c r="G113" s="357"/>
      <c r="H113" s="357"/>
      <c r="N113" s="113">
        <f>MATCH(A113,Entrada!$A$53:$A$372,0)</f>
        <v>110</v>
      </c>
      <c r="O113">
        <f>IF(NOT(ISNA($N113)),INDEX(Entrada!$C$53:$N$372,$N113,O$2),0)</f>
        <v>21</v>
      </c>
      <c r="P113">
        <f>IF(NOT(ISNA($N113)),INDEX(Entrada!$C$53:$N$372,$N113,P$2),0)</f>
        <v>20</v>
      </c>
      <c r="Q113">
        <f>IF(NOT(ISNA($N113)),INDEX(Entrada!$C$53:$N$372,$N113,Q$2),0)</f>
        <v>16</v>
      </c>
      <c r="R113">
        <f>IF(NOT(ISNA($N113)),INDEX(Entrada!$C$53:$N$372,$N113,R$2),0)</f>
        <v>21</v>
      </c>
      <c r="S113">
        <f>IF(NOT(ISNA($N113)),INDEX(Entrada!$C$53:$N$372,$N113,S$2),0)</f>
        <v>28</v>
      </c>
      <c r="T113">
        <f>IF(NOT(ISNA($N113)),INDEX(Entrada!$C$53:$N$372,$N113,T$2),0)</f>
        <v>34</v>
      </c>
      <c r="U113">
        <f>IF(NOT(ISNA($N113)),INDEX(Entrada!$C$53:$N$372,$N113,U$2),0)</f>
        <v>40</v>
      </c>
      <c r="V113" s="192">
        <f>IF(NOT(ISNA($N113)),INDEX(Entrada!$C$53:$N$372,$N113,V$2),0)</f>
        <v>40</v>
      </c>
      <c r="W113" s="192">
        <f>IF(NOT(ISNA($N113)),INDEX(Entrada!$C$53:$N$372,$N113,W$2),0)</f>
        <v>43</v>
      </c>
      <c r="X113" s="192">
        <f>IF(NOT(ISNA($N113)),INDEX(Entrada!$C$53:$N$372,$N113,X$2),0)</f>
        <v>46</v>
      </c>
      <c r="Y113" s="192">
        <f>IF(NOT(ISNA($N113)),INDEX(Entrada!$C$53:$N$372,$N113,Y$2),0)</f>
        <v>32</v>
      </c>
      <c r="Z113" s="192">
        <f>IF(NOT(ISNA($N113)),INDEX(Entrada!$C$53:$N$372,$N113,Z$2),0)</f>
        <v>25</v>
      </c>
      <c r="AA113" s="259">
        <f>IF(AND(NOT(_incrementaisPassadas),
      OR(
       AND(_semanaAtual&gt;Prevs!D$6,_tipo="Semanal"),
       AND(_mes&gt;AA$2,_tipo="Mensal")
      )), 0,
IF($G113&gt;0,INDEX($O$4:$Z$323,$G113,O$2),0)+IF($H113&gt;0,INDEX($O$4:$Z$323,$H113,O$2),0)+IF($I113&gt;0,INDEX($O$4:$Z$323,$I113,O$2),0)+IF($J113&gt;0,INDEX($O$4:$Z$323,$J113,O$2),0)+IF($K113&gt;0,INDEX($O$4:$Z$323,$K113,O$2),0)+IF($L113&gt;0,INDEX($O$4:$Z$323,$L113,O$2),0))</f>
        <v>0</v>
      </c>
      <c r="AB113" s="259">
        <f>IF(AND(NOT(_incrementaisPassadas),
      OR(
       AND(_semanaAtual&gt;Prevs!E$6,_tipo="Semanal"),
       AND(_mes&gt;AB$2,_tipo="Mensal")
      )), 0,
IF($G113&gt;0,INDEX($O$4:$Z$323,$G113,P$2),0)+IF($H113&gt;0,INDEX($O$4:$Z$323,$H113,P$2),0)+IF($I113&gt;0,INDEX($O$4:$Z$323,$I113,P$2),0)+IF($J113&gt;0,INDEX($O$4:$Z$323,$J113,P$2),0)+IF($K113&gt;0,INDEX($O$4:$Z$323,$K113,P$2),0)+IF($L113&gt;0,INDEX($O$4:$Z$323,$L113,P$2),0))</f>
        <v>0</v>
      </c>
      <c r="AC113" s="259">
        <f>IF(AND(NOT(_incrementaisPassadas),
      OR(
       AND(_semanaAtual&gt;Prevs!F$6,_tipo="Semanal"),
       AND(_mes&gt;AC$2,_tipo="Mensal")
      )), 0,
IF($G113&gt;0,INDEX($O$4:$Z$323,$G113,Q$2),0)+IF($H113&gt;0,INDEX($O$4:$Z$323,$H113,Q$2),0)+IF($I113&gt;0,INDEX($O$4:$Z$323,$I113,Q$2),0)+IF($J113&gt;0,INDEX($O$4:$Z$323,$J113,Q$2),0)+IF($K113&gt;0,INDEX($O$4:$Z$323,$K113,Q$2),0)+IF($L113&gt;0,INDEX($O$4:$Z$323,$L113,Q$2),0))</f>
        <v>0</v>
      </c>
      <c r="AD113" s="259">
        <f>IF(AND(NOT(_incrementaisPassadas),
      OR(
       AND(_semanaAtual&gt;Prevs!G$6,_tipo="Semanal"),
       AND(_mes&gt;AD$2,_tipo="Mensal")
      )), 0,
IF($G113&gt;0,INDEX($O$4:$Z$323,$G113,R$2),0)+IF($H113&gt;0,INDEX($O$4:$Z$323,$H113,R$2),0)+IF($I113&gt;0,INDEX($O$4:$Z$323,$I113,R$2),0)+IF($J113&gt;0,INDEX($O$4:$Z$323,$J113,R$2),0)+IF($K113&gt;0,INDEX($O$4:$Z$323,$K113,R$2),0)+IF($L113&gt;0,INDEX($O$4:$Z$323,$L113,R$2),0))</f>
        <v>0</v>
      </c>
      <c r="AE113" s="259">
        <f>IF(AND(NOT(_incrementaisPassadas),
      OR(
       AND(_semanaAtual&gt;Prevs!H$6,_tipo="Semanal"),
       AND(_mes&gt;AE$2,_tipo="Mensal")
      )), 0,
IF($G113&gt;0,INDEX($O$4:$Z$323,$G113,S$2),0)+IF($H113&gt;0,INDEX($O$4:$Z$323,$H113,S$2),0)+IF($I113&gt;0,INDEX($O$4:$Z$323,$I113,S$2),0)+IF($J113&gt;0,INDEX($O$4:$Z$323,$J113,S$2),0)+IF($K113&gt;0,INDEX($O$4:$Z$323,$K113,S$2),0)+IF($L113&gt;0,INDEX($O$4:$Z$323,$L113,S$2),0))</f>
        <v>0</v>
      </c>
      <c r="AF113" s="259">
        <f>IF(AND(NOT(_incrementaisPassadas),
      OR(
       AND(_semanaAtual&gt;Prevs!I$6,_tipo="Semanal"),
       AND(_mes&gt;AF$2,_tipo="Mensal")
      )), 0,
IF($G113&gt;0,INDEX($O$4:$Z$323,$G113,T$2),0)+IF($H113&gt;0,INDEX($O$4:$Z$323,$H113,T$2),0)+IF($I113&gt;0,INDEX($O$4:$Z$323,$I113,T$2),0)+IF($J113&gt;0,INDEX($O$4:$Z$323,$J113,T$2),0)+IF($K113&gt;0,INDEX($O$4:$Z$323,$K113,T$2),0)+IF($L113&gt;0,INDEX($O$4:$Z$323,$L113,T$2),0))</f>
        <v>0</v>
      </c>
      <c r="AG113" s="259">
        <f>IF(AND(NOT(_incrementaisPassadas),
      OR(
       AND(_semanaAtual&gt;Prevs!J$6,_tipo="Semanal"),
       AND(_mes&gt;AG$2,_tipo="Mensal")
      )), 0,
IF($G113&gt;0,INDEX($O$4:$Z$323,$G113,U$2),0)+IF($H113&gt;0,INDEX($O$4:$Z$323,$H113,U$2),0)+IF($I113&gt;0,INDEX($O$4:$Z$323,$I113,U$2),0)+IF($J113&gt;0,INDEX($O$4:$Z$323,$J113,U$2),0)+IF($K113&gt;0,INDEX($O$4:$Z$323,$K113,U$2),0)+IF($L113&gt;0,INDEX($O$4:$Z$323,$L113,U$2),0))</f>
        <v>0</v>
      </c>
      <c r="AH113" s="259">
        <f>IF(AND(NOT(_incrementaisPassadas),
      OR(
       AND(_semanaAtual&gt;Prevs!K$6,_tipo="Semanal"),
       AND(_mes&gt;AH$2,_tipo="Mensal")
      )), 0,
IF($G113&gt;0,INDEX($O$4:$Z$323,$G113,V$2),0)+IF($H113&gt;0,INDEX($O$4:$Z$323,$H113,V$2),0)+IF($I113&gt;0,INDEX($O$4:$Z$323,$I113,V$2),0)+IF($J113&gt;0,INDEX($O$4:$Z$323,$J113,V$2),0)+IF($K113&gt;0,INDEX($O$4:$Z$323,$K113,V$2),0)+IF($L113&gt;0,INDEX($O$4:$Z$323,$L113,V$2),0))</f>
        <v>0</v>
      </c>
      <c r="AI113" s="259">
        <f>IF(AND(NOT(_incrementaisPassadas),
      OR(
       AND(_semanaAtual&gt;Prevs!L$6,_tipo="Semanal"),
       AND(_mes&gt;AI$2,_tipo="Mensal")
      )), 0,
IF($G113&gt;0,INDEX($O$4:$Z$323,$G113,W$2),0)+IF($H113&gt;0,INDEX($O$4:$Z$323,$H113,W$2),0)+IF($I113&gt;0,INDEX($O$4:$Z$323,$I113,W$2),0)+IF($J113&gt;0,INDEX($O$4:$Z$323,$J113,W$2),0)+IF($K113&gt;0,INDEX($O$4:$Z$323,$K113,W$2),0)+IF($L113&gt;0,INDEX($O$4:$Z$323,$L113,W$2),0))</f>
        <v>0</v>
      </c>
      <c r="AJ113" s="259">
        <f>IF(AND(NOT(_incrementaisPassadas),
      OR(
       AND(_semanaAtual&gt;Prevs!M$6,_tipo="Semanal"),
       AND(_mes&gt;AJ$2,_tipo="Mensal")
      )), 0,
IF($G113&gt;0,INDEX($O$4:$Z$323,$G113,X$2),0)+IF($H113&gt;0,INDEX($O$4:$Z$323,$H113,X$2),0)+IF($I113&gt;0,INDEX($O$4:$Z$323,$I113,X$2),0)+IF($J113&gt;0,INDEX($O$4:$Z$323,$J113,X$2),0)+IF($K113&gt;0,INDEX($O$4:$Z$323,$K113,X$2),0)+IF($L113&gt;0,INDEX($O$4:$Z$323,$L113,X$2),0))</f>
        <v>0</v>
      </c>
      <c r="AK113" s="259">
        <f>IF(AND(NOT(_incrementaisPassadas),
      OR(
       AND(_semanaAtual&gt;Prevs!N$6,_tipo="Semanal"),
       AND(_mes&gt;AK$2,_tipo="Mensal")
      )), 0,
IF($G113&gt;0,INDEX($O$4:$Z$323,$G113,Y$2),0)+IF($H113&gt;0,INDEX($O$4:$Z$323,$H113,Y$2),0)+IF($I113&gt;0,INDEX($O$4:$Z$323,$I113,Y$2),0)+IF($J113&gt;0,INDEX($O$4:$Z$323,$J113,Y$2),0)+IF($K113&gt;0,INDEX($O$4:$Z$323,$K113,Y$2),0)+IF($L113&gt;0,INDEX($O$4:$Z$323,$L113,Y$2),0))</f>
        <v>0</v>
      </c>
      <c r="AL113" s="259">
        <f>IF(AND(NOT(_incrementaisPassadas),
      OR(
       AND(_semanaAtual&gt;Prevs!O$6,_tipo="Semanal"),
       AND(_mes&gt;AL$2,_tipo="Mensal")
      )), 0,
IF($G113&gt;0,INDEX($O$4:$Z$323,$G113,Z$2),0)+IF($H113&gt;0,INDEX($O$4:$Z$323,$H113,Z$2),0)+IF($I113&gt;0,INDEX($O$4:$Z$323,$I113,Z$2),0)+IF($J113&gt;0,INDEX($O$4:$Z$323,$J113,Z$2),0)+IF($K113&gt;0,INDEX($O$4:$Z$323,$K113,Z$2),0)+IF($L113&gt;0,INDEX($O$4:$Z$323,$L113,Z$2),0))</f>
        <v>0</v>
      </c>
      <c r="AM113" s="113">
        <f t="shared" si="12"/>
        <v>21</v>
      </c>
      <c r="AN113">
        <f t="shared" si="13"/>
        <v>20</v>
      </c>
      <c r="AO113">
        <f t="shared" si="14"/>
        <v>16</v>
      </c>
      <c r="AP113">
        <f t="shared" si="15"/>
        <v>21</v>
      </c>
      <c r="AQ113">
        <f t="shared" si="16"/>
        <v>28</v>
      </c>
      <c r="AR113">
        <f t="shared" si="17"/>
        <v>34</v>
      </c>
      <c r="AS113">
        <f t="shared" si="18"/>
        <v>40</v>
      </c>
      <c r="AT113">
        <f t="shared" si="19"/>
        <v>40</v>
      </c>
      <c r="AU113">
        <f t="shared" si="20"/>
        <v>43</v>
      </c>
      <c r="AV113">
        <f t="shared" si="21"/>
        <v>46</v>
      </c>
      <c r="AW113">
        <f t="shared" si="22"/>
        <v>32</v>
      </c>
      <c r="AX113">
        <f t="shared" si="23"/>
        <v>25</v>
      </c>
    </row>
    <row r="114" spans="1:56" hidden="1" x14ac:dyDescent="0.25">
      <c r="A114" s="113">
        <v>111</v>
      </c>
      <c r="B114" s="176" t="s">
        <v>34</v>
      </c>
      <c r="C114" s="113">
        <v>1931</v>
      </c>
      <c r="D114" s="113">
        <v>2013</v>
      </c>
      <c r="E114" s="177" t="s">
        <v>16</v>
      </c>
      <c r="F114" s="177" t="s">
        <v>16</v>
      </c>
      <c r="G114" s="357"/>
      <c r="H114" s="357"/>
      <c r="N114" s="113">
        <f>MATCH(A114,Entrada!$A$53:$A$372,0)</f>
        <v>111</v>
      </c>
      <c r="O114">
        <f>IF(NOT(ISNA($N114)),INDEX(Entrada!$C$53:$N$372,$N114,O$2),0)</f>
        <v>137</v>
      </c>
      <c r="P114">
        <f>IF(NOT(ISNA($N114)),INDEX(Entrada!$C$53:$N$372,$N114,P$2),0)</f>
        <v>124</v>
      </c>
      <c r="Q114">
        <f>IF(NOT(ISNA($N114)),INDEX(Entrada!$C$53:$N$372,$N114,Q$2),0)</f>
        <v>106</v>
      </c>
      <c r="R114">
        <f>IF(NOT(ISNA($N114)),INDEX(Entrada!$C$53:$N$372,$N114,R$2),0)</f>
        <v>141</v>
      </c>
      <c r="S114">
        <f>IF(NOT(ISNA($N114)),INDEX(Entrada!$C$53:$N$372,$N114,S$2),0)</f>
        <v>193</v>
      </c>
      <c r="T114">
        <f>IF(NOT(ISNA($N114)),INDEX(Entrada!$C$53:$N$372,$N114,T$2),0)</f>
        <v>240</v>
      </c>
      <c r="U114">
        <f>IF(NOT(ISNA($N114)),INDEX(Entrada!$C$53:$N$372,$N114,U$2),0)</f>
        <v>272</v>
      </c>
      <c r="V114" s="192">
        <f>IF(NOT(ISNA($N114)),INDEX(Entrada!$C$53:$N$372,$N114,V$2),0)</f>
        <v>272</v>
      </c>
      <c r="W114" s="192">
        <f>IF(NOT(ISNA($N114)),INDEX(Entrada!$C$53:$N$372,$N114,W$2),0)</f>
        <v>311</v>
      </c>
      <c r="X114" s="192">
        <f>IF(NOT(ISNA($N114)),INDEX(Entrada!$C$53:$N$372,$N114,X$2),0)</f>
        <v>315</v>
      </c>
      <c r="Y114" s="192">
        <f>IF(NOT(ISNA($N114)),INDEX(Entrada!$C$53:$N$372,$N114,Y$2),0)</f>
        <v>221</v>
      </c>
      <c r="Z114" s="192">
        <f>IF(NOT(ISNA($N114)),INDEX(Entrada!$C$53:$N$372,$N114,Z$2),0)</f>
        <v>176</v>
      </c>
      <c r="AA114" s="259">
        <f>IF(AND(NOT(_incrementaisPassadas),
      OR(
       AND(_semanaAtual&gt;Prevs!D$6,_tipo="Semanal"),
       AND(_mes&gt;AA$2,_tipo="Mensal")
      )), 0,
IF($G114&gt;0,INDEX($O$4:$Z$323,$G114,O$2),0)+IF($H114&gt;0,INDEX($O$4:$Z$323,$H114,O$2),0)+IF($I114&gt;0,INDEX($O$4:$Z$323,$I114,O$2),0)+IF($J114&gt;0,INDEX($O$4:$Z$323,$J114,O$2),0)+IF($K114&gt;0,INDEX($O$4:$Z$323,$K114,O$2),0)+IF($L114&gt;0,INDEX($O$4:$Z$323,$L114,O$2),0))</f>
        <v>0</v>
      </c>
      <c r="AB114" s="259">
        <f>IF(AND(NOT(_incrementaisPassadas),
      OR(
       AND(_semanaAtual&gt;Prevs!E$6,_tipo="Semanal"),
       AND(_mes&gt;AB$2,_tipo="Mensal")
      )), 0,
IF($G114&gt;0,INDEX($O$4:$Z$323,$G114,P$2),0)+IF($H114&gt;0,INDEX($O$4:$Z$323,$H114,P$2),0)+IF($I114&gt;0,INDEX($O$4:$Z$323,$I114,P$2),0)+IF($J114&gt;0,INDEX($O$4:$Z$323,$J114,P$2),0)+IF($K114&gt;0,INDEX($O$4:$Z$323,$K114,P$2),0)+IF($L114&gt;0,INDEX($O$4:$Z$323,$L114,P$2),0))</f>
        <v>0</v>
      </c>
      <c r="AC114" s="259">
        <f>IF(AND(NOT(_incrementaisPassadas),
      OR(
       AND(_semanaAtual&gt;Prevs!F$6,_tipo="Semanal"),
       AND(_mes&gt;AC$2,_tipo="Mensal")
      )), 0,
IF($G114&gt;0,INDEX($O$4:$Z$323,$G114,Q$2),0)+IF($H114&gt;0,INDEX($O$4:$Z$323,$H114,Q$2),0)+IF($I114&gt;0,INDEX($O$4:$Z$323,$I114,Q$2),0)+IF($J114&gt;0,INDEX($O$4:$Z$323,$J114,Q$2),0)+IF($K114&gt;0,INDEX($O$4:$Z$323,$K114,Q$2),0)+IF($L114&gt;0,INDEX($O$4:$Z$323,$L114,Q$2),0))</f>
        <v>0</v>
      </c>
      <c r="AD114" s="259">
        <f>IF(AND(NOT(_incrementaisPassadas),
      OR(
       AND(_semanaAtual&gt;Prevs!G$6,_tipo="Semanal"),
       AND(_mes&gt;AD$2,_tipo="Mensal")
      )), 0,
IF($G114&gt;0,INDEX($O$4:$Z$323,$G114,R$2),0)+IF($H114&gt;0,INDEX($O$4:$Z$323,$H114,R$2),0)+IF($I114&gt;0,INDEX($O$4:$Z$323,$I114,R$2),0)+IF($J114&gt;0,INDEX($O$4:$Z$323,$J114,R$2),0)+IF($K114&gt;0,INDEX($O$4:$Z$323,$K114,R$2),0)+IF($L114&gt;0,INDEX($O$4:$Z$323,$L114,R$2),0))</f>
        <v>0</v>
      </c>
      <c r="AE114" s="259">
        <f>IF(AND(NOT(_incrementaisPassadas),
      OR(
       AND(_semanaAtual&gt;Prevs!H$6,_tipo="Semanal"),
       AND(_mes&gt;AE$2,_tipo="Mensal")
      )), 0,
IF($G114&gt;0,INDEX($O$4:$Z$323,$G114,S$2),0)+IF($H114&gt;0,INDEX($O$4:$Z$323,$H114,S$2),0)+IF($I114&gt;0,INDEX($O$4:$Z$323,$I114,S$2),0)+IF($J114&gt;0,INDEX($O$4:$Z$323,$J114,S$2),0)+IF($K114&gt;0,INDEX($O$4:$Z$323,$K114,S$2),0)+IF($L114&gt;0,INDEX($O$4:$Z$323,$L114,S$2),0))</f>
        <v>0</v>
      </c>
      <c r="AF114" s="259">
        <f>IF(AND(NOT(_incrementaisPassadas),
      OR(
       AND(_semanaAtual&gt;Prevs!I$6,_tipo="Semanal"),
       AND(_mes&gt;AF$2,_tipo="Mensal")
      )), 0,
IF($G114&gt;0,INDEX($O$4:$Z$323,$G114,T$2),0)+IF($H114&gt;0,INDEX($O$4:$Z$323,$H114,T$2),0)+IF($I114&gt;0,INDEX($O$4:$Z$323,$I114,T$2),0)+IF($J114&gt;0,INDEX($O$4:$Z$323,$J114,T$2),0)+IF($K114&gt;0,INDEX($O$4:$Z$323,$K114,T$2),0)+IF($L114&gt;0,INDEX($O$4:$Z$323,$L114,T$2),0))</f>
        <v>0</v>
      </c>
      <c r="AG114" s="259">
        <f>IF(AND(NOT(_incrementaisPassadas),
      OR(
       AND(_semanaAtual&gt;Prevs!J$6,_tipo="Semanal"),
       AND(_mes&gt;AG$2,_tipo="Mensal")
      )), 0,
IF($G114&gt;0,INDEX($O$4:$Z$323,$G114,U$2),0)+IF($H114&gt;0,INDEX($O$4:$Z$323,$H114,U$2),0)+IF($I114&gt;0,INDEX($O$4:$Z$323,$I114,U$2),0)+IF($J114&gt;0,INDEX($O$4:$Z$323,$J114,U$2),0)+IF($K114&gt;0,INDEX($O$4:$Z$323,$K114,U$2),0)+IF($L114&gt;0,INDEX($O$4:$Z$323,$L114,U$2),0))</f>
        <v>0</v>
      </c>
      <c r="AH114" s="259">
        <f>IF(AND(NOT(_incrementaisPassadas),
      OR(
       AND(_semanaAtual&gt;Prevs!K$6,_tipo="Semanal"),
       AND(_mes&gt;AH$2,_tipo="Mensal")
      )), 0,
IF($G114&gt;0,INDEX($O$4:$Z$323,$G114,V$2),0)+IF($H114&gt;0,INDEX($O$4:$Z$323,$H114,V$2),0)+IF($I114&gt;0,INDEX($O$4:$Z$323,$I114,V$2),0)+IF($J114&gt;0,INDEX($O$4:$Z$323,$J114,V$2),0)+IF($K114&gt;0,INDEX($O$4:$Z$323,$K114,V$2),0)+IF($L114&gt;0,INDEX($O$4:$Z$323,$L114,V$2),0))</f>
        <v>0</v>
      </c>
      <c r="AI114" s="259">
        <f>IF(AND(NOT(_incrementaisPassadas),
      OR(
       AND(_semanaAtual&gt;Prevs!L$6,_tipo="Semanal"),
       AND(_mes&gt;AI$2,_tipo="Mensal")
      )), 0,
IF($G114&gt;0,INDEX($O$4:$Z$323,$G114,W$2),0)+IF($H114&gt;0,INDEX($O$4:$Z$323,$H114,W$2),0)+IF($I114&gt;0,INDEX($O$4:$Z$323,$I114,W$2),0)+IF($J114&gt;0,INDEX($O$4:$Z$323,$J114,W$2),0)+IF($K114&gt;0,INDEX($O$4:$Z$323,$K114,W$2),0)+IF($L114&gt;0,INDEX($O$4:$Z$323,$L114,W$2),0))</f>
        <v>0</v>
      </c>
      <c r="AJ114" s="259">
        <f>IF(AND(NOT(_incrementaisPassadas),
      OR(
       AND(_semanaAtual&gt;Prevs!M$6,_tipo="Semanal"),
       AND(_mes&gt;AJ$2,_tipo="Mensal")
      )), 0,
IF($G114&gt;0,INDEX($O$4:$Z$323,$G114,X$2),0)+IF($H114&gt;0,INDEX($O$4:$Z$323,$H114,X$2),0)+IF($I114&gt;0,INDEX($O$4:$Z$323,$I114,X$2),0)+IF($J114&gt;0,INDEX($O$4:$Z$323,$J114,X$2),0)+IF($K114&gt;0,INDEX($O$4:$Z$323,$K114,X$2),0)+IF($L114&gt;0,INDEX($O$4:$Z$323,$L114,X$2),0))</f>
        <v>0</v>
      </c>
      <c r="AK114" s="259">
        <f>IF(AND(NOT(_incrementaisPassadas),
      OR(
       AND(_semanaAtual&gt;Prevs!N$6,_tipo="Semanal"),
       AND(_mes&gt;AK$2,_tipo="Mensal")
      )), 0,
IF($G114&gt;0,INDEX($O$4:$Z$323,$G114,Y$2),0)+IF($H114&gt;0,INDEX($O$4:$Z$323,$H114,Y$2),0)+IF($I114&gt;0,INDEX($O$4:$Z$323,$I114,Y$2),0)+IF($J114&gt;0,INDEX($O$4:$Z$323,$J114,Y$2),0)+IF($K114&gt;0,INDEX($O$4:$Z$323,$K114,Y$2),0)+IF($L114&gt;0,INDEX($O$4:$Z$323,$L114,Y$2),0))</f>
        <v>0</v>
      </c>
      <c r="AL114" s="259">
        <f>IF(AND(NOT(_incrementaisPassadas),
      OR(
       AND(_semanaAtual&gt;Prevs!O$6,_tipo="Semanal"),
       AND(_mes&gt;AL$2,_tipo="Mensal")
      )), 0,
IF($G114&gt;0,INDEX($O$4:$Z$323,$G114,Z$2),0)+IF($H114&gt;0,INDEX($O$4:$Z$323,$H114,Z$2),0)+IF($I114&gt;0,INDEX($O$4:$Z$323,$I114,Z$2),0)+IF($J114&gt;0,INDEX($O$4:$Z$323,$J114,Z$2),0)+IF($K114&gt;0,INDEX($O$4:$Z$323,$K114,Z$2),0)+IF($L114&gt;0,INDEX($O$4:$Z$323,$L114,Z$2),0))</f>
        <v>0</v>
      </c>
      <c r="AM114" s="113">
        <f t="shared" si="12"/>
        <v>137</v>
      </c>
      <c r="AN114">
        <f t="shared" si="13"/>
        <v>124</v>
      </c>
      <c r="AO114">
        <f t="shared" si="14"/>
        <v>106</v>
      </c>
      <c r="AP114">
        <f t="shared" si="15"/>
        <v>141</v>
      </c>
      <c r="AQ114">
        <f t="shared" si="16"/>
        <v>193</v>
      </c>
      <c r="AR114">
        <f t="shared" si="17"/>
        <v>240</v>
      </c>
      <c r="AS114">
        <f t="shared" si="18"/>
        <v>272</v>
      </c>
      <c r="AT114">
        <f t="shared" si="19"/>
        <v>272</v>
      </c>
      <c r="AU114">
        <f t="shared" si="20"/>
        <v>311</v>
      </c>
      <c r="AV114">
        <f t="shared" si="21"/>
        <v>315</v>
      </c>
      <c r="AW114">
        <f t="shared" si="22"/>
        <v>221</v>
      </c>
      <c r="AX114">
        <f t="shared" si="23"/>
        <v>176</v>
      </c>
      <c r="BC114" s="259">
        <v>110</v>
      </c>
    </row>
    <row r="115" spans="1:56" hidden="1" x14ac:dyDescent="0.25">
      <c r="A115" s="113">
        <v>112</v>
      </c>
      <c r="B115" s="176" t="s">
        <v>179</v>
      </c>
      <c r="C115" s="113">
        <v>1931</v>
      </c>
      <c r="D115" s="113">
        <v>2013</v>
      </c>
      <c r="E115" s="177" t="s">
        <v>16</v>
      </c>
      <c r="F115" s="177" t="s">
        <v>16</v>
      </c>
      <c r="G115" s="357"/>
      <c r="H115" s="357"/>
      <c r="N115" s="113">
        <f>MATCH(A115,Entrada!$A$53:$A$372,0)</f>
        <v>112</v>
      </c>
      <c r="O115">
        <f>IF(NOT(ISNA($N115)),INDEX(Entrada!$C$53:$N$372,$N115,O$2),0)</f>
        <v>139</v>
      </c>
      <c r="P115">
        <f>IF(NOT(ISNA($N115)),INDEX(Entrada!$C$53:$N$372,$N115,P$2),0)</f>
        <v>125</v>
      </c>
      <c r="Q115">
        <f>IF(NOT(ISNA($N115)),INDEX(Entrada!$C$53:$N$372,$N115,Q$2),0)</f>
        <v>107</v>
      </c>
      <c r="R115">
        <f>IF(NOT(ISNA($N115)),INDEX(Entrada!$C$53:$N$372,$N115,R$2),0)</f>
        <v>142</v>
      </c>
      <c r="S115">
        <f>IF(NOT(ISNA($N115)),INDEX(Entrada!$C$53:$N$372,$N115,S$2),0)</f>
        <v>195</v>
      </c>
      <c r="T115">
        <f>IF(NOT(ISNA($N115)),INDEX(Entrada!$C$53:$N$372,$N115,T$2),0)</f>
        <v>242</v>
      </c>
      <c r="U115">
        <f>IF(NOT(ISNA($N115)),INDEX(Entrada!$C$53:$N$372,$N115,U$2),0)</f>
        <v>275</v>
      </c>
      <c r="V115" s="192">
        <f>IF(NOT(ISNA($N115)),INDEX(Entrada!$C$53:$N$372,$N115,V$2),0)</f>
        <v>274</v>
      </c>
      <c r="W115" s="192">
        <f>IF(NOT(ISNA($N115)),INDEX(Entrada!$C$53:$N$372,$N115,W$2),0)</f>
        <v>313</v>
      </c>
      <c r="X115" s="192">
        <f>IF(NOT(ISNA($N115)),INDEX(Entrada!$C$53:$N$372,$N115,X$2),0)</f>
        <v>317</v>
      </c>
      <c r="Y115" s="192">
        <f>IF(NOT(ISNA($N115)),INDEX(Entrada!$C$53:$N$372,$N115,Y$2),0)</f>
        <v>222</v>
      </c>
      <c r="Z115" s="192">
        <f>IF(NOT(ISNA($N115)),INDEX(Entrada!$C$53:$N$372,$N115,Z$2),0)</f>
        <v>178</v>
      </c>
      <c r="AA115" s="259">
        <f>IF(AND(NOT(_incrementaisPassadas),
      OR(
       AND(_semanaAtual&gt;Prevs!D$6,_tipo="Semanal"),
       AND(_mes&gt;AA$2,_tipo="Mensal")
      )), 0,
IF($G115&gt;0,INDEX($O$4:$Z$323,$G115,O$2),0)+IF($H115&gt;0,INDEX($O$4:$Z$323,$H115,O$2),0)+IF($I115&gt;0,INDEX($O$4:$Z$323,$I115,O$2),0)+IF($J115&gt;0,INDEX($O$4:$Z$323,$J115,O$2),0)+IF($K115&gt;0,INDEX($O$4:$Z$323,$K115,O$2),0)+IF($L115&gt;0,INDEX($O$4:$Z$323,$L115,O$2),0))</f>
        <v>0</v>
      </c>
      <c r="AB115" s="259">
        <f>IF(AND(NOT(_incrementaisPassadas),
      OR(
       AND(_semanaAtual&gt;Prevs!E$6,_tipo="Semanal"),
       AND(_mes&gt;AB$2,_tipo="Mensal")
      )), 0,
IF($G115&gt;0,INDEX($O$4:$Z$323,$G115,P$2),0)+IF($H115&gt;0,INDEX($O$4:$Z$323,$H115,P$2),0)+IF($I115&gt;0,INDEX($O$4:$Z$323,$I115,P$2),0)+IF($J115&gt;0,INDEX($O$4:$Z$323,$J115,P$2),0)+IF($K115&gt;0,INDEX($O$4:$Z$323,$K115,P$2),0)+IF($L115&gt;0,INDEX($O$4:$Z$323,$L115,P$2),0))</f>
        <v>0</v>
      </c>
      <c r="AC115" s="259">
        <f>IF(AND(NOT(_incrementaisPassadas),
      OR(
       AND(_semanaAtual&gt;Prevs!F$6,_tipo="Semanal"),
       AND(_mes&gt;AC$2,_tipo="Mensal")
      )), 0,
IF($G115&gt;0,INDEX($O$4:$Z$323,$G115,Q$2),0)+IF($H115&gt;0,INDEX($O$4:$Z$323,$H115,Q$2),0)+IF($I115&gt;0,INDEX($O$4:$Z$323,$I115,Q$2),0)+IF($J115&gt;0,INDEX($O$4:$Z$323,$J115,Q$2),0)+IF($K115&gt;0,INDEX($O$4:$Z$323,$K115,Q$2),0)+IF($L115&gt;0,INDEX($O$4:$Z$323,$L115,Q$2),0))</f>
        <v>0</v>
      </c>
      <c r="AD115" s="259">
        <f>IF(AND(NOT(_incrementaisPassadas),
      OR(
       AND(_semanaAtual&gt;Prevs!G$6,_tipo="Semanal"),
       AND(_mes&gt;AD$2,_tipo="Mensal")
      )), 0,
IF($G115&gt;0,INDEX($O$4:$Z$323,$G115,R$2),0)+IF($H115&gt;0,INDEX($O$4:$Z$323,$H115,R$2),0)+IF($I115&gt;0,INDEX($O$4:$Z$323,$I115,R$2),0)+IF($J115&gt;0,INDEX($O$4:$Z$323,$J115,R$2),0)+IF($K115&gt;0,INDEX($O$4:$Z$323,$K115,R$2),0)+IF($L115&gt;0,INDEX($O$4:$Z$323,$L115,R$2),0))</f>
        <v>0</v>
      </c>
      <c r="AE115" s="259">
        <f>IF(AND(NOT(_incrementaisPassadas),
      OR(
       AND(_semanaAtual&gt;Prevs!H$6,_tipo="Semanal"),
       AND(_mes&gt;AE$2,_tipo="Mensal")
      )), 0,
IF($G115&gt;0,INDEX($O$4:$Z$323,$G115,S$2),0)+IF($H115&gt;0,INDEX($O$4:$Z$323,$H115,S$2),0)+IF($I115&gt;0,INDEX($O$4:$Z$323,$I115,S$2),0)+IF($J115&gt;0,INDEX($O$4:$Z$323,$J115,S$2),0)+IF($K115&gt;0,INDEX($O$4:$Z$323,$K115,S$2),0)+IF($L115&gt;0,INDEX($O$4:$Z$323,$L115,S$2),0))</f>
        <v>0</v>
      </c>
      <c r="AF115" s="259">
        <f>IF(AND(NOT(_incrementaisPassadas),
      OR(
       AND(_semanaAtual&gt;Prevs!I$6,_tipo="Semanal"),
       AND(_mes&gt;AF$2,_tipo="Mensal")
      )), 0,
IF($G115&gt;0,INDEX($O$4:$Z$323,$G115,T$2),0)+IF($H115&gt;0,INDEX($O$4:$Z$323,$H115,T$2),0)+IF($I115&gt;0,INDEX($O$4:$Z$323,$I115,T$2),0)+IF($J115&gt;0,INDEX($O$4:$Z$323,$J115,T$2),0)+IF($K115&gt;0,INDEX($O$4:$Z$323,$K115,T$2),0)+IF($L115&gt;0,INDEX($O$4:$Z$323,$L115,T$2),0))</f>
        <v>0</v>
      </c>
      <c r="AG115" s="259">
        <f>IF(AND(NOT(_incrementaisPassadas),
      OR(
       AND(_semanaAtual&gt;Prevs!J$6,_tipo="Semanal"),
       AND(_mes&gt;AG$2,_tipo="Mensal")
      )), 0,
IF($G115&gt;0,INDEX($O$4:$Z$323,$G115,U$2),0)+IF($H115&gt;0,INDEX($O$4:$Z$323,$H115,U$2),0)+IF($I115&gt;0,INDEX($O$4:$Z$323,$I115,U$2),0)+IF($J115&gt;0,INDEX($O$4:$Z$323,$J115,U$2),0)+IF($K115&gt;0,INDEX($O$4:$Z$323,$K115,U$2),0)+IF($L115&gt;0,INDEX($O$4:$Z$323,$L115,U$2),0))</f>
        <v>0</v>
      </c>
      <c r="AH115" s="259">
        <f>IF(AND(NOT(_incrementaisPassadas),
      OR(
       AND(_semanaAtual&gt;Prevs!K$6,_tipo="Semanal"),
       AND(_mes&gt;AH$2,_tipo="Mensal")
      )), 0,
IF($G115&gt;0,INDEX($O$4:$Z$323,$G115,V$2),0)+IF($H115&gt;0,INDEX($O$4:$Z$323,$H115,V$2),0)+IF($I115&gt;0,INDEX($O$4:$Z$323,$I115,V$2),0)+IF($J115&gt;0,INDEX($O$4:$Z$323,$J115,V$2),0)+IF($K115&gt;0,INDEX($O$4:$Z$323,$K115,V$2),0)+IF($L115&gt;0,INDEX($O$4:$Z$323,$L115,V$2),0))</f>
        <v>0</v>
      </c>
      <c r="AI115" s="259">
        <f>IF(AND(NOT(_incrementaisPassadas),
      OR(
       AND(_semanaAtual&gt;Prevs!L$6,_tipo="Semanal"),
       AND(_mes&gt;AI$2,_tipo="Mensal")
      )), 0,
IF($G115&gt;0,INDEX($O$4:$Z$323,$G115,W$2),0)+IF($H115&gt;0,INDEX($O$4:$Z$323,$H115,W$2),0)+IF($I115&gt;0,INDEX($O$4:$Z$323,$I115,W$2),0)+IF($J115&gt;0,INDEX($O$4:$Z$323,$J115,W$2),0)+IF($K115&gt;0,INDEX($O$4:$Z$323,$K115,W$2),0)+IF($L115&gt;0,INDEX($O$4:$Z$323,$L115,W$2),0))</f>
        <v>0</v>
      </c>
      <c r="AJ115" s="259">
        <f>IF(AND(NOT(_incrementaisPassadas),
      OR(
       AND(_semanaAtual&gt;Prevs!M$6,_tipo="Semanal"),
       AND(_mes&gt;AJ$2,_tipo="Mensal")
      )), 0,
IF($G115&gt;0,INDEX($O$4:$Z$323,$G115,X$2),0)+IF($H115&gt;0,INDEX($O$4:$Z$323,$H115,X$2),0)+IF($I115&gt;0,INDEX($O$4:$Z$323,$I115,X$2),0)+IF($J115&gt;0,INDEX($O$4:$Z$323,$J115,X$2),0)+IF($K115&gt;0,INDEX($O$4:$Z$323,$K115,X$2),0)+IF($L115&gt;0,INDEX($O$4:$Z$323,$L115,X$2),0))</f>
        <v>0</v>
      </c>
      <c r="AK115" s="259">
        <f>IF(AND(NOT(_incrementaisPassadas),
      OR(
       AND(_semanaAtual&gt;Prevs!N$6,_tipo="Semanal"),
       AND(_mes&gt;AK$2,_tipo="Mensal")
      )), 0,
IF($G115&gt;0,INDEX($O$4:$Z$323,$G115,Y$2),0)+IF($H115&gt;0,INDEX($O$4:$Z$323,$H115,Y$2),0)+IF($I115&gt;0,INDEX($O$4:$Z$323,$I115,Y$2),0)+IF($J115&gt;0,INDEX($O$4:$Z$323,$J115,Y$2),0)+IF($K115&gt;0,INDEX($O$4:$Z$323,$K115,Y$2),0)+IF($L115&gt;0,INDEX($O$4:$Z$323,$L115,Y$2),0))</f>
        <v>0</v>
      </c>
      <c r="AL115" s="259">
        <f>IF(AND(NOT(_incrementaisPassadas),
      OR(
       AND(_semanaAtual&gt;Prevs!O$6,_tipo="Semanal"),
       AND(_mes&gt;AL$2,_tipo="Mensal")
      )), 0,
IF($G115&gt;0,INDEX($O$4:$Z$323,$G115,Z$2),0)+IF($H115&gt;0,INDEX($O$4:$Z$323,$H115,Z$2),0)+IF($I115&gt;0,INDEX($O$4:$Z$323,$I115,Z$2),0)+IF($J115&gt;0,INDEX($O$4:$Z$323,$J115,Z$2),0)+IF($K115&gt;0,INDEX($O$4:$Z$323,$K115,Z$2),0)+IF($L115&gt;0,INDEX($O$4:$Z$323,$L115,Z$2),0))</f>
        <v>0</v>
      </c>
      <c r="AM115" s="113">
        <f t="shared" si="12"/>
        <v>139</v>
      </c>
      <c r="AN115">
        <f t="shared" si="13"/>
        <v>125</v>
      </c>
      <c r="AO115">
        <f t="shared" si="14"/>
        <v>107</v>
      </c>
      <c r="AP115">
        <f t="shared" si="15"/>
        <v>142</v>
      </c>
      <c r="AQ115">
        <f t="shared" si="16"/>
        <v>195</v>
      </c>
      <c r="AR115">
        <f t="shared" si="17"/>
        <v>242</v>
      </c>
      <c r="AS115">
        <f t="shared" si="18"/>
        <v>275</v>
      </c>
      <c r="AT115">
        <f t="shared" si="19"/>
        <v>274</v>
      </c>
      <c r="AU115">
        <f t="shared" si="20"/>
        <v>313</v>
      </c>
      <c r="AV115">
        <f t="shared" si="21"/>
        <v>317</v>
      </c>
      <c r="AW115">
        <f t="shared" si="22"/>
        <v>222</v>
      </c>
      <c r="AX115">
        <f t="shared" si="23"/>
        <v>178</v>
      </c>
      <c r="BC115" s="259">
        <v>111</v>
      </c>
    </row>
    <row r="116" spans="1:56" hidden="1" x14ac:dyDescent="0.25">
      <c r="A116" s="113">
        <v>113</v>
      </c>
      <c r="B116" s="176" t="s">
        <v>180</v>
      </c>
      <c r="C116" s="113">
        <v>1931</v>
      </c>
      <c r="D116" s="113">
        <v>2013</v>
      </c>
      <c r="E116" s="177" t="s">
        <v>16</v>
      </c>
      <c r="F116" s="177" t="s">
        <v>16</v>
      </c>
      <c r="G116" s="357"/>
      <c r="H116" s="357"/>
      <c r="N116" s="113">
        <f>MATCH(A116,Entrada!$A$53:$A$372,0)</f>
        <v>113</v>
      </c>
      <c r="O116">
        <f>IF(NOT(ISNA($N116)),INDEX(Entrada!$C$53:$N$372,$N116,O$2),0)</f>
        <v>172</v>
      </c>
      <c r="P116">
        <f>IF(NOT(ISNA($N116)),INDEX(Entrada!$C$53:$N$372,$N116,P$2),0)</f>
        <v>156</v>
      </c>
      <c r="Q116">
        <f>IF(NOT(ISNA($N116)),INDEX(Entrada!$C$53:$N$372,$N116,Q$2),0)</f>
        <v>134</v>
      </c>
      <c r="R116">
        <f>IF(NOT(ISNA($N116)),INDEX(Entrada!$C$53:$N$372,$N116,R$2),0)</f>
        <v>181</v>
      </c>
      <c r="S116">
        <f>IF(NOT(ISNA($N116)),INDEX(Entrada!$C$53:$N$372,$N116,S$2),0)</f>
        <v>248</v>
      </c>
      <c r="T116">
        <f>IF(NOT(ISNA($N116)),INDEX(Entrada!$C$53:$N$372,$N116,T$2),0)</f>
        <v>308</v>
      </c>
      <c r="U116">
        <f>IF(NOT(ISNA($N116)),INDEX(Entrada!$C$53:$N$372,$N116,U$2),0)</f>
        <v>353</v>
      </c>
      <c r="V116" s="192">
        <f>IF(NOT(ISNA($N116)),INDEX(Entrada!$C$53:$N$372,$N116,V$2),0)</f>
        <v>345</v>
      </c>
      <c r="W116" s="192">
        <f>IF(NOT(ISNA($N116)),INDEX(Entrada!$C$53:$N$372,$N116,W$2),0)</f>
        <v>398</v>
      </c>
      <c r="X116" s="192">
        <f>IF(NOT(ISNA($N116)),INDEX(Entrada!$C$53:$N$372,$N116,X$2),0)</f>
        <v>402</v>
      </c>
      <c r="Y116" s="192">
        <f>IF(NOT(ISNA($N116)),INDEX(Entrada!$C$53:$N$372,$N116,Y$2),0)</f>
        <v>287</v>
      </c>
      <c r="Z116" s="192">
        <f>IF(NOT(ISNA($N116)),INDEX(Entrada!$C$53:$N$372,$N116,Z$2),0)</f>
        <v>222</v>
      </c>
      <c r="AA116" s="259">
        <f>IF(AND(NOT(_incrementaisPassadas),
      OR(
       AND(_semanaAtual&gt;Prevs!D$6,_tipo="Semanal"),
       AND(_mes&gt;AA$2,_tipo="Mensal")
      )), 0,
IF($G116&gt;0,INDEX($O$4:$Z$323,$G116,O$2),0)+IF($H116&gt;0,INDEX($O$4:$Z$323,$H116,O$2),0)+IF($I116&gt;0,INDEX($O$4:$Z$323,$I116,O$2),0)+IF($J116&gt;0,INDEX($O$4:$Z$323,$J116,O$2),0)+IF($K116&gt;0,INDEX($O$4:$Z$323,$K116,O$2),0)+IF($L116&gt;0,INDEX($O$4:$Z$323,$L116,O$2),0))</f>
        <v>0</v>
      </c>
      <c r="AB116" s="259">
        <f>IF(AND(NOT(_incrementaisPassadas),
      OR(
       AND(_semanaAtual&gt;Prevs!E$6,_tipo="Semanal"),
       AND(_mes&gt;AB$2,_tipo="Mensal")
      )), 0,
IF($G116&gt;0,INDEX($O$4:$Z$323,$G116,P$2),0)+IF($H116&gt;0,INDEX($O$4:$Z$323,$H116,P$2),0)+IF($I116&gt;0,INDEX($O$4:$Z$323,$I116,P$2),0)+IF($J116&gt;0,INDEX($O$4:$Z$323,$J116,P$2),0)+IF($K116&gt;0,INDEX($O$4:$Z$323,$K116,P$2),0)+IF($L116&gt;0,INDEX($O$4:$Z$323,$L116,P$2),0))</f>
        <v>0</v>
      </c>
      <c r="AC116" s="259">
        <f>IF(AND(NOT(_incrementaisPassadas),
      OR(
       AND(_semanaAtual&gt;Prevs!F$6,_tipo="Semanal"),
       AND(_mes&gt;AC$2,_tipo="Mensal")
      )), 0,
IF($G116&gt;0,INDEX($O$4:$Z$323,$G116,Q$2),0)+IF($H116&gt;0,INDEX($O$4:$Z$323,$H116,Q$2),0)+IF($I116&gt;0,INDEX($O$4:$Z$323,$I116,Q$2),0)+IF($J116&gt;0,INDEX($O$4:$Z$323,$J116,Q$2),0)+IF($K116&gt;0,INDEX($O$4:$Z$323,$K116,Q$2),0)+IF($L116&gt;0,INDEX($O$4:$Z$323,$L116,Q$2),0))</f>
        <v>0</v>
      </c>
      <c r="AD116" s="259">
        <f>IF(AND(NOT(_incrementaisPassadas),
      OR(
       AND(_semanaAtual&gt;Prevs!G$6,_tipo="Semanal"),
       AND(_mes&gt;AD$2,_tipo="Mensal")
      )), 0,
IF($G116&gt;0,INDEX($O$4:$Z$323,$G116,R$2),0)+IF($H116&gt;0,INDEX($O$4:$Z$323,$H116,R$2),0)+IF($I116&gt;0,INDEX($O$4:$Z$323,$I116,R$2),0)+IF($J116&gt;0,INDEX($O$4:$Z$323,$J116,R$2),0)+IF($K116&gt;0,INDEX($O$4:$Z$323,$K116,R$2),0)+IF($L116&gt;0,INDEX($O$4:$Z$323,$L116,R$2),0))</f>
        <v>0</v>
      </c>
      <c r="AE116" s="259">
        <f>IF(AND(NOT(_incrementaisPassadas),
      OR(
       AND(_semanaAtual&gt;Prevs!H$6,_tipo="Semanal"),
       AND(_mes&gt;AE$2,_tipo="Mensal")
      )), 0,
IF($G116&gt;0,INDEX($O$4:$Z$323,$G116,S$2),0)+IF($H116&gt;0,INDEX($O$4:$Z$323,$H116,S$2),0)+IF($I116&gt;0,INDEX($O$4:$Z$323,$I116,S$2),0)+IF($J116&gt;0,INDEX($O$4:$Z$323,$J116,S$2),0)+IF($K116&gt;0,INDEX($O$4:$Z$323,$K116,S$2),0)+IF($L116&gt;0,INDEX($O$4:$Z$323,$L116,S$2),0))</f>
        <v>0</v>
      </c>
      <c r="AF116" s="259">
        <f>IF(AND(NOT(_incrementaisPassadas),
      OR(
       AND(_semanaAtual&gt;Prevs!I$6,_tipo="Semanal"),
       AND(_mes&gt;AF$2,_tipo="Mensal")
      )), 0,
IF($G116&gt;0,INDEX($O$4:$Z$323,$G116,T$2),0)+IF($H116&gt;0,INDEX($O$4:$Z$323,$H116,T$2),0)+IF($I116&gt;0,INDEX($O$4:$Z$323,$I116,T$2),0)+IF($J116&gt;0,INDEX($O$4:$Z$323,$J116,T$2),0)+IF($K116&gt;0,INDEX($O$4:$Z$323,$K116,T$2),0)+IF($L116&gt;0,INDEX($O$4:$Z$323,$L116,T$2),0))</f>
        <v>0</v>
      </c>
      <c r="AG116" s="259">
        <f>IF(AND(NOT(_incrementaisPassadas),
      OR(
       AND(_semanaAtual&gt;Prevs!J$6,_tipo="Semanal"),
       AND(_mes&gt;AG$2,_tipo="Mensal")
      )), 0,
IF($G116&gt;0,INDEX($O$4:$Z$323,$G116,U$2),0)+IF($H116&gt;0,INDEX($O$4:$Z$323,$H116,U$2),0)+IF($I116&gt;0,INDEX($O$4:$Z$323,$I116,U$2),0)+IF($J116&gt;0,INDEX($O$4:$Z$323,$J116,U$2),0)+IF($K116&gt;0,INDEX($O$4:$Z$323,$K116,U$2),0)+IF($L116&gt;0,INDEX($O$4:$Z$323,$L116,U$2),0))</f>
        <v>0</v>
      </c>
      <c r="AH116" s="259">
        <f>IF(AND(NOT(_incrementaisPassadas),
      OR(
       AND(_semanaAtual&gt;Prevs!K$6,_tipo="Semanal"),
       AND(_mes&gt;AH$2,_tipo="Mensal")
      )), 0,
IF($G116&gt;0,INDEX($O$4:$Z$323,$G116,V$2),0)+IF($H116&gt;0,INDEX($O$4:$Z$323,$H116,V$2),0)+IF($I116&gt;0,INDEX($O$4:$Z$323,$I116,V$2),0)+IF($J116&gt;0,INDEX($O$4:$Z$323,$J116,V$2),0)+IF($K116&gt;0,INDEX($O$4:$Z$323,$K116,V$2),0)+IF($L116&gt;0,INDEX($O$4:$Z$323,$L116,V$2),0))</f>
        <v>0</v>
      </c>
      <c r="AI116" s="259">
        <f>IF(AND(NOT(_incrementaisPassadas),
      OR(
       AND(_semanaAtual&gt;Prevs!L$6,_tipo="Semanal"),
       AND(_mes&gt;AI$2,_tipo="Mensal")
      )), 0,
IF($G116&gt;0,INDEX($O$4:$Z$323,$G116,W$2),0)+IF($H116&gt;0,INDEX($O$4:$Z$323,$H116,W$2),0)+IF($I116&gt;0,INDEX($O$4:$Z$323,$I116,W$2),0)+IF($J116&gt;0,INDEX($O$4:$Z$323,$J116,W$2),0)+IF($K116&gt;0,INDEX($O$4:$Z$323,$K116,W$2),0)+IF($L116&gt;0,INDEX($O$4:$Z$323,$L116,W$2),0))</f>
        <v>0</v>
      </c>
      <c r="AJ116" s="259">
        <f>IF(AND(NOT(_incrementaisPassadas),
      OR(
       AND(_semanaAtual&gt;Prevs!M$6,_tipo="Semanal"),
       AND(_mes&gt;AJ$2,_tipo="Mensal")
      )), 0,
IF($G116&gt;0,INDEX($O$4:$Z$323,$G116,X$2),0)+IF($H116&gt;0,INDEX($O$4:$Z$323,$H116,X$2),0)+IF($I116&gt;0,INDEX($O$4:$Z$323,$I116,X$2),0)+IF($J116&gt;0,INDEX($O$4:$Z$323,$J116,X$2),0)+IF($K116&gt;0,INDEX($O$4:$Z$323,$K116,X$2),0)+IF($L116&gt;0,INDEX($O$4:$Z$323,$L116,X$2),0))</f>
        <v>0</v>
      </c>
      <c r="AK116" s="259">
        <f>IF(AND(NOT(_incrementaisPassadas),
      OR(
       AND(_semanaAtual&gt;Prevs!N$6,_tipo="Semanal"),
       AND(_mes&gt;AK$2,_tipo="Mensal")
      )), 0,
IF($G116&gt;0,INDEX($O$4:$Z$323,$G116,Y$2),0)+IF($H116&gt;0,INDEX($O$4:$Z$323,$H116,Y$2),0)+IF($I116&gt;0,INDEX($O$4:$Z$323,$I116,Y$2),0)+IF($J116&gt;0,INDEX($O$4:$Z$323,$J116,Y$2),0)+IF($K116&gt;0,INDEX($O$4:$Z$323,$K116,Y$2),0)+IF($L116&gt;0,INDEX($O$4:$Z$323,$L116,Y$2),0))</f>
        <v>0</v>
      </c>
      <c r="AL116" s="259">
        <f>IF(AND(NOT(_incrementaisPassadas),
      OR(
       AND(_semanaAtual&gt;Prevs!O$6,_tipo="Semanal"),
       AND(_mes&gt;AL$2,_tipo="Mensal")
      )), 0,
IF($G116&gt;0,INDEX($O$4:$Z$323,$G116,Z$2),0)+IF($H116&gt;0,INDEX($O$4:$Z$323,$H116,Z$2),0)+IF($I116&gt;0,INDEX($O$4:$Z$323,$I116,Z$2),0)+IF($J116&gt;0,INDEX($O$4:$Z$323,$J116,Z$2),0)+IF($K116&gt;0,INDEX($O$4:$Z$323,$K116,Z$2),0)+IF($L116&gt;0,INDEX($O$4:$Z$323,$L116,Z$2),0))</f>
        <v>0</v>
      </c>
      <c r="AM116" s="113">
        <f t="shared" si="12"/>
        <v>172</v>
      </c>
      <c r="AN116">
        <f t="shared" si="13"/>
        <v>156</v>
      </c>
      <c r="AO116">
        <f t="shared" si="14"/>
        <v>134</v>
      </c>
      <c r="AP116">
        <f t="shared" si="15"/>
        <v>181</v>
      </c>
      <c r="AQ116">
        <f t="shared" si="16"/>
        <v>248</v>
      </c>
      <c r="AR116">
        <f t="shared" si="17"/>
        <v>308</v>
      </c>
      <c r="AS116">
        <f t="shared" si="18"/>
        <v>353</v>
      </c>
      <c r="AT116">
        <f t="shared" si="19"/>
        <v>345</v>
      </c>
      <c r="AU116">
        <f t="shared" si="20"/>
        <v>398</v>
      </c>
      <c r="AV116">
        <f t="shared" si="21"/>
        <v>402</v>
      </c>
      <c r="AW116">
        <f t="shared" si="22"/>
        <v>287</v>
      </c>
      <c r="AX116">
        <f t="shared" si="23"/>
        <v>222</v>
      </c>
      <c r="BC116" s="259">
        <v>112</v>
      </c>
    </row>
    <row r="117" spans="1:56" hidden="1" x14ac:dyDescent="0.25">
      <c r="A117" s="113">
        <v>114</v>
      </c>
      <c r="B117" s="176" t="s">
        <v>592</v>
      </c>
      <c r="C117" s="113">
        <v>1931</v>
      </c>
      <c r="D117" s="113">
        <v>2013</v>
      </c>
      <c r="E117" s="177" t="s">
        <v>16</v>
      </c>
      <c r="F117" s="177" t="s">
        <v>16</v>
      </c>
      <c r="G117" s="357"/>
      <c r="H117" s="357"/>
      <c r="N117" s="113">
        <f>MATCH(A117,Entrada!$A$53:$A$372,0)</f>
        <v>114</v>
      </c>
      <c r="O117">
        <f>IF(NOT(ISNA($N117)),INDEX(Entrada!$C$53:$N$372,$N117,O$2),0)</f>
        <v>209</v>
      </c>
      <c r="P117">
        <f>IF(NOT(ISNA($N117)),INDEX(Entrada!$C$53:$N$372,$N117,P$2),0)</f>
        <v>194</v>
      </c>
      <c r="Q117">
        <f>IF(NOT(ISNA($N117)),INDEX(Entrada!$C$53:$N$372,$N117,Q$2),0)</f>
        <v>167</v>
      </c>
      <c r="R117">
        <f>IF(NOT(ISNA($N117)),INDEX(Entrada!$C$53:$N$372,$N117,R$2),0)</f>
        <v>231</v>
      </c>
      <c r="S117">
        <f>IF(NOT(ISNA($N117)),INDEX(Entrada!$C$53:$N$372,$N117,S$2),0)</f>
        <v>303</v>
      </c>
      <c r="T117">
        <f>IF(NOT(ISNA($N117)),INDEX(Entrada!$C$53:$N$372,$N117,T$2),0)</f>
        <v>393</v>
      </c>
      <c r="U117">
        <f>IF(NOT(ISNA($N117)),INDEX(Entrada!$C$53:$N$372,$N117,U$2),0)</f>
        <v>445</v>
      </c>
      <c r="V117" s="192">
        <f>IF(NOT(ISNA($N117)),INDEX(Entrada!$C$53:$N$372,$N117,V$2),0)</f>
        <v>421</v>
      </c>
      <c r="W117" s="192">
        <f>IF(NOT(ISNA($N117)),INDEX(Entrada!$C$53:$N$372,$N117,W$2),0)</f>
        <v>483</v>
      </c>
      <c r="X117" s="192">
        <f>IF(NOT(ISNA($N117)),INDEX(Entrada!$C$53:$N$372,$N117,X$2),0)</f>
        <v>487</v>
      </c>
      <c r="Y117" s="192">
        <f>IF(NOT(ISNA($N117)),INDEX(Entrada!$C$53:$N$372,$N117,Y$2),0)</f>
        <v>343</v>
      </c>
      <c r="Z117" s="192">
        <f>IF(NOT(ISNA($N117)),INDEX(Entrada!$C$53:$N$372,$N117,Z$2),0)</f>
        <v>268</v>
      </c>
      <c r="AA117" s="259">
        <f>IF(AND(NOT(_incrementaisPassadas),
      OR(
       AND(_semanaAtual&gt;Prevs!D$6,_tipo="Semanal"),
       AND(_mes&gt;AA$2,_tipo="Mensal")
      )), 0,
IF($G117&gt;0,INDEX($O$4:$Z$323,$G117,O$2),0)+IF($H117&gt;0,INDEX($O$4:$Z$323,$H117,O$2),0)+IF($I117&gt;0,INDEX($O$4:$Z$323,$I117,O$2),0)+IF($J117&gt;0,INDEX($O$4:$Z$323,$J117,O$2),0)+IF($K117&gt;0,INDEX($O$4:$Z$323,$K117,O$2),0)+IF($L117&gt;0,INDEX($O$4:$Z$323,$L117,O$2),0))</f>
        <v>0</v>
      </c>
      <c r="AB117" s="259">
        <f>IF(AND(NOT(_incrementaisPassadas),
      OR(
       AND(_semanaAtual&gt;Prevs!E$6,_tipo="Semanal"),
       AND(_mes&gt;AB$2,_tipo="Mensal")
      )), 0,
IF($G117&gt;0,INDEX($O$4:$Z$323,$G117,P$2),0)+IF($H117&gt;0,INDEX($O$4:$Z$323,$H117,P$2),0)+IF($I117&gt;0,INDEX($O$4:$Z$323,$I117,P$2),0)+IF($J117&gt;0,INDEX($O$4:$Z$323,$J117,P$2),0)+IF($K117&gt;0,INDEX($O$4:$Z$323,$K117,P$2),0)+IF($L117&gt;0,INDEX($O$4:$Z$323,$L117,P$2),0))</f>
        <v>0</v>
      </c>
      <c r="AC117" s="259">
        <f>IF(AND(NOT(_incrementaisPassadas),
      OR(
       AND(_semanaAtual&gt;Prevs!F$6,_tipo="Semanal"),
       AND(_mes&gt;AC$2,_tipo="Mensal")
      )), 0,
IF($G117&gt;0,INDEX($O$4:$Z$323,$G117,Q$2),0)+IF($H117&gt;0,INDEX($O$4:$Z$323,$H117,Q$2),0)+IF($I117&gt;0,INDEX($O$4:$Z$323,$I117,Q$2),0)+IF($J117&gt;0,INDEX($O$4:$Z$323,$J117,Q$2),0)+IF($K117&gt;0,INDEX($O$4:$Z$323,$K117,Q$2),0)+IF($L117&gt;0,INDEX($O$4:$Z$323,$L117,Q$2),0))</f>
        <v>0</v>
      </c>
      <c r="AD117" s="259">
        <f>IF(AND(NOT(_incrementaisPassadas),
      OR(
       AND(_semanaAtual&gt;Prevs!G$6,_tipo="Semanal"),
       AND(_mes&gt;AD$2,_tipo="Mensal")
      )), 0,
IF($G117&gt;0,INDEX($O$4:$Z$323,$G117,R$2),0)+IF($H117&gt;0,INDEX($O$4:$Z$323,$H117,R$2),0)+IF($I117&gt;0,INDEX($O$4:$Z$323,$I117,R$2),0)+IF($J117&gt;0,INDEX($O$4:$Z$323,$J117,R$2),0)+IF($K117&gt;0,INDEX($O$4:$Z$323,$K117,R$2),0)+IF($L117&gt;0,INDEX($O$4:$Z$323,$L117,R$2),0))</f>
        <v>0</v>
      </c>
      <c r="AE117" s="259">
        <f>IF(AND(NOT(_incrementaisPassadas),
      OR(
       AND(_semanaAtual&gt;Prevs!H$6,_tipo="Semanal"),
       AND(_mes&gt;AE$2,_tipo="Mensal")
      )), 0,
IF($G117&gt;0,INDEX($O$4:$Z$323,$G117,S$2),0)+IF($H117&gt;0,INDEX($O$4:$Z$323,$H117,S$2),0)+IF($I117&gt;0,INDEX($O$4:$Z$323,$I117,S$2),0)+IF($J117&gt;0,INDEX($O$4:$Z$323,$J117,S$2),0)+IF($K117&gt;0,INDEX($O$4:$Z$323,$K117,S$2),0)+IF($L117&gt;0,INDEX($O$4:$Z$323,$L117,S$2),0))</f>
        <v>0</v>
      </c>
      <c r="AF117" s="259">
        <f>IF(AND(NOT(_incrementaisPassadas),
      OR(
       AND(_semanaAtual&gt;Prevs!I$6,_tipo="Semanal"),
       AND(_mes&gt;AF$2,_tipo="Mensal")
      )), 0,
IF($G117&gt;0,INDEX($O$4:$Z$323,$G117,T$2),0)+IF($H117&gt;0,INDEX($O$4:$Z$323,$H117,T$2),0)+IF($I117&gt;0,INDEX($O$4:$Z$323,$I117,T$2),0)+IF($J117&gt;0,INDEX($O$4:$Z$323,$J117,T$2),0)+IF($K117&gt;0,INDEX($O$4:$Z$323,$K117,T$2),0)+IF($L117&gt;0,INDEX($O$4:$Z$323,$L117,T$2),0))</f>
        <v>0</v>
      </c>
      <c r="AG117" s="259">
        <f>IF(AND(NOT(_incrementaisPassadas),
      OR(
       AND(_semanaAtual&gt;Prevs!J$6,_tipo="Semanal"),
       AND(_mes&gt;AG$2,_tipo="Mensal")
      )), 0,
IF($G117&gt;0,INDEX($O$4:$Z$323,$G117,U$2),0)+IF($H117&gt;0,INDEX($O$4:$Z$323,$H117,U$2),0)+IF($I117&gt;0,INDEX($O$4:$Z$323,$I117,U$2),0)+IF($J117&gt;0,INDEX($O$4:$Z$323,$J117,U$2),0)+IF($K117&gt;0,INDEX($O$4:$Z$323,$K117,U$2),0)+IF($L117&gt;0,INDEX($O$4:$Z$323,$L117,U$2),0))</f>
        <v>0</v>
      </c>
      <c r="AH117" s="259">
        <f>IF(AND(NOT(_incrementaisPassadas),
      OR(
       AND(_semanaAtual&gt;Prevs!K$6,_tipo="Semanal"),
       AND(_mes&gt;AH$2,_tipo="Mensal")
      )), 0,
IF($G117&gt;0,INDEX($O$4:$Z$323,$G117,V$2),0)+IF($H117&gt;0,INDEX($O$4:$Z$323,$H117,V$2),0)+IF($I117&gt;0,INDEX($O$4:$Z$323,$I117,V$2),0)+IF($J117&gt;0,INDEX($O$4:$Z$323,$J117,V$2),0)+IF($K117&gt;0,INDEX($O$4:$Z$323,$K117,V$2),0)+IF($L117&gt;0,INDEX($O$4:$Z$323,$L117,V$2),0))</f>
        <v>0</v>
      </c>
      <c r="AI117" s="259">
        <f>IF(AND(NOT(_incrementaisPassadas),
      OR(
       AND(_semanaAtual&gt;Prevs!L$6,_tipo="Semanal"),
       AND(_mes&gt;AI$2,_tipo="Mensal")
      )), 0,
IF($G117&gt;0,INDEX($O$4:$Z$323,$G117,W$2),0)+IF($H117&gt;0,INDEX($O$4:$Z$323,$H117,W$2),0)+IF($I117&gt;0,INDEX($O$4:$Z$323,$I117,W$2),0)+IF($J117&gt;0,INDEX($O$4:$Z$323,$J117,W$2),0)+IF($K117&gt;0,INDEX($O$4:$Z$323,$K117,W$2),0)+IF($L117&gt;0,INDEX($O$4:$Z$323,$L117,W$2),0))</f>
        <v>0</v>
      </c>
      <c r="AJ117" s="259">
        <f>IF(AND(NOT(_incrementaisPassadas),
      OR(
       AND(_semanaAtual&gt;Prevs!M$6,_tipo="Semanal"),
       AND(_mes&gt;AJ$2,_tipo="Mensal")
      )), 0,
IF($G117&gt;0,INDEX($O$4:$Z$323,$G117,X$2),0)+IF($H117&gt;0,INDEX($O$4:$Z$323,$H117,X$2),0)+IF($I117&gt;0,INDEX($O$4:$Z$323,$I117,X$2),0)+IF($J117&gt;0,INDEX($O$4:$Z$323,$J117,X$2),0)+IF($K117&gt;0,INDEX($O$4:$Z$323,$K117,X$2),0)+IF($L117&gt;0,INDEX($O$4:$Z$323,$L117,X$2),0))</f>
        <v>0</v>
      </c>
      <c r="AK117" s="259">
        <f>IF(AND(NOT(_incrementaisPassadas),
      OR(
       AND(_semanaAtual&gt;Prevs!N$6,_tipo="Semanal"),
       AND(_mes&gt;AK$2,_tipo="Mensal")
      )), 0,
IF($G117&gt;0,INDEX($O$4:$Z$323,$G117,Y$2),0)+IF($H117&gt;0,INDEX($O$4:$Z$323,$H117,Y$2),0)+IF($I117&gt;0,INDEX($O$4:$Z$323,$I117,Y$2),0)+IF($J117&gt;0,INDEX($O$4:$Z$323,$J117,Y$2),0)+IF($K117&gt;0,INDEX($O$4:$Z$323,$K117,Y$2),0)+IF($L117&gt;0,INDEX($O$4:$Z$323,$L117,Y$2),0))</f>
        <v>0</v>
      </c>
      <c r="AL117" s="259">
        <f>IF(AND(NOT(_incrementaisPassadas),
      OR(
       AND(_semanaAtual&gt;Prevs!O$6,_tipo="Semanal"),
       AND(_mes&gt;AL$2,_tipo="Mensal")
      )), 0,
IF($G117&gt;0,INDEX($O$4:$Z$323,$G117,Z$2),0)+IF($H117&gt;0,INDEX($O$4:$Z$323,$H117,Z$2),0)+IF($I117&gt;0,INDEX($O$4:$Z$323,$I117,Z$2),0)+IF($J117&gt;0,INDEX($O$4:$Z$323,$J117,Z$2),0)+IF($K117&gt;0,INDEX($O$4:$Z$323,$K117,Z$2),0)+IF($L117&gt;0,INDEX($O$4:$Z$323,$L117,Z$2),0))</f>
        <v>0</v>
      </c>
      <c r="AM117" s="113">
        <f t="shared" si="12"/>
        <v>209</v>
      </c>
      <c r="AN117">
        <f t="shared" si="13"/>
        <v>194</v>
      </c>
      <c r="AO117">
        <f t="shared" si="14"/>
        <v>167</v>
      </c>
      <c r="AP117">
        <f t="shared" si="15"/>
        <v>231</v>
      </c>
      <c r="AQ117">
        <f t="shared" si="16"/>
        <v>303</v>
      </c>
      <c r="AR117">
        <f t="shared" si="17"/>
        <v>393</v>
      </c>
      <c r="AS117">
        <f t="shared" si="18"/>
        <v>445</v>
      </c>
      <c r="AT117">
        <f t="shared" si="19"/>
        <v>421</v>
      </c>
      <c r="AU117">
        <f t="shared" si="20"/>
        <v>483</v>
      </c>
      <c r="AV117">
        <f t="shared" si="21"/>
        <v>487</v>
      </c>
      <c r="AW117">
        <f t="shared" si="22"/>
        <v>343</v>
      </c>
      <c r="AX117">
        <f t="shared" si="23"/>
        <v>268</v>
      </c>
      <c r="BC117" s="259">
        <v>113</v>
      </c>
    </row>
    <row r="118" spans="1:56" hidden="1" x14ac:dyDescent="0.25">
      <c r="A118" s="113">
        <v>115</v>
      </c>
      <c r="B118" s="176" t="s">
        <v>593</v>
      </c>
      <c r="C118" s="113">
        <v>1931</v>
      </c>
      <c r="D118" s="113">
        <v>2013</v>
      </c>
      <c r="E118" s="177" t="s">
        <v>18</v>
      </c>
      <c r="F118" s="177" t="s">
        <v>339</v>
      </c>
      <c r="G118" s="357"/>
      <c r="H118" s="357"/>
      <c r="N118" s="113">
        <f>MATCH(A118,Entrada!$A$53:$A$372,0)</f>
        <v>115</v>
      </c>
      <c r="O118">
        <f>IF(NOT(ISNA($N118)),INDEX(Entrada!$C$53:$N$372,$N118,O$2),0)</f>
        <v>25</v>
      </c>
      <c r="P118">
        <f>IF(NOT(ISNA($N118)),INDEX(Entrada!$C$53:$N$372,$N118,P$2),0)</f>
        <v>27</v>
      </c>
      <c r="Q118">
        <f>IF(NOT(ISNA($N118)),INDEX(Entrada!$C$53:$N$372,$N118,Q$2),0)</f>
        <v>24</v>
      </c>
      <c r="R118">
        <f>IF(NOT(ISNA($N118)),INDEX(Entrada!$C$53:$N$372,$N118,R$2),0)</f>
        <v>18</v>
      </c>
      <c r="S118">
        <f>IF(NOT(ISNA($N118)),INDEX(Entrada!$C$53:$N$372,$N118,S$2),0)</f>
        <v>17</v>
      </c>
      <c r="T118">
        <f>IF(NOT(ISNA($N118)),INDEX(Entrada!$C$53:$N$372,$N118,T$2),0)</f>
        <v>17</v>
      </c>
      <c r="U118">
        <f>IF(NOT(ISNA($N118)),INDEX(Entrada!$C$53:$N$372,$N118,U$2),0)</f>
        <v>17</v>
      </c>
      <c r="V118" s="192">
        <f>IF(NOT(ISNA($N118)),INDEX(Entrada!$C$53:$N$372,$N118,V$2),0)</f>
        <v>15</v>
      </c>
      <c r="W118" s="192">
        <f>IF(NOT(ISNA($N118)),INDEX(Entrada!$C$53:$N$372,$N118,W$2),0)</f>
        <v>18</v>
      </c>
      <c r="X118" s="192">
        <f>IF(NOT(ISNA($N118)),INDEX(Entrada!$C$53:$N$372,$N118,X$2),0)</f>
        <v>20</v>
      </c>
      <c r="Y118" s="192">
        <f>IF(NOT(ISNA($N118)),INDEX(Entrada!$C$53:$N$372,$N118,Y$2),0)</f>
        <v>20</v>
      </c>
      <c r="Z118" s="192">
        <f>IF(NOT(ISNA($N118)),INDEX(Entrada!$C$53:$N$372,$N118,Z$2),0)</f>
        <v>21</v>
      </c>
      <c r="AA118" s="259">
        <f>IF(AND(NOT(_incrementaisPassadas),
      OR(
       AND(_semanaAtual&gt;Prevs!D$6,_tipo="Semanal"),
       AND(_mes&gt;AA$2,_tipo="Mensal")
      )), 0,
IF($G118&gt;0,INDEX($O$4:$Z$323,$G118,O$2),0)+IF($H118&gt;0,INDEX($O$4:$Z$323,$H118,O$2),0)+IF($I118&gt;0,INDEX($O$4:$Z$323,$I118,O$2),0)+IF($J118&gt;0,INDEX($O$4:$Z$323,$J118,O$2),0)+IF($K118&gt;0,INDEX($O$4:$Z$323,$K118,O$2),0)+IF($L118&gt;0,INDEX($O$4:$Z$323,$L118,O$2),0))</f>
        <v>0</v>
      </c>
      <c r="AB118" s="259">
        <f>IF(AND(NOT(_incrementaisPassadas),
      OR(
       AND(_semanaAtual&gt;Prevs!E$6,_tipo="Semanal"),
       AND(_mes&gt;AB$2,_tipo="Mensal")
      )), 0,
IF($G118&gt;0,INDEX($O$4:$Z$323,$G118,P$2),0)+IF($H118&gt;0,INDEX($O$4:$Z$323,$H118,P$2),0)+IF($I118&gt;0,INDEX($O$4:$Z$323,$I118,P$2),0)+IF($J118&gt;0,INDEX($O$4:$Z$323,$J118,P$2),0)+IF($K118&gt;0,INDEX($O$4:$Z$323,$K118,P$2),0)+IF($L118&gt;0,INDEX($O$4:$Z$323,$L118,P$2),0))</f>
        <v>0</v>
      </c>
      <c r="AC118" s="259">
        <f>IF(AND(NOT(_incrementaisPassadas),
      OR(
       AND(_semanaAtual&gt;Prevs!F$6,_tipo="Semanal"),
       AND(_mes&gt;AC$2,_tipo="Mensal")
      )), 0,
IF($G118&gt;0,INDEX($O$4:$Z$323,$G118,Q$2),0)+IF($H118&gt;0,INDEX($O$4:$Z$323,$H118,Q$2),0)+IF($I118&gt;0,INDEX($O$4:$Z$323,$I118,Q$2),0)+IF($J118&gt;0,INDEX($O$4:$Z$323,$J118,Q$2),0)+IF($K118&gt;0,INDEX($O$4:$Z$323,$K118,Q$2),0)+IF($L118&gt;0,INDEX($O$4:$Z$323,$L118,Q$2),0))</f>
        <v>0</v>
      </c>
      <c r="AD118" s="259">
        <f>IF(AND(NOT(_incrementaisPassadas),
      OR(
       AND(_semanaAtual&gt;Prevs!G$6,_tipo="Semanal"),
       AND(_mes&gt;AD$2,_tipo="Mensal")
      )), 0,
IF($G118&gt;0,INDEX($O$4:$Z$323,$G118,R$2),0)+IF($H118&gt;0,INDEX($O$4:$Z$323,$H118,R$2),0)+IF($I118&gt;0,INDEX($O$4:$Z$323,$I118,R$2),0)+IF($J118&gt;0,INDEX($O$4:$Z$323,$J118,R$2),0)+IF($K118&gt;0,INDEX($O$4:$Z$323,$K118,R$2),0)+IF($L118&gt;0,INDEX($O$4:$Z$323,$L118,R$2),0))</f>
        <v>0</v>
      </c>
      <c r="AE118" s="259">
        <f>IF(AND(NOT(_incrementaisPassadas),
      OR(
       AND(_semanaAtual&gt;Prevs!H$6,_tipo="Semanal"),
       AND(_mes&gt;AE$2,_tipo="Mensal")
      )), 0,
IF($G118&gt;0,INDEX($O$4:$Z$323,$G118,S$2),0)+IF($H118&gt;0,INDEX($O$4:$Z$323,$H118,S$2),0)+IF($I118&gt;0,INDEX($O$4:$Z$323,$I118,S$2),0)+IF($J118&gt;0,INDEX($O$4:$Z$323,$J118,S$2),0)+IF($K118&gt;0,INDEX($O$4:$Z$323,$K118,S$2),0)+IF($L118&gt;0,INDEX($O$4:$Z$323,$L118,S$2),0))</f>
        <v>0</v>
      </c>
      <c r="AF118" s="259">
        <f>IF(AND(NOT(_incrementaisPassadas),
      OR(
       AND(_semanaAtual&gt;Prevs!I$6,_tipo="Semanal"),
       AND(_mes&gt;AF$2,_tipo="Mensal")
      )), 0,
IF($G118&gt;0,INDEX($O$4:$Z$323,$G118,T$2),0)+IF($H118&gt;0,INDEX($O$4:$Z$323,$H118,T$2),0)+IF($I118&gt;0,INDEX($O$4:$Z$323,$I118,T$2),0)+IF($J118&gt;0,INDEX($O$4:$Z$323,$J118,T$2),0)+IF($K118&gt;0,INDEX($O$4:$Z$323,$K118,T$2),0)+IF($L118&gt;0,INDEX($O$4:$Z$323,$L118,T$2),0))</f>
        <v>0</v>
      </c>
      <c r="AG118" s="259">
        <f>IF(AND(NOT(_incrementaisPassadas),
      OR(
       AND(_semanaAtual&gt;Prevs!J$6,_tipo="Semanal"),
       AND(_mes&gt;AG$2,_tipo="Mensal")
      )), 0,
IF($G118&gt;0,INDEX($O$4:$Z$323,$G118,U$2),0)+IF($H118&gt;0,INDEX($O$4:$Z$323,$H118,U$2),0)+IF($I118&gt;0,INDEX($O$4:$Z$323,$I118,U$2),0)+IF($J118&gt;0,INDEX($O$4:$Z$323,$J118,U$2),0)+IF($K118&gt;0,INDEX($O$4:$Z$323,$K118,U$2),0)+IF($L118&gt;0,INDEX($O$4:$Z$323,$L118,U$2),0))</f>
        <v>0</v>
      </c>
      <c r="AH118" s="259">
        <f>IF(AND(NOT(_incrementaisPassadas),
      OR(
       AND(_semanaAtual&gt;Prevs!K$6,_tipo="Semanal"),
       AND(_mes&gt;AH$2,_tipo="Mensal")
      )), 0,
IF($G118&gt;0,INDEX($O$4:$Z$323,$G118,V$2),0)+IF($H118&gt;0,INDEX($O$4:$Z$323,$H118,V$2),0)+IF($I118&gt;0,INDEX($O$4:$Z$323,$I118,V$2),0)+IF($J118&gt;0,INDEX($O$4:$Z$323,$J118,V$2),0)+IF($K118&gt;0,INDEX($O$4:$Z$323,$K118,V$2),0)+IF($L118&gt;0,INDEX($O$4:$Z$323,$L118,V$2),0))</f>
        <v>0</v>
      </c>
      <c r="AI118" s="259">
        <f>IF(AND(NOT(_incrementaisPassadas),
      OR(
       AND(_semanaAtual&gt;Prevs!L$6,_tipo="Semanal"),
       AND(_mes&gt;AI$2,_tipo="Mensal")
      )), 0,
IF($G118&gt;0,INDEX($O$4:$Z$323,$G118,W$2),0)+IF($H118&gt;0,INDEX($O$4:$Z$323,$H118,W$2),0)+IF($I118&gt;0,INDEX($O$4:$Z$323,$I118,W$2),0)+IF($J118&gt;0,INDEX($O$4:$Z$323,$J118,W$2),0)+IF($K118&gt;0,INDEX($O$4:$Z$323,$K118,W$2),0)+IF($L118&gt;0,INDEX($O$4:$Z$323,$L118,W$2),0))</f>
        <v>0</v>
      </c>
      <c r="AJ118" s="259">
        <f>IF(AND(NOT(_incrementaisPassadas),
      OR(
       AND(_semanaAtual&gt;Prevs!M$6,_tipo="Semanal"),
       AND(_mes&gt;AJ$2,_tipo="Mensal")
      )), 0,
IF($G118&gt;0,INDEX($O$4:$Z$323,$G118,X$2),0)+IF($H118&gt;0,INDEX($O$4:$Z$323,$H118,X$2),0)+IF($I118&gt;0,INDEX($O$4:$Z$323,$I118,X$2),0)+IF($J118&gt;0,INDEX($O$4:$Z$323,$J118,X$2),0)+IF($K118&gt;0,INDEX($O$4:$Z$323,$K118,X$2),0)+IF($L118&gt;0,INDEX($O$4:$Z$323,$L118,X$2),0))</f>
        <v>0</v>
      </c>
      <c r="AK118" s="259">
        <f>IF(AND(NOT(_incrementaisPassadas),
      OR(
       AND(_semanaAtual&gt;Prevs!N$6,_tipo="Semanal"),
       AND(_mes&gt;AK$2,_tipo="Mensal")
      )), 0,
IF($G118&gt;0,INDEX($O$4:$Z$323,$G118,Y$2),0)+IF($H118&gt;0,INDEX($O$4:$Z$323,$H118,Y$2),0)+IF($I118&gt;0,INDEX($O$4:$Z$323,$I118,Y$2),0)+IF($J118&gt;0,INDEX($O$4:$Z$323,$J118,Y$2),0)+IF($K118&gt;0,INDEX($O$4:$Z$323,$K118,Y$2),0)+IF($L118&gt;0,INDEX($O$4:$Z$323,$L118,Y$2),0))</f>
        <v>0</v>
      </c>
      <c r="AL118" s="259">
        <f>IF(AND(NOT(_incrementaisPassadas),
      OR(
       AND(_semanaAtual&gt;Prevs!O$6,_tipo="Semanal"),
       AND(_mes&gt;AL$2,_tipo="Mensal")
      )), 0,
IF($G118&gt;0,INDEX($O$4:$Z$323,$G118,Z$2),0)+IF($H118&gt;0,INDEX($O$4:$Z$323,$H118,Z$2),0)+IF($I118&gt;0,INDEX($O$4:$Z$323,$I118,Z$2),0)+IF($J118&gt;0,INDEX($O$4:$Z$323,$J118,Z$2),0)+IF($K118&gt;0,INDEX($O$4:$Z$323,$K118,Z$2),0)+IF($L118&gt;0,INDEX($O$4:$Z$323,$L118,Z$2),0))</f>
        <v>0</v>
      </c>
      <c r="AM118" s="113">
        <f t="shared" si="12"/>
        <v>25</v>
      </c>
      <c r="AN118">
        <f t="shared" si="13"/>
        <v>27</v>
      </c>
      <c r="AO118">
        <f t="shared" si="14"/>
        <v>24</v>
      </c>
      <c r="AP118">
        <f t="shared" si="15"/>
        <v>18</v>
      </c>
      <c r="AQ118">
        <f t="shared" si="16"/>
        <v>17</v>
      </c>
      <c r="AR118">
        <f t="shared" si="17"/>
        <v>17</v>
      </c>
      <c r="AS118">
        <f t="shared" si="18"/>
        <v>17</v>
      </c>
      <c r="AT118">
        <f t="shared" si="19"/>
        <v>15</v>
      </c>
      <c r="AU118">
        <f t="shared" si="20"/>
        <v>18</v>
      </c>
      <c r="AV118">
        <f t="shared" si="21"/>
        <v>20</v>
      </c>
      <c r="AW118">
        <f t="shared" si="22"/>
        <v>20</v>
      </c>
      <c r="AX118">
        <f t="shared" si="23"/>
        <v>21</v>
      </c>
    </row>
    <row r="119" spans="1:56" hidden="1" x14ac:dyDescent="0.25">
      <c r="A119" s="113">
        <v>116</v>
      </c>
      <c r="B119" s="176" t="s">
        <v>594</v>
      </c>
      <c r="C119" s="113">
        <v>1931</v>
      </c>
      <c r="D119" s="113">
        <v>2013</v>
      </c>
      <c r="E119" s="177" t="s">
        <v>9</v>
      </c>
      <c r="F119" s="177" t="s">
        <v>342</v>
      </c>
      <c r="G119" s="357"/>
      <c r="H119" s="357"/>
      <c r="N119" s="113">
        <f>MATCH(A119,Entrada!$A$53:$A$372,0)</f>
        <v>116</v>
      </c>
      <c r="O119">
        <f>IF(NOT(ISNA($N119)),INDEX(Entrada!$C$53:$N$372,$N119,O$2),0)</f>
        <v>6</v>
      </c>
      <c r="P119">
        <f>IF(NOT(ISNA($N119)),INDEX(Entrada!$C$53:$N$372,$N119,P$2),0)</f>
        <v>6</v>
      </c>
      <c r="Q119">
        <f>IF(NOT(ISNA($N119)),INDEX(Entrada!$C$53:$N$372,$N119,Q$2),0)</f>
        <v>5</v>
      </c>
      <c r="R119">
        <f>IF(NOT(ISNA($N119)),INDEX(Entrada!$C$53:$N$372,$N119,R$2),0)</f>
        <v>4</v>
      </c>
      <c r="S119">
        <f>IF(NOT(ISNA($N119)),INDEX(Entrada!$C$53:$N$372,$N119,S$2),0)</f>
        <v>3</v>
      </c>
      <c r="T119">
        <f>IF(NOT(ISNA($N119)),INDEX(Entrada!$C$53:$N$372,$N119,T$2),0)</f>
        <v>2</v>
      </c>
      <c r="U119" s="186">
        <f>IF(NOT(ISNA($N119)),INDEX(Entrada!$C$53:$N$372,$N119,U$2),0)</f>
        <v>2</v>
      </c>
      <c r="V119" s="192">
        <f>IF(NOT(ISNA($N119)),INDEX(Entrada!$C$53:$N$372,$N119,V$2),0)</f>
        <v>2</v>
      </c>
      <c r="W119" s="192">
        <f>IF(NOT(ISNA($N119)),INDEX(Entrada!$C$53:$N$372,$N119,W$2),0)</f>
        <v>3</v>
      </c>
      <c r="X119" s="192">
        <f>IF(NOT(ISNA($N119)),INDEX(Entrada!$C$53:$N$372,$N119,X$2),0)</f>
        <v>3</v>
      </c>
      <c r="Y119" s="192">
        <f>IF(NOT(ISNA($N119)),INDEX(Entrada!$C$53:$N$372,$N119,Y$2),0)</f>
        <v>3</v>
      </c>
      <c r="Z119" s="192">
        <f>IF(NOT(ISNA($N119)),INDEX(Entrada!$C$53:$N$372,$N119,Z$2),0)</f>
        <v>5</v>
      </c>
      <c r="AA119" s="259">
        <f>IF(AND(NOT(_incrementaisPassadas),
      OR(
       AND(_semanaAtual&gt;Prevs!D$6,_tipo="Semanal"),
       AND(_mes&gt;AA$2,_tipo="Mensal")
      )), 0,
IF($G119&gt;0,INDEX($O$4:$Z$323,$G119,O$2),0)+IF($H119&gt;0,INDEX($O$4:$Z$323,$H119,O$2),0)+IF($I119&gt;0,INDEX($O$4:$Z$323,$I119,O$2),0)+IF($J119&gt;0,INDEX($O$4:$Z$323,$J119,O$2),0)+IF($K119&gt;0,INDEX($O$4:$Z$323,$K119,O$2),0)+IF($L119&gt;0,INDEX($O$4:$Z$323,$L119,O$2),0))</f>
        <v>0</v>
      </c>
      <c r="AB119" s="259">
        <f>IF(AND(NOT(_incrementaisPassadas),
      OR(
       AND(_semanaAtual&gt;Prevs!E$6,_tipo="Semanal"),
       AND(_mes&gt;AB$2,_tipo="Mensal")
      )), 0,
IF($G119&gt;0,INDEX($O$4:$Z$323,$G119,P$2),0)+IF($H119&gt;0,INDEX($O$4:$Z$323,$H119,P$2),0)+IF($I119&gt;0,INDEX($O$4:$Z$323,$I119,P$2),0)+IF($J119&gt;0,INDEX($O$4:$Z$323,$J119,P$2),0)+IF($K119&gt;0,INDEX($O$4:$Z$323,$K119,P$2),0)+IF($L119&gt;0,INDEX($O$4:$Z$323,$L119,P$2),0))</f>
        <v>0</v>
      </c>
      <c r="AC119" s="259">
        <f>IF(AND(NOT(_incrementaisPassadas),
      OR(
       AND(_semanaAtual&gt;Prevs!F$6,_tipo="Semanal"),
       AND(_mes&gt;AC$2,_tipo="Mensal")
      )), 0,
IF($G119&gt;0,INDEX($O$4:$Z$323,$G119,Q$2),0)+IF($H119&gt;0,INDEX($O$4:$Z$323,$H119,Q$2),0)+IF($I119&gt;0,INDEX($O$4:$Z$323,$I119,Q$2),0)+IF($J119&gt;0,INDEX($O$4:$Z$323,$J119,Q$2),0)+IF($K119&gt;0,INDEX($O$4:$Z$323,$K119,Q$2),0)+IF($L119&gt;0,INDEX($O$4:$Z$323,$L119,Q$2),0))</f>
        <v>0</v>
      </c>
      <c r="AD119" s="259">
        <f>IF(AND(NOT(_incrementaisPassadas),
      OR(
       AND(_semanaAtual&gt;Prevs!G$6,_tipo="Semanal"),
       AND(_mes&gt;AD$2,_tipo="Mensal")
      )), 0,
IF($G119&gt;0,INDEX($O$4:$Z$323,$G119,R$2),0)+IF($H119&gt;0,INDEX($O$4:$Z$323,$H119,R$2),0)+IF($I119&gt;0,INDEX($O$4:$Z$323,$I119,R$2),0)+IF($J119&gt;0,INDEX($O$4:$Z$323,$J119,R$2),0)+IF($K119&gt;0,INDEX($O$4:$Z$323,$K119,R$2),0)+IF($L119&gt;0,INDEX($O$4:$Z$323,$L119,R$2),0))</f>
        <v>0</v>
      </c>
      <c r="AE119" s="259">
        <f>IF(AND(NOT(_incrementaisPassadas),
      OR(
       AND(_semanaAtual&gt;Prevs!H$6,_tipo="Semanal"),
       AND(_mes&gt;AE$2,_tipo="Mensal")
      )), 0,
IF($G119&gt;0,INDEX($O$4:$Z$323,$G119,S$2),0)+IF($H119&gt;0,INDEX($O$4:$Z$323,$H119,S$2),0)+IF($I119&gt;0,INDEX($O$4:$Z$323,$I119,S$2),0)+IF($J119&gt;0,INDEX($O$4:$Z$323,$J119,S$2),0)+IF($K119&gt;0,INDEX($O$4:$Z$323,$K119,S$2),0)+IF($L119&gt;0,INDEX($O$4:$Z$323,$L119,S$2),0))</f>
        <v>0</v>
      </c>
      <c r="AF119" s="259">
        <f>IF(AND(NOT(_incrementaisPassadas),
      OR(
       AND(_semanaAtual&gt;Prevs!I$6,_tipo="Semanal"),
       AND(_mes&gt;AF$2,_tipo="Mensal")
      )), 0,
IF($G119&gt;0,INDEX($O$4:$Z$323,$G119,T$2),0)+IF($H119&gt;0,INDEX($O$4:$Z$323,$H119,T$2),0)+IF($I119&gt;0,INDEX($O$4:$Z$323,$I119,T$2),0)+IF($J119&gt;0,INDEX($O$4:$Z$323,$J119,T$2),0)+IF($K119&gt;0,INDEX($O$4:$Z$323,$K119,T$2),0)+IF($L119&gt;0,INDEX($O$4:$Z$323,$L119,T$2),0))</f>
        <v>0</v>
      </c>
      <c r="AG119" s="259">
        <f>IF(AND(NOT(_incrementaisPassadas),
      OR(
       AND(_semanaAtual&gt;Prevs!J$6,_tipo="Semanal"),
       AND(_mes&gt;AG$2,_tipo="Mensal")
      )), 0,
IF($G119&gt;0,INDEX($O$4:$Z$323,$G119,U$2),0)+IF($H119&gt;0,INDEX($O$4:$Z$323,$H119,U$2),0)+IF($I119&gt;0,INDEX($O$4:$Z$323,$I119,U$2),0)+IF($J119&gt;0,INDEX($O$4:$Z$323,$J119,U$2),0)+IF($K119&gt;0,INDEX($O$4:$Z$323,$K119,U$2),0)+IF($L119&gt;0,INDEX($O$4:$Z$323,$L119,U$2),0))</f>
        <v>0</v>
      </c>
      <c r="AH119" s="259">
        <f>IF(AND(NOT(_incrementaisPassadas),
      OR(
       AND(_semanaAtual&gt;Prevs!K$6,_tipo="Semanal"),
       AND(_mes&gt;AH$2,_tipo="Mensal")
      )), 0,
IF($G119&gt;0,INDEX($O$4:$Z$323,$G119,V$2),0)+IF($H119&gt;0,INDEX($O$4:$Z$323,$H119,V$2),0)+IF($I119&gt;0,INDEX($O$4:$Z$323,$I119,V$2),0)+IF($J119&gt;0,INDEX($O$4:$Z$323,$J119,V$2),0)+IF($K119&gt;0,INDEX($O$4:$Z$323,$K119,V$2),0)+IF($L119&gt;0,INDEX($O$4:$Z$323,$L119,V$2),0))</f>
        <v>0</v>
      </c>
      <c r="AI119" s="259">
        <f>IF(AND(NOT(_incrementaisPassadas),
      OR(
       AND(_semanaAtual&gt;Prevs!L$6,_tipo="Semanal"),
       AND(_mes&gt;AI$2,_tipo="Mensal")
      )), 0,
IF($G119&gt;0,INDEX($O$4:$Z$323,$G119,W$2),0)+IF($H119&gt;0,INDEX($O$4:$Z$323,$H119,W$2),0)+IF($I119&gt;0,INDEX($O$4:$Z$323,$I119,W$2),0)+IF($J119&gt;0,INDEX($O$4:$Z$323,$J119,W$2),0)+IF($K119&gt;0,INDEX($O$4:$Z$323,$K119,W$2),0)+IF($L119&gt;0,INDEX($O$4:$Z$323,$L119,W$2),0))</f>
        <v>0</v>
      </c>
      <c r="AJ119" s="259">
        <f>IF(AND(NOT(_incrementaisPassadas),
      OR(
       AND(_semanaAtual&gt;Prevs!M$6,_tipo="Semanal"),
       AND(_mes&gt;AJ$2,_tipo="Mensal")
      )), 0,
IF($G119&gt;0,INDEX($O$4:$Z$323,$G119,X$2),0)+IF($H119&gt;0,INDEX($O$4:$Z$323,$H119,X$2),0)+IF($I119&gt;0,INDEX($O$4:$Z$323,$I119,X$2),0)+IF($J119&gt;0,INDEX($O$4:$Z$323,$J119,X$2),0)+IF($K119&gt;0,INDEX($O$4:$Z$323,$K119,X$2),0)+IF($L119&gt;0,INDEX($O$4:$Z$323,$L119,X$2),0))</f>
        <v>0</v>
      </c>
      <c r="AK119" s="259">
        <f>IF(AND(NOT(_incrementaisPassadas),
      OR(
       AND(_semanaAtual&gt;Prevs!N$6,_tipo="Semanal"),
       AND(_mes&gt;AK$2,_tipo="Mensal")
      )), 0,
IF($G119&gt;0,INDEX($O$4:$Z$323,$G119,Y$2),0)+IF($H119&gt;0,INDEX($O$4:$Z$323,$H119,Y$2),0)+IF($I119&gt;0,INDEX($O$4:$Z$323,$I119,Y$2),0)+IF($J119&gt;0,INDEX($O$4:$Z$323,$J119,Y$2),0)+IF($K119&gt;0,INDEX($O$4:$Z$323,$K119,Y$2),0)+IF($L119&gt;0,INDEX($O$4:$Z$323,$L119,Y$2),0))</f>
        <v>0</v>
      </c>
      <c r="AL119" s="259">
        <f>IF(AND(NOT(_incrementaisPassadas),
      OR(
       AND(_semanaAtual&gt;Prevs!O$6,_tipo="Semanal"),
       AND(_mes&gt;AL$2,_tipo="Mensal")
      )), 0,
IF($G119&gt;0,INDEX($O$4:$Z$323,$G119,Z$2),0)+IF($H119&gt;0,INDEX($O$4:$Z$323,$H119,Z$2),0)+IF($I119&gt;0,INDEX($O$4:$Z$323,$I119,Z$2),0)+IF($J119&gt;0,INDEX($O$4:$Z$323,$J119,Z$2),0)+IF($K119&gt;0,INDEX($O$4:$Z$323,$K119,Z$2),0)+IF($L119&gt;0,INDEX($O$4:$Z$323,$L119,Z$2),0))</f>
        <v>0</v>
      </c>
      <c r="AM119" s="186">
        <f t="shared" si="12"/>
        <v>6</v>
      </c>
      <c r="AN119">
        <f t="shared" si="13"/>
        <v>6</v>
      </c>
      <c r="AO119">
        <f t="shared" si="14"/>
        <v>5</v>
      </c>
      <c r="AP119">
        <f t="shared" si="15"/>
        <v>4</v>
      </c>
      <c r="AQ119">
        <f t="shared" si="16"/>
        <v>3</v>
      </c>
      <c r="AR119">
        <f t="shared" si="17"/>
        <v>2</v>
      </c>
      <c r="AS119">
        <f t="shared" si="18"/>
        <v>2</v>
      </c>
      <c r="AT119">
        <f t="shared" si="19"/>
        <v>2</v>
      </c>
      <c r="AU119">
        <f t="shared" si="20"/>
        <v>3</v>
      </c>
      <c r="AV119">
        <f t="shared" si="21"/>
        <v>3</v>
      </c>
      <c r="AW119">
        <f t="shared" si="22"/>
        <v>3</v>
      </c>
      <c r="AX119">
        <f t="shared" si="23"/>
        <v>5</v>
      </c>
      <c r="AY119" s="186">
        <f>AY122-AY121</f>
        <v>-0.22831050228310501</v>
      </c>
    </row>
    <row r="120" spans="1:56" hidden="1" x14ac:dyDescent="0.25">
      <c r="A120" s="113">
        <v>117</v>
      </c>
      <c r="B120" s="176" t="s">
        <v>229</v>
      </c>
      <c r="C120" s="113">
        <v>1931</v>
      </c>
      <c r="D120" s="113">
        <v>2013</v>
      </c>
      <c r="E120" s="177" t="s">
        <v>9</v>
      </c>
      <c r="F120" s="177" t="s">
        <v>344</v>
      </c>
      <c r="G120" s="357"/>
      <c r="H120" s="357"/>
      <c r="N120" s="113">
        <f>MATCH(A120,Entrada!$A$53:$A$372,0)</f>
        <v>117</v>
      </c>
      <c r="O120">
        <f>IF(NOT(ISNA($N120)),INDEX(Entrada!$C$53:$N$372,$N120,O$2),0)</f>
        <v>20</v>
      </c>
      <c r="P120">
        <f>IF(NOT(ISNA($N120)),INDEX(Entrada!$C$53:$N$372,$N120,P$2),0)</f>
        <v>20</v>
      </c>
      <c r="Q120">
        <f>IF(NOT(ISNA($N120)),INDEX(Entrada!$C$53:$N$372,$N120,Q$2),0)</f>
        <v>18</v>
      </c>
      <c r="R120">
        <f>IF(NOT(ISNA($N120)),INDEX(Entrada!$C$53:$N$372,$N120,R$2),0)</f>
        <v>13</v>
      </c>
      <c r="S120">
        <f>IF(NOT(ISNA($N120)),INDEX(Entrada!$C$53:$N$372,$N120,S$2),0)</f>
        <v>10</v>
      </c>
      <c r="T120">
        <f>IF(NOT(ISNA($N120)),INDEX(Entrada!$C$53:$N$372,$N120,T$2),0)</f>
        <v>10</v>
      </c>
      <c r="U120">
        <f>IF(NOT(ISNA($N120)),INDEX(Entrada!$C$53:$N$372,$N120,U$2),0)</f>
        <v>9</v>
      </c>
      <c r="V120" s="192">
        <f>IF(NOT(ISNA($N120)),INDEX(Entrada!$C$53:$N$372,$N120,V$2),0)</f>
        <v>8</v>
      </c>
      <c r="W120" s="192">
        <f>IF(NOT(ISNA($N120)),INDEX(Entrada!$C$53:$N$372,$N120,W$2),0)</f>
        <v>9</v>
      </c>
      <c r="X120" s="192">
        <f>IF(NOT(ISNA($N120)),INDEX(Entrada!$C$53:$N$372,$N120,X$2),0)</f>
        <v>11</v>
      </c>
      <c r="Y120" s="192">
        <f>IF(NOT(ISNA($N120)),INDEX(Entrada!$C$53:$N$372,$N120,Y$2),0)</f>
        <v>11</v>
      </c>
      <c r="Z120" s="192">
        <f>IF(NOT(ISNA($N120)),INDEX(Entrada!$C$53:$N$372,$N120,Z$2),0)</f>
        <v>15</v>
      </c>
      <c r="AA120" s="259">
        <f>IF(AND(NOT(_incrementaisPassadas),
      OR(
       AND(_semanaAtual&gt;Prevs!D$6,_tipo="Semanal"),
       AND(_mes&gt;AA$2,_tipo="Mensal")
      )), 0,
IF($G120&gt;0,INDEX($O$4:$Z$323,$G120,O$2),0)+IF($H120&gt;0,INDEX($O$4:$Z$323,$H120,O$2),0)+IF($I120&gt;0,INDEX($O$4:$Z$323,$I120,O$2),0)+IF($J120&gt;0,INDEX($O$4:$Z$323,$J120,O$2),0)+IF($K120&gt;0,INDEX($O$4:$Z$323,$K120,O$2),0)+IF($L120&gt;0,INDEX($O$4:$Z$323,$L120,O$2),0))</f>
        <v>0</v>
      </c>
      <c r="AB120" s="259">
        <f>IF(AND(NOT(_incrementaisPassadas),
      OR(
       AND(_semanaAtual&gt;Prevs!E$6,_tipo="Semanal"),
       AND(_mes&gt;AB$2,_tipo="Mensal")
      )), 0,
IF($G120&gt;0,INDEX($O$4:$Z$323,$G120,P$2),0)+IF($H120&gt;0,INDEX($O$4:$Z$323,$H120,P$2),0)+IF($I120&gt;0,INDEX($O$4:$Z$323,$I120,P$2),0)+IF($J120&gt;0,INDEX($O$4:$Z$323,$J120,P$2),0)+IF($K120&gt;0,INDEX($O$4:$Z$323,$K120,P$2),0)+IF($L120&gt;0,INDEX($O$4:$Z$323,$L120,P$2),0))</f>
        <v>0</v>
      </c>
      <c r="AC120" s="259">
        <f>IF(AND(NOT(_incrementaisPassadas),
      OR(
       AND(_semanaAtual&gt;Prevs!F$6,_tipo="Semanal"),
       AND(_mes&gt;AC$2,_tipo="Mensal")
      )), 0,
IF($G120&gt;0,INDEX($O$4:$Z$323,$G120,Q$2),0)+IF($H120&gt;0,INDEX($O$4:$Z$323,$H120,Q$2),0)+IF($I120&gt;0,INDEX($O$4:$Z$323,$I120,Q$2),0)+IF($J120&gt;0,INDEX($O$4:$Z$323,$J120,Q$2),0)+IF($K120&gt;0,INDEX($O$4:$Z$323,$K120,Q$2),0)+IF($L120&gt;0,INDEX($O$4:$Z$323,$L120,Q$2),0))</f>
        <v>0</v>
      </c>
      <c r="AD120" s="259">
        <f>IF(AND(NOT(_incrementaisPassadas),
      OR(
       AND(_semanaAtual&gt;Prevs!G$6,_tipo="Semanal"),
       AND(_mes&gt;AD$2,_tipo="Mensal")
      )), 0,
IF($G120&gt;0,INDEX($O$4:$Z$323,$G120,R$2),0)+IF($H120&gt;0,INDEX($O$4:$Z$323,$H120,R$2),0)+IF($I120&gt;0,INDEX($O$4:$Z$323,$I120,R$2),0)+IF($J120&gt;0,INDEX($O$4:$Z$323,$J120,R$2),0)+IF($K120&gt;0,INDEX($O$4:$Z$323,$K120,R$2),0)+IF($L120&gt;0,INDEX($O$4:$Z$323,$L120,R$2),0))</f>
        <v>0</v>
      </c>
      <c r="AE120" s="259">
        <f>IF(AND(NOT(_incrementaisPassadas),
      OR(
       AND(_semanaAtual&gt;Prevs!H$6,_tipo="Semanal"),
       AND(_mes&gt;AE$2,_tipo="Mensal")
      )), 0,
IF($G120&gt;0,INDEX($O$4:$Z$323,$G120,S$2),0)+IF($H120&gt;0,INDEX($O$4:$Z$323,$H120,S$2),0)+IF($I120&gt;0,INDEX($O$4:$Z$323,$I120,S$2),0)+IF($J120&gt;0,INDEX($O$4:$Z$323,$J120,S$2),0)+IF($K120&gt;0,INDEX($O$4:$Z$323,$K120,S$2),0)+IF($L120&gt;0,INDEX($O$4:$Z$323,$L120,S$2),0))</f>
        <v>0</v>
      </c>
      <c r="AF120" s="259">
        <f>IF(AND(NOT(_incrementaisPassadas),
      OR(
       AND(_semanaAtual&gt;Prevs!I$6,_tipo="Semanal"),
       AND(_mes&gt;AF$2,_tipo="Mensal")
      )), 0,
IF($G120&gt;0,INDEX($O$4:$Z$323,$G120,T$2),0)+IF($H120&gt;0,INDEX($O$4:$Z$323,$H120,T$2),0)+IF($I120&gt;0,INDEX($O$4:$Z$323,$I120,T$2),0)+IF($J120&gt;0,INDEX($O$4:$Z$323,$J120,T$2),0)+IF($K120&gt;0,INDEX($O$4:$Z$323,$K120,T$2),0)+IF($L120&gt;0,INDEX($O$4:$Z$323,$L120,T$2),0))</f>
        <v>0</v>
      </c>
      <c r="AG120" s="259">
        <f>IF(AND(NOT(_incrementaisPassadas),
      OR(
       AND(_semanaAtual&gt;Prevs!J$6,_tipo="Semanal"),
       AND(_mes&gt;AG$2,_tipo="Mensal")
      )), 0,
IF($G120&gt;0,INDEX($O$4:$Z$323,$G120,U$2),0)+IF($H120&gt;0,INDEX($O$4:$Z$323,$H120,U$2),0)+IF($I120&gt;0,INDEX($O$4:$Z$323,$I120,U$2),0)+IF($J120&gt;0,INDEX($O$4:$Z$323,$J120,U$2),0)+IF($K120&gt;0,INDEX($O$4:$Z$323,$K120,U$2),0)+IF($L120&gt;0,INDEX($O$4:$Z$323,$L120,U$2),0))</f>
        <v>0</v>
      </c>
      <c r="AH120" s="259">
        <f>IF(AND(NOT(_incrementaisPassadas),
      OR(
       AND(_semanaAtual&gt;Prevs!K$6,_tipo="Semanal"),
       AND(_mes&gt;AH$2,_tipo="Mensal")
      )), 0,
IF($G120&gt;0,INDEX($O$4:$Z$323,$G120,V$2),0)+IF($H120&gt;0,INDEX($O$4:$Z$323,$H120,V$2),0)+IF($I120&gt;0,INDEX($O$4:$Z$323,$I120,V$2),0)+IF($J120&gt;0,INDEX($O$4:$Z$323,$J120,V$2),0)+IF($K120&gt;0,INDEX($O$4:$Z$323,$K120,V$2),0)+IF($L120&gt;0,INDEX($O$4:$Z$323,$L120,V$2),0))</f>
        <v>0</v>
      </c>
      <c r="AI120" s="259">
        <f>IF(AND(NOT(_incrementaisPassadas),
      OR(
       AND(_semanaAtual&gt;Prevs!L$6,_tipo="Semanal"),
       AND(_mes&gt;AI$2,_tipo="Mensal")
      )), 0,
IF($G120&gt;0,INDEX($O$4:$Z$323,$G120,W$2),0)+IF($H120&gt;0,INDEX($O$4:$Z$323,$H120,W$2),0)+IF($I120&gt;0,INDEX($O$4:$Z$323,$I120,W$2),0)+IF($J120&gt;0,INDEX($O$4:$Z$323,$J120,W$2),0)+IF($K120&gt;0,INDEX($O$4:$Z$323,$K120,W$2),0)+IF($L120&gt;0,INDEX($O$4:$Z$323,$L120,W$2),0))</f>
        <v>0</v>
      </c>
      <c r="AJ120" s="259">
        <f>IF(AND(NOT(_incrementaisPassadas),
      OR(
       AND(_semanaAtual&gt;Prevs!M$6,_tipo="Semanal"),
       AND(_mes&gt;AJ$2,_tipo="Mensal")
      )), 0,
IF($G120&gt;0,INDEX($O$4:$Z$323,$G120,X$2),0)+IF($H120&gt;0,INDEX($O$4:$Z$323,$H120,X$2),0)+IF($I120&gt;0,INDEX($O$4:$Z$323,$I120,X$2),0)+IF($J120&gt;0,INDEX($O$4:$Z$323,$J120,X$2),0)+IF($K120&gt;0,INDEX($O$4:$Z$323,$K120,X$2),0)+IF($L120&gt;0,INDEX($O$4:$Z$323,$L120,X$2),0))</f>
        <v>0</v>
      </c>
      <c r="AK120" s="259">
        <f>IF(AND(NOT(_incrementaisPassadas),
      OR(
       AND(_semanaAtual&gt;Prevs!N$6,_tipo="Semanal"),
       AND(_mes&gt;AK$2,_tipo="Mensal")
      )), 0,
IF($G120&gt;0,INDEX($O$4:$Z$323,$G120,Y$2),0)+IF($H120&gt;0,INDEX($O$4:$Z$323,$H120,Y$2),0)+IF($I120&gt;0,INDEX($O$4:$Z$323,$I120,Y$2),0)+IF($J120&gt;0,INDEX($O$4:$Z$323,$J120,Y$2),0)+IF($K120&gt;0,INDEX($O$4:$Z$323,$K120,Y$2),0)+IF($L120&gt;0,INDEX($O$4:$Z$323,$L120,Y$2),0))</f>
        <v>0</v>
      </c>
      <c r="AL120" s="259">
        <f>IF(AND(NOT(_incrementaisPassadas),
      OR(
       AND(_semanaAtual&gt;Prevs!O$6,_tipo="Semanal"),
       AND(_mes&gt;AL$2,_tipo="Mensal")
      )), 0,
IF($G120&gt;0,INDEX($O$4:$Z$323,$G120,Z$2),0)+IF($H120&gt;0,INDEX($O$4:$Z$323,$H120,Z$2),0)+IF($I120&gt;0,INDEX($O$4:$Z$323,$I120,Z$2),0)+IF($J120&gt;0,INDEX($O$4:$Z$323,$J120,Z$2),0)+IF($K120&gt;0,INDEX($O$4:$Z$323,$K120,Z$2),0)+IF($L120&gt;0,INDEX($O$4:$Z$323,$L120,Z$2),0))</f>
        <v>0</v>
      </c>
      <c r="AM120" s="113">
        <f t="shared" si="12"/>
        <v>20</v>
      </c>
      <c r="AN120">
        <f t="shared" si="13"/>
        <v>20</v>
      </c>
      <c r="AO120">
        <f t="shared" si="14"/>
        <v>18</v>
      </c>
      <c r="AP120">
        <f t="shared" si="15"/>
        <v>13</v>
      </c>
      <c r="AQ120">
        <f t="shared" si="16"/>
        <v>10</v>
      </c>
      <c r="AR120">
        <f t="shared" si="17"/>
        <v>10</v>
      </c>
      <c r="AS120">
        <f t="shared" si="18"/>
        <v>9</v>
      </c>
      <c r="AT120">
        <f t="shared" si="19"/>
        <v>8</v>
      </c>
      <c r="AU120">
        <f t="shared" si="20"/>
        <v>9</v>
      </c>
      <c r="AV120">
        <f t="shared" si="21"/>
        <v>11</v>
      </c>
      <c r="AW120">
        <f t="shared" si="22"/>
        <v>11</v>
      </c>
      <c r="AX120">
        <f t="shared" si="23"/>
        <v>15</v>
      </c>
    </row>
    <row r="121" spans="1:56" hidden="1" x14ac:dyDescent="0.25">
      <c r="A121" s="113">
        <v>118</v>
      </c>
      <c r="B121" s="176" t="s">
        <v>595</v>
      </c>
      <c r="C121" s="113">
        <v>1931</v>
      </c>
      <c r="D121" s="113">
        <v>2013</v>
      </c>
      <c r="E121" s="177" t="s">
        <v>9</v>
      </c>
      <c r="F121" s="177" t="s">
        <v>332</v>
      </c>
      <c r="G121" s="357"/>
      <c r="H121" s="357"/>
      <c r="N121" s="113">
        <f>MATCH(A121,Entrada!$A$53:$A$372,0)</f>
        <v>118</v>
      </c>
      <c r="O121">
        <f>IF(NOT(ISNA($N121)),INDEX(Entrada!$C$53:$N$372,$N121,O$2),0)</f>
        <v>26</v>
      </c>
      <c r="P121">
        <f>IF(NOT(ISNA($N121)),INDEX(Entrada!$C$53:$N$372,$N121,P$2),0)</f>
        <v>26</v>
      </c>
      <c r="Q121">
        <f>IF(NOT(ISNA($N121)),INDEX(Entrada!$C$53:$N$372,$N121,Q$2),0)</f>
        <v>23</v>
      </c>
      <c r="R121">
        <f>IF(NOT(ISNA($N121)),INDEX(Entrada!$C$53:$N$372,$N121,R$2),0)</f>
        <v>17</v>
      </c>
      <c r="S121">
        <f>IF(NOT(ISNA($N121)),INDEX(Entrada!$C$53:$N$372,$N121,S$2),0)</f>
        <v>12</v>
      </c>
      <c r="T121">
        <f>IF(NOT(ISNA($N121)),INDEX(Entrada!$C$53:$N$372,$N121,T$2),0)</f>
        <v>11</v>
      </c>
      <c r="U121">
        <f>IF(NOT(ISNA($N121)),INDEX(Entrada!$C$53:$N$372,$N121,U$2),0)</f>
        <v>9</v>
      </c>
      <c r="V121" s="192">
        <f>IF(NOT(ISNA($N121)),INDEX(Entrada!$C$53:$N$372,$N121,V$2),0)</f>
        <v>8</v>
      </c>
      <c r="W121" s="192">
        <f>IF(NOT(ISNA($N121)),INDEX(Entrada!$C$53:$N$372,$N121,W$2),0)</f>
        <v>12</v>
      </c>
      <c r="X121" s="192">
        <f>IF(NOT(ISNA($N121)),INDEX(Entrada!$C$53:$N$372,$N121,X$2),0)</f>
        <v>15</v>
      </c>
      <c r="Y121" s="192">
        <f>IF(NOT(ISNA($N121)),INDEX(Entrada!$C$53:$N$372,$N121,Y$2),0)</f>
        <v>16</v>
      </c>
      <c r="Z121" s="192">
        <f>IF(NOT(ISNA($N121)),INDEX(Entrada!$C$53:$N$372,$N121,Z$2),0)</f>
        <v>21</v>
      </c>
      <c r="AA121" s="259">
        <f>IF(AND(NOT(_incrementaisPassadas),
      OR(
       AND(_semanaAtual&gt;Prevs!D$6,_tipo="Semanal"),
       AND(_mes&gt;AA$2,_tipo="Mensal")
      )), 0,
IF($G121&gt;0,INDEX($O$4:$Z$323,$G121,O$2),0)+IF($H121&gt;0,INDEX($O$4:$Z$323,$H121,O$2),0)+IF($I121&gt;0,INDEX($O$4:$Z$323,$I121,O$2),0)+IF($J121&gt;0,INDEX($O$4:$Z$323,$J121,O$2),0)+IF($K121&gt;0,INDEX($O$4:$Z$323,$K121,O$2),0)+IF($L121&gt;0,INDEX($O$4:$Z$323,$L121,O$2),0))</f>
        <v>0</v>
      </c>
      <c r="AB121" s="259">
        <f>IF(AND(NOT(_incrementaisPassadas),
      OR(
       AND(_semanaAtual&gt;Prevs!E$6,_tipo="Semanal"),
       AND(_mes&gt;AB$2,_tipo="Mensal")
      )), 0,
IF($G121&gt;0,INDEX($O$4:$Z$323,$G121,P$2),0)+IF($H121&gt;0,INDEX($O$4:$Z$323,$H121,P$2),0)+IF($I121&gt;0,INDEX($O$4:$Z$323,$I121,P$2),0)+IF($J121&gt;0,INDEX($O$4:$Z$323,$J121,P$2),0)+IF($K121&gt;0,INDEX($O$4:$Z$323,$K121,P$2),0)+IF($L121&gt;0,INDEX($O$4:$Z$323,$L121,P$2),0))</f>
        <v>0</v>
      </c>
      <c r="AC121" s="259">
        <f>IF(AND(NOT(_incrementaisPassadas),
      OR(
       AND(_semanaAtual&gt;Prevs!F$6,_tipo="Semanal"),
       AND(_mes&gt;AC$2,_tipo="Mensal")
      )), 0,
IF($G121&gt;0,INDEX($O$4:$Z$323,$G121,Q$2),0)+IF($H121&gt;0,INDEX($O$4:$Z$323,$H121,Q$2),0)+IF($I121&gt;0,INDEX($O$4:$Z$323,$I121,Q$2),0)+IF($J121&gt;0,INDEX($O$4:$Z$323,$J121,Q$2),0)+IF($K121&gt;0,INDEX($O$4:$Z$323,$K121,Q$2),0)+IF($L121&gt;0,INDEX($O$4:$Z$323,$L121,Q$2),0))</f>
        <v>0</v>
      </c>
      <c r="AD121" s="259">
        <f>IF(AND(NOT(_incrementaisPassadas),
      OR(
       AND(_semanaAtual&gt;Prevs!G$6,_tipo="Semanal"),
       AND(_mes&gt;AD$2,_tipo="Mensal")
      )), 0,
IF($G121&gt;0,INDEX($O$4:$Z$323,$G121,R$2),0)+IF($H121&gt;0,INDEX($O$4:$Z$323,$H121,R$2),0)+IF($I121&gt;0,INDEX($O$4:$Z$323,$I121,R$2),0)+IF($J121&gt;0,INDEX($O$4:$Z$323,$J121,R$2),0)+IF($K121&gt;0,INDEX($O$4:$Z$323,$K121,R$2),0)+IF($L121&gt;0,INDEX($O$4:$Z$323,$L121,R$2),0))</f>
        <v>0</v>
      </c>
      <c r="AE121" s="259">
        <f>IF(AND(NOT(_incrementaisPassadas),
      OR(
       AND(_semanaAtual&gt;Prevs!H$6,_tipo="Semanal"),
       AND(_mes&gt;AE$2,_tipo="Mensal")
      )), 0,
IF($G121&gt;0,INDEX($O$4:$Z$323,$G121,S$2),0)+IF($H121&gt;0,INDEX($O$4:$Z$323,$H121,S$2),0)+IF($I121&gt;0,INDEX($O$4:$Z$323,$I121,S$2),0)+IF($J121&gt;0,INDEX($O$4:$Z$323,$J121,S$2),0)+IF($K121&gt;0,INDEX($O$4:$Z$323,$K121,S$2),0)+IF($L121&gt;0,INDEX($O$4:$Z$323,$L121,S$2),0))</f>
        <v>0</v>
      </c>
      <c r="AF121" s="259">
        <f>IF(AND(NOT(_incrementaisPassadas),
      OR(
       AND(_semanaAtual&gt;Prevs!I$6,_tipo="Semanal"),
       AND(_mes&gt;AF$2,_tipo="Mensal")
      )), 0,
IF($G121&gt;0,INDEX($O$4:$Z$323,$G121,T$2),0)+IF($H121&gt;0,INDEX($O$4:$Z$323,$H121,T$2),0)+IF($I121&gt;0,INDEX($O$4:$Z$323,$I121,T$2),0)+IF($J121&gt;0,INDEX($O$4:$Z$323,$J121,T$2),0)+IF($K121&gt;0,INDEX($O$4:$Z$323,$K121,T$2),0)+IF($L121&gt;0,INDEX($O$4:$Z$323,$L121,T$2),0))</f>
        <v>0</v>
      </c>
      <c r="AG121" s="259">
        <f>IF(AND(NOT(_incrementaisPassadas),
      OR(
       AND(_semanaAtual&gt;Prevs!J$6,_tipo="Semanal"),
       AND(_mes&gt;AG$2,_tipo="Mensal")
      )), 0,
IF($G121&gt;0,INDEX($O$4:$Z$323,$G121,U$2),0)+IF($H121&gt;0,INDEX($O$4:$Z$323,$H121,U$2),0)+IF($I121&gt;0,INDEX($O$4:$Z$323,$I121,U$2),0)+IF($J121&gt;0,INDEX($O$4:$Z$323,$J121,U$2),0)+IF($K121&gt;0,INDEX($O$4:$Z$323,$K121,U$2),0)+IF($L121&gt;0,INDEX($O$4:$Z$323,$L121,U$2),0))</f>
        <v>0</v>
      </c>
      <c r="AH121" s="259">
        <f>IF(AND(NOT(_incrementaisPassadas),
      OR(
       AND(_semanaAtual&gt;Prevs!K$6,_tipo="Semanal"),
       AND(_mes&gt;AH$2,_tipo="Mensal")
      )), 0,
IF($G121&gt;0,INDEX($O$4:$Z$323,$G121,V$2),0)+IF($H121&gt;0,INDEX($O$4:$Z$323,$H121,V$2),0)+IF($I121&gt;0,INDEX($O$4:$Z$323,$I121,V$2),0)+IF($J121&gt;0,INDEX($O$4:$Z$323,$J121,V$2),0)+IF($K121&gt;0,INDEX($O$4:$Z$323,$K121,V$2),0)+IF($L121&gt;0,INDEX($O$4:$Z$323,$L121,V$2),0))</f>
        <v>0</v>
      </c>
      <c r="AI121" s="259">
        <f>IF(AND(NOT(_incrementaisPassadas),
      OR(
       AND(_semanaAtual&gt;Prevs!L$6,_tipo="Semanal"),
       AND(_mes&gt;AI$2,_tipo="Mensal")
      )), 0,
IF($G121&gt;0,INDEX($O$4:$Z$323,$G121,W$2),0)+IF($H121&gt;0,INDEX($O$4:$Z$323,$H121,W$2),0)+IF($I121&gt;0,INDEX($O$4:$Z$323,$I121,W$2),0)+IF($J121&gt;0,INDEX($O$4:$Z$323,$J121,W$2),0)+IF($K121&gt;0,INDEX($O$4:$Z$323,$K121,W$2),0)+IF($L121&gt;0,INDEX($O$4:$Z$323,$L121,W$2),0))</f>
        <v>0</v>
      </c>
      <c r="AJ121" s="259">
        <f>IF(AND(NOT(_incrementaisPassadas),
      OR(
       AND(_semanaAtual&gt;Prevs!M$6,_tipo="Semanal"),
       AND(_mes&gt;AJ$2,_tipo="Mensal")
      )), 0,
IF($G121&gt;0,INDEX($O$4:$Z$323,$G121,X$2),0)+IF($H121&gt;0,INDEX($O$4:$Z$323,$H121,X$2),0)+IF($I121&gt;0,INDEX($O$4:$Z$323,$I121,X$2),0)+IF($J121&gt;0,INDEX($O$4:$Z$323,$J121,X$2),0)+IF($K121&gt;0,INDEX($O$4:$Z$323,$K121,X$2),0)+IF($L121&gt;0,INDEX($O$4:$Z$323,$L121,X$2),0))</f>
        <v>0</v>
      </c>
      <c r="AK121" s="259">
        <f>IF(AND(NOT(_incrementaisPassadas),
      OR(
       AND(_semanaAtual&gt;Prevs!N$6,_tipo="Semanal"),
       AND(_mes&gt;AK$2,_tipo="Mensal")
      )), 0,
IF($G121&gt;0,INDEX($O$4:$Z$323,$G121,Y$2),0)+IF($H121&gt;0,INDEX($O$4:$Z$323,$H121,Y$2),0)+IF($I121&gt;0,INDEX($O$4:$Z$323,$I121,Y$2),0)+IF($J121&gt;0,INDEX($O$4:$Z$323,$J121,Y$2),0)+IF($K121&gt;0,INDEX($O$4:$Z$323,$K121,Y$2),0)+IF($L121&gt;0,INDEX($O$4:$Z$323,$L121,Y$2),0))</f>
        <v>0</v>
      </c>
      <c r="AL121" s="259">
        <f>IF(AND(NOT(_incrementaisPassadas),
      OR(
       AND(_semanaAtual&gt;Prevs!O$6,_tipo="Semanal"),
       AND(_mes&gt;AL$2,_tipo="Mensal")
      )), 0,
IF($G121&gt;0,INDEX($O$4:$Z$323,$G121,Z$2),0)+IF($H121&gt;0,INDEX($O$4:$Z$323,$H121,Z$2),0)+IF($I121&gt;0,INDEX($O$4:$Z$323,$I121,Z$2),0)+IF($J121&gt;0,INDEX($O$4:$Z$323,$J121,Z$2),0)+IF($K121&gt;0,INDEX($O$4:$Z$323,$K121,Z$2),0)+IF($L121&gt;0,INDEX($O$4:$Z$323,$L121,Z$2),0))</f>
        <v>0</v>
      </c>
      <c r="AM121" s="113">
        <f t="shared" si="12"/>
        <v>26</v>
      </c>
      <c r="AN121">
        <f t="shared" si="13"/>
        <v>26</v>
      </c>
      <c r="AO121">
        <f t="shared" si="14"/>
        <v>23</v>
      </c>
      <c r="AP121">
        <f t="shared" si="15"/>
        <v>17</v>
      </c>
      <c r="AQ121">
        <f t="shared" si="16"/>
        <v>12</v>
      </c>
      <c r="AR121">
        <f t="shared" si="17"/>
        <v>11</v>
      </c>
      <c r="AS121">
        <f t="shared" si="18"/>
        <v>9</v>
      </c>
      <c r="AT121">
        <f t="shared" si="19"/>
        <v>8</v>
      </c>
      <c r="AU121">
        <f t="shared" si="20"/>
        <v>12</v>
      </c>
      <c r="AV121">
        <f t="shared" si="21"/>
        <v>15</v>
      </c>
      <c r="AW121">
        <f t="shared" si="22"/>
        <v>16</v>
      </c>
      <c r="AX121">
        <f t="shared" si="23"/>
        <v>21</v>
      </c>
      <c r="BC121" s="259">
        <v>117</v>
      </c>
    </row>
    <row r="122" spans="1:56" hidden="1" x14ac:dyDescent="0.25">
      <c r="A122" s="113">
        <v>119</v>
      </c>
      <c r="B122" s="176" t="s">
        <v>596</v>
      </c>
      <c r="C122" s="113">
        <v>1931</v>
      </c>
      <c r="D122" s="113">
        <v>2013</v>
      </c>
      <c r="E122" s="177" t="s">
        <v>9</v>
      </c>
      <c r="F122" s="177" t="s">
        <v>347</v>
      </c>
      <c r="G122" s="357"/>
      <c r="H122" s="357"/>
      <c r="N122" s="113">
        <f>MATCH(A122,Entrada!$A$53:$A$372,0)</f>
        <v>119</v>
      </c>
      <c r="O122">
        <f>IF(NOT(ISNA($N122)),INDEX(Entrada!$C$53:$N$372,$N122,O$2),0)</f>
        <v>32</v>
      </c>
      <c r="P122">
        <f>IF(NOT(ISNA($N122)),INDEX(Entrada!$C$53:$N$372,$N122,P$2),0)</f>
        <v>31</v>
      </c>
      <c r="Q122">
        <f>IF(NOT(ISNA($N122)),INDEX(Entrada!$C$53:$N$372,$N122,Q$2),0)</f>
        <v>29</v>
      </c>
      <c r="R122">
        <f>IF(NOT(ISNA($N122)),INDEX(Entrada!$C$53:$N$372,$N122,R$2),0)</f>
        <v>20</v>
      </c>
      <c r="S122">
        <f>IF(NOT(ISNA($N122)),INDEX(Entrada!$C$53:$N$372,$N122,S$2),0)</f>
        <v>15</v>
      </c>
      <c r="T122">
        <f>IF(NOT(ISNA($N122)),INDEX(Entrada!$C$53:$N$372,$N122,T$2),0)</f>
        <v>13</v>
      </c>
      <c r="U122" s="186">
        <f>IF(NOT(ISNA($N122)),INDEX(Entrada!$C$53:$N$372,$N122,U$2),0)</f>
        <v>11</v>
      </c>
      <c r="V122" s="192">
        <f>IF(NOT(ISNA($N122)),INDEX(Entrada!$C$53:$N$372,$N122,V$2),0)</f>
        <v>10</v>
      </c>
      <c r="W122" s="192">
        <f>IF(NOT(ISNA($N122)),INDEX(Entrada!$C$53:$N$372,$N122,W$2),0)</f>
        <v>15</v>
      </c>
      <c r="X122" s="192">
        <f>IF(NOT(ISNA($N122)),INDEX(Entrada!$C$53:$N$372,$N122,X$2),0)</f>
        <v>19</v>
      </c>
      <c r="Y122" s="192">
        <f>IF(NOT(ISNA($N122)),INDEX(Entrada!$C$53:$N$372,$N122,Y$2),0)</f>
        <v>19</v>
      </c>
      <c r="Z122" s="192">
        <f>IF(NOT(ISNA($N122)),INDEX(Entrada!$C$53:$N$372,$N122,Z$2),0)</f>
        <v>25</v>
      </c>
      <c r="AA122" s="259">
        <f>IF(AND(NOT(_incrementaisPassadas),
      OR(
       AND(_semanaAtual&gt;Prevs!D$6,_tipo="Semanal"),
       AND(_mes&gt;AA$2,_tipo="Mensal")
      )), 0,
IF($G122&gt;0,INDEX($O$4:$Z$323,$G122,O$2),0)+IF($H122&gt;0,INDEX($O$4:$Z$323,$H122,O$2),0)+IF($I122&gt;0,INDEX($O$4:$Z$323,$I122,O$2),0)+IF($J122&gt;0,INDEX($O$4:$Z$323,$J122,O$2),0)+IF($K122&gt;0,INDEX($O$4:$Z$323,$K122,O$2),0)+IF($L122&gt;0,INDEX($O$4:$Z$323,$L122,O$2),0))</f>
        <v>0</v>
      </c>
      <c r="AB122" s="259">
        <f>IF(AND(NOT(_incrementaisPassadas),
      OR(
       AND(_semanaAtual&gt;Prevs!E$6,_tipo="Semanal"),
       AND(_mes&gt;AB$2,_tipo="Mensal")
      )), 0,
IF($G122&gt;0,INDEX($O$4:$Z$323,$G122,P$2),0)+IF($H122&gt;0,INDEX($O$4:$Z$323,$H122,P$2),0)+IF($I122&gt;0,INDEX($O$4:$Z$323,$I122,P$2),0)+IF($J122&gt;0,INDEX($O$4:$Z$323,$J122,P$2),0)+IF($K122&gt;0,INDEX($O$4:$Z$323,$K122,P$2),0)+IF($L122&gt;0,INDEX($O$4:$Z$323,$L122,P$2),0))</f>
        <v>0</v>
      </c>
      <c r="AC122" s="259">
        <f>IF(AND(NOT(_incrementaisPassadas),
      OR(
       AND(_semanaAtual&gt;Prevs!F$6,_tipo="Semanal"),
       AND(_mes&gt;AC$2,_tipo="Mensal")
      )), 0,
IF($G122&gt;0,INDEX($O$4:$Z$323,$G122,Q$2),0)+IF($H122&gt;0,INDEX($O$4:$Z$323,$H122,Q$2),0)+IF($I122&gt;0,INDEX($O$4:$Z$323,$I122,Q$2),0)+IF($J122&gt;0,INDEX($O$4:$Z$323,$J122,Q$2),0)+IF($K122&gt;0,INDEX($O$4:$Z$323,$K122,Q$2),0)+IF($L122&gt;0,INDEX($O$4:$Z$323,$L122,Q$2),0))</f>
        <v>0</v>
      </c>
      <c r="AD122" s="259">
        <f>IF(AND(NOT(_incrementaisPassadas),
      OR(
       AND(_semanaAtual&gt;Prevs!G$6,_tipo="Semanal"),
       AND(_mes&gt;AD$2,_tipo="Mensal")
      )), 0,
IF($G122&gt;0,INDEX($O$4:$Z$323,$G122,R$2),0)+IF($H122&gt;0,INDEX($O$4:$Z$323,$H122,R$2),0)+IF($I122&gt;0,INDEX($O$4:$Z$323,$I122,R$2),0)+IF($J122&gt;0,INDEX($O$4:$Z$323,$J122,R$2),0)+IF($K122&gt;0,INDEX($O$4:$Z$323,$K122,R$2),0)+IF($L122&gt;0,INDEX($O$4:$Z$323,$L122,R$2),0))</f>
        <v>0</v>
      </c>
      <c r="AE122" s="259">
        <f>IF(AND(NOT(_incrementaisPassadas),
      OR(
       AND(_semanaAtual&gt;Prevs!H$6,_tipo="Semanal"),
       AND(_mes&gt;AE$2,_tipo="Mensal")
      )), 0,
IF($G122&gt;0,INDEX($O$4:$Z$323,$G122,S$2),0)+IF($H122&gt;0,INDEX($O$4:$Z$323,$H122,S$2),0)+IF($I122&gt;0,INDEX($O$4:$Z$323,$I122,S$2),0)+IF($J122&gt;0,INDEX($O$4:$Z$323,$J122,S$2),0)+IF($K122&gt;0,INDEX($O$4:$Z$323,$K122,S$2),0)+IF($L122&gt;0,INDEX($O$4:$Z$323,$L122,S$2),0))</f>
        <v>0</v>
      </c>
      <c r="AF122" s="259">
        <f>IF(AND(NOT(_incrementaisPassadas),
      OR(
       AND(_semanaAtual&gt;Prevs!I$6,_tipo="Semanal"),
       AND(_mes&gt;AF$2,_tipo="Mensal")
      )), 0,
IF($G122&gt;0,INDEX($O$4:$Z$323,$G122,T$2),0)+IF($H122&gt;0,INDEX($O$4:$Z$323,$H122,T$2),0)+IF($I122&gt;0,INDEX($O$4:$Z$323,$I122,T$2),0)+IF($J122&gt;0,INDEX($O$4:$Z$323,$J122,T$2),0)+IF($K122&gt;0,INDEX($O$4:$Z$323,$K122,T$2),0)+IF($L122&gt;0,INDEX($O$4:$Z$323,$L122,T$2),0))</f>
        <v>0</v>
      </c>
      <c r="AG122" s="259">
        <f>IF(AND(NOT(_incrementaisPassadas),
      OR(
       AND(_semanaAtual&gt;Prevs!J$6,_tipo="Semanal"),
       AND(_mes&gt;AG$2,_tipo="Mensal")
      )), 0,
IF($G122&gt;0,INDEX($O$4:$Z$323,$G122,U$2),0)+IF($H122&gt;0,INDEX($O$4:$Z$323,$H122,U$2),0)+IF($I122&gt;0,INDEX($O$4:$Z$323,$I122,U$2),0)+IF($J122&gt;0,INDEX($O$4:$Z$323,$J122,U$2),0)+IF($K122&gt;0,INDEX($O$4:$Z$323,$K122,U$2),0)+IF($L122&gt;0,INDEX($O$4:$Z$323,$L122,U$2),0))</f>
        <v>0</v>
      </c>
      <c r="AH122" s="259">
        <f>IF(AND(NOT(_incrementaisPassadas),
      OR(
       AND(_semanaAtual&gt;Prevs!K$6,_tipo="Semanal"),
       AND(_mes&gt;AH$2,_tipo="Mensal")
      )), 0,
IF($G122&gt;0,INDEX($O$4:$Z$323,$G122,V$2),0)+IF($H122&gt;0,INDEX($O$4:$Z$323,$H122,V$2),0)+IF($I122&gt;0,INDEX($O$4:$Z$323,$I122,V$2),0)+IF($J122&gt;0,INDEX($O$4:$Z$323,$J122,V$2),0)+IF($K122&gt;0,INDEX($O$4:$Z$323,$K122,V$2),0)+IF($L122&gt;0,INDEX($O$4:$Z$323,$L122,V$2),0))</f>
        <v>0</v>
      </c>
      <c r="AI122" s="259">
        <f>IF(AND(NOT(_incrementaisPassadas),
      OR(
       AND(_semanaAtual&gt;Prevs!L$6,_tipo="Semanal"),
       AND(_mes&gt;AI$2,_tipo="Mensal")
      )), 0,
IF($G122&gt;0,INDEX($O$4:$Z$323,$G122,W$2),0)+IF($H122&gt;0,INDEX($O$4:$Z$323,$H122,W$2),0)+IF($I122&gt;0,INDEX($O$4:$Z$323,$I122,W$2),0)+IF($J122&gt;0,INDEX($O$4:$Z$323,$J122,W$2),0)+IF($K122&gt;0,INDEX($O$4:$Z$323,$K122,W$2),0)+IF($L122&gt;0,INDEX($O$4:$Z$323,$L122,W$2),0))</f>
        <v>0</v>
      </c>
      <c r="AJ122" s="259">
        <f>IF(AND(NOT(_incrementaisPassadas),
      OR(
       AND(_semanaAtual&gt;Prevs!M$6,_tipo="Semanal"),
       AND(_mes&gt;AJ$2,_tipo="Mensal")
      )), 0,
IF($G122&gt;0,INDEX($O$4:$Z$323,$G122,X$2),0)+IF($H122&gt;0,INDEX($O$4:$Z$323,$H122,X$2),0)+IF($I122&gt;0,INDEX($O$4:$Z$323,$I122,X$2),0)+IF($J122&gt;0,INDEX($O$4:$Z$323,$J122,X$2),0)+IF($K122&gt;0,INDEX($O$4:$Z$323,$K122,X$2),0)+IF($L122&gt;0,INDEX($O$4:$Z$323,$L122,X$2),0))</f>
        <v>0</v>
      </c>
      <c r="AK122" s="259">
        <f>IF(AND(NOT(_incrementaisPassadas),
      OR(
       AND(_semanaAtual&gt;Prevs!N$6,_tipo="Semanal"),
       AND(_mes&gt;AK$2,_tipo="Mensal")
      )), 0,
IF($G122&gt;0,INDEX($O$4:$Z$323,$G122,Y$2),0)+IF($H122&gt;0,INDEX($O$4:$Z$323,$H122,Y$2),0)+IF($I122&gt;0,INDEX($O$4:$Z$323,$I122,Y$2),0)+IF($J122&gt;0,INDEX($O$4:$Z$323,$J122,Y$2),0)+IF($K122&gt;0,INDEX($O$4:$Z$323,$K122,Y$2),0)+IF($L122&gt;0,INDEX($O$4:$Z$323,$L122,Y$2),0))</f>
        <v>0</v>
      </c>
      <c r="AL122" s="259">
        <f>IF(AND(NOT(_incrementaisPassadas),
      OR(
       AND(_semanaAtual&gt;Prevs!O$6,_tipo="Semanal"),
       AND(_mes&gt;AL$2,_tipo="Mensal")
      )), 0,
IF($G122&gt;0,INDEX($O$4:$Z$323,$G122,Z$2),0)+IF($H122&gt;0,INDEX($O$4:$Z$323,$H122,Z$2),0)+IF($I122&gt;0,INDEX($O$4:$Z$323,$I122,Z$2),0)+IF($J122&gt;0,INDEX($O$4:$Z$323,$J122,Z$2),0)+IF($K122&gt;0,INDEX($O$4:$Z$323,$K122,Z$2),0)+IF($L122&gt;0,INDEX($O$4:$Z$323,$L122,Z$2),0))</f>
        <v>0</v>
      </c>
      <c r="AM122" s="186">
        <f t="shared" si="12"/>
        <v>32</v>
      </c>
      <c r="AN122">
        <f t="shared" si="13"/>
        <v>31</v>
      </c>
      <c r="AO122">
        <f t="shared" si="14"/>
        <v>29</v>
      </c>
      <c r="AP122">
        <f t="shared" si="15"/>
        <v>20</v>
      </c>
      <c r="AQ122">
        <f t="shared" si="16"/>
        <v>15</v>
      </c>
      <c r="AR122">
        <f t="shared" si="17"/>
        <v>13</v>
      </c>
      <c r="AS122">
        <f t="shared" si="18"/>
        <v>11</v>
      </c>
      <c r="AT122">
        <f t="shared" si="19"/>
        <v>10</v>
      </c>
      <c r="AU122">
        <f t="shared" si="20"/>
        <v>15</v>
      </c>
      <c r="AV122">
        <f t="shared" si="21"/>
        <v>19</v>
      </c>
      <c r="AW122">
        <f t="shared" si="22"/>
        <v>19</v>
      </c>
      <c r="AX122">
        <f t="shared" si="23"/>
        <v>25</v>
      </c>
      <c r="AY122" s="186">
        <f>(AY121-0.185)/0.8103</f>
        <v>-0.22831050228310501</v>
      </c>
    </row>
    <row r="123" spans="1:56" hidden="1" x14ac:dyDescent="0.25">
      <c r="A123" s="113">
        <v>120</v>
      </c>
      <c r="B123" s="176" t="s">
        <v>597</v>
      </c>
      <c r="C123" s="113">
        <v>1931</v>
      </c>
      <c r="D123" s="113">
        <v>2013</v>
      </c>
      <c r="E123" s="177" t="s">
        <v>10</v>
      </c>
      <c r="F123" s="177" t="s">
        <v>350</v>
      </c>
      <c r="G123" s="357"/>
      <c r="H123" s="357"/>
      <c r="N123" s="113">
        <f>MATCH(A123,Entrada!$A$53:$A$372,0)</f>
        <v>120</v>
      </c>
      <c r="O123">
        <f>IF(NOT(ISNA($N123)),INDEX(Entrada!$C$53:$N$372,$N123,O$2),0)</f>
        <v>45</v>
      </c>
      <c r="P123">
        <f>IF(NOT(ISNA($N123)),INDEX(Entrada!$C$53:$N$372,$N123,P$2),0)</f>
        <v>48</v>
      </c>
      <c r="Q123">
        <f>IF(NOT(ISNA($N123)),INDEX(Entrada!$C$53:$N$372,$N123,Q$2),0)</f>
        <v>46</v>
      </c>
      <c r="R123">
        <f>IF(NOT(ISNA($N123)),INDEX(Entrada!$C$53:$N$372,$N123,R$2),0)</f>
        <v>33</v>
      </c>
      <c r="S123">
        <f>IF(NOT(ISNA($N123)),INDEX(Entrada!$C$53:$N$372,$N123,S$2),0)</f>
        <v>26</v>
      </c>
      <c r="T123">
        <f>IF(NOT(ISNA($N123)),INDEX(Entrada!$C$53:$N$372,$N123,T$2),0)</f>
        <v>24</v>
      </c>
      <c r="U123">
        <f>IF(NOT(ISNA($N123)),INDEX(Entrada!$C$53:$N$372,$N123,U$2),0)</f>
        <v>20</v>
      </c>
      <c r="V123" s="192">
        <f>IF(NOT(ISNA($N123)),INDEX(Entrada!$C$53:$N$372,$N123,V$2),0)</f>
        <v>17</v>
      </c>
      <c r="W123" s="192">
        <f>IF(NOT(ISNA($N123)),INDEX(Entrada!$C$53:$N$372,$N123,W$2),0)</f>
        <v>18</v>
      </c>
      <c r="X123" s="192">
        <f>IF(NOT(ISNA($N123)),INDEX(Entrada!$C$53:$N$372,$N123,X$2),0)</f>
        <v>20</v>
      </c>
      <c r="Y123" s="192">
        <f>IF(NOT(ISNA($N123)),INDEX(Entrada!$C$53:$N$372,$N123,Y$2),0)</f>
        <v>23</v>
      </c>
      <c r="Z123" s="192">
        <f>IF(NOT(ISNA($N123)),INDEX(Entrada!$C$53:$N$372,$N123,Z$2),0)</f>
        <v>33</v>
      </c>
      <c r="AA123" s="259">
        <f>IF(AND(NOT(_incrementaisPassadas),
      OR(
       AND(_semanaAtual&gt;Prevs!D$6,_tipo="Semanal"),
       AND(_mes&gt;AA$2,_tipo="Mensal")
      )), 0,
IF($G123&gt;0,INDEX($O$4:$Z$323,$G123,O$2),0)+IF($H123&gt;0,INDEX($O$4:$Z$323,$H123,O$2),0)+IF($I123&gt;0,INDEX($O$4:$Z$323,$I123,O$2),0)+IF($J123&gt;0,INDEX($O$4:$Z$323,$J123,O$2),0)+IF($K123&gt;0,INDEX($O$4:$Z$323,$K123,O$2),0)+IF($L123&gt;0,INDEX($O$4:$Z$323,$L123,O$2),0))</f>
        <v>0</v>
      </c>
      <c r="AB123" s="259">
        <f>IF(AND(NOT(_incrementaisPassadas),
      OR(
       AND(_semanaAtual&gt;Prevs!E$6,_tipo="Semanal"),
       AND(_mes&gt;AB$2,_tipo="Mensal")
      )), 0,
IF($G123&gt;0,INDEX($O$4:$Z$323,$G123,P$2),0)+IF($H123&gt;0,INDEX($O$4:$Z$323,$H123,P$2),0)+IF($I123&gt;0,INDEX($O$4:$Z$323,$I123,P$2),0)+IF($J123&gt;0,INDEX($O$4:$Z$323,$J123,P$2),0)+IF($K123&gt;0,INDEX($O$4:$Z$323,$K123,P$2),0)+IF($L123&gt;0,INDEX($O$4:$Z$323,$L123,P$2),0))</f>
        <v>0</v>
      </c>
      <c r="AC123" s="259">
        <f>IF(AND(NOT(_incrementaisPassadas),
      OR(
       AND(_semanaAtual&gt;Prevs!F$6,_tipo="Semanal"),
       AND(_mes&gt;AC$2,_tipo="Mensal")
      )), 0,
IF($G123&gt;0,INDEX($O$4:$Z$323,$G123,Q$2),0)+IF($H123&gt;0,INDEX($O$4:$Z$323,$H123,Q$2),0)+IF($I123&gt;0,INDEX($O$4:$Z$323,$I123,Q$2),0)+IF($J123&gt;0,INDEX($O$4:$Z$323,$J123,Q$2),0)+IF($K123&gt;0,INDEX($O$4:$Z$323,$K123,Q$2),0)+IF($L123&gt;0,INDEX($O$4:$Z$323,$L123,Q$2),0))</f>
        <v>0</v>
      </c>
      <c r="AD123" s="259">
        <f>IF(AND(NOT(_incrementaisPassadas),
      OR(
       AND(_semanaAtual&gt;Prevs!G$6,_tipo="Semanal"),
       AND(_mes&gt;AD$2,_tipo="Mensal")
      )), 0,
IF($G123&gt;0,INDEX($O$4:$Z$323,$G123,R$2),0)+IF($H123&gt;0,INDEX($O$4:$Z$323,$H123,R$2),0)+IF($I123&gt;0,INDEX($O$4:$Z$323,$I123,R$2),0)+IF($J123&gt;0,INDEX($O$4:$Z$323,$J123,R$2),0)+IF($K123&gt;0,INDEX($O$4:$Z$323,$K123,R$2),0)+IF($L123&gt;0,INDEX($O$4:$Z$323,$L123,R$2),0))</f>
        <v>0</v>
      </c>
      <c r="AE123" s="259">
        <f>IF(AND(NOT(_incrementaisPassadas),
      OR(
       AND(_semanaAtual&gt;Prevs!H$6,_tipo="Semanal"),
       AND(_mes&gt;AE$2,_tipo="Mensal")
      )), 0,
IF($G123&gt;0,INDEX($O$4:$Z$323,$G123,S$2),0)+IF($H123&gt;0,INDEX($O$4:$Z$323,$H123,S$2),0)+IF($I123&gt;0,INDEX($O$4:$Z$323,$I123,S$2),0)+IF($J123&gt;0,INDEX($O$4:$Z$323,$J123,S$2),0)+IF($K123&gt;0,INDEX($O$4:$Z$323,$K123,S$2),0)+IF($L123&gt;0,INDEX($O$4:$Z$323,$L123,S$2),0))</f>
        <v>0</v>
      </c>
      <c r="AF123" s="259">
        <f>IF(AND(NOT(_incrementaisPassadas),
      OR(
       AND(_semanaAtual&gt;Prevs!I$6,_tipo="Semanal"),
       AND(_mes&gt;AF$2,_tipo="Mensal")
      )), 0,
IF($G123&gt;0,INDEX($O$4:$Z$323,$G123,T$2),0)+IF($H123&gt;0,INDEX($O$4:$Z$323,$H123,T$2),0)+IF($I123&gt;0,INDEX($O$4:$Z$323,$I123,T$2),0)+IF($J123&gt;0,INDEX($O$4:$Z$323,$J123,T$2),0)+IF($K123&gt;0,INDEX($O$4:$Z$323,$K123,T$2),0)+IF($L123&gt;0,INDEX($O$4:$Z$323,$L123,T$2),0))</f>
        <v>0</v>
      </c>
      <c r="AG123" s="259">
        <f>IF(AND(NOT(_incrementaisPassadas),
      OR(
       AND(_semanaAtual&gt;Prevs!J$6,_tipo="Semanal"),
       AND(_mes&gt;AG$2,_tipo="Mensal")
      )), 0,
IF($G123&gt;0,INDEX($O$4:$Z$323,$G123,U$2),0)+IF($H123&gt;0,INDEX($O$4:$Z$323,$H123,U$2),0)+IF($I123&gt;0,INDEX($O$4:$Z$323,$I123,U$2),0)+IF($J123&gt;0,INDEX($O$4:$Z$323,$J123,U$2),0)+IF($K123&gt;0,INDEX($O$4:$Z$323,$K123,U$2),0)+IF($L123&gt;0,INDEX($O$4:$Z$323,$L123,U$2),0))</f>
        <v>0</v>
      </c>
      <c r="AH123" s="259">
        <f>IF(AND(NOT(_incrementaisPassadas),
      OR(
       AND(_semanaAtual&gt;Prevs!K$6,_tipo="Semanal"),
       AND(_mes&gt;AH$2,_tipo="Mensal")
      )), 0,
IF($G123&gt;0,INDEX($O$4:$Z$323,$G123,V$2),0)+IF($H123&gt;0,INDEX($O$4:$Z$323,$H123,V$2),0)+IF($I123&gt;0,INDEX($O$4:$Z$323,$I123,V$2),0)+IF($J123&gt;0,INDEX($O$4:$Z$323,$J123,V$2),0)+IF($K123&gt;0,INDEX($O$4:$Z$323,$K123,V$2),0)+IF($L123&gt;0,INDEX($O$4:$Z$323,$L123,V$2),0))</f>
        <v>0</v>
      </c>
      <c r="AI123" s="259">
        <f>IF(AND(NOT(_incrementaisPassadas),
      OR(
       AND(_semanaAtual&gt;Prevs!L$6,_tipo="Semanal"),
       AND(_mes&gt;AI$2,_tipo="Mensal")
      )), 0,
IF($G123&gt;0,INDEX($O$4:$Z$323,$G123,W$2),0)+IF($H123&gt;0,INDEX($O$4:$Z$323,$H123,W$2),0)+IF($I123&gt;0,INDEX($O$4:$Z$323,$I123,W$2),0)+IF($J123&gt;0,INDEX($O$4:$Z$323,$J123,W$2),0)+IF($K123&gt;0,INDEX($O$4:$Z$323,$K123,W$2),0)+IF($L123&gt;0,INDEX($O$4:$Z$323,$L123,W$2),0))</f>
        <v>0</v>
      </c>
      <c r="AJ123" s="259">
        <f>IF(AND(NOT(_incrementaisPassadas),
      OR(
       AND(_semanaAtual&gt;Prevs!M$6,_tipo="Semanal"),
       AND(_mes&gt;AJ$2,_tipo="Mensal")
      )), 0,
IF($G123&gt;0,INDEX($O$4:$Z$323,$G123,X$2),0)+IF($H123&gt;0,INDEX($O$4:$Z$323,$H123,X$2),0)+IF($I123&gt;0,INDEX($O$4:$Z$323,$I123,X$2),0)+IF($J123&gt;0,INDEX($O$4:$Z$323,$J123,X$2),0)+IF($K123&gt;0,INDEX($O$4:$Z$323,$K123,X$2),0)+IF($L123&gt;0,INDEX($O$4:$Z$323,$L123,X$2),0))</f>
        <v>0</v>
      </c>
      <c r="AK123" s="259">
        <f>IF(AND(NOT(_incrementaisPassadas),
      OR(
       AND(_semanaAtual&gt;Prevs!N$6,_tipo="Semanal"),
       AND(_mes&gt;AK$2,_tipo="Mensal")
      )), 0,
IF($G123&gt;0,INDEX($O$4:$Z$323,$G123,Y$2),0)+IF($H123&gt;0,INDEX($O$4:$Z$323,$H123,Y$2),0)+IF($I123&gt;0,INDEX($O$4:$Z$323,$I123,Y$2),0)+IF($J123&gt;0,INDEX($O$4:$Z$323,$J123,Y$2),0)+IF($K123&gt;0,INDEX($O$4:$Z$323,$K123,Y$2),0)+IF($L123&gt;0,INDEX($O$4:$Z$323,$L123,Y$2),0))</f>
        <v>0</v>
      </c>
      <c r="AL123" s="259">
        <f>IF(AND(NOT(_incrementaisPassadas),
      OR(
       AND(_semanaAtual&gt;Prevs!O$6,_tipo="Semanal"),
       AND(_mes&gt;AL$2,_tipo="Mensal")
      )), 0,
IF($G123&gt;0,INDEX($O$4:$Z$323,$G123,Z$2),0)+IF($H123&gt;0,INDEX($O$4:$Z$323,$H123,Z$2),0)+IF($I123&gt;0,INDEX($O$4:$Z$323,$I123,Z$2),0)+IF($J123&gt;0,INDEX($O$4:$Z$323,$J123,Z$2),0)+IF($K123&gt;0,INDEX($O$4:$Z$323,$K123,Z$2),0)+IF($L123&gt;0,INDEX($O$4:$Z$323,$L123,Z$2),0))</f>
        <v>0</v>
      </c>
      <c r="AM123" s="113">
        <f t="shared" si="12"/>
        <v>45</v>
      </c>
      <c r="AN123">
        <f t="shared" si="13"/>
        <v>48</v>
      </c>
      <c r="AO123">
        <f t="shared" si="14"/>
        <v>46</v>
      </c>
      <c r="AP123">
        <f t="shared" si="15"/>
        <v>33</v>
      </c>
      <c r="AQ123">
        <f t="shared" si="16"/>
        <v>26</v>
      </c>
      <c r="AR123">
        <f t="shared" si="17"/>
        <v>24</v>
      </c>
      <c r="AS123">
        <f t="shared" si="18"/>
        <v>20</v>
      </c>
      <c r="AT123">
        <f t="shared" si="19"/>
        <v>17</v>
      </c>
      <c r="AU123">
        <f t="shared" si="20"/>
        <v>18</v>
      </c>
      <c r="AV123">
        <f t="shared" si="21"/>
        <v>20</v>
      </c>
      <c r="AW123">
        <f t="shared" si="22"/>
        <v>23</v>
      </c>
      <c r="AX123">
        <f t="shared" si="23"/>
        <v>33</v>
      </c>
    </row>
    <row r="124" spans="1:56" hidden="1" x14ac:dyDescent="0.25">
      <c r="A124" s="113">
        <v>121</v>
      </c>
      <c r="B124" s="176" t="s">
        <v>598</v>
      </c>
      <c r="C124" s="113">
        <v>1931</v>
      </c>
      <c r="D124" s="113">
        <v>2013</v>
      </c>
      <c r="E124" s="177" t="s">
        <v>10</v>
      </c>
      <c r="F124" s="177" t="s">
        <v>351</v>
      </c>
      <c r="G124" s="357"/>
      <c r="H124" s="357"/>
      <c r="N124" s="113">
        <f>MATCH(A124,Entrada!$A$53:$A$372,0)</f>
        <v>121</v>
      </c>
      <c r="O124">
        <f>IF(NOT(ISNA($N124)),INDEX(Entrada!$C$53:$N$372,$N124,O$2),0)</f>
        <v>105</v>
      </c>
      <c r="P124">
        <f>IF(NOT(ISNA($N124)),INDEX(Entrada!$C$53:$N$372,$N124,P$2),0)</f>
        <v>111</v>
      </c>
      <c r="Q124">
        <f>IF(NOT(ISNA($N124)),INDEX(Entrada!$C$53:$N$372,$N124,Q$2),0)</f>
        <v>102</v>
      </c>
      <c r="R124">
        <f>IF(NOT(ISNA($N124)),INDEX(Entrada!$C$53:$N$372,$N124,R$2),0)</f>
        <v>79</v>
      </c>
      <c r="S124">
        <f>IF(NOT(ISNA($N124)),INDEX(Entrada!$C$53:$N$372,$N124,S$2),0)</f>
        <v>61</v>
      </c>
      <c r="T124">
        <f>IF(NOT(ISNA($N124)),INDEX(Entrada!$C$53:$N$372,$N124,T$2),0)</f>
        <v>54</v>
      </c>
      <c r="U124">
        <f>IF(NOT(ISNA($N124)),INDEX(Entrada!$C$53:$N$372,$N124,U$2),0)</f>
        <v>47</v>
      </c>
      <c r="V124" s="192">
        <f>IF(NOT(ISNA($N124)),INDEX(Entrada!$C$53:$N$372,$N124,V$2),0)</f>
        <v>42</v>
      </c>
      <c r="W124" s="192">
        <f>IF(NOT(ISNA($N124)),INDEX(Entrada!$C$53:$N$372,$N124,W$2),0)</f>
        <v>45</v>
      </c>
      <c r="X124" s="192">
        <f>IF(NOT(ISNA($N124)),INDEX(Entrada!$C$53:$N$372,$N124,X$2),0)</f>
        <v>51</v>
      </c>
      <c r="Y124" s="192">
        <f>IF(NOT(ISNA($N124)),INDEX(Entrada!$C$53:$N$372,$N124,Y$2),0)</f>
        <v>58</v>
      </c>
      <c r="Z124" s="192">
        <f>IF(NOT(ISNA($N124)),INDEX(Entrada!$C$53:$N$372,$N124,Z$2),0)</f>
        <v>79</v>
      </c>
      <c r="AA124" s="259">
        <f>IF(AND(NOT(_incrementaisPassadas),
      OR(
       AND(_semanaAtual&gt;Prevs!D$6,_tipo="Semanal"),
       AND(_mes&gt;AA$2,_tipo="Mensal")
      )), 0,
IF($G124&gt;0,INDEX($O$4:$Z$323,$G124,O$2),0)+IF($H124&gt;0,INDEX($O$4:$Z$323,$H124,O$2),0)+IF($I124&gt;0,INDEX($O$4:$Z$323,$I124,O$2),0)+IF($J124&gt;0,INDEX($O$4:$Z$323,$J124,O$2),0)+IF($K124&gt;0,INDEX($O$4:$Z$323,$K124,O$2),0)+IF($L124&gt;0,INDEX($O$4:$Z$323,$L124,O$2),0))</f>
        <v>0</v>
      </c>
      <c r="AB124" s="259">
        <f>IF(AND(NOT(_incrementaisPassadas),
      OR(
       AND(_semanaAtual&gt;Prevs!E$6,_tipo="Semanal"),
       AND(_mes&gt;AB$2,_tipo="Mensal")
      )), 0,
IF($G124&gt;0,INDEX($O$4:$Z$323,$G124,P$2),0)+IF($H124&gt;0,INDEX($O$4:$Z$323,$H124,P$2),0)+IF($I124&gt;0,INDEX($O$4:$Z$323,$I124,P$2),0)+IF($J124&gt;0,INDEX($O$4:$Z$323,$J124,P$2),0)+IF($K124&gt;0,INDEX($O$4:$Z$323,$K124,P$2),0)+IF($L124&gt;0,INDEX($O$4:$Z$323,$L124,P$2),0))</f>
        <v>0</v>
      </c>
      <c r="AC124" s="259">
        <f>IF(AND(NOT(_incrementaisPassadas),
      OR(
       AND(_semanaAtual&gt;Prevs!F$6,_tipo="Semanal"),
       AND(_mes&gt;AC$2,_tipo="Mensal")
      )), 0,
IF($G124&gt;0,INDEX($O$4:$Z$323,$G124,Q$2),0)+IF($H124&gt;0,INDEX($O$4:$Z$323,$H124,Q$2),0)+IF($I124&gt;0,INDEX($O$4:$Z$323,$I124,Q$2),0)+IF($J124&gt;0,INDEX($O$4:$Z$323,$J124,Q$2),0)+IF($K124&gt;0,INDEX($O$4:$Z$323,$K124,Q$2),0)+IF($L124&gt;0,INDEX($O$4:$Z$323,$L124,Q$2),0))</f>
        <v>0</v>
      </c>
      <c r="AD124" s="259">
        <f>IF(AND(NOT(_incrementaisPassadas),
      OR(
       AND(_semanaAtual&gt;Prevs!G$6,_tipo="Semanal"),
       AND(_mes&gt;AD$2,_tipo="Mensal")
      )), 0,
IF($G124&gt;0,INDEX($O$4:$Z$323,$G124,R$2),0)+IF($H124&gt;0,INDEX($O$4:$Z$323,$H124,R$2),0)+IF($I124&gt;0,INDEX($O$4:$Z$323,$I124,R$2),0)+IF($J124&gt;0,INDEX($O$4:$Z$323,$J124,R$2),0)+IF($K124&gt;0,INDEX($O$4:$Z$323,$K124,R$2),0)+IF($L124&gt;0,INDEX($O$4:$Z$323,$L124,R$2),0))</f>
        <v>0</v>
      </c>
      <c r="AE124" s="259">
        <f>IF(AND(NOT(_incrementaisPassadas),
      OR(
       AND(_semanaAtual&gt;Prevs!H$6,_tipo="Semanal"),
       AND(_mes&gt;AE$2,_tipo="Mensal")
      )), 0,
IF($G124&gt;0,INDEX($O$4:$Z$323,$G124,S$2),0)+IF($H124&gt;0,INDEX($O$4:$Z$323,$H124,S$2),0)+IF($I124&gt;0,INDEX($O$4:$Z$323,$I124,S$2),0)+IF($J124&gt;0,INDEX($O$4:$Z$323,$J124,S$2),0)+IF($K124&gt;0,INDEX($O$4:$Z$323,$K124,S$2),0)+IF($L124&gt;0,INDEX($O$4:$Z$323,$L124,S$2),0))</f>
        <v>0</v>
      </c>
      <c r="AF124" s="259">
        <f>IF(AND(NOT(_incrementaisPassadas),
      OR(
       AND(_semanaAtual&gt;Prevs!I$6,_tipo="Semanal"),
       AND(_mes&gt;AF$2,_tipo="Mensal")
      )), 0,
IF($G124&gt;0,INDEX($O$4:$Z$323,$G124,T$2),0)+IF($H124&gt;0,INDEX($O$4:$Z$323,$H124,T$2),0)+IF($I124&gt;0,INDEX($O$4:$Z$323,$I124,T$2),0)+IF($J124&gt;0,INDEX($O$4:$Z$323,$J124,T$2),0)+IF($K124&gt;0,INDEX($O$4:$Z$323,$K124,T$2),0)+IF($L124&gt;0,INDEX($O$4:$Z$323,$L124,T$2),0))</f>
        <v>0</v>
      </c>
      <c r="AG124" s="259">
        <f>IF(AND(NOT(_incrementaisPassadas),
      OR(
       AND(_semanaAtual&gt;Prevs!J$6,_tipo="Semanal"),
       AND(_mes&gt;AG$2,_tipo="Mensal")
      )), 0,
IF($G124&gt;0,INDEX($O$4:$Z$323,$G124,U$2),0)+IF($H124&gt;0,INDEX($O$4:$Z$323,$H124,U$2),0)+IF($I124&gt;0,INDEX($O$4:$Z$323,$I124,U$2),0)+IF($J124&gt;0,INDEX($O$4:$Z$323,$J124,U$2),0)+IF($K124&gt;0,INDEX($O$4:$Z$323,$K124,U$2),0)+IF($L124&gt;0,INDEX($O$4:$Z$323,$L124,U$2),0))</f>
        <v>0</v>
      </c>
      <c r="AH124" s="259">
        <f>IF(AND(NOT(_incrementaisPassadas),
      OR(
       AND(_semanaAtual&gt;Prevs!K$6,_tipo="Semanal"),
       AND(_mes&gt;AH$2,_tipo="Mensal")
      )), 0,
IF($G124&gt;0,INDEX($O$4:$Z$323,$G124,V$2),0)+IF($H124&gt;0,INDEX($O$4:$Z$323,$H124,V$2),0)+IF($I124&gt;0,INDEX($O$4:$Z$323,$I124,V$2),0)+IF($J124&gt;0,INDEX($O$4:$Z$323,$J124,V$2),0)+IF($K124&gt;0,INDEX($O$4:$Z$323,$K124,V$2),0)+IF($L124&gt;0,INDEX($O$4:$Z$323,$L124,V$2),0))</f>
        <v>0</v>
      </c>
      <c r="AI124" s="259">
        <f>IF(AND(NOT(_incrementaisPassadas),
      OR(
       AND(_semanaAtual&gt;Prevs!L$6,_tipo="Semanal"),
       AND(_mes&gt;AI$2,_tipo="Mensal")
      )), 0,
IF($G124&gt;0,INDEX($O$4:$Z$323,$G124,W$2),0)+IF($H124&gt;0,INDEX($O$4:$Z$323,$H124,W$2),0)+IF($I124&gt;0,INDEX($O$4:$Z$323,$I124,W$2),0)+IF($J124&gt;0,INDEX($O$4:$Z$323,$J124,W$2),0)+IF($K124&gt;0,INDEX($O$4:$Z$323,$K124,W$2),0)+IF($L124&gt;0,INDEX($O$4:$Z$323,$L124,W$2),0))</f>
        <v>0</v>
      </c>
      <c r="AJ124" s="259">
        <f>IF(AND(NOT(_incrementaisPassadas),
      OR(
       AND(_semanaAtual&gt;Prevs!M$6,_tipo="Semanal"),
       AND(_mes&gt;AJ$2,_tipo="Mensal")
      )), 0,
IF($G124&gt;0,INDEX($O$4:$Z$323,$G124,X$2),0)+IF($H124&gt;0,INDEX($O$4:$Z$323,$H124,X$2),0)+IF($I124&gt;0,INDEX($O$4:$Z$323,$I124,X$2),0)+IF($J124&gt;0,INDEX($O$4:$Z$323,$J124,X$2),0)+IF($K124&gt;0,INDEX($O$4:$Z$323,$K124,X$2),0)+IF($L124&gt;0,INDEX($O$4:$Z$323,$L124,X$2),0))</f>
        <v>0</v>
      </c>
      <c r="AK124" s="259">
        <f>IF(AND(NOT(_incrementaisPassadas),
      OR(
       AND(_semanaAtual&gt;Prevs!N$6,_tipo="Semanal"),
       AND(_mes&gt;AK$2,_tipo="Mensal")
      )), 0,
IF($G124&gt;0,INDEX($O$4:$Z$323,$G124,Y$2),0)+IF($H124&gt;0,INDEX($O$4:$Z$323,$H124,Y$2),0)+IF($I124&gt;0,INDEX($O$4:$Z$323,$I124,Y$2),0)+IF($J124&gt;0,INDEX($O$4:$Z$323,$J124,Y$2),0)+IF($K124&gt;0,INDEX($O$4:$Z$323,$K124,Y$2),0)+IF($L124&gt;0,INDEX($O$4:$Z$323,$L124,Y$2),0))</f>
        <v>0</v>
      </c>
      <c r="AL124" s="259">
        <f>IF(AND(NOT(_incrementaisPassadas),
      OR(
       AND(_semanaAtual&gt;Prevs!O$6,_tipo="Semanal"),
       AND(_mes&gt;AL$2,_tipo="Mensal")
      )), 0,
IF($G124&gt;0,INDEX($O$4:$Z$323,$G124,Z$2),0)+IF($H124&gt;0,INDEX($O$4:$Z$323,$H124,Z$2),0)+IF($I124&gt;0,INDEX($O$4:$Z$323,$I124,Z$2),0)+IF($J124&gt;0,INDEX($O$4:$Z$323,$J124,Z$2),0)+IF($K124&gt;0,INDEX($O$4:$Z$323,$K124,Z$2),0)+IF($L124&gt;0,INDEX($O$4:$Z$323,$L124,Z$2),0))</f>
        <v>0</v>
      </c>
      <c r="AM124" s="113">
        <f t="shared" si="12"/>
        <v>105</v>
      </c>
      <c r="AN124">
        <f t="shared" si="13"/>
        <v>111</v>
      </c>
      <c r="AO124">
        <f t="shared" si="14"/>
        <v>102</v>
      </c>
      <c r="AP124">
        <f t="shared" si="15"/>
        <v>79</v>
      </c>
      <c r="AQ124">
        <f t="shared" si="16"/>
        <v>61</v>
      </c>
      <c r="AR124">
        <f t="shared" si="17"/>
        <v>54</v>
      </c>
      <c r="AS124">
        <f t="shared" si="18"/>
        <v>47</v>
      </c>
      <c r="AT124">
        <f t="shared" si="19"/>
        <v>42</v>
      </c>
      <c r="AU124">
        <f t="shared" si="20"/>
        <v>45</v>
      </c>
      <c r="AV124">
        <f t="shared" si="21"/>
        <v>51</v>
      </c>
      <c r="AW124">
        <f t="shared" si="22"/>
        <v>58</v>
      </c>
      <c r="AX124">
        <f t="shared" si="23"/>
        <v>79</v>
      </c>
    </row>
    <row r="125" spans="1:56" hidden="1" x14ac:dyDescent="0.25">
      <c r="A125" s="113">
        <v>122</v>
      </c>
      <c r="B125" s="176" t="s">
        <v>112</v>
      </c>
      <c r="C125" s="113">
        <v>1931</v>
      </c>
      <c r="D125" s="113">
        <v>2013</v>
      </c>
      <c r="E125" s="177" t="s">
        <v>10</v>
      </c>
      <c r="F125" s="177" t="s">
        <v>10</v>
      </c>
      <c r="G125" s="357"/>
      <c r="H125" s="357"/>
      <c r="N125" s="113">
        <f>MATCH(A125,Entrada!$A$53:$A$372,0)</f>
        <v>122</v>
      </c>
      <c r="O125">
        <f>IF(NOT(ISNA($N125)),INDEX(Entrada!$C$53:$N$372,$N125,O$2),0)</f>
        <v>120</v>
      </c>
      <c r="P125">
        <f>IF(NOT(ISNA($N125)),INDEX(Entrada!$C$53:$N$372,$N125,P$2),0)</f>
        <v>128</v>
      </c>
      <c r="Q125">
        <f>IF(NOT(ISNA($N125)),INDEX(Entrada!$C$53:$N$372,$N125,Q$2),0)</f>
        <v>116</v>
      </c>
      <c r="R125">
        <f>IF(NOT(ISNA($N125)),INDEX(Entrada!$C$53:$N$372,$N125,R$2),0)</f>
        <v>90</v>
      </c>
      <c r="S125">
        <f>IF(NOT(ISNA($N125)),INDEX(Entrada!$C$53:$N$372,$N125,S$2),0)</f>
        <v>70</v>
      </c>
      <c r="T125">
        <f>IF(NOT(ISNA($N125)),INDEX(Entrada!$C$53:$N$372,$N125,T$2),0)</f>
        <v>62</v>
      </c>
      <c r="U125">
        <f>IF(NOT(ISNA($N125)),INDEX(Entrada!$C$53:$N$372,$N125,U$2),0)</f>
        <v>54</v>
      </c>
      <c r="V125" s="192">
        <f>IF(NOT(ISNA($N125)),INDEX(Entrada!$C$53:$N$372,$N125,V$2),0)</f>
        <v>48</v>
      </c>
      <c r="W125" s="192">
        <f>IF(NOT(ISNA($N125)),INDEX(Entrada!$C$53:$N$372,$N125,W$2),0)</f>
        <v>51</v>
      </c>
      <c r="X125" s="192">
        <f>IF(NOT(ISNA($N125)),INDEX(Entrada!$C$53:$N$372,$N125,X$2),0)</f>
        <v>57</v>
      </c>
      <c r="Y125" s="192">
        <f>IF(NOT(ISNA($N125)),INDEX(Entrada!$C$53:$N$372,$N125,Y$2),0)</f>
        <v>66</v>
      </c>
      <c r="Z125" s="192">
        <f>IF(NOT(ISNA($N125)),INDEX(Entrada!$C$53:$N$372,$N125,Z$2),0)</f>
        <v>89</v>
      </c>
      <c r="AA125" s="259">
        <f>IF(AND(NOT(_incrementaisPassadas),
      OR(
       AND(_semanaAtual&gt;Prevs!D$6,_tipo="Semanal"),
       AND(_mes&gt;AA$2,_tipo="Mensal")
      )), 0,
IF($G125&gt;0,INDEX($O$4:$Z$323,$G125,O$2),0)+IF($H125&gt;0,INDEX($O$4:$Z$323,$H125,O$2),0)+IF($I125&gt;0,INDEX($O$4:$Z$323,$I125,O$2),0)+IF($J125&gt;0,INDEX($O$4:$Z$323,$J125,O$2),0)+IF($K125&gt;0,INDEX($O$4:$Z$323,$K125,O$2),0)+IF($L125&gt;0,INDEX($O$4:$Z$323,$L125,O$2),0))</f>
        <v>0</v>
      </c>
      <c r="AB125" s="259">
        <f>IF(AND(NOT(_incrementaisPassadas),
      OR(
       AND(_semanaAtual&gt;Prevs!E$6,_tipo="Semanal"),
       AND(_mes&gt;AB$2,_tipo="Mensal")
      )), 0,
IF($G125&gt;0,INDEX($O$4:$Z$323,$G125,P$2),0)+IF($H125&gt;0,INDEX($O$4:$Z$323,$H125,P$2),0)+IF($I125&gt;0,INDEX($O$4:$Z$323,$I125,P$2),0)+IF($J125&gt;0,INDEX($O$4:$Z$323,$J125,P$2),0)+IF($K125&gt;0,INDEX($O$4:$Z$323,$K125,P$2),0)+IF($L125&gt;0,INDEX($O$4:$Z$323,$L125,P$2),0))</f>
        <v>0</v>
      </c>
      <c r="AC125" s="259">
        <f>IF(AND(NOT(_incrementaisPassadas),
      OR(
       AND(_semanaAtual&gt;Prevs!F$6,_tipo="Semanal"),
       AND(_mes&gt;AC$2,_tipo="Mensal")
      )), 0,
IF($G125&gt;0,INDEX($O$4:$Z$323,$G125,Q$2),0)+IF($H125&gt;0,INDEX($O$4:$Z$323,$H125,Q$2),0)+IF($I125&gt;0,INDEX($O$4:$Z$323,$I125,Q$2),0)+IF($J125&gt;0,INDEX($O$4:$Z$323,$J125,Q$2),0)+IF($K125&gt;0,INDEX($O$4:$Z$323,$K125,Q$2),0)+IF($L125&gt;0,INDEX($O$4:$Z$323,$L125,Q$2),0))</f>
        <v>0</v>
      </c>
      <c r="AD125" s="259">
        <f>IF(AND(NOT(_incrementaisPassadas),
      OR(
       AND(_semanaAtual&gt;Prevs!G$6,_tipo="Semanal"),
       AND(_mes&gt;AD$2,_tipo="Mensal")
      )), 0,
IF($G125&gt;0,INDEX($O$4:$Z$323,$G125,R$2),0)+IF($H125&gt;0,INDEX($O$4:$Z$323,$H125,R$2),0)+IF($I125&gt;0,INDEX($O$4:$Z$323,$I125,R$2),0)+IF($J125&gt;0,INDEX($O$4:$Z$323,$J125,R$2),0)+IF($K125&gt;0,INDEX($O$4:$Z$323,$K125,R$2),0)+IF($L125&gt;0,INDEX($O$4:$Z$323,$L125,R$2),0))</f>
        <v>0</v>
      </c>
      <c r="AE125" s="259">
        <f>IF(AND(NOT(_incrementaisPassadas),
      OR(
       AND(_semanaAtual&gt;Prevs!H$6,_tipo="Semanal"),
       AND(_mes&gt;AE$2,_tipo="Mensal")
      )), 0,
IF($G125&gt;0,INDEX($O$4:$Z$323,$G125,S$2),0)+IF($H125&gt;0,INDEX($O$4:$Z$323,$H125,S$2),0)+IF($I125&gt;0,INDEX($O$4:$Z$323,$I125,S$2),0)+IF($J125&gt;0,INDEX($O$4:$Z$323,$J125,S$2),0)+IF($K125&gt;0,INDEX($O$4:$Z$323,$K125,S$2),0)+IF($L125&gt;0,INDEX($O$4:$Z$323,$L125,S$2),0))</f>
        <v>0</v>
      </c>
      <c r="AF125" s="259">
        <f>IF(AND(NOT(_incrementaisPassadas),
      OR(
       AND(_semanaAtual&gt;Prevs!I$6,_tipo="Semanal"),
       AND(_mes&gt;AF$2,_tipo="Mensal")
      )), 0,
IF($G125&gt;0,INDEX($O$4:$Z$323,$G125,T$2),0)+IF($H125&gt;0,INDEX($O$4:$Z$323,$H125,T$2),0)+IF($I125&gt;0,INDEX($O$4:$Z$323,$I125,T$2),0)+IF($J125&gt;0,INDEX($O$4:$Z$323,$J125,T$2),0)+IF($K125&gt;0,INDEX($O$4:$Z$323,$K125,T$2),0)+IF($L125&gt;0,INDEX($O$4:$Z$323,$L125,T$2),0))</f>
        <v>0</v>
      </c>
      <c r="AG125" s="259">
        <f>IF(AND(NOT(_incrementaisPassadas),
      OR(
       AND(_semanaAtual&gt;Prevs!J$6,_tipo="Semanal"),
       AND(_mes&gt;AG$2,_tipo="Mensal")
      )), 0,
IF($G125&gt;0,INDEX($O$4:$Z$323,$G125,U$2),0)+IF($H125&gt;0,INDEX($O$4:$Z$323,$H125,U$2),0)+IF($I125&gt;0,INDEX($O$4:$Z$323,$I125,U$2),0)+IF($J125&gt;0,INDEX($O$4:$Z$323,$J125,U$2),0)+IF($K125&gt;0,INDEX($O$4:$Z$323,$K125,U$2),0)+IF($L125&gt;0,INDEX($O$4:$Z$323,$L125,U$2),0))</f>
        <v>0</v>
      </c>
      <c r="AH125" s="259">
        <f>IF(AND(NOT(_incrementaisPassadas),
      OR(
       AND(_semanaAtual&gt;Prevs!K$6,_tipo="Semanal"),
       AND(_mes&gt;AH$2,_tipo="Mensal")
      )), 0,
IF($G125&gt;0,INDEX($O$4:$Z$323,$G125,V$2),0)+IF($H125&gt;0,INDEX($O$4:$Z$323,$H125,V$2),0)+IF($I125&gt;0,INDEX($O$4:$Z$323,$I125,V$2),0)+IF($J125&gt;0,INDEX($O$4:$Z$323,$J125,V$2),0)+IF($K125&gt;0,INDEX($O$4:$Z$323,$K125,V$2),0)+IF($L125&gt;0,INDEX($O$4:$Z$323,$L125,V$2),0))</f>
        <v>0</v>
      </c>
      <c r="AI125" s="259">
        <f>IF(AND(NOT(_incrementaisPassadas),
      OR(
       AND(_semanaAtual&gt;Prevs!L$6,_tipo="Semanal"),
       AND(_mes&gt;AI$2,_tipo="Mensal")
      )), 0,
IF($G125&gt;0,INDEX($O$4:$Z$323,$G125,W$2),0)+IF($H125&gt;0,INDEX($O$4:$Z$323,$H125,W$2),0)+IF($I125&gt;0,INDEX($O$4:$Z$323,$I125,W$2),0)+IF($J125&gt;0,INDEX($O$4:$Z$323,$J125,W$2),0)+IF($K125&gt;0,INDEX($O$4:$Z$323,$K125,W$2),0)+IF($L125&gt;0,INDEX($O$4:$Z$323,$L125,W$2),0))</f>
        <v>0</v>
      </c>
      <c r="AJ125" s="259">
        <f>IF(AND(NOT(_incrementaisPassadas),
      OR(
       AND(_semanaAtual&gt;Prevs!M$6,_tipo="Semanal"),
       AND(_mes&gt;AJ$2,_tipo="Mensal")
      )), 0,
IF($G125&gt;0,INDEX($O$4:$Z$323,$G125,X$2),0)+IF($H125&gt;0,INDEX($O$4:$Z$323,$H125,X$2),0)+IF($I125&gt;0,INDEX($O$4:$Z$323,$I125,X$2),0)+IF($J125&gt;0,INDEX($O$4:$Z$323,$J125,X$2),0)+IF($K125&gt;0,INDEX($O$4:$Z$323,$K125,X$2),0)+IF($L125&gt;0,INDEX($O$4:$Z$323,$L125,X$2),0))</f>
        <v>0</v>
      </c>
      <c r="AK125" s="259">
        <f>IF(AND(NOT(_incrementaisPassadas),
      OR(
       AND(_semanaAtual&gt;Prevs!N$6,_tipo="Semanal"),
       AND(_mes&gt;AK$2,_tipo="Mensal")
      )), 0,
IF($G125&gt;0,INDEX($O$4:$Z$323,$G125,Y$2),0)+IF($H125&gt;0,INDEX($O$4:$Z$323,$H125,Y$2),0)+IF($I125&gt;0,INDEX($O$4:$Z$323,$I125,Y$2),0)+IF($J125&gt;0,INDEX($O$4:$Z$323,$J125,Y$2),0)+IF($K125&gt;0,INDEX($O$4:$Z$323,$K125,Y$2),0)+IF($L125&gt;0,INDEX($O$4:$Z$323,$L125,Y$2),0))</f>
        <v>0</v>
      </c>
      <c r="AL125" s="259">
        <f>IF(AND(NOT(_incrementaisPassadas),
      OR(
       AND(_semanaAtual&gt;Prevs!O$6,_tipo="Semanal"),
       AND(_mes&gt;AL$2,_tipo="Mensal")
      )), 0,
IF($G125&gt;0,INDEX($O$4:$Z$323,$G125,Z$2),0)+IF($H125&gt;0,INDEX($O$4:$Z$323,$H125,Z$2),0)+IF($I125&gt;0,INDEX($O$4:$Z$323,$I125,Z$2),0)+IF($J125&gt;0,INDEX($O$4:$Z$323,$J125,Z$2),0)+IF($K125&gt;0,INDEX($O$4:$Z$323,$K125,Z$2),0)+IF($L125&gt;0,INDEX($O$4:$Z$323,$L125,Z$2),0))</f>
        <v>0</v>
      </c>
      <c r="AM125" s="113">
        <f t="shared" si="12"/>
        <v>120</v>
      </c>
      <c r="AN125">
        <f t="shared" si="13"/>
        <v>128</v>
      </c>
      <c r="AO125">
        <f t="shared" si="14"/>
        <v>116</v>
      </c>
      <c r="AP125">
        <f t="shared" si="15"/>
        <v>90</v>
      </c>
      <c r="AQ125">
        <f t="shared" si="16"/>
        <v>70</v>
      </c>
      <c r="AR125">
        <f t="shared" si="17"/>
        <v>62</v>
      </c>
      <c r="AS125">
        <f t="shared" si="18"/>
        <v>54</v>
      </c>
      <c r="AT125">
        <f t="shared" si="19"/>
        <v>48</v>
      </c>
      <c r="AU125">
        <f t="shared" si="20"/>
        <v>51</v>
      </c>
      <c r="AV125">
        <f t="shared" si="21"/>
        <v>57</v>
      </c>
      <c r="AW125">
        <f t="shared" si="22"/>
        <v>66</v>
      </c>
      <c r="AX125">
        <f t="shared" si="23"/>
        <v>89</v>
      </c>
      <c r="BC125" s="259">
        <v>121</v>
      </c>
    </row>
    <row r="126" spans="1:56" hidden="1" x14ac:dyDescent="0.25">
      <c r="A126" s="113">
        <v>123</v>
      </c>
      <c r="B126" s="176" t="s">
        <v>599</v>
      </c>
      <c r="C126" s="113">
        <v>1931</v>
      </c>
      <c r="D126" s="113">
        <v>2013</v>
      </c>
      <c r="E126" s="177" t="s">
        <v>10</v>
      </c>
      <c r="F126" s="177" t="s">
        <v>10</v>
      </c>
      <c r="G126" s="357"/>
      <c r="H126" s="357"/>
      <c r="N126" s="113">
        <f>MATCH(A126,Entrada!$A$53:$A$372,0)</f>
        <v>123</v>
      </c>
      <c r="O126">
        <f>IF(NOT(ISNA($N126)),INDEX(Entrada!$C$53:$N$372,$N126,O$2),0)</f>
        <v>376</v>
      </c>
      <c r="P126">
        <f>IF(NOT(ISNA($N126)),INDEX(Entrada!$C$53:$N$372,$N126,P$2),0)</f>
        <v>397</v>
      </c>
      <c r="Q126">
        <f>IF(NOT(ISNA($N126)),INDEX(Entrada!$C$53:$N$372,$N126,Q$2),0)</f>
        <v>384</v>
      </c>
      <c r="R126">
        <f>IF(NOT(ISNA($N126)),INDEX(Entrada!$C$53:$N$372,$N126,R$2),0)</f>
        <v>272</v>
      </c>
      <c r="S126">
        <f>IF(NOT(ISNA($N126)),INDEX(Entrada!$C$53:$N$372,$N126,S$2),0)</f>
        <v>190</v>
      </c>
      <c r="T126">
        <f>IF(NOT(ISNA($N126)),INDEX(Entrada!$C$53:$N$372,$N126,T$2),0)</f>
        <v>167</v>
      </c>
      <c r="U126">
        <f>IF(NOT(ISNA($N126)),INDEX(Entrada!$C$53:$N$372,$N126,U$2),0)</f>
        <v>140</v>
      </c>
      <c r="V126" s="192">
        <f>IF(NOT(ISNA($N126)),INDEX(Entrada!$C$53:$N$372,$N126,V$2),0)</f>
        <v>120</v>
      </c>
      <c r="W126" s="192">
        <f>IF(NOT(ISNA($N126)),INDEX(Entrada!$C$53:$N$372,$N126,W$2),0)</f>
        <v>124</v>
      </c>
      <c r="X126" s="192">
        <f>IF(NOT(ISNA($N126)),INDEX(Entrada!$C$53:$N$372,$N126,X$2),0)</f>
        <v>148</v>
      </c>
      <c r="Y126" s="192">
        <f>IF(NOT(ISNA($N126)),INDEX(Entrada!$C$53:$N$372,$N126,Y$2),0)</f>
        <v>185</v>
      </c>
      <c r="Z126" s="192">
        <f>IF(NOT(ISNA($N126)),INDEX(Entrada!$C$53:$N$372,$N126,Z$2),0)</f>
        <v>268</v>
      </c>
      <c r="AA126" s="259">
        <f>IF(AND(NOT(_incrementaisPassadas),
      OR(
       AND(_semanaAtual&gt;Prevs!D$6,_tipo="Semanal"),
       AND(_mes&gt;AA$2,_tipo="Mensal")
      )), 0,
IF($G126&gt;0,INDEX($O$4:$Z$323,$G126,O$2),0)+IF($H126&gt;0,INDEX($O$4:$Z$323,$H126,O$2),0)+IF($I126&gt;0,INDEX($O$4:$Z$323,$I126,O$2),0)+IF($J126&gt;0,INDEX($O$4:$Z$323,$J126,O$2),0)+IF($K126&gt;0,INDEX($O$4:$Z$323,$K126,O$2),0)+IF($L126&gt;0,INDEX($O$4:$Z$323,$L126,O$2),0))</f>
        <v>0</v>
      </c>
      <c r="AB126" s="259">
        <f>IF(AND(NOT(_incrementaisPassadas),
      OR(
       AND(_semanaAtual&gt;Prevs!E$6,_tipo="Semanal"),
       AND(_mes&gt;AB$2,_tipo="Mensal")
      )), 0,
IF($G126&gt;0,INDEX($O$4:$Z$323,$G126,P$2),0)+IF($H126&gt;0,INDEX($O$4:$Z$323,$H126,P$2),0)+IF($I126&gt;0,INDEX($O$4:$Z$323,$I126,P$2),0)+IF($J126&gt;0,INDEX($O$4:$Z$323,$J126,P$2),0)+IF($K126&gt;0,INDEX($O$4:$Z$323,$K126,P$2),0)+IF($L126&gt;0,INDEX($O$4:$Z$323,$L126,P$2),0))</f>
        <v>0</v>
      </c>
      <c r="AC126" s="259">
        <f>IF(AND(NOT(_incrementaisPassadas),
      OR(
       AND(_semanaAtual&gt;Prevs!F$6,_tipo="Semanal"),
       AND(_mes&gt;AC$2,_tipo="Mensal")
      )), 0,
IF($G126&gt;0,INDEX($O$4:$Z$323,$G126,Q$2),0)+IF($H126&gt;0,INDEX($O$4:$Z$323,$H126,Q$2),0)+IF($I126&gt;0,INDEX($O$4:$Z$323,$I126,Q$2),0)+IF($J126&gt;0,INDEX($O$4:$Z$323,$J126,Q$2),0)+IF($K126&gt;0,INDEX($O$4:$Z$323,$K126,Q$2),0)+IF($L126&gt;0,INDEX($O$4:$Z$323,$L126,Q$2),0))</f>
        <v>0</v>
      </c>
      <c r="AD126" s="259">
        <f>IF(AND(NOT(_incrementaisPassadas),
      OR(
       AND(_semanaAtual&gt;Prevs!G$6,_tipo="Semanal"),
       AND(_mes&gt;AD$2,_tipo="Mensal")
      )), 0,
IF($G126&gt;0,INDEX($O$4:$Z$323,$G126,R$2),0)+IF($H126&gt;0,INDEX($O$4:$Z$323,$H126,R$2),0)+IF($I126&gt;0,INDEX($O$4:$Z$323,$I126,R$2),0)+IF($J126&gt;0,INDEX($O$4:$Z$323,$J126,R$2),0)+IF($K126&gt;0,INDEX($O$4:$Z$323,$K126,R$2),0)+IF($L126&gt;0,INDEX($O$4:$Z$323,$L126,R$2),0))</f>
        <v>0</v>
      </c>
      <c r="AE126" s="259">
        <f>IF(AND(NOT(_incrementaisPassadas),
      OR(
       AND(_semanaAtual&gt;Prevs!H$6,_tipo="Semanal"),
       AND(_mes&gt;AE$2,_tipo="Mensal")
      )), 0,
IF($G126&gt;0,INDEX($O$4:$Z$323,$G126,S$2),0)+IF($H126&gt;0,INDEX($O$4:$Z$323,$H126,S$2),0)+IF($I126&gt;0,INDEX($O$4:$Z$323,$I126,S$2),0)+IF($J126&gt;0,INDEX($O$4:$Z$323,$J126,S$2),0)+IF($K126&gt;0,INDEX($O$4:$Z$323,$K126,S$2),0)+IF($L126&gt;0,INDEX($O$4:$Z$323,$L126,S$2),0))</f>
        <v>0</v>
      </c>
      <c r="AF126" s="259">
        <f>IF(AND(NOT(_incrementaisPassadas),
      OR(
       AND(_semanaAtual&gt;Prevs!I$6,_tipo="Semanal"),
       AND(_mes&gt;AF$2,_tipo="Mensal")
      )), 0,
IF($G126&gt;0,INDEX($O$4:$Z$323,$G126,T$2),0)+IF($H126&gt;0,INDEX($O$4:$Z$323,$H126,T$2),0)+IF($I126&gt;0,INDEX($O$4:$Z$323,$I126,T$2),0)+IF($J126&gt;0,INDEX($O$4:$Z$323,$J126,T$2),0)+IF($K126&gt;0,INDEX($O$4:$Z$323,$K126,T$2),0)+IF($L126&gt;0,INDEX($O$4:$Z$323,$L126,T$2),0))</f>
        <v>0</v>
      </c>
      <c r="AG126" s="259">
        <f>IF(AND(NOT(_incrementaisPassadas),
      OR(
       AND(_semanaAtual&gt;Prevs!J$6,_tipo="Semanal"),
       AND(_mes&gt;AG$2,_tipo="Mensal")
      )), 0,
IF($G126&gt;0,INDEX($O$4:$Z$323,$G126,U$2),0)+IF($H126&gt;0,INDEX($O$4:$Z$323,$H126,U$2),0)+IF($I126&gt;0,INDEX($O$4:$Z$323,$I126,U$2),0)+IF($J126&gt;0,INDEX($O$4:$Z$323,$J126,U$2),0)+IF($K126&gt;0,INDEX($O$4:$Z$323,$K126,U$2),0)+IF($L126&gt;0,INDEX($O$4:$Z$323,$L126,U$2),0))</f>
        <v>0</v>
      </c>
      <c r="AH126" s="259">
        <f>IF(AND(NOT(_incrementaisPassadas),
      OR(
       AND(_semanaAtual&gt;Prevs!K$6,_tipo="Semanal"),
       AND(_mes&gt;AH$2,_tipo="Mensal")
      )), 0,
IF($G126&gt;0,INDEX($O$4:$Z$323,$G126,V$2),0)+IF($H126&gt;0,INDEX($O$4:$Z$323,$H126,V$2),0)+IF($I126&gt;0,INDEX($O$4:$Z$323,$I126,V$2),0)+IF($J126&gt;0,INDEX($O$4:$Z$323,$J126,V$2),0)+IF($K126&gt;0,INDEX($O$4:$Z$323,$K126,V$2),0)+IF($L126&gt;0,INDEX($O$4:$Z$323,$L126,V$2),0))</f>
        <v>0</v>
      </c>
      <c r="AI126" s="259">
        <f>IF(AND(NOT(_incrementaisPassadas),
      OR(
       AND(_semanaAtual&gt;Prevs!L$6,_tipo="Semanal"),
       AND(_mes&gt;AI$2,_tipo="Mensal")
      )), 0,
IF($G126&gt;0,INDEX($O$4:$Z$323,$G126,W$2),0)+IF($H126&gt;0,INDEX($O$4:$Z$323,$H126,W$2),0)+IF($I126&gt;0,INDEX($O$4:$Z$323,$I126,W$2),0)+IF($J126&gt;0,INDEX($O$4:$Z$323,$J126,W$2),0)+IF($K126&gt;0,INDEX($O$4:$Z$323,$K126,W$2),0)+IF($L126&gt;0,INDEX($O$4:$Z$323,$L126,W$2),0))</f>
        <v>0</v>
      </c>
      <c r="AJ126" s="259">
        <f>IF(AND(NOT(_incrementaisPassadas),
      OR(
       AND(_semanaAtual&gt;Prevs!M$6,_tipo="Semanal"),
       AND(_mes&gt;AJ$2,_tipo="Mensal")
      )), 0,
IF($G126&gt;0,INDEX($O$4:$Z$323,$G126,X$2),0)+IF($H126&gt;0,INDEX($O$4:$Z$323,$H126,X$2),0)+IF($I126&gt;0,INDEX($O$4:$Z$323,$I126,X$2),0)+IF($J126&gt;0,INDEX($O$4:$Z$323,$J126,X$2),0)+IF($K126&gt;0,INDEX($O$4:$Z$323,$K126,X$2),0)+IF($L126&gt;0,INDEX($O$4:$Z$323,$L126,X$2),0))</f>
        <v>0</v>
      </c>
      <c r="AK126" s="259">
        <f>IF(AND(NOT(_incrementaisPassadas),
      OR(
       AND(_semanaAtual&gt;Prevs!N$6,_tipo="Semanal"),
       AND(_mes&gt;AK$2,_tipo="Mensal")
      )), 0,
IF($G126&gt;0,INDEX($O$4:$Z$323,$G126,Y$2),0)+IF($H126&gt;0,INDEX($O$4:$Z$323,$H126,Y$2),0)+IF($I126&gt;0,INDEX($O$4:$Z$323,$I126,Y$2),0)+IF($J126&gt;0,INDEX($O$4:$Z$323,$J126,Y$2),0)+IF($K126&gt;0,INDEX($O$4:$Z$323,$K126,Y$2),0)+IF($L126&gt;0,INDEX($O$4:$Z$323,$L126,Y$2),0))</f>
        <v>0</v>
      </c>
      <c r="AL126" s="259">
        <f>IF(AND(NOT(_incrementaisPassadas),
      OR(
       AND(_semanaAtual&gt;Prevs!O$6,_tipo="Semanal"),
       AND(_mes&gt;AL$2,_tipo="Mensal")
      )), 0,
IF($G126&gt;0,INDEX($O$4:$Z$323,$G126,Z$2),0)+IF($H126&gt;0,INDEX($O$4:$Z$323,$H126,Z$2),0)+IF($I126&gt;0,INDEX($O$4:$Z$323,$I126,Z$2),0)+IF($J126&gt;0,INDEX($O$4:$Z$323,$J126,Z$2),0)+IF($K126&gt;0,INDEX($O$4:$Z$323,$K126,Z$2),0)+IF($L126&gt;0,INDEX($O$4:$Z$323,$L126,Z$2),0))</f>
        <v>0</v>
      </c>
      <c r="AM126" s="113">
        <f t="shared" si="12"/>
        <v>376</v>
      </c>
      <c r="AN126">
        <f t="shared" si="13"/>
        <v>397</v>
      </c>
      <c r="AO126">
        <f t="shared" si="14"/>
        <v>384</v>
      </c>
      <c r="AP126">
        <f t="shared" si="15"/>
        <v>272</v>
      </c>
      <c r="AQ126">
        <f t="shared" si="16"/>
        <v>190</v>
      </c>
      <c r="AR126">
        <f t="shared" si="17"/>
        <v>167</v>
      </c>
      <c r="AS126">
        <f t="shared" si="18"/>
        <v>140</v>
      </c>
      <c r="AT126">
        <f t="shared" si="19"/>
        <v>120</v>
      </c>
      <c r="AU126">
        <f t="shared" si="20"/>
        <v>124</v>
      </c>
      <c r="AV126">
        <f t="shared" si="21"/>
        <v>148</v>
      </c>
      <c r="AW126">
        <f t="shared" si="22"/>
        <v>185</v>
      </c>
      <c r="AX126">
        <f t="shared" si="23"/>
        <v>268</v>
      </c>
      <c r="BC126" s="259">
        <v>120</v>
      </c>
      <c r="BD126" s="259">
        <v>122</v>
      </c>
    </row>
    <row r="127" spans="1:56" hidden="1" x14ac:dyDescent="0.25">
      <c r="A127" s="113">
        <v>124</v>
      </c>
      <c r="B127" s="176"/>
      <c r="C127" s="113">
        <v>0</v>
      </c>
      <c r="D127" s="113">
        <v>0</v>
      </c>
      <c r="E127" s="113" t="s">
        <v>686</v>
      </c>
      <c r="F127" s="113" t="s">
        <v>686</v>
      </c>
      <c r="G127" s="357"/>
      <c r="H127" s="357"/>
      <c r="N127" s="113">
        <f>MATCH(A127,Entrada!$A$53:$A$372,0)</f>
        <v>124</v>
      </c>
      <c r="O127">
        <f>IF(NOT(ISNA($N127)),INDEX(Entrada!$C$53:$N$372,$N127,O$2),0)</f>
        <v>0</v>
      </c>
      <c r="P127">
        <f>IF(NOT(ISNA($N127)),INDEX(Entrada!$C$53:$N$372,$N127,P$2),0)</f>
        <v>0</v>
      </c>
      <c r="Q127">
        <f>IF(NOT(ISNA($N127)),INDEX(Entrada!$C$53:$N$372,$N127,Q$2),0)</f>
        <v>0</v>
      </c>
      <c r="R127">
        <f>IF(NOT(ISNA($N127)),INDEX(Entrada!$C$53:$N$372,$N127,R$2),0)</f>
        <v>0</v>
      </c>
      <c r="S127">
        <f>IF(NOT(ISNA($N127)),INDEX(Entrada!$C$53:$N$372,$N127,S$2),0)</f>
        <v>0</v>
      </c>
      <c r="T127">
        <f>IF(NOT(ISNA($N127)),INDEX(Entrada!$C$53:$N$372,$N127,T$2),0)</f>
        <v>0</v>
      </c>
      <c r="U127">
        <f>IF(NOT(ISNA($N127)),INDEX(Entrada!$C$53:$N$372,$N127,U$2),0)</f>
        <v>0</v>
      </c>
      <c r="V127" s="192">
        <f>IF(NOT(ISNA($N127)),INDEX(Entrada!$C$53:$N$372,$N127,V$2),0)</f>
        <v>0</v>
      </c>
      <c r="W127" s="192">
        <f>IF(NOT(ISNA($N127)),INDEX(Entrada!$C$53:$N$372,$N127,W$2),0)</f>
        <v>0</v>
      </c>
      <c r="X127" s="192">
        <f>IF(NOT(ISNA($N127)),INDEX(Entrada!$C$53:$N$372,$N127,X$2),0)</f>
        <v>0</v>
      </c>
      <c r="Y127" s="192">
        <f>IF(NOT(ISNA($N127)),INDEX(Entrada!$C$53:$N$372,$N127,Y$2),0)</f>
        <v>0</v>
      </c>
      <c r="Z127" s="192">
        <f>IF(NOT(ISNA($N127)),INDEX(Entrada!$C$53:$N$372,$N127,Z$2),0)</f>
        <v>0</v>
      </c>
      <c r="AA127" s="259">
        <f>IF(AND(NOT(_incrementaisPassadas),
      OR(
       AND(_semanaAtual&gt;Prevs!D$6,_tipo="Semanal"),
       AND(_mes&gt;AA$2,_tipo="Mensal")
      )), 0,
IF($G127&gt;0,INDEX($O$4:$Z$323,$G127,O$2),0)+IF($H127&gt;0,INDEX($O$4:$Z$323,$H127,O$2),0)+IF($I127&gt;0,INDEX($O$4:$Z$323,$I127,O$2),0)+IF($J127&gt;0,INDEX($O$4:$Z$323,$J127,O$2),0)+IF($K127&gt;0,INDEX($O$4:$Z$323,$K127,O$2),0)+IF($L127&gt;0,INDEX($O$4:$Z$323,$L127,O$2),0))</f>
        <v>0</v>
      </c>
      <c r="AB127" s="259">
        <f>IF(AND(NOT(_incrementaisPassadas),
      OR(
       AND(_semanaAtual&gt;Prevs!E$6,_tipo="Semanal"),
       AND(_mes&gt;AB$2,_tipo="Mensal")
      )), 0,
IF($G127&gt;0,INDEX($O$4:$Z$323,$G127,P$2),0)+IF($H127&gt;0,INDEX($O$4:$Z$323,$H127,P$2),0)+IF($I127&gt;0,INDEX($O$4:$Z$323,$I127,P$2),0)+IF($J127&gt;0,INDEX($O$4:$Z$323,$J127,P$2),0)+IF($K127&gt;0,INDEX($O$4:$Z$323,$K127,P$2),0)+IF($L127&gt;0,INDEX($O$4:$Z$323,$L127,P$2),0))</f>
        <v>0</v>
      </c>
      <c r="AC127" s="259">
        <f>IF(AND(NOT(_incrementaisPassadas),
      OR(
       AND(_semanaAtual&gt;Prevs!F$6,_tipo="Semanal"),
       AND(_mes&gt;AC$2,_tipo="Mensal")
      )), 0,
IF($G127&gt;0,INDEX($O$4:$Z$323,$G127,Q$2),0)+IF($H127&gt;0,INDEX($O$4:$Z$323,$H127,Q$2),0)+IF($I127&gt;0,INDEX($O$4:$Z$323,$I127,Q$2),0)+IF($J127&gt;0,INDEX($O$4:$Z$323,$J127,Q$2),0)+IF($K127&gt;0,INDEX($O$4:$Z$323,$K127,Q$2),0)+IF($L127&gt;0,INDEX($O$4:$Z$323,$L127,Q$2),0))</f>
        <v>0</v>
      </c>
      <c r="AD127" s="259">
        <f>IF(AND(NOT(_incrementaisPassadas),
      OR(
       AND(_semanaAtual&gt;Prevs!G$6,_tipo="Semanal"),
       AND(_mes&gt;AD$2,_tipo="Mensal")
      )), 0,
IF($G127&gt;0,INDEX($O$4:$Z$323,$G127,R$2),0)+IF($H127&gt;0,INDEX($O$4:$Z$323,$H127,R$2),0)+IF($I127&gt;0,INDEX($O$4:$Z$323,$I127,R$2),0)+IF($J127&gt;0,INDEX($O$4:$Z$323,$J127,R$2),0)+IF($K127&gt;0,INDEX($O$4:$Z$323,$K127,R$2),0)+IF($L127&gt;0,INDEX($O$4:$Z$323,$L127,R$2),0))</f>
        <v>0</v>
      </c>
      <c r="AE127" s="259">
        <f>IF(AND(NOT(_incrementaisPassadas),
      OR(
       AND(_semanaAtual&gt;Prevs!H$6,_tipo="Semanal"),
       AND(_mes&gt;AE$2,_tipo="Mensal")
      )), 0,
IF($G127&gt;0,INDEX($O$4:$Z$323,$G127,S$2),0)+IF($H127&gt;0,INDEX($O$4:$Z$323,$H127,S$2),0)+IF($I127&gt;0,INDEX($O$4:$Z$323,$I127,S$2),0)+IF($J127&gt;0,INDEX($O$4:$Z$323,$J127,S$2),0)+IF($K127&gt;0,INDEX($O$4:$Z$323,$K127,S$2),0)+IF($L127&gt;0,INDEX($O$4:$Z$323,$L127,S$2),0))</f>
        <v>0</v>
      </c>
      <c r="AF127" s="259">
        <f>IF(AND(NOT(_incrementaisPassadas),
      OR(
       AND(_semanaAtual&gt;Prevs!I$6,_tipo="Semanal"),
       AND(_mes&gt;AF$2,_tipo="Mensal")
      )), 0,
IF($G127&gt;0,INDEX($O$4:$Z$323,$G127,T$2),0)+IF($H127&gt;0,INDEX($O$4:$Z$323,$H127,T$2),0)+IF($I127&gt;0,INDEX($O$4:$Z$323,$I127,T$2),0)+IF($J127&gt;0,INDEX($O$4:$Z$323,$J127,T$2),0)+IF($K127&gt;0,INDEX($O$4:$Z$323,$K127,T$2),0)+IF($L127&gt;0,INDEX($O$4:$Z$323,$L127,T$2),0))</f>
        <v>0</v>
      </c>
      <c r="AG127" s="259">
        <f>IF(AND(NOT(_incrementaisPassadas),
      OR(
       AND(_semanaAtual&gt;Prevs!J$6,_tipo="Semanal"),
       AND(_mes&gt;AG$2,_tipo="Mensal")
      )), 0,
IF($G127&gt;0,INDEX($O$4:$Z$323,$G127,U$2),0)+IF($H127&gt;0,INDEX($O$4:$Z$323,$H127,U$2),0)+IF($I127&gt;0,INDEX($O$4:$Z$323,$I127,U$2),0)+IF($J127&gt;0,INDEX($O$4:$Z$323,$J127,U$2),0)+IF($K127&gt;0,INDEX($O$4:$Z$323,$K127,U$2),0)+IF($L127&gt;0,INDEX($O$4:$Z$323,$L127,U$2),0))</f>
        <v>0</v>
      </c>
      <c r="AH127" s="259">
        <f>IF(AND(NOT(_incrementaisPassadas),
      OR(
       AND(_semanaAtual&gt;Prevs!K$6,_tipo="Semanal"),
       AND(_mes&gt;AH$2,_tipo="Mensal")
      )), 0,
IF($G127&gt;0,INDEX($O$4:$Z$323,$G127,V$2),0)+IF($H127&gt;0,INDEX($O$4:$Z$323,$H127,V$2),0)+IF($I127&gt;0,INDEX($O$4:$Z$323,$I127,V$2),0)+IF($J127&gt;0,INDEX($O$4:$Z$323,$J127,V$2),0)+IF($K127&gt;0,INDEX($O$4:$Z$323,$K127,V$2),0)+IF($L127&gt;0,INDEX($O$4:$Z$323,$L127,V$2),0))</f>
        <v>0</v>
      </c>
      <c r="AI127" s="259">
        <f>IF(AND(NOT(_incrementaisPassadas),
      OR(
       AND(_semanaAtual&gt;Prevs!L$6,_tipo="Semanal"),
       AND(_mes&gt;AI$2,_tipo="Mensal")
      )), 0,
IF($G127&gt;0,INDEX($O$4:$Z$323,$G127,W$2),0)+IF($H127&gt;0,INDEX($O$4:$Z$323,$H127,W$2),0)+IF($I127&gt;0,INDEX($O$4:$Z$323,$I127,W$2),0)+IF($J127&gt;0,INDEX($O$4:$Z$323,$J127,W$2),0)+IF($K127&gt;0,INDEX($O$4:$Z$323,$K127,W$2),0)+IF($L127&gt;0,INDEX($O$4:$Z$323,$L127,W$2),0))</f>
        <v>0</v>
      </c>
      <c r="AJ127" s="259">
        <f>IF(AND(NOT(_incrementaisPassadas),
      OR(
       AND(_semanaAtual&gt;Prevs!M$6,_tipo="Semanal"),
       AND(_mes&gt;AJ$2,_tipo="Mensal")
      )), 0,
IF($G127&gt;0,INDEX($O$4:$Z$323,$G127,X$2),0)+IF($H127&gt;0,INDEX($O$4:$Z$323,$H127,X$2),0)+IF($I127&gt;0,INDEX($O$4:$Z$323,$I127,X$2),0)+IF($J127&gt;0,INDEX($O$4:$Z$323,$J127,X$2),0)+IF($K127&gt;0,INDEX($O$4:$Z$323,$K127,X$2),0)+IF($L127&gt;0,INDEX($O$4:$Z$323,$L127,X$2),0))</f>
        <v>0</v>
      </c>
      <c r="AK127" s="259">
        <f>IF(AND(NOT(_incrementaisPassadas),
      OR(
       AND(_semanaAtual&gt;Prevs!N$6,_tipo="Semanal"),
       AND(_mes&gt;AK$2,_tipo="Mensal")
      )), 0,
IF($G127&gt;0,INDEX($O$4:$Z$323,$G127,Y$2),0)+IF($H127&gt;0,INDEX($O$4:$Z$323,$H127,Y$2),0)+IF($I127&gt;0,INDEX($O$4:$Z$323,$I127,Y$2),0)+IF($J127&gt;0,INDEX($O$4:$Z$323,$J127,Y$2),0)+IF($K127&gt;0,INDEX($O$4:$Z$323,$K127,Y$2),0)+IF($L127&gt;0,INDEX($O$4:$Z$323,$L127,Y$2),0))</f>
        <v>0</v>
      </c>
      <c r="AL127" s="259">
        <f>IF(AND(NOT(_incrementaisPassadas),
      OR(
       AND(_semanaAtual&gt;Prevs!O$6,_tipo="Semanal"),
       AND(_mes&gt;AL$2,_tipo="Mensal")
      )), 0,
IF($G127&gt;0,INDEX($O$4:$Z$323,$G127,Z$2),0)+IF($H127&gt;0,INDEX($O$4:$Z$323,$H127,Z$2),0)+IF($I127&gt;0,INDEX($O$4:$Z$323,$I127,Z$2),0)+IF($J127&gt;0,INDEX($O$4:$Z$323,$J127,Z$2),0)+IF($K127&gt;0,INDEX($O$4:$Z$323,$K127,Z$2),0)+IF($L127&gt;0,INDEX($O$4:$Z$323,$L127,Z$2),0))</f>
        <v>0</v>
      </c>
      <c r="AM127" s="113">
        <f t="shared" si="12"/>
        <v>0</v>
      </c>
      <c r="AN127">
        <f t="shared" si="13"/>
        <v>0</v>
      </c>
      <c r="AO127">
        <f t="shared" si="14"/>
        <v>0</v>
      </c>
      <c r="AP127">
        <f t="shared" si="15"/>
        <v>0</v>
      </c>
      <c r="AQ127">
        <f t="shared" si="16"/>
        <v>0</v>
      </c>
      <c r="AR127">
        <f t="shared" si="17"/>
        <v>0</v>
      </c>
      <c r="AS127">
        <f t="shared" si="18"/>
        <v>0</v>
      </c>
      <c r="AT127">
        <f t="shared" si="19"/>
        <v>0</v>
      </c>
      <c r="AU127">
        <f t="shared" si="20"/>
        <v>0</v>
      </c>
      <c r="AV127">
        <f t="shared" si="21"/>
        <v>0</v>
      </c>
      <c r="AW127">
        <f t="shared" si="22"/>
        <v>0</v>
      </c>
      <c r="AX127">
        <f t="shared" si="23"/>
        <v>0</v>
      </c>
    </row>
    <row r="128" spans="1:56" hidden="1" x14ac:dyDescent="0.25">
      <c r="A128" s="113">
        <v>125</v>
      </c>
      <c r="B128" s="176" t="s">
        <v>262</v>
      </c>
      <c r="C128" s="113">
        <v>1931</v>
      </c>
      <c r="D128" s="113">
        <v>2013</v>
      </c>
      <c r="E128" s="177" t="s">
        <v>10</v>
      </c>
      <c r="F128" s="177" t="s">
        <v>10</v>
      </c>
      <c r="G128" s="357"/>
      <c r="H128" s="357"/>
      <c r="N128" s="113">
        <f>MATCH(A128,Entrada!$A$53:$A$372,0)</f>
        <v>125</v>
      </c>
      <c r="O128">
        <f>IF(NOT(ISNA($N128)),INDEX(Entrada!$C$53:$N$372,$N128,O$2),0)</f>
        <v>494</v>
      </c>
      <c r="P128">
        <f>IF(NOT(ISNA($N128)),INDEX(Entrada!$C$53:$N$372,$N128,P$2),0)</f>
        <v>514</v>
      </c>
      <c r="Q128">
        <f>IF(NOT(ISNA($N128)),INDEX(Entrada!$C$53:$N$372,$N128,Q$2),0)</f>
        <v>490</v>
      </c>
      <c r="R128">
        <f>IF(NOT(ISNA($N128)),INDEX(Entrada!$C$53:$N$372,$N128,R$2),0)</f>
        <v>344</v>
      </c>
      <c r="S128">
        <f>IF(NOT(ISNA($N128)),INDEX(Entrada!$C$53:$N$372,$N128,S$2),0)</f>
        <v>241</v>
      </c>
      <c r="T128">
        <f>IF(NOT(ISNA($N128)),INDEX(Entrada!$C$53:$N$372,$N128,T$2),0)</f>
        <v>209</v>
      </c>
      <c r="U128">
        <f>IF(NOT(ISNA($N128)),INDEX(Entrada!$C$53:$N$372,$N128,U$2),0)</f>
        <v>174</v>
      </c>
      <c r="V128" s="192">
        <f>IF(NOT(ISNA($N128)),INDEX(Entrada!$C$53:$N$372,$N128,V$2),0)</f>
        <v>147</v>
      </c>
      <c r="W128" s="192">
        <f>IF(NOT(ISNA($N128)),INDEX(Entrada!$C$53:$N$372,$N128,W$2),0)</f>
        <v>153</v>
      </c>
      <c r="X128" s="192">
        <f>IF(NOT(ISNA($N128)),INDEX(Entrada!$C$53:$N$372,$N128,X$2),0)</f>
        <v>183</v>
      </c>
      <c r="Y128" s="192">
        <f>IF(NOT(ISNA($N128)),INDEX(Entrada!$C$53:$N$372,$N128,Y$2),0)</f>
        <v>240</v>
      </c>
      <c r="Z128" s="192">
        <f>IF(NOT(ISNA($N128)),INDEX(Entrada!$C$53:$N$372,$N128,Z$2),0)</f>
        <v>350</v>
      </c>
      <c r="AA128" s="259">
        <f>IF(AND(NOT(_incrementaisPassadas),
      OR(
       AND(_semanaAtual&gt;Prevs!D$6,_tipo="Semanal"),
       AND(_mes&gt;AA$2,_tipo="Mensal")
      )), 0,
IF($G128&gt;0,INDEX($O$4:$Z$323,$G128,O$2),0)+IF($H128&gt;0,INDEX($O$4:$Z$323,$H128,O$2),0)+IF($I128&gt;0,INDEX($O$4:$Z$323,$I128,O$2),0)+IF($J128&gt;0,INDEX($O$4:$Z$323,$J128,O$2),0)+IF($K128&gt;0,INDEX($O$4:$Z$323,$K128,O$2),0)+IF($L128&gt;0,INDEX($O$4:$Z$323,$L128,O$2),0))</f>
        <v>0</v>
      </c>
      <c r="AB128" s="259">
        <f>IF(AND(NOT(_incrementaisPassadas),
      OR(
       AND(_semanaAtual&gt;Prevs!E$6,_tipo="Semanal"),
       AND(_mes&gt;AB$2,_tipo="Mensal")
      )), 0,
IF($G128&gt;0,INDEX($O$4:$Z$323,$G128,P$2),0)+IF($H128&gt;0,INDEX($O$4:$Z$323,$H128,P$2),0)+IF($I128&gt;0,INDEX($O$4:$Z$323,$I128,P$2),0)+IF($J128&gt;0,INDEX($O$4:$Z$323,$J128,P$2),0)+IF($K128&gt;0,INDEX($O$4:$Z$323,$K128,P$2),0)+IF($L128&gt;0,INDEX($O$4:$Z$323,$L128,P$2),0))</f>
        <v>0</v>
      </c>
      <c r="AC128" s="259">
        <f>IF(AND(NOT(_incrementaisPassadas),
      OR(
       AND(_semanaAtual&gt;Prevs!F$6,_tipo="Semanal"),
       AND(_mes&gt;AC$2,_tipo="Mensal")
      )), 0,
IF($G128&gt;0,INDEX($O$4:$Z$323,$G128,Q$2),0)+IF($H128&gt;0,INDEX($O$4:$Z$323,$H128,Q$2),0)+IF($I128&gt;0,INDEX($O$4:$Z$323,$I128,Q$2),0)+IF($J128&gt;0,INDEX($O$4:$Z$323,$J128,Q$2),0)+IF($K128&gt;0,INDEX($O$4:$Z$323,$K128,Q$2),0)+IF($L128&gt;0,INDEX($O$4:$Z$323,$L128,Q$2),0))</f>
        <v>0</v>
      </c>
      <c r="AD128" s="259">
        <f>IF(AND(NOT(_incrementaisPassadas),
      OR(
       AND(_semanaAtual&gt;Prevs!G$6,_tipo="Semanal"),
       AND(_mes&gt;AD$2,_tipo="Mensal")
      )), 0,
IF($G128&gt;0,INDEX($O$4:$Z$323,$G128,R$2),0)+IF($H128&gt;0,INDEX($O$4:$Z$323,$H128,R$2),0)+IF($I128&gt;0,INDEX($O$4:$Z$323,$I128,R$2),0)+IF($J128&gt;0,INDEX($O$4:$Z$323,$J128,R$2),0)+IF($K128&gt;0,INDEX($O$4:$Z$323,$K128,R$2),0)+IF($L128&gt;0,INDEX($O$4:$Z$323,$L128,R$2),0))</f>
        <v>0</v>
      </c>
      <c r="AE128" s="259">
        <f>IF(AND(NOT(_incrementaisPassadas),
      OR(
       AND(_semanaAtual&gt;Prevs!H$6,_tipo="Semanal"),
       AND(_mes&gt;AE$2,_tipo="Mensal")
      )), 0,
IF($G128&gt;0,INDEX($O$4:$Z$323,$G128,S$2),0)+IF($H128&gt;0,INDEX($O$4:$Z$323,$H128,S$2),0)+IF($I128&gt;0,INDEX($O$4:$Z$323,$I128,S$2),0)+IF($J128&gt;0,INDEX($O$4:$Z$323,$J128,S$2),0)+IF($K128&gt;0,INDEX($O$4:$Z$323,$K128,S$2),0)+IF($L128&gt;0,INDEX($O$4:$Z$323,$L128,S$2),0))</f>
        <v>0</v>
      </c>
      <c r="AF128" s="259">
        <f>IF(AND(NOT(_incrementaisPassadas),
      OR(
       AND(_semanaAtual&gt;Prevs!I$6,_tipo="Semanal"),
       AND(_mes&gt;AF$2,_tipo="Mensal")
      )), 0,
IF($G128&gt;0,INDEX($O$4:$Z$323,$G128,T$2),0)+IF($H128&gt;0,INDEX($O$4:$Z$323,$H128,T$2),0)+IF($I128&gt;0,INDEX($O$4:$Z$323,$I128,T$2),0)+IF($J128&gt;0,INDEX($O$4:$Z$323,$J128,T$2),0)+IF($K128&gt;0,INDEX($O$4:$Z$323,$K128,T$2),0)+IF($L128&gt;0,INDEX($O$4:$Z$323,$L128,T$2),0))</f>
        <v>0</v>
      </c>
      <c r="AG128" s="259">
        <f>IF(AND(NOT(_incrementaisPassadas),
      OR(
       AND(_semanaAtual&gt;Prevs!J$6,_tipo="Semanal"),
       AND(_mes&gt;AG$2,_tipo="Mensal")
      )), 0,
IF($G128&gt;0,INDEX($O$4:$Z$323,$G128,U$2),0)+IF($H128&gt;0,INDEX($O$4:$Z$323,$H128,U$2),0)+IF($I128&gt;0,INDEX($O$4:$Z$323,$I128,U$2),0)+IF($J128&gt;0,INDEX($O$4:$Z$323,$J128,U$2),0)+IF($K128&gt;0,INDEX($O$4:$Z$323,$K128,U$2),0)+IF($L128&gt;0,INDEX($O$4:$Z$323,$L128,U$2),0))</f>
        <v>0</v>
      </c>
      <c r="AH128" s="259">
        <f>IF(AND(NOT(_incrementaisPassadas),
      OR(
       AND(_semanaAtual&gt;Prevs!K$6,_tipo="Semanal"),
       AND(_mes&gt;AH$2,_tipo="Mensal")
      )), 0,
IF($G128&gt;0,INDEX($O$4:$Z$323,$G128,V$2),0)+IF($H128&gt;0,INDEX($O$4:$Z$323,$H128,V$2),0)+IF($I128&gt;0,INDEX($O$4:$Z$323,$I128,V$2),0)+IF($J128&gt;0,INDEX($O$4:$Z$323,$J128,V$2),0)+IF($K128&gt;0,INDEX($O$4:$Z$323,$K128,V$2),0)+IF($L128&gt;0,INDEX($O$4:$Z$323,$L128,V$2),0))</f>
        <v>0</v>
      </c>
      <c r="AI128" s="259">
        <f>IF(AND(NOT(_incrementaisPassadas),
      OR(
       AND(_semanaAtual&gt;Prevs!L$6,_tipo="Semanal"),
       AND(_mes&gt;AI$2,_tipo="Mensal")
      )), 0,
IF($G128&gt;0,INDEX($O$4:$Z$323,$G128,W$2),0)+IF($H128&gt;0,INDEX($O$4:$Z$323,$H128,W$2),0)+IF($I128&gt;0,INDEX($O$4:$Z$323,$I128,W$2),0)+IF($J128&gt;0,INDEX($O$4:$Z$323,$J128,W$2),0)+IF($K128&gt;0,INDEX($O$4:$Z$323,$K128,W$2),0)+IF($L128&gt;0,INDEX($O$4:$Z$323,$L128,W$2),0))</f>
        <v>0</v>
      </c>
      <c r="AJ128" s="259">
        <f>IF(AND(NOT(_incrementaisPassadas),
      OR(
       AND(_semanaAtual&gt;Prevs!M$6,_tipo="Semanal"),
       AND(_mes&gt;AJ$2,_tipo="Mensal")
      )), 0,
IF($G128&gt;0,INDEX($O$4:$Z$323,$G128,X$2),0)+IF($H128&gt;0,INDEX($O$4:$Z$323,$H128,X$2),0)+IF($I128&gt;0,INDEX($O$4:$Z$323,$I128,X$2),0)+IF($J128&gt;0,INDEX($O$4:$Z$323,$J128,X$2),0)+IF($K128&gt;0,INDEX($O$4:$Z$323,$K128,X$2),0)+IF($L128&gt;0,INDEX($O$4:$Z$323,$L128,X$2),0))</f>
        <v>0</v>
      </c>
      <c r="AK128" s="259">
        <f>IF(AND(NOT(_incrementaisPassadas),
      OR(
       AND(_semanaAtual&gt;Prevs!N$6,_tipo="Semanal"),
       AND(_mes&gt;AK$2,_tipo="Mensal")
      )), 0,
IF($G128&gt;0,INDEX($O$4:$Z$323,$G128,Y$2),0)+IF($H128&gt;0,INDEX($O$4:$Z$323,$H128,Y$2),0)+IF($I128&gt;0,INDEX($O$4:$Z$323,$I128,Y$2),0)+IF($J128&gt;0,INDEX($O$4:$Z$323,$J128,Y$2),0)+IF($K128&gt;0,INDEX($O$4:$Z$323,$K128,Y$2),0)+IF($L128&gt;0,INDEX($O$4:$Z$323,$L128,Y$2),0))</f>
        <v>0</v>
      </c>
      <c r="AL128" s="259">
        <f>IF(AND(NOT(_incrementaisPassadas),
      OR(
       AND(_semanaAtual&gt;Prevs!O$6,_tipo="Semanal"),
       AND(_mes&gt;AL$2,_tipo="Mensal")
      )), 0,
IF($G128&gt;0,INDEX($O$4:$Z$323,$G128,Z$2),0)+IF($H128&gt;0,INDEX($O$4:$Z$323,$H128,Z$2),0)+IF($I128&gt;0,INDEX($O$4:$Z$323,$I128,Z$2),0)+IF($J128&gt;0,INDEX($O$4:$Z$323,$J128,Z$2),0)+IF($K128&gt;0,INDEX($O$4:$Z$323,$K128,Z$2),0)+IF($L128&gt;0,INDEX($O$4:$Z$323,$L128,Z$2),0))</f>
        <v>0</v>
      </c>
      <c r="AM128" s="113">
        <f t="shared" si="12"/>
        <v>494</v>
      </c>
      <c r="AN128">
        <f t="shared" si="13"/>
        <v>514</v>
      </c>
      <c r="AO128">
        <f t="shared" si="14"/>
        <v>490</v>
      </c>
      <c r="AP128">
        <f t="shared" si="15"/>
        <v>344</v>
      </c>
      <c r="AQ128">
        <f t="shared" si="16"/>
        <v>241</v>
      </c>
      <c r="AR128">
        <f t="shared" si="17"/>
        <v>209</v>
      </c>
      <c r="AS128">
        <f t="shared" si="18"/>
        <v>174</v>
      </c>
      <c r="AT128">
        <f t="shared" si="19"/>
        <v>147</v>
      </c>
      <c r="AU128">
        <f t="shared" si="20"/>
        <v>153</v>
      </c>
      <c r="AV128">
        <f t="shared" si="21"/>
        <v>183</v>
      </c>
      <c r="AW128">
        <f t="shared" si="22"/>
        <v>240</v>
      </c>
      <c r="AX128">
        <f t="shared" si="23"/>
        <v>350</v>
      </c>
      <c r="BC128" s="259">
        <v>123</v>
      </c>
    </row>
    <row r="129" spans="1:57" hidden="1" x14ac:dyDescent="0.25">
      <c r="A129" s="113">
        <v>126</v>
      </c>
      <c r="B129" s="176" t="s">
        <v>600</v>
      </c>
      <c r="C129" s="113">
        <v>1931</v>
      </c>
      <c r="D129" s="113">
        <v>2013</v>
      </c>
      <c r="E129" s="179" t="s">
        <v>10</v>
      </c>
      <c r="F129" s="180" t="s">
        <v>10</v>
      </c>
      <c r="G129" s="357"/>
      <c r="H129" s="357"/>
      <c r="N129" s="113">
        <f>MATCH(A129,Entrada!$A$53:$A$372,0)</f>
        <v>126</v>
      </c>
      <c r="O129">
        <f>IF(NOT(ISNA($N129)),INDEX(Entrada!$C$53:$N$372,$N129,O$2),0)</f>
        <v>324</v>
      </c>
      <c r="P129">
        <f>IF(NOT(ISNA($N129)),INDEX(Entrada!$C$53:$N$372,$N129,P$2),0)</f>
        <v>323</v>
      </c>
      <c r="Q129">
        <f>IF(NOT(ISNA($N129)),INDEX(Entrada!$C$53:$N$372,$N129,Q$2),0)</f>
        <v>327</v>
      </c>
      <c r="R129">
        <f>IF(NOT(ISNA($N129)),INDEX(Entrada!$C$53:$N$372,$N129,R$2),0)</f>
        <v>292</v>
      </c>
      <c r="S129">
        <f>IF(NOT(ISNA($N129)),INDEX(Entrada!$C$53:$N$372,$N129,S$2),0)</f>
        <v>213</v>
      </c>
      <c r="T129">
        <f>IF(NOT(ISNA($N129)),INDEX(Entrada!$C$53:$N$372,$N129,T$2),0)</f>
        <v>161</v>
      </c>
      <c r="U129" s="186">
        <f>IF(NOT(ISNA($N129)),INDEX(Entrada!$C$53:$N$372,$N129,U$2),0)</f>
        <v>123</v>
      </c>
      <c r="V129" s="192">
        <f>IF(NOT(ISNA($N129)),INDEX(Entrada!$C$53:$N$372,$N129,V$2),0)</f>
        <v>92</v>
      </c>
      <c r="W129" s="192">
        <f>IF(NOT(ISNA($N129)),INDEX(Entrada!$C$53:$N$372,$N129,W$2),0)</f>
        <v>92</v>
      </c>
      <c r="X129" s="192">
        <f>IF(NOT(ISNA($N129)),INDEX(Entrada!$C$53:$N$372,$N129,X$2),0)</f>
        <v>126</v>
      </c>
      <c r="Y129" s="192">
        <f>IF(NOT(ISNA($N129)),INDEX(Entrada!$C$53:$N$372,$N129,Y$2),0)</f>
        <v>211</v>
      </c>
      <c r="Z129" s="192">
        <f>IF(NOT(ISNA($N129)),INDEX(Entrada!$C$53:$N$372,$N129,Z$2),0)</f>
        <v>303</v>
      </c>
      <c r="AA129" s="259">
        <f>IF(AND(NOT(_incrementaisPassadas),
      OR(
       AND(_semanaAtual&gt;Prevs!D$6,_tipo="Semanal"),
       AND(_mes&gt;AA$2,_tipo="Mensal")
      )), 0,
IF($G129&gt;0,INDEX($O$4:$Z$323,$G129,O$2),0)+IF($H129&gt;0,INDEX($O$4:$Z$323,$H129,O$2),0)+IF($I129&gt;0,INDEX($O$4:$Z$323,$I129,O$2),0)+IF($J129&gt;0,INDEX($O$4:$Z$323,$J129,O$2),0)+IF($K129&gt;0,INDEX($O$4:$Z$323,$K129,O$2),0)+IF($L129&gt;0,INDEX($O$4:$Z$323,$L129,O$2),0))</f>
        <v>0</v>
      </c>
      <c r="AB129" s="259">
        <f>IF(AND(NOT(_incrementaisPassadas),
      OR(
       AND(_semanaAtual&gt;Prevs!E$6,_tipo="Semanal"),
       AND(_mes&gt;AB$2,_tipo="Mensal")
      )), 0,
IF($G129&gt;0,INDEX($O$4:$Z$323,$G129,P$2),0)+IF($H129&gt;0,INDEX($O$4:$Z$323,$H129,P$2),0)+IF($I129&gt;0,INDEX($O$4:$Z$323,$I129,P$2),0)+IF($J129&gt;0,INDEX($O$4:$Z$323,$J129,P$2),0)+IF($K129&gt;0,INDEX($O$4:$Z$323,$K129,P$2),0)+IF($L129&gt;0,INDEX($O$4:$Z$323,$L129,P$2),0))</f>
        <v>0</v>
      </c>
      <c r="AC129" s="259">
        <f>IF(AND(NOT(_incrementaisPassadas),
      OR(
       AND(_semanaAtual&gt;Prevs!F$6,_tipo="Semanal"),
       AND(_mes&gt;AC$2,_tipo="Mensal")
      )), 0,
IF($G129&gt;0,INDEX($O$4:$Z$323,$G129,Q$2),0)+IF($H129&gt;0,INDEX($O$4:$Z$323,$H129,Q$2),0)+IF($I129&gt;0,INDEX($O$4:$Z$323,$I129,Q$2),0)+IF($J129&gt;0,INDEX($O$4:$Z$323,$J129,Q$2),0)+IF($K129&gt;0,INDEX($O$4:$Z$323,$K129,Q$2),0)+IF($L129&gt;0,INDEX($O$4:$Z$323,$L129,Q$2),0))</f>
        <v>0</v>
      </c>
      <c r="AD129" s="259">
        <f>IF(AND(NOT(_incrementaisPassadas),
      OR(
       AND(_semanaAtual&gt;Prevs!G$6,_tipo="Semanal"),
       AND(_mes&gt;AD$2,_tipo="Mensal")
      )), 0,
IF($G129&gt;0,INDEX($O$4:$Z$323,$G129,R$2),0)+IF($H129&gt;0,INDEX($O$4:$Z$323,$H129,R$2),0)+IF($I129&gt;0,INDEX($O$4:$Z$323,$I129,R$2),0)+IF($J129&gt;0,INDEX($O$4:$Z$323,$J129,R$2),0)+IF($K129&gt;0,INDEX($O$4:$Z$323,$K129,R$2),0)+IF($L129&gt;0,INDEX($O$4:$Z$323,$L129,R$2),0))</f>
        <v>0</v>
      </c>
      <c r="AE129" s="259">
        <f>IF(AND(NOT(_incrementaisPassadas),
      OR(
       AND(_semanaAtual&gt;Prevs!H$6,_tipo="Semanal"),
       AND(_mes&gt;AE$2,_tipo="Mensal")
      )), 0,
IF($G129&gt;0,INDEX($O$4:$Z$323,$G129,S$2),0)+IF($H129&gt;0,INDEX($O$4:$Z$323,$H129,S$2),0)+IF($I129&gt;0,INDEX($O$4:$Z$323,$I129,S$2),0)+IF($J129&gt;0,INDEX($O$4:$Z$323,$J129,S$2),0)+IF($K129&gt;0,INDEX($O$4:$Z$323,$K129,S$2),0)+IF($L129&gt;0,INDEX($O$4:$Z$323,$L129,S$2),0))</f>
        <v>0</v>
      </c>
      <c r="AF129" s="259">
        <f>IF(AND(NOT(_incrementaisPassadas),
      OR(
       AND(_semanaAtual&gt;Prevs!I$6,_tipo="Semanal"),
       AND(_mes&gt;AF$2,_tipo="Mensal")
      )), 0,
IF($G129&gt;0,INDEX($O$4:$Z$323,$G129,T$2),0)+IF($H129&gt;0,INDEX($O$4:$Z$323,$H129,T$2),0)+IF($I129&gt;0,INDEX($O$4:$Z$323,$I129,T$2),0)+IF($J129&gt;0,INDEX($O$4:$Z$323,$J129,T$2),0)+IF($K129&gt;0,INDEX($O$4:$Z$323,$K129,T$2),0)+IF($L129&gt;0,INDEX($O$4:$Z$323,$L129,T$2),0))</f>
        <v>0</v>
      </c>
      <c r="AG129" s="259">
        <f>IF(AND(NOT(_incrementaisPassadas),
      OR(
       AND(_semanaAtual&gt;Prevs!J$6,_tipo="Semanal"),
       AND(_mes&gt;AG$2,_tipo="Mensal")
      )), 0,
IF($G129&gt;0,INDEX($O$4:$Z$323,$G129,U$2),0)+IF($H129&gt;0,INDEX($O$4:$Z$323,$H129,U$2),0)+IF($I129&gt;0,INDEX($O$4:$Z$323,$I129,U$2),0)+IF($J129&gt;0,INDEX($O$4:$Z$323,$J129,U$2),0)+IF($K129&gt;0,INDEX($O$4:$Z$323,$K129,U$2),0)+IF($L129&gt;0,INDEX($O$4:$Z$323,$L129,U$2),0))</f>
        <v>0</v>
      </c>
      <c r="AH129" s="259">
        <f>IF(AND(NOT(_incrementaisPassadas),
      OR(
       AND(_semanaAtual&gt;Prevs!K$6,_tipo="Semanal"),
       AND(_mes&gt;AH$2,_tipo="Mensal")
      )), 0,
IF($G129&gt;0,INDEX($O$4:$Z$323,$G129,V$2),0)+IF($H129&gt;0,INDEX($O$4:$Z$323,$H129,V$2),0)+IF($I129&gt;0,INDEX($O$4:$Z$323,$I129,V$2),0)+IF($J129&gt;0,INDEX($O$4:$Z$323,$J129,V$2),0)+IF($K129&gt;0,INDEX($O$4:$Z$323,$K129,V$2),0)+IF($L129&gt;0,INDEX($O$4:$Z$323,$L129,V$2),0))</f>
        <v>0</v>
      </c>
      <c r="AI129" s="259">
        <f>IF(AND(NOT(_incrementaisPassadas),
      OR(
       AND(_semanaAtual&gt;Prevs!L$6,_tipo="Semanal"),
       AND(_mes&gt;AI$2,_tipo="Mensal")
      )), 0,
IF($G129&gt;0,INDEX($O$4:$Z$323,$G129,W$2),0)+IF($H129&gt;0,INDEX($O$4:$Z$323,$H129,W$2),0)+IF($I129&gt;0,INDEX($O$4:$Z$323,$I129,W$2),0)+IF($J129&gt;0,INDEX($O$4:$Z$323,$J129,W$2),0)+IF($K129&gt;0,INDEX($O$4:$Z$323,$K129,W$2),0)+IF($L129&gt;0,INDEX($O$4:$Z$323,$L129,W$2),0))</f>
        <v>0</v>
      </c>
      <c r="AJ129" s="259">
        <f>IF(AND(NOT(_incrementaisPassadas),
      OR(
       AND(_semanaAtual&gt;Prevs!M$6,_tipo="Semanal"),
       AND(_mes&gt;AJ$2,_tipo="Mensal")
      )), 0,
IF($G129&gt;0,INDEX($O$4:$Z$323,$G129,X$2),0)+IF($H129&gt;0,INDEX($O$4:$Z$323,$H129,X$2),0)+IF($I129&gt;0,INDEX($O$4:$Z$323,$I129,X$2),0)+IF($J129&gt;0,INDEX($O$4:$Z$323,$J129,X$2),0)+IF($K129&gt;0,INDEX($O$4:$Z$323,$K129,X$2),0)+IF($L129&gt;0,INDEX($O$4:$Z$323,$L129,X$2),0))</f>
        <v>0</v>
      </c>
      <c r="AK129" s="259">
        <f>IF(AND(NOT(_incrementaisPassadas),
      OR(
       AND(_semanaAtual&gt;Prevs!N$6,_tipo="Semanal"),
       AND(_mes&gt;AK$2,_tipo="Mensal")
      )), 0,
IF($G129&gt;0,INDEX($O$4:$Z$323,$G129,Y$2),0)+IF($H129&gt;0,INDEX($O$4:$Z$323,$H129,Y$2),0)+IF($I129&gt;0,INDEX($O$4:$Z$323,$I129,Y$2),0)+IF($J129&gt;0,INDEX($O$4:$Z$323,$J129,Y$2),0)+IF($K129&gt;0,INDEX($O$4:$Z$323,$K129,Y$2),0)+IF($L129&gt;0,INDEX($O$4:$Z$323,$L129,Y$2),0))</f>
        <v>0</v>
      </c>
      <c r="AL129" s="259">
        <f>IF(AND(NOT(_incrementaisPassadas),
      OR(
       AND(_semanaAtual&gt;Prevs!O$6,_tipo="Semanal"),
       AND(_mes&gt;AL$2,_tipo="Mensal")
      )), 0,
IF($G129&gt;0,INDEX($O$4:$Z$323,$G129,Z$2),0)+IF($H129&gt;0,INDEX($O$4:$Z$323,$H129,Z$2),0)+IF($I129&gt;0,INDEX($O$4:$Z$323,$I129,Z$2),0)+IF($J129&gt;0,INDEX($O$4:$Z$323,$J129,Z$2),0)+IF($K129&gt;0,INDEX($O$4:$Z$323,$K129,Z$2),0)+IF($L129&gt;0,INDEX($O$4:$Z$323,$L129,Z$2),0))</f>
        <v>0</v>
      </c>
      <c r="AM129" s="186">
        <f t="shared" si="12"/>
        <v>324</v>
      </c>
      <c r="AN129">
        <f t="shared" si="13"/>
        <v>323</v>
      </c>
      <c r="AO129">
        <f t="shared" si="14"/>
        <v>327</v>
      </c>
      <c r="AP129">
        <f t="shared" si="15"/>
        <v>292</v>
      </c>
      <c r="AQ129">
        <f t="shared" si="16"/>
        <v>213</v>
      </c>
      <c r="AR129">
        <f t="shared" si="17"/>
        <v>161</v>
      </c>
      <c r="AS129">
        <f t="shared" si="18"/>
        <v>123</v>
      </c>
      <c r="AT129">
        <f t="shared" si="19"/>
        <v>92</v>
      </c>
      <c r="AU129">
        <f t="shared" si="20"/>
        <v>92</v>
      </c>
      <c r="AV129">
        <f t="shared" si="21"/>
        <v>126</v>
      </c>
      <c r="AW129">
        <f t="shared" si="22"/>
        <v>211</v>
      </c>
      <c r="AX129">
        <f t="shared" si="23"/>
        <v>303</v>
      </c>
      <c r="AY129" s="186">
        <f>IF(AY130&lt;=430,MAX(0,AY130-90),340)</f>
        <v>0</v>
      </c>
    </row>
    <row r="130" spans="1:57" hidden="1" x14ac:dyDescent="0.25">
      <c r="A130" s="113">
        <v>127</v>
      </c>
      <c r="B130" s="176" t="s">
        <v>601</v>
      </c>
      <c r="C130" s="113">
        <v>1931</v>
      </c>
      <c r="D130" s="113">
        <v>2013</v>
      </c>
      <c r="E130" s="179" t="s">
        <v>10</v>
      </c>
      <c r="F130" s="180" t="s">
        <v>10</v>
      </c>
      <c r="G130" s="357"/>
      <c r="H130" s="357"/>
      <c r="N130" s="113">
        <f>MATCH(A130,Entrada!$A$53:$A$372,0)</f>
        <v>127</v>
      </c>
      <c r="O130">
        <f>IF(NOT(ISNA($N130)),INDEX(Entrada!$C$53:$N$372,$N130,O$2),0)</f>
        <v>763</v>
      </c>
      <c r="P130">
        <f>IF(NOT(ISNA($N130)),INDEX(Entrada!$C$53:$N$372,$N130,P$2),0)</f>
        <v>759</v>
      </c>
      <c r="Q130">
        <f>IF(NOT(ISNA($N130)),INDEX(Entrada!$C$53:$N$372,$N130,Q$2),0)</f>
        <v>700</v>
      </c>
      <c r="R130">
        <f>IF(NOT(ISNA($N130)),INDEX(Entrada!$C$53:$N$372,$N130,R$2),0)</f>
        <v>468</v>
      </c>
      <c r="S130">
        <f>IF(NOT(ISNA($N130)),INDEX(Entrada!$C$53:$N$372,$N130,S$2),0)</f>
        <v>307</v>
      </c>
      <c r="T130">
        <f>IF(NOT(ISNA($N130)),INDEX(Entrada!$C$53:$N$372,$N130,T$2),0)</f>
        <v>258</v>
      </c>
      <c r="U130" s="186">
        <f>IF(NOT(ISNA($N130)),INDEX(Entrada!$C$53:$N$372,$N130,U$2),0)</f>
        <v>214</v>
      </c>
      <c r="V130" s="192">
        <f>IF(NOT(ISNA($N130)),INDEX(Entrada!$C$53:$N$372,$N130,V$2),0)</f>
        <v>182</v>
      </c>
      <c r="W130" s="192">
        <f>IF(NOT(ISNA($N130)),INDEX(Entrada!$C$53:$N$372,$N130,W$2),0)</f>
        <v>185</v>
      </c>
      <c r="X130" s="192">
        <f>IF(NOT(ISNA($N130)),INDEX(Entrada!$C$53:$N$372,$N130,X$2),0)</f>
        <v>218</v>
      </c>
      <c r="Y130" s="192">
        <f>IF(NOT(ISNA($N130)),INDEX(Entrada!$C$53:$N$372,$N130,Y$2),0)</f>
        <v>314</v>
      </c>
      <c r="Z130" s="192">
        <f>IF(NOT(ISNA($N130)),INDEX(Entrada!$C$53:$N$372,$N130,Z$2),0)</f>
        <v>514</v>
      </c>
      <c r="AA130" s="259">
        <f>IF(AND(NOT(_incrementaisPassadas),
      OR(
       AND(_semanaAtual&gt;Prevs!D$6,_tipo="Semanal"),
       AND(_mes&gt;AA$2,_tipo="Mensal")
      )), 0,
IF($G130&gt;0,INDEX($O$4:$Z$323,$G130,O$2),0)+IF($H130&gt;0,INDEX($O$4:$Z$323,$H130,O$2),0)+IF($I130&gt;0,INDEX($O$4:$Z$323,$I130,O$2),0)+IF($J130&gt;0,INDEX($O$4:$Z$323,$J130,O$2),0)+IF($K130&gt;0,INDEX($O$4:$Z$323,$K130,O$2),0)+IF($L130&gt;0,INDEX($O$4:$Z$323,$L130,O$2),0))</f>
        <v>0</v>
      </c>
      <c r="AB130" s="259">
        <f>IF(AND(NOT(_incrementaisPassadas),
      OR(
       AND(_semanaAtual&gt;Prevs!E$6,_tipo="Semanal"),
       AND(_mes&gt;AB$2,_tipo="Mensal")
      )), 0,
IF($G130&gt;0,INDEX($O$4:$Z$323,$G130,P$2),0)+IF($H130&gt;0,INDEX($O$4:$Z$323,$H130,P$2),0)+IF($I130&gt;0,INDEX($O$4:$Z$323,$I130,P$2),0)+IF($J130&gt;0,INDEX($O$4:$Z$323,$J130,P$2),0)+IF($K130&gt;0,INDEX($O$4:$Z$323,$K130,P$2),0)+IF($L130&gt;0,INDEX($O$4:$Z$323,$L130,P$2),0))</f>
        <v>0</v>
      </c>
      <c r="AC130" s="259">
        <f>IF(AND(NOT(_incrementaisPassadas),
      OR(
       AND(_semanaAtual&gt;Prevs!F$6,_tipo="Semanal"),
       AND(_mes&gt;AC$2,_tipo="Mensal")
      )), 0,
IF($G130&gt;0,INDEX($O$4:$Z$323,$G130,Q$2),0)+IF($H130&gt;0,INDEX($O$4:$Z$323,$H130,Q$2),0)+IF($I130&gt;0,INDEX($O$4:$Z$323,$I130,Q$2),0)+IF($J130&gt;0,INDEX($O$4:$Z$323,$J130,Q$2),0)+IF($K130&gt;0,INDEX($O$4:$Z$323,$K130,Q$2),0)+IF($L130&gt;0,INDEX($O$4:$Z$323,$L130,Q$2),0))</f>
        <v>0</v>
      </c>
      <c r="AD130" s="259">
        <f>IF(AND(NOT(_incrementaisPassadas),
      OR(
       AND(_semanaAtual&gt;Prevs!G$6,_tipo="Semanal"),
       AND(_mes&gt;AD$2,_tipo="Mensal")
      )), 0,
IF($G130&gt;0,INDEX($O$4:$Z$323,$G130,R$2),0)+IF($H130&gt;0,INDEX($O$4:$Z$323,$H130,R$2),0)+IF($I130&gt;0,INDEX($O$4:$Z$323,$I130,R$2),0)+IF($J130&gt;0,INDEX($O$4:$Z$323,$J130,R$2),0)+IF($K130&gt;0,INDEX($O$4:$Z$323,$K130,R$2),0)+IF($L130&gt;0,INDEX($O$4:$Z$323,$L130,R$2),0))</f>
        <v>0</v>
      </c>
      <c r="AE130" s="259">
        <f>IF(AND(NOT(_incrementaisPassadas),
      OR(
       AND(_semanaAtual&gt;Prevs!H$6,_tipo="Semanal"),
       AND(_mes&gt;AE$2,_tipo="Mensal")
      )), 0,
IF($G130&gt;0,INDEX($O$4:$Z$323,$G130,S$2),0)+IF($H130&gt;0,INDEX($O$4:$Z$323,$H130,S$2),0)+IF($I130&gt;0,INDEX($O$4:$Z$323,$I130,S$2),0)+IF($J130&gt;0,INDEX($O$4:$Z$323,$J130,S$2),0)+IF($K130&gt;0,INDEX($O$4:$Z$323,$K130,S$2),0)+IF($L130&gt;0,INDEX($O$4:$Z$323,$L130,S$2),0))</f>
        <v>0</v>
      </c>
      <c r="AF130" s="259">
        <f>IF(AND(NOT(_incrementaisPassadas),
      OR(
       AND(_semanaAtual&gt;Prevs!I$6,_tipo="Semanal"),
       AND(_mes&gt;AF$2,_tipo="Mensal")
      )), 0,
IF($G130&gt;0,INDEX($O$4:$Z$323,$G130,T$2),0)+IF($H130&gt;0,INDEX($O$4:$Z$323,$H130,T$2),0)+IF($I130&gt;0,INDEX($O$4:$Z$323,$I130,T$2),0)+IF($J130&gt;0,INDEX($O$4:$Z$323,$J130,T$2),0)+IF($K130&gt;0,INDEX($O$4:$Z$323,$K130,T$2),0)+IF($L130&gt;0,INDEX($O$4:$Z$323,$L130,T$2),0))</f>
        <v>0</v>
      </c>
      <c r="AG130" s="259">
        <f>IF(AND(NOT(_incrementaisPassadas),
      OR(
       AND(_semanaAtual&gt;Prevs!J$6,_tipo="Semanal"),
       AND(_mes&gt;AG$2,_tipo="Mensal")
      )), 0,
IF($G130&gt;0,INDEX($O$4:$Z$323,$G130,U$2),0)+IF($H130&gt;0,INDEX($O$4:$Z$323,$H130,U$2),0)+IF($I130&gt;0,INDEX($O$4:$Z$323,$I130,U$2),0)+IF($J130&gt;0,INDEX($O$4:$Z$323,$J130,U$2),0)+IF($K130&gt;0,INDEX($O$4:$Z$323,$K130,U$2),0)+IF($L130&gt;0,INDEX($O$4:$Z$323,$L130,U$2),0))</f>
        <v>0</v>
      </c>
      <c r="AH130" s="259">
        <f>IF(AND(NOT(_incrementaisPassadas),
      OR(
       AND(_semanaAtual&gt;Prevs!K$6,_tipo="Semanal"),
       AND(_mes&gt;AH$2,_tipo="Mensal")
      )), 0,
IF($G130&gt;0,INDEX($O$4:$Z$323,$G130,V$2),0)+IF($H130&gt;0,INDEX($O$4:$Z$323,$H130,V$2),0)+IF($I130&gt;0,INDEX($O$4:$Z$323,$I130,V$2),0)+IF($J130&gt;0,INDEX($O$4:$Z$323,$J130,V$2),0)+IF($K130&gt;0,INDEX($O$4:$Z$323,$K130,V$2),0)+IF($L130&gt;0,INDEX($O$4:$Z$323,$L130,V$2),0))</f>
        <v>0</v>
      </c>
      <c r="AI130" s="259">
        <f>IF(AND(NOT(_incrementaisPassadas),
      OR(
       AND(_semanaAtual&gt;Prevs!L$6,_tipo="Semanal"),
       AND(_mes&gt;AI$2,_tipo="Mensal")
      )), 0,
IF($G130&gt;0,INDEX($O$4:$Z$323,$G130,W$2),0)+IF($H130&gt;0,INDEX($O$4:$Z$323,$H130,W$2),0)+IF($I130&gt;0,INDEX($O$4:$Z$323,$I130,W$2),0)+IF($J130&gt;0,INDEX($O$4:$Z$323,$J130,W$2),0)+IF($K130&gt;0,INDEX($O$4:$Z$323,$K130,W$2),0)+IF($L130&gt;0,INDEX($O$4:$Z$323,$L130,W$2),0))</f>
        <v>0</v>
      </c>
      <c r="AJ130" s="259">
        <f>IF(AND(NOT(_incrementaisPassadas),
      OR(
       AND(_semanaAtual&gt;Prevs!M$6,_tipo="Semanal"),
       AND(_mes&gt;AJ$2,_tipo="Mensal")
      )), 0,
IF($G130&gt;0,INDEX($O$4:$Z$323,$G130,X$2),0)+IF($H130&gt;0,INDEX($O$4:$Z$323,$H130,X$2),0)+IF($I130&gt;0,INDEX($O$4:$Z$323,$I130,X$2),0)+IF($J130&gt;0,INDEX($O$4:$Z$323,$J130,X$2),0)+IF($K130&gt;0,INDEX($O$4:$Z$323,$K130,X$2),0)+IF($L130&gt;0,INDEX($O$4:$Z$323,$L130,X$2),0))</f>
        <v>0</v>
      </c>
      <c r="AK130" s="259">
        <f>IF(AND(NOT(_incrementaisPassadas),
      OR(
       AND(_semanaAtual&gt;Prevs!N$6,_tipo="Semanal"),
       AND(_mes&gt;AK$2,_tipo="Mensal")
      )), 0,
IF($G130&gt;0,INDEX($O$4:$Z$323,$G130,Y$2),0)+IF($H130&gt;0,INDEX($O$4:$Z$323,$H130,Y$2),0)+IF($I130&gt;0,INDEX($O$4:$Z$323,$I130,Y$2),0)+IF($J130&gt;0,INDEX($O$4:$Z$323,$J130,Y$2),0)+IF($K130&gt;0,INDEX($O$4:$Z$323,$K130,Y$2),0)+IF($L130&gt;0,INDEX($O$4:$Z$323,$L130,Y$2),0))</f>
        <v>0</v>
      </c>
      <c r="AL130" s="259">
        <f>IF(AND(NOT(_incrementaisPassadas),
      OR(
       AND(_semanaAtual&gt;Prevs!O$6,_tipo="Semanal"),
       AND(_mes&gt;AL$2,_tipo="Mensal")
      )), 0,
IF($G130&gt;0,INDEX($O$4:$Z$323,$G130,Z$2),0)+IF($H130&gt;0,INDEX($O$4:$Z$323,$H130,Z$2),0)+IF($I130&gt;0,INDEX($O$4:$Z$323,$I130,Z$2),0)+IF($J130&gt;0,INDEX($O$4:$Z$323,$J130,Z$2),0)+IF($K130&gt;0,INDEX($O$4:$Z$323,$K130,Z$2),0)+IF($L130&gt;0,INDEX($O$4:$Z$323,$L130,Z$2),0))</f>
        <v>0</v>
      </c>
      <c r="AM130" s="186">
        <f t="shared" si="12"/>
        <v>763</v>
      </c>
      <c r="AN130">
        <f t="shared" si="13"/>
        <v>759</v>
      </c>
      <c r="AO130">
        <f t="shared" si="14"/>
        <v>700</v>
      </c>
      <c r="AP130">
        <f t="shared" si="15"/>
        <v>468</v>
      </c>
      <c r="AQ130">
        <f t="shared" si="16"/>
        <v>307</v>
      </c>
      <c r="AR130">
        <f t="shared" si="17"/>
        <v>258</v>
      </c>
      <c r="AS130">
        <f t="shared" si="18"/>
        <v>214</v>
      </c>
      <c r="AT130">
        <f t="shared" si="19"/>
        <v>182</v>
      </c>
      <c r="AU130">
        <f t="shared" si="20"/>
        <v>185</v>
      </c>
      <c r="AV130">
        <f t="shared" si="21"/>
        <v>218</v>
      </c>
      <c r="AW130">
        <f t="shared" si="22"/>
        <v>314</v>
      </c>
      <c r="AX130">
        <f t="shared" si="23"/>
        <v>514</v>
      </c>
      <c r="AY130" s="186">
        <f>AY132-AY301-AY206+AY307</f>
        <v>0</v>
      </c>
    </row>
    <row r="131" spans="1:57" hidden="1" x14ac:dyDescent="0.25">
      <c r="A131" s="113">
        <v>128</v>
      </c>
      <c r="B131" s="176"/>
      <c r="C131" s="113">
        <v>0</v>
      </c>
      <c r="D131" s="113">
        <v>0</v>
      </c>
      <c r="E131" s="113" t="s">
        <v>686</v>
      </c>
      <c r="F131" s="113" t="s">
        <v>686</v>
      </c>
      <c r="G131" s="357"/>
      <c r="H131" s="357"/>
      <c r="N131" s="113">
        <f>MATCH(A131,Entrada!$A$53:$A$372,0)</f>
        <v>128</v>
      </c>
      <c r="O131">
        <f>IF(NOT(ISNA($N131)),INDEX(Entrada!$C$53:$N$372,$N131,O$2),0)</f>
        <v>0</v>
      </c>
      <c r="P131">
        <f>IF(NOT(ISNA($N131)),INDEX(Entrada!$C$53:$N$372,$N131,P$2),0)</f>
        <v>0</v>
      </c>
      <c r="Q131">
        <f>IF(NOT(ISNA($N131)),INDEX(Entrada!$C$53:$N$372,$N131,Q$2),0)</f>
        <v>0</v>
      </c>
      <c r="R131">
        <f>IF(NOT(ISNA($N131)),INDEX(Entrada!$C$53:$N$372,$N131,R$2),0)</f>
        <v>0</v>
      </c>
      <c r="S131">
        <f>IF(NOT(ISNA($N131)),INDEX(Entrada!$C$53:$N$372,$N131,S$2),0)</f>
        <v>0</v>
      </c>
      <c r="T131">
        <f>IF(NOT(ISNA($N131)),INDEX(Entrada!$C$53:$N$372,$N131,T$2),0)</f>
        <v>0</v>
      </c>
      <c r="U131">
        <f>IF(NOT(ISNA($N131)),INDEX(Entrada!$C$53:$N$372,$N131,U$2),0)</f>
        <v>0</v>
      </c>
      <c r="V131" s="192">
        <f>IF(NOT(ISNA($N131)),INDEX(Entrada!$C$53:$N$372,$N131,V$2),0)</f>
        <v>0</v>
      </c>
      <c r="W131" s="192">
        <f>IF(NOT(ISNA($N131)),INDEX(Entrada!$C$53:$N$372,$N131,W$2),0)</f>
        <v>0</v>
      </c>
      <c r="X131" s="192">
        <f>IF(NOT(ISNA($N131)),INDEX(Entrada!$C$53:$N$372,$N131,X$2),0)</f>
        <v>0</v>
      </c>
      <c r="Y131" s="192">
        <f>IF(NOT(ISNA($N131)),INDEX(Entrada!$C$53:$N$372,$N131,Y$2),0)</f>
        <v>0</v>
      </c>
      <c r="Z131" s="192">
        <f>IF(NOT(ISNA($N131)),INDEX(Entrada!$C$53:$N$372,$N131,Z$2),0)</f>
        <v>0</v>
      </c>
      <c r="AA131" s="259">
        <f>IF(AND(NOT(_incrementaisPassadas),
      OR(
       AND(_semanaAtual&gt;Prevs!D$6,_tipo="Semanal"),
       AND(_mes&gt;AA$2,_tipo="Mensal")
      )), 0,
IF($G131&gt;0,INDEX($O$4:$Z$323,$G131,O$2),0)+IF($H131&gt;0,INDEX($O$4:$Z$323,$H131,O$2),0)+IF($I131&gt;0,INDEX($O$4:$Z$323,$I131,O$2),0)+IF($J131&gt;0,INDEX($O$4:$Z$323,$J131,O$2),0)+IF($K131&gt;0,INDEX($O$4:$Z$323,$K131,O$2),0)+IF($L131&gt;0,INDEX($O$4:$Z$323,$L131,O$2),0))</f>
        <v>0</v>
      </c>
      <c r="AB131" s="259">
        <f>IF(AND(NOT(_incrementaisPassadas),
      OR(
       AND(_semanaAtual&gt;Prevs!E$6,_tipo="Semanal"),
       AND(_mes&gt;AB$2,_tipo="Mensal")
      )), 0,
IF($G131&gt;0,INDEX($O$4:$Z$323,$G131,P$2),0)+IF($H131&gt;0,INDEX($O$4:$Z$323,$H131,P$2),0)+IF($I131&gt;0,INDEX($O$4:$Z$323,$I131,P$2),0)+IF($J131&gt;0,INDEX($O$4:$Z$323,$J131,P$2),0)+IF($K131&gt;0,INDEX($O$4:$Z$323,$K131,P$2),0)+IF($L131&gt;0,INDEX($O$4:$Z$323,$L131,P$2),0))</f>
        <v>0</v>
      </c>
      <c r="AC131" s="259">
        <f>IF(AND(NOT(_incrementaisPassadas),
      OR(
       AND(_semanaAtual&gt;Prevs!F$6,_tipo="Semanal"),
       AND(_mes&gt;AC$2,_tipo="Mensal")
      )), 0,
IF($G131&gt;0,INDEX($O$4:$Z$323,$G131,Q$2),0)+IF($H131&gt;0,INDEX($O$4:$Z$323,$H131,Q$2),0)+IF($I131&gt;0,INDEX($O$4:$Z$323,$I131,Q$2),0)+IF($J131&gt;0,INDEX($O$4:$Z$323,$J131,Q$2),0)+IF($K131&gt;0,INDEX($O$4:$Z$323,$K131,Q$2),0)+IF($L131&gt;0,INDEX($O$4:$Z$323,$L131,Q$2),0))</f>
        <v>0</v>
      </c>
      <c r="AD131" s="259">
        <f>IF(AND(NOT(_incrementaisPassadas),
      OR(
       AND(_semanaAtual&gt;Prevs!G$6,_tipo="Semanal"),
       AND(_mes&gt;AD$2,_tipo="Mensal")
      )), 0,
IF($G131&gt;0,INDEX($O$4:$Z$323,$G131,R$2),0)+IF($H131&gt;0,INDEX($O$4:$Z$323,$H131,R$2),0)+IF($I131&gt;0,INDEX($O$4:$Z$323,$I131,R$2),0)+IF($J131&gt;0,INDEX($O$4:$Z$323,$J131,R$2),0)+IF($K131&gt;0,INDEX($O$4:$Z$323,$K131,R$2),0)+IF($L131&gt;0,INDEX($O$4:$Z$323,$L131,R$2),0))</f>
        <v>0</v>
      </c>
      <c r="AE131" s="259">
        <f>IF(AND(NOT(_incrementaisPassadas),
      OR(
       AND(_semanaAtual&gt;Prevs!H$6,_tipo="Semanal"),
       AND(_mes&gt;AE$2,_tipo="Mensal")
      )), 0,
IF($G131&gt;0,INDEX($O$4:$Z$323,$G131,S$2),0)+IF($H131&gt;0,INDEX($O$4:$Z$323,$H131,S$2),0)+IF($I131&gt;0,INDEX($O$4:$Z$323,$I131,S$2),0)+IF($J131&gt;0,INDEX($O$4:$Z$323,$J131,S$2),0)+IF($K131&gt;0,INDEX($O$4:$Z$323,$K131,S$2),0)+IF($L131&gt;0,INDEX($O$4:$Z$323,$L131,S$2),0))</f>
        <v>0</v>
      </c>
      <c r="AF131" s="259">
        <f>IF(AND(NOT(_incrementaisPassadas),
      OR(
       AND(_semanaAtual&gt;Prevs!I$6,_tipo="Semanal"),
       AND(_mes&gt;AF$2,_tipo="Mensal")
      )), 0,
IF($G131&gt;0,INDEX($O$4:$Z$323,$G131,T$2),0)+IF($H131&gt;0,INDEX($O$4:$Z$323,$H131,T$2),0)+IF($I131&gt;0,INDEX($O$4:$Z$323,$I131,T$2),0)+IF($J131&gt;0,INDEX($O$4:$Z$323,$J131,T$2),0)+IF($K131&gt;0,INDEX($O$4:$Z$323,$K131,T$2),0)+IF($L131&gt;0,INDEX($O$4:$Z$323,$L131,T$2),0))</f>
        <v>0</v>
      </c>
      <c r="AG131" s="259">
        <f>IF(AND(NOT(_incrementaisPassadas),
      OR(
       AND(_semanaAtual&gt;Prevs!J$6,_tipo="Semanal"),
       AND(_mes&gt;AG$2,_tipo="Mensal")
      )), 0,
IF($G131&gt;0,INDEX($O$4:$Z$323,$G131,U$2),0)+IF($H131&gt;0,INDEX($O$4:$Z$323,$H131,U$2),0)+IF($I131&gt;0,INDEX($O$4:$Z$323,$I131,U$2),0)+IF($J131&gt;0,INDEX($O$4:$Z$323,$J131,U$2),0)+IF($K131&gt;0,INDEX($O$4:$Z$323,$K131,U$2),0)+IF($L131&gt;0,INDEX($O$4:$Z$323,$L131,U$2),0))</f>
        <v>0</v>
      </c>
      <c r="AH131" s="259">
        <f>IF(AND(NOT(_incrementaisPassadas),
      OR(
       AND(_semanaAtual&gt;Prevs!K$6,_tipo="Semanal"),
       AND(_mes&gt;AH$2,_tipo="Mensal")
      )), 0,
IF($G131&gt;0,INDEX($O$4:$Z$323,$G131,V$2),0)+IF($H131&gt;0,INDEX($O$4:$Z$323,$H131,V$2),0)+IF($I131&gt;0,INDEX($O$4:$Z$323,$I131,V$2),0)+IF($J131&gt;0,INDEX($O$4:$Z$323,$J131,V$2),0)+IF($K131&gt;0,INDEX($O$4:$Z$323,$K131,V$2),0)+IF($L131&gt;0,INDEX($O$4:$Z$323,$L131,V$2),0))</f>
        <v>0</v>
      </c>
      <c r="AI131" s="259">
        <f>IF(AND(NOT(_incrementaisPassadas),
      OR(
       AND(_semanaAtual&gt;Prevs!L$6,_tipo="Semanal"),
       AND(_mes&gt;AI$2,_tipo="Mensal")
      )), 0,
IF($G131&gt;0,INDEX($O$4:$Z$323,$G131,W$2),0)+IF($H131&gt;0,INDEX($O$4:$Z$323,$H131,W$2),0)+IF($I131&gt;0,INDEX($O$4:$Z$323,$I131,W$2),0)+IF($J131&gt;0,INDEX($O$4:$Z$323,$J131,W$2),0)+IF($K131&gt;0,INDEX($O$4:$Z$323,$K131,W$2),0)+IF($L131&gt;0,INDEX($O$4:$Z$323,$L131,W$2),0))</f>
        <v>0</v>
      </c>
      <c r="AJ131" s="259">
        <f>IF(AND(NOT(_incrementaisPassadas),
      OR(
       AND(_semanaAtual&gt;Prevs!M$6,_tipo="Semanal"),
       AND(_mes&gt;AJ$2,_tipo="Mensal")
      )), 0,
IF($G131&gt;0,INDEX($O$4:$Z$323,$G131,X$2),0)+IF($H131&gt;0,INDEX($O$4:$Z$323,$H131,X$2),0)+IF($I131&gt;0,INDEX($O$4:$Z$323,$I131,X$2),0)+IF($J131&gt;0,INDEX($O$4:$Z$323,$J131,X$2),0)+IF($K131&gt;0,INDEX($O$4:$Z$323,$K131,X$2),0)+IF($L131&gt;0,INDEX($O$4:$Z$323,$L131,X$2),0))</f>
        <v>0</v>
      </c>
      <c r="AK131" s="259">
        <f>IF(AND(NOT(_incrementaisPassadas),
      OR(
       AND(_semanaAtual&gt;Prevs!N$6,_tipo="Semanal"),
       AND(_mes&gt;AK$2,_tipo="Mensal")
      )), 0,
IF($G131&gt;0,INDEX($O$4:$Z$323,$G131,Y$2),0)+IF($H131&gt;0,INDEX($O$4:$Z$323,$H131,Y$2),0)+IF($I131&gt;0,INDEX($O$4:$Z$323,$I131,Y$2),0)+IF($J131&gt;0,INDEX($O$4:$Z$323,$J131,Y$2),0)+IF($K131&gt;0,INDEX($O$4:$Z$323,$K131,Y$2),0)+IF($L131&gt;0,INDEX($O$4:$Z$323,$L131,Y$2),0))</f>
        <v>0</v>
      </c>
      <c r="AL131" s="259">
        <f>IF(AND(NOT(_incrementaisPassadas),
      OR(
       AND(_semanaAtual&gt;Prevs!O$6,_tipo="Semanal"),
       AND(_mes&gt;AL$2,_tipo="Mensal")
      )), 0,
IF($G131&gt;0,INDEX($O$4:$Z$323,$G131,Z$2),0)+IF($H131&gt;0,INDEX($O$4:$Z$323,$H131,Z$2),0)+IF($I131&gt;0,INDEX($O$4:$Z$323,$I131,Z$2),0)+IF($J131&gt;0,INDEX($O$4:$Z$323,$J131,Z$2),0)+IF($K131&gt;0,INDEX($O$4:$Z$323,$K131,Z$2),0)+IF($L131&gt;0,INDEX($O$4:$Z$323,$L131,Z$2),0))</f>
        <v>0</v>
      </c>
      <c r="AM131" s="113">
        <f t="shared" si="12"/>
        <v>0</v>
      </c>
      <c r="AN131">
        <f t="shared" si="13"/>
        <v>0</v>
      </c>
      <c r="AO131">
        <f t="shared" si="14"/>
        <v>0</v>
      </c>
      <c r="AP131">
        <f t="shared" si="15"/>
        <v>0</v>
      </c>
      <c r="AQ131">
        <f t="shared" si="16"/>
        <v>0</v>
      </c>
      <c r="AR131">
        <f t="shared" si="17"/>
        <v>0</v>
      </c>
      <c r="AS131">
        <f t="shared" si="18"/>
        <v>0</v>
      </c>
      <c r="AT131">
        <f t="shared" si="19"/>
        <v>0</v>
      </c>
      <c r="AU131">
        <f t="shared" si="20"/>
        <v>0</v>
      </c>
      <c r="AV131">
        <f t="shared" si="21"/>
        <v>0</v>
      </c>
      <c r="AW131">
        <f t="shared" si="22"/>
        <v>0</v>
      </c>
      <c r="AX131">
        <f t="shared" si="23"/>
        <v>0</v>
      </c>
    </row>
    <row r="132" spans="1:57" hidden="1" x14ac:dyDescent="0.25">
      <c r="A132" s="113">
        <v>129</v>
      </c>
      <c r="B132" s="176" t="s">
        <v>602</v>
      </c>
      <c r="C132" s="113">
        <v>1931</v>
      </c>
      <c r="D132" s="113">
        <v>2013</v>
      </c>
      <c r="E132" s="177" t="s">
        <v>10</v>
      </c>
      <c r="F132" s="177" t="s">
        <v>10</v>
      </c>
      <c r="G132" s="357"/>
      <c r="H132" s="357"/>
      <c r="I132" s="357"/>
      <c r="N132" s="113">
        <f>MATCH(A132,Entrada!$A$53:$A$372,0)</f>
        <v>129</v>
      </c>
      <c r="O132">
        <f>IF(NOT(ISNA($N132)),INDEX(Entrada!$C$53:$N$372,$N132,O$2),0)</f>
        <v>958</v>
      </c>
      <c r="P132">
        <f>IF(NOT(ISNA($N132)),INDEX(Entrada!$C$53:$N$372,$N132,P$2),0)</f>
        <v>953</v>
      </c>
      <c r="Q132">
        <f>IF(NOT(ISNA($N132)),INDEX(Entrada!$C$53:$N$372,$N132,Q$2),0)</f>
        <v>895</v>
      </c>
      <c r="R132">
        <f>IF(NOT(ISNA($N132)),INDEX(Entrada!$C$53:$N$372,$N132,R$2),0)</f>
        <v>652</v>
      </c>
      <c r="S132">
        <f>IF(NOT(ISNA($N132)),INDEX(Entrada!$C$53:$N$372,$N132,S$2),0)</f>
        <v>465</v>
      </c>
      <c r="T132">
        <f>IF(NOT(ISNA($N132)),INDEX(Entrada!$C$53:$N$372,$N132,T$2),0)</f>
        <v>393</v>
      </c>
      <c r="U132">
        <f>IF(NOT(ISNA($N132)),INDEX(Entrada!$C$53:$N$372,$N132,U$2),0)</f>
        <v>331</v>
      </c>
      <c r="V132" s="192">
        <f>IF(NOT(ISNA($N132)),INDEX(Entrada!$C$53:$N$372,$N132,V$2),0)</f>
        <v>283</v>
      </c>
      <c r="W132" s="192">
        <f>IF(NOT(ISNA($N132)),INDEX(Entrada!$C$53:$N$372,$N132,W$2),0)</f>
        <v>289</v>
      </c>
      <c r="X132" s="192">
        <f>IF(NOT(ISNA($N132)),INDEX(Entrada!$C$53:$N$372,$N132,X$2),0)</f>
        <v>341</v>
      </c>
      <c r="Y132" s="192">
        <f>IF(NOT(ISNA($N132)),INDEX(Entrada!$C$53:$N$372,$N132,Y$2),0)</f>
        <v>467</v>
      </c>
      <c r="Z132" s="192">
        <f>IF(NOT(ISNA($N132)),INDEX(Entrada!$C$53:$N$372,$N132,Z$2),0)</f>
        <v>698</v>
      </c>
      <c r="AA132" s="259">
        <f>IF(AND(NOT(_incrementaisPassadas),
      OR(
       AND(_semanaAtual&gt;Prevs!D$6,_tipo="Semanal"),
       AND(_mes&gt;AA$2,_tipo="Mensal")
      )), 0,
IF($G132&gt;0,INDEX($O$4:$Z$323,$G132,O$2),0)+IF($H132&gt;0,INDEX($O$4:$Z$323,$H132,O$2),0)+IF($I132&gt;0,INDEX($O$4:$Z$323,$I132,O$2),0)+IF($J132&gt;0,INDEX($O$4:$Z$323,$J132,O$2),0)+IF($K132&gt;0,INDEX($O$4:$Z$323,$K132,O$2),0)+IF($L132&gt;0,INDEX($O$4:$Z$323,$L132,O$2),0))</f>
        <v>0</v>
      </c>
      <c r="AB132" s="259">
        <f>IF(AND(NOT(_incrementaisPassadas),
      OR(
       AND(_semanaAtual&gt;Prevs!E$6,_tipo="Semanal"),
       AND(_mes&gt;AB$2,_tipo="Mensal")
      )), 0,
IF($G132&gt;0,INDEX($O$4:$Z$323,$G132,P$2),0)+IF($H132&gt;0,INDEX($O$4:$Z$323,$H132,P$2),0)+IF($I132&gt;0,INDEX($O$4:$Z$323,$I132,P$2),0)+IF($J132&gt;0,INDEX($O$4:$Z$323,$J132,P$2),0)+IF($K132&gt;0,INDEX($O$4:$Z$323,$K132,P$2),0)+IF($L132&gt;0,INDEX($O$4:$Z$323,$L132,P$2),0))</f>
        <v>0</v>
      </c>
      <c r="AC132" s="259">
        <f>IF(AND(NOT(_incrementaisPassadas),
      OR(
       AND(_semanaAtual&gt;Prevs!F$6,_tipo="Semanal"),
       AND(_mes&gt;AC$2,_tipo="Mensal")
      )), 0,
IF($G132&gt;0,INDEX($O$4:$Z$323,$G132,Q$2),0)+IF($H132&gt;0,INDEX($O$4:$Z$323,$H132,Q$2),0)+IF($I132&gt;0,INDEX($O$4:$Z$323,$I132,Q$2),0)+IF($J132&gt;0,INDEX($O$4:$Z$323,$J132,Q$2),0)+IF($K132&gt;0,INDEX($O$4:$Z$323,$K132,Q$2),0)+IF($L132&gt;0,INDEX($O$4:$Z$323,$L132,Q$2),0))</f>
        <v>0</v>
      </c>
      <c r="AD132" s="259">
        <f>IF(AND(NOT(_incrementaisPassadas),
      OR(
       AND(_semanaAtual&gt;Prevs!G$6,_tipo="Semanal"),
       AND(_mes&gt;AD$2,_tipo="Mensal")
      )), 0,
IF($G132&gt;0,INDEX($O$4:$Z$323,$G132,R$2),0)+IF($H132&gt;0,INDEX($O$4:$Z$323,$H132,R$2),0)+IF($I132&gt;0,INDEX($O$4:$Z$323,$I132,R$2),0)+IF($J132&gt;0,INDEX($O$4:$Z$323,$J132,R$2),0)+IF($K132&gt;0,INDEX($O$4:$Z$323,$K132,R$2),0)+IF($L132&gt;0,INDEX($O$4:$Z$323,$L132,R$2),0))</f>
        <v>0</v>
      </c>
      <c r="AE132" s="259">
        <f>IF(AND(NOT(_incrementaisPassadas),
      OR(
       AND(_semanaAtual&gt;Prevs!H$6,_tipo="Semanal"),
       AND(_mes&gt;AE$2,_tipo="Mensal")
      )), 0,
IF($G132&gt;0,INDEX($O$4:$Z$323,$G132,S$2),0)+IF($H132&gt;0,INDEX($O$4:$Z$323,$H132,S$2),0)+IF($I132&gt;0,INDEX($O$4:$Z$323,$I132,S$2),0)+IF($J132&gt;0,INDEX($O$4:$Z$323,$J132,S$2),0)+IF($K132&gt;0,INDEX($O$4:$Z$323,$K132,S$2),0)+IF($L132&gt;0,INDEX($O$4:$Z$323,$L132,S$2),0))</f>
        <v>0</v>
      </c>
      <c r="AF132" s="259">
        <f>IF(AND(NOT(_incrementaisPassadas),
      OR(
       AND(_semanaAtual&gt;Prevs!I$6,_tipo="Semanal"),
       AND(_mes&gt;AF$2,_tipo="Mensal")
      )), 0,
IF($G132&gt;0,INDEX($O$4:$Z$323,$G132,T$2),0)+IF($H132&gt;0,INDEX($O$4:$Z$323,$H132,T$2),0)+IF($I132&gt;0,INDEX($O$4:$Z$323,$I132,T$2),0)+IF($J132&gt;0,INDEX($O$4:$Z$323,$J132,T$2),0)+IF($K132&gt;0,INDEX($O$4:$Z$323,$K132,T$2),0)+IF($L132&gt;0,INDEX($O$4:$Z$323,$L132,T$2),0))</f>
        <v>0</v>
      </c>
      <c r="AG132" s="259">
        <f>IF(AND(NOT(_incrementaisPassadas),
      OR(
       AND(_semanaAtual&gt;Prevs!J$6,_tipo="Semanal"),
       AND(_mes&gt;AG$2,_tipo="Mensal")
      )), 0,
IF($G132&gt;0,INDEX($O$4:$Z$323,$G132,U$2),0)+IF($H132&gt;0,INDEX($O$4:$Z$323,$H132,U$2),0)+IF($I132&gt;0,INDEX($O$4:$Z$323,$I132,U$2),0)+IF($J132&gt;0,INDEX($O$4:$Z$323,$J132,U$2),0)+IF($K132&gt;0,INDEX($O$4:$Z$323,$K132,U$2),0)+IF($L132&gt;0,INDEX($O$4:$Z$323,$L132,U$2),0))</f>
        <v>0</v>
      </c>
      <c r="AH132" s="259">
        <f>IF(AND(NOT(_incrementaisPassadas),
      OR(
       AND(_semanaAtual&gt;Prevs!K$6,_tipo="Semanal"),
       AND(_mes&gt;AH$2,_tipo="Mensal")
      )), 0,
IF($G132&gt;0,INDEX($O$4:$Z$323,$G132,V$2),0)+IF($H132&gt;0,INDEX($O$4:$Z$323,$H132,V$2),0)+IF($I132&gt;0,INDEX($O$4:$Z$323,$I132,V$2),0)+IF($J132&gt;0,INDEX($O$4:$Z$323,$J132,V$2),0)+IF($K132&gt;0,INDEX($O$4:$Z$323,$K132,V$2),0)+IF($L132&gt;0,INDEX($O$4:$Z$323,$L132,V$2),0))</f>
        <v>0</v>
      </c>
      <c r="AI132" s="259">
        <f>IF(AND(NOT(_incrementaisPassadas),
      OR(
       AND(_semanaAtual&gt;Prevs!L$6,_tipo="Semanal"),
       AND(_mes&gt;AI$2,_tipo="Mensal")
      )), 0,
IF($G132&gt;0,INDEX($O$4:$Z$323,$G132,W$2),0)+IF($H132&gt;0,INDEX($O$4:$Z$323,$H132,W$2),0)+IF($I132&gt;0,INDEX($O$4:$Z$323,$I132,W$2),0)+IF($J132&gt;0,INDEX($O$4:$Z$323,$J132,W$2),0)+IF($K132&gt;0,INDEX($O$4:$Z$323,$K132,W$2),0)+IF($L132&gt;0,INDEX($O$4:$Z$323,$L132,W$2),0))</f>
        <v>0</v>
      </c>
      <c r="AJ132" s="259">
        <f>IF(AND(NOT(_incrementaisPassadas),
      OR(
       AND(_semanaAtual&gt;Prevs!M$6,_tipo="Semanal"),
       AND(_mes&gt;AJ$2,_tipo="Mensal")
      )), 0,
IF($G132&gt;0,INDEX($O$4:$Z$323,$G132,X$2),0)+IF($H132&gt;0,INDEX($O$4:$Z$323,$H132,X$2),0)+IF($I132&gt;0,INDEX($O$4:$Z$323,$I132,X$2),0)+IF($J132&gt;0,INDEX($O$4:$Z$323,$J132,X$2),0)+IF($K132&gt;0,INDEX($O$4:$Z$323,$K132,X$2),0)+IF($L132&gt;0,INDEX($O$4:$Z$323,$L132,X$2),0))</f>
        <v>0</v>
      </c>
      <c r="AK132" s="259">
        <f>IF(AND(NOT(_incrementaisPassadas),
      OR(
       AND(_semanaAtual&gt;Prevs!N$6,_tipo="Semanal"),
       AND(_mes&gt;AK$2,_tipo="Mensal")
      )), 0,
IF($G132&gt;0,INDEX($O$4:$Z$323,$G132,Y$2),0)+IF($H132&gt;0,INDEX($O$4:$Z$323,$H132,Y$2),0)+IF($I132&gt;0,INDEX($O$4:$Z$323,$I132,Y$2),0)+IF($J132&gt;0,INDEX($O$4:$Z$323,$J132,Y$2),0)+IF($K132&gt;0,INDEX($O$4:$Z$323,$K132,Y$2),0)+IF($L132&gt;0,INDEX($O$4:$Z$323,$L132,Y$2),0))</f>
        <v>0</v>
      </c>
      <c r="AL132" s="259">
        <f>IF(AND(NOT(_incrementaisPassadas),
      OR(
       AND(_semanaAtual&gt;Prevs!O$6,_tipo="Semanal"),
       AND(_mes&gt;AL$2,_tipo="Mensal")
      )), 0,
IF($G132&gt;0,INDEX($O$4:$Z$323,$G132,Z$2),0)+IF($H132&gt;0,INDEX($O$4:$Z$323,$H132,Z$2),0)+IF($I132&gt;0,INDEX($O$4:$Z$323,$I132,Z$2),0)+IF($J132&gt;0,INDEX($O$4:$Z$323,$J132,Z$2),0)+IF($K132&gt;0,INDEX($O$4:$Z$323,$K132,Z$2),0)+IF($L132&gt;0,INDEX($O$4:$Z$323,$L132,Z$2),0))</f>
        <v>0</v>
      </c>
      <c r="AM132" s="113">
        <f t="shared" ref="AM132:AM195" si="24">MAX(O132-AA132,0)</f>
        <v>958</v>
      </c>
      <c r="AN132">
        <f t="shared" ref="AN132:AN195" si="25">MAX(P132-AB132,0)</f>
        <v>953</v>
      </c>
      <c r="AO132">
        <f t="shared" ref="AO132:AO195" si="26">MAX(Q132-AC132,0)</f>
        <v>895</v>
      </c>
      <c r="AP132">
        <f t="shared" ref="AP132:AP195" si="27">MAX(R132-AD132,0)</f>
        <v>652</v>
      </c>
      <c r="AQ132">
        <f t="shared" ref="AQ132:AQ195" si="28">MAX(S132-AE132,0)</f>
        <v>465</v>
      </c>
      <c r="AR132">
        <f t="shared" ref="AR132:AR195" si="29">MAX(T132-AF132,0)</f>
        <v>393</v>
      </c>
      <c r="AS132">
        <f t="shared" ref="AS132:AS195" si="30">MAX(U132-AG132,0)</f>
        <v>331</v>
      </c>
      <c r="AT132">
        <f t="shared" ref="AT132:AT195" si="31">MAX(V132-AH132,0)</f>
        <v>283</v>
      </c>
      <c r="AU132">
        <f t="shared" ref="AU132:AU195" si="32">MAX(W132-AI132,0)</f>
        <v>289</v>
      </c>
      <c r="AV132">
        <f t="shared" ref="AV132:AV195" si="33">MAX(X132-AJ132,0)</f>
        <v>341</v>
      </c>
      <c r="AW132">
        <f t="shared" ref="AW132:AW195" si="34">MAX(Y132-AK132,0)</f>
        <v>467</v>
      </c>
      <c r="AX132">
        <f t="shared" ref="AX132:AX195" si="35">MAX(Z132-AL132,0)</f>
        <v>698</v>
      </c>
      <c r="BC132" s="259">
        <v>198</v>
      </c>
      <c r="BD132" s="259">
        <v>203</v>
      </c>
    </row>
    <row r="133" spans="1:57" hidden="1" x14ac:dyDescent="0.25">
      <c r="A133" s="113">
        <v>130</v>
      </c>
      <c r="B133" s="176" t="s">
        <v>603</v>
      </c>
      <c r="C133" s="113">
        <v>1931</v>
      </c>
      <c r="D133" s="113">
        <v>2013</v>
      </c>
      <c r="E133" s="177" t="s">
        <v>10</v>
      </c>
      <c r="F133" s="177" t="s">
        <v>10</v>
      </c>
      <c r="G133" s="357"/>
      <c r="H133" s="357"/>
      <c r="I133" s="357"/>
      <c r="N133" s="113">
        <f>MATCH(A133,Entrada!$A$53:$A$372,0)</f>
        <v>130</v>
      </c>
      <c r="O133">
        <f>IF(NOT(ISNA($N133)),INDEX(Entrada!$C$53:$N$372,$N133,O$2),0)</f>
        <v>1070</v>
      </c>
      <c r="P133">
        <f>IF(NOT(ISNA($N133)),INDEX(Entrada!$C$53:$N$372,$N133,P$2),0)</f>
        <v>1068</v>
      </c>
      <c r="Q133">
        <f>IF(NOT(ISNA($N133)),INDEX(Entrada!$C$53:$N$372,$N133,Q$2),0)</f>
        <v>1002</v>
      </c>
      <c r="R133">
        <f>IF(NOT(ISNA($N133)),INDEX(Entrada!$C$53:$N$372,$N133,R$2),0)</f>
        <v>725</v>
      </c>
      <c r="S133">
        <f>IF(NOT(ISNA($N133)),INDEX(Entrada!$C$53:$N$372,$N133,S$2),0)</f>
        <v>514</v>
      </c>
      <c r="T133">
        <f>IF(NOT(ISNA($N133)),INDEX(Entrada!$C$53:$N$372,$N133,T$2),0)</f>
        <v>433</v>
      </c>
      <c r="U133">
        <f>IF(NOT(ISNA($N133)),INDEX(Entrada!$C$53:$N$372,$N133,U$2),0)</f>
        <v>364</v>
      </c>
      <c r="V133" s="192">
        <f>IF(NOT(ISNA($N133)),INDEX(Entrada!$C$53:$N$372,$N133,V$2),0)</f>
        <v>311</v>
      </c>
      <c r="W133" s="192">
        <f>IF(NOT(ISNA($N133)),INDEX(Entrada!$C$53:$N$372,$N133,W$2),0)</f>
        <v>317</v>
      </c>
      <c r="X133" s="192">
        <f>IF(NOT(ISNA($N133)),INDEX(Entrada!$C$53:$N$372,$N133,X$2),0)</f>
        <v>377</v>
      </c>
      <c r="Y133" s="192">
        <f>IF(NOT(ISNA($N133)),INDEX(Entrada!$C$53:$N$372,$N133,Y$2),0)</f>
        <v>518</v>
      </c>
      <c r="Z133" s="192">
        <f>IF(NOT(ISNA($N133)),INDEX(Entrada!$C$53:$N$372,$N133,Z$2),0)</f>
        <v>780</v>
      </c>
      <c r="AA133" s="259">
        <f>IF(AND(NOT(_incrementaisPassadas),
      OR(
       AND(_semanaAtual&gt;Prevs!D$6,_tipo="Semanal"),
       AND(_mes&gt;AA$2,_tipo="Mensal")
      )), 0,
IF($G133&gt;0,INDEX($O$4:$Z$323,$G133,O$2),0)+IF($H133&gt;0,INDEX($O$4:$Z$323,$H133,O$2),0)+IF($I133&gt;0,INDEX($O$4:$Z$323,$I133,O$2),0)+IF($J133&gt;0,INDEX($O$4:$Z$323,$J133,O$2),0)+IF($K133&gt;0,INDEX($O$4:$Z$323,$K133,O$2),0)+IF($L133&gt;0,INDEX($O$4:$Z$323,$L133,O$2),0))</f>
        <v>0</v>
      </c>
      <c r="AB133" s="259">
        <f>IF(AND(NOT(_incrementaisPassadas),
      OR(
       AND(_semanaAtual&gt;Prevs!E$6,_tipo="Semanal"),
       AND(_mes&gt;AB$2,_tipo="Mensal")
      )), 0,
IF($G133&gt;0,INDEX($O$4:$Z$323,$G133,P$2),0)+IF($H133&gt;0,INDEX($O$4:$Z$323,$H133,P$2),0)+IF($I133&gt;0,INDEX($O$4:$Z$323,$I133,P$2),0)+IF($J133&gt;0,INDEX($O$4:$Z$323,$J133,P$2),0)+IF($K133&gt;0,INDEX($O$4:$Z$323,$K133,P$2),0)+IF($L133&gt;0,INDEX($O$4:$Z$323,$L133,P$2),0))</f>
        <v>0</v>
      </c>
      <c r="AC133" s="259">
        <f>IF(AND(NOT(_incrementaisPassadas),
      OR(
       AND(_semanaAtual&gt;Prevs!F$6,_tipo="Semanal"),
       AND(_mes&gt;AC$2,_tipo="Mensal")
      )), 0,
IF($G133&gt;0,INDEX($O$4:$Z$323,$G133,Q$2),0)+IF($H133&gt;0,INDEX($O$4:$Z$323,$H133,Q$2),0)+IF($I133&gt;0,INDEX($O$4:$Z$323,$I133,Q$2),0)+IF($J133&gt;0,INDEX($O$4:$Z$323,$J133,Q$2),0)+IF($K133&gt;0,INDEX($O$4:$Z$323,$K133,Q$2),0)+IF($L133&gt;0,INDEX($O$4:$Z$323,$L133,Q$2),0))</f>
        <v>0</v>
      </c>
      <c r="AD133" s="259">
        <f>IF(AND(NOT(_incrementaisPassadas),
      OR(
       AND(_semanaAtual&gt;Prevs!G$6,_tipo="Semanal"),
       AND(_mes&gt;AD$2,_tipo="Mensal")
      )), 0,
IF($G133&gt;0,INDEX($O$4:$Z$323,$G133,R$2),0)+IF($H133&gt;0,INDEX($O$4:$Z$323,$H133,R$2),0)+IF($I133&gt;0,INDEX($O$4:$Z$323,$I133,R$2),0)+IF($J133&gt;0,INDEX($O$4:$Z$323,$J133,R$2),0)+IF($K133&gt;0,INDEX($O$4:$Z$323,$K133,R$2),0)+IF($L133&gt;0,INDEX($O$4:$Z$323,$L133,R$2),0))</f>
        <v>0</v>
      </c>
      <c r="AE133" s="259">
        <f>IF(AND(NOT(_incrementaisPassadas),
      OR(
       AND(_semanaAtual&gt;Prevs!H$6,_tipo="Semanal"),
       AND(_mes&gt;AE$2,_tipo="Mensal")
      )), 0,
IF($G133&gt;0,INDEX($O$4:$Z$323,$G133,S$2),0)+IF($H133&gt;0,INDEX($O$4:$Z$323,$H133,S$2),0)+IF($I133&gt;0,INDEX($O$4:$Z$323,$I133,S$2),0)+IF($J133&gt;0,INDEX($O$4:$Z$323,$J133,S$2),0)+IF($K133&gt;0,INDEX($O$4:$Z$323,$K133,S$2),0)+IF($L133&gt;0,INDEX($O$4:$Z$323,$L133,S$2),0))</f>
        <v>0</v>
      </c>
      <c r="AF133" s="259">
        <f>IF(AND(NOT(_incrementaisPassadas),
      OR(
       AND(_semanaAtual&gt;Prevs!I$6,_tipo="Semanal"),
       AND(_mes&gt;AF$2,_tipo="Mensal")
      )), 0,
IF($G133&gt;0,INDEX($O$4:$Z$323,$G133,T$2),0)+IF($H133&gt;0,INDEX($O$4:$Z$323,$H133,T$2),0)+IF($I133&gt;0,INDEX($O$4:$Z$323,$I133,T$2),0)+IF($J133&gt;0,INDEX($O$4:$Z$323,$J133,T$2),0)+IF($K133&gt;0,INDEX($O$4:$Z$323,$K133,T$2),0)+IF($L133&gt;0,INDEX($O$4:$Z$323,$L133,T$2),0))</f>
        <v>0</v>
      </c>
      <c r="AG133" s="259">
        <f>IF(AND(NOT(_incrementaisPassadas),
      OR(
       AND(_semanaAtual&gt;Prevs!J$6,_tipo="Semanal"),
       AND(_mes&gt;AG$2,_tipo="Mensal")
      )), 0,
IF($G133&gt;0,INDEX($O$4:$Z$323,$G133,U$2),0)+IF($H133&gt;0,INDEX($O$4:$Z$323,$H133,U$2),0)+IF($I133&gt;0,INDEX($O$4:$Z$323,$I133,U$2),0)+IF($J133&gt;0,INDEX($O$4:$Z$323,$J133,U$2),0)+IF($K133&gt;0,INDEX($O$4:$Z$323,$K133,U$2),0)+IF($L133&gt;0,INDEX($O$4:$Z$323,$L133,U$2),0))</f>
        <v>0</v>
      </c>
      <c r="AH133" s="259">
        <f>IF(AND(NOT(_incrementaisPassadas),
      OR(
       AND(_semanaAtual&gt;Prevs!K$6,_tipo="Semanal"),
       AND(_mes&gt;AH$2,_tipo="Mensal")
      )), 0,
IF($G133&gt;0,INDEX($O$4:$Z$323,$G133,V$2),0)+IF($H133&gt;0,INDEX($O$4:$Z$323,$H133,V$2),0)+IF($I133&gt;0,INDEX($O$4:$Z$323,$I133,V$2),0)+IF($J133&gt;0,INDEX($O$4:$Z$323,$J133,V$2),0)+IF($K133&gt;0,INDEX($O$4:$Z$323,$K133,V$2),0)+IF($L133&gt;0,INDEX($O$4:$Z$323,$L133,V$2),0))</f>
        <v>0</v>
      </c>
      <c r="AI133" s="259">
        <f>IF(AND(NOT(_incrementaisPassadas),
      OR(
       AND(_semanaAtual&gt;Prevs!L$6,_tipo="Semanal"),
       AND(_mes&gt;AI$2,_tipo="Mensal")
      )), 0,
IF($G133&gt;0,INDEX($O$4:$Z$323,$G133,W$2),0)+IF($H133&gt;0,INDEX($O$4:$Z$323,$H133,W$2),0)+IF($I133&gt;0,INDEX($O$4:$Z$323,$I133,W$2),0)+IF($J133&gt;0,INDEX($O$4:$Z$323,$J133,W$2),0)+IF($K133&gt;0,INDEX($O$4:$Z$323,$K133,W$2),0)+IF($L133&gt;0,INDEX($O$4:$Z$323,$L133,W$2),0))</f>
        <v>0</v>
      </c>
      <c r="AJ133" s="259">
        <f>IF(AND(NOT(_incrementaisPassadas),
      OR(
       AND(_semanaAtual&gt;Prevs!M$6,_tipo="Semanal"),
       AND(_mes&gt;AJ$2,_tipo="Mensal")
      )), 0,
IF($G133&gt;0,INDEX($O$4:$Z$323,$G133,X$2),0)+IF($H133&gt;0,INDEX($O$4:$Z$323,$H133,X$2),0)+IF($I133&gt;0,INDEX($O$4:$Z$323,$I133,X$2),0)+IF($J133&gt;0,INDEX($O$4:$Z$323,$J133,X$2),0)+IF($K133&gt;0,INDEX($O$4:$Z$323,$K133,X$2),0)+IF($L133&gt;0,INDEX($O$4:$Z$323,$L133,X$2),0))</f>
        <v>0</v>
      </c>
      <c r="AK133" s="259">
        <f>IF(AND(NOT(_incrementaisPassadas),
      OR(
       AND(_semanaAtual&gt;Prevs!N$6,_tipo="Semanal"),
       AND(_mes&gt;AK$2,_tipo="Mensal")
      )), 0,
IF($G133&gt;0,INDEX($O$4:$Z$323,$G133,Y$2),0)+IF($H133&gt;0,INDEX($O$4:$Z$323,$H133,Y$2),0)+IF($I133&gt;0,INDEX($O$4:$Z$323,$I133,Y$2),0)+IF($J133&gt;0,INDEX($O$4:$Z$323,$J133,Y$2),0)+IF($K133&gt;0,INDEX($O$4:$Z$323,$K133,Y$2),0)+IF($L133&gt;0,INDEX($O$4:$Z$323,$L133,Y$2),0))</f>
        <v>0</v>
      </c>
      <c r="AL133" s="259">
        <f>IF(AND(NOT(_incrementaisPassadas),
      OR(
       AND(_semanaAtual&gt;Prevs!O$6,_tipo="Semanal"),
       AND(_mes&gt;AL$2,_tipo="Mensal")
      )), 0,
IF($G133&gt;0,INDEX($O$4:$Z$323,$G133,Z$2),0)+IF($H133&gt;0,INDEX($O$4:$Z$323,$H133,Z$2),0)+IF($I133&gt;0,INDEX($O$4:$Z$323,$I133,Z$2),0)+IF($J133&gt;0,INDEX($O$4:$Z$323,$J133,Z$2),0)+IF($K133&gt;0,INDEX($O$4:$Z$323,$K133,Z$2),0)+IF($L133&gt;0,INDEX($O$4:$Z$323,$L133,Z$2),0))</f>
        <v>0</v>
      </c>
      <c r="AM133" s="113">
        <f t="shared" si="24"/>
        <v>1070</v>
      </c>
      <c r="AN133">
        <f t="shared" si="25"/>
        <v>1068</v>
      </c>
      <c r="AO133">
        <f t="shared" si="26"/>
        <v>1002</v>
      </c>
      <c r="AP133">
        <f t="shared" si="27"/>
        <v>725</v>
      </c>
      <c r="AQ133">
        <f t="shared" si="28"/>
        <v>514</v>
      </c>
      <c r="AR133">
        <f t="shared" si="29"/>
        <v>433</v>
      </c>
      <c r="AS133">
        <f t="shared" si="30"/>
        <v>364</v>
      </c>
      <c r="AT133">
        <f t="shared" si="31"/>
        <v>311</v>
      </c>
      <c r="AU133">
        <f t="shared" si="32"/>
        <v>317</v>
      </c>
      <c r="AV133">
        <f t="shared" si="33"/>
        <v>377</v>
      </c>
      <c r="AW133">
        <f t="shared" si="34"/>
        <v>518</v>
      </c>
      <c r="AX133">
        <f t="shared" si="35"/>
        <v>780</v>
      </c>
      <c r="BC133" s="259">
        <v>129</v>
      </c>
    </row>
    <row r="134" spans="1:57" hidden="1" x14ac:dyDescent="0.25">
      <c r="A134" s="113">
        <v>131</v>
      </c>
      <c r="B134" s="176" t="s">
        <v>357</v>
      </c>
      <c r="C134" s="113">
        <v>1931</v>
      </c>
      <c r="D134" s="113">
        <v>2013</v>
      </c>
      <c r="E134" s="179" t="s">
        <v>10</v>
      </c>
      <c r="F134" s="180" t="s">
        <v>358</v>
      </c>
      <c r="G134" s="357"/>
      <c r="H134" s="357"/>
      <c r="I134" s="357"/>
      <c r="N134" s="113">
        <f>MATCH(A134,Entrada!$A$53:$A$372,0)</f>
        <v>131</v>
      </c>
      <c r="O134">
        <f>IF(NOT(ISNA($N134)),INDEX(Entrada!$C$53:$N$372,$N134,O$2),0)</f>
        <v>143</v>
      </c>
      <c r="P134">
        <f>IF(NOT(ISNA($N134)),INDEX(Entrada!$C$53:$N$372,$N134,P$2),0)</f>
        <v>142</v>
      </c>
      <c r="Q134">
        <f>IF(NOT(ISNA($N134)),INDEX(Entrada!$C$53:$N$372,$N134,Q$2),0)</f>
        <v>144</v>
      </c>
      <c r="R134">
        <f>IF(NOT(ISNA($N134)),INDEX(Entrada!$C$53:$N$372,$N134,R$2),0)</f>
        <v>142</v>
      </c>
      <c r="S134">
        <f>IF(NOT(ISNA($N134)),INDEX(Entrada!$C$53:$N$372,$N134,S$2),0)</f>
        <v>133</v>
      </c>
      <c r="T134">
        <f>IF(NOT(ISNA($N134)),INDEX(Entrada!$C$53:$N$372,$N134,T$2),0)</f>
        <v>121</v>
      </c>
      <c r="U134" s="186">
        <f>IF(NOT(ISNA($N134)),INDEX(Entrada!$C$53:$N$372,$N134,U$2),0)</f>
        <v>109</v>
      </c>
      <c r="V134" s="192">
        <f>IF(NOT(ISNA($N134)),INDEX(Entrada!$C$53:$N$372,$N134,V$2),0)</f>
        <v>95</v>
      </c>
      <c r="W134" s="192">
        <f>IF(NOT(ISNA($N134)),INDEX(Entrada!$C$53:$N$372,$N134,W$2),0)</f>
        <v>96</v>
      </c>
      <c r="X134" s="192">
        <f>IF(NOT(ISNA($N134)),INDEX(Entrada!$C$53:$N$372,$N134,X$2),0)</f>
        <v>111</v>
      </c>
      <c r="Y134" s="192">
        <f>IF(NOT(ISNA($N134)),INDEX(Entrada!$C$53:$N$372,$N134,Y$2),0)</f>
        <v>131</v>
      </c>
      <c r="Z134" s="192">
        <f>IF(NOT(ISNA($N134)),INDEX(Entrada!$C$53:$N$372,$N134,Z$2),0)</f>
        <v>141</v>
      </c>
      <c r="AA134" s="259">
        <f>IF(AND(NOT(_incrementaisPassadas),
      OR(
       AND(_semanaAtual&gt;Prevs!D$6,_tipo="Semanal"),
       AND(_mes&gt;AA$2,_tipo="Mensal")
      )), 0,
IF($G134&gt;0,INDEX($O$4:$Z$323,$G134,O$2),0)+IF($H134&gt;0,INDEX($O$4:$Z$323,$H134,O$2),0)+IF($I134&gt;0,INDEX($O$4:$Z$323,$I134,O$2),0)+IF($J134&gt;0,INDEX($O$4:$Z$323,$J134,O$2),0)+IF($K134&gt;0,INDEX($O$4:$Z$323,$K134,O$2),0)+IF($L134&gt;0,INDEX($O$4:$Z$323,$L134,O$2),0))</f>
        <v>0</v>
      </c>
      <c r="AB134" s="259">
        <f>IF(AND(NOT(_incrementaisPassadas),
      OR(
       AND(_semanaAtual&gt;Prevs!E$6,_tipo="Semanal"),
       AND(_mes&gt;AB$2,_tipo="Mensal")
      )), 0,
IF($G134&gt;0,INDEX($O$4:$Z$323,$G134,P$2),0)+IF($H134&gt;0,INDEX($O$4:$Z$323,$H134,P$2),0)+IF($I134&gt;0,INDEX($O$4:$Z$323,$I134,P$2),0)+IF($J134&gt;0,INDEX($O$4:$Z$323,$J134,P$2),0)+IF($K134&gt;0,INDEX($O$4:$Z$323,$K134,P$2),0)+IF($L134&gt;0,INDEX($O$4:$Z$323,$L134,P$2),0))</f>
        <v>0</v>
      </c>
      <c r="AC134" s="259">
        <f>IF(AND(NOT(_incrementaisPassadas),
      OR(
       AND(_semanaAtual&gt;Prevs!F$6,_tipo="Semanal"),
       AND(_mes&gt;AC$2,_tipo="Mensal")
      )), 0,
IF($G134&gt;0,INDEX($O$4:$Z$323,$G134,Q$2),0)+IF($H134&gt;0,INDEX($O$4:$Z$323,$H134,Q$2),0)+IF($I134&gt;0,INDEX($O$4:$Z$323,$I134,Q$2),0)+IF($J134&gt;0,INDEX($O$4:$Z$323,$J134,Q$2),0)+IF($K134&gt;0,INDEX($O$4:$Z$323,$K134,Q$2),0)+IF($L134&gt;0,INDEX($O$4:$Z$323,$L134,Q$2),0))</f>
        <v>0</v>
      </c>
      <c r="AD134" s="259">
        <f>IF(AND(NOT(_incrementaisPassadas),
      OR(
       AND(_semanaAtual&gt;Prevs!G$6,_tipo="Semanal"),
       AND(_mes&gt;AD$2,_tipo="Mensal")
      )), 0,
IF($G134&gt;0,INDEX($O$4:$Z$323,$G134,R$2),0)+IF($H134&gt;0,INDEX($O$4:$Z$323,$H134,R$2),0)+IF($I134&gt;0,INDEX($O$4:$Z$323,$I134,R$2),0)+IF($J134&gt;0,INDEX($O$4:$Z$323,$J134,R$2),0)+IF($K134&gt;0,INDEX($O$4:$Z$323,$K134,R$2),0)+IF($L134&gt;0,INDEX($O$4:$Z$323,$L134,R$2),0))</f>
        <v>0</v>
      </c>
      <c r="AE134" s="259">
        <f>IF(AND(NOT(_incrementaisPassadas),
      OR(
       AND(_semanaAtual&gt;Prevs!H$6,_tipo="Semanal"),
       AND(_mes&gt;AE$2,_tipo="Mensal")
      )), 0,
IF($G134&gt;0,INDEX($O$4:$Z$323,$G134,S$2),0)+IF($H134&gt;0,INDEX($O$4:$Z$323,$H134,S$2),0)+IF($I134&gt;0,INDEX($O$4:$Z$323,$I134,S$2),0)+IF($J134&gt;0,INDEX($O$4:$Z$323,$J134,S$2),0)+IF($K134&gt;0,INDEX($O$4:$Z$323,$K134,S$2),0)+IF($L134&gt;0,INDEX($O$4:$Z$323,$L134,S$2),0))</f>
        <v>0</v>
      </c>
      <c r="AF134" s="259">
        <f>IF(AND(NOT(_incrementaisPassadas),
      OR(
       AND(_semanaAtual&gt;Prevs!I$6,_tipo="Semanal"),
       AND(_mes&gt;AF$2,_tipo="Mensal")
      )), 0,
IF($G134&gt;0,INDEX($O$4:$Z$323,$G134,T$2),0)+IF($H134&gt;0,INDEX($O$4:$Z$323,$H134,T$2),0)+IF($I134&gt;0,INDEX($O$4:$Z$323,$I134,T$2),0)+IF($J134&gt;0,INDEX($O$4:$Z$323,$J134,T$2),0)+IF($K134&gt;0,INDEX($O$4:$Z$323,$K134,T$2),0)+IF($L134&gt;0,INDEX($O$4:$Z$323,$L134,T$2),0))</f>
        <v>0</v>
      </c>
      <c r="AG134" s="259">
        <f>IF(AND(NOT(_incrementaisPassadas),
      OR(
       AND(_semanaAtual&gt;Prevs!J$6,_tipo="Semanal"),
       AND(_mes&gt;AG$2,_tipo="Mensal")
      )), 0,
IF($G134&gt;0,INDEX($O$4:$Z$323,$G134,U$2),0)+IF($H134&gt;0,INDEX($O$4:$Z$323,$H134,U$2),0)+IF($I134&gt;0,INDEX($O$4:$Z$323,$I134,U$2),0)+IF($J134&gt;0,INDEX($O$4:$Z$323,$J134,U$2),0)+IF($K134&gt;0,INDEX($O$4:$Z$323,$K134,U$2),0)+IF($L134&gt;0,INDEX($O$4:$Z$323,$L134,U$2),0))</f>
        <v>0</v>
      </c>
      <c r="AH134" s="259">
        <f>IF(AND(NOT(_incrementaisPassadas),
      OR(
       AND(_semanaAtual&gt;Prevs!K$6,_tipo="Semanal"),
       AND(_mes&gt;AH$2,_tipo="Mensal")
      )), 0,
IF($G134&gt;0,INDEX($O$4:$Z$323,$G134,V$2),0)+IF($H134&gt;0,INDEX($O$4:$Z$323,$H134,V$2),0)+IF($I134&gt;0,INDEX($O$4:$Z$323,$I134,V$2),0)+IF($J134&gt;0,INDEX($O$4:$Z$323,$J134,V$2),0)+IF($K134&gt;0,INDEX($O$4:$Z$323,$K134,V$2),0)+IF($L134&gt;0,INDEX($O$4:$Z$323,$L134,V$2),0))</f>
        <v>0</v>
      </c>
      <c r="AI134" s="259">
        <f>IF(AND(NOT(_incrementaisPassadas),
      OR(
       AND(_semanaAtual&gt;Prevs!L$6,_tipo="Semanal"),
       AND(_mes&gt;AI$2,_tipo="Mensal")
      )), 0,
IF($G134&gt;0,INDEX($O$4:$Z$323,$G134,W$2),0)+IF($H134&gt;0,INDEX($O$4:$Z$323,$H134,W$2),0)+IF($I134&gt;0,INDEX($O$4:$Z$323,$I134,W$2),0)+IF($J134&gt;0,INDEX($O$4:$Z$323,$J134,W$2),0)+IF($K134&gt;0,INDEX($O$4:$Z$323,$K134,W$2),0)+IF($L134&gt;0,INDEX($O$4:$Z$323,$L134,W$2),0))</f>
        <v>0</v>
      </c>
      <c r="AJ134" s="259">
        <f>IF(AND(NOT(_incrementaisPassadas),
      OR(
       AND(_semanaAtual&gt;Prevs!M$6,_tipo="Semanal"),
       AND(_mes&gt;AJ$2,_tipo="Mensal")
      )), 0,
IF($G134&gt;0,INDEX($O$4:$Z$323,$G134,X$2),0)+IF($H134&gt;0,INDEX($O$4:$Z$323,$H134,X$2),0)+IF($I134&gt;0,INDEX($O$4:$Z$323,$I134,X$2),0)+IF($J134&gt;0,INDEX($O$4:$Z$323,$J134,X$2),0)+IF($K134&gt;0,INDEX($O$4:$Z$323,$K134,X$2),0)+IF($L134&gt;0,INDEX($O$4:$Z$323,$L134,X$2),0))</f>
        <v>0</v>
      </c>
      <c r="AK134" s="259">
        <f>IF(AND(NOT(_incrementaisPassadas),
      OR(
       AND(_semanaAtual&gt;Prevs!N$6,_tipo="Semanal"),
       AND(_mes&gt;AK$2,_tipo="Mensal")
      )), 0,
IF($G134&gt;0,INDEX($O$4:$Z$323,$G134,Y$2),0)+IF($H134&gt;0,INDEX($O$4:$Z$323,$H134,Y$2),0)+IF($I134&gt;0,INDEX($O$4:$Z$323,$I134,Y$2),0)+IF($J134&gt;0,INDEX($O$4:$Z$323,$J134,Y$2),0)+IF($K134&gt;0,INDEX($O$4:$Z$323,$K134,Y$2),0)+IF($L134&gt;0,INDEX($O$4:$Z$323,$L134,Y$2),0))</f>
        <v>0</v>
      </c>
      <c r="AL134" s="259">
        <f>IF(AND(NOT(_incrementaisPassadas),
      OR(
       AND(_semanaAtual&gt;Prevs!O$6,_tipo="Semanal"),
       AND(_mes&gt;AL$2,_tipo="Mensal")
      )), 0,
IF($G134&gt;0,INDEX($O$4:$Z$323,$G134,Z$2),0)+IF($H134&gt;0,INDEX($O$4:$Z$323,$H134,Z$2),0)+IF($I134&gt;0,INDEX($O$4:$Z$323,$I134,Z$2),0)+IF($J134&gt;0,INDEX($O$4:$Z$323,$J134,Z$2),0)+IF($K134&gt;0,INDEX($O$4:$Z$323,$K134,Z$2),0)+IF($L134&gt;0,INDEX($O$4:$Z$323,$L134,Z$2),0))</f>
        <v>0</v>
      </c>
      <c r="AM134" s="186">
        <f t="shared" si="24"/>
        <v>143</v>
      </c>
      <c r="AN134">
        <f t="shared" si="25"/>
        <v>142</v>
      </c>
      <c r="AO134">
        <f t="shared" si="26"/>
        <v>144</v>
      </c>
      <c r="AP134">
        <f t="shared" si="27"/>
        <v>142</v>
      </c>
      <c r="AQ134">
        <f t="shared" si="28"/>
        <v>133</v>
      </c>
      <c r="AR134">
        <f t="shared" si="29"/>
        <v>121</v>
      </c>
      <c r="AS134">
        <f t="shared" si="30"/>
        <v>109</v>
      </c>
      <c r="AT134">
        <f t="shared" si="31"/>
        <v>95</v>
      </c>
      <c r="AU134">
        <f t="shared" si="32"/>
        <v>96</v>
      </c>
      <c r="AV134">
        <f t="shared" si="33"/>
        <v>111</v>
      </c>
      <c r="AW134">
        <f t="shared" si="34"/>
        <v>131</v>
      </c>
      <c r="AX134">
        <f t="shared" si="35"/>
        <v>141</v>
      </c>
      <c r="AY134" s="186">
        <f>MIN(AY319,144)</f>
        <v>0</v>
      </c>
    </row>
    <row r="135" spans="1:57" hidden="1" x14ac:dyDescent="0.25">
      <c r="A135" s="113">
        <v>132</v>
      </c>
      <c r="B135" s="176" t="s">
        <v>604</v>
      </c>
      <c r="C135" s="113">
        <v>1931</v>
      </c>
      <c r="D135" s="113">
        <v>2013</v>
      </c>
      <c r="E135" s="179" t="s">
        <v>10</v>
      </c>
      <c r="F135" s="180" t="s">
        <v>361</v>
      </c>
      <c r="G135" s="357"/>
      <c r="H135" s="357"/>
      <c r="I135" s="357"/>
      <c r="N135" s="113">
        <f>MATCH(A135,Entrada!$A$53:$A$372,0)</f>
        <v>132</v>
      </c>
      <c r="O135">
        <f>IF(NOT(ISNA($N135)),INDEX(Entrada!$C$53:$N$372,$N135,O$2),0)</f>
        <v>30</v>
      </c>
      <c r="P135">
        <f>IF(NOT(ISNA($N135)),INDEX(Entrada!$C$53:$N$372,$N135,P$2),0)</f>
        <v>29</v>
      </c>
      <c r="Q135">
        <f>IF(NOT(ISNA($N135)),INDEX(Entrada!$C$53:$N$372,$N135,Q$2),0)</f>
        <v>29</v>
      </c>
      <c r="R135">
        <f>IF(NOT(ISNA($N135)),INDEX(Entrada!$C$53:$N$372,$N135,R$2),0)</f>
        <v>24</v>
      </c>
      <c r="S135">
        <f>IF(NOT(ISNA($N135)),INDEX(Entrada!$C$53:$N$372,$N135,S$2),0)</f>
        <v>17</v>
      </c>
      <c r="T135">
        <f>IF(NOT(ISNA($N135)),INDEX(Entrada!$C$53:$N$372,$N135,T$2),0)</f>
        <v>12</v>
      </c>
      <c r="U135" s="186">
        <f>IF(NOT(ISNA($N135)),INDEX(Entrada!$C$53:$N$372,$N135,U$2),0)</f>
        <v>10</v>
      </c>
      <c r="V135" s="192">
        <f>IF(NOT(ISNA($N135)),INDEX(Entrada!$C$53:$N$372,$N135,V$2),0)</f>
        <v>9</v>
      </c>
      <c r="W135" s="192">
        <f>IF(NOT(ISNA($N135)),INDEX(Entrada!$C$53:$N$372,$N135,W$2),0)</f>
        <v>9</v>
      </c>
      <c r="X135" s="192">
        <f>IF(NOT(ISNA($N135)),INDEX(Entrada!$C$53:$N$372,$N135,X$2),0)</f>
        <v>11</v>
      </c>
      <c r="Y135" s="192">
        <f>IF(NOT(ISNA($N135)),INDEX(Entrada!$C$53:$N$372,$N135,Y$2),0)</f>
        <v>17</v>
      </c>
      <c r="Z135" s="192">
        <f>IF(NOT(ISNA($N135)),INDEX(Entrada!$C$53:$N$372,$N135,Z$2),0)</f>
        <v>25</v>
      </c>
      <c r="AA135" s="259">
        <f>IF(AND(NOT(_incrementaisPassadas),
      OR(
       AND(_semanaAtual&gt;Prevs!D$6,_tipo="Semanal"),
       AND(_mes&gt;AA$2,_tipo="Mensal")
      )), 0,
IF($G135&gt;0,INDEX($O$4:$Z$323,$G135,O$2),0)+IF($H135&gt;0,INDEX($O$4:$Z$323,$H135,O$2),0)+IF($I135&gt;0,INDEX($O$4:$Z$323,$I135,O$2),0)+IF($J135&gt;0,INDEX($O$4:$Z$323,$J135,O$2),0)+IF($K135&gt;0,INDEX($O$4:$Z$323,$K135,O$2),0)+IF($L135&gt;0,INDEX($O$4:$Z$323,$L135,O$2),0))</f>
        <v>0</v>
      </c>
      <c r="AB135" s="259">
        <f>IF(AND(NOT(_incrementaisPassadas),
      OR(
       AND(_semanaAtual&gt;Prevs!E$6,_tipo="Semanal"),
       AND(_mes&gt;AB$2,_tipo="Mensal")
      )), 0,
IF($G135&gt;0,INDEX($O$4:$Z$323,$G135,P$2),0)+IF($H135&gt;0,INDEX($O$4:$Z$323,$H135,P$2),0)+IF($I135&gt;0,INDEX($O$4:$Z$323,$I135,P$2),0)+IF($J135&gt;0,INDEX($O$4:$Z$323,$J135,P$2),0)+IF($K135&gt;0,INDEX($O$4:$Z$323,$K135,P$2),0)+IF($L135&gt;0,INDEX($O$4:$Z$323,$L135,P$2),0))</f>
        <v>0</v>
      </c>
      <c r="AC135" s="259">
        <f>IF(AND(NOT(_incrementaisPassadas),
      OR(
       AND(_semanaAtual&gt;Prevs!F$6,_tipo="Semanal"),
       AND(_mes&gt;AC$2,_tipo="Mensal")
      )), 0,
IF($G135&gt;0,INDEX($O$4:$Z$323,$G135,Q$2),0)+IF($H135&gt;0,INDEX($O$4:$Z$323,$H135,Q$2),0)+IF($I135&gt;0,INDEX($O$4:$Z$323,$I135,Q$2),0)+IF($J135&gt;0,INDEX($O$4:$Z$323,$J135,Q$2),0)+IF($K135&gt;0,INDEX($O$4:$Z$323,$K135,Q$2),0)+IF($L135&gt;0,INDEX($O$4:$Z$323,$L135,Q$2),0))</f>
        <v>0</v>
      </c>
      <c r="AD135" s="259">
        <f>IF(AND(NOT(_incrementaisPassadas),
      OR(
       AND(_semanaAtual&gt;Prevs!G$6,_tipo="Semanal"),
       AND(_mes&gt;AD$2,_tipo="Mensal")
      )), 0,
IF($G135&gt;0,INDEX($O$4:$Z$323,$G135,R$2),0)+IF($H135&gt;0,INDEX($O$4:$Z$323,$H135,R$2),0)+IF($I135&gt;0,INDEX($O$4:$Z$323,$I135,R$2),0)+IF($J135&gt;0,INDEX($O$4:$Z$323,$J135,R$2),0)+IF($K135&gt;0,INDEX($O$4:$Z$323,$K135,R$2),0)+IF($L135&gt;0,INDEX($O$4:$Z$323,$L135,R$2),0))</f>
        <v>0</v>
      </c>
      <c r="AE135" s="259">
        <f>IF(AND(NOT(_incrementaisPassadas),
      OR(
       AND(_semanaAtual&gt;Prevs!H$6,_tipo="Semanal"),
       AND(_mes&gt;AE$2,_tipo="Mensal")
      )), 0,
IF($G135&gt;0,INDEX($O$4:$Z$323,$G135,S$2),0)+IF($H135&gt;0,INDEX($O$4:$Z$323,$H135,S$2),0)+IF($I135&gt;0,INDEX($O$4:$Z$323,$I135,S$2),0)+IF($J135&gt;0,INDEX($O$4:$Z$323,$J135,S$2),0)+IF($K135&gt;0,INDEX($O$4:$Z$323,$K135,S$2),0)+IF($L135&gt;0,INDEX($O$4:$Z$323,$L135,S$2),0))</f>
        <v>0</v>
      </c>
      <c r="AF135" s="259">
        <f>IF(AND(NOT(_incrementaisPassadas),
      OR(
       AND(_semanaAtual&gt;Prevs!I$6,_tipo="Semanal"),
       AND(_mes&gt;AF$2,_tipo="Mensal")
      )), 0,
IF($G135&gt;0,INDEX($O$4:$Z$323,$G135,T$2),0)+IF($H135&gt;0,INDEX($O$4:$Z$323,$H135,T$2),0)+IF($I135&gt;0,INDEX($O$4:$Z$323,$I135,T$2),0)+IF($J135&gt;0,INDEX($O$4:$Z$323,$J135,T$2),0)+IF($K135&gt;0,INDEX($O$4:$Z$323,$K135,T$2),0)+IF($L135&gt;0,INDEX($O$4:$Z$323,$L135,T$2),0))</f>
        <v>0</v>
      </c>
      <c r="AG135" s="259">
        <f>IF(AND(NOT(_incrementaisPassadas),
      OR(
       AND(_semanaAtual&gt;Prevs!J$6,_tipo="Semanal"),
       AND(_mes&gt;AG$2,_tipo="Mensal")
      )), 0,
IF($G135&gt;0,INDEX($O$4:$Z$323,$G135,U$2),0)+IF($H135&gt;0,INDEX($O$4:$Z$323,$H135,U$2),0)+IF($I135&gt;0,INDEX($O$4:$Z$323,$I135,U$2),0)+IF($J135&gt;0,INDEX($O$4:$Z$323,$J135,U$2),0)+IF($K135&gt;0,INDEX($O$4:$Z$323,$K135,U$2),0)+IF($L135&gt;0,INDEX($O$4:$Z$323,$L135,U$2),0))</f>
        <v>0</v>
      </c>
      <c r="AH135" s="259">
        <f>IF(AND(NOT(_incrementaisPassadas),
      OR(
       AND(_semanaAtual&gt;Prevs!K$6,_tipo="Semanal"),
       AND(_mes&gt;AH$2,_tipo="Mensal")
      )), 0,
IF($G135&gt;0,INDEX($O$4:$Z$323,$G135,V$2),0)+IF($H135&gt;0,INDEX($O$4:$Z$323,$H135,V$2),0)+IF($I135&gt;0,INDEX($O$4:$Z$323,$I135,V$2),0)+IF($J135&gt;0,INDEX($O$4:$Z$323,$J135,V$2),0)+IF($K135&gt;0,INDEX($O$4:$Z$323,$K135,V$2),0)+IF($L135&gt;0,INDEX($O$4:$Z$323,$L135,V$2),0))</f>
        <v>0</v>
      </c>
      <c r="AI135" s="259">
        <f>IF(AND(NOT(_incrementaisPassadas),
      OR(
       AND(_semanaAtual&gt;Prevs!L$6,_tipo="Semanal"),
       AND(_mes&gt;AI$2,_tipo="Mensal")
      )), 0,
IF($G135&gt;0,INDEX($O$4:$Z$323,$G135,W$2),0)+IF($H135&gt;0,INDEX($O$4:$Z$323,$H135,W$2),0)+IF($I135&gt;0,INDEX($O$4:$Z$323,$I135,W$2),0)+IF($J135&gt;0,INDEX($O$4:$Z$323,$J135,W$2),0)+IF($K135&gt;0,INDEX($O$4:$Z$323,$K135,W$2),0)+IF($L135&gt;0,INDEX($O$4:$Z$323,$L135,W$2),0))</f>
        <v>0</v>
      </c>
      <c r="AJ135" s="259">
        <f>IF(AND(NOT(_incrementaisPassadas),
      OR(
       AND(_semanaAtual&gt;Prevs!M$6,_tipo="Semanal"),
       AND(_mes&gt;AJ$2,_tipo="Mensal")
      )), 0,
IF($G135&gt;0,INDEX($O$4:$Z$323,$G135,X$2),0)+IF($H135&gt;0,INDEX($O$4:$Z$323,$H135,X$2),0)+IF($I135&gt;0,INDEX($O$4:$Z$323,$I135,X$2),0)+IF($J135&gt;0,INDEX($O$4:$Z$323,$J135,X$2),0)+IF($K135&gt;0,INDEX($O$4:$Z$323,$K135,X$2),0)+IF($L135&gt;0,INDEX($O$4:$Z$323,$L135,X$2),0))</f>
        <v>0</v>
      </c>
      <c r="AK135" s="259">
        <f>IF(AND(NOT(_incrementaisPassadas),
      OR(
       AND(_semanaAtual&gt;Prevs!N$6,_tipo="Semanal"),
       AND(_mes&gt;AK$2,_tipo="Mensal")
      )), 0,
IF($G135&gt;0,INDEX($O$4:$Z$323,$G135,Y$2),0)+IF($H135&gt;0,INDEX($O$4:$Z$323,$H135,Y$2),0)+IF($I135&gt;0,INDEX($O$4:$Z$323,$I135,Y$2),0)+IF($J135&gt;0,INDEX($O$4:$Z$323,$J135,Y$2),0)+IF($K135&gt;0,INDEX($O$4:$Z$323,$K135,Y$2),0)+IF($L135&gt;0,INDEX($O$4:$Z$323,$L135,Y$2),0))</f>
        <v>0</v>
      </c>
      <c r="AL135" s="259">
        <f>IF(AND(NOT(_incrementaisPassadas),
      OR(
       AND(_semanaAtual&gt;Prevs!O$6,_tipo="Semanal"),
       AND(_mes&gt;AL$2,_tipo="Mensal")
      )), 0,
IF($G135&gt;0,INDEX($O$4:$Z$323,$G135,Z$2),0)+IF($H135&gt;0,INDEX($O$4:$Z$323,$H135,Z$2),0)+IF($I135&gt;0,INDEX($O$4:$Z$323,$I135,Z$2),0)+IF($J135&gt;0,INDEX($O$4:$Z$323,$J135,Z$2),0)+IF($K135&gt;0,INDEX($O$4:$Z$323,$K135,Z$2),0)+IF($L135&gt;0,INDEX($O$4:$Z$323,$L135,Z$2),0))</f>
        <v>0</v>
      </c>
      <c r="AM135" s="186">
        <f t="shared" si="24"/>
        <v>30</v>
      </c>
      <c r="AN135">
        <f t="shared" si="25"/>
        <v>29</v>
      </c>
      <c r="AO135">
        <f t="shared" si="26"/>
        <v>29</v>
      </c>
      <c r="AP135">
        <f t="shared" si="27"/>
        <v>24</v>
      </c>
      <c r="AQ135">
        <f t="shared" si="28"/>
        <v>17</v>
      </c>
      <c r="AR135">
        <f t="shared" si="29"/>
        <v>12</v>
      </c>
      <c r="AS135">
        <f t="shared" si="30"/>
        <v>10</v>
      </c>
      <c r="AT135">
        <f t="shared" si="31"/>
        <v>9</v>
      </c>
      <c r="AU135">
        <f t="shared" si="32"/>
        <v>9</v>
      </c>
      <c r="AV135">
        <f t="shared" si="33"/>
        <v>11</v>
      </c>
      <c r="AW135">
        <f t="shared" si="34"/>
        <v>17</v>
      </c>
      <c r="AX135">
        <f t="shared" si="35"/>
        <v>25</v>
      </c>
      <c r="AY135" s="186">
        <f>AY205+MIN(AY204,25)</f>
        <v>25</v>
      </c>
    </row>
    <row r="136" spans="1:57" hidden="1" x14ac:dyDescent="0.25">
      <c r="A136" s="113">
        <v>133</v>
      </c>
      <c r="B136" s="176"/>
      <c r="C136" s="113">
        <v>0</v>
      </c>
      <c r="D136" s="113">
        <v>0</v>
      </c>
      <c r="E136" s="113" t="s">
        <v>686</v>
      </c>
      <c r="F136" s="113" t="s">
        <v>686</v>
      </c>
      <c r="G136" s="357"/>
      <c r="H136" s="357"/>
      <c r="I136" s="357"/>
      <c r="N136" s="113">
        <f>MATCH(A136,Entrada!$A$53:$A$372,0)</f>
        <v>133</v>
      </c>
      <c r="O136">
        <f>IF(NOT(ISNA($N136)),INDEX(Entrada!$C$53:$N$372,$N136,O$2),0)</f>
        <v>0</v>
      </c>
      <c r="P136">
        <f>IF(NOT(ISNA($N136)),INDEX(Entrada!$C$53:$N$372,$N136,P$2),0)</f>
        <v>0</v>
      </c>
      <c r="Q136">
        <f>IF(NOT(ISNA($N136)),INDEX(Entrada!$C$53:$N$372,$N136,Q$2),0)</f>
        <v>0</v>
      </c>
      <c r="R136">
        <f>IF(NOT(ISNA($N136)),INDEX(Entrada!$C$53:$N$372,$N136,R$2),0)</f>
        <v>0</v>
      </c>
      <c r="S136">
        <f>IF(NOT(ISNA($N136)),INDEX(Entrada!$C$53:$N$372,$N136,S$2),0)</f>
        <v>0</v>
      </c>
      <c r="T136">
        <f>IF(NOT(ISNA($N136)),INDEX(Entrada!$C$53:$N$372,$N136,T$2),0)</f>
        <v>0</v>
      </c>
      <c r="U136">
        <f>IF(NOT(ISNA($N136)),INDEX(Entrada!$C$53:$N$372,$N136,U$2),0)</f>
        <v>0</v>
      </c>
      <c r="V136" s="192">
        <f>IF(NOT(ISNA($N136)),INDEX(Entrada!$C$53:$N$372,$N136,V$2),0)</f>
        <v>0</v>
      </c>
      <c r="W136" s="192">
        <f>IF(NOT(ISNA($N136)),INDEX(Entrada!$C$53:$N$372,$N136,W$2),0)</f>
        <v>0</v>
      </c>
      <c r="X136" s="192">
        <f>IF(NOT(ISNA($N136)),INDEX(Entrada!$C$53:$N$372,$N136,X$2),0)</f>
        <v>0</v>
      </c>
      <c r="Y136" s="192">
        <f>IF(NOT(ISNA($N136)),INDEX(Entrada!$C$53:$N$372,$N136,Y$2),0)</f>
        <v>0</v>
      </c>
      <c r="Z136" s="192">
        <f>IF(NOT(ISNA($N136)),INDEX(Entrada!$C$53:$N$372,$N136,Z$2),0)</f>
        <v>0</v>
      </c>
      <c r="AA136" s="259">
        <f>IF(AND(NOT(_incrementaisPassadas),
      OR(
       AND(_semanaAtual&gt;Prevs!D$6,_tipo="Semanal"),
       AND(_mes&gt;AA$2,_tipo="Mensal")
      )), 0,
IF($G136&gt;0,INDEX($O$4:$Z$323,$G136,O$2),0)+IF($H136&gt;0,INDEX($O$4:$Z$323,$H136,O$2),0)+IF($I136&gt;0,INDEX($O$4:$Z$323,$I136,O$2),0)+IF($J136&gt;0,INDEX($O$4:$Z$323,$J136,O$2),0)+IF($K136&gt;0,INDEX($O$4:$Z$323,$K136,O$2),0)+IF($L136&gt;0,INDEX($O$4:$Z$323,$L136,O$2),0))</f>
        <v>0</v>
      </c>
      <c r="AB136" s="259">
        <f>IF(AND(NOT(_incrementaisPassadas),
      OR(
       AND(_semanaAtual&gt;Prevs!E$6,_tipo="Semanal"),
       AND(_mes&gt;AB$2,_tipo="Mensal")
      )), 0,
IF($G136&gt;0,INDEX($O$4:$Z$323,$G136,P$2),0)+IF($H136&gt;0,INDEX($O$4:$Z$323,$H136,P$2),0)+IF($I136&gt;0,INDEX($O$4:$Z$323,$I136,P$2),0)+IF($J136&gt;0,INDEX($O$4:$Z$323,$J136,P$2),0)+IF($K136&gt;0,INDEX($O$4:$Z$323,$K136,P$2),0)+IF($L136&gt;0,INDEX($O$4:$Z$323,$L136,P$2),0))</f>
        <v>0</v>
      </c>
      <c r="AC136" s="259">
        <f>IF(AND(NOT(_incrementaisPassadas),
      OR(
       AND(_semanaAtual&gt;Prevs!F$6,_tipo="Semanal"),
       AND(_mes&gt;AC$2,_tipo="Mensal")
      )), 0,
IF($G136&gt;0,INDEX($O$4:$Z$323,$G136,Q$2),0)+IF($H136&gt;0,INDEX($O$4:$Z$323,$H136,Q$2),0)+IF($I136&gt;0,INDEX($O$4:$Z$323,$I136,Q$2),0)+IF($J136&gt;0,INDEX($O$4:$Z$323,$J136,Q$2),0)+IF($K136&gt;0,INDEX($O$4:$Z$323,$K136,Q$2),0)+IF($L136&gt;0,INDEX($O$4:$Z$323,$L136,Q$2),0))</f>
        <v>0</v>
      </c>
      <c r="AD136" s="259">
        <f>IF(AND(NOT(_incrementaisPassadas),
      OR(
       AND(_semanaAtual&gt;Prevs!G$6,_tipo="Semanal"),
       AND(_mes&gt;AD$2,_tipo="Mensal")
      )), 0,
IF($G136&gt;0,INDEX($O$4:$Z$323,$G136,R$2),0)+IF($H136&gt;0,INDEX($O$4:$Z$323,$H136,R$2),0)+IF($I136&gt;0,INDEX($O$4:$Z$323,$I136,R$2),0)+IF($J136&gt;0,INDEX($O$4:$Z$323,$J136,R$2),0)+IF($K136&gt;0,INDEX($O$4:$Z$323,$K136,R$2),0)+IF($L136&gt;0,INDEX($O$4:$Z$323,$L136,R$2),0))</f>
        <v>0</v>
      </c>
      <c r="AE136" s="259">
        <f>IF(AND(NOT(_incrementaisPassadas),
      OR(
       AND(_semanaAtual&gt;Prevs!H$6,_tipo="Semanal"),
       AND(_mes&gt;AE$2,_tipo="Mensal")
      )), 0,
IF($G136&gt;0,INDEX($O$4:$Z$323,$G136,S$2),0)+IF($H136&gt;0,INDEX($O$4:$Z$323,$H136,S$2),0)+IF($I136&gt;0,INDEX($O$4:$Z$323,$I136,S$2),0)+IF($J136&gt;0,INDEX($O$4:$Z$323,$J136,S$2),0)+IF($K136&gt;0,INDEX($O$4:$Z$323,$K136,S$2),0)+IF($L136&gt;0,INDEX($O$4:$Z$323,$L136,S$2),0))</f>
        <v>0</v>
      </c>
      <c r="AF136" s="259">
        <f>IF(AND(NOT(_incrementaisPassadas),
      OR(
       AND(_semanaAtual&gt;Prevs!I$6,_tipo="Semanal"),
       AND(_mes&gt;AF$2,_tipo="Mensal")
      )), 0,
IF($G136&gt;0,INDEX($O$4:$Z$323,$G136,T$2),0)+IF($H136&gt;0,INDEX($O$4:$Z$323,$H136,T$2),0)+IF($I136&gt;0,INDEX($O$4:$Z$323,$I136,T$2),0)+IF($J136&gt;0,INDEX($O$4:$Z$323,$J136,T$2),0)+IF($K136&gt;0,INDEX($O$4:$Z$323,$K136,T$2),0)+IF($L136&gt;0,INDEX($O$4:$Z$323,$L136,T$2),0))</f>
        <v>0</v>
      </c>
      <c r="AG136" s="259">
        <f>IF(AND(NOT(_incrementaisPassadas),
      OR(
       AND(_semanaAtual&gt;Prevs!J$6,_tipo="Semanal"),
       AND(_mes&gt;AG$2,_tipo="Mensal")
      )), 0,
IF($G136&gt;0,INDEX($O$4:$Z$323,$G136,U$2),0)+IF($H136&gt;0,INDEX($O$4:$Z$323,$H136,U$2),0)+IF($I136&gt;0,INDEX($O$4:$Z$323,$I136,U$2),0)+IF($J136&gt;0,INDEX($O$4:$Z$323,$J136,U$2),0)+IF($K136&gt;0,INDEX($O$4:$Z$323,$K136,U$2),0)+IF($L136&gt;0,INDEX($O$4:$Z$323,$L136,U$2),0))</f>
        <v>0</v>
      </c>
      <c r="AH136" s="259">
        <f>IF(AND(NOT(_incrementaisPassadas),
      OR(
       AND(_semanaAtual&gt;Prevs!K$6,_tipo="Semanal"),
       AND(_mes&gt;AH$2,_tipo="Mensal")
      )), 0,
IF($G136&gt;0,INDEX($O$4:$Z$323,$G136,V$2),0)+IF($H136&gt;0,INDEX($O$4:$Z$323,$H136,V$2),0)+IF($I136&gt;0,INDEX($O$4:$Z$323,$I136,V$2),0)+IF($J136&gt;0,INDEX($O$4:$Z$323,$J136,V$2),0)+IF($K136&gt;0,INDEX($O$4:$Z$323,$K136,V$2),0)+IF($L136&gt;0,INDEX($O$4:$Z$323,$L136,V$2),0))</f>
        <v>0</v>
      </c>
      <c r="AI136" s="259">
        <f>IF(AND(NOT(_incrementaisPassadas),
      OR(
       AND(_semanaAtual&gt;Prevs!L$6,_tipo="Semanal"),
       AND(_mes&gt;AI$2,_tipo="Mensal")
      )), 0,
IF($G136&gt;0,INDEX($O$4:$Z$323,$G136,W$2),0)+IF($H136&gt;0,INDEX($O$4:$Z$323,$H136,W$2),0)+IF($I136&gt;0,INDEX($O$4:$Z$323,$I136,W$2),0)+IF($J136&gt;0,INDEX($O$4:$Z$323,$J136,W$2),0)+IF($K136&gt;0,INDEX($O$4:$Z$323,$K136,W$2),0)+IF($L136&gt;0,INDEX($O$4:$Z$323,$L136,W$2),0))</f>
        <v>0</v>
      </c>
      <c r="AJ136" s="259">
        <f>IF(AND(NOT(_incrementaisPassadas),
      OR(
       AND(_semanaAtual&gt;Prevs!M$6,_tipo="Semanal"),
       AND(_mes&gt;AJ$2,_tipo="Mensal")
      )), 0,
IF($G136&gt;0,INDEX($O$4:$Z$323,$G136,X$2),0)+IF($H136&gt;0,INDEX($O$4:$Z$323,$H136,X$2),0)+IF($I136&gt;0,INDEX($O$4:$Z$323,$I136,X$2),0)+IF($J136&gt;0,INDEX($O$4:$Z$323,$J136,X$2),0)+IF($K136&gt;0,INDEX($O$4:$Z$323,$K136,X$2),0)+IF($L136&gt;0,INDEX($O$4:$Z$323,$L136,X$2),0))</f>
        <v>0</v>
      </c>
      <c r="AK136" s="259">
        <f>IF(AND(NOT(_incrementaisPassadas),
      OR(
       AND(_semanaAtual&gt;Prevs!N$6,_tipo="Semanal"),
       AND(_mes&gt;AK$2,_tipo="Mensal")
      )), 0,
IF($G136&gt;0,INDEX($O$4:$Z$323,$G136,Y$2),0)+IF($H136&gt;0,INDEX($O$4:$Z$323,$H136,Y$2),0)+IF($I136&gt;0,INDEX($O$4:$Z$323,$I136,Y$2),0)+IF($J136&gt;0,INDEX($O$4:$Z$323,$J136,Y$2),0)+IF($K136&gt;0,INDEX($O$4:$Z$323,$K136,Y$2),0)+IF($L136&gt;0,INDEX($O$4:$Z$323,$L136,Y$2),0))</f>
        <v>0</v>
      </c>
      <c r="AL136" s="259">
        <f>IF(AND(NOT(_incrementaisPassadas),
      OR(
       AND(_semanaAtual&gt;Prevs!O$6,_tipo="Semanal"),
       AND(_mes&gt;AL$2,_tipo="Mensal")
      )), 0,
IF($G136&gt;0,INDEX($O$4:$Z$323,$G136,Z$2),0)+IF($H136&gt;0,INDEX($O$4:$Z$323,$H136,Z$2),0)+IF($I136&gt;0,INDEX($O$4:$Z$323,$I136,Z$2),0)+IF($J136&gt;0,INDEX($O$4:$Z$323,$J136,Z$2),0)+IF($K136&gt;0,INDEX($O$4:$Z$323,$K136,Z$2),0)+IF($L136&gt;0,INDEX($O$4:$Z$323,$L136,Z$2),0))</f>
        <v>0</v>
      </c>
      <c r="AM136" s="113">
        <f t="shared" si="24"/>
        <v>0</v>
      </c>
      <c r="AN136">
        <f t="shared" si="25"/>
        <v>0</v>
      </c>
      <c r="AO136">
        <f t="shared" si="26"/>
        <v>0</v>
      </c>
      <c r="AP136">
        <f t="shared" si="27"/>
        <v>0</v>
      </c>
      <c r="AQ136">
        <f t="shared" si="28"/>
        <v>0</v>
      </c>
      <c r="AR136">
        <f t="shared" si="29"/>
        <v>0</v>
      </c>
      <c r="AS136">
        <f t="shared" si="30"/>
        <v>0</v>
      </c>
      <c r="AT136">
        <f t="shared" si="31"/>
        <v>0</v>
      </c>
      <c r="AU136">
        <f t="shared" si="32"/>
        <v>0</v>
      </c>
      <c r="AV136">
        <f t="shared" si="33"/>
        <v>0</v>
      </c>
      <c r="AW136">
        <f t="shared" si="34"/>
        <v>0</v>
      </c>
      <c r="AX136">
        <f t="shared" si="35"/>
        <v>0</v>
      </c>
    </row>
    <row r="137" spans="1:57" hidden="1" x14ac:dyDescent="0.25">
      <c r="A137" s="113">
        <v>134</v>
      </c>
      <c r="B137" s="176" t="s">
        <v>130</v>
      </c>
      <c r="C137" s="113">
        <v>1931</v>
      </c>
      <c r="D137" s="113">
        <v>2013</v>
      </c>
      <c r="E137" s="177" t="s">
        <v>13</v>
      </c>
      <c r="F137" s="177" t="s">
        <v>13</v>
      </c>
      <c r="G137" s="357"/>
      <c r="H137" s="357"/>
      <c r="I137" s="357"/>
      <c r="N137" s="113">
        <f>MATCH(A137,Entrada!$A$53:$A$372,0)</f>
        <v>134</v>
      </c>
      <c r="O137">
        <f>IF(NOT(ISNA($N137)),INDEX(Entrada!$C$53:$N$372,$N137,O$2),0)</f>
        <v>293</v>
      </c>
      <c r="P137">
        <f>IF(NOT(ISNA($N137)),INDEX(Entrada!$C$53:$N$372,$N137,P$2),0)</f>
        <v>235</v>
      </c>
      <c r="Q137">
        <f>IF(NOT(ISNA($N137)),INDEX(Entrada!$C$53:$N$372,$N137,Q$2),0)</f>
        <v>211</v>
      </c>
      <c r="R137">
        <f>IF(NOT(ISNA($N137)),INDEX(Entrada!$C$53:$N$372,$N137,R$2),0)</f>
        <v>159</v>
      </c>
      <c r="S137">
        <f>IF(NOT(ISNA($N137)),INDEX(Entrada!$C$53:$N$372,$N137,S$2),0)</f>
        <v>114</v>
      </c>
      <c r="T137">
        <f>IF(NOT(ISNA($N137)),INDEX(Entrada!$C$53:$N$372,$N137,T$2),0)</f>
        <v>94</v>
      </c>
      <c r="U137">
        <f>IF(NOT(ISNA($N137)),INDEX(Entrada!$C$53:$N$372,$N137,U$2),0)</f>
        <v>80</v>
      </c>
      <c r="V137" s="192">
        <f>IF(NOT(ISNA($N137)),INDEX(Entrada!$C$53:$N$372,$N137,V$2),0)</f>
        <v>69</v>
      </c>
      <c r="W137" s="192">
        <f>IF(NOT(ISNA($N137)),INDEX(Entrada!$C$53:$N$372,$N137,W$2),0)</f>
        <v>67</v>
      </c>
      <c r="X137" s="192">
        <f>IF(NOT(ISNA($N137)),INDEX(Entrada!$C$53:$N$372,$N137,X$2),0)</f>
        <v>85</v>
      </c>
      <c r="Y137" s="192">
        <f>IF(NOT(ISNA($N137)),INDEX(Entrada!$C$53:$N$372,$N137,Y$2),0)</f>
        <v>159</v>
      </c>
      <c r="Z137" s="192">
        <f>IF(NOT(ISNA($N137)),INDEX(Entrada!$C$53:$N$372,$N137,Z$2),0)</f>
        <v>254</v>
      </c>
      <c r="AA137" s="259">
        <f>IF(AND(NOT(_incrementaisPassadas),
      OR(
       AND(_semanaAtual&gt;Prevs!D$6,_tipo="Semanal"),
       AND(_mes&gt;AA$2,_tipo="Mensal")
      )), 0,
IF($G137&gt;0,INDEX($O$4:$Z$323,$G137,O$2),0)+IF($H137&gt;0,INDEX($O$4:$Z$323,$H137,O$2),0)+IF($I137&gt;0,INDEX($O$4:$Z$323,$I137,O$2),0)+IF($J137&gt;0,INDEX($O$4:$Z$323,$J137,O$2),0)+IF($K137&gt;0,INDEX($O$4:$Z$323,$K137,O$2),0)+IF($L137&gt;0,INDEX($O$4:$Z$323,$L137,O$2),0))</f>
        <v>0</v>
      </c>
      <c r="AB137" s="259">
        <f>IF(AND(NOT(_incrementaisPassadas),
      OR(
       AND(_semanaAtual&gt;Prevs!E$6,_tipo="Semanal"),
       AND(_mes&gt;AB$2,_tipo="Mensal")
      )), 0,
IF($G137&gt;0,INDEX($O$4:$Z$323,$G137,P$2),0)+IF($H137&gt;0,INDEX($O$4:$Z$323,$H137,P$2),0)+IF($I137&gt;0,INDEX($O$4:$Z$323,$I137,P$2),0)+IF($J137&gt;0,INDEX($O$4:$Z$323,$J137,P$2),0)+IF($K137&gt;0,INDEX($O$4:$Z$323,$K137,P$2),0)+IF($L137&gt;0,INDEX($O$4:$Z$323,$L137,P$2),0))</f>
        <v>0</v>
      </c>
      <c r="AC137" s="259">
        <f>IF(AND(NOT(_incrementaisPassadas),
      OR(
       AND(_semanaAtual&gt;Prevs!F$6,_tipo="Semanal"),
       AND(_mes&gt;AC$2,_tipo="Mensal")
      )), 0,
IF($G137&gt;0,INDEX($O$4:$Z$323,$G137,Q$2),0)+IF($H137&gt;0,INDEX($O$4:$Z$323,$H137,Q$2),0)+IF($I137&gt;0,INDEX($O$4:$Z$323,$I137,Q$2),0)+IF($J137&gt;0,INDEX($O$4:$Z$323,$J137,Q$2),0)+IF($K137&gt;0,INDEX($O$4:$Z$323,$K137,Q$2),0)+IF($L137&gt;0,INDEX($O$4:$Z$323,$L137,Q$2),0))</f>
        <v>0</v>
      </c>
      <c r="AD137" s="259">
        <f>IF(AND(NOT(_incrementaisPassadas),
      OR(
       AND(_semanaAtual&gt;Prevs!G$6,_tipo="Semanal"),
       AND(_mes&gt;AD$2,_tipo="Mensal")
      )), 0,
IF($G137&gt;0,INDEX($O$4:$Z$323,$G137,R$2),0)+IF($H137&gt;0,INDEX($O$4:$Z$323,$H137,R$2),0)+IF($I137&gt;0,INDEX($O$4:$Z$323,$I137,R$2),0)+IF($J137&gt;0,INDEX($O$4:$Z$323,$J137,R$2),0)+IF($K137&gt;0,INDEX($O$4:$Z$323,$K137,R$2),0)+IF($L137&gt;0,INDEX($O$4:$Z$323,$L137,R$2),0))</f>
        <v>0</v>
      </c>
      <c r="AE137" s="259">
        <f>IF(AND(NOT(_incrementaisPassadas),
      OR(
       AND(_semanaAtual&gt;Prevs!H$6,_tipo="Semanal"),
       AND(_mes&gt;AE$2,_tipo="Mensal")
      )), 0,
IF($G137&gt;0,INDEX($O$4:$Z$323,$G137,S$2),0)+IF($H137&gt;0,INDEX($O$4:$Z$323,$H137,S$2),0)+IF($I137&gt;0,INDEX($O$4:$Z$323,$I137,S$2),0)+IF($J137&gt;0,INDEX($O$4:$Z$323,$J137,S$2),0)+IF($K137&gt;0,INDEX($O$4:$Z$323,$K137,S$2),0)+IF($L137&gt;0,INDEX($O$4:$Z$323,$L137,S$2),0))</f>
        <v>0</v>
      </c>
      <c r="AF137" s="259">
        <f>IF(AND(NOT(_incrementaisPassadas),
      OR(
       AND(_semanaAtual&gt;Prevs!I$6,_tipo="Semanal"),
       AND(_mes&gt;AF$2,_tipo="Mensal")
      )), 0,
IF($G137&gt;0,INDEX($O$4:$Z$323,$G137,T$2),0)+IF($H137&gt;0,INDEX($O$4:$Z$323,$H137,T$2),0)+IF($I137&gt;0,INDEX($O$4:$Z$323,$I137,T$2),0)+IF($J137&gt;0,INDEX($O$4:$Z$323,$J137,T$2),0)+IF($K137&gt;0,INDEX($O$4:$Z$323,$K137,T$2),0)+IF($L137&gt;0,INDEX($O$4:$Z$323,$L137,T$2),0))</f>
        <v>0</v>
      </c>
      <c r="AG137" s="259">
        <f>IF(AND(NOT(_incrementaisPassadas),
      OR(
       AND(_semanaAtual&gt;Prevs!J$6,_tipo="Semanal"),
       AND(_mes&gt;AG$2,_tipo="Mensal")
      )), 0,
IF($G137&gt;0,INDEX($O$4:$Z$323,$G137,U$2),0)+IF($H137&gt;0,INDEX($O$4:$Z$323,$H137,U$2),0)+IF($I137&gt;0,INDEX($O$4:$Z$323,$I137,U$2),0)+IF($J137&gt;0,INDEX($O$4:$Z$323,$J137,U$2),0)+IF($K137&gt;0,INDEX($O$4:$Z$323,$K137,U$2),0)+IF($L137&gt;0,INDEX($O$4:$Z$323,$L137,U$2),0))</f>
        <v>0</v>
      </c>
      <c r="AH137" s="259">
        <f>IF(AND(NOT(_incrementaisPassadas),
      OR(
       AND(_semanaAtual&gt;Prevs!K$6,_tipo="Semanal"),
       AND(_mes&gt;AH$2,_tipo="Mensal")
      )), 0,
IF($G137&gt;0,INDEX($O$4:$Z$323,$G137,V$2),0)+IF($H137&gt;0,INDEX($O$4:$Z$323,$H137,V$2),0)+IF($I137&gt;0,INDEX($O$4:$Z$323,$I137,V$2),0)+IF($J137&gt;0,INDEX($O$4:$Z$323,$J137,V$2),0)+IF($K137&gt;0,INDEX($O$4:$Z$323,$K137,V$2),0)+IF($L137&gt;0,INDEX($O$4:$Z$323,$L137,V$2),0))</f>
        <v>0</v>
      </c>
      <c r="AI137" s="259">
        <f>IF(AND(NOT(_incrementaisPassadas),
      OR(
       AND(_semanaAtual&gt;Prevs!L$6,_tipo="Semanal"),
       AND(_mes&gt;AI$2,_tipo="Mensal")
      )), 0,
IF($G137&gt;0,INDEX($O$4:$Z$323,$G137,W$2),0)+IF($H137&gt;0,INDEX($O$4:$Z$323,$H137,W$2),0)+IF($I137&gt;0,INDEX($O$4:$Z$323,$I137,W$2),0)+IF($J137&gt;0,INDEX($O$4:$Z$323,$J137,W$2),0)+IF($K137&gt;0,INDEX($O$4:$Z$323,$K137,W$2),0)+IF($L137&gt;0,INDEX($O$4:$Z$323,$L137,W$2),0))</f>
        <v>0</v>
      </c>
      <c r="AJ137" s="259">
        <f>IF(AND(NOT(_incrementaisPassadas),
      OR(
       AND(_semanaAtual&gt;Prevs!M$6,_tipo="Semanal"),
       AND(_mes&gt;AJ$2,_tipo="Mensal")
      )), 0,
IF($G137&gt;0,INDEX($O$4:$Z$323,$G137,X$2),0)+IF($H137&gt;0,INDEX($O$4:$Z$323,$H137,X$2),0)+IF($I137&gt;0,INDEX($O$4:$Z$323,$I137,X$2),0)+IF($J137&gt;0,INDEX($O$4:$Z$323,$J137,X$2),0)+IF($K137&gt;0,INDEX($O$4:$Z$323,$K137,X$2),0)+IF($L137&gt;0,INDEX($O$4:$Z$323,$L137,X$2),0))</f>
        <v>0</v>
      </c>
      <c r="AK137" s="259">
        <f>IF(AND(NOT(_incrementaisPassadas),
      OR(
       AND(_semanaAtual&gt;Prevs!N$6,_tipo="Semanal"),
       AND(_mes&gt;AK$2,_tipo="Mensal")
      )), 0,
IF($G137&gt;0,INDEX($O$4:$Z$323,$G137,Y$2),0)+IF($H137&gt;0,INDEX($O$4:$Z$323,$H137,Y$2),0)+IF($I137&gt;0,INDEX($O$4:$Z$323,$I137,Y$2),0)+IF($J137&gt;0,INDEX($O$4:$Z$323,$J137,Y$2),0)+IF($K137&gt;0,INDEX($O$4:$Z$323,$K137,Y$2),0)+IF($L137&gt;0,INDEX($O$4:$Z$323,$L137,Y$2),0))</f>
        <v>0</v>
      </c>
      <c r="AL137" s="259">
        <f>IF(AND(NOT(_incrementaisPassadas),
      OR(
       AND(_semanaAtual&gt;Prevs!O$6,_tipo="Semanal"),
       AND(_mes&gt;AL$2,_tipo="Mensal")
      )), 0,
IF($G137&gt;0,INDEX($O$4:$Z$323,$G137,Z$2),0)+IF($H137&gt;0,INDEX($O$4:$Z$323,$H137,Z$2),0)+IF($I137&gt;0,INDEX($O$4:$Z$323,$I137,Z$2),0)+IF($J137&gt;0,INDEX($O$4:$Z$323,$J137,Z$2),0)+IF($K137&gt;0,INDEX($O$4:$Z$323,$K137,Z$2),0)+IF($L137&gt;0,INDEX($O$4:$Z$323,$L137,Z$2),0))</f>
        <v>0</v>
      </c>
      <c r="AM137" s="113">
        <f t="shared" si="24"/>
        <v>293</v>
      </c>
      <c r="AN137">
        <f t="shared" si="25"/>
        <v>235</v>
      </c>
      <c r="AO137">
        <f t="shared" si="26"/>
        <v>211</v>
      </c>
      <c r="AP137">
        <f t="shared" si="27"/>
        <v>159</v>
      </c>
      <c r="AQ137">
        <f t="shared" si="28"/>
        <v>114</v>
      </c>
      <c r="AR137">
        <f t="shared" si="29"/>
        <v>94</v>
      </c>
      <c r="AS137">
        <f t="shared" si="30"/>
        <v>80</v>
      </c>
      <c r="AT137">
        <f t="shared" si="31"/>
        <v>69</v>
      </c>
      <c r="AU137">
        <f t="shared" si="32"/>
        <v>67</v>
      </c>
      <c r="AV137">
        <f t="shared" si="33"/>
        <v>85</v>
      </c>
      <c r="AW137">
        <f t="shared" si="34"/>
        <v>159</v>
      </c>
      <c r="AX137">
        <f t="shared" si="35"/>
        <v>254</v>
      </c>
    </row>
    <row r="138" spans="1:57" hidden="1" x14ac:dyDescent="0.25">
      <c r="A138" s="113">
        <v>135</v>
      </c>
      <c r="B138" s="176"/>
      <c r="C138" s="113">
        <v>0</v>
      </c>
      <c r="D138" s="113">
        <v>0</v>
      </c>
      <c r="E138" s="113" t="s">
        <v>686</v>
      </c>
      <c r="F138" s="113" t="s">
        <v>686</v>
      </c>
      <c r="G138" s="357"/>
      <c r="H138" s="357"/>
      <c r="I138" s="357"/>
      <c r="N138" s="113">
        <f>MATCH(A138,Entrada!$A$53:$A$372,0)</f>
        <v>135</v>
      </c>
      <c r="O138">
        <f>IF(NOT(ISNA($N138)),INDEX(Entrada!$C$53:$N$372,$N138,O$2),0)</f>
        <v>0</v>
      </c>
      <c r="P138">
        <f>IF(NOT(ISNA($N138)),INDEX(Entrada!$C$53:$N$372,$N138,P$2),0)</f>
        <v>0</v>
      </c>
      <c r="Q138">
        <f>IF(NOT(ISNA($N138)),INDEX(Entrada!$C$53:$N$372,$N138,Q$2),0)</f>
        <v>0</v>
      </c>
      <c r="R138">
        <f>IF(NOT(ISNA($N138)),INDEX(Entrada!$C$53:$N$372,$N138,R$2),0)</f>
        <v>0</v>
      </c>
      <c r="S138">
        <f>IF(NOT(ISNA($N138)),INDEX(Entrada!$C$53:$N$372,$N138,S$2),0)</f>
        <v>0</v>
      </c>
      <c r="T138">
        <f>IF(NOT(ISNA($N138)),INDEX(Entrada!$C$53:$N$372,$N138,T$2),0)</f>
        <v>0</v>
      </c>
      <c r="U138">
        <f>IF(NOT(ISNA($N138)),INDEX(Entrada!$C$53:$N$372,$N138,U$2),0)</f>
        <v>0</v>
      </c>
      <c r="V138" s="192">
        <f>IF(NOT(ISNA($N138)),INDEX(Entrada!$C$53:$N$372,$N138,V$2),0)</f>
        <v>0</v>
      </c>
      <c r="W138" s="192">
        <f>IF(NOT(ISNA($N138)),INDEX(Entrada!$C$53:$N$372,$N138,W$2),0)</f>
        <v>0</v>
      </c>
      <c r="X138" s="192">
        <f>IF(NOT(ISNA($N138)),INDEX(Entrada!$C$53:$N$372,$N138,X$2),0)</f>
        <v>0</v>
      </c>
      <c r="Y138" s="192">
        <f>IF(NOT(ISNA($N138)),INDEX(Entrada!$C$53:$N$372,$N138,Y$2),0)</f>
        <v>0</v>
      </c>
      <c r="Z138" s="192">
        <f>IF(NOT(ISNA($N138)),INDEX(Entrada!$C$53:$N$372,$N138,Z$2),0)</f>
        <v>0</v>
      </c>
      <c r="AA138" s="259">
        <f>IF(AND(NOT(_incrementaisPassadas),
      OR(
       AND(_semanaAtual&gt;Prevs!D$6,_tipo="Semanal"),
       AND(_mes&gt;AA$2,_tipo="Mensal")
      )), 0,
IF($G138&gt;0,INDEX($O$4:$Z$323,$G138,O$2),0)+IF($H138&gt;0,INDEX($O$4:$Z$323,$H138,O$2),0)+IF($I138&gt;0,INDEX($O$4:$Z$323,$I138,O$2),0)+IF($J138&gt;0,INDEX($O$4:$Z$323,$J138,O$2),0)+IF($K138&gt;0,INDEX($O$4:$Z$323,$K138,O$2),0)+IF($L138&gt;0,INDEX($O$4:$Z$323,$L138,O$2),0))</f>
        <v>0</v>
      </c>
      <c r="AB138" s="259">
        <f>IF(AND(NOT(_incrementaisPassadas),
      OR(
       AND(_semanaAtual&gt;Prevs!E$6,_tipo="Semanal"),
       AND(_mes&gt;AB$2,_tipo="Mensal")
      )), 0,
IF($G138&gt;0,INDEX($O$4:$Z$323,$G138,P$2),0)+IF($H138&gt;0,INDEX($O$4:$Z$323,$H138,P$2),0)+IF($I138&gt;0,INDEX($O$4:$Z$323,$I138,P$2),0)+IF($J138&gt;0,INDEX($O$4:$Z$323,$J138,P$2),0)+IF($K138&gt;0,INDEX($O$4:$Z$323,$K138,P$2),0)+IF($L138&gt;0,INDEX($O$4:$Z$323,$L138,P$2),0))</f>
        <v>0</v>
      </c>
      <c r="AC138" s="259">
        <f>IF(AND(NOT(_incrementaisPassadas),
      OR(
       AND(_semanaAtual&gt;Prevs!F$6,_tipo="Semanal"),
       AND(_mes&gt;AC$2,_tipo="Mensal")
      )), 0,
IF($G138&gt;0,INDEX($O$4:$Z$323,$G138,Q$2),0)+IF($H138&gt;0,INDEX($O$4:$Z$323,$H138,Q$2),0)+IF($I138&gt;0,INDEX($O$4:$Z$323,$I138,Q$2),0)+IF($J138&gt;0,INDEX($O$4:$Z$323,$J138,Q$2),0)+IF($K138&gt;0,INDEX($O$4:$Z$323,$K138,Q$2),0)+IF($L138&gt;0,INDEX($O$4:$Z$323,$L138,Q$2),0))</f>
        <v>0</v>
      </c>
      <c r="AD138" s="259">
        <f>IF(AND(NOT(_incrementaisPassadas),
      OR(
       AND(_semanaAtual&gt;Prevs!G$6,_tipo="Semanal"),
       AND(_mes&gt;AD$2,_tipo="Mensal")
      )), 0,
IF($G138&gt;0,INDEX($O$4:$Z$323,$G138,R$2),0)+IF($H138&gt;0,INDEX($O$4:$Z$323,$H138,R$2),0)+IF($I138&gt;0,INDEX($O$4:$Z$323,$I138,R$2),0)+IF($J138&gt;0,INDEX($O$4:$Z$323,$J138,R$2),0)+IF($K138&gt;0,INDEX($O$4:$Z$323,$K138,R$2),0)+IF($L138&gt;0,INDEX($O$4:$Z$323,$L138,R$2),0))</f>
        <v>0</v>
      </c>
      <c r="AE138" s="259">
        <f>IF(AND(NOT(_incrementaisPassadas),
      OR(
       AND(_semanaAtual&gt;Prevs!H$6,_tipo="Semanal"),
       AND(_mes&gt;AE$2,_tipo="Mensal")
      )), 0,
IF($G138&gt;0,INDEX($O$4:$Z$323,$G138,S$2),0)+IF($H138&gt;0,INDEX($O$4:$Z$323,$H138,S$2),0)+IF($I138&gt;0,INDEX($O$4:$Z$323,$I138,S$2),0)+IF($J138&gt;0,INDEX($O$4:$Z$323,$J138,S$2),0)+IF($K138&gt;0,INDEX($O$4:$Z$323,$K138,S$2),0)+IF($L138&gt;0,INDEX($O$4:$Z$323,$L138,S$2),0))</f>
        <v>0</v>
      </c>
      <c r="AF138" s="259">
        <f>IF(AND(NOT(_incrementaisPassadas),
      OR(
       AND(_semanaAtual&gt;Prevs!I$6,_tipo="Semanal"),
       AND(_mes&gt;AF$2,_tipo="Mensal")
      )), 0,
IF($G138&gt;0,INDEX($O$4:$Z$323,$G138,T$2),0)+IF($H138&gt;0,INDEX($O$4:$Z$323,$H138,T$2),0)+IF($I138&gt;0,INDEX($O$4:$Z$323,$I138,T$2),0)+IF($J138&gt;0,INDEX($O$4:$Z$323,$J138,T$2),0)+IF($K138&gt;0,INDEX($O$4:$Z$323,$K138,T$2),0)+IF($L138&gt;0,INDEX($O$4:$Z$323,$L138,T$2),0))</f>
        <v>0</v>
      </c>
      <c r="AG138" s="259">
        <f>IF(AND(NOT(_incrementaisPassadas),
      OR(
       AND(_semanaAtual&gt;Prevs!J$6,_tipo="Semanal"),
       AND(_mes&gt;AG$2,_tipo="Mensal")
      )), 0,
IF($G138&gt;0,INDEX($O$4:$Z$323,$G138,U$2),0)+IF($H138&gt;0,INDEX($O$4:$Z$323,$H138,U$2),0)+IF($I138&gt;0,INDEX($O$4:$Z$323,$I138,U$2),0)+IF($J138&gt;0,INDEX($O$4:$Z$323,$J138,U$2),0)+IF($K138&gt;0,INDEX($O$4:$Z$323,$K138,U$2),0)+IF($L138&gt;0,INDEX($O$4:$Z$323,$L138,U$2),0))</f>
        <v>0</v>
      </c>
      <c r="AH138" s="259">
        <f>IF(AND(NOT(_incrementaisPassadas),
      OR(
       AND(_semanaAtual&gt;Prevs!K$6,_tipo="Semanal"),
       AND(_mes&gt;AH$2,_tipo="Mensal")
      )), 0,
IF($G138&gt;0,INDEX($O$4:$Z$323,$G138,V$2),0)+IF($H138&gt;0,INDEX($O$4:$Z$323,$H138,V$2),0)+IF($I138&gt;0,INDEX($O$4:$Z$323,$I138,V$2),0)+IF($J138&gt;0,INDEX($O$4:$Z$323,$J138,V$2),0)+IF($K138&gt;0,INDEX($O$4:$Z$323,$K138,V$2),0)+IF($L138&gt;0,INDEX($O$4:$Z$323,$L138,V$2),0))</f>
        <v>0</v>
      </c>
      <c r="AI138" s="259">
        <f>IF(AND(NOT(_incrementaisPassadas),
      OR(
       AND(_semanaAtual&gt;Prevs!L$6,_tipo="Semanal"),
       AND(_mes&gt;AI$2,_tipo="Mensal")
      )), 0,
IF($G138&gt;0,INDEX($O$4:$Z$323,$G138,W$2),0)+IF($H138&gt;0,INDEX($O$4:$Z$323,$H138,W$2),0)+IF($I138&gt;0,INDEX($O$4:$Z$323,$I138,W$2),0)+IF($J138&gt;0,INDEX($O$4:$Z$323,$J138,W$2),0)+IF($K138&gt;0,INDEX($O$4:$Z$323,$K138,W$2),0)+IF($L138&gt;0,INDEX($O$4:$Z$323,$L138,W$2),0))</f>
        <v>0</v>
      </c>
      <c r="AJ138" s="259">
        <f>IF(AND(NOT(_incrementaisPassadas),
      OR(
       AND(_semanaAtual&gt;Prevs!M$6,_tipo="Semanal"),
       AND(_mes&gt;AJ$2,_tipo="Mensal")
      )), 0,
IF($G138&gt;0,INDEX($O$4:$Z$323,$G138,X$2),0)+IF($H138&gt;0,INDEX($O$4:$Z$323,$H138,X$2),0)+IF($I138&gt;0,INDEX($O$4:$Z$323,$I138,X$2),0)+IF($J138&gt;0,INDEX($O$4:$Z$323,$J138,X$2),0)+IF($K138&gt;0,INDEX($O$4:$Z$323,$K138,X$2),0)+IF($L138&gt;0,INDEX($O$4:$Z$323,$L138,X$2),0))</f>
        <v>0</v>
      </c>
      <c r="AK138" s="259">
        <f>IF(AND(NOT(_incrementaisPassadas),
      OR(
       AND(_semanaAtual&gt;Prevs!N$6,_tipo="Semanal"),
       AND(_mes&gt;AK$2,_tipo="Mensal")
      )), 0,
IF($G138&gt;0,INDEX($O$4:$Z$323,$G138,Y$2),0)+IF($H138&gt;0,INDEX($O$4:$Z$323,$H138,Y$2),0)+IF($I138&gt;0,INDEX($O$4:$Z$323,$I138,Y$2),0)+IF($J138&gt;0,INDEX($O$4:$Z$323,$J138,Y$2),0)+IF($K138&gt;0,INDEX($O$4:$Z$323,$K138,Y$2),0)+IF($L138&gt;0,INDEX($O$4:$Z$323,$L138,Y$2),0))</f>
        <v>0</v>
      </c>
      <c r="AL138" s="259">
        <f>IF(AND(NOT(_incrementaisPassadas),
      OR(
       AND(_semanaAtual&gt;Prevs!O$6,_tipo="Semanal"),
       AND(_mes&gt;AL$2,_tipo="Mensal")
      )), 0,
IF($G138&gt;0,INDEX($O$4:$Z$323,$G138,Z$2),0)+IF($H138&gt;0,INDEX($O$4:$Z$323,$H138,Z$2),0)+IF($I138&gt;0,INDEX($O$4:$Z$323,$I138,Z$2),0)+IF($J138&gt;0,INDEX($O$4:$Z$323,$J138,Z$2),0)+IF($K138&gt;0,INDEX($O$4:$Z$323,$K138,Z$2),0)+IF($L138&gt;0,INDEX($O$4:$Z$323,$L138,Z$2),0))</f>
        <v>0</v>
      </c>
      <c r="AM138" s="113">
        <f t="shared" si="24"/>
        <v>0</v>
      </c>
      <c r="AN138">
        <f t="shared" si="25"/>
        <v>0</v>
      </c>
      <c r="AO138">
        <f t="shared" si="26"/>
        <v>0</v>
      </c>
      <c r="AP138">
        <f t="shared" si="27"/>
        <v>0</v>
      </c>
      <c r="AQ138">
        <f t="shared" si="28"/>
        <v>0</v>
      </c>
      <c r="AR138">
        <f t="shared" si="29"/>
        <v>0</v>
      </c>
      <c r="AS138">
        <f t="shared" si="30"/>
        <v>0</v>
      </c>
      <c r="AT138">
        <f t="shared" si="31"/>
        <v>0</v>
      </c>
      <c r="AU138">
        <f t="shared" si="32"/>
        <v>0</v>
      </c>
      <c r="AV138">
        <f t="shared" si="33"/>
        <v>0</v>
      </c>
      <c r="AW138">
        <f t="shared" si="34"/>
        <v>0</v>
      </c>
      <c r="AX138">
        <f t="shared" si="35"/>
        <v>0</v>
      </c>
    </row>
    <row r="139" spans="1:57" hidden="1" x14ac:dyDescent="0.25">
      <c r="A139" s="113">
        <v>136</v>
      </c>
      <c r="B139" s="176"/>
      <c r="C139" s="113">
        <v>0</v>
      </c>
      <c r="D139" s="113">
        <v>0</v>
      </c>
      <c r="E139" s="113" t="s">
        <v>686</v>
      </c>
      <c r="F139" s="113" t="s">
        <v>686</v>
      </c>
      <c r="G139" s="357"/>
      <c r="H139" s="357"/>
      <c r="I139" s="357"/>
      <c r="N139" s="113">
        <f>MATCH(A139,Entrada!$A$53:$A$372,0)</f>
        <v>136</v>
      </c>
      <c r="O139">
        <f>IF(NOT(ISNA($N139)),INDEX(Entrada!$C$53:$N$372,$N139,O$2),0)</f>
        <v>0</v>
      </c>
      <c r="P139">
        <f>IF(NOT(ISNA($N139)),INDEX(Entrada!$C$53:$N$372,$N139,P$2),0)</f>
        <v>0</v>
      </c>
      <c r="Q139">
        <f>IF(NOT(ISNA($N139)),INDEX(Entrada!$C$53:$N$372,$N139,Q$2),0)</f>
        <v>0</v>
      </c>
      <c r="R139">
        <f>IF(NOT(ISNA($N139)),INDEX(Entrada!$C$53:$N$372,$N139,R$2),0)</f>
        <v>0</v>
      </c>
      <c r="S139">
        <f>IF(NOT(ISNA($N139)),INDEX(Entrada!$C$53:$N$372,$N139,S$2),0)</f>
        <v>0</v>
      </c>
      <c r="T139">
        <f>IF(NOT(ISNA($N139)),INDEX(Entrada!$C$53:$N$372,$N139,T$2),0)</f>
        <v>0</v>
      </c>
      <c r="U139">
        <f>IF(NOT(ISNA($N139)),INDEX(Entrada!$C$53:$N$372,$N139,U$2),0)</f>
        <v>0</v>
      </c>
      <c r="V139" s="192">
        <f>IF(NOT(ISNA($N139)),INDEX(Entrada!$C$53:$N$372,$N139,V$2),0)</f>
        <v>0</v>
      </c>
      <c r="W139" s="192">
        <f>IF(NOT(ISNA($N139)),INDEX(Entrada!$C$53:$N$372,$N139,W$2),0)</f>
        <v>0</v>
      </c>
      <c r="X139" s="192">
        <f>IF(NOT(ISNA($N139)),INDEX(Entrada!$C$53:$N$372,$N139,X$2),0)</f>
        <v>0</v>
      </c>
      <c r="Y139" s="192">
        <f>IF(NOT(ISNA($N139)),INDEX(Entrada!$C$53:$N$372,$N139,Y$2),0)</f>
        <v>0</v>
      </c>
      <c r="Z139" s="192">
        <f>IF(NOT(ISNA($N139)),INDEX(Entrada!$C$53:$N$372,$N139,Z$2),0)</f>
        <v>0</v>
      </c>
      <c r="AA139" s="259">
        <f>IF(AND(NOT(_incrementaisPassadas),
      OR(
       AND(_semanaAtual&gt;Prevs!D$6,_tipo="Semanal"),
       AND(_mes&gt;AA$2,_tipo="Mensal")
      )), 0,
IF($G139&gt;0,INDEX($O$4:$Z$323,$G139,O$2),0)+IF($H139&gt;0,INDEX($O$4:$Z$323,$H139,O$2),0)+IF($I139&gt;0,INDEX($O$4:$Z$323,$I139,O$2),0)+IF($J139&gt;0,INDEX($O$4:$Z$323,$J139,O$2),0)+IF($K139&gt;0,INDEX($O$4:$Z$323,$K139,O$2),0)+IF($L139&gt;0,INDEX($O$4:$Z$323,$L139,O$2),0))</f>
        <v>0</v>
      </c>
      <c r="AB139" s="259">
        <f>IF(AND(NOT(_incrementaisPassadas),
      OR(
       AND(_semanaAtual&gt;Prevs!E$6,_tipo="Semanal"),
       AND(_mes&gt;AB$2,_tipo="Mensal")
      )), 0,
IF($G139&gt;0,INDEX($O$4:$Z$323,$G139,P$2),0)+IF($H139&gt;0,INDEX($O$4:$Z$323,$H139,P$2),0)+IF($I139&gt;0,INDEX($O$4:$Z$323,$I139,P$2),0)+IF($J139&gt;0,INDEX($O$4:$Z$323,$J139,P$2),0)+IF($K139&gt;0,INDEX($O$4:$Z$323,$K139,P$2),0)+IF($L139&gt;0,INDEX($O$4:$Z$323,$L139,P$2),0))</f>
        <v>0</v>
      </c>
      <c r="AC139" s="259">
        <f>IF(AND(NOT(_incrementaisPassadas),
      OR(
       AND(_semanaAtual&gt;Prevs!F$6,_tipo="Semanal"),
       AND(_mes&gt;AC$2,_tipo="Mensal")
      )), 0,
IF($G139&gt;0,INDEX($O$4:$Z$323,$G139,Q$2),0)+IF($H139&gt;0,INDEX($O$4:$Z$323,$H139,Q$2),0)+IF($I139&gt;0,INDEX($O$4:$Z$323,$I139,Q$2),0)+IF($J139&gt;0,INDEX($O$4:$Z$323,$J139,Q$2),0)+IF($K139&gt;0,INDEX($O$4:$Z$323,$K139,Q$2),0)+IF($L139&gt;0,INDEX($O$4:$Z$323,$L139,Q$2),0))</f>
        <v>0</v>
      </c>
      <c r="AD139" s="259">
        <f>IF(AND(NOT(_incrementaisPassadas),
      OR(
       AND(_semanaAtual&gt;Prevs!G$6,_tipo="Semanal"),
       AND(_mes&gt;AD$2,_tipo="Mensal")
      )), 0,
IF($G139&gt;0,INDEX($O$4:$Z$323,$G139,R$2),0)+IF($H139&gt;0,INDEX($O$4:$Z$323,$H139,R$2),0)+IF($I139&gt;0,INDEX($O$4:$Z$323,$I139,R$2),0)+IF($J139&gt;0,INDEX($O$4:$Z$323,$J139,R$2),0)+IF($K139&gt;0,INDEX($O$4:$Z$323,$K139,R$2),0)+IF($L139&gt;0,INDEX($O$4:$Z$323,$L139,R$2),0))</f>
        <v>0</v>
      </c>
      <c r="AE139" s="259">
        <f>IF(AND(NOT(_incrementaisPassadas),
      OR(
       AND(_semanaAtual&gt;Prevs!H$6,_tipo="Semanal"),
       AND(_mes&gt;AE$2,_tipo="Mensal")
      )), 0,
IF($G139&gt;0,INDEX($O$4:$Z$323,$G139,S$2),0)+IF($H139&gt;0,INDEX($O$4:$Z$323,$H139,S$2),0)+IF($I139&gt;0,INDEX($O$4:$Z$323,$I139,S$2),0)+IF($J139&gt;0,INDEX($O$4:$Z$323,$J139,S$2),0)+IF($K139&gt;0,INDEX($O$4:$Z$323,$K139,S$2),0)+IF($L139&gt;0,INDEX($O$4:$Z$323,$L139,S$2),0))</f>
        <v>0</v>
      </c>
      <c r="AF139" s="259">
        <f>IF(AND(NOT(_incrementaisPassadas),
      OR(
       AND(_semanaAtual&gt;Prevs!I$6,_tipo="Semanal"),
       AND(_mes&gt;AF$2,_tipo="Mensal")
      )), 0,
IF($G139&gt;0,INDEX($O$4:$Z$323,$G139,T$2),0)+IF($H139&gt;0,INDEX($O$4:$Z$323,$H139,T$2),0)+IF($I139&gt;0,INDEX($O$4:$Z$323,$I139,T$2),0)+IF($J139&gt;0,INDEX($O$4:$Z$323,$J139,T$2),0)+IF($K139&gt;0,INDEX($O$4:$Z$323,$K139,T$2),0)+IF($L139&gt;0,INDEX($O$4:$Z$323,$L139,T$2),0))</f>
        <v>0</v>
      </c>
      <c r="AG139" s="259">
        <f>IF(AND(NOT(_incrementaisPassadas),
      OR(
       AND(_semanaAtual&gt;Prevs!J$6,_tipo="Semanal"),
       AND(_mes&gt;AG$2,_tipo="Mensal")
      )), 0,
IF($G139&gt;0,INDEX($O$4:$Z$323,$G139,U$2),0)+IF($H139&gt;0,INDEX($O$4:$Z$323,$H139,U$2),0)+IF($I139&gt;0,INDEX($O$4:$Z$323,$I139,U$2),0)+IF($J139&gt;0,INDEX($O$4:$Z$323,$J139,U$2),0)+IF($K139&gt;0,INDEX($O$4:$Z$323,$K139,U$2),0)+IF($L139&gt;0,INDEX($O$4:$Z$323,$L139,U$2),0))</f>
        <v>0</v>
      </c>
      <c r="AH139" s="259">
        <f>IF(AND(NOT(_incrementaisPassadas),
      OR(
       AND(_semanaAtual&gt;Prevs!K$6,_tipo="Semanal"),
       AND(_mes&gt;AH$2,_tipo="Mensal")
      )), 0,
IF($G139&gt;0,INDEX($O$4:$Z$323,$G139,V$2),0)+IF($H139&gt;0,INDEX($O$4:$Z$323,$H139,V$2),0)+IF($I139&gt;0,INDEX($O$4:$Z$323,$I139,V$2),0)+IF($J139&gt;0,INDEX($O$4:$Z$323,$J139,V$2),0)+IF($K139&gt;0,INDEX($O$4:$Z$323,$K139,V$2),0)+IF($L139&gt;0,INDEX($O$4:$Z$323,$L139,V$2),0))</f>
        <v>0</v>
      </c>
      <c r="AI139" s="259">
        <f>IF(AND(NOT(_incrementaisPassadas),
      OR(
       AND(_semanaAtual&gt;Prevs!L$6,_tipo="Semanal"),
       AND(_mes&gt;AI$2,_tipo="Mensal")
      )), 0,
IF($G139&gt;0,INDEX($O$4:$Z$323,$G139,W$2),0)+IF($H139&gt;0,INDEX($O$4:$Z$323,$H139,W$2),0)+IF($I139&gt;0,INDEX($O$4:$Z$323,$I139,W$2),0)+IF($J139&gt;0,INDEX($O$4:$Z$323,$J139,W$2),0)+IF($K139&gt;0,INDEX($O$4:$Z$323,$K139,W$2),0)+IF($L139&gt;0,INDEX($O$4:$Z$323,$L139,W$2),0))</f>
        <v>0</v>
      </c>
      <c r="AJ139" s="259">
        <f>IF(AND(NOT(_incrementaisPassadas),
      OR(
       AND(_semanaAtual&gt;Prevs!M$6,_tipo="Semanal"),
       AND(_mes&gt;AJ$2,_tipo="Mensal")
      )), 0,
IF($G139&gt;0,INDEX($O$4:$Z$323,$G139,X$2),0)+IF($H139&gt;0,INDEX($O$4:$Z$323,$H139,X$2),0)+IF($I139&gt;0,INDEX($O$4:$Z$323,$I139,X$2),0)+IF($J139&gt;0,INDEX($O$4:$Z$323,$J139,X$2),0)+IF($K139&gt;0,INDEX($O$4:$Z$323,$K139,X$2),0)+IF($L139&gt;0,INDEX($O$4:$Z$323,$L139,X$2),0))</f>
        <v>0</v>
      </c>
      <c r="AK139" s="259">
        <f>IF(AND(NOT(_incrementaisPassadas),
      OR(
       AND(_semanaAtual&gt;Prevs!N$6,_tipo="Semanal"),
       AND(_mes&gt;AK$2,_tipo="Mensal")
      )), 0,
IF($G139&gt;0,INDEX($O$4:$Z$323,$G139,Y$2),0)+IF($H139&gt;0,INDEX($O$4:$Z$323,$H139,Y$2),0)+IF($I139&gt;0,INDEX($O$4:$Z$323,$I139,Y$2),0)+IF($J139&gt;0,INDEX($O$4:$Z$323,$J139,Y$2),0)+IF($K139&gt;0,INDEX($O$4:$Z$323,$K139,Y$2),0)+IF($L139&gt;0,INDEX($O$4:$Z$323,$L139,Y$2),0))</f>
        <v>0</v>
      </c>
      <c r="AL139" s="259">
        <f>IF(AND(NOT(_incrementaisPassadas),
      OR(
       AND(_semanaAtual&gt;Prevs!O$6,_tipo="Semanal"),
       AND(_mes&gt;AL$2,_tipo="Mensal")
      )), 0,
IF($G139&gt;0,INDEX($O$4:$Z$323,$G139,Z$2),0)+IF($H139&gt;0,INDEX($O$4:$Z$323,$H139,Z$2),0)+IF($I139&gt;0,INDEX($O$4:$Z$323,$I139,Z$2),0)+IF($J139&gt;0,INDEX($O$4:$Z$323,$J139,Z$2),0)+IF($K139&gt;0,INDEX($O$4:$Z$323,$K139,Z$2),0)+IF($L139&gt;0,INDEX($O$4:$Z$323,$L139,Z$2),0))</f>
        <v>0</v>
      </c>
      <c r="AM139" s="113">
        <f t="shared" si="24"/>
        <v>0</v>
      </c>
      <c r="AN139">
        <f t="shared" si="25"/>
        <v>0</v>
      </c>
      <c r="AO139">
        <f t="shared" si="26"/>
        <v>0</v>
      </c>
      <c r="AP139">
        <f t="shared" si="27"/>
        <v>0</v>
      </c>
      <c r="AQ139">
        <f t="shared" si="28"/>
        <v>0</v>
      </c>
      <c r="AR139">
        <f t="shared" si="29"/>
        <v>0</v>
      </c>
      <c r="AS139">
        <f t="shared" si="30"/>
        <v>0</v>
      </c>
      <c r="AT139">
        <f t="shared" si="31"/>
        <v>0</v>
      </c>
      <c r="AU139">
        <f t="shared" si="32"/>
        <v>0</v>
      </c>
      <c r="AV139">
        <f t="shared" si="33"/>
        <v>0</v>
      </c>
      <c r="AW139">
        <f t="shared" si="34"/>
        <v>0</v>
      </c>
      <c r="AX139">
        <f t="shared" si="35"/>
        <v>0</v>
      </c>
    </row>
    <row r="140" spans="1:57" hidden="1" x14ac:dyDescent="0.25">
      <c r="A140" s="113">
        <v>137</v>
      </c>
      <c r="B140" s="176"/>
      <c r="C140" s="113">
        <v>0</v>
      </c>
      <c r="D140" s="113">
        <v>0</v>
      </c>
      <c r="E140" s="113" t="s">
        <v>686</v>
      </c>
      <c r="F140" s="113" t="s">
        <v>686</v>
      </c>
      <c r="G140" s="357"/>
      <c r="H140" s="357"/>
      <c r="I140" s="357"/>
      <c r="N140" s="113">
        <f>MATCH(A140,Entrada!$A$53:$A$372,0)</f>
        <v>137</v>
      </c>
      <c r="O140">
        <f>IF(NOT(ISNA($N140)),INDEX(Entrada!$C$53:$N$372,$N140,O$2),0)</f>
        <v>0</v>
      </c>
      <c r="P140">
        <f>IF(NOT(ISNA($N140)),INDEX(Entrada!$C$53:$N$372,$N140,P$2),0)</f>
        <v>0</v>
      </c>
      <c r="Q140">
        <f>IF(NOT(ISNA($N140)),INDEX(Entrada!$C$53:$N$372,$N140,Q$2),0)</f>
        <v>0</v>
      </c>
      <c r="R140">
        <f>IF(NOT(ISNA($N140)),INDEX(Entrada!$C$53:$N$372,$N140,R$2),0)</f>
        <v>0</v>
      </c>
      <c r="S140">
        <f>IF(NOT(ISNA($N140)),INDEX(Entrada!$C$53:$N$372,$N140,S$2),0)</f>
        <v>0</v>
      </c>
      <c r="T140">
        <f>IF(NOT(ISNA($N140)),INDEX(Entrada!$C$53:$N$372,$N140,T$2),0)</f>
        <v>0</v>
      </c>
      <c r="U140">
        <f>IF(NOT(ISNA($N140)),INDEX(Entrada!$C$53:$N$372,$N140,U$2),0)</f>
        <v>0</v>
      </c>
      <c r="V140" s="192">
        <f>IF(NOT(ISNA($N140)),INDEX(Entrada!$C$53:$N$372,$N140,V$2),0)</f>
        <v>0</v>
      </c>
      <c r="W140" s="192">
        <f>IF(NOT(ISNA($N140)),INDEX(Entrada!$C$53:$N$372,$N140,W$2),0)</f>
        <v>0</v>
      </c>
      <c r="X140" s="192">
        <f>IF(NOT(ISNA($N140)),INDEX(Entrada!$C$53:$N$372,$N140,X$2),0)</f>
        <v>0</v>
      </c>
      <c r="Y140" s="192">
        <f>IF(NOT(ISNA($N140)),INDEX(Entrada!$C$53:$N$372,$N140,Y$2),0)</f>
        <v>0</v>
      </c>
      <c r="Z140" s="192">
        <f>IF(NOT(ISNA($N140)),INDEX(Entrada!$C$53:$N$372,$N140,Z$2),0)</f>
        <v>0</v>
      </c>
      <c r="AA140" s="259">
        <f>IF(AND(NOT(_incrementaisPassadas),
      OR(
       AND(_semanaAtual&gt;Prevs!D$6,_tipo="Semanal"),
       AND(_mes&gt;AA$2,_tipo="Mensal")
      )), 0,
IF($G140&gt;0,INDEX($O$4:$Z$323,$G140,O$2),0)+IF($H140&gt;0,INDEX($O$4:$Z$323,$H140,O$2),0)+IF($I140&gt;0,INDEX($O$4:$Z$323,$I140,O$2),0)+IF($J140&gt;0,INDEX($O$4:$Z$323,$J140,O$2),0)+IF($K140&gt;0,INDEX($O$4:$Z$323,$K140,O$2),0)+IF($L140&gt;0,INDEX($O$4:$Z$323,$L140,O$2),0))</f>
        <v>0</v>
      </c>
      <c r="AB140" s="259">
        <f>IF(AND(NOT(_incrementaisPassadas),
      OR(
       AND(_semanaAtual&gt;Prevs!E$6,_tipo="Semanal"),
       AND(_mes&gt;AB$2,_tipo="Mensal")
      )), 0,
IF($G140&gt;0,INDEX($O$4:$Z$323,$G140,P$2),0)+IF($H140&gt;0,INDEX($O$4:$Z$323,$H140,P$2),0)+IF($I140&gt;0,INDEX($O$4:$Z$323,$I140,P$2),0)+IF($J140&gt;0,INDEX($O$4:$Z$323,$J140,P$2),0)+IF($K140&gt;0,INDEX($O$4:$Z$323,$K140,P$2),0)+IF($L140&gt;0,INDEX($O$4:$Z$323,$L140,P$2),0))</f>
        <v>0</v>
      </c>
      <c r="AC140" s="259">
        <f>IF(AND(NOT(_incrementaisPassadas),
      OR(
       AND(_semanaAtual&gt;Prevs!F$6,_tipo="Semanal"),
       AND(_mes&gt;AC$2,_tipo="Mensal")
      )), 0,
IF($G140&gt;0,INDEX($O$4:$Z$323,$G140,Q$2),0)+IF($H140&gt;0,INDEX($O$4:$Z$323,$H140,Q$2),0)+IF($I140&gt;0,INDEX($O$4:$Z$323,$I140,Q$2),0)+IF($J140&gt;0,INDEX($O$4:$Z$323,$J140,Q$2),0)+IF($K140&gt;0,INDEX($O$4:$Z$323,$K140,Q$2),0)+IF($L140&gt;0,INDEX($O$4:$Z$323,$L140,Q$2),0))</f>
        <v>0</v>
      </c>
      <c r="AD140" s="259">
        <f>IF(AND(NOT(_incrementaisPassadas),
      OR(
       AND(_semanaAtual&gt;Prevs!G$6,_tipo="Semanal"),
       AND(_mes&gt;AD$2,_tipo="Mensal")
      )), 0,
IF($G140&gt;0,INDEX($O$4:$Z$323,$G140,R$2),0)+IF($H140&gt;0,INDEX($O$4:$Z$323,$H140,R$2),0)+IF($I140&gt;0,INDEX($O$4:$Z$323,$I140,R$2),0)+IF($J140&gt;0,INDEX($O$4:$Z$323,$J140,R$2),0)+IF($K140&gt;0,INDEX($O$4:$Z$323,$K140,R$2),0)+IF($L140&gt;0,INDEX($O$4:$Z$323,$L140,R$2),0))</f>
        <v>0</v>
      </c>
      <c r="AE140" s="259">
        <f>IF(AND(NOT(_incrementaisPassadas),
      OR(
       AND(_semanaAtual&gt;Prevs!H$6,_tipo="Semanal"),
       AND(_mes&gt;AE$2,_tipo="Mensal")
      )), 0,
IF($G140&gt;0,INDEX($O$4:$Z$323,$G140,S$2),0)+IF($H140&gt;0,INDEX($O$4:$Z$323,$H140,S$2),0)+IF($I140&gt;0,INDEX($O$4:$Z$323,$I140,S$2),0)+IF($J140&gt;0,INDEX($O$4:$Z$323,$J140,S$2),0)+IF($K140&gt;0,INDEX($O$4:$Z$323,$K140,S$2),0)+IF($L140&gt;0,INDEX($O$4:$Z$323,$L140,S$2),0))</f>
        <v>0</v>
      </c>
      <c r="AF140" s="259">
        <f>IF(AND(NOT(_incrementaisPassadas),
      OR(
       AND(_semanaAtual&gt;Prevs!I$6,_tipo="Semanal"),
       AND(_mes&gt;AF$2,_tipo="Mensal")
      )), 0,
IF($G140&gt;0,INDEX($O$4:$Z$323,$G140,T$2),0)+IF($H140&gt;0,INDEX($O$4:$Z$323,$H140,T$2),0)+IF($I140&gt;0,INDEX($O$4:$Z$323,$I140,T$2),0)+IF($J140&gt;0,INDEX($O$4:$Z$323,$J140,T$2),0)+IF($K140&gt;0,INDEX($O$4:$Z$323,$K140,T$2),0)+IF($L140&gt;0,INDEX($O$4:$Z$323,$L140,T$2),0))</f>
        <v>0</v>
      </c>
      <c r="AG140" s="259">
        <f>IF(AND(NOT(_incrementaisPassadas),
      OR(
       AND(_semanaAtual&gt;Prevs!J$6,_tipo="Semanal"),
       AND(_mes&gt;AG$2,_tipo="Mensal")
      )), 0,
IF($G140&gt;0,INDEX($O$4:$Z$323,$G140,U$2),0)+IF($H140&gt;0,INDEX($O$4:$Z$323,$H140,U$2),0)+IF($I140&gt;0,INDEX($O$4:$Z$323,$I140,U$2),0)+IF($J140&gt;0,INDEX($O$4:$Z$323,$J140,U$2),0)+IF($K140&gt;0,INDEX($O$4:$Z$323,$K140,U$2),0)+IF($L140&gt;0,INDEX($O$4:$Z$323,$L140,U$2),0))</f>
        <v>0</v>
      </c>
      <c r="AH140" s="259">
        <f>IF(AND(NOT(_incrementaisPassadas),
      OR(
       AND(_semanaAtual&gt;Prevs!K$6,_tipo="Semanal"),
       AND(_mes&gt;AH$2,_tipo="Mensal")
      )), 0,
IF($G140&gt;0,INDEX($O$4:$Z$323,$G140,V$2),0)+IF($H140&gt;0,INDEX($O$4:$Z$323,$H140,V$2),0)+IF($I140&gt;0,INDEX($O$4:$Z$323,$I140,V$2),0)+IF($J140&gt;0,INDEX($O$4:$Z$323,$J140,V$2),0)+IF($K140&gt;0,INDEX($O$4:$Z$323,$K140,V$2),0)+IF($L140&gt;0,INDEX($O$4:$Z$323,$L140,V$2),0))</f>
        <v>0</v>
      </c>
      <c r="AI140" s="259">
        <f>IF(AND(NOT(_incrementaisPassadas),
      OR(
       AND(_semanaAtual&gt;Prevs!L$6,_tipo="Semanal"),
       AND(_mes&gt;AI$2,_tipo="Mensal")
      )), 0,
IF($G140&gt;0,INDEX($O$4:$Z$323,$G140,W$2),0)+IF($H140&gt;0,INDEX($O$4:$Z$323,$H140,W$2),0)+IF($I140&gt;0,INDEX($O$4:$Z$323,$I140,W$2),0)+IF($J140&gt;0,INDEX($O$4:$Z$323,$J140,W$2),0)+IF($K140&gt;0,INDEX($O$4:$Z$323,$K140,W$2),0)+IF($L140&gt;0,INDEX($O$4:$Z$323,$L140,W$2),0))</f>
        <v>0</v>
      </c>
      <c r="AJ140" s="259">
        <f>IF(AND(NOT(_incrementaisPassadas),
      OR(
       AND(_semanaAtual&gt;Prevs!M$6,_tipo="Semanal"),
       AND(_mes&gt;AJ$2,_tipo="Mensal")
      )), 0,
IF($G140&gt;0,INDEX($O$4:$Z$323,$G140,X$2),0)+IF($H140&gt;0,INDEX($O$4:$Z$323,$H140,X$2),0)+IF($I140&gt;0,INDEX($O$4:$Z$323,$I140,X$2),0)+IF($J140&gt;0,INDEX($O$4:$Z$323,$J140,X$2),0)+IF($K140&gt;0,INDEX($O$4:$Z$323,$K140,X$2),0)+IF($L140&gt;0,INDEX($O$4:$Z$323,$L140,X$2),0))</f>
        <v>0</v>
      </c>
      <c r="AK140" s="259">
        <f>IF(AND(NOT(_incrementaisPassadas),
      OR(
       AND(_semanaAtual&gt;Prevs!N$6,_tipo="Semanal"),
       AND(_mes&gt;AK$2,_tipo="Mensal")
      )), 0,
IF($G140&gt;0,INDEX($O$4:$Z$323,$G140,Y$2),0)+IF($H140&gt;0,INDEX($O$4:$Z$323,$H140,Y$2),0)+IF($I140&gt;0,INDEX($O$4:$Z$323,$I140,Y$2),0)+IF($J140&gt;0,INDEX($O$4:$Z$323,$J140,Y$2),0)+IF($K140&gt;0,INDEX($O$4:$Z$323,$K140,Y$2),0)+IF($L140&gt;0,INDEX($O$4:$Z$323,$L140,Y$2),0))</f>
        <v>0</v>
      </c>
      <c r="AL140" s="259">
        <f>IF(AND(NOT(_incrementaisPassadas),
      OR(
       AND(_semanaAtual&gt;Prevs!O$6,_tipo="Semanal"),
       AND(_mes&gt;AL$2,_tipo="Mensal")
      )), 0,
IF($G140&gt;0,INDEX($O$4:$Z$323,$G140,Z$2),0)+IF($H140&gt;0,INDEX($O$4:$Z$323,$H140,Z$2),0)+IF($I140&gt;0,INDEX($O$4:$Z$323,$I140,Z$2),0)+IF($J140&gt;0,INDEX($O$4:$Z$323,$J140,Z$2),0)+IF($K140&gt;0,INDEX($O$4:$Z$323,$K140,Z$2),0)+IF($L140&gt;0,INDEX($O$4:$Z$323,$L140,Z$2),0))</f>
        <v>0</v>
      </c>
      <c r="AM140" s="113">
        <f t="shared" si="24"/>
        <v>0</v>
      </c>
      <c r="AN140">
        <f t="shared" si="25"/>
        <v>0</v>
      </c>
      <c r="AO140">
        <f t="shared" si="26"/>
        <v>0</v>
      </c>
      <c r="AP140">
        <f t="shared" si="27"/>
        <v>0</v>
      </c>
      <c r="AQ140">
        <f t="shared" si="28"/>
        <v>0</v>
      </c>
      <c r="AR140">
        <f t="shared" si="29"/>
        <v>0</v>
      </c>
      <c r="AS140">
        <f t="shared" si="30"/>
        <v>0</v>
      </c>
      <c r="AT140">
        <f t="shared" si="31"/>
        <v>0</v>
      </c>
      <c r="AU140">
        <f t="shared" si="32"/>
        <v>0</v>
      </c>
      <c r="AV140">
        <f t="shared" si="33"/>
        <v>0</v>
      </c>
      <c r="AW140">
        <f t="shared" si="34"/>
        <v>0</v>
      </c>
      <c r="AX140">
        <f t="shared" si="35"/>
        <v>0</v>
      </c>
    </row>
    <row r="141" spans="1:57" hidden="1" x14ac:dyDescent="0.25">
      <c r="A141" s="113">
        <v>138</v>
      </c>
      <c r="B141" s="176"/>
      <c r="C141" s="113">
        <v>0</v>
      </c>
      <c r="D141" s="113">
        <v>0</v>
      </c>
      <c r="E141" s="113" t="s">
        <v>686</v>
      </c>
      <c r="F141" s="113" t="s">
        <v>686</v>
      </c>
      <c r="G141" s="357"/>
      <c r="H141" s="357"/>
      <c r="I141" s="357"/>
      <c r="N141" s="113">
        <f>MATCH(A141,Entrada!$A$53:$A$372,0)</f>
        <v>138</v>
      </c>
      <c r="O141">
        <f>IF(NOT(ISNA($N141)),INDEX(Entrada!$C$53:$N$372,$N141,O$2),0)</f>
        <v>0</v>
      </c>
      <c r="P141">
        <f>IF(NOT(ISNA($N141)),INDEX(Entrada!$C$53:$N$372,$N141,P$2),0)</f>
        <v>0</v>
      </c>
      <c r="Q141">
        <f>IF(NOT(ISNA($N141)),INDEX(Entrada!$C$53:$N$372,$N141,Q$2),0)</f>
        <v>0</v>
      </c>
      <c r="R141">
        <f>IF(NOT(ISNA($N141)),INDEX(Entrada!$C$53:$N$372,$N141,R$2),0)</f>
        <v>0</v>
      </c>
      <c r="S141">
        <f>IF(NOT(ISNA($N141)),INDEX(Entrada!$C$53:$N$372,$N141,S$2),0)</f>
        <v>0</v>
      </c>
      <c r="T141">
        <f>IF(NOT(ISNA($N141)),INDEX(Entrada!$C$53:$N$372,$N141,T$2),0)</f>
        <v>0</v>
      </c>
      <c r="U141">
        <f>IF(NOT(ISNA($N141)),INDEX(Entrada!$C$53:$N$372,$N141,U$2),0)</f>
        <v>0</v>
      </c>
      <c r="V141" s="192">
        <f>IF(NOT(ISNA($N141)),INDEX(Entrada!$C$53:$N$372,$N141,V$2),0)</f>
        <v>0</v>
      </c>
      <c r="W141" s="192">
        <f>IF(NOT(ISNA($N141)),INDEX(Entrada!$C$53:$N$372,$N141,W$2),0)</f>
        <v>0</v>
      </c>
      <c r="X141" s="192">
        <f>IF(NOT(ISNA($N141)),INDEX(Entrada!$C$53:$N$372,$N141,X$2),0)</f>
        <v>0</v>
      </c>
      <c r="Y141" s="192">
        <f>IF(NOT(ISNA($N141)),INDEX(Entrada!$C$53:$N$372,$N141,Y$2),0)</f>
        <v>0</v>
      </c>
      <c r="Z141" s="192">
        <f>IF(NOT(ISNA($N141)),INDEX(Entrada!$C$53:$N$372,$N141,Z$2),0)</f>
        <v>0</v>
      </c>
      <c r="AA141" s="259">
        <f>IF(AND(NOT(_incrementaisPassadas),
      OR(
       AND(_semanaAtual&gt;Prevs!D$6,_tipo="Semanal"),
       AND(_mes&gt;AA$2,_tipo="Mensal")
      )), 0,
IF($G141&gt;0,INDEX($O$4:$Z$323,$G141,O$2),0)+IF($H141&gt;0,INDEX($O$4:$Z$323,$H141,O$2),0)+IF($I141&gt;0,INDEX($O$4:$Z$323,$I141,O$2),0)+IF($J141&gt;0,INDEX($O$4:$Z$323,$J141,O$2),0)+IF($K141&gt;0,INDEX($O$4:$Z$323,$K141,O$2),0)+IF($L141&gt;0,INDEX($O$4:$Z$323,$L141,O$2),0))</f>
        <v>0</v>
      </c>
      <c r="AB141" s="259">
        <f>IF(AND(NOT(_incrementaisPassadas),
      OR(
       AND(_semanaAtual&gt;Prevs!E$6,_tipo="Semanal"),
       AND(_mes&gt;AB$2,_tipo="Mensal")
      )), 0,
IF($G141&gt;0,INDEX($O$4:$Z$323,$G141,P$2),0)+IF($H141&gt;0,INDEX($O$4:$Z$323,$H141,P$2),0)+IF($I141&gt;0,INDEX($O$4:$Z$323,$I141,P$2),0)+IF($J141&gt;0,INDEX($O$4:$Z$323,$J141,P$2),0)+IF($K141&gt;0,INDEX($O$4:$Z$323,$K141,P$2),0)+IF($L141&gt;0,INDEX($O$4:$Z$323,$L141,P$2),0))</f>
        <v>0</v>
      </c>
      <c r="AC141" s="259">
        <f>IF(AND(NOT(_incrementaisPassadas),
      OR(
       AND(_semanaAtual&gt;Prevs!F$6,_tipo="Semanal"),
       AND(_mes&gt;AC$2,_tipo="Mensal")
      )), 0,
IF($G141&gt;0,INDEX($O$4:$Z$323,$G141,Q$2),0)+IF($H141&gt;0,INDEX($O$4:$Z$323,$H141,Q$2),0)+IF($I141&gt;0,INDEX($O$4:$Z$323,$I141,Q$2),0)+IF($J141&gt;0,INDEX($O$4:$Z$323,$J141,Q$2),0)+IF($K141&gt;0,INDEX($O$4:$Z$323,$K141,Q$2),0)+IF($L141&gt;0,INDEX($O$4:$Z$323,$L141,Q$2),0))</f>
        <v>0</v>
      </c>
      <c r="AD141" s="259">
        <f>IF(AND(NOT(_incrementaisPassadas),
      OR(
       AND(_semanaAtual&gt;Prevs!G$6,_tipo="Semanal"),
       AND(_mes&gt;AD$2,_tipo="Mensal")
      )), 0,
IF($G141&gt;0,INDEX($O$4:$Z$323,$G141,R$2),0)+IF($H141&gt;0,INDEX($O$4:$Z$323,$H141,R$2),0)+IF($I141&gt;0,INDEX($O$4:$Z$323,$I141,R$2),0)+IF($J141&gt;0,INDEX($O$4:$Z$323,$J141,R$2),0)+IF($K141&gt;0,INDEX($O$4:$Z$323,$K141,R$2),0)+IF($L141&gt;0,INDEX($O$4:$Z$323,$L141,R$2),0))</f>
        <v>0</v>
      </c>
      <c r="AE141" s="259">
        <f>IF(AND(NOT(_incrementaisPassadas),
      OR(
       AND(_semanaAtual&gt;Prevs!H$6,_tipo="Semanal"),
       AND(_mes&gt;AE$2,_tipo="Mensal")
      )), 0,
IF($G141&gt;0,INDEX($O$4:$Z$323,$G141,S$2),0)+IF($H141&gt;0,INDEX($O$4:$Z$323,$H141,S$2),0)+IF($I141&gt;0,INDEX($O$4:$Z$323,$I141,S$2),0)+IF($J141&gt;0,INDEX($O$4:$Z$323,$J141,S$2),0)+IF($K141&gt;0,INDEX($O$4:$Z$323,$K141,S$2),0)+IF($L141&gt;0,INDEX($O$4:$Z$323,$L141,S$2),0))</f>
        <v>0</v>
      </c>
      <c r="AF141" s="259">
        <f>IF(AND(NOT(_incrementaisPassadas),
      OR(
       AND(_semanaAtual&gt;Prevs!I$6,_tipo="Semanal"),
       AND(_mes&gt;AF$2,_tipo="Mensal")
      )), 0,
IF($G141&gt;0,INDEX($O$4:$Z$323,$G141,T$2),0)+IF($H141&gt;0,INDEX($O$4:$Z$323,$H141,T$2),0)+IF($I141&gt;0,INDEX($O$4:$Z$323,$I141,T$2),0)+IF($J141&gt;0,INDEX($O$4:$Z$323,$J141,T$2),0)+IF($K141&gt;0,INDEX($O$4:$Z$323,$K141,T$2),0)+IF($L141&gt;0,INDEX($O$4:$Z$323,$L141,T$2),0))</f>
        <v>0</v>
      </c>
      <c r="AG141" s="259">
        <f>IF(AND(NOT(_incrementaisPassadas),
      OR(
       AND(_semanaAtual&gt;Prevs!J$6,_tipo="Semanal"),
       AND(_mes&gt;AG$2,_tipo="Mensal")
      )), 0,
IF($G141&gt;0,INDEX($O$4:$Z$323,$G141,U$2),0)+IF($H141&gt;0,INDEX($O$4:$Z$323,$H141,U$2),0)+IF($I141&gt;0,INDEX($O$4:$Z$323,$I141,U$2),0)+IF($J141&gt;0,INDEX($O$4:$Z$323,$J141,U$2),0)+IF($K141&gt;0,INDEX($O$4:$Z$323,$K141,U$2),0)+IF($L141&gt;0,INDEX($O$4:$Z$323,$L141,U$2),0))</f>
        <v>0</v>
      </c>
      <c r="AH141" s="259">
        <f>IF(AND(NOT(_incrementaisPassadas),
      OR(
       AND(_semanaAtual&gt;Prevs!K$6,_tipo="Semanal"),
       AND(_mes&gt;AH$2,_tipo="Mensal")
      )), 0,
IF($G141&gt;0,INDEX($O$4:$Z$323,$G141,V$2),0)+IF($H141&gt;0,INDEX($O$4:$Z$323,$H141,V$2),0)+IF($I141&gt;0,INDEX($O$4:$Z$323,$I141,V$2),0)+IF($J141&gt;0,INDEX($O$4:$Z$323,$J141,V$2),0)+IF($K141&gt;0,INDEX($O$4:$Z$323,$K141,V$2),0)+IF($L141&gt;0,INDEX($O$4:$Z$323,$L141,V$2),0))</f>
        <v>0</v>
      </c>
      <c r="AI141" s="259">
        <f>IF(AND(NOT(_incrementaisPassadas),
      OR(
       AND(_semanaAtual&gt;Prevs!L$6,_tipo="Semanal"),
       AND(_mes&gt;AI$2,_tipo="Mensal")
      )), 0,
IF($G141&gt;0,INDEX($O$4:$Z$323,$G141,W$2),0)+IF($H141&gt;0,INDEX($O$4:$Z$323,$H141,W$2),0)+IF($I141&gt;0,INDEX($O$4:$Z$323,$I141,W$2),0)+IF($J141&gt;0,INDEX($O$4:$Z$323,$J141,W$2),0)+IF($K141&gt;0,INDEX($O$4:$Z$323,$K141,W$2),0)+IF($L141&gt;0,INDEX($O$4:$Z$323,$L141,W$2),0))</f>
        <v>0</v>
      </c>
      <c r="AJ141" s="259">
        <f>IF(AND(NOT(_incrementaisPassadas),
      OR(
       AND(_semanaAtual&gt;Prevs!M$6,_tipo="Semanal"),
       AND(_mes&gt;AJ$2,_tipo="Mensal")
      )), 0,
IF($G141&gt;0,INDEX($O$4:$Z$323,$G141,X$2),0)+IF($H141&gt;0,INDEX($O$4:$Z$323,$H141,X$2),0)+IF($I141&gt;0,INDEX($O$4:$Z$323,$I141,X$2),0)+IF($J141&gt;0,INDEX($O$4:$Z$323,$J141,X$2),0)+IF($K141&gt;0,INDEX($O$4:$Z$323,$K141,X$2),0)+IF($L141&gt;0,INDEX($O$4:$Z$323,$L141,X$2),0))</f>
        <v>0</v>
      </c>
      <c r="AK141" s="259">
        <f>IF(AND(NOT(_incrementaisPassadas),
      OR(
       AND(_semanaAtual&gt;Prevs!N$6,_tipo="Semanal"),
       AND(_mes&gt;AK$2,_tipo="Mensal")
      )), 0,
IF($G141&gt;0,INDEX($O$4:$Z$323,$G141,Y$2),0)+IF($H141&gt;0,INDEX($O$4:$Z$323,$H141,Y$2),0)+IF($I141&gt;0,INDEX($O$4:$Z$323,$I141,Y$2),0)+IF($J141&gt;0,INDEX($O$4:$Z$323,$J141,Y$2),0)+IF($K141&gt;0,INDEX($O$4:$Z$323,$K141,Y$2),0)+IF($L141&gt;0,INDEX($O$4:$Z$323,$L141,Y$2),0))</f>
        <v>0</v>
      </c>
      <c r="AL141" s="259">
        <f>IF(AND(NOT(_incrementaisPassadas),
      OR(
       AND(_semanaAtual&gt;Prevs!O$6,_tipo="Semanal"),
       AND(_mes&gt;AL$2,_tipo="Mensal")
      )), 0,
IF($G141&gt;0,INDEX($O$4:$Z$323,$G141,Z$2),0)+IF($H141&gt;0,INDEX($O$4:$Z$323,$H141,Z$2),0)+IF($I141&gt;0,INDEX($O$4:$Z$323,$I141,Z$2),0)+IF($J141&gt;0,INDEX($O$4:$Z$323,$J141,Z$2),0)+IF($K141&gt;0,INDEX($O$4:$Z$323,$K141,Z$2),0)+IF($L141&gt;0,INDEX($O$4:$Z$323,$L141,Z$2),0))</f>
        <v>0</v>
      </c>
      <c r="AM141" s="113">
        <f t="shared" si="24"/>
        <v>0</v>
      </c>
      <c r="AN141">
        <f t="shared" si="25"/>
        <v>0</v>
      </c>
      <c r="AO141">
        <f t="shared" si="26"/>
        <v>0</v>
      </c>
      <c r="AP141">
        <f t="shared" si="27"/>
        <v>0</v>
      </c>
      <c r="AQ141">
        <f t="shared" si="28"/>
        <v>0</v>
      </c>
      <c r="AR141">
        <f t="shared" si="29"/>
        <v>0</v>
      </c>
      <c r="AS141">
        <f t="shared" si="30"/>
        <v>0</v>
      </c>
      <c r="AT141">
        <f t="shared" si="31"/>
        <v>0</v>
      </c>
      <c r="AU141">
        <f t="shared" si="32"/>
        <v>0</v>
      </c>
      <c r="AV141">
        <f t="shared" si="33"/>
        <v>0</v>
      </c>
      <c r="AW141">
        <f t="shared" si="34"/>
        <v>0</v>
      </c>
      <c r="AX141">
        <f t="shared" si="35"/>
        <v>0</v>
      </c>
    </row>
    <row r="142" spans="1:57" hidden="1" x14ac:dyDescent="0.25">
      <c r="A142" s="113">
        <v>139</v>
      </c>
      <c r="B142" s="176"/>
      <c r="C142" s="113">
        <v>0</v>
      </c>
      <c r="D142" s="113">
        <v>0</v>
      </c>
      <c r="E142" s="113" t="s">
        <v>686</v>
      </c>
      <c r="F142" s="113" t="s">
        <v>686</v>
      </c>
      <c r="G142" s="357"/>
      <c r="H142" s="357"/>
      <c r="I142" s="357"/>
      <c r="N142" s="113">
        <f>MATCH(A142,Entrada!$A$53:$A$372,0)</f>
        <v>139</v>
      </c>
      <c r="O142">
        <f>IF(NOT(ISNA($N142)),INDEX(Entrada!$C$53:$N$372,$N142,O$2),0)</f>
        <v>0</v>
      </c>
      <c r="P142">
        <f>IF(NOT(ISNA($N142)),INDEX(Entrada!$C$53:$N$372,$N142,P$2),0)</f>
        <v>0</v>
      </c>
      <c r="Q142">
        <f>IF(NOT(ISNA($N142)),INDEX(Entrada!$C$53:$N$372,$N142,Q$2),0)</f>
        <v>0</v>
      </c>
      <c r="R142">
        <f>IF(NOT(ISNA($N142)),INDEX(Entrada!$C$53:$N$372,$N142,R$2),0)</f>
        <v>0</v>
      </c>
      <c r="S142">
        <f>IF(NOT(ISNA($N142)),INDEX(Entrada!$C$53:$N$372,$N142,S$2),0)</f>
        <v>0</v>
      </c>
      <c r="T142">
        <f>IF(NOT(ISNA($N142)),INDEX(Entrada!$C$53:$N$372,$N142,T$2),0)</f>
        <v>0</v>
      </c>
      <c r="U142">
        <f>IF(NOT(ISNA($N142)),INDEX(Entrada!$C$53:$N$372,$N142,U$2),0)</f>
        <v>0</v>
      </c>
      <c r="V142" s="192">
        <f>IF(NOT(ISNA($N142)),INDEX(Entrada!$C$53:$N$372,$N142,V$2),0)</f>
        <v>0</v>
      </c>
      <c r="W142" s="192">
        <f>IF(NOT(ISNA($N142)),INDEX(Entrada!$C$53:$N$372,$N142,W$2),0)</f>
        <v>0</v>
      </c>
      <c r="X142" s="192">
        <f>IF(NOT(ISNA($N142)),INDEX(Entrada!$C$53:$N$372,$N142,X$2),0)</f>
        <v>0</v>
      </c>
      <c r="Y142" s="192">
        <f>IF(NOT(ISNA($N142)),INDEX(Entrada!$C$53:$N$372,$N142,Y$2),0)</f>
        <v>0</v>
      </c>
      <c r="Z142" s="192">
        <f>IF(NOT(ISNA($N142)),INDEX(Entrada!$C$53:$N$372,$N142,Z$2),0)</f>
        <v>0</v>
      </c>
      <c r="AA142" s="259">
        <f>IF(AND(NOT(_incrementaisPassadas),
      OR(
       AND(_semanaAtual&gt;Prevs!D$6,_tipo="Semanal"),
       AND(_mes&gt;AA$2,_tipo="Mensal")
      )), 0,
IF($G142&gt;0,INDEX($O$4:$Z$323,$G142,O$2),0)+IF($H142&gt;0,INDEX($O$4:$Z$323,$H142,O$2),0)+IF($I142&gt;0,INDEX($O$4:$Z$323,$I142,O$2),0)+IF($J142&gt;0,INDEX($O$4:$Z$323,$J142,O$2),0)+IF($K142&gt;0,INDEX($O$4:$Z$323,$K142,O$2),0)+IF($L142&gt;0,INDEX($O$4:$Z$323,$L142,O$2),0))</f>
        <v>0</v>
      </c>
      <c r="AB142" s="259">
        <f>IF(AND(NOT(_incrementaisPassadas),
      OR(
       AND(_semanaAtual&gt;Prevs!E$6,_tipo="Semanal"),
       AND(_mes&gt;AB$2,_tipo="Mensal")
      )), 0,
IF($G142&gt;0,INDEX($O$4:$Z$323,$G142,P$2),0)+IF($H142&gt;0,INDEX($O$4:$Z$323,$H142,P$2),0)+IF($I142&gt;0,INDEX($O$4:$Z$323,$I142,P$2),0)+IF($J142&gt;0,INDEX($O$4:$Z$323,$J142,P$2),0)+IF($K142&gt;0,INDEX($O$4:$Z$323,$K142,P$2),0)+IF($L142&gt;0,INDEX($O$4:$Z$323,$L142,P$2),0))</f>
        <v>0</v>
      </c>
      <c r="AC142" s="259">
        <f>IF(AND(NOT(_incrementaisPassadas),
      OR(
       AND(_semanaAtual&gt;Prevs!F$6,_tipo="Semanal"),
       AND(_mes&gt;AC$2,_tipo="Mensal")
      )), 0,
IF($G142&gt;0,INDEX($O$4:$Z$323,$G142,Q$2),0)+IF($H142&gt;0,INDEX($O$4:$Z$323,$H142,Q$2),0)+IF($I142&gt;0,INDEX($O$4:$Z$323,$I142,Q$2),0)+IF($J142&gt;0,INDEX($O$4:$Z$323,$J142,Q$2),0)+IF($K142&gt;0,INDEX($O$4:$Z$323,$K142,Q$2),0)+IF($L142&gt;0,INDEX($O$4:$Z$323,$L142,Q$2),0))</f>
        <v>0</v>
      </c>
      <c r="AD142" s="259">
        <f>IF(AND(NOT(_incrementaisPassadas),
      OR(
       AND(_semanaAtual&gt;Prevs!G$6,_tipo="Semanal"),
       AND(_mes&gt;AD$2,_tipo="Mensal")
      )), 0,
IF($G142&gt;0,INDEX($O$4:$Z$323,$G142,R$2),0)+IF($H142&gt;0,INDEX($O$4:$Z$323,$H142,R$2),0)+IF($I142&gt;0,INDEX($O$4:$Z$323,$I142,R$2),0)+IF($J142&gt;0,INDEX($O$4:$Z$323,$J142,R$2),0)+IF($K142&gt;0,INDEX($O$4:$Z$323,$K142,R$2),0)+IF($L142&gt;0,INDEX($O$4:$Z$323,$L142,R$2),0))</f>
        <v>0</v>
      </c>
      <c r="AE142" s="259">
        <f>IF(AND(NOT(_incrementaisPassadas),
      OR(
       AND(_semanaAtual&gt;Prevs!H$6,_tipo="Semanal"),
       AND(_mes&gt;AE$2,_tipo="Mensal")
      )), 0,
IF($G142&gt;0,INDEX($O$4:$Z$323,$G142,S$2),0)+IF($H142&gt;0,INDEX($O$4:$Z$323,$H142,S$2),0)+IF($I142&gt;0,INDEX($O$4:$Z$323,$I142,S$2),0)+IF($J142&gt;0,INDEX($O$4:$Z$323,$J142,S$2),0)+IF($K142&gt;0,INDEX($O$4:$Z$323,$K142,S$2),0)+IF($L142&gt;0,INDEX($O$4:$Z$323,$L142,S$2),0))</f>
        <v>0</v>
      </c>
      <c r="AF142" s="259">
        <f>IF(AND(NOT(_incrementaisPassadas),
      OR(
       AND(_semanaAtual&gt;Prevs!I$6,_tipo="Semanal"),
       AND(_mes&gt;AF$2,_tipo="Mensal")
      )), 0,
IF($G142&gt;0,INDEX($O$4:$Z$323,$G142,T$2),0)+IF($H142&gt;0,INDEX($O$4:$Z$323,$H142,T$2),0)+IF($I142&gt;0,INDEX($O$4:$Z$323,$I142,T$2),0)+IF($J142&gt;0,INDEX($O$4:$Z$323,$J142,T$2),0)+IF($K142&gt;0,INDEX($O$4:$Z$323,$K142,T$2),0)+IF($L142&gt;0,INDEX($O$4:$Z$323,$L142,T$2),0))</f>
        <v>0</v>
      </c>
      <c r="AG142" s="259">
        <f>IF(AND(NOT(_incrementaisPassadas),
      OR(
       AND(_semanaAtual&gt;Prevs!J$6,_tipo="Semanal"),
       AND(_mes&gt;AG$2,_tipo="Mensal")
      )), 0,
IF($G142&gt;0,INDEX($O$4:$Z$323,$G142,U$2),0)+IF($H142&gt;0,INDEX($O$4:$Z$323,$H142,U$2),0)+IF($I142&gt;0,INDEX($O$4:$Z$323,$I142,U$2),0)+IF($J142&gt;0,INDEX($O$4:$Z$323,$J142,U$2),0)+IF($K142&gt;0,INDEX($O$4:$Z$323,$K142,U$2),0)+IF($L142&gt;0,INDEX($O$4:$Z$323,$L142,U$2),0))</f>
        <v>0</v>
      </c>
      <c r="AH142" s="259">
        <f>IF(AND(NOT(_incrementaisPassadas),
      OR(
       AND(_semanaAtual&gt;Prevs!K$6,_tipo="Semanal"),
       AND(_mes&gt;AH$2,_tipo="Mensal")
      )), 0,
IF($G142&gt;0,INDEX($O$4:$Z$323,$G142,V$2),0)+IF($H142&gt;0,INDEX($O$4:$Z$323,$H142,V$2),0)+IF($I142&gt;0,INDEX($O$4:$Z$323,$I142,V$2),0)+IF($J142&gt;0,INDEX($O$4:$Z$323,$J142,V$2),0)+IF($K142&gt;0,INDEX($O$4:$Z$323,$K142,V$2),0)+IF($L142&gt;0,INDEX($O$4:$Z$323,$L142,V$2),0))</f>
        <v>0</v>
      </c>
      <c r="AI142" s="259">
        <f>IF(AND(NOT(_incrementaisPassadas),
      OR(
       AND(_semanaAtual&gt;Prevs!L$6,_tipo="Semanal"),
       AND(_mes&gt;AI$2,_tipo="Mensal")
      )), 0,
IF($G142&gt;0,INDEX($O$4:$Z$323,$G142,W$2),0)+IF($H142&gt;0,INDEX($O$4:$Z$323,$H142,W$2),0)+IF($I142&gt;0,INDEX($O$4:$Z$323,$I142,W$2),0)+IF($J142&gt;0,INDEX($O$4:$Z$323,$J142,W$2),0)+IF($K142&gt;0,INDEX($O$4:$Z$323,$K142,W$2),0)+IF($L142&gt;0,INDEX($O$4:$Z$323,$L142,W$2),0))</f>
        <v>0</v>
      </c>
      <c r="AJ142" s="259">
        <f>IF(AND(NOT(_incrementaisPassadas),
      OR(
       AND(_semanaAtual&gt;Prevs!M$6,_tipo="Semanal"),
       AND(_mes&gt;AJ$2,_tipo="Mensal")
      )), 0,
IF($G142&gt;0,INDEX($O$4:$Z$323,$G142,X$2),0)+IF($H142&gt;0,INDEX($O$4:$Z$323,$H142,X$2),0)+IF($I142&gt;0,INDEX($O$4:$Z$323,$I142,X$2),0)+IF($J142&gt;0,INDEX($O$4:$Z$323,$J142,X$2),0)+IF($K142&gt;0,INDEX($O$4:$Z$323,$K142,X$2),0)+IF($L142&gt;0,INDEX($O$4:$Z$323,$L142,X$2),0))</f>
        <v>0</v>
      </c>
      <c r="AK142" s="259">
        <f>IF(AND(NOT(_incrementaisPassadas),
      OR(
       AND(_semanaAtual&gt;Prevs!N$6,_tipo="Semanal"),
       AND(_mes&gt;AK$2,_tipo="Mensal")
      )), 0,
IF($G142&gt;0,INDEX($O$4:$Z$323,$G142,Y$2),0)+IF($H142&gt;0,INDEX($O$4:$Z$323,$H142,Y$2),0)+IF($I142&gt;0,INDEX($O$4:$Z$323,$I142,Y$2),0)+IF($J142&gt;0,INDEX($O$4:$Z$323,$J142,Y$2),0)+IF($K142&gt;0,INDEX($O$4:$Z$323,$K142,Y$2),0)+IF($L142&gt;0,INDEX($O$4:$Z$323,$L142,Y$2),0))</f>
        <v>0</v>
      </c>
      <c r="AL142" s="259">
        <f>IF(AND(NOT(_incrementaisPassadas),
      OR(
       AND(_semanaAtual&gt;Prevs!O$6,_tipo="Semanal"),
       AND(_mes&gt;AL$2,_tipo="Mensal")
      )), 0,
IF($G142&gt;0,INDEX($O$4:$Z$323,$G142,Z$2),0)+IF($H142&gt;0,INDEX($O$4:$Z$323,$H142,Z$2),0)+IF($I142&gt;0,INDEX($O$4:$Z$323,$I142,Z$2),0)+IF($J142&gt;0,INDEX($O$4:$Z$323,$J142,Z$2),0)+IF($K142&gt;0,INDEX($O$4:$Z$323,$K142,Z$2),0)+IF($L142&gt;0,INDEX($O$4:$Z$323,$L142,Z$2),0))</f>
        <v>0</v>
      </c>
      <c r="AM142" s="113">
        <f t="shared" si="24"/>
        <v>0</v>
      </c>
      <c r="AN142">
        <f t="shared" si="25"/>
        <v>0</v>
      </c>
      <c r="AO142">
        <f t="shared" si="26"/>
        <v>0</v>
      </c>
      <c r="AP142">
        <f t="shared" si="27"/>
        <v>0</v>
      </c>
      <c r="AQ142">
        <f t="shared" si="28"/>
        <v>0</v>
      </c>
      <c r="AR142">
        <f t="shared" si="29"/>
        <v>0</v>
      </c>
      <c r="AS142">
        <f t="shared" si="30"/>
        <v>0</v>
      </c>
      <c r="AT142">
        <f t="shared" si="31"/>
        <v>0</v>
      </c>
      <c r="AU142">
        <f t="shared" si="32"/>
        <v>0</v>
      </c>
      <c r="AV142">
        <f t="shared" si="33"/>
        <v>0</v>
      </c>
      <c r="AW142">
        <f t="shared" si="34"/>
        <v>0</v>
      </c>
      <c r="AX142">
        <f t="shared" si="35"/>
        <v>0</v>
      </c>
    </row>
    <row r="143" spans="1:57" hidden="1" x14ac:dyDescent="0.25">
      <c r="A143" s="113">
        <v>140</v>
      </c>
      <c r="B143" s="176"/>
      <c r="C143" s="113">
        <v>0</v>
      </c>
      <c r="D143" s="113">
        <v>0</v>
      </c>
      <c r="E143" s="113" t="s">
        <v>686</v>
      </c>
      <c r="F143" s="113" t="s">
        <v>686</v>
      </c>
      <c r="G143" s="357"/>
      <c r="H143" s="357"/>
      <c r="I143" s="357"/>
      <c r="N143" s="113">
        <f>MATCH(A143,Entrada!$A$53:$A$372,0)</f>
        <v>140</v>
      </c>
      <c r="O143">
        <f>IF(NOT(ISNA($N143)),INDEX(Entrada!$C$53:$N$372,$N143,O$2),0)</f>
        <v>0</v>
      </c>
      <c r="P143">
        <f>IF(NOT(ISNA($N143)),INDEX(Entrada!$C$53:$N$372,$N143,P$2),0)</f>
        <v>0</v>
      </c>
      <c r="Q143">
        <f>IF(NOT(ISNA($N143)),INDEX(Entrada!$C$53:$N$372,$N143,Q$2),0)</f>
        <v>0</v>
      </c>
      <c r="R143">
        <f>IF(NOT(ISNA($N143)),INDEX(Entrada!$C$53:$N$372,$N143,R$2),0)</f>
        <v>0</v>
      </c>
      <c r="S143">
        <f>IF(NOT(ISNA($N143)),INDEX(Entrada!$C$53:$N$372,$N143,S$2),0)</f>
        <v>0</v>
      </c>
      <c r="T143">
        <f>IF(NOT(ISNA($N143)),INDEX(Entrada!$C$53:$N$372,$N143,T$2),0)</f>
        <v>0</v>
      </c>
      <c r="U143">
        <f>IF(NOT(ISNA($N143)),INDEX(Entrada!$C$53:$N$372,$N143,U$2),0)</f>
        <v>0</v>
      </c>
      <c r="V143" s="192">
        <f>IF(NOT(ISNA($N143)),INDEX(Entrada!$C$53:$N$372,$N143,V$2),0)</f>
        <v>0</v>
      </c>
      <c r="W143" s="192">
        <f>IF(NOT(ISNA($N143)),INDEX(Entrada!$C$53:$N$372,$N143,W$2),0)</f>
        <v>0</v>
      </c>
      <c r="X143" s="192">
        <f>IF(NOT(ISNA($N143)),INDEX(Entrada!$C$53:$N$372,$N143,X$2),0)</f>
        <v>0</v>
      </c>
      <c r="Y143" s="192">
        <f>IF(NOT(ISNA($N143)),INDEX(Entrada!$C$53:$N$372,$N143,Y$2),0)</f>
        <v>0</v>
      </c>
      <c r="Z143" s="192">
        <f>IF(NOT(ISNA($N143)),INDEX(Entrada!$C$53:$N$372,$N143,Z$2),0)</f>
        <v>0</v>
      </c>
      <c r="AA143" s="259">
        <f>IF(AND(NOT(_incrementaisPassadas),
      OR(
       AND(_semanaAtual&gt;Prevs!D$6,_tipo="Semanal"),
       AND(_mes&gt;AA$2,_tipo="Mensal")
      )), 0,
IF($G143&gt;0,INDEX($O$4:$Z$323,$G143,O$2),0)+IF($H143&gt;0,INDEX($O$4:$Z$323,$H143,O$2),0)+IF($I143&gt;0,INDEX($O$4:$Z$323,$I143,O$2),0)+IF($J143&gt;0,INDEX($O$4:$Z$323,$J143,O$2),0)+IF($K143&gt;0,INDEX($O$4:$Z$323,$K143,O$2),0)+IF($L143&gt;0,INDEX($O$4:$Z$323,$L143,O$2),0))</f>
        <v>0</v>
      </c>
      <c r="AB143" s="259">
        <f>IF(AND(NOT(_incrementaisPassadas),
      OR(
       AND(_semanaAtual&gt;Prevs!E$6,_tipo="Semanal"),
       AND(_mes&gt;AB$2,_tipo="Mensal")
      )), 0,
IF($G143&gt;0,INDEX($O$4:$Z$323,$G143,P$2),0)+IF($H143&gt;0,INDEX($O$4:$Z$323,$H143,P$2),0)+IF($I143&gt;0,INDEX($O$4:$Z$323,$I143,P$2),0)+IF($J143&gt;0,INDEX($O$4:$Z$323,$J143,P$2),0)+IF($K143&gt;0,INDEX($O$4:$Z$323,$K143,P$2),0)+IF($L143&gt;0,INDEX($O$4:$Z$323,$L143,P$2),0))</f>
        <v>0</v>
      </c>
      <c r="AC143" s="259">
        <f>IF(AND(NOT(_incrementaisPassadas),
      OR(
       AND(_semanaAtual&gt;Prevs!F$6,_tipo="Semanal"),
       AND(_mes&gt;AC$2,_tipo="Mensal")
      )), 0,
IF($G143&gt;0,INDEX($O$4:$Z$323,$G143,Q$2),0)+IF($H143&gt;0,INDEX($O$4:$Z$323,$H143,Q$2),0)+IF($I143&gt;0,INDEX($O$4:$Z$323,$I143,Q$2),0)+IF($J143&gt;0,INDEX($O$4:$Z$323,$J143,Q$2),0)+IF($K143&gt;0,INDEX($O$4:$Z$323,$K143,Q$2),0)+IF($L143&gt;0,INDEX($O$4:$Z$323,$L143,Q$2),0))</f>
        <v>0</v>
      </c>
      <c r="AD143" s="259">
        <f>IF(AND(NOT(_incrementaisPassadas),
      OR(
       AND(_semanaAtual&gt;Prevs!G$6,_tipo="Semanal"),
       AND(_mes&gt;AD$2,_tipo="Mensal")
      )), 0,
IF($G143&gt;0,INDEX($O$4:$Z$323,$G143,R$2),0)+IF($H143&gt;0,INDEX($O$4:$Z$323,$H143,R$2),0)+IF($I143&gt;0,INDEX($O$4:$Z$323,$I143,R$2),0)+IF($J143&gt;0,INDEX($O$4:$Z$323,$J143,R$2),0)+IF($K143&gt;0,INDEX($O$4:$Z$323,$K143,R$2),0)+IF($L143&gt;0,INDEX($O$4:$Z$323,$L143,R$2),0))</f>
        <v>0</v>
      </c>
      <c r="AE143" s="259">
        <f>IF(AND(NOT(_incrementaisPassadas),
      OR(
       AND(_semanaAtual&gt;Prevs!H$6,_tipo="Semanal"),
       AND(_mes&gt;AE$2,_tipo="Mensal")
      )), 0,
IF($G143&gt;0,INDEX($O$4:$Z$323,$G143,S$2),0)+IF($H143&gt;0,INDEX($O$4:$Z$323,$H143,S$2),0)+IF($I143&gt;0,INDEX($O$4:$Z$323,$I143,S$2),0)+IF($J143&gt;0,INDEX($O$4:$Z$323,$J143,S$2),0)+IF($K143&gt;0,INDEX($O$4:$Z$323,$K143,S$2),0)+IF($L143&gt;0,INDEX($O$4:$Z$323,$L143,S$2),0))</f>
        <v>0</v>
      </c>
      <c r="AF143" s="259">
        <f>IF(AND(NOT(_incrementaisPassadas),
      OR(
       AND(_semanaAtual&gt;Prevs!I$6,_tipo="Semanal"),
       AND(_mes&gt;AF$2,_tipo="Mensal")
      )), 0,
IF($G143&gt;0,INDEX($O$4:$Z$323,$G143,T$2),0)+IF($H143&gt;0,INDEX($O$4:$Z$323,$H143,T$2),0)+IF($I143&gt;0,INDEX($O$4:$Z$323,$I143,T$2),0)+IF($J143&gt;0,INDEX($O$4:$Z$323,$J143,T$2),0)+IF($K143&gt;0,INDEX($O$4:$Z$323,$K143,T$2),0)+IF($L143&gt;0,INDEX($O$4:$Z$323,$L143,T$2),0))</f>
        <v>0</v>
      </c>
      <c r="AG143" s="259">
        <f>IF(AND(NOT(_incrementaisPassadas),
      OR(
       AND(_semanaAtual&gt;Prevs!J$6,_tipo="Semanal"),
       AND(_mes&gt;AG$2,_tipo="Mensal")
      )), 0,
IF($G143&gt;0,INDEX($O$4:$Z$323,$G143,U$2),0)+IF($H143&gt;0,INDEX($O$4:$Z$323,$H143,U$2),0)+IF($I143&gt;0,INDEX($O$4:$Z$323,$I143,U$2),0)+IF($J143&gt;0,INDEX($O$4:$Z$323,$J143,U$2),0)+IF($K143&gt;0,INDEX($O$4:$Z$323,$K143,U$2),0)+IF($L143&gt;0,INDEX($O$4:$Z$323,$L143,U$2),0))</f>
        <v>0</v>
      </c>
      <c r="AH143" s="259">
        <f>IF(AND(NOT(_incrementaisPassadas),
      OR(
       AND(_semanaAtual&gt;Prevs!K$6,_tipo="Semanal"),
       AND(_mes&gt;AH$2,_tipo="Mensal")
      )), 0,
IF($G143&gt;0,INDEX($O$4:$Z$323,$G143,V$2),0)+IF($H143&gt;0,INDEX($O$4:$Z$323,$H143,V$2),0)+IF($I143&gt;0,INDEX($O$4:$Z$323,$I143,V$2),0)+IF($J143&gt;0,INDEX($O$4:$Z$323,$J143,V$2),0)+IF($K143&gt;0,INDEX($O$4:$Z$323,$K143,V$2),0)+IF($L143&gt;0,INDEX($O$4:$Z$323,$L143,V$2),0))</f>
        <v>0</v>
      </c>
      <c r="AI143" s="259">
        <f>IF(AND(NOT(_incrementaisPassadas),
      OR(
       AND(_semanaAtual&gt;Prevs!L$6,_tipo="Semanal"),
       AND(_mes&gt;AI$2,_tipo="Mensal")
      )), 0,
IF($G143&gt;0,INDEX($O$4:$Z$323,$G143,W$2),0)+IF($H143&gt;0,INDEX($O$4:$Z$323,$H143,W$2),0)+IF($I143&gt;0,INDEX($O$4:$Z$323,$I143,W$2),0)+IF($J143&gt;0,INDEX($O$4:$Z$323,$J143,W$2),0)+IF($K143&gt;0,INDEX($O$4:$Z$323,$K143,W$2),0)+IF($L143&gt;0,INDEX($O$4:$Z$323,$L143,W$2),0))</f>
        <v>0</v>
      </c>
      <c r="AJ143" s="259">
        <f>IF(AND(NOT(_incrementaisPassadas),
      OR(
       AND(_semanaAtual&gt;Prevs!M$6,_tipo="Semanal"),
       AND(_mes&gt;AJ$2,_tipo="Mensal")
      )), 0,
IF($G143&gt;0,INDEX($O$4:$Z$323,$G143,X$2),0)+IF($H143&gt;0,INDEX($O$4:$Z$323,$H143,X$2),0)+IF($I143&gt;0,INDEX($O$4:$Z$323,$I143,X$2),0)+IF($J143&gt;0,INDEX($O$4:$Z$323,$J143,X$2),0)+IF($K143&gt;0,INDEX($O$4:$Z$323,$K143,X$2),0)+IF($L143&gt;0,INDEX($O$4:$Z$323,$L143,X$2),0))</f>
        <v>0</v>
      </c>
      <c r="AK143" s="259">
        <f>IF(AND(NOT(_incrementaisPassadas),
      OR(
       AND(_semanaAtual&gt;Prevs!N$6,_tipo="Semanal"),
       AND(_mes&gt;AK$2,_tipo="Mensal")
      )), 0,
IF($G143&gt;0,INDEX($O$4:$Z$323,$G143,Y$2),0)+IF($H143&gt;0,INDEX($O$4:$Z$323,$H143,Y$2),0)+IF($I143&gt;0,INDEX($O$4:$Z$323,$I143,Y$2),0)+IF($J143&gt;0,INDEX($O$4:$Z$323,$J143,Y$2),0)+IF($K143&gt;0,INDEX($O$4:$Z$323,$K143,Y$2),0)+IF($L143&gt;0,INDEX($O$4:$Z$323,$L143,Y$2),0))</f>
        <v>0</v>
      </c>
      <c r="AL143" s="259">
        <f>IF(AND(NOT(_incrementaisPassadas),
      OR(
       AND(_semanaAtual&gt;Prevs!O$6,_tipo="Semanal"),
       AND(_mes&gt;AL$2,_tipo="Mensal")
      )), 0,
IF($G143&gt;0,INDEX($O$4:$Z$323,$G143,Z$2),0)+IF($H143&gt;0,INDEX($O$4:$Z$323,$H143,Z$2),0)+IF($I143&gt;0,INDEX($O$4:$Z$323,$I143,Z$2),0)+IF($J143&gt;0,INDEX($O$4:$Z$323,$J143,Z$2),0)+IF($K143&gt;0,INDEX($O$4:$Z$323,$K143,Z$2),0)+IF($L143&gt;0,INDEX($O$4:$Z$323,$L143,Z$2),0))</f>
        <v>0</v>
      </c>
      <c r="AM143" s="113">
        <f t="shared" si="24"/>
        <v>0</v>
      </c>
      <c r="AN143">
        <f t="shared" si="25"/>
        <v>0</v>
      </c>
      <c r="AO143">
        <f t="shared" si="26"/>
        <v>0</v>
      </c>
      <c r="AP143">
        <f t="shared" si="27"/>
        <v>0</v>
      </c>
      <c r="AQ143">
        <f t="shared" si="28"/>
        <v>0</v>
      </c>
      <c r="AR143">
        <f t="shared" si="29"/>
        <v>0</v>
      </c>
      <c r="AS143">
        <f t="shared" si="30"/>
        <v>0</v>
      </c>
      <c r="AT143">
        <f t="shared" si="31"/>
        <v>0</v>
      </c>
      <c r="AU143">
        <f t="shared" si="32"/>
        <v>0</v>
      </c>
      <c r="AV143">
        <f t="shared" si="33"/>
        <v>0</v>
      </c>
      <c r="AW143">
        <f t="shared" si="34"/>
        <v>0</v>
      </c>
      <c r="AX143">
        <f t="shared" si="35"/>
        <v>0</v>
      </c>
    </row>
    <row r="144" spans="1:57" hidden="1" x14ac:dyDescent="0.25">
      <c r="A144" s="113">
        <v>141</v>
      </c>
      <c r="B144" s="176" t="s">
        <v>605</v>
      </c>
      <c r="C144" s="113">
        <v>1931</v>
      </c>
      <c r="D144" s="113">
        <v>2013</v>
      </c>
      <c r="E144" s="177" t="s">
        <v>13</v>
      </c>
      <c r="F144" s="177" t="s">
        <v>13</v>
      </c>
      <c r="G144" s="357"/>
      <c r="H144" s="357"/>
      <c r="I144" s="357"/>
      <c r="N144" s="113">
        <f>MATCH(A144,Entrada!$A$53:$A$372,0)</f>
        <v>141</v>
      </c>
      <c r="O144">
        <f>IF(NOT(ISNA($N144)),INDEX(Entrada!$C$53:$N$372,$N144,O$2),0)</f>
        <v>1033</v>
      </c>
      <c r="P144">
        <f>IF(NOT(ISNA($N144)),INDEX(Entrada!$C$53:$N$372,$N144,P$2),0)</f>
        <v>836</v>
      </c>
      <c r="Q144">
        <f>IF(NOT(ISNA($N144)),INDEX(Entrada!$C$53:$N$372,$N144,Q$2),0)</f>
        <v>740</v>
      </c>
      <c r="R144">
        <f>IF(NOT(ISNA($N144)),INDEX(Entrada!$C$53:$N$372,$N144,R$2),0)</f>
        <v>580</v>
      </c>
      <c r="S144">
        <f>IF(NOT(ISNA($N144)),INDEX(Entrada!$C$53:$N$372,$N144,S$2),0)</f>
        <v>435</v>
      </c>
      <c r="T144">
        <f>IF(NOT(ISNA($N144)),INDEX(Entrada!$C$53:$N$372,$N144,T$2),0)</f>
        <v>370</v>
      </c>
      <c r="U144">
        <f>IF(NOT(ISNA($N144)),INDEX(Entrada!$C$53:$N$372,$N144,U$2),0)</f>
        <v>328</v>
      </c>
      <c r="V144" s="192">
        <f>IF(NOT(ISNA($N144)),INDEX(Entrada!$C$53:$N$372,$N144,V$2),0)</f>
        <v>293</v>
      </c>
      <c r="W144" s="192">
        <f>IF(NOT(ISNA($N144)),INDEX(Entrada!$C$53:$N$372,$N144,W$2),0)</f>
        <v>286</v>
      </c>
      <c r="X144" s="192">
        <f>IF(NOT(ISNA($N144)),INDEX(Entrada!$C$53:$N$372,$N144,X$2),0)</f>
        <v>343</v>
      </c>
      <c r="Y144" s="192">
        <f>IF(NOT(ISNA($N144)),INDEX(Entrada!$C$53:$N$372,$N144,Y$2),0)</f>
        <v>553</v>
      </c>
      <c r="Z144" s="192">
        <f>IF(NOT(ISNA($N144)),INDEX(Entrada!$C$53:$N$372,$N144,Z$2),0)</f>
        <v>896</v>
      </c>
      <c r="AA144" s="259">
        <f>IF(AND(NOT(_incrementaisPassadas),
      OR(
       AND(_semanaAtual&gt;Prevs!D$6,_tipo="Semanal"),
       AND(_mes&gt;AA$2,_tipo="Mensal")
      )), 0,
IF($G144&gt;0,INDEX($O$4:$Z$323,$G144,O$2),0)+IF($H144&gt;0,INDEX($O$4:$Z$323,$H144,O$2),0)+IF($I144&gt;0,INDEX($O$4:$Z$323,$I144,O$2),0)+IF($J144&gt;0,INDEX($O$4:$Z$323,$J144,O$2),0)+IF($K144&gt;0,INDEX($O$4:$Z$323,$K144,O$2),0)+IF($L144&gt;0,INDEX($O$4:$Z$323,$L144,O$2),0))</f>
        <v>0</v>
      </c>
      <c r="AB144" s="259">
        <f>IF(AND(NOT(_incrementaisPassadas),
      OR(
       AND(_semanaAtual&gt;Prevs!E$6,_tipo="Semanal"),
       AND(_mes&gt;AB$2,_tipo="Mensal")
      )), 0,
IF($G144&gt;0,INDEX($O$4:$Z$323,$G144,P$2),0)+IF($H144&gt;0,INDEX($O$4:$Z$323,$H144,P$2),0)+IF($I144&gt;0,INDEX($O$4:$Z$323,$I144,P$2),0)+IF($J144&gt;0,INDEX($O$4:$Z$323,$J144,P$2),0)+IF($K144&gt;0,INDEX($O$4:$Z$323,$K144,P$2),0)+IF($L144&gt;0,INDEX($O$4:$Z$323,$L144,P$2),0))</f>
        <v>0</v>
      </c>
      <c r="AC144" s="259">
        <f>IF(AND(NOT(_incrementaisPassadas),
      OR(
       AND(_semanaAtual&gt;Prevs!F$6,_tipo="Semanal"),
       AND(_mes&gt;AC$2,_tipo="Mensal")
      )), 0,
IF($G144&gt;0,INDEX($O$4:$Z$323,$G144,Q$2),0)+IF($H144&gt;0,INDEX($O$4:$Z$323,$H144,Q$2),0)+IF($I144&gt;0,INDEX($O$4:$Z$323,$I144,Q$2),0)+IF($J144&gt;0,INDEX($O$4:$Z$323,$J144,Q$2),0)+IF($K144&gt;0,INDEX($O$4:$Z$323,$K144,Q$2),0)+IF($L144&gt;0,INDEX($O$4:$Z$323,$L144,Q$2),0))</f>
        <v>0</v>
      </c>
      <c r="AD144" s="259">
        <f>IF(AND(NOT(_incrementaisPassadas),
      OR(
       AND(_semanaAtual&gt;Prevs!G$6,_tipo="Semanal"),
       AND(_mes&gt;AD$2,_tipo="Mensal")
      )), 0,
IF($G144&gt;0,INDEX($O$4:$Z$323,$G144,R$2),0)+IF($H144&gt;0,INDEX($O$4:$Z$323,$H144,R$2),0)+IF($I144&gt;0,INDEX($O$4:$Z$323,$I144,R$2),0)+IF($J144&gt;0,INDEX($O$4:$Z$323,$J144,R$2),0)+IF($K144&gt;0,INDEX($O$4:$Z$323,$K144,R$2),0)+IF($L144&gt;0,INDEX($O$4:$Z$323,$L144,R$2),0))</f>
        <v>0</v>
      </c>
      <c r="AE144" s="259">
        <f>IF(AND(NOT(_incrementaisPassadas),
      OR(
       AND(_semanaAtual&gt;Prevs!H$6,_tipo="Semanal"),
       AND(_mes&gt;AE$2,_tipo="Mensal")
      )), 0,
IF($G144&gt;0,INDEX($O$4:$Z$323,$G144,S$2),0)+IF($H144&gt;0,INDEX($O$4:$Z$323,$H144,S$2),0)+IF($I144&gt;0,INDEX($O$4:$Z$323,$I144,S$2),0)+IF($J144&gt;0,INDEX($O$4:$Z$323,$J144,S$2),0)+IF($K144&gt;0,INDEX($O$4:$Z$323,$K144,S$2),0)+IF($L144&gt;0,INDEX($O$4:$Z$323,$L144,S$2),0))</f>
        <v>0</v>
      </c>
      <c r="AF144" s="259">
        <f>IF(AND(NOT(_incrementaisPassadas),
      OR(
       AND(_semanaAtual&gt;Prevs!I$6,_tipo="Semanal"),
       AND(_mes&gt;AF$2,_tipo="Mensal")
      )), 0,
IF($G144&gt;0,INDEX($O$4:$Z$323,$G144,T$2),0)+IF($H144&gt;0,INDEX($O$4:$Z$323,$H144,T$2),0)+IF($I144&gt;0,INDEX($O$4:$Z$323,$I144,T$2),0)+IF($J144&gt;0,INDEX($O$4:$Z$323,$J144,T$2),0)+IF($K144&gt;0,INDEX($O$4:$Z$323,$K144,T$2),0)+IF($L144&gt;0,INDEX($O$4:$Z$323,$L144,T$2),0))</f>
        <v>0</v>
      </c>
      <c r="AG144" s="259">
        <f>IF(AND(NOT(_incrementaisPassadas),
      OR(
       AND(_semanaAtual&gt;Prevs!J$6,_tipo="Semanal"),
       AND(_mes&gt;AG$2,_tipo="Mensal")
      )), 0,
IF($G144&gt;0,INDEX($O$4:$Z$323,$G144,U$2),0)+IF($H144&gt;0,INDEX($O$4:$Z$323,$H144,U$2),0)+IF($I144&gt;0,INDEX($O$4:$Z$323,$I144,U$2),0)+IF($J144&gt;0,INDEX($O$4:$Z$323,$J144,U$2),0)+IF($K144&gt;0,INDEX($O$4:$Z$323,$K144,U$2),0)+IF($L144&gt;0,INDEX($O$4:$Z$323,$L144,U$2),0))</f>
        <v>0</v>
      </c>
      <c r="AH144" s="259">
        <f>IF(AND(NOT(_incrementaisPassadas),
      OR(
       AND(_semanaAtual&gt;Prevs!K$6,_tipo="Semanal"),
       AND(_mes&gt;AH$2,_tipo="Mensal")
      )), 0,
IF($G144&gt;0,INDEX($O$4:$Z$323,$G144,V$2),0)+IF($H144&gt;0,INDEX($O$4:$Z$323,$H144,V$2),0)+IF($I144&gt;0,INDEX($O$4:$Z$323,$I144,V$2),0)+IF($J144&gt;0,INDEX($O$4:$Z$323,$J144,V$2),0)+IF($K144&gt;0,INDEX($O$4:$Z$323,$K144,V$2),0)+IF($L144&gt;0,INDEX($O$4:$Z$323,$L144,V$2),0))</f>
        <v>0</v>
      </c>
      <c r="AI144" s="259">
        <f>IF(AND(NOT(_incrementaisPassadas),
      OR(
       AND(_semanaAtual&gt;Prevs!L$6,_tipo="Semanal"),
       AND(_mes&gt;AI$2,_tipo="Mensal")
      )), 0,
IF($G144&gt;0,INDEX($O$4:$Z$323,$G144,W$2),0)+IF($H144&gt;0,INDEX($O$4:$Z$323,$H144,W$2),0)+IF($I144&gt;0,INDEX($O$4:$Z$323,$I144,W$2),0)+IF($J144&gt;0,INDEX($O$4:$Z$323,$J144,W$2),0)+IF($K144&gt;0,INDEX($O$4:$Z$323,$K144,W$2),0)+IF($L144&gt;0,INDEX($O$4:$Z$323,$L144,W$2),0))</f>
        <v>0</v>
      </c>
      <c r="AJ144" s="259">
        <f>IF(AND(NOT(_incrementaisPassadas),
      OR(
       AND(_semanaAtual&gt;Prevs!M$6,_tipo="Semanal"),
       AND(_mes&gt;AJ$2,_tipo="Mensal")
      )), 0,
IF($G144&gt;0,INDEX($O$4:$Z$323,$G144,X$2),0)+IF($H144&gt;0,INDEX($O$4:$Z$323,$H144,X$2),0)+IF($I144&gt;0,INDEX($O$4:$Z$323,$I144,X$2),0)+IF($J144&gt;0,INDEX($O$4:$Z$323,$J144,X$2),0)+IF($K144&gt;0,INDEX($O$4:$Z$323,$K144,X$2),0)+IF($L144&gt;0,INDEX($O$4:$Z$323,$L144,X$2),0))</f>
        <v>0</v>
      </c>
      <c r="AK144" s="259">
        <f>IF(AND(NOT(_incrementaisPassadas),
      OR(
       AND(_semanaAtual&gt;Prevs!N$6,_tipo="Semanal"),
       AND(_mes&gt;AK$2,_tipo="Mensal")
      )), 0,
IF($G144&gt;0,INDEX($O$4:$Z$323,$G144,Y$2),0)+IF($H144&gt;0,INDEX($O$4:$Z$323,$H144,Y$2),0)+IF($I144&gt;0,INDEX($O$4:$Z$323,$I144,Y$2),0)+IF($J144&gt;0,INDEX($O$4:$Z$323,$J144,Y$2),0)+IF($K144&gt;0,INDEX($O$4:$Z$323,$K144,Y$2),0)+IF($L144&gt;0,INDEX($O$4:$Z$323,$L144,Y$2),0))</f>
        <v>0</v>
      </c>
      <c r="AL144" s="259">
        <f>IF(AND(NOT(_incrementaisPassadas),
      OR(
       AND(_semanaAtual&gt;Prevs!O$6,_tipo="Semanal"),
       AND(_mes&gt;AL$2,_tipo="Mensal")
      )), 0,
IF($G144&gt;0,INDEX($O$4:$Z$323,$G144,Z$2),0)+IF($H144&gt;0,INDEX($O$4:$Z$323,$H144,Z$2),0)+IF($I144&gt;0,INDEX($O$4:$Z$323,$I144,Z$2),0)+IF($J144&gt;0,INDEX($O$4:$Z$323,$J144,Z$2),0)+IF($K144&gt;0,INDEX($O$4:$Z$323,$K144,Z$2),0)+IF($L144&gt;0,INDEX($O$4:$Z$323,$L144,Z$2),0))</f>
        <v>0</v>
      </c>
      <c r="AM144" s="113">
        <f t="shared" si="24"/>
        <v>1033</v>
      </c>
      <c r="AN144">
        <f t="shared" si="25"/>
        <v>836</v>
      </c>
      <c r="AO144">
        <f t="shared" si="26"/>
        <v>740</v>
      </c>
      <c r="AP144">
        <f t="shared" si="27"/>
        <v>580</v>
      </c>
      <c r="AQ144">
        <f t="shared" si="28"/>
        <v>435</v>
      </c>
      <c r="AR144">
        <f t="shared" si="29"/>
        <v>370</v>
      </c>
      <c r="AS144">
        <f t="shared" si="30"/>
        <v>328</v>
      </c>
      <c r="AT144">
        <f t="shared" si="31"/>
        <v>293</v>
      </c>
      <c r="AU144">
        <f t="shared" si="32"/>
        <v>286</v>
      </c>
      <c r="AV144">
        <f t="shared" si="33"/>
        <v>343</v>
      </c>
      <c r="AW144">
        <f t="shared" si="34"/>
        <v>553</v>
      </c>
      <c r="AX144">
        <f t="shared" si="35"/>
        <v>896</v>
      </c>
      <c r="BC144" s="259">
        <v>263</v>
      </c>
      <c r="BD144" s="259">
        <v>149</v>
      </c>
      <c r="BE144" s="259">
        <v>183</v>
      </c>
    </row>
    <row r="145" spans="1:55" hidden="1" x14ac:dyDescent="0.25">
      <c r="A145" s="113">
        <v>142</v>
      </c>
      <c r="B145" s="176"/>
      <c r="C145" s="113">
        <v>0</v>
      </c>
      <c r="D145" s="113">
        <v>0</v>
      </c>
      <c r="E145" s="113" t="s">
        <v>686</v>
      </c>
      <c r="F145" s="113" t="s">
        <v>686</v>
      </c>
      <c r="G145" s="357"/>
      <c r="H145" s="357"/>
      <c r="I145" s="357"/>
      <c r="N145" s="113">
        <f>MATCH(A145,Entrada!$A$53:$A$372,0)</f>
        <v>142</v>
      </c>
      <c r="O145">
        <f>IF(NOT(ISNA($N145)),INDEX(Entrada!$C$53:$N$372,$N145,O$2),0)</f>
        <v>0</v>
      </c>
      <c r="P145">
        <f>IF(NOT(ISNA($N145)),INDEX(Entrada!$C$53:$N$372,$N145,P$2),0)</f>
        <v>0</v>
      </c>
      <c r="Q145">
        <f>IF(NOT(ISNA($N145)),INDEX(Entrada!$C$53:$N$372,$N145,Q$2),0)</f>
        <v>0</v>
      </c>
      <c r="R145">
        <f>IF(NOT(ISNA($N145)),INDEX(Entrada!$C$53:$N$372,$N145,R$2),0)</f>
        <v>0</v>
      </c>
      <c r="S145">
        <f>IF(NOT(ISNA($N145)),INDEX(Entrada!$C$53:$N$372,$N145,S$2),0)</f>
        <v>0</v>
      </c>
      <c r="T145">
        <f>IF(NOT(ISNA($N145)),INDEX(Entrada!$C$53:$N$372,$N145,T$2),0)</f>
        <v>0</v>
      </c>
      <c r="U145">
        <f>IF(NOT(ISNA($N145)),INDEX(Entrada!$C$53:$N$372,$N145,U$2),0)</f>
        <v>0</v>
      </c>
      <c r="V145" s="192">
        <f>IF(NOT(ISNA($N145)),INDEX(Entrada!$C$53:$N$372,$N145,V$2),0)</f>
        <v>0</v>
      </c>
      <c r="W145" s="192">
        <f>IF(NOT(ISNA($N145)),INDEX(Entrada!$C$53:$N$372,$N145,W$2),0)</f>
        <v>0</v>
      </c>
      <c r="X145" s="192">
        <f>IF(NOT(ISNA($N145)),INDEX(Entrada!$C$53:$N$372,$N145,X$2),0)</f>
        <v>0</v>
      </c>
      <c r="Y145" s="192">
        <f>IF(NOT(ISNA($N145)),INDEX(Entrada!$C$53:$N$372,$N145,Y$2),0)</f>
        <v>0</v>
      </c>
      <c r="Z145" s="192">
        <f>IF(NOT(ISNA($N145)),INDEX(Entrada!$C$53:$N$372,$N145,Z$2),0)</f>
        <v>0</v>
      </c>
      <c r="AA145" s="259">
        <f>IF(AND(NOT(_incrementaisPassadas),
      OR(
       AND(_semanaAtual&gt;Prevs!D$6,_tipo="Semanal"),
       AND(_mes&gt;AA$2,_tipo="Mensal")
      )), 0,
IF($G145&gt;0,INDEX($O$4:$Z$323,$G145,O$2),0)+IF($H145&gt;0,INDEX($O$4:$Z$323,$H145,O$2),0)+IF($I145&gt;0,INDEX($O$4:$Z$323,$I145,O$2),0)+IF($J145&gt;0,INDEX($O$4:$Z$323,$J145,O$2),0)+IF($K145&gt;0,INDEX($O$4:$Z$323,$K145,O$2),0)+IF($L145&gt;0,INDEX($O$4:$Z$323,$L145,O$2),0))</f>
        <v>0</v>
      </c>
      <c r="AB145" s="259">
        <f>IF(AND(NOT(_incrementaisPassadas),
      OR(
       AND(_semanaAtual&gt;Prevs!E$6,_tipo="Semanal"),
       AND(_mes&gt;AB$2,_tipo="Mensal")
      )), 0,
IF($G145&gt;0,INDEX($O$4:$Z$323,$G145,P$2),0)+IF($H145&gt;0,INDEX($O$4:$Z$323,$H145,P$2),0)+IF($I145&gt;0,INDEX($O$4:$Z$323,$I145,P$2),0)+IF($J145&gt;0,INDEX($O$4:$Z$323,$J145,P$2),0)+IF($K145&gt;0,INDEX($O$4:$Z$323,$K145,P$2),0)+IF($L145&gt;0,INDEX($O$4:$Z$323,$L145,P$2),0))</f>
        <v>0</v>
      </c>
      <c r="AC145" s="259">
        <f>IF(AND(NOT(_incrementaisPassadas),
      OR(
       AND(_semanaAtual&gt;Prevs!F$6,_tipo="Semanal"),
       AND(_mes&gt;AC$2,_tipo="Mensal")
      )), 0,
IF($G145&gt;0,INDEX($O$4:$Z$323,$G145,Q$2),0)+IF($H145&gt;0,INDEX($O$4:$Z$323,$H145,Q$2),0)+IF($I145&gt;0,INDEX($O$4:$Z$323,$I145,Q$2),0)+IF($J145&gt;0,INDEX($O$4:$Z$323,$J145,Q$2),0)+IF($K145&gt;0,INDEX($O$4:$Z$323,$K145,Q$2),0)+IF($L145&gt;0,INDEX($O$4:$Z$323,$L145,Q$2),0))</f>
        <v>0</v>
      </c>
      <c r="AD145" s="259">
        <f>IF(AND(NOT(_incrementaisPassadas),
      OR(
       AND(_semanaAtual&gt;Prevs!G$6,_tipo="Semanal"),
       AND(_mes&gt;AD$2,_tipo="Mensal")
      )), 0,
IF($G145&gt;0,INDEX($O$4:$Z$323,$G145,R$2),0)+IF($H145&gt;0,INDEX($O$4:$Z$323,$H145,R$2),0)+IF($I145&gt;0,INDEX($O$4:$Z$323,$I145,R$2),0)+IF($J145&gt;0,INDEX($O$4:$Z$323,$J145,R$2),0)+IF($K145&gt;0,INDEX($O$4:$Z$323,$K145,R$2),0)+IF($L145&gt;0,INDEX($O$4:$Z$323,$L145,R$2),0))</f>
        <v>0</v>
      </c>
      <c r="AE145" s="259">
        <f>IF(AND(NOT(_incrementaisPassadas),
      OR(
       AND(_semanaAtual&gt;Prevs!H$6,_tipo="Semanal"),
       AND(_mes&gt;AE$2,_tipo="Mensal")
      )), 0,
IF($G145&gt;0,INDEX($O$4:$Z$323,$G145,S$2),0)+IF($H145&gt;0,INDEX($O$4:$Z$323,$H145,S$2),0)+IF($I145&gt;0,INDEX($O$4:$Z$323,$I145,S$2),0)+IF($J145&gt;0,INDEX($O$4:$Z$323,$J145,S$2),0)+IF($K145&gt;0,INDEX($O$4:$Z$323,$K145,S$2),0)+IF($L145&gt;0,INDEX($O$4:$Z$323,$L145,S$2),0))</f>
        <v>0</v>
      </c>
      <c r="AF145" s="259">
        <f>IF(AND(NOT(_incrementaisPassadas),
      OR(
       AND(_semanaAtual&gt;Prevs!I$6,_tipo="Semanal"),
       AND(_mes&gt;AF$2,_tipo="Mensal")
      )), 0,
IF($G145&gt;0,INDEX($O$4:$Z$323,$G145,T$2),0)+IF($H145&gt;0,INDEX($O$4:$Z$323,$H145,T$2),0)+IF($I145&gt;0,INDEX($O$4:$Z$323,$I145,T$2),0)+IF($J145&gt;0,INDEX($O$4:$Z$323,$J145,T$2),0)+IF($K145&gt;0,INDEX($O$4:$Z$323,$K145,T$2),0)+IF($L145&gt;0,INDEX($O$4:$Z$323,$L145,T$2),0))</f>
        <v>0</v>
      </c>
      <c r="AG145" s="259">
        <f>IF(AND(NOT(_incrementaisPassadas),
      OR(
       AND(_semanaAtual&gt;Prevs!J$6,_tipo="Semanal"),
       AND(_mes&gt;AG$2,_tipo="Mensal")
      )), 0,
IF($G145&gt;0,INDEX($O$4:$Z$323,$G145,U$2),0)+IF($H145&gt;0,INDEX($O$4:$Z$323,$H145,U$2),0)+IF($I145&gt;0,INDEX($O$4:$Z$323,$I145,U$2),0)+IF($J145&gt;0,INDEX($O$4:$Z$323,$J145,U$2),0)+IF($K145&gt;0,INDEX($O$4:$Z$323,$K145,U$2),0)+IF($L145&gt;0,INDEX($O$4:$Z$323,$L145,U$2),0))</f>
        <v>0</v>
      </c>
      <c r="AH145" s="259">
        <f>IF(AND(NOT(_incrementaisPassadas),
      OR(
       AND(_semanaAtual&gt;Prevs!K$6,_tipo="Semanal"),
       AND(_mes&gt;AH$2,_tipo="Mensal")
      )), 0,
IF($G145&gt;0,INDEX($O$4:$Z$323,$G145,V$2),0)+IF($H145&gt;0,INDEX($O$4:$Z$323,$H145,V$2),0)+IF($I145&gt;0,INDEX($O$4:$Z$323,$I145,V$2),0)+IF($J145&gt;0,INDEX($O$4:$Z$323,$J145,V$2),0)+IF($K145&gt;0,INDEX($O$4:$Z$323,$K145,V$2),0)+IF($L145&gt;0,INDEX($O$4:$Z$323,$L145,V$2),0))</f>
        <v>0</v>
      </c>
      <c r="AI145" s="259">
        <f>IF(AND(NOT(_incrementaisPassadas),
      OR(
       AND(_semanaAtual&gt;Prevs!L$6,_tipo="Semanal"),
       AND(_mes&gt;AI$2,_tipo="Mensal")
      )), 0,
IF($G145&gt;0,INDEX($O$4:$Z$323,$G145,W$2),0)+IF($H145&gt;0,INDEX($O$4:$Z$323,$H145,W$2),0)+IF($I145&gt;0,INDEX($O$4:$Z$323,$I145,W$2),0)+IF($J145&gt;0,INDEX($O$4:$Z$323,$J145,W$2),0)+IF($K145&gt;0,INDEX($O$4:$Z$323,$K145,W$2),0)+IF($L145&gt;0,INDEX($O$4:$Z$323,$L145,W$2),0))</f>
        <v>0</v>
      </c>
      <c r="AJ145" s="259">
        <f>IF(AND(NOT(_incrementaisPassadas),
      OR(
       AND(_semanaAtual&gt;Prevs!M$6,_tipo="Semanal"),
       AND(_mes&gt;AJ$2,_tipo="Mensal")
      )), 0,
IF($G145&gt;0,INDEX($O$4:$Z$323,$G145,X$2),0)+IF($H145&gt;0,INDEX($O$4:$Z$323,$H145,X$2),0)+IF($I145&gt;0,INDEX($O$4:$Z$323,$I145,X$2),0)+IF($J145&gt;0,INDEX($O$4:$Z$323,$J145,X$2),0)+IF($K145&gt;0,INDEX($O$4:$Z$323,$K145,X$2),0)+IF($L145&gt;0,INDEX($O$4:$Z$323,$L145,X$2),0))</f>
        <v>0</v>
      </c>
      <c r="AK145" s="259">
        <f>IF(AND(NOT(_incrementaisPassadas),
      OR(
       AND(_semanaAtual&gt;Prevs!N$6,_tipo="Semanal"),
       AND(_mes&gt;AK$2,_tipo="Mensal")
      )), 0,
IF($G145&gt;0,INDEX($O$4:$Z$323,$G145,Y$2),0)+IF($H145&gt;0,INDEX($O$4:$Z$323,$H145,Y$2),0)+IF($I145&gt;0,INDEX($O$4:$Z$323,$I145,Y$2),0)+IF($J145&gt;0,INDEX($O$4:$Z$323,$J145,Y$2),0)+IF($K145&gt;0,INDEX($O$4:$Z$323,$K145,Y$2),0)+IF($L145&gt;0,INDEX($O$4:$Z$323,$L145,Y$2),0))</f>
        <v>0</v>
      </c>
      <c r="AL145" s="259">
        <f>IF(AND(NOT(_incrementaisPassadas),
      OR(
       AND(_semanaAtual&gt;Prevs!O$6,_tipo="Semanal"),
       AND(_mes&gt;AL$2,_tipo="Mensal")
      )), 0,
IF($G145&gt;0,INDEX($O$4:$Z$323,$G145,Z$2),0)+IF($H145&gt;0,INDEX($O$4:$Z$323,$H145,Z$2),0)+IF($I145&gt;0,INDEX($O$4:$Z$323,$I145,Z$2),0)+IF($J145&gt;0,INDEX($O$4:$Z$323,$J145,Z$2),0)+IF($K145&gt;0,INDEX($O$4:$Z$323,$K145,Z$2),0)+IF($L145&gt;0,INDEX($O$4:$Z$323,$L145,Z$2),0))</f>
        <v>0</v>
      </c>
      <c r="AM145" s="113">
        <f t="shared" si="24"/>
        <v>0</v>
      </c>
      <c r="AN145">
        <f t="shared" si="25"/>
        <v>0</v>
      </c>
      <c r="AO145">
        <f t="shared" si="26"/>
        <v>0</v>
      </c>
      <c r="AP145">
        <f t="shared" si="27"/>
        <v>0</v>
      </c>
      <c r="AQ145">
        <f t="shared" si="28"/>
        <v>0</v>
      </c>
      <c r="AR145">
        <f t="shared" si="29"/>
        <v>0</v>
      </c>
      <c r="AS145">
        <f t="shared" si="30"/>
        <v>0</v>
      </c>
      <c r="AT145">
        <f t="shared" si="31"/>
        <v>0</v>
      </c>
      <c r="AU145">
        <f t="shared" si="32"/>
        <v>0</v>
      </c>
      <c r="AV145">
        <f t="shared" si="33"/>
        <v>0</v>
      </c>
      <c r="AW145">
        <f t="shared" si="34"/>
        <v>0</v>
      </c>
      <c r="AX145">
        <f t="shared" si="35"/>
        <v>0</v>
      </c>
    </row>
    <row r="146" spans="1:55" hidden="1" x14ac:dyDescent="0.25">
      <c r="A146" s="113">
        <v>143</v>
      </c>
      <c r="B146" s="176"/>
      <c r="C146" s="113">
        <v>0</v>
      </c>
      <c r="D146" s="113">
        <v>0</v>
      </c>
      <c r="E146" s="113" t="s">
        <v>686</v>
      </c>
      <c r="F146" s="113" t="s">
        <v>686</v>
      </c>
      <c r="G146" s="357"/>
      <c r="H146" s="357"/>
      <c r="I146" s="357"/>
      <c r="N146" s="113">
        <f>MATCH(A146,Entrada!$A$53:$A$372,0)</f>
        <v>143</v>
      </c>
      <c r="O146">
        <f>IF(NOT(ISNA($N146)),INDEX(Entrada!$C$53:$N$372,$N146,O$2),0)</f>
        <v>0</v>
      </c>
      <c r="P146">
        <f>IF(NOT(ISNA($N146)),INDEX(Entrada!$C$53:$N$372,$N146,P$2),0)</f>
        <v>0</v>
      </c>
      <c r="Q146">
        <f>IF(NOT(ISNA($N146)),INDEX(Entrada!$C$53:$N$372,$N146,Q$2),0)</f>
        <v>0</v>
      </c>
      <c r="R146">
        <f>IF(NOT(ISNA($N146)),INDEX(Entrada!$C$53:$N$372,$N146,R$2),0)</f>
        <v>0</v>
      </c>
      <c r="S146">
        <f>IF(NOT(ISNA($N146)),INDEX(Entrada!$C$53:$N$372,$N146,S$2),0)</f>
        <v>0</v>
      </c>
      <c r="T146">
        <f>IF(NOT(ISNA($N146)),INDEX(Entrada!$C$53:$N$372,$N146,T$2),0)</f>
        <v>0</v>
      </c>
      <c r="U146">
        <f>IF(NOT(ISNA($N146)),INDEX(Entrada!$C$53:$N$372,$N146,U$2),0)</f>
        <v>0</v>
      </c>
      <c r="V146" s="192">
        <f>IF(NOT(ISNA($N146)),INDEX(Entrada!$C$53:$N$372,$N146,V$2),0)</f>
        <v>0</v>
      </c>
      <c r="W146" s="192">
        <f>IF(NOT(ISNA($N146)),INDEX(Entrada!$C$53:$N$372,$N146,W$2),0)</f>
        <v>0</v>
      </c>
      <c r="X146" s="192">
        <f>IF(NOT(ISNA($N146)),INDEX(Entrada!$C$53:$N$372,$N146,X$2),0)</f>
        <v>0</v>
      </c>
      <c r="Y146" s="192">
        <f>IF(NOT(ISNA($N146)),INDEX(Entrada!$C$53:$N$372,$N146,Y$2),0)</f>
        <v>0</v>
      </c>
      <c r="Z146" s="192">
        <f>IF(NOT(ISNA($N146)),INDEX(Entrada!$C$53:$N$372,$N146,Z$2),0)</f>
        <v>0</v>
      </c>
      <c r="AA146" s="259">
        <f>IF(AND(NOT(_incrementaisPassadas),
      OR(
       AND(_semanaAtual&gt;Prevs!D$6,_tipo="Semanal"),
       AND(_mes&gt;AA$2,_tipo="Mensal")
      )), 0,
IF($G146&gt;0,INDEX($O$4:$Z$323,$G146,O$2),0)+IF($H146&gt;0,INDEX($O$4:$Z$323,$H146,O$2),0)+IF($I146&gt;0,INDEX($O$4:$Z$323,$I146,O$2),0)+IF($J146&gt;0,INDEX($O$4:$Z$323,$J146,O$2),0)+IF($K146&gt;0,INDEX($O$4:$Z$323,$K146,O$2),0)+IF($L146&gt;0,INDEX($O$4:$Z$323,$L146,O$2),0))</f>
        <v>0</v>
      </c>
      <c r="AB146" s="259">
        <f>IF(AND(NOT(_incrementaisPassadas),
      OR(
       AND(_semanaAtual&gt;Prevs!E$6,_tipo="Semanal"),
       AND(_mes&gt;AB$2,_tipo="Mensal")
      )), 0,
IF($G146&gt;0,INDEX($O$4:$Z$323,$G146,P$2),0)+IF($H146&gt;0,INDEX($O$4:$Z$323,$H146,P$2),0)+IF($I146&gt;0,INDEX($O$4:$Z$323,$I146,P$2),0)+IF($J146&gt;0,INDEX($O$4:$Z$323,$J146,P$2),0)+IF($K146&gt;0,INDEX($O$4:$Z$323,$K146,P$2),0)+IF($L146&gt;0,INDEX($O$4:$Z$323,$L146,P$2),0))</f>
        <v>0</v>
      </c>
      <c r="AC146" s="259">
        <f>IF(AND(NOT(_incrementaisPassadas),
      OR(
       AND(_semanaAtual&gt;Prevs!F$6,_tipo="Semanal"),
       AND(_mes&gt;AC$2,_tipo="Mensal")
      )), 0,
IF($G146&gt;0,INDEX($O$4:$Z$323,$G146,Q$2),0)+IF($H146&gt;0,INDEX($O$4:$Z$323,$H146,Q$2),0)+IF($I146&gt;0,INDEX($O$4:$Z$323,$I146,Q$2),0)+IF($J146&gt;0,INDEX($O$4:$Z$323,$J146,Q$2),0)+IF($K146&gt;0,INDEX($O$4:$Z$323,$K146,Q$2),0)+IF($L146&gt;0,INDEX($O$4:$Z$323,$L146,Q$2),0))</f>
        <v>0</v>
      </c>
      <c r="AD146" s="259">
        <f>IF(AND(NOT(_incrementaisPassadas),
      OR(
       AND(_semanaAtual&gt;Prevs!G$6,_tipo="Semanal"),
       AND(_mes&gt;AD$2,_tipo="Mensal")
      )), 0,
IF($G146&gt;0,INDEX($O$4:$Z$323,$G146,R$2),0)+IF($H146&gt;0,INDEX($O$4:$Z$323,$H146,R$2),0)+IF($I146&gt;0,INDEX($O$4:$Z$323,$I146,R$2),0)+IF($J146&gt;0,INDEX($O$4:$Z$323,$J146,R$2),0)+IF($K146&gt;0,INDEX($O$4:$Z$323,$K146,R$2),0)+IF($L146&gt;0,INDEX($O$4:$Z$323,$L146,R$2),0))</f>
        <v>0</v>
      </c>
      <c r="AE146" s="259">
        <f>IF(AND(NOT(_incrementaisPassadas),
      OR(
       AND(_semanaAtual&gt;Prevs!H$6,_tipo="Semanal"),
       AND(_mes&gt;AE$2,_tipo="Mensal")
      )), 0,
IF($G146&gt;0,INDEX($O$4:$Z$323,$G146,S$2),0)+IF($H146&gt;0,INDEX($O$4:$Z$323,$H146,S$2),0)+IF($I146&gt;0,INDEX($O$4:$Z$323,$I146,S$2),0)+IF($J146&gt;0,INDEX($O$4:$Z$323,$J146,S$2),0)+IF($K146&gt;0,INDEX($O$4:$Z$323,$K146,S$2),0)+IF($L146&gt;0,INDEX($O$4:$Z$323,$L146,S$2),0))</f>
        <v>0</v>
      </c>
      <c r="AF146" s="259">
        <f>IF(AND(NOT(_incrementaisPassadas),
      OR(
       AND(_semanaAtual&gt;Prevs!I$6,_tipo="Semanal"),
       AND(_mes&gt;AF$2,_tipo="Mensal")
      )), 0,
IF($G146&gt;0,INDEX($O$4:$Z$323,$G146,T$2),0)+IF($H146&gt;0,INDEX($O$4:$Z$323,$H146,T$2),0)+IF($I146&gt;0,INDEX($O$4:$Z$323,$I146,T$2),0)+IF($J146&gt;0,INDEX($O$4:$Z$323,$J146,T$2),0)+IF($K146&gt;0,INDEX($O$4:$Z$323,$K146,T$2),0)+IF($L146&gt;0,INDEX($O$4:$Z$323,$L146,T$2),0))</f>
        <v>0</v>
      </c>
      <c r="AG146" s="259">
        <f>IF(AND(NOT(_incrementaisPassadas),
      OR(
       AND(_semanaAtual&gt;Prevs!J$6,_tipo="Semanal"),
       AND(_mes&gt;AG$2,_tipo="Mensal")
      )), 0,
IF($G146&gt;0,INDEX($O$4:$Z$323,$G146,U$2),0)+IF($H146&gt;0,INDEX($O$4:$Z$323,$H146,U$2),0)+IF($I146&gt;0,INDEX($O$4:$Z$323,$I146,U$2),0)+IF($J146&gt;0,INDEX($O$4:$Z$323,$J146,U$2),0)+IF($K146&gt;0,INDEX($O$4:$Z$323,$K146,U$2),0)+IF($L146&gt;0,INDEX($O$4:$Z$323,$L146,U$2),0))</f>
        <v>0</v>
      </c>
      <c r="AH146" s="259">
        <f>IF(AND(NOT(_incrementaisPassadas),
      OR(
       AND(_semanaAtual&gt;Prevs!K$6,_tipo="Semanal"),
       AND(_mes&gt;AH$2,_tipo="Mensal")
      )), 0,
IF($G146&gt;0,INDEX($O$4:$Z$323,$G146,V$2),0)+IF($H146&gt;0,INDEX($O$4:$Z$323,$H146,V$2),0)+IF($I146&gt;0,INDEX($O$4:$Z$323,$I146,V$2),0)+IF($J146&gt;0,INDEX($O$4:$Z$323,$J146,V$2),0)+IF($K146&gt;0,INDEX($O$4:$Z$323,$K146,V$2),0)+IF($L146&gt;0,INDEX($O$4:$Z$323,$L146,V$2),0))</f>
        <v>0</v>
      </c>
      <c r="AI146" s="259">
        <f>IF(AND(NOT(_incrementaisPassadas),
      OR(
       AND(_semanaAtual&gt;Prevs!L$6,_tipo="Semanal"),
       AND(_mes&gt;AI$2,_tipo="Mensal")
      )), 0,
IF($G146&gt;0,INDEX($O$4:$Z$323,$G146,W$2),0)+IF($H146&gt;0,INDEX($O$4:$Z$323,$H146,W$2),0)+IF($I146&gt;0,INDEX($O$4:$Z$323,$I146,W$2),0)+IF($J146&gt;0,INDEX($O$4:$Z$323,$J146,W$2),0)+IF($K146&gt;0,INDEX($O$4:$Z$323,$K146,W$2),0)+IF($L146&gt;0,INDEX($O$4:$Z$323,$L146,W$2),0))</f>
        <v>0</v>
      </c>
      <c r="AJ146" s="259">
        <f>IF(AND(NOT(_incrementaisPassadas),
      OR(
       AND(_semanaAtual&gt;Prevs!M$6,_tipo="Semanal"),
       AND(_mes&gt;AJ$2,_tipo="Mensal")
      )), 0,
IF($G146&gt;0,INDEX($O$4:$Z$323,$G146,X$2),0)+IF($H146&gt;0,INDEX($O$4:$Z$323,$H146,X$2),0)+IF($I146&gt;0,INDEX($O$4:$Z$323,$I146,X$2),0)+IF($J146&gt;0,INDEX($O$4:$Z$323,$J146,X$2),0)+IF($K146&gt;0,INDEX($O$4:$Z$323,$K146,X$2),0)+IF($L146&gt;0,INDEX($O$4:$Z$323,$L146,X$2),0))</f>
        <v>0</v>
      </c>
      <c r="AK146" s="259">
        <f>IF(AND(NOT(_incrementaisPassadas),
      OR(
       AND(_semanaAtual&gt;Prevs!N$6,_tipo="Semanal"),
       AND(_mes&gt;AK$2,_tipo="Mensal")
      )), 0,
IF($G146&gt;0,INDEX($O$4:$Z$323,$G146,Y$2),0)+IF($H146&gt;0,INDEX($O$4:$Z$323,$H146,Y$2),0)+IF($I146&gt;0,INDEX($O$4:$Z$323,$I146,Y$2),0)+IF($J146&gt;0,INDEX($O$4:$Z$323,$J146,Y$2),0)+IF($K146&gt;0,INDEX($O$4:$Z$323,$K146,Y$2),0)+IF($L146&gt;0,INDEX($O$4:$Z$323,$L146,Y$2),0))</f>
        <v>0</v>
      </c>
      <c r="AL146" s="259">
        <f>IF(AND(NOT(_incrementaisPassadas),
      OR(
       AND(_semanaAtual&gt;Prevs!O$6,_tipo="Semanal"),
       AND(_mes&gt;AL$2,_tipo="Mensal")
      )), 0,
IF($G146&gt;0,INDEX($O$4:$Z$323,$G146,Z$2),0)+IF($H146&gt;0,INDEX($O$4:$Z$323,$H146,Z$2),0)+IF($I146&gt;0,INDEX($O$4:$Z$323,$I146,Z$2),0)+IF($J146&gt;0,INDEX($O$4:$Z$323,$J146,Z$2),0)+IF($K146&gt;0,INDEX($O$4:$Z$323,$K146,Z$2),0)+IF($L146&gt;0,INDEX($O$4:$Z$323,$L146,Z$2),0))</f>
        <v>0</v>
      </c>
      <c r="AM146" s="113">
        <f t="shared" si="24"/>
        <v>0</v>
      </c>
      <c r="AN146">
        <f t="shared" si="25"/>
        <v>0</v>
      </c>
      <c r="AO146">
        <f t="shared" si="26"/>
        <v>0</v>
      </c>
      <c r="AP146">
        <f t="shared" si="27"/>
        <v>0</v>
      </c>
      <c r="AQ146">
        <f t="shared" si="28"/>
        <v>0</v>
      </c>
      <c r="AR146">
        <f t="shared" si="29"/>
        <v>0</v>
      </c>
      <c r="AS146">
        <f t="shared" si="30"/>
        <v>0</v>
      </c>
      <c r="AT146">
        <f t="shared" si="31"/>
        <v>0</v>
      </c>
      <c r="AU146">
        <f t="shared" si="32"/>
        <v>0</v>
      </c>
      <c r="AV146">
        <f t="shared" si="33"/>
        <v>0</v>
      </c>
      <c r="AW146">
        <f t="shared" si="34"/>
        <v>0</v>
      </c>
      <c r="AX146">
        <f t="shared" si="35"/>
        <v>0</v>
      </c>
    </row>
    <row r="147" spans="1:55" hidden="1" x14ac:dyDescent="0.25">
      <c r="A147" s="113">
        <v>144</v>
      </c>
      <c r="B147" s="176" t="s">
        <v>606</v>
      </c>
      <c r="C147" s="113">
        <v>1931</v>
      </c>
      <c r="D147" s="113">
        <v>2013</v>
      </c>
      <c r="E147" s="177" t="s">
        <v>13</v>
      </c>
      <c r="F147" s="177" t="s">
        <v>13</v>
      </c>
      <c r="G147" s="357"/>
      <c r="H147" s="357"/>
      <c r="I147" s="357"/>
      <c r="N147" s="113">
        <f>MATCH(A147,Entrada!$A$53:$A$372,0)</f>
        <v>144</v>
      </c>
      <c r="O147">
        <f>IF(NOT(ISNA($N147)),INDEX(Entrada!$C$53:$N$372,$N147,O$2),0)</f>
        <v>1848</v>
      </c>
      <c r="P147">
        <f>IF(NOT(ISNA($N147)),INDEX(Entrada!$C$53:$N$372,$N147,P$2),0)</f>
        <v>1428</v>
      </c>
      <c r="Q147">
        <f>IF(NOT(ISNA($N147)),INDEX(Entrada!$C$53:$N$372,$N147,Q$2),0)</f>
        <v>1255</v>
      </c>
      <c r="R147">
        <f>IF(NOT(ISNA($N147)),INDEX(Entrada!$C$53:$N$372,$N147,R$2),0)</f>
        <v>971</v>
      </c>
      <c r="S147">
        <f>IF(NOT(ISNA($N147)),INDEX(Entrada!$C$53:$N$372,$N147,S$2),0)</f>
        <v>705</v>
      </c>
      <c r="T147">
        <f>IF(NOT(ISNA($N147)),INDEX(Entrada!$C$53:$N$372,$N147,T$2),0)</f>
        <v>590</v>
      </c>
      <c r="U147">
        <f>IF(NOT(ISNA($N147)),INDEX(Entrada!$C$53:$N$372,$N147,U$2),0)</f>
        <v>521</v>
      </c>
      <c r="V147" s="192">
        <f>IF(NOT(ISNA($N147)),INDEX(Entrada!$C$53:$N$372,$N147,V$2),0)</f>
        <v>461</v>
      </c>
      <c r="W147" s="192">
        <f>IF(NOT(ISNA($N147)),INDEX(Entrada!$C$53:$N$372,$N147,W$2),0)</f>
        <v>444</v>
      </c>
      <c r="X147" s="192">
        <f>IF(NOT(ISNA($N147)),INDEX(Entrada!$C$53:$N$372,$N147,X$2),0)</f>
        <v>556</v>
      </c>
      <c r="Y147" s="192">
        <f>IF(NOT(ISNA($N147)),INDEX(Entrada!$C$53:$N$372,$N147,Y$2),0)</f>
        <v>955</v>
      </c>
      <c r="Z147" s="192">
        <f>IF(NOT(ISNA($N147)),INDEX(Entrada!$C$53:$N$372,$N147,Z$2),0)</f>
        <v>1619</v>
      </c>
      <c r="AA147" s="259">
        <f>IF(AND(NOT(_incrementaisPassadas),
      OR(
       AND(_semanaAtual&gt;Prevs!D$6,_tipo="Semanal"),
       AND(_mes&gt;AA$2,_tipo="Mensal")
      )), 0,
IF($G147&gt;0,INDEX($O$4:$Z$323,$G147,O$2),0)+IF($H147&gt;0,INDEX($O$4:$Z$323,$H147,O$2),0)+IF($I147&gt;0,INDEX($O$4:$Z$323,$I147,O$2),0)+IF($J147&gt;0,INDEX($O$4:$Z$323,$J147,O$2),0)+IF($K147&gt;0,INDEX($O$4:$Z$323,$K147,O$2),0)+IF($L147&gt;0,INDEX($O$4:$Z$323,$L147,O$2),0))</f>
        <v>0</v>
      </c>
      <c r="AB147" s="259">
        <f>IF(AND(NOT(_incrementaisPassadas),
      OR(
       AND(_semanaAtual&gt;Prevs!E$6,_tipo="Semanal"),
       AND(_mes&gt;AB$2,_tipo="Mensal")
      )), 0,
IF($G147&gt;0,INDEX($O$4:$Z$323,$G147,P$2),0)+IF($H147&gt;0,INDEX($O$4:$Z$323,$H147,P$2),0)+IF($I147&gt;0,INDEX($O$4:$Z$323,$I147,P$2),0)+IF($J147&gt;0,INDEX($O$4:$Z$323,$J147,P$2),0)+IF($K147&gt;0,INDEX($O$4:$Z$323,$K147,P$2),0)+IF($L147&gt;0,INDEX($O$4:$Z$323,$L147,P$2),0))</f>
        <v>0</v>
      </c>
      <c r="AC147" s="259">
        <f>IF(AND(NOT(_incrementaisPassadas),
      OR(
       AND(_semanaAtual&gt;Prevs!F$6,_tipo="Semanal"),
       AND(_mes&gt;AC$2,_tipo="Mensal")
      )), 0,
IF($G147&gt;0,INDEX($O$4:$Z$323,$G147,Q$2),0)+IF($H147&gt;0,INDEX($O$4:$Z$323,$H147,Q$2),0)+IF($I147&gt;0,INDEX($O$4:$Z$323,$I147,Q$2),0)+IF($J147&gt;0,INDEX($O$4:$Z$323,$J147,Q$2),0)+IF($K147&gt;0,INDEX($O$4:$Z$323,$K147,Q$2),0)+IF($L147&gt;0,INDEX($O$4:$Z$323,$L147,Q$2),0))</f>
        <v>0</v>
      </c>
      <c r="AD147" s="259">
        <f>IF(AND(NOT(_incrementaisPassadas),
      OR(
       AND(_semanaAtual&gt;Prevs!G$6,_tipo="Semanal"),
       AND(_mes&gt;AD$2,_tipo="Mensal")
      )), 0,
IF($G147&gt;0,INDEX($O$4:$Z$323,$G147,R$2),0)+IF($H147&gt;0,INDEX($O$4:$Z$323,$H147,R$2),0)+IF($I147&gt;0,INDEX($O$4:$Z$323,$I147,R$2),0)+IF($J147&gt;0,INDEX($O$4:$Z$323,$J147,R$2),0)+IF($K147&gt;0,INDEX($O$4:$Z$323,$K147,R$2),0)+IF($L147&gt;0,INDEX($O$4:$Z$323,$L147,R$2),0))</f>
        <v>0</v>
      </c>
      <c r="AE147" s="259">
        <f>IF(AND(NOT(_incrementaisPassadas),
      OR(
       AND(_semanaAtual&gt;Prevs!H$6,_tipo="Semanal"),
       AND(_mes&gt;AE$2,_tipo="Mensal")
      )), 0,
IF($G147&gt;0,INDEX($O$4:$Z$323,$G147,S$2),0)+IF($H147&gt;0,INDEX($O$4:$Z$323,$H147,S$2),0)+IF($I147&gt;0,INDEX($O$4:$Z$323,$I147,S$2),0)+IF($J147&gt;0,INDEX($O$4:$Z$323,$J147,S$2),0)+IF($K147&gt;0,INDEX($O$4:$Z$323,$K147,S$2),0)+IF($L147&gt;0,INDEX($O$4:$Z$323,$L147,S$2),0))</f>
        <v>0</v>
      </c>
      <c r="AF147" s="259">
        <f>IF(AND(NOT(_incrementaisPassadas),
      OR(
       AND(_semanaAtual&gt;Prevs!I$6,_tipo="Semanal"),
       AND(_mes&gt;AF$2,_tipo="Mensal")
      )), 0,
IF($G147&gt;0,INDEX($O$4:$Z$323,$G147,T$2),0)+IF($H147&gt;0,INDEX($O$4:$Z$323,$H147,T$2),0)+IF($I147&gt;0,INDEX($O$4:$Z$323,$I147,T$2),0)+IF($J147&gt;0,INDEX($O$4:$Z$323,$J147,T$2),0)+IF($K147&gt;0,INDEX($O$4:$Z$323,$K147,T$2),0)+IF($L147&gt;0,INDEX($O$4:$Z$323,$L147,T$2),0))</f>
        <v>0</v>
      </c>
      <c r="AG147" s="259">
        <f>IF(AND(NOT(_incrementaisPassadas),
      OR(
       AND(_semanaAtual&gt;Prevs!J$6,_tipo="Semanal"),
       AND(_mes&gt;AG$2,_tipo="Mensal")
      )), 0,
IF($G147&gt;0,INDEX($O$4:$Z$323,$G147,U$2),0)+IF($H147&gt;0,INDEX($O$4:$Z$323,$H147,U$2),0)+IF($I147&gt;0,INDEX($O$4:$Z$323,$I147,U$2),0)+IF($J147&gt;0,INDEX($O$4:$Z$323,$J147,U$2),0)+IF($K147&gt;0,INDEX($O$4:$Z$323,$K147,U$2),0)+IF($L147&gt;0,INDEX($O$4:$Z$323,$L147,U$2),0))</f>
        <v>0</v>
      </c>
      <c r="AH147" s="259">
        <f>IF(AND(NOT(_incrementaisPassadas),
      OR(
       AND(_semanaAtual&gt;Prevs!K$6,_tipo="Semanal"),
       AND(_mes&gt;AH$2,_tipo="Mensal")
      )), 0,
IF($G147&gt;0,INDEX($O$4:$Z$323,$G147,V$2),0)+IF($H147&gt;0,INDEX($O$4:$Z$323,$H147,V$2),0)+IF($I147&gt;0,INDEX($O$4:$Z$323,$I147,V$2),0)+IF($J147&gt;0,INDEX($O$4:$Z$323,$J147,V$2),0)+IF($K147&gt;0,INDEX($O$4:$Z$323,$K147,V$2),0)+IF($L147&gt;0,INDEX($O$4:$Z$323,$L147,V$2),0))</f>
        <v>0</v>
      </c>
      <c r="AI147" s="259">
        <f>IF(AND(NOT(_incrementaisPassadas),
      OR(
       AND(_semanaAtual&gt;Prevs!L$6,_tipo="Semanal"),
       AND(_mes&gt;AI$2,_tipo="Mensal")
      )), 0,
IF($G147&gt;0,INDEX($O$4:$Z$323,$G147,W$2),0)+IF($H147&gt;0,INDEX($O$4:$Z$323,$H147,W$2),0)+IF($I147&gt;0,INDEX($O$4:$Z$323,$I147,W$2),0)+IF($J147&gt;0,INDEX($O$4:$Z$323,$J147,W$2),0)+IF($K147&gt;0,INDEX($O$4:$Z$323,$K147,W$2),0)+IF($L147&gt;0,INDEX($O$4:$Z$323,$L147,W$2),0))</f>
        <v>0</v>
      </c>
      <c r="AJ147" s="259">
        <f>IF(AND(NOT(_incrementaisPassadas),
      OR(
       AND(_semanaAtual&gt;Prevs!M$6,_tipo="Semanal"),
       AND(_mes&gt;AJ$2,_tipo="Mensal")
      )), 0,
IF($G147&gt;0,INDEX($O$4:$Z$323,$G147,X$2),0)+IF($H147&gt;0,INDEX($O$4:$Z$323,$H147,X$2),0)+IF($I147&gt;0,INDEX($O$4:$Z$323,$I147,X$2),0)+IF($J147&gt;0,INDEX($O$4:$Z$323,$J147,X$2),0)+IF($K147&gt;0,INDEX($O$4:$Z$323,$K147,X$2),0)+IF($L147&gt;0,INDEX($O$4:$Z$323,$L147,X$2),0))</f>
        <v>0</v>
      </c>
      <c r="AK147" s="259">
        <f>IF(AND(NOT(_incrementaisPassadas),
      OR(
       AND(_semanaAtual&gt;Prevs!N$6,_tipo="Semanal"),
       AND(_mes&gt;AK$2,_tipo="Mensal")
      )), 0,
IF($G147&gt;0,INDEX($O$4:$Z$323,$G147,Y$2),0)+IF($H147&gt;0,INDEX($O$4:$Z$323,$H147,Y$2),0)+IF($I147&gt;0,INDEX($O$4:$Z$323,$I147,Y$2),0)+IF($J147&gt;0,INDEX($O$4:$Z$323,$J147,Y$2),0)+IF($K147&gt;0,INDEX($O$4:$Z$323,$K147,Y$2),0)+IF($L147&gt;0,INDEX($O$4:$Z$323,$L147,Y$2),0))</f>
        <v>0</v>
      </c>
      <c r="AL147" s="259">
        <f>IF(AND(NOT(_incrementaisPassadas),
      OR(
       AND(_semanaAtual&gt;Prevs!O$6,_tipo="Semanal"),
       AND(_mes&gt;AL$2,_tipo="Mensal")
      )), 0,
IF($G147&gt;0,INDEX($O$4:$Z$323,$G147,Z$2),0)+IF($H147&gt;0,INDEX($O$4:$Z$323,$H147,Z$2),0)+IF($I147&gt;0,INDEX($O$4:$Z$323,$I147,Z$2),0)+IF($J147&gt;0,INDEX($O$4:$Z$323,$J147,Z$2),0)+IF($K147&gt;0,INDEX($O$4:$Z$323,$K147,Z$2),0)+IF($L147&gt;0,INDEX($O$4:$Z$323,$L147,Z$2),0))</f>
        <v>0</v>
      </c>
      <c r="AM147" s="113">
        <f t="shared" si="24"/>
        <v>1848</v>
      </c>
      <c r="AN147">
        <f t="shared" si="25"/>
        <v>1428</v>
      </c>
      <c r="AO147">
        <f t="shared" si="26"/>
        <v>1255</v>
      </c>
      <c r="AP147">
        <f t="shared" si="27"/>
        <v>971</v>
      </c>
      <c r="AQ147">
        <f t="shared" si="28"/>
        <v>705</v>
      </c>
      <c r="AR147">
        <f t="shared" si="29"/>
        <v>590</v>
      </c>
      <c r="AS147">
        <f t="shared" si="30"/>
        <v>521</v>
      </c>
      <c r="AT147">
        <f t="shared" si="31"/>
        <v>461</v>
      </c>
      <c r="AU147">
        <f t="shared" si="32"/>
        <v>444</v>
      </c>
      <c r="AV147">
        <f t="shared" si="33"/>
        <v>556</v>
      </c>
      <c r="AW147">
        <f t="shared" si="34"/>
        <v>955</v>
      </c>
      <c r="AX147">
        <f t="shared" si="35"/>
        <v>1619</v>
      </c>
      <c r="BC147" s="259">
        <v>148</v>
      </c>
    </row>
    <row r="148" spans="1:55" hidden="1" x14ac:dyDescent="0.25">
      <c r="A148" s="113">
        <v>145</v>
      </c>
      <c r="B148" s="176" t="s">
        <v>607</v>
      </c>
      <c r="C148" s="113">
        <v>1931</v>
      </c>
      <c r="D148" s="113">
        <v>2013</v>
      </c>
      <c r="E148" s="177" t="s">
        <v>710</v>
      </c>
      <c r="F148" s="177" t="s">
        <v>365</v>
      </c>
      <c r="G148" s="357"/>
      <c r="N148" s="113">
        <f>MATCH(A148,Entrada!$A$53:$A$372,0)</f>
        <v>145</v>
      </c>
      <c r="O148">
        <f>IF(NOT(ISNA($N148)),INDEX(Entrada!$C$53:$N$372,$N148,O$2),0)</f>
        <v>117</v>
      </c>
      <c r="P148">
        <f>IF(NOT(ISNA($N148)),INDEX(Entrada!$C$53:$N$372,$N148,P$2),0)</f>
        <v>135</v>
      </c>
      <c r="Q148">
        <f>IF(NOT(ISNA($N148)),INDEX(Entrada!$C$53:$N$372,$N148,Q$2),0)</f>
        <v>149</v>
      </c>
      <c r="R148">
        <f>IF(NOT(ISNA($N148)),INDEX(Entrada!$C$53:$N$372,$N148,R$2),0)</f>
        <v>111</v>
      </c>
      <c r="S148">
        <f>IF(NOT(ISNA($N148)),INDEX(Entrada!$C$53:$N$372,$N148,S$2),0)</f>
        <v>79</v>
      </c>
      <c r="T148">
        <f>IF(NOT(ISNA($N148)),INDEX(Entrada!$C$53:$N$372,$N148,T$2),0)</f>
        <v>64</v>
      </c>
      <c r="U148">
        <f>IF(NOT(ISNA($N148)),INDEX(Entrada!$C$53:$N$372,$N148,U$2),0)</f>
        <v>58</v>
      </c>
      <c r="V148" s="192">
        <f>IF(NOT(ISNA($N148)),INDEX(Entrada!$C$53:$N$372,$N148,V$2),0)</f>
        <v>54</v>
      </c>
      <c r="W148" s="192">
        <f>IF(NOT(ISNA($N148)),INDEX(Entrada!$C$53:$N$372,$N148,W$2),0)</f>
        <v>53</v>
      </c>
      <c r="X148" s="192">
        <f>IF(NOT(ISNA($N148)),INDEX(Entrada!$C$53:$N$372,$N148,X$2),0)</f>
        <v>57</v>
      </c>
      <c r="Y148" s="192">
        <f>IF(NOT(ISNA($N148)),INDEX(Entrada!$C$53:$N$372,$N148,Y$2),0)</f>
        <v>66</v>
      </c>
      <c r="Z148" s="192">
        <f>IF(NOT(ISNA($N148)),INDEX(Entrada!$C$53:$N$372,$N148,Z$2),0)</f>
        <v>89</v>
      </c>
      <c r="AA148" s="259">
        <f>IF(AND(NOT(_incrementaisPassadas),
      OR(
       AND(_semanaAtual&gt;Prevs!D$6,_tipo="Semanal"),
       AND(_mes&gt;AA$2,_tipo="Mensal")
      )), 0,
IF($G148&gt;0,INDEX($O$4:$Z$323,$G148,O$2),0)+IF($H148&gt;0,INDEX($O$4:$Z$323,$H148,O$2),0)+IF($I148&gt;0,INDEX($O$4:$Z$323,$I148,O$2),0)+IF($J148&gt;0,INDEX($O$4:$Z$323,$J148,O$2),0)+IF($K148&gt;0,INDEX($O$4:$Z$323,$K148,O$2),0)+IF($L148&gt;0,INDEX($O$4:$Z$323,$L148,O$2),0))</f>
        <v>0</v>
      </c>
      <c r="AB148" s="259">
        <f>IF(AND(NOT(_incrementaisPassadas),
      OR(
       AND(_semanaAtual&gt;Prevs!E$6,_tipo="Semanal"),
       AND(_mes&gt;AB$2,_tipo="Mensal")
      )), 0,
IF($G148&gt;0,INDEX($O$4:$Z$323,$G148,P$2),0)+IF($H148&gt;0,INDEX($O$4:$Z$323,$H148,P$2),0)+IF($I148&gt;0,INDEX($O$4:$Z$323,$I148,P$2),0)+IF($J148&gt;0,INDEX($O$4:$Z$323,$J148,P$2),0)+IF($K148&gt;0,INDEX($O$4:$Z$323,$K148,P$2),0)+IF($L148&gt;0,INDEX($O$4:$Z$323,$L148,P$2),0))</f>
        <v>0</v>
      </c>
      <c r="AC148" s="259">
        <f>IF(AND(NOT(_incrementaisPassadas),
      OR(
       AND(_semanaAtual&gt;Prevs!F$6,_tipo="Semanal"),
       AND(_mes&gt;AC$2,_tipo="Mensal")
      )), 0,
IF($G148&gt;0,INDEX($O$4:$Z$323,$G148,Q$2),0)+IF($H148&gt;0,INDEX($O$4:$Z$323,$H148,Q$2),0)+IF($I148&gt;0,INDEX($O$4:$Z$323,$I148,Q$2),0)+IF($J148&gt;0,INDEX($O$4:$Z$323,$J148,Q$2),0)+IF($K148&gt;0,INDEX($O$4:$Z$323,$K148,Q$2),0)+IF($L148&gt;0,INDEX($O$4:$Z$323,$L148,Q$2),0))</f>
        <v>0</v>
      </c>
      <c r="AD148" s="259">
        <f>IF(AND(NOT(_incrementaisPassadas),
      OR(
       AND(_semanaAtual&gt;Prevs!G$6,_tipo="Semanal"),
       AND(_mes&gt;AD$2,_tipo="Mensal")
      )), 0,
IF($G148&gt;0,INDEX($O$4:$Z$323,$G148,R$2),0)+IF($H148&gt;0,INDEX($O$4:$Z$323,$H148,R$2),0)+IF($I148&gt;0,INDEX($O$4:$Z$323,$I148,R$2),0)+IF($J148&gt;0,INDEX($O$4:$Z$323,$J148,R$2),0)+IF($K148&gt;0,INDEX($O$4:$Z$323,$K148,R$2),0)+IF($L148&gt;0,INDEX($O$4:$Z$323,$L148,R$2),0))</f>
        <v>0</v>
      </c>
      <c r="AE148" s="259">
        <f>IF(AND(NOT(_incrementaisPassadas),
      OR(
       AND(_semanaAtual&gt;Prevs!H$6,_tipo="Semanal"),
       AND(_mes&gt;AE$2,_tipo="Mensal")
      )), 0,
IF($G148&gt;0,INDEX($O$4:$Z$323,$G148,S$2),0)+IF($H148&gt;0,INDEX($O$4:$Z$323,$H148,S$2),0)+IF($I148&gt;0,INDEX($O$4:$Z$323,$I148,S$2),0)+IF($J148&gt;0,INDEX($O$4:$Z$323,$J148,S$2),0)+IF($K148&gt;0,INDEX($O$4:$Z$323,$K148,S$2),0)+IF($L148&gt;0,INDEX($O$4:$Z$323,$L148,S$2),0))</f>
        <v>0</v>
      </c>
      <c r="AF148" s="259">
        <f>IF(AND(NOT(_incrementaisPassadas),
      OR(
       AND(_semanaAtual&gt;Prevs!I$6,_tipo="Semanal"),
       AND(_mes&gt;AF$2,_tipo="Mensal")
      )), 0,
IF($G148&gt;0,INDEX($O$4:$Z$323,$G148,T$2),0)+IF($H148&gt;0,INDEX($O$4:$Z$323,$H148,T$2),0)+IF($I148&gt;0,INDEX($O$4:$Z$323,$I148,T$2),0)+IF($J148&gt;0,INDEX($O$4:$Z$323,$J148,T$2),0)+IF($K148&gt;0,INDEX($O$4:$Z$323,$K148,T$2),0)+IF($L148&gt;0,INDEX($O$4:$Z$323,$L148,T$2),0))</f>
        <v>0</v>
      </c>
      <c r="AG148" s="259">
        <f>IF(AND(NOT(_incrementaisPassadas),
      OR(
       AND(_semanaAtual&gt;Prevs!J$6,_tipo="Semanal"),
       AND(_mes&gt;AG$2,_tipo="Mensal")
      )), 0,
IF($G148&gt;0,INDEX($O$4:$Z$323,$G148,U$2),0)+IF($H148&gt;0,INDEX($O$4:$Z$323,$H148,U$2),0)+IF($I148&gt;0,INDEX($O$4:$Z$323,$I148,U$2),0)+IF($J148&gt;0,INDEX($O$4:$Z$323,$J148,U$2),0)+IF($K148&gt;0,INDEX($O$4:$Z$323,$K148,U$2),0)+IF($L148&gt;0,INDEX($O$4:$Z$323,$L148,U$2),0))</f>
        <v>0</v>
      </c>
      <c r="AH148" s="259">
        <f>IF(AND(NOT(_incrementaisPassadas),
      OR(
       AND(_semanaAtual&gt;Prevs!K$6,_tipo="Semanal"),
       AND(_mes&gt;AH$2,_tipo="Mensal")
      )), 0,
IF($G148&gt;0,INDEX($O$4:$Z$323,$G148,V$2),0)+IF($H148&gt;0,INDEX($O$4:$Z$323,$H148,V$2),0)+IF($I148&gt;0,INDEX($O$4:$Z$323,$I148,V$2),0)+IF($J148&gt;0,INDEX($O$4:$Z$323,$J148,V$2),0)+IF($K148&gt;0,INDEX($O$4:$Z$323,$K148,V$2),0)+IF($L148&gt;0,INDEX($O$4:$Z$323,$L148,V$2),0))</f>
        <v>0</v>
      </c>
      <c r="AI148" s="259">
        <f>IF(AND(NOT(_incrementaisPassadas),
      OR(
       AND(_semanaAtual&gt;Prevs!L$6,_tipo="Semanal"),
       AND(_mes&gt;AI$2,_tipo="Mensal")
      )), 0,
IF($G148&gt;0,INDEX($O$4:$Z$323,$G148,W$2),0)+IF($H148&gt;0,INDEX($O$4:$Z$323,$H148,W$2),0)+IF($I148&gt;0,INDEX($O$4:$Z$323,$I148,W$2),0)+IF($J148&gt;0,INDEX($O$4:$Z$323,$J148,W$2),0)+IF($K148&gt;0,INDEX($O$4:$Z$323,$K148,W$2),0)+IF($L148&gt;0,INDEX($O$4:$Z$323,$L148,W$2),0))</f>
        <v>0</v>
      </c>
      <c r="AJ148" s="259">
        <f>IF(AND(NOT(_incrementaisPassadas),
      OR(
       AND(_semanaAtual&gt;Prevs!M$6,_tipo="Semanal"),
       AND(_mes&gt;AJ$2,_tipo="Mensal")
      )), 0,
IF($G148&gt;0,INDEX($O$4:$Z$323,$G148,X$2),0)+IF($H148&gt;0,INDEX($O$4:$Z$323,$H148,X$2),0)+IF($I148&gt;0,INDEX($O$4:$Z$323,$I148,X$2),0)+IF($J148&gt;0,INDEX($O$4:$Z$323,$J148,X$2),0)+IF($K148&gt;0,INDEX($O$4:$Z$323,$K148,X$2),0)+IF($L148&gt;0,INDEX($O$4:$Z$323,$L148,X$2),0))</f>
        <v>0</v>
      </c>
      <c r="AK148" s="259">
        <f>IF(AND(NOT(_incrementaisPassadas),
      OR(
       AND(_semanaAtual&gt;Prevs!N$6,_tipo="Semanal"),
       AND(_mes&gt;AK$2,_tipo="Mensal")
      )), 0,
IF($G148&gt;0,INDEX($O$4:$Z$323,$G148,Y$2),0)+IF($H148&gt;0,INDEX($O$4:$Z$323,$H148,Y$2),0)+IF($I148&gt;0,INDEX($O$4:$Z$323,$I148,Y$2),0)+IF($J148&gt;0,INDEX($O$4:$Z$323,$J148,Y$2),0)+IF($K148&gt;0,INDEX($O$4:$Z$323,$K148,Y$2),0)+IF($L148&gt;0,INDEX($O$4:$Z$323,$L148,Y$2),0))</f>
        <v>0</v>
      </c>
      <c r="AL148" s="259">
        <f>IF(AND(NOT(_incrementaisPassadas),
      OR(
       AND(_semanaAtual&gt;Prevs!O$6,_tipo="Semanal"),
       AND(_mes&gt;AL$2,_tipo="Mensal")
      )), 0,
IF($G148&gt;0,INDEX($O$4:$Z$323,$G148,Z$2),0)+IF($H148&gt;0,INDEX($O$4:$Z$323,$H148,Z$2),0)+IF($I148&gt;0,INDEX($O$4:$Z$323,$I148,Z$2),0)+IF($J148&gt;0,INDEX($O$4:$Z$323,$J148,Z$2),0)+IF($K148&gt;0,INDEX($O$4:$Z$323,$K148,Z$2),0)+IF($L148&gt;0,INDEX($O$4:$Z$323,$L148,Z$2),0))</f>
        <v>0</v>
      </c>
      <c r="AM148" s="113">
        <f t="shared" si="24"/>
        <v>117</v>
      </c>
      <c r="AN148">
        <f t="shared" si="25"/>
        <v>135</v>
      </c>
      <c r="AO148">
        <f t="shared" si="26"/>
        <v>149</v>
      </c>
      <c r="AP148">
        <f t="shared" si="27"/>
        <v>111</v>
      </c>
      <c r="AQ148">
        <f t="shared" si="28"/>
        <v>79</v>
      </c>
      <c r="AR148">
        <f t="shared" si="29"/>
        <v>64</v>
      </c>
      <c r="AS148">
        <f t="shared" si="30"/>
        <v>58</v>
      </c>
      <c r="AT148">
        <f t="shared" si="31"/>
        <v>54</v>
      </c>
      <c r="AU148">
        <f t="shared" si="32"/>
        <v>53</v>
      </c>
      <c r="AV148">
        <f t="shared" si="33"/>
        <v>57</v>
      </c>
      <c r="AW148">
        <f t="shared" si="34"/>
        <v>66</v>
      </c>
      <c r="AX148">
        <f t="shared" si="35"/>
        <v>89</v>
      </c>
    </row>
    <row r="149" spans="1:55" hidden="1" x14ac:dyDescent="0.25">
      <c r="A149" s="113">
        <v>146</v>
      </c>
      <c r="B149" s="176"/>
      <c r="C149" s="113">
        <v>0</v>
      </c>
      <c r="D149" s="113">
        <v>0</v>
      </c>
      <c r="E149" s="113" t="s">
        <v>686</v>
      </c>
      <c r="F149" s="113" t="s">
        <v>686</v>
      </c>
      <c r="G149" s="357"/>
      <c r="N149" s="113">
        <f>MATCH(A149,Entrada!$A$53:$A$372,0)</f>
        <v>146</v>
      </c>
      <c r="O149">
        <f>IF(NOT(ISNA($N149)),INDEX(Entrada!$C$53:$N$372,$N149,O$2),0)</f>
        <v>0</v>
      </c>
      <c r="P149">
        <f>IF(NOT(ISNA($N149)),INDEX(Entrada!$C$53:$N$372,$N149,P$2),0)</f>
        <v>0</v>
      </c>
      <c r="Q149">
        <f>IF(NOT(ISNA($N149)),INDEX(Entrada!$C$53:$N$372,$N149,Q$2),0)</f>
        <v>0</v>
      </c>
      <c r="R149">
        <f>IF(NOT(ISNA($N149)),INDEX(Entrada!$C$53:$N$372,$N149,R$2),0)</f>
        <v>0</v>
      </c>
      <c r="S149">
        <f>IF(NOT(ISNA($N149)),INDEX(Entrada!$C$53:$N$372,$N149,S$2),0)</f>
        <v>0</v>
      </c>
      <c r="T149">
        <f>IF(NOT(ISNA($N149)),INDEX(Entrada!$C$53:$N$372,$N149,T$2),0)</f>
        <v>0</v>
      </c>
      <c r="U149">
        <f>IF(NOT(ISNA($N149)),INDEX(Entrada!$C$53:$N$372,$N149,U$2),0)</f>
        <v>0</v>
      </c>
      <c r="V149" s="192">
        <f>IF(NOT(ISNA($N149)),INDEX(Entrada!$C$53:$N$372,$N149,V$2),0)</f>
        <v>0</v>
      </c>
      <c r="W149" s="192">
        <f>IF(NOT(ISNA($N149)),INDEX(Entrada!$C$53:$N$372,$N149,W$2),0)</f>
        <v>0</v>
      </c>
      <c r="X149" s="192">
        <f>IF(NOT(ISNA($N149)),INDEX(Entrada!$C$53:$N$372,$N149,X$2),0)</f>
        <v>0</v>
      </c>
      <c r="Y149" s="192">
        <f>IF(NOT(ISNA($N149)),INDEX(Entrada!$C$53:$N$372,$N149,Y$2),0)</f>
        <v>0</v>
      </c>
      <c r="Z149" s="192">
        <f>IF(NOT(ISNA($N149)),INDEX(Entrada!$C$53:$N$372,$N149,Z$2),0)</f>
        <v>0</v>
      </c>
      <c r="AA149" s="259">
        <f>IF(AND(NOT(_incrementaisPassadas),
      OR(
       AND(_semanaAtual&gt;Prevs!D$6,_tipo="Semanal"),
       AND(_mes&gt;AA$2,_tipo="Mensal")
      )), 0,
IF($G149&gt;0,INDEX($O$4:$Z$323,$G149,O$2),0)+IF($H149&gt;0,INDEX($O$4:$Z$323,$H149,O$2),0)+IF($I149&gt;0,INDEX($O$4:$Z$323,$I149,O$2),0)+IF($J149&gt;0,INDEX($O$4:$Z$323,$J149,O$2),0)+IF($K149&gt;0,INDEX($O$4:$Z$323,$K149,O$2),0)+IF($L149&gt;0,INDEX($O$4:$Z$323,$L149,O$2),0))</f>
        <v>0</v>
      </c>
      <c r="AB149" s="259">
        <f>IF(AND(NOT(_incrementaisPassadas),
      OR(
       AND(_semanaAtual&gt;Prevs!E$6,_tipo="Semanal"),
       AND(_mes&gt;AB$2,_tipo="Mensal")
      )), 0,
IF($G149&gt;0,INDEX($O$4:$Z$323,$G149,P$2),0)+IF($H149&gt;0,INDEX($O$4:$Z$323,$H149,P$2),0)+IF($I149&gt;0,INDEX($O$4:$Z$323,$I149,P$2),0)+IF($J149&gt;0,INDEX($O$4:$Z$323,$J149,P$2),0)+IF($K149&gt;0,INDEX($O$4:$Z$323,$K149,P$2),0)+IF($L149&gt;0,INDEX($O$4:$Z$323,$L149,P$2),0))</f>
        <v>0</v>
      </c>
      <c r="AC149" s="259">
        <f>IF(AND(NOT(_incrementaisPassadas),
      OR(
       AND(_semanaAtual&gt;Prevs!F$6,_tipo="Semanal"),
       AND(_mes&gt;AC$2,_tipo="Mensal")
      )), 0,
IF($G149&gt;0,INDEX($O$4:$Z$323,$G149,Q$2),0)+IF($H149&gt;0,INDEX($O$4:$Z$323,$H149,Q$2),0)+IF($I149&gt;0,INDEX($O$4:$Z$323,$I149,Q$2),0)+IF($J149&gt;0,INDEX($O$4:$Z$323,$J149,Q$2),0)+IF($K149&gt;0,INDEX($O$4:$Z$323,$K149,Q$2),0)+IF($L149&gt;0,INDEX($O$4:$Z$323,$L149,Q$2),0))</f>
        <v>0</v>
      </c>
      <c r="AD149" s="259">
        <f>IF(AND(NOT(_incrementaisPassadas),
      OR(
       AND(_semanaAtual&gt;Prevs!G$6,_tipo="Semanal"),
       AND(_mes&gt;AD$2,_tipo="Mensal")
      )), 0,
IF($G149&gt;0,INDEX($O$4:$Z$323,$G149,R$2),0)+IF($H149&gt;0,INDEX($O$4:$Z$323,$H149,R$2),0)+IF($I149&gt;0,INDEX($O$4:$Z$323,$I149,R$2),0)+IF($J149&gt;0,INDEX($O$4:$Z$323,$J149,R$2),0)+IF($K149&gt;0,INDEX($O$4:$Z$323,$K149,R$2),0)+IF($L149&gt;0,INDEX($O$4:$Z$323,$L149,R$2),0))</f>
        <v>0</v>
      </c>
      <c r="AE149" s="259">
        <f>IF(AND(NOT(_incrementaisPassadas),
      OR(
       AND(_semanaAtual&gt;Prevs!H$6,_tipo="Semanal"),
       AND(_mes&gt;AE$2,_tipo="Mensal")
      )), 0,
IF($G149&gt;0,INDEX($O$4:$Z$323,$G149,S$2),0)+IF($H149&gt;0,INDEX($O$4:$Z$323,$H149,S$2),0)+IF($I149&gt;0,INDEX($O$4:$Z$323,$I149,S$2),0)+IF($J149&gt;0,INDEX($O$4:$Z$323,$J149,S$2),0)+IF($K149&gt;0,INDEX($O$4:$Z$323,$K149,S$2),0)+IF($L149&gt;0,INDEX($O$4:$Z$323,$L149,S$2),0))</f>
        <v>0</v>
      </c>
      <c r="AF149" s="259">
        <f>IF(AND(NOT(_incrementaisPassadas),
      OR(
       AND(_semanaAtual&gt;Prevs!I$6,_tipo="Semanal"),
       AND(_mes&gt;AF$2,_tipo="Mensal")
      )), 0,
IF($G149&gt;0,INDEX($O$4:$Z$323,$G149,T$2),0)+IF($H149&gt;0,INDEX($O$4:$Z$323,$H149,T$2),0)+IF($I149&gt;0,INDEX($O$4:$Z$323,$I149,T$2),0)+IF($J149&gt;0,INDEX($O$4:$Z$323,$J149,T$2),0)+IF($K149&gt;0,INDEX($O$4:$Z$323,$K149,T$2),0)+IF($L149&gt;0,INDEX($O$4:$Z$323,$L149,T$2),0))</f>
        <v>0</v>
      </c>
      <c r="AG149" s="259">
        <f>IF(AND(NOT(_incrementaisPassadas),
      OR(
       AND(_semanaAtual&gt;Prevs!J$6,_tipo="Semanal"),
       AND(_mes&gt;AG$2,_tipo="Mensal")
      )), 0,
IF($G149&gt;0,INDEX($O$4:$Z$323,$G149,U$2),0)+IF($H149&gt;0,INDEX($O$4:$Z$323,$H149,U$2),0)+IF($I149&gt;0,INDEX($O$4:$Z$323,$I149,U$2),0)+IF($J149&gt;0,INDEX($O$4:$Z$323,$J149,U$2),0)+IF($K149&gt;0,INDEX($O$4:$Z$323,$K149,U$2),0)+IF($L149&gt;0,INDEX($O$4:$Z$323,$L149,U$2),0))</f>
        <v>0</v>
      </c>
      <c r="AH149" s="259">
        <f>IF(AND(NOT(_incrementaisPassadas),
      OR(
       AND(_semanaAtual&gt;Prevs!K$6,_tipo="Semanal"),
       AND(_mes&gt;AH$2,_tipo="Mensal")
      )), 0,
IF($G149&gt;0,INDEX($O$4:$Z$323,$G149,V$2),0)+IF($H149&gt;0,INDEX($O$4:$Z$323,$H149,V$2),0)+IF($I149&gt;0,INDEX($O$4:$Z$323,$I149,V$2),0)+IF($J149&gt;0,INDEX($O$4:$Z$323,$J149,V$2),0)+IF($K149&gt;0,INDEX($O$4:$Z$323,$K149,V$2),0)+IF($L149&gt;0,INDEX($O$4:$Z$323,$L149,V$2),0))</f>
        <v>0</v>
      </c>
      <c r="AI149" s="259">
        <f>IF(AND(NOT(_incrementaisPassadas),
      OR(
       AND(_semanaAtual&gt;Prevs!L$6,_tipo="Semanal"),
       AND(_mes&gt;AI$2,_tipo="Mensal")
      )), 0,
IF($G149&gt;0,INDEX($O$4:$Z$323,$G149,W$2),0)+IF($H149&gt;0,INDEX($O$4:$Z$323,$H149,W$2),0)+IF($I149&gt;0,INDEX($O$4:$Z$323,$I149,W$2),0)+IF($J149&gt;0,INDEX($O$4:$Z$323,$J149,W$2),0)+IF($K149&gt;0,INDEX($O$4:$Z$323,$K149,W$2),0)+IF($L149&gt;0,INDEX($O$4:$Z$323,$L149,W$2),0))</f>
        <v>0</v>
      </c>
      <c r="AJ149" s="259">
        <f>IF(AND(NOT(_incrementaisPassadas),
      OR(
       AND(_semanaAtual&gt;Prevs!M$6,_tipo="Semanal"),
       AND(_mes&gt;AJ$2,_tipo="Mensal")
      )), 0,
IF($G149&gt;0,INDEX($O$4:$Z$323,$G149,X$2),0)+IF($H149&gt;0,INDEX($O$4:$Z$323,$H149,X$2),0)+IF($I149&gt;0,INDEX($O$4:$Z$323,$I149,X$2),0)+IF($J149&gt;0,INDEX($O$4:$Z$323,$J149,X$2),0)+IF($K149&gt;0,INDEX($O$4:$Z$323,$K149,X$2),0)+IF($L149&gt;0,INDEX($O$4:$Z$323,$L149,X$2),0))</f>
        <v>0</v>
      </c>
      <c r="AK149" s="259">
        <f>IF(AND(NOT(_incrementaisPassadas),
      OR(
       AND(_semanaAtual&gt;Prevs!N$6,_tipo="Semanal"),
       AND(_mes&gt;AK$2,_tipo="Mensal")
      )), 0,
IF($G149&gt;0,INDEX($O$4:$Z$323,$G149,Y$2),0)+IF($H149&gt;0,INDEX($O$4:$Z$323,$H149,Y$2),0)+IF($I149&gt;0,INDEX($O$4:$Z$323,$I149,Y$2),0)+IF($J149&gt;0,INDEX($O$4:$Z$323,$J149,Y$2),0)+IF($K149&gt;0,INDEX($O$4:$Z$323,$K149,Y$2),0)+IF($L149&gt;0,INDEX($O$4:$Z$323,$L149,Y$2),0))</f>
        <v>0</v>
      </c>
      <c r="AL149" s="259">
        <f>IF(AND(NOT(_incrementaisPassadas),
      OR(
       AND(_semanaAtual&gt;Prevs!O$6,_tipo="Semanal"),
       AND(_mes&gt;AL$2,_tipo="Mensal")
      )), 0,
IF($G149&gt;0,INDEX($O$4:$Z$323,$G149,Z$2),0)+IF($H149&gt;0,INDEX($O$4:$Z$323,$H149,Z$2),0)+IF($I149&gt;0,INDEX($O$4:$Z$323,$I149,Z$2),0)+IF($J149&gt;0,INDEX($O$4:$Z$323,$J149,Z$2),0)+IF($K149&gt;0,INDEX($O$4:$Z$323,$K149,Z$2),0)+IF($L149&gt;0,INDEX($O$4:$Z$323,$L149,Z$2),0))</f>
        <v>0</v>
      </c>
      <c r="AM149" s="113">
        <f t="shared" si="24"/>
        <v>0</v>
      </c>
      <c r="AN149">
        <f t="shared" si="25"/>
        <v>0</v>
      </c>
      <c r="AO149">
        <f t="shared" si="26"/>
        <v>0</v>
      </c>
      <c r="AP149">
        <f t="shared" si="27"/>
        <v>0</v>
      </c>
      <c r="AQ149">
        <f t="shared" si="28"/>
        <v>0</v>
      </c>
      <c r="AR149">
        <f t="shared" si="29"/>
        <v>0</v>
      </c>
      <c r="AS149">
        <f t="shared" si="30"/>
        <v>0</v>
      </c>
      <c r="AT149">
        <f t="shared" si="31"/>
        <v>0</v>
      </c>
      <c r="AU149">
        <f t="shared" si="32"/>
        <v>0</v>
      </c>
      <c r="AV149">
        <f t="shared" si="33"/>
        <v>0</v>
      </c>
      <c r="AW149">
        <f t="shared" si="34"/>
        <v>0</v>
      </c>
      <c r="AX149">
        <f t="shared" si="35"/>
        <v>0</v>
      </c>
    </row>
    <row r="150" spans="1:55" hidden="1" x14ac:dyDescent="0.25">
      <c r="A150" s="113">
        <v>147</v>
      </c>
      <c r="B150" s="176"/>
      <c r="C150" s="113">
        <v>0</v>
      </c>
      <c r="D150" s="113">
        <v>0</v>
      </c>
      <c r="E150" s="113" t="s">
        <v>686</v>
      </c>
      <c r="F150" s="113" t="s">
        <v>686</v>
      </c>
      <c r="G150" s="357"/>
      <c r="N150" s="113">
        <f>MATCH(A150,Entrada!$A$53:$A$372,0)</f>
        <v>147</v>
      </c>
      <c r="O150">
        <f>IF(NOT(ISNA($N150)),INDEX(Entrada!$C$53:$N$372,$N150,O$2),0)</f>
        <v>0</v>
      </c>
      <c r="P150">
        <f>IF(NOT(ISNA($N150)),INDEX(Entrada!$C$53:$N$372,$N150,P$2),0)</f>
        <v>0</v>
      </c>
      <c r="Q150">
        <f>IF(NOT(ISNA($N150)),INDEX(Entrada!$C$53:$N$372,$N150,Q$2),0)</f>
        <v>0</v>
      </c>
      <c r="R150">
        <f>IF(NOT(ISNA($N150)),INDEX(Entrada!$C$53:$N$372,$N150,R$2),0)</f>
        <v>0</v>
      </c>
      <c r="S150">
        <f>IF(NOT(ISNA($N150)),INDEX(Entrada!$C$53:$N$372,$N150,S$2),0)</f>
        <v>0</v>
      </c>
      <c r="T150">
        <f>IF(NOT(ISNA($N150)),INDEX(Entrada!$C$53:$N$372,$N150,T$2),0)</f>
        <v>0</v>
      </c>
      <c r="U150">
        <f>IF(NOT(ISNA($N150)),INDEX(Entrada!$C$53:$N$372,$N150,U$2),0)</f>
        <v>0</v>
      </c>
      <c r="V150" s="192">
        <f>IF(NOT(ISNA($N150)),INDEX(Entrada!$C$53:$N$372,$N150,V$2),0)</f>
        <v>0</v>
      </c>
      <c r="W150" s="192">
        <f>IF(NOT(ISNA($N150)),INDEX(Entrada!$C$53:$N$372,$N150,W$2),0)</f>
        <v>0</v>
      </c>
      <c r="X150" s="192">
        <f>IF(NOT(ISNA($N150)),INDEX(Entrada!$C$53:$N$372,$N150,X$2),0)</f>
        <v>0</v>
      </c>
      <c r="Y150" s="192">
        <f>IF(NOT(ISNA($N150)),INDEX(Entrada!$C$53:$N$372,$N150,Y$2),0)</f>
        <v>0</v>
      </c>
      <c r="Z150" s="192">
        <f>IF(NOT(ISNA($N150)),INDEX(Entrada!$C$53:$N$372,$N150,Z$2),0)</f>
        <v>0</v>
      </c>
      <c r="AA150" s="259">
        <f>IF(AND(NOT(_incrementaisPassadas),
      OR(
       AND(_semanaAtual&gt;Prevs!D$6,_tipo="Semanal"),
       AND(_mes&gt;AA$2,_tipo="Mensal")
      )), 0,
IF($G150&gt;0,INDEX($O$4:$Z$323,$G150,O$2),0)+IF($H150&gt;0,INDEX($O$4:$Z$323,$H150,O$2),0)+IF($I150&gt;0,INDEX($O$4:$Z$323,$I150,O$2),0)+IF($J150&gt;0,INDEX($O$4:$Z$323,$J150,O$2),0)+IF($K150&gt;0,INDEX($O$4:$Z$323,$K150,O$2),0)+IF($L150&gt;0,INDEX($O$4:$Z$323,$L150,O$2),0))</f>
        <v>0</v>
      </c>
      <c r="AB150" s="259">
        <f>IF(AND(NOT(_incrementaisPassadas),
      OR(
       AND(_semanaAtual&gt;Prevs!E$6,_tipo="Semanal"),
       AND(_mes&gt;AB$2,_tipo="Mensal")
      )), 0,
IF($G150&gt;0,INDEX($O$4:$Z$323,$G150,P$2),0)+IF($H150&gt;0,INDEX($O$4:$Z$323,$H150,P$2),0)+IF($I150&gt;0,INDEX($O$4:$Z$323,$I150,P$2),0)+IF($J150&gt;0,INDEX($O$4:$Z$323,$J150,P$2),0)+IF($K150&gt;0,INDEX($O$4:$Z$323,$K150,P$2),0)+IF($L150&gt;0,INDEX($O$4:$Z$323,$L150,P$2),0))</f>
        <v>0</v>
      </c>
      <c r="AC150" s="259">
        <f>IF(AND(NOT(_incrementaisPassadas),
      OR(
       AND(_semanaAtual&gt;Prevs!F$6,_tipo="Semanal"),
       AND(_mes&gt;AC$2,_tipo="Mensal")
      )), 0,
IF($G150&gt;0,INDEX($O$4:$Z$323,$G150,Q$2),0)+IF($H150&gt;0,INDEX($O$4:$Z$323,$H150,Q$2),0)+IF($I150&gt;0,INDEX($O$4:$Z$323,$I150,Q$2),0)+IF($J150&gt;0,INDEX($O$4:$Z$323,$J150,Q$2),0)+IF($K150&gt;0,INDEX($O$4:$Z$323,$K150,Q$2),0)+IF($L150&gt;0,INDEX($O$4:$Z$323,$L150,Q$2),0))</f>
        <v>0</v>
      </c>
      <c r="AD150" s="259">
        <f>IF(AND(NOT(_incrementaisPassadas),
      OR(
       AND(_semanaAtual&gt;Prevs!G$6,_tipo="Semanal"),
       AND(_mes&gt;AD$2,_tipo="Mensal")
      )), 0,
IF($G150&gt;0,INDEX($O$4:$Z$323,$G150,R$2),0)+IF($H150&gt;0,INDEX($O$4:$Z$323,$H150,R$2),0)+IF($I150&gt;0,INDEX($O$4:$Z$323,$I150,R$2),0)+IF($J150&gt;0,INDEX($O$4:$Z$323,$J150,R$2),0)+IF($K150&gt;0,INDEX($O$4:$Z$323,$K150,R$2),0)+IF($L150&gt;0,INDEX($O$4:$Z$323,$L150,R$2),0))</f>
        <v>0</v>
      </c>
      <c r="AE150" s="259">
        <f>IF(AND(NOT(_incrementaisPassadas),
      OR(
       AND(_semanaAtual&gt;Prevs!H$6,_tipo="Semanal"),
       AND(_mes&gt;AE$2,_tipo="Mensal")
      )), 0,
IF($G150&gt;0,INDEX($O$4:$Z$323,$G150,S$2),0)+IF($H150&gt;0,INDEX($O$4:$Z$323,$H150,S$2),0)+IF($I150&gt;0,INDEX($O$4:$Z$323,$I150,S$2),0)+IF($J150&gt;0,INDEX($O$4:$Z$323,$J150,S$2),0)+IF($K150&gt;0,INDEX($O$4:$Z$323,$K150,S$2),0)+IF($L150&gt;0,INDEX($O$4:$Z$323,$L150,S$2),0))</f>
        <v>0</v>
      </c>
      <c r="AF150" s="259">
        <f>IF(AND(NOT(_incrementaisPassadas),
      OR(
       AND(_semanaAtual&gt;Prevs!I$6,_tipo="Semanal"),
       AND(_mes&gt;AF$2,_tipo="Mensal")
      )), 0,
IF($G150&gt;0,INDEX($O$4:$Z$323,$G150,T$2),0)+IF($H150&gt;0,INDEX($O$4:$Z$323,$H150,T$2),0)+IF($I150&gt;0,INDEX($O$4:$Z$323,$I150,T$2),0)+IF($J150&gt;0,INDEX($O$4:$Z$323,$J150,T$2),0)+IF($K150&gt;0,INDEX($O$4:$Z$323,$K150,T$2),0)+IF($L150&gt;0,INDEX($O$4:$Z$323,$L150,T$2),0))</f>
        <v>0</v>
      </c>
      <c r="AG150" s="259">
        <f>IF(AND(NOT(_incrementaisPassadas),
      OR(
       AND(_semanaAtual&gt;Prevs!J$6,_tipo="Semanal"),
       AND(_mes&gt;AG$2,_tipo="Mensal")
      )), 0,
IF($G150&gt;0,INDEX($O$4:$Z$323,$G150,U$2),0)+IF($H150&gt;0,INDEX($O$4:$Z$323,$H150,U$2),0)+IF($I150&gt;0,INDEX($O$4:$Z$323,$I150,U$2),0)+IF($J150&gt;0,INDEX($O$4:$Z$323,$J150,U$2),0)+IF($K150&gt;0,INDEX($O$4:$Z$323,$K150,U$2),0)+IF($L150&gt;0,INDEX($O$4:$Z$323,$L150,U$2),0))</f>
        <v>0</v>
      </c>
      <c r="AH150" s="259">
        <f>IF(AND(NOT(_incrementaisPassadas),
      OR(
       AND(_semanaAtual&gt;Prevs!K$6,_tipo="Semanal"),
       AND(_mes&gt;AH$2,_tipo="Mensal")
      )), 0,
IF($G150&gt;0,INDEX($O$4:$Z$323,$G150,V$2),0)+IF($H150&gt;0,INDEX($O$4:$Z$323,$H150,V$2),0)+IF($I150&gt;0,INDEX($O$4:$Z$323,$I150,V$2),0)+IF($J150&gt;0,INDEX($O$4:$Z$323,$J150,V$2),0)+IF($K150&gt;0,INDEX($O$4:$Z$323,$K150,V$2),0)+IF($L150&gt;0,INDEX($O$4:$Z$323,$L150,V$2),0))</f>
        <v>0</v>
      </c>
      <c r="AI150" s="259">
        <f>IF(AND(NOT(_incrementaisPassadas),
      OR(
       AND(_semanaAtual&gt;Prevs!L$6,_tipo="Semanal"),
       AND(_mes&gt;AI$2,_tipo="Mensal")
      )), 0,
IF($G150&gt;0,INDEX($O$4:$Z$323,$G150,W$2),0)+IF($H150&gt;0,INDEX($O$4:$Z$323,$H150,W$2),0)+IF($I150&gt;0,INDEX($O$4:$Z$323,$I150,W$2),0)+IF($J150&gt;0,INDEX($O$4:$Z$323,$J150,W$2),0)+IF($K150&gt;0,INDEX($O$4:$Z$323,$K150,W$2),0)+IF($L150&gt;0,INDEX($O$4:$Z$323,$L150,W$2),0))</f>
        <v>0</v>
      </c>
      <c r="AJ150" s="259">
        <f>IF(AND(NOT(_incrementaisPassadas),
      OR(
       AND(_semanaAtual&gt;Prevs!M$6,_tipo="Semanal"),
       AND(_mes&gt;AJ$2,_tipo="Mensal")
      )), 0,
IF($G150&gt;0,INDEX($O$4:$Z$323,$G150,X$2),0)+IF($H150&gt;0,INDEX($O$4:$Z$323,$H150,X$2),0)+IF($I150&gt;0,INDEX($O$4:$Z$323,$I150,X$2),0)+IF($J150&gt;0,INDEX($O$4:$Z$323,$J150,X$2),0)+IF($K150&gt;0,INDEX($O$4:$Z$323,$K150,X$2),0)+IF($L150&gt;0,INDEX($O$4:$Z$323,$L150,X$2),0))</f>
        <v>0</v>
      </c>
      <c r="AK150" s="259">
        <f>IF(AND(NOT(_incrementaisPassadas),
      OR(
       AND(_semanaAtual&gt;Prevs!N$6,_tipo="Semanal"),
       AND(_mes&gt;AK$2,_tipo="Mensal")
      )), 0,
IF($G150&gt;0,INDEX($O$4:$Z$323,$G150,Y$2),0)+IF($H150&gt;0,INDEX($O$4:$Z$323,$H150,Y$2),0)+IF($I150&gt;0,INDEX($O$4:$Z$323,$I150,Y$2),0)+IF($J150&gt;0,INDEX($O$4:$Z$323,$J150,Y$2),0)+IF($K150&gt;0,INDEX($O$4:$Z$323,$K150,Y$2),0)+IF($L150&gt;0,INDEX($O$4:$Z$323,$L150,Y$2),0))</f>
        <v>0</v>
      </c>
      <c r="AL150" s="259">
        <f>IF(AND(NOT(_incrementaisPassadas),
      OR(
       AND(_semanaAtual&gt;Prevs!O$6,_tipo="Semanal"),
       AND(_mes&gt;AL$2,_tipo="Mensal")
      )), 0,
IF($G150&gt;0,INDEX($O$4:$Z$323,$G150,Z$2),0)+IF($H150&gt;0,INDEX($O$4:$Z$323,$H150,Z$2),0)+IF($I150&gt;0,INDEX($O$4:$Z$323,$I150,Z$2),0)+IF($J150&gt;0,INDEX($O$4:$Z$323,$J150,Z$2),0)+IF($K150&gt;0,INDEX($O$4:$Z$323,$K150,Z$2),0)+IF($L150&gt;0,INDEX($O$4:$Z$323,$L150,Z$2),0))</f>
        <v>0</v>
      </c>
      <c r="AM150" s="113">
        <f t="shared" si="24"/>
        <v>0</v>
      </c>
      <c r="AN150">
        <f t="shared" si="25"/>
        <v>0</v>
      </c>
      <c r="AO150">
        <f t="shared" si="26"/>
        <v>0</v>
      </c>
      <c r="AP150">
        <f t="shared" si="27"/>
        <v>0</v>
      </c>
      <c r="AQ150">
        <f t="shared" si="28"/>
        <v>0</v>
      </c>
      <c r="AR150">
        <f t="shared" si="29"/>
        <v>0</v>
      </c>
      <c r="AS150">
        <f t="shared" si="30"/>
        <v>0</v>
      </c>
      <c r="AT150">
        <f t="shared" si="31"/>
        <v>0</v>
      </c>
      <c r="AU150">
        <f t="shared" si="32"/>
        <v>0</v>
      </c>
      <c r="AV150">
        <f t="shared" si="33"/>
        <v>0</v>
      </c>
      <c r="AW150">
        <f t="shared" si="34"/>
        <v>0</v>
      </c>
      <c r="AX150">
        <f t="shared" si="35"/>
        <v>0</v>
      </c>
    </row>
    <row r="151" spans="1:55" hidden="1" x14ac:dyDescent="0.25">
      <c r="A151" s="113">
        <v>148</v>
      </c>
      <c r="B151" s="176" t="s">
        <v>608</v>
      </c>
      <c r="C151" s="113">
        <v>1931</v>
      </c>
      <c r="D151" s="113">
        <v>2013</v>
      </c>
      <c r="E151" s="177" t="s">
        <v>13</v>
      </c>
      <c r="F151" s="177" t="s">
        <v>13</v>
      </c>
      <c r="G151" s="357"/>
      <c r="H151" s="333"/>
      <c r="N151" s="113">
        <f>MATCH(A151,Entrada!$A$53:$A$372,0)</f>
        <v>148</v>
      </c>
      <c r="O151">
        <f>IF(NOT(ISNA($N151)),INDEX(Entrada!$C$53:$N$372,$N151,O$2),0)</f>
        <v>1587</v>
      </c>
      <c r="P151">
        <f>IF(NOT(ISNA($N151)),INDEX(Entrada!$C$53:$N$372,$N151,P$2),0)</f>
        <v>1230</v>
      </c>
      <c r="Q151">
        <f>IF(NOT(ISNA($N151)),INDEX(Entrada!$C$53:$N$372,$N151,Q$2),0)</f>
        <v>1082</v>
      </c>
      <c r="R151">
        <f>IF(NOT(ISNA($N151)),INDEX(Entrada!$C$53:$N$372,$N151,R$2),0)</f>
        <v>837</v>
      </c>
      <c r="S151">
        <f>IF(NOT(ISNA($N151)),INDEX(Entrada!$C$53:$N$372,$N151,S$2),0)</f>
        <v>609</v>
      </c>
      <c r="T151">
        <f>IF(NOT(ISNA($N151)),INDEX(Entrada!$C$53:$N$372,$N151,T$2),0)</f>
        <v>511</v>
      </c>
      <c r="U151">
        <f>IF(NOT(ISNA($N151)),INDEX(Entrada!$C$53:$N$372,$N151,U$2),0)</f>
        <v>452</v>
      </c>
      <c r="V151" s="192">
        <f>IF(NOT(ISNA($N151)),INDEX(Entrada!$C$53:$N$372,$N151,V$2),0)</f>
        <v>401</v>
      </c>
      <c r="W151" s="192">
        <f>IF(NOT(ISNA($N151)),INDEX(Entrada!$C$53:$N$372,$N151,W$2),0)</f>
        <v>387</v>
      </c>
      <c r="X151" s="192">
        <f>IF(NOT(ISNA($N151)),INDEX(Entrada!$C$53:$N$372,$N151,X$2),0)</f>
        <v>484</v>
      </c>
      <c r="Y151" s="192">
        <f>IF(NOT(ISNA($N151)),INDEX(Entrada!$C$53:$N$372,$N151,Y$2),0)</f>
        <v>822</v>
      </c>
      <c r="Z151" s="192">
        <f>IF(NOT(ISNA($N151)),INDEX(Entrada!$C$53:$N$372,$N151,Z$2),0)</f>
        <v>1389</v>
      </c>
      <c r="AA151" s="259">
        <f>IF(AND(NOT(_incrementaisPassadas),
      OR(
       AND(_semanaAtual&gt;Prevs!D$6,_tipo="Semanal"),
       AND(_mes&gt;AA$2,_tipo="Mensal")
      )), 0,
IF($G151&gt;0,INDEX($O$4:$Z$323,$G151,O$2),0)+IF($H151&gt;0,INDEX($O$4:$Z$323,$H151,O$2),0)+IF($I151&gt;0,INDEX($O$4:$Z$323,$I151,O$2),0)+IF($J151&gt;0,INDEX($O$4:$Z$323,$J151,O$2),0)+IF($K151&gt;0,INDEX($O$4:$Z$323,$K151,O$2),0)+IF($L151&gt;0,INDEX($O$4:$Z$323,$L151,O$2),0))</f>
        <v>0</v>
      </c>
      <c r="AB151" s="259">
        <f>IF(AND(NOT(_incrementaisPassadas),
      OR(
       AND(_semanaAtual&gt;Prevs!E$6,_tipo="Semanal"),
       AND(_mes&gt;AB$2,_tipo="Mensal")
      )), 0,
IF($G151&gt;0,INDEX($O$4:$Z$323,$G151,P$2),0)+IF($H151&gt;0,INDEX($O$4:$Z$323,$H151,P$2),0)+IF($I151&gt;0,INDEX($O$4:$Z$323,$I151,P$2),0)+IF($J151&gt;0,INDEX($O$4:$Z$323,$J151,P$2),0)+IF($K151&gt;0,INDEX($O$4:$Z$323,$K151,P$2),0)+IF($L151&gt;0,INDEX($O$4:$Z$323,$L151,P$2),0))</f>
        <v>0</v>
      </c>
      <c r="AC151" s="259">
        <f>IF(AND(NOT(_incrementaisPassadas),
      OR(
       AND(_semanaAtual&gt;Prevs!F$6,_tipo="Semanal"),
       AND(_mes&gt;AC$2,_tipo="Mensal")
      )), 0,
IF($G151&gt;0,INDEX($O$4:$Z$323,$G151,Q$2),0)+IF($H151&gt;0,INDEX($O$4:$Z$323,$H151,Q$2),0)+IF($I151&gt;0,INDEX($O$4:$Z$323,$I151,Q$2),0)+IF($J151&gt;0,INDEX($O$4:$Z$323,$J151,Q$2),0)+IF($K151&gt;0,INDEX($O$4:$Z$323,$K151,Q$2),0)+IF($L151&gt;0,INDEX($O$4:$Z$323,$L151,Q$2),0))</f>
        <v>0</v>
      </c>
      <c r="AD151" s="259">
        <f>IF(AND(NOT(_incrementaisPassadas),
      OR(
       AND(_semanaAtual&gt;Prevs!G$6,_tipo="Semanal"),
       AND(_mes&gt;AD$2,_tipo="Mensal")
      )), 0,
IF($G151&gt;0,INDEX($O$4:$Z$323,$G151,R$2),0)+IF($H151&gt;0,INDEX($O$4:$Z$323,$H151,R$2),0)+IF($I151&gt;0,INDEX($O$4:$Z$323,$I151,R$2),0)+IF($J151&gt;0,INDEX($O$4:$Z$323,$J151,R$2),0)+IF($K151&gt;0,INDEX($O$4:$Z$323,$K151,R$2),0)+IF($L151&gt;0,INDEX($O$4:$Z$323,$L151,R$2),0))</f>
        <v>0</v>
      </c>
      <c r="AE151" s="259">
        <f>IF(AND(NOT(_incrementaisPassadas),
      OR(
       AND(_semanaAtual&gt;Prevs!H$6,_tipo="Semanal"),
       AND(_mes&gt;AE$2,_tipo="Mensal")
      )), 0,
IF($G151&gt;0,INDEX($O$4:$Z$323,$G151,S$2),0)+IF($H151&gt;0,INDEX($O$4:$Z$323,$H151,S$2),0)+IF($I151&gt;0,INDEX($O$4:$Z$323,$I151,S$2),0)+IF($J151&gt;0,INDEX($O$4:$Z$323,$J151,S$2),0)+IF($K151&gt;0,INDEX($O$4:$Z$323,$K151,S$2),0)+IF($L151&gt;0,INDEX($O$4:$Z$323,$L151,S$2),0))</f>
        <v>0</v>
      </c>
      <c r="AF151" s="259">
        <f>IF(AND(NOT(_incrementaisPassadas),
      OR(
       AND(_semanaAtual&gt;Prevs!I$6,_tipo="Semanal"),
       AND(_mes&gt;AF$2,_tipo="Mensal")
      )), 0,
IF($G151&gt;0,INDEX($O$4:$Z$323,$G151,T$2),0)+IF($H151&gt;0,INDEX($O$4:$Z$323,$H151,T$2),0)+IF($I151&gt;0,INDEX($O$4:$Z$323,$I151,T$2),0)+IF($J151&gt;0,INDEX($O$4:$Z$323,$J151,T$2),0)+IF($K151&gt;0,INDEX($O$4:$Z$323,$K151,T$2),0)+IF($L151&gt;0,INDEX($O$4:$Z$323,$L151,T$2),0))</f>
        <v>0</v>
      </c>
      <c r="AG151" s="259">
        <f>IF(AND(NOT(_incrementaisPassadas),
      OR(
       AND(_semanaAtual&gt;Prevs!J$6,_tipo="Semanal"),
       AND(_mes&gt;AG$2,_tipo="Mensal")
      )), 0,
IF($G151&gt;0,INDEX($O$4:$Z$323,$G151,U$2),0)+IF($H151&gt;0,INDEX($O$4:$Z$323,$H151,U$2),0)+IF($I151&gt;0,INDEX($O$4:$Z$323,$I151,U$2),0)+IF($J151&gt;0,INDEX($O$4:$Z$323,$J151,U$2),0)+IF($K151&gt;0,INDEX($O$4:$Z$323,$K151,U$2),0)+IF($L151&gt;0,INDEX($O$4:$Z$323,$L151,U$2),0))</f>
        <v>0</v>
      </c>
      <c r="AH151" s="259">
        <f>IF(AND(NOT(_incrementaisPassadas),
      OR(
       AND(_semanaAtual&gt;Prevs!K$6,_tipo="Semanal"),
       AND(_mes&gt;AH$2,_tipo="Mensal")
      )), 0,
IF($G151&gt;0,INDEX($O$4:$Z$323,$G151,V$2),0)+IF($H151&gt;0,INDEX($O$4:$Z$323,$H151,V$2),0)+IF($I151&gt;0,INDEX($O$4:$Z$323,$I151,V$2),0)+IF($J151&gt;0,INDEX($O$4:$Z$323,$J151,V$2),0)+IF($K151&gt;0,INDEX($O$4:$Z$323,$K151,V$2),0)+IF($L151&gt;0,INDEX($O$4:$Z$323,$L151,V$2),0))</f>
        <v>0</v>
      </c>
      <c r="AI151" s="259">
        <f>IF(AND(NOT(_incrementaisPassadas),
      OR(
       AND(_semanaAtual&gt;Prevs!L$6,_tipo="Semanal"),
       AND(_mes&gt;AI$2,_tipo="Mensal")
      )), 0,
IF($G151&gt;0,INDEX($O$4:$Z$323,$G151,W$2),0)+IF($H151&gt;0,INDEX($O$4:$Z$323,$H151,W$2),0)+IF($I151&gt;0,INDEX($O$4:$Z$323,$I151,W$2),0)+IF($J151&gt;0,INDEX($O$4:$Z$323,$J151,W$2),0)+IF($K151&gt;0,INDEX($O$4:$Z$323,$K151,W$2),0)+IF($L151&gt;0,INDEX($O$4:$Z$323,$L151,W$2),0))</f>
        <v>0</v>
      </c>
      <c r="AJ151" s="259">
        <f>IF(AND(NOT(_incrementaisPassadas),
      OR(
       AND(_semanaAtual&gt;Prevs!M$6,_tipo="Semanal"),
       AND(_mes&gt;AJ$2,_tipo="Mensal")
      )), 0,
IF($G151&gt;0,INDEX($O$4:$Z$323,$G151,X$2),0)+IF($H151&gt;0,INDEX($O$4:$Z$323,$H151,X$2),0)+IF($I151&gt;0,INDEX($O$4:$Z$323,$I151,X$2),0)+IF($J151&gt;0,INDEX($O$4:$Z$323,$J151,X$2),0)+IF($K151&gt;0,INDEX($O$4:$Z$323,$K151,X$2),0)+IF($L151&gt;0,INDEX($O$4:$Z$323,$L151,X$2),0))</f>
        <v>0</v>
      </c>
      <c r="AK151" s="259">
        <f>IF(AND(NOT(_incrementaisPassadas),
      OR(
       AND(_semanaAtual&gt;Prevs!N$6,_tipo="Semanal"),
       AND(_mes&gt;AK$2,_tipo="Mensal")
      )), 0,
IF($G151&gt;0,INDEX($O$4:$Z$323,$G151,Y$2),0)+IF($H151&gt;0,INDEX($O$4:$Z$323,$H151,Y$2),0)+IF($I151&gt;0,INDEX($O$4:$Z$323,$I151,Y$2),0)+IF($J151&gt;0,INDEX($O$4:$Z$323,$J151,Y$2),0)+IF($K151&gt;0,INDEX($O$4:$Z$323,$K151,Y$2),0)+IF($L151&gt;0,INDEX($O$4:$Z$323,$L151,Y$2),0))</f>
        <v>0</v>
      </c>
      <c r="AL151" s="259">
        <f>IF(AND(NOT(_incrementaisPassadas),
      OR(
       AND(_semanaAtual&gt;Prevs!O$6,_tipo="Semanal"),
       AND(_mes&gt;AL$2,_tipo="Mensal")
      )), 0,
IF($G151&gt;0,INDEX($O$4:$Z$323,$G151,Z$2),0)+IF($H151&gt;0,INDEX($O$4:$Z$323,$H151,Z$2),0)+IF($I151&gt;0,INDEX($O$4:$Z$323,$I151,Z$2),0)+IF($J151&gt;0,INDEX($O$4:$Z$323,$J151,Z$2),0)+IF($K151&gt;0,INDEX($O$4:$Z$323,$K151,Z$2),0)+IF($L151&gt;0,INDEX($O$4:$Z$323,$L151,Z$2),0))</f>
        <v>0</v>
      </c>
      <c r="AM151" s="113">
        <f t="shared" si="24"/>
        <v>1587</v>
      </c>
      <c r="AN151">
        <f t="shared" si="25"/>
        <v>1230</v>
      </c>
      <c r="AO151">
        <f t="shared" si="26"/>
        <v>1082</v>
      </c>
      <c r="AP151">
        <f t="shared" si="27"/>
        <v>837</v>
      </c>
      <c r="AQ151">
        <f t="shared" si="28"/>
        <v>609</v>
      </c>
      <c r="AR151">
        <f t="shared" si="29"/>
        <v>511</v>
      </c>
      <c r="AS151">
        <f t="shared" si="30"/>
        <v>452</v>
      </c>
      <c r="AT151">
        <f t="shared" si="31"/>
        <v>401</v>
      </c>
      <c r="AU151">
        <f t="shared" si="32"/>
        <v>387</v>
      </c>
      <c r="AV151">
        <f t="shared" si="33"/>
        <v>484</v>
      </c>
      <c r="AW151">
        <f t="shared" si="34"/>
        <v>822</v>
      </c>
      <c r="AX151">
        <f t="shared" si="35"/>
        <v>1389</v>
      </c>
      <c r="BC151" s="259">
        <v>141</v>
      </c>
    </row>
    <row r="152" spans="1:55" hidden="1" x14ac:dyDescent="0.25">
      <c r="A152" s="113">
        <v>149</v>
      </c>
      <c r="B152" s="176" t="s">
        <v>609</v>
      </c>
      <c r="C152" s="113">
        <v>1931</v>
      </c>
      <c r="D152" s="113">
        <v>2013</v>
      </c>
      <c r="E152" s="177" t="s">
        <v>13</v>
      </c>
      <c r="F152" s="177" t="s">
        <v>13</v>
      </c>
      <c r="G152" s="357"/>
      <c r="N152" s="113">
        <f>MATCH(A152,Entrada!$A$53:$A$372,0)</f>
        <v>149</v>
      </c>
      <c r="O152">
        <f>IF(NOT(ISNA($N152)),INDEX(Entrada!$C$53:$N$372,$N152,O$2),0)</f>
        <v>268</v>
      </c>
      <c r="P152">
        <f>IF(NOT(ISNA($N152)),INDEX(Entrada!$C$53:$N$372,$N152,P$2),0)</f>
        <v>227</v>
      </c>
      <c r="Q152">
        <f>IF(NOT(ISNA($N152)),INDEX(Entrada!$C$53:$N$372,$N152,Q$2),0)</f>
        <v>203</v>
      </c>
      <c r="R152">
        <f>IF(NOT(ISNA($N152)),INDEX(Entrada!$C$53:$N$372,$N152,R$2),0)</f>
        <v>157</v>
      </c>
      <c r="S152">
        <f>IF(NOT(ISNA($N152)),INDEX(Entrada!$C$53:$N$372,$N152,S$2),0)</f>
        <v>121</v>
      </c>
      <c r="T152">
        <f>IF(NOT(ISNA($N152)),INDEX(Entrada!$C$53:$N$372,$N152,T$2),0)</f>
        <v>106</v>
      </c>
      <c r="U152">
        <f>IF(NOT(ISNA($N152)),INDEX(Entrada!$C$53:$N$372,$N152,U$2),0)</f>
        <v>94</v>
      </c>
      <c r="V152" s="192">
        <f>IF(NOT(ISNA($N152)),INDEX(Entrada!$C$53:$N$372,$N152,V$2),0)</f>
        <v>84</v>
      </c>
      <c r="W152" s="192">
        <f>IF(NOT(ISNA($N152)),INDEX(Entrada!$C$53:$N$372,$N152,W$2),0)</f>
        <v>84</v>
      </c>
      <c r="X152" s="192">
        <f>IF(NOT(ISNA($N152)),INDEX(Entrada!$C$53:$N$372,$N152,X$2),0)</f>
        <v>99</v>
      </c>
      <c r="Y152" s="192">
        <f>IF(NOT(ISNA($N152)),INDEX(Entrada!$C$53:$N$372,$N152,Y$2),0)</f>
        <v>145</v>
      </c>
      <c r="Z152" s="192">
        <f>IF(NOT(ISNA($N152)),INDEX(Entrada!$C$53:$N$372,$N152,Z$2),0)</f>
        <v>227</v>
      </c>
      <c r="AA152" s="259">
        <f>IF(AND(NOT(_incrementaisPassadas),
      OR(
       AND(_semanaAtual&gt;Prevs!D$6,_tipo="Semanal"),
       AND(_mes&gt;AA$2,_tipo="Mensal")
      )), 0,
IF($G152&gt;0,INDEX($O$4:$Z$323,$G152,O$2),0)+IF($H152&gt;0,INDEX($O$4:$Z$323,$H152,O$2),0)+IF($I152&gt;0,INDEX($O$4:$Z$323,$I152,O$2),0)+IF($J152&gt;0,INDEX($O$4:$Z$323,$J152,O$2),0)+IF($K152&gt;0,INDEX($O$4:$Z$323,$K152,O$2),0)+IF($L152&gt;0,INDEX($O$4:$Z$323,$L152,O$2),0))</f>
        <v>0</v>
      </c>
      <c r="AB152" s="259">
        <f>IF(AND(NOT(_incrementaisPassadas),
      OR(
       AND(_semanaAtual&gt;Prevs!E$6,_tipo="Semanal"),
       AND(_mes&gt;AB$2,_tipo="Mensal")
      )), 0,
IF($G152&gt;0,INDEX($O$4:$Z$323,$G152,P$2),0)+IF($H152&gt;0,INDEX($O$4:$Z$323,$H152,P$2),0)+IF($I152&gt;0,INDEX($O$4:$Z$323,$I152,P$2),0)+IF($J152&gt;0,INDEX($O$4:$Z$323,$J152,P$2),0)+IF($K152&gt;0,INDEX($O$4:$Z$323,$K152,P$2),0)+IF($L152&gt;0,INDEX($O$4:$Z$323,$L152,P$2),0))</f>
        <v>0</v>
      </c>
      <c r="AC152" s="259">
        <f>IF(AND(NOT(_incrementaisPassadas),
      OR(
       AND(_semanaAtual&gt;Prevs!F$6,_tipo="Semanal"),
       AND(_mes&gt;AC$2,_tipo="Mensal")
      )), 0,
IF($G152&gt;0,INDEX($O$4:$Z$323,$G152,Q$2),0)+IF($H152&gt;0,INDEX($O$4:$Z$323,$H152,Q$2),0)+IF($I152&gt;0,INDEX($O$4:$Z$323,$I152,Q$2),0)+IF($J152&gt;0,INDEX($O$4:$Z$323,$J152,Q$2),0)+IF($K152&gt;0,INDEX($O$4:$Z$323,$K152,Q$2),0)+IF($L152&gt;0,INDEX($O$4:$Z$323,$L152,Q$2),0))</f>
        <v>0</v>
      </c>
      <c r="AD152" s="259">
        <f>IF(AND(NOT(_incrementaisPassadas),
      OR(
       AND(_semanaAtual&gt;Prevs!G$6,_tipo="Semanal"),
       AND(_mes&gt;AD$2,_tipo="Mensal")
      )), 0,
IF($G152&gt;0,INDEX($O$4:$Z$323,$G152,R$2),0)+IF($H152&gt;0,INDEX($O$4:$Z$323,$H152,R$2),0)+IF($I152&gt;0,INDEX($O$4:$Z$323,$I152,R$2),0)+IF($J152&gt;0,INDEX($O$4:$Z$323,$J152,R$2),0)+IF($K152&gt;0,INDEX($O$4:$Z$323,$K152,R$2),0)+IF($L152&gt;0,INDEX($O$4:$Z$323,$L152,R$2),0))</f>
        <v>0</v>
      </c>
      <c r="AE152" s="259">
        <f>IF(AND(NOT(_incrementaisPassadas),
      OR(
       AND(_semanaAtual&gt;Prevs!H$6,_tipo="Semanal"),
       AND(_mes&gt;AE$2,_tipo="Mensal")
      )), 0,
IF($G152&gt;0,INDEX($O$4:$Z$323,$G152,S$2),0)+IF($H152&gt;0,INDEX($O$4:$Z$323,$H152,S$2),0)+IF($I152&gt;0,INDEX($O$4:$Z$323,$I152,S$2),0)+IF($J152&gt;0,INDEX($O$4:$Z$323,$J152,S$2),0)+IF($K152&gt;0,INDEX($O$4:$Z$323,$K152,S$2),0)+IF($L152&gt;0,INDEX($O$4:$Z$323,$L152,S$2),0))</f>
        <v>0</v>
      </c>
      <c r="AF152" s="259">
        <f>IF(AND(NOT(_incrementaisPassadas),
      OR(
       AND(_semanaAtual&gt;Prevs!I$6,_tipo="Semanal"),
       AND(_mes&gt;AF$2,_tipo="Mensal")
      )), 0,
IF($G152&gt;0,INDEX($O$4:$Z$323,$G152,T$2),0)+IF($H152&gt;0,INDEX($O$4:$Z$323,$H152,T$2),0)+IF($I152&gt;0,INDEX($O$4:$Z$323,$I152,T$2),0)+IF($J152&gt;0,INDEX($O$4:$Z$323,$J152,T$2),0)+IF($K152&gt;0,INDEX($O$4:$Z$323,$K152,T$2),0)+IF($L152&gt;0,INDEX($O$4:$Z$323,$L152,T$2),0))</f>
        <v>0</v>
      </c>
      <c r="AG152" s="259">
        <f>IF(AND(NOT(_incrementaisPassadas),
      OR(
       AND(_semanaAtual&gt;Prevs!J$6,_tipo="Semanal"),
       AND(_mes&gt;AG$2,_tipo="Mensal")
      )), 0,
IF($G152&gt;0,INDEX($O$4:$Z$323,$G152,U$2),0)+IF($H152&gt;0,INDEX($O$4:$Z$323,$H152,U$2),0)+IF($I152&gt;0,INDEX($O$4:$Z$323,$I152,U$2),0)+IF($J152&gt;0,INDEX($O$4:$Z$323,$J152,U$2),0)+IF($K152&gt;0,INDEX($O$4:$Z$323,$K152,U$2),0)+IF($L152&gt;0,INDEX($O$4:$Z$323,$L152,U$2),0))</f>
        <v>0</v>
      </c>
      <c r="AH152" s="259">
        <f>IF(AND(NOT(_incrementaisPassadas),
      OR(
       AND(_semanaAtual&gt;Prevs!K$6,_tipo="Semanal"),
       AND(_mes&gt;AH$2,_tipo="Mensal")
      )), 0,
IF($G152&gt;0,INDEX($O$4:$Z$323,$G152,V$2),0)+IF($H152&gt;0,INDEX($O$4:$Z$323,$H152,V$2),0)+IF($I152&gt;0,INDEX($O$4:$Z$323,$I152,V$2),0)+IF($J152&gt;0,INDEX($O$4:$Z$323,$J152,V$2),0)+IF($K152&gt;0,INDEX($O$4:$Z$323,$K152,V$2),0)+IF($L152&gt;0,INDEX($O$4:$Z$323,$L152,V$2),0))</f>
        <v>0</v>
      </c>
      <c r="AI152" s="259">
        <f>IF(AND(NOT(_incrementaisPassadas),
      OR(
       AND(_semanaAtual&gt;Prevs!L$6,_tipo="Semanal"),
       AND(_mes&gt;AI$2,_tipo="Mensal")
      )), 0,
IF($G152&gt;0,INDEX($O$4:$Z$323,$G152,W$2),0)+IF($H152&gt;0,INDEX($O$4:$Z$323,$H152,W$2),0)+IF($I152&gt;0,INDEX($O$4:$Z$323,$I152,W$2),0)+IF($J152&gt;0,INDEX($O$4:$Z$323,$J152,W$2),0)+IF($K152&gt;0,INDEX($O$4:$Z$323,$K152,W$2),0)+IF($L152&gt;0,INDEX($O$4:$Z$323,$L152,W$2),0))</f>
        <v>0</v>
      </c>
      <c r="AJ152" s="259">
        <f>IF(AND(NOT(_incrementaisPassadas),
      OR(
       AND(_semanaAtual&gt;Prevs!M$6,_tipo="Semanal"),
       AND(_mes&gt;AJ$2,_tipo="Mensal")
      )), 0,
IF($G152&gt;0,INDEX($O$4:$Z$323,$G152,X$2),0)+IF($H152&gt;0,INDEX($O$4:$Z$323,$H152,X$2),0)+IF($I152&gt;0,INDEX($O$4:$Z$323,$I152,X$2),0)+IF($J152&gt;0,INDEX($O$4:$Z$323,$J152,X$2),0)+IF($K152&gt;0,INDEX($O$4:$Z$323,$K152,X$2),0)+IF($L152&gt;0,INDEX($O$4:$Z$323,$L152,X$2),0))</f>
        <v>0</v>
      </c>
      <c r="AK152" s="259">
        <f>IF(AND(NOT(_incrementaisPassadas),
      OR(
       AND(_semanaAtual&gt;Prevs!N$6,_tipo="Semanal"),
       AND(_mes&gt;AK$2,_tipo="Mensal")
      )), 0,
IF($G152&gt;0,INDEX($O$4:$Z$323,$G152,Y$2),0)+IF($H152&gt;0,INDEX($O$4:$Z$323,$H152,Y$2),0)+IF($I152&gt;0,INDEX($O$4:$Z$323,$I152,Y$2),0)+IF($J152&gt;0,INDEX($O$4:$Z$323,$J152,Y$2),0)+IF($K152&gt;0,INDEX($O$4:$Z$323,$K152,Y$2),0)+IF($L152&gt;0,INDEX($O$4:$Z$323,$L152,Y$2),0))</f>
        <v>0</v>
      </c>
      <c r="AL152" s="259">
        <f>IF(AND(NOT(_incrementaisPassadas),
      OR(
       AND(_semanaAtual&gt;Prevs!O$6,_tipo="Semanal"),
       AND(_mes&gt;AL$2,_tipo="Mensal")
      )), 0,
IF($G152&gt;0,INDEX($O$4:$Z$323,$G152,Z$2),0)+IF($H152&gt;0,INDEX($O$4:$Z$323,$H152,Z$2),0)+IF($I152&gt;0,INDEX($O$4:$Z$323,$I152,Z$2),0)+IF($J152&gt;0,INDEX($O$4:$Z$323,$J152,Z$2),0)+IF($K152&gt;0,INDEX($O$4:$Z$323,$K152,Z$2),0)+IF($L152&gt;0,INDEX($O$4:$Z$323,$L152,Z$2),0))</f>
        <v>0</v>
      </c>
      <c r="AM152" s="113">
        <f t="shared" si="24"/>
        <v>268</v>
      </c>
      <c r="AN152">
        <f t="shared" si="25"/>
        <v>227</v>
      </c>
      <c r="AO152">
        <f t="shared" si="26"/>
        <v>203</v>
      </c>
      <c r="AP152">
        <f t="shared" si="27"/>
        <v>157</v>
      </c>
      <c r="AQ152">
        <f t="shared" si="28"/>
        <v>121</v>
      </c>
      <c r="AR152">
        <f t="shared" si="29"/>
        <v>106</v>
      </c>
      <c r="AS152">
        <f t="shared" si="30"/>
        <v>94</v>
      </c>
      <c r="AT152">
        <f t="shared" si="31"/>
        <v>84</v>
      </c>
      <c r="AU152">
        <f t="shared" si="32"/>
        <v>84</v>
      </c>
      <c r="AV152">
        <f t="shared" si="33"/>
        <v>99</v>
      </c>
      <c r="AW152">
        <f t="shared" si="34"/>
        <v>145</v>
      </c>
      <c r="AX152">
        <f t="shared" si="35"/>
        <v>227</v>
      </c>
    </row>
    <row r="153" spans="1:55" hidden="1" x14ac:dyDescent="0.25">
      <c r="A153" s="113">
        <v>150</v>
      </c>
      <c r="B153" s="176"/>
      <c r="C153" s="113">
        <v>0</v>
      </c>
      <c r="D153" s="113">
        <v>0</v>
      </c>
      <c r="E153" s="113" t="s">
        <v>686</v>
      </c>
      <c r="F153" s="113" t="s">
        <v>686</v>
      </c>
      <c r="G153" s="357"/>
      <c r="N153" s="113">
        <f>MATCH(A153,Entrada!$A$53:$A$372,0)</f>
        <v>150</v>
      </c>
      <c r="O153">
        <f>IF(NOT(ISNA($N153)),INDEX(Entrada!$C$53:$N$372,$N153,O$2),0)</f>
        <v>0</v>
      </c>
      <c r="P153">
        <f>IF(NOT(ISNA($N153)),INDEX(Entrada!$C$53:$N$372,$N153,P$2),0)</f>
        <v>0</v>
      </c>
      <c r="Q153">
        <f>IF(NOT(ISNA($N153)),INDEX(Entrada!$C$53:$N$372,$N153,Q$2),0)</f>
        <v>0</v>
      </c>
      <c r="R153">
        <f>IF(NOT(ISNA($N153)),INDEX(Entrada!$C$53:$N$372,$N153,R$2),0)</f>
        <v>0</v>
      </c>
      <c r="S153">
        <f>IF(NOT(ISNA($N153)),INDEX(Entrada!$C$53:$N$372,$N153,S$2),0)</f>
        <v>0</v>
      </c>
      <c r="T153">
        <f>IF(NOT(ISNA($N153)),INDEX(Entrada!$C$53:$N$372,$N153,T$2),0)</f>
        <v>0</v>
      </c>
      <c r="U153">
        <f>IF(NOT(ISNA($N153)),INDEX(Entrada!$C$53:$N$372,$N153,U$2),0)</f>
        <v>0</v>
      </c>
      <c r="V153" s="192">
        <f>IF(NOT(ISNA($N153)),INDEX(Entrada!$C$53:$N$372,$N153,V$2),0)</f>
        <v>0</v>
      </c>
      <c r="W153" s="192">
        <f>IF(NOT(ISNA($N153)),INDEX(Entrada!$C$53:$N$372,$N153,W$2),0)</f>
        <v>0</v>
      </c>
      <c r="X153" s="192">
        <f>IF(NOT(ISNA($N153)),INDEX(Entrada!$C$53:$N$372,$N153,X$2),0)</f>
        <v>0</v>
      </c>
      <c r="Y153" s="192">
        <f>IF(NOT(ISNA($N153)),INDEX(Entrada!$C$53:$N$372,$N153,Y$2),0)</f>
        <v>0</v>
      </c>
      <c r="Z153" s="192">
        <f>IF(NOT(ISNA($N153)),INDEX(Entrada!$C$53:$N$372,$N153,Z$2),0)</f>
        <v>0</v>
      </c>
      <c r="AA153" s="259">
        <f>IF(AND(NOT(_incrementaisPassadas),
      OR(
       AND(_semanaAtual&gt;Prevs!D$6,_tipo="Semanal"),
       AND(_mes&gt;AA$2,_tipo="Mensal")
      )), 0,
IF($G153&gt;0,INDEX($O$4:$Z$323,$G153,O$2),0)+IF($H153&gt;0,INDEX($O$4:$Z$323,$H153,O$2),0)+IF($I153&gt;0,INDEX($O$4:$Z$323,$I153,O$2),0)+IF($J153&gt;0,INDEX($O$4:$Z$323,$J153,O$2),0)+IF($K153&gt;0,INDEX($O$4:$Z$323,$K153,O$2),0)+IF($L153&gt;0,INDEX($O$4:$Z$323,$L153,O$2),0))</f>
        <v>0</v>
      </c>
      <c r="AB153" s="259">
        <f>IF(AND(NOT(_incrementaisPassadas),
      OR(
       AND(_semanaAtual&gt;Prevs!E$6,_tipo="Semanal"),
       AND(_mes&gt;AB$2,_tipo="Mensal")
      )), 0,
IF($G153&gt;0,INDEX($O$4:$Z$323,$G153,P$2),0)+IF($H153&gt;0,INDEX($O$4:$Z$323,$H153,P$2),0)+IF($I153&gt;0,INDEX($O$4:$Z$323,$I153,P$2),0)+IF($J153&gt;0,INDEX($O$4:$Z$323,$J153,P$2),0)+IF($K153&gt;0,INDEX($O$4:$Z$323,$K153,P$2),0)+IF($L153&gt;0,INDEX($O$4:$Z$323,$L153,P$2),0))</f>
        <v>0</v>
      </c>
      <c r="AC153" s="259">
        <f>IF(AND(NOT(_incrementaisPassadas),
      OR(
       AND(_semanaAtual&gt;Prevs!F$6,_tipo="Semanal"),
       AND(_mes&gt;AC$2,_tipo="Mensal")
      )), 0,
IF($G153&gt;0,INDEX($O$4:$Z$323,$G153,Q$2),0)+IF($H153&gt;0,INDEX($O$4:$Z$323,$H153,Q$2),0)+IF($I153&gt;0,INDEX($O$4:$Z$323,$I153,Q$2),0)+IF($J153&gt;0,INDEX($O$4:$Z$323,$J153,Q$2),0)+IF($K153&gt;0,INDEX($O$4:$Z$323,$K153,Q$2),0)+IF($L153&gt;0,INDEX($O$4:$Z$323,$L153,Q$2),0))</f>
        <v>0</v>
      </c>
      <c r="AD153" s="259">
        <f>IF(AND(NOT(_incrementaisPassadas),
      OR(
       AND(_semanaAtual&gt;Prevs!G$6,_tipo="Semanal"),
       AND(_mes&gt;AD$2,_tipo="Mensal")
      )), 0,
IF($G153&gt;0,INDEX($O$4:$Z$323,$G153,R$2),0)+IF($H153&gt;0,INDEX($O$4:$Z$323,$H153,R$2),0)+IF($I153&gt;0,INDEX($O$4:$Z$323,$I153,R$2),0)+IF($J153&gt;0,INDEX($O$4:$Z$323,$J153,R$2),0)+IF($K153&gt;0,INDEX($O$4:$Z$323,$K153,R$2),0)+IF($L153&gt;0,INDEX($O$4:$Z$323,$L153,R$2),0))</f>
        <v>0</v>
      </c>
      <c r="AE153" s="259">
        <f>IF(AND(NOT(_incrementaisPassadas),
      OR(
       AND(_semanaAtual&gt;Prevs!H$6,_tipo="Semanal"),
       AND(_mes&gt;AE$2,_tipo="Mensal")
      )), 0,
IF($G153&gt;0,INDEX($O$4:$Z$323,$G153,S$2),0)+IF($H153&gt;0,INDEX($O$4:$Z$323,$H153,S$2),0)+IF($I153&gt;0,INDEX($O$4:$Z$323,$I153,S$2),0)+IF($J153&gt;0,INDEX($O$4:$Z$323,$J153,S$2),0)+IF($K153&gt;0,INDEX($O$4:$Z$323,$K153,S$2),0)+IF($L153&gt;0,INDEX($O$4:$Z$323,$L153,S$2),0))</f>
        <v>0</v>
      </c>
      <c r="AF153" s="259">
        <f>IF(AND(NOT(_incrementaisPassadas),
      OR(
       AND(_semanaAtual&gt;Prevs!I$6,_tipo="Semanal"),
       AND(_mes&gt;AF$2,_tipo="Mensal")
      )), 0,
IF($G153&gt;0,INDEX($O$4:$Z$323,$G153,T$2),0)+IF($H153&gt;0,INDEX($O$4:$Z$323,$H153,T$2),0)+IF($I153&gt;0,INDEX($O$4:$Z$323,$I153,T$2),0)+IF($J153&gt;0,INDEX($O$4:$Z$323,$J153,T$2),0)+IF($K153&gt;0,INDEX($O$4:$Z$323,$K153,T$2),0)+IF($L153&gt;0,INDEX($O$4:$Z$323,$L153,T$2),0))</f>
        <v>0</v>
      </c>
      <c r="AG153" s="259">
        <f>IF(AND(NOT(_incrementaisPassadas),
      OR(
       AND(_semanaAtual&gt;Prevs!J$6,_tipo="Semanal"),
       AND(_mes&gt;AG$2,_tipo="Mensal")
      )), 0,
IF($G153&gt;0,INDEX($O$4:$Z$323,$G153,U$2),0)+IF($H153&gt;0,INDEX($O$4:$Z$323,$H153,U$2),0)+IF($I153&gt;0,INDEX($O$4:$Z$323,$I153,U$2),0)+IF($J153&gt;0,INDEX($O$4:$Z$323,$J153,U$2),0)+IF($K153&gt;0,INDEX($O$4:$Z$323,$K153,U$2),0)+IF($L153&gt;0,INDEX($O$4:$Z$323,$L153,U$2),0))</f>
        <v>0</v>
      </c>
      <c r="AH153" s="259">
        <f>IF(AND(NOT(_incrementaisPassadas),
      OR(
       AND(_semanaAtual&gt;Prevs!K$6,_tipo="Semanal"),
       AND(_mes&gt;AH$2,_tipo="Mensal")
      )), 0,
IF($G153&gt;0,INDEX($O$4:$Z$323,$G153,V$2),0)+IF($H153&gt;0,INDEX($O$4:$Z$323,$H153,V$2),0)+IF($I153&gt;0,INDEX($O$4:$Z$323,$I153,V$2),0)+IF($J153&gt;0,INDEX($O$4:$Z$323,$J153,V$2),0)+IF($K153&gt;0,INDEX($O$4:$Z$323,$K153,V$2),0)+IF($L153&gt;0,INDEX($O$4:$Z$323,$L153,V$2),0))</f>
        <v>0</v>
      </c>
      <c r="AI153" s="259">
        <f>IF(AND(NOT(_incrementaisPassadas),
      OR(
       AND(_semanaAtual&gt;Prevs!L$6,_tipo="Semanal"),
       AND(_mes&gt;AI$2,_tipo="Mensal")
      )), 0,
IF($G153&gt;0,INDEX($O$4:$Z$323,$G153,W$2),0)+IF($H153&gt;0,INDEX($O$4:$Z$323,$H153,W$2),0)+IF($I153&gt;0,INDEX($O$4:$Z$323,$I153,W$2),0)+IF($J153&gt;0,INDEX($O$4:$Z$323,$J153,W$2),0)+IF($K153&gt;0,INDEX($O$4:$Z$323,$K153,W$2),0)+IF($L153&gt;0,INDEX($O$4:$Z$323,$L153,W$2),0))</f>
        <v>0</v>
      </c>
      <c r="AJ153" s="259">
        <f>IF(AND(NOT(_incrementaisPassadas),
      OR(
       AND(_semanaAtual&gt;Prevs!M$6,_tipo="Semanal"),
       AND(_mes&gt;AJ$2,_tipo="Mensal")
      )), 0,
IF($G153&gt;0,INDEX($O$4:$Z$323,$G153,X$2),0)+IF($H153&gt;0,INDEX($O$4:$Z$323,$H153,X$2),0)+IF($I153&gt;0,INDEX($O$4:$Z$323,$I153,X$2),0)+IF($J153&gt;0,INDEX($O$4:$Z$323,$J153,X$2),0)+IF($K153&gt;0,INDEX($O$4:$Z$323,$K153,X$2),0)+IF($L153&gt;0,INDEX($O$4:$Z$323,$L153,X$2),0))</f>
        <v>0</v>
      </c>
      <c r="AK153" s="259">
        <f>IF(AND(NOT(_incrementaisPassadas),
      OR(
       AND(_semanaAtual&gt;Prevs!N$6,_tipo="Semanal"),
       AND(_mes&gt;AK$2,_tipo="Mensal")
      )), 0,
IF($G153&gt;0,INDEX($O$4:$Z$323,$G153,Y$2),0)+IF($H153&gt;0,INDEX($O$4:$Z$323,$H153,Y$2),0)+IF($I153&gt;0,INDEX($O$4:$Z$323,$I153,Y$2),0)+IF($J153&gt;0,INDEX($O$4:$Z$323,$J153,Y$2),0)+IF($K153&gt;0,INDEX($O$4:$Z$323,$K153,Y$2),0)+IF($L153&gt;0,INDEX($O$4:$Z$323,$L153,Y$2),0))</f>
        <v>0</v>
      </c>
      <c r="AL153" s="259">
        <f>IF(AND(NOT(_incrementaisPassadas),
      OR(
       AND(_semanaAtual&gt;Prevs!O$6,_tipo="Semanal"),
       AND(_mes&gt;AL$2,_tipo="Mensal")
      )), 0,
IF($G153&gt;0,INDEX($O$4:$Z$323,$G153,Z$2),0)+IF($H153&gt;0,INDEX($O$4:$Z$323,$H153,Z$2),0)+IF($I153&gt;0,INDEX($O$4:$Z$323,$I153,Z$2),0)+IF($J153&gt;0,INDEX($O$4:$Z$323,$J153,Z$2),0)+IF($K153&gt;0,INDEX($O$4:$Z$323,$K153,Z$2),0)+IF($L153&gt;0,INDEX($O$4:$Z$323,$L153,Z$2),0))</f>
        <v>0</v>
      </c>
      <c r="AM153" s="113">
        <f t="shared" si="24"/>
        <v>0</v>
      </c>
      <c r="AN153">
        <f t="shared" si="25"/>
        <v>0</v>
      </c>
      <c r="AO153">
        <f t="shared" si="26"/>
        <v>0</v>
      </c>
      <c r="AP153">
        <f t="shared" si="27"/>
        <v>0</v>
      </c>
      <c r="AQ153">
        <f t="shared" si="28"/>
        <v>0</v>
      </c>
      <c r="AR153">
        <f t="shared" si="29"/>
        <v>0</v>
      </c>
      <c r="AS153">
        <f t="shared" si="30"/>
        <v>0</v>
      </c>
      <c r="AT153">
        <f t="shared" si="31"/>
        <v>0</v>
      </c>
      <c r="AU153">
        <f t="shared" si="32"/>
        <v>0</v>
      </c>
      <c r="AV153">
        <f t="shared" si="33"/>
        <v>0</v>
      </c>
      <c r="AW153">
        <f t="shared" si="34"/>
        <v>0</v>
      </c>
      <c r="AX153">
        <f t="shared" si="35"/>
        <v>0</v>
      </c>
    </row>
    <row r="154" spans="1:55" hidden="1" x14ac:dyDescent="0.25">
      <c r="A154" s="113">
        <v>151</v>
      </c>
      <c r="B154" s="176"/>
      <c r="C154" s="113">
        <v>0</v>
      </c>
      <c r="D154" s="113">
        <v>0</v>
      </c>
      <c r="E154" s="113" t="s">
        <v>686</v>
      </c>
      <c r="F154" s="113" t="s">
        <v>686</v>
      </c>
      <c r="G154" s="357"/>
      <c r="N154" s="113">
        <f>MATCH(A154,Entrada!$A$53:$A$372,0)</f>
        <v>151</v>
      </c>
      <c r="O154">
        <f>IF(NOT(ISNA($N154)),INDEX(Entrada!$C$53:$N$372,$N154,O$2),0)</f>
        <v>0</v>
      </c>
      <c r="P154">
        <f>IF(NOT(ISNA($N154)),INDEX(Entrada!$C$53:$N$372,$N154,P$2),0)</f>
        <v>0</v>
      </c>
      <c r="Q154">
        <f>IF(NOT(ISNA($N154)),INDEX(Entrada!$C$53:$N$372,$N154,Q$2),0)</f>
        <v>0</v>
      </c>
      <c r="R154">
        <f>IF(NOT(ISNA($N154)),INDEX(Entrada!$C$53:$N$372,$N154,R$2),0)</f>
        <v>0</v>
      </c>
      <c r="S154">
        <f>IF(NOT(ISNA($N154)),INDEX(Entrada!$C$53:$N$372,$N154,S$2),0)</f>
        <v>0</v>
      </c>
      <c r="T154">
        <f>IF(NOT(ISNA($N154)),INDEX(Entrada!$C$53:$N$372,$N154,T$2),0)</f>
        <v>0</v>
      </c>
      <c r="U154">
        <f>IF(NOT(ISNA($N154)),INDEX(Entrada!$C$53:$N$372,$N154,U$2),0)</f>
        <v>0</v>
      </c>
      <c r="V154" s="192">
        <f>IF(NOT(ISNA($N154)),INDEX(Entrada!$C$53:$N$372,$N154,V$2),0)</f>
        <v>0</v>
      </c>
      <c r="W154" s="192">
        <f>IF(NOT(ISNA($N154)),INDEX(Entrada!$C$53:$N$372,$N154,W$2),0)</f>
        <v>0</v>
      </c>
      <c r="X154" s="192">
        <f>IF(NOT(ISNA($N154)),INDEX(Entrada!$C$53:$N$372,$N154,X$2),0)</f>
        <v>0</v>
      </c>
      <c r="Y154" s="192">
        <f>IF(NOT(ISNA($N154)),INDEX(Entrada!$C$53:$N$372,$N154,Y$2),0)</f>
        <v>0</v>
      </c>
      <c r="Z154" s="192">
        <f>IF(NOT(ISNA($N154)),INDEX(Entrada!$C$53:$N$372,$N154,Z$2),0)</f>
        <v>0</v>
      </c>
      <c r="AA154" s="259">
        <f>IF(AND(NOT(_incrementaisPassadas),
      OR(
       AND(_semanaAtual&gt;Prevs!D$6,_tipo="Semanal"),
       AND(_mes&gt;AA$2,_tipo="Mensal")
      )), 0,
IF($G154&gt;0,INDEX($O$4:$Z$323,$G154,O$2),0)+IF($H154&gt;0,INDEX($O$4:$Z$323,$H154,O$2),0)+IF($I154&gt;0,INDEX($O$4:$Z$323,$I154,O$2),0)+IF($J154&gt;0,INDEX($O$4:$Z$323,$J154,O$2),0)+IF($K154&gt;0,INDEX($O$4:$Z$323,$K154,O$2),0)+IF($L154&gt;0,INDEX($O$4:$Z$323,$L154,O$2),0))</f>
        <v>0</v>
      </c>
      <c r="AB154" s="259">
        <f>IF(AND(NOT(_incrementaisPassadas),
      OR(
       AND(_semanaAtual&gt;Prevs!E$6,_tipo="Semanal"),
       AND(_mes&gt;AB$2,_tipo="Mensal")
      )), 0,
IF($G154&gt;0,INDEX($O$4:$Z$323,$G154,P$2),0)+IF($H154&gt;0,INDEX($O$4:$Z$323,$H154,P$2),0)+IF($I154&gt;0,INDEX($O$4:$Z$323,$I154,P$2),0)+IF($J154&gt;0,INDEX($O$4:$Z$323,$J154,P$2),0)+IF($K154&gt;0,INDEX($O$4:$Z$323,$K154,P$2),0)+IF($L154&gt;0,INDEX($O$4:$Z$323,$L154,P$2),0))</f>
        <v>0</v>
      </c>
      <c r="AC154" s="259">
        <f>IF(AND(NOT(_incrementaisPassadas),
      OR(
       AND(_semanaAtual&gt;Prevs!F$6,_tipo="Semanal"),
       AND(_mes&gt;AC$2,_tipo="Mensal")
      )), 0,
IF($G154&gt;0,INDEX($O$4:$Z$323,$G154,Q$2),0)+IF($H154&gt;0,INDEX($O$4:$Z$323,$H154,Q$2),0)+IF($I154&gt;0,INDEX($O$4:$Z$323,$I154,Q$2),0)+IF($J154&gt;0,INDEX($O$4:$Z$323,$J154,Q$2),0)+IF($K154&gt;0,INDEX($O$4:$Z$323,$K154,Q$2),0)+IF($L154&gt;0,INDEX($O$4:$Z$323,$L154,Q$2),0))</f>
        <v>0</v>
      </c>
      <c r="AD154" s="259">
        <f>IF(AND(NOT(_incrementaisPassadas),
      OR(
       AND(_semanaAtual&gt;Prevs!G$6,_tipo="Semanal"),
       AND(_mes&gt;AD$2,_tipo="Mensal")
      )), 0,
IF($G154&gt;0,INDEX($O$4:$Z$323,$G154,R$2),0)+IF($H154&gt;0,INDEX($O$4:$Z$323,$H154,R$2),0)+IF($I154&gt;0,INDEX($O$4:$Z$323,$I154,R$2),0)+IF($J154&gt;0,INDEX($O$4:$Z$323,$J154,R$2),0)+IF($K154&gt;0,INDEX($O$4:$Z$323,$K154,R$2),0)+IF($L154&gt;0,INDEX($O$4:$Z$323,$L154,R$2),0))</f>
        <v>0</v>
      </c>
      <c r="AE154" s="259">
        <f>IF(AND(NOT(_incrementaisPassadas),
      OR(
       AND(_semanaAtual&gt;Prevs!H$6,_tipo="Semanal"),
       AND(_mes&gt;AE$2,_tipo="Mensal")
      )), 0,
IF($G154&gt;0,INDEX($O$4:$Z$323,$G154,S$2),0)+IF($H154&gt;0,INDEX($O$4:$Z$323,$H154,S$2),0)+IF($I154&gt;0,INDEX($O$4:$Z$323,$I154,S$2),0)+IF($J154&gt;0,INDEX($O$4:$Z$323,$J154,S$2),0)+IF($K154&gt;0,INDEX($O$4:$Z$323,$K154,S$2),0)+IF($L154&gt;0,INDEX($O$4:$Z$323,$L154,S$2),0))</f>
        <v>0</v>
      </c>
      <c r="AF154" s="259">
        <f>IF(AND(NOT(_incrementaisPassadas),
      OR(
       AND(_semanaAtual&gt;Prevs!I$6,_tipo="Semanal"),
       AND(_mes&gt;AF$2,_tipo="Mensal")
      )), 0,
IF($G154&gt;0,INDEX($O$4:$Z$323,$G154,T$2),0)+IF($H154&gt;0,INDEX($O$4:$Z$323,$H154,T$2),0)+IF($I154&gt;0,INDEX($O$4:$Z$323,$I154,T$2),0)+IF($J154&gt;0,INDEX($O$4:$Z$323,$J154,T$2),0)+IF($K154&gt;0,INDEX($O$4:$Z$323,$K154,T$2),0)+IF($L154&gt;0,INDEX($O$4:$Z$323,$L154,T$2),0))</f>
        <v>0</v>
      </c>
      <c r="AG154" s="259">
        <f>IF(AND(NOT(_incrementaisPassadas),
      OR(
       AND(_semanaAtual&gt;Prevs!J$6,_tipo="Semanal"),
       AND(_mes&gt;AG$2,_tipo="Mensal")
      )), 0,
IF($G154&gt;0,INDEX($O$4:$Z$323,$G154,U$2),0)+IF($H154&gt;0,INDEX($O$4:$Z$323,$H154,U$2),0)+IF($I154&gt;0,INDEX($O$4:$Z$323,$I154,U$2),0)+IF($J154&gt;0,INDEX($O$4:$Z$323,$J154,U$2),0)+IF($K154&gt;0,INDEX($O$4:$Z$323,$K154,U$2),0)+IF($L154&gt;0,INDEX($O$4:$Z$323,$L154,U$2),0))</f>
        <v>0</v>
      </c>
      <c r="AH154" s="259">
        <f>IF(AND(NOT(_incrementaisPassadas),
      OR(
       AND(_semanaAtual&gt;Prevs!K$6,_tipo="Semanal"),
       AND(_mes&gt;AH$2,_tipo="Mensal")
      )), 0,
IF($G154&gt;0,INDEX($O$4:$Z$323,$G154,V$2),0)+IF($H154&gt;0,INDEX($O$4:$Z$323,$H154,V$2),0)+IF($I154&gt;0,INDEX($O$4:$Z$323,$I154,V$2),0)+IF($J154&gt;0,INDEX($O$4:$Z$323,$J154,V$2),0)+IF($K154&gt;0,INDEX($O$4:$Z$323,$K154,V$2),0)+IF($L154&gt;0,INDEX($O$4:$Z$323,$L154,V$2),0))</f>
        <v>0</v>
      </c>
      <c r="AI154" s="259">
        <f>IF(AND(NOT(_incrementaisPassadas),
      OR(
       AND(_semanaAtual&gt;Prevs!L$6,_tipo="Semanal"),
       AND(_mes&gt;AI$2,_tipo="Mensal")
      )), 0,
IF($G154&gt;0,INDEX($O$4:$Z$323,$G154,W$2),0)+IF($H154&gt;0,INDEX($O$4:$Z$323,$H154,W$2),0)+IF($I154&gt;0,INDEX($O$4:$Z$323,$I154,W$2),0)+IF($J154&gt;0,INDEX($O$4:$Z$323,$J154,W$2),0)+IF($K154&gt;0,INDEX($O$4:$Z$323,$K154,W$2),0)+IF($L154&gt;0,INDEX($O$4:$Z$323,$L154,W$2),0))</f>
        <v>0</v>
      </c>
      <c r="AJ154" s="259">
        <f>IF(AND(NOT(_incrementaisPassadas),
      OR(
       AND(_semanaAtual&gt;Prevs!M$6,_tipo="Semanal"),
       AND(_mes&gt;AJ$2,_tipo="Mensal")
      )), 0,
IF($G154&gt;0,INDEX($O$4:$Z$323,$G154,X$2),0)+IF($H154&gt;0,INDEX($O$4:$Z$323,$H154,X$2),0)+IF($I154&gt;0,INDEX($O$4:$Z$323,$I154,X$2),0)+IF($J154&gt;0,INDEX($O$4:$Z$323,$J154,X$2),0)+IF($K154&gt;0,INDEX($O$4:$Z$323,$K154,X$2),0)+IF($L154&gt;0,INDEX($O$4:$Z$323,$L154,X$2),0))</f>
        <v>0</v>
      </c>
      <c r="AK154" s="259">
        <f>IF(AND(NOT(_incrementaisPassadas),
      OR(
       AND(_semanaAtual&gt;Prevs!N$6,_tipo="Semanal"),
       AND(_mes&gt;AK$2,_tipo="Mensal")
      )), 0,
IF($G154&gt;0,INDEX($O$4:$Z$323,$G154,Y$2),0)+IF($H154&gt;0,INDEX($O$4:$Z$323,$H154,Y$2),0)+IF($I154&gt;0,INDEX($O$4:$Z$323,$I154,Y$2),0)+IF($J154&gt;0,INDEX($O$4:$Z$323,$J154,Y$2),0)+IF($K154&gt;0,INDEX($O$4:$Z$323,$K154,Y$2),0)+IF($L154&gt;0,INDEX($O$4:$Z$323,$L154,Y$2),0))</f>
        <v>0</v>
      </c>
      <c r="AL154" s="259">
        <f>IF(AND(NOT(_incrementaisPassadas),
      OR(
       AND(_semanaAtual&gt;Prevs!O$6,_tipo="Semanal"),
       AND(_mes&gt;AL$2,_tipo="Mensal")
      )), 0,
IF($G154&gt;0,INDEX($O$4:$Z$323,$G154,Z$2),0)+IF($H154&gt;0,INDEX($O$4:$Z$323,$H154,Z$2),0)+IF($I154&gt;0,INDEX($O$4:$Z$323,$I154,Z$2),0)+IF($J154&gt;0,INDEX($O$4:$Z$323,$J154,Z$2),0)+IF($K154&gt;0,INDEX($O$4:$Z$323,$K154,Z$2),0)+IF($L154&gt;0,INDEX($O$4:$Z$323,$L154,Z$2),0))</f>
        <v>0</v>
      </c>
      <c r="AM154" s="113">
        <f t="shared" si="24"/>
        <v>0</v>
      </c>
      <c r="AN154">
        <f t="shared" si="25"/>
        <v>0</v>
      </c>
      <c r="AO154">
        <f t="shared" si="26"/>
        <v>0</v>
      </c>
      <c r="AP154">
        <f t="shared" si="27"/>
        <v>0</v>
      </c>
      <c r="AQ154">
        <f t="shared" si="28"/>
        <v>0</v>
      </c>
      <c r="AR154">
        <f t="shared" si="29"/>
        <v>0</v>
      </c>
      <c r="AS154">
        <f t="shared" si="30"/>
        <v>0</v>
      </c>
      <c r="AT154">
        <f t="shared" si="31"/>
        <v>0</v>
      </c>
      <c r="AU154">
        <f t="shared" si="32"/>
        <v>0</v>
      </c>
      <c r="AV154">
        <f t="shared" si="33"/>
        <v>0</v>
      </c>
      <c r="AW154">
        <f t="shared" si="34"/>
        <v>0</v>
      </c>
      <c r="AX154">
        <f t="shared" si="35"/>
        <v>0</v>
      </c>
    </row>
    <row r="155" spans="1:55" hidden="1" x14ac:dyDescent="0.25">
      <c r="A155" s="113">
        <v>152</v>
      </c>
      <c r="B155" s="176"/>
      <c r="C155" s="113">
        <v>0</v>
      </c>
      <c r="D155" s="113">
        <v>0</v>
      </c>
      <c r="E155" s="113" t="s">
        <v>686</v>
      </c>
      <c r="F155" s="113" t="s">
        <v>686</v>
      </c>
      <c r="G155" s="357"/>
      <c r="N155" s="113">
        <f>MATCH(A155,Entrada!$A$53:$A$372,0)</f>
        <v>152</v>
      </c>
      <c r="O155">
        <f>IF(NOT(ISNA($N155)),INDEX(Entrada!$C$53:$N$372,$N155,O$2),0)</f>
        <v>0</v>
      </c>
      <c r="P155">
        <f>IF(NOT(ISNA($N155)),INDEX(Entrada!$C$53:$N$372,$N155,P$2),0)</f>
        <v>0</v>
      </c>
      <c r="Q155">
        <f>IF(NOT(ISNA($N155)),INDEX(Entrada!$C$53:$N$372,$N155,Q$2),0)</f>
        <v>0</v>
      </c>
      <c r="R155">
        <f>IF(NOT(ISNA($N155)),INDEX(Entrada!$C$53:$N$372,$N155,R$2),0)</f>
        <v>0</v>
      </c>
      <c r="S155">
        <f>IF(NOT(ISNA($N155)),INDEX(Entrada!$C$53:$N$372,$N155,S$2),0)</f>
        <v>0</v>
      </c>
      <c r="T155">
        <f>IF(NOT(ISNA($N155)),INDEX(Entrada!$C$53:$N$372,$N155,T$2),0)</f>
        <v>0</v>
      </c>
      <c r="U155">
        <f>IF(NOT(ISNA($N155)),INDEX(Entrada!$C$53:$N$372,$N155,U$2),0)</f>
        <v>0</v>
      </c>
      <c r="V155" s="192">
        <f>IF(NOT(ISNA($N155)),INDEX(Entrada!$C$53:$N$372,$N155,V$2),0)</f>
        <v>0</v>
      </c>
      <c r="W155" s="192">
        <f>IF(NOT(ISNA($N155)),INDEX(Entrada!$C$53:$N$372,$N155,W$2),0)</f>
        <v>0</v>
      </c>
      <c r="X155" s="192">
        <f>IF(NOT(ISNA($N155)),INDEX(Entrada!$C$53:$N$372,$N155,X$2),0)</f>
        <v>0</v>
      </c>
      <c r="Y155" s="192">
        <f>IF(NOT(ISNA($N155)),INDEX(Entrada!$C$53:$N$372,$N155,Y$2),0)</f>
        <v>0</v>
      </c>
      <c r="Z155" s="192">
        <f>IF(NOT(ISNA($N155)),INDEX(Entrada!$C$53:$N$372,$N155,Z$2),0)</f>
        <v>0</v>
      </c>
      <c r="AA155" s="259">
        <f>IF(AND(NOT(_incrementaisPassadas),
      OR(
       AND(_semanaAtual&gt;Prevs!D$6,_tipo="Semanal"),
       AND(_mes&gt;AA$2,_tipo="Mensal")
      )), 0,
IF($G155&gt;0,INDEX($O$4:$Z$323,$G155,O$2),0)+IF($H155&gt;0,INDEX($O$4:$Z$323,$H155,O$2),0)+IF($I155&gt;0,INDEX($O$4:$Z$323,$I155,O$2),0)+IF($J155&gt;0,INDEX($O$4:$Z$323,$J155,O$2),0)+IF($K155&gt;0,INDEX($O$4:$Z$323,$K155,O$2),0)+IF($L155&gt;0,INDEX($O$4:$Z$323,$L155,O$2),0))</f>
        <v>0</v>
      </c>
      <c r="AB155" s="259">
        <f>IF(AND(NOT(_incrementaisPassadas),
      OR(
       AND(_semanaAtual&gt;Prevs!E$6,_tipo="Semanal"),
       AND(_mes&gt;AB$2,_tipo="Mensal")
      )), 0,
IF($G155&gt;0,INDEX($O$4:$Z$323,$G155,P$2),0)+IF($H155&gt;0,INDEX($O$4:$Z$323,$H155,P$2),0)+IF($I155&gt;0,INDEX($O$4:$Z$323,$I155,P$2),0)+IF($J155&gt;0,INDEX($O$4:$Z$323,$J155,P$2),0)+IF($K155&gt;0,INDEX($O$4:$Z$323,$K155,P$2),0)+IF($L155&gt;0,INDEX($O$4:$Z$323,$L155,P$2),0))</f>
        <v>0</v>
      </c>
      <c r="AC155" s="259">
        <f>IF(AND(NOT(_incrementaisPassadas),
      OR(
       AND(_semanaAtual&gt;Prevs!F$6,_tipo="Semanal"),
       AND(_mes&gt;AC$2,_tipo="Mensal")
      )), 0,
IF($G155&gt;0,INDEX($O$4:$Z$323,$G155,Q$2),0)+IF($H155&gt;0,INDEX($O$4:$Z$323,$H155,Q$2),0)+IF($I155&gt;0,INDEX($O$4:$Z$323,$I155,Q$2),0)+IF($J155&gt;0,INDEX($O$4:$Z$323,$J155,Q$2),0)+IF($K155&gt;0,INDEX($O$4:$Z$323,$K155,Q$2),0)+IF($L155&gt;0,INDEX($O$4:$Z$323,$L155,Q$2),0))</f>
        <v>0</v>
      </c>
      <c r="AD155" s="259">
        <f>IF(AND(NOT(_incrementaisPassadas),
      OR(
       AND(_semanaAtual&gt;Prevs!G$6,_tipo="Semanal"),
       AND(_mes&gt;AD$2,_tipo="Mensal")
      )), 0,
IF($G155&gt;0,INDEX($O$4:$Z$323,$G155,R$2),0)+IF($H155&gt;0,INDEX($O$4:$Z$323,$H155,R$2),0)+IF($I155&gt;0,INDEX($O$4:$Z$323,$I155,R$2),0)+IF($J155&gt;0,INDEX($O$4:$Z$323,$J155,R$2),0)+IF($K155&gt;0,INDEX($O$4:$Z$323,$K155,R$2),0)+IF($L155&gt;0,INDEX($O$4:$Z$323,$L155,R$2),0))</f>
        <v>0</v>
      </c>
      <c r="AE155" s="259">
        <f>IF(AND(NOT(_incrementaisPassadas),
      OR(
       AND(_semanaAtual&gt;Prevs!H$6,_tipo="Semanal"),
       AND(_mes&gt;AE$2,_tipo="Mensal")
      )), 0,
IF($G155&gt;0,INDEX($O$4:$Z$323,$G155,S$2),0)+IF($H155&gt;0,INDEX($O$4:$Z$323,$H155,S$2),0)+IF($I155&gt;0,INDEX($O$4:$Z$323,$I155,S$2),0)+IF($J155&gt;0,INDEX($O$4:$Z$323,$J155,S$2),0)+IF($K155&gt;0,INDEX($O$4:$Z$323,$K155,S$2),0)+IF($L155&gt;0,INDEX($O$4:$Z$323,$L155,S$2),0))</f>
        <v>0</v>
      </c>
      <c r="AF155" s="259">
        <f>IF(AND(NOT(_incrementaisPassadas),
      OR(
       AND(_semanaAtual&gt;Prevs!I$6,_tipo="Semanal"),
       AND(_mes&gt;AF$2,_tipo="Mensal")
      )), 0,
IF($G155&gt;0,INDEX($O$4:$Z$323,$G155,T$2),0)+IF($H155&gt;0,INDEX($O$4:$Z$323,$H155,T$2),0)+IF($I155&gt;0,INDEX($O$4:$Z$323,$I155,T$2),0)+IF($J155&gt;0,INDEX($O$4:$Z$323,$J155,T$2),0)+IF($K155&gt;0,INDEX($O$4:$Z$323,$K155,T$2),0)+IF($L155&gt;0,INDEX($O$4:$Z$323,$L155,T$2),0))</f>
        <v>0</v>
      </c>
      <c r="AG155" s="259">
        <f>IF(AND(NOT(_incrementaisPassadas),
      OR(
       AND(_semanaAtual&gt;Prevs!J$6,_tipo="Semanal"),
       AND(_mes&gt;AG$2,_tipo="Mensal")
      )), 0,
IF($G155&gt;0,INDEX($O$4:$Z$323,$G155,U$2),0)+IF($H155&gt;0,INDEX($O$4:$Z$323,$H155,U$2),0)+IF($I155&gt;0,INDEX($O$4:$Z$323,$I155,U$2),0)+IF($J155&gt;0,INDEX($O$4:$Z$323,$J155,U$2),0)+IF($K155&gt;0,INDEX($O$4:$Z$323,$K155,U$2),0)+IF($L155&gt;0,INDEX($O$4:$Z$323,$L155,U$2),0))</f>
        <v>0</v>
      </c>
      <c r="AH155" s="259">
        <f>IF(AND(NOT(_incrementaisPassadas),
      OR(
       AND(_semanaAtual&gt;Prevs!K$6,_tipo="Semanal"),
       AND(_mes&gt;AH$2,_tipo="Mensal")
      )), 0,
IF($G155&gt;0,INDEX($O$4:$Z$323,$G155,V$2),0)+IF($H155&gt;0,INDEX($O$4:$Z$323,$H155,V$2),0)+IF($I155&gt;0,INDEX($O$4:$Z$323,$I155,V$2),0)+IF($J155&gt;0,INDEX($O$4:$Z$323,$J155,V$2),0)+IF($K155&gt;0,INDEX($O$4:$Z$323,$K155,V$2),0)+IF($L155&gt;0,INDEX($O$4:$Z$323,$L155,V$2),0))</f>
        <v>0</v>
      </c>
      <c r="AI155" s="259">
        <f>IF(AND(NOT(_incrementaisPassadas),
      OR(
       AND(_semanaAtual&gt;Prevs!L$6,_tipo="Semanal"),
       AND(_mes&gt;AI$2,_tipo="Mensal")
      )), 0,
IF($G155&gt;0,INDEX($O$4:$Z$323,$G155,W$2),0)+IF($H155&gt;0,INDEX($O$4:$Z$323,$H155,W$2),0)+IF($I155&gt;0,INDEX($O$4:$Z$323,$I155,W$2),0)+IF($J155&gt;0,INDEX($O$4:$Z$323,$J155,W$2),0)+IF($K155&gt;0,INDEX($O$4:$Z$323,$K155,W$2),0)+IF($L155&gt;0,INDEX($O$4:$Z$323,$L155,W$2),0))</f>
        <v>0</v>
      </c>
      <c r="AJ155" s="259">
        <f>IF(AND(NOT(_incrementaisPassadas),
      OR(
       AND(_semanaAtual&gt;Prevs!M$6,_tipo="Semanal"),
       AND(_mes&gt;AJ$2,_tipo="Mensal")
      )), 0,
IF($G155&gt;0,INDEX($O$4:$Z$323,$G155,X$2),0)+IF($H155&gt;0,INDEX($O$4:$Z$323,$H155,X$2),0)+IF($I155&gt;0,INDEX($O$4:$Z$323,$I155,X$2),0)+IF($J155&gt;0,INDEX($O$4:$Z$323,$J155,X$2),0)+IF($K155&gt;0,INDEX($O$4:$Z$323,$K155,X$2),0)+IF($L155&gt;0,INDEX($O$4:$Z$323,$L155,X$2),0))</f>
        <v>0</v>
      </c>
      <c r="AK155" s="259">
        <f>IF(AND(NOT(_incrementaisPassadas),
      OR(
       AND(_semanaAtual&gt;Prevs!N$6,_tipo="Semanal"),
       AND(_mes&gt;AK$2,_tipo="Mensal")
      )), 0,
IF($G155&gt;0,INDEX($O$4:$Z$323,$G155,Y$2),0)+IF($H155&gt;0,INDEX($O$4:$Z$323,$H155,Y$2),0)+IF($I155&gt;0,INDEX($O$4:$Z$323,$I155,Y$2),0)+IF($J155&gt;0,INDEX($O$4:$Z$323,$J155,Y$2),0)+IF($K155&gt;0,INDEX($O$4:$Z$323,$K155,Y$2),0)+IF($L155&gt;0,INDEX($O$4:$Z$323,$L155,Y$2),0))</f>
        <v>0</v>
      </c>
      <c r="AL155" s="259">
        <f>IF(AND(NOT(_incrementaisPassadas),
      OR(
       AND(_semanaAtual&gt;Prevs!O$6,_tipo="Semanal"),
       AND(_mes&gt;AL$2,_tipo="Mensal")
      )), 0,
IF($G155&gt;0,INDEX($O$4:$Z$323,$G155,Z$2),0)+IF($H155&gt;0,INDEX($O$4:$Z$323,$H155,Z$2),0)+IF($I155&gt;0,INDEX($O$4:$Z$323,$I155,Z$2),0)+IF($J155&gt;0,INDEX($O$4:$Z$323,$J155,Z$2),0)+IF($K155&gt;0,INDEX($O$4:$Z$323,$K155,Z$2),0)+IF($L155&gt;0,INDEX($O$4:$Z$323,$L155,Z$2),0))</f>
        <v>0</v>
      </c>
      <c r="AM155" s="113">
        <f t="shared" si="24"/>
        <v>0</v>
      </c>
      <c r="AN155">
        <f t="shared" si="25"/>
        <v>0</v>
      </c>
      <c r="AO155">
        <f t="shared" si="26"/>
        <v>0</v>
      </c>
      <c r="AP155">
        <f t="shared" si="27"/>
        <v>0</v>
      </c>
      <c r="AQ155">
        <f t="shared" si="28"/>
        <v>0</v>
      </c>
      <c r="AR155">
        <f t="shared" si="29"/>
        <v>0</v>
      </c>
      <c r="AS155">
        <f t="shared" si="30"/>
        <v>0</v>
      </c>
      <c r="AT155">
        <f t="shared" si="31"/>
        <v>0</v>
      </c>
      <c r="AU155">
        <f t="shared" si="32"/>
        <v>0</v>
      </c>
      <c r="AV155">
        <f t="shared" si="33"/>
        <v>0</v>
      </c>
      <c r="AW155">
        <f t="shared" si="34"/>
        <v>0</v>
      </c>
      <c r="AX155">
        <f t="shared" si="35"/>
        <v>0</v>
      </c>
    </row>
    <row r="156" spans="1:55" hidden="1" x14ac:dyDescent="0.25">
      <c r="A156" s="113">
        <v>153</v>
      </c>
      <c r="B156" s="176"/>
      <c r="C156" s="113">
        <v>0</v>
      </c>
      <c r="D156" s="113">
        <v>0</v>
      </c>
      <c r="E156" s="113" t="s">
        <v>686</v>
      </c>
      <c r="F156" s="113" t="s">
        <v>686</v>
      </c>
      <c r="G156" s="357"/>
      <c r="N156" s="113">
        <f>MATCH(A156,Entrada!$A$53:$A$372,0)</f>
        <v>153</v>
      </c>
      <c r="O156">
        <f>IF(NOT(ISNA($N156)),INDEX(Entrada!$C$53:$N$372,$N156,O$2),0)</f>
        <v>0</v>
      </c>
      <c r="P156">
        <f>IF(NOT(ISNA($N156)),INDEX(Entrada!$C$53:$N$372,$N156,P$2),0)</f>
        <v>0</v>
      </c>
      <c r="Q156">
        <f>IF(NOT(ISNA($N156)),INDEX(Entrada!$C$53:$N$372,$N156,Q$2),0)</f>
        <v>0</v>
      </c>
      <c r="R156">
        <f>IF(NOT(ISNA($N156)),INDEX(Entrada!$C$53:$N$372,$N156,R$2),0)</f>
        <v>0</v>
      </c>
      <c r="S156">
        <f>IF(NOT(ISNA($N156)),INDEX(Entrada!$C$53:$N$372,$N156,S$2),0)</f>
        <v>0</v>
      </c>
      <c r="T156">
        <f>IF(NOT(ISNA($N156)),INDEX(Entrada!$C$53:$N$372,$N156,T$2),0)</f>
        <v>0</v>
      </c>
      <c r="U156">
        <f>IF(NOT(ISNA($N156)),INDEX(Entrada!$C$53:$N$372,$N156,U$2),0)</f>
        <v>0</v>
      </c>
      <c r="V156" s="192">
        <f>IF(NOT(ISNA($N156)),INDEX(Entrada!$C$53:$N$372,$N156,V$2),0)</f>
        <v>0</v>
      </c>
      <c r="W156" s="192">
        <f>IF(NOT(ISNA($N156)),INDEX(Entrada!$C$53:$N$372,$N156,W$2),0)</f>
        <v>0</v>
      </c>
      <c r="X156" s="192">
        <f>IF(NOT(ISNA($N156)),INDEX(Entrada!$C$53:$N$372,$N156,X$2),0)</f>
        <v>0</v>
      </c>
      <c r="Y156" s="192">
        <f>IF(NOT(ISNA($N156)),INDEX(Entrada!$C$53:$N$372,$N156,Y$2),0)</f>
        <v>0</v>
      </c>
      <c r="Z156" s="192">
        <f>IF(NOT(ISNA($N156)),INDEX(Entrada!$C$53:$N$372,$N156,Z$2),0)</f>
        <v>0</v>
      </c>
      <c r="AA156" s="259">
        <f>IF(AND(NOT(_incrementaisPassadas),
      OR(
       AND(_semanaAtual&gt;Prevs!D$6,_tipo="Semanal"),
       AND(_mes&gt;AA$2,_tipo="Mensal")
      )), 0,
IF($G156&gt;0,INDEX($O$4:$Z$323,$G156,O$2),0)+IF($H156&gt;0,INDEX($O$4:$Z$323,$H156,O$2),0)+IF($I156&gt;0,INDEX($O$4:$Z$323,$I156,O$2),0)+IF($J156&gt;0,INDEX($O$4:$Z$323,$J156,O$2),0)+IF($K156&gt;0,INDEX($O$4:$Z$323,$K156,O$2),0)+IF($L156&gt;0,INDEX($O$4:$Z$323,$L156,O$2),0))</f>
        <v>0</v>
      </c>
      <c r="AB156" s="259">
        <f>IF(AND(NOT(_incrementaisPassadas),
      OR(
       AND(_semanaAtual&gt;Prevs!E$6,_tipo="Semanal"),
       AND(_mes&gt;AB$2,_tipo="Mensal")
      )), 0,
IF($G156&gt;0,INDEX($O$4:$Z$323,$G156,P$2),0)+IF($H156&gt;0,INDEX($O$4:$Z$323,$H156,P$2),0)+IF($I156&gt;0,INDEX($O$4:$Z$323,$I156,P$2),0)+IF($J156&gt;0,INDEX($O$4:$Z$323,$J156,P$2),0)+IF($K156&gt;0,INDEX($O$4:$Z$323,$K156,P$2),0)+IF($L156&gt;0,INDEX($O$4:$Z$323,$L156,P$2),0))</f>
        <v>0</v>
      </c>
      <c r="AC156" s="259">
        <f>IF(AND(NOT(_incrementaisPassadas),
      OR(
       AND(_semanaAtual&gt;Prevs!F$6,_tipo="Semanal"),
       AND(_mes&gt;AC$2,_tipo="Mensal")
      )), 0,
IF($G156&gt;0,INDEX($O$4:$Z$323,$G156,Q$2),0)+IF($H156&gt;0,INDEX($O$4:$Z$323,$H156,Q$2),0)+IF($I156&gt;0,INDEX($O$4:$Z$323,$I156,Q$2),0)+IF($J156&gt;0,INDEX($O$4:$Z$323,$J156,Q$2),0)+IF($K156&gt;0,INDEX($O$4:$Z$323,$K156,Q$2),0)+IF($L156&gt;0,INDEX($O$4:$Z$323,$L156,Q$2),0))</f>
        <v>0</v>
      </c>
      <c r="AD156" s="259">
        <f>IF(AND(NOT(_incrementaisPassadas),
      OR(
       AND(_semanaAtual&gt;Prevs!G$6,_tipo="Semanal"),
       AND(_mes&gt;AD$2,_tipo="Mensal")
      )), 0,
IF($G156&gt;0,INDEX($O$4:$Z$323,$G156,R$2),0)+IF($H156&gt;0,INDEX($O$4:$Z$323,$H156,R$2),0)+IF($I156&gt;0,INDEX($O$4:$Z$323,$I156,R$2),0)+IF($J156&gt;0,INDEX($O$4:$Z$323,$J156,R$2),0)+IF($K156&gt;0,INDEX($O$4:$Z$323,$K156,R$2),0)+IF($L156&gt;0,INDEX($O$4:$Z$323,$L156,R$2),0))</f>
        <v>0</v>
      </c>
      <c r="AE156" s="259">
        <f>IF(AND(NOT(_incrementaisPassadas),
      OR(
       AND(_semanaAtual&gt;Prevs!H$6,_tipo="Semanal"),
       AND(_mes&gt;AE$2,_tipo="Mensal")
      )), 0,
IF($G156&gt;0,INDEX($O$4:$Z$323,$G156,S$2),0)+IF($H156&gt;0,INDEX($O$4:$Z$323,$H156,S$2),0)+IF($I156&gt;0,INDEX($O$4:$Z$323,$I156,S$2),0)+IF($J156&gt;0,INDEX($O$4:$Z$323,$J156,S$2),0)+IF($K156&gt;0,INDEX($O$4:$Z$323,$K156,S$2),0)+IF($L156&gt;0,INDEX($O$4:$Z$323,$L156,S$2),0))</f>
        <v>0</v>
      </c>
      <c r="AF156" s="259">
        <f>IF(AND(NOT(_incrementaisPassadas),
      OR(
       AND(_semanaAtual&gt;Prevs!I$6,_tipo="Semanal"),
       AND(_mes&gt;AF$2,_tipo="Mensal")
      )), 0,
IF($G156&gt;0,INDEX($O$4:$Z$323,$G156,T$2),0)+IF($H156&gt;0,INDEX($O$4:$Z$323,$H156,T$2),0)+IF($I156&gt;0,INDEX($O$4:$Z$323,$I156,T$2),0)+IF($J156&gt;0,INDEX($O$4:$Z$323,$J156,T$2),0)+IF($K156&gt;0,INDEX($O$4:$Z$323,$K156,T$2),0)+IF($L156&gt;0,INDEX($O$4:$Z$323,$L156,T$2),0))</f>
        <v>0</v>
      </c>
      <c r="AG156" s="259">
        <f>IF(AND(NOT(_incrementaisPassadas),
      OR(
       AND(_semanaAtual&gt;Prevs!J$6,_tipo="Semanal"),
       AND(_mes&gt;AG$2,_tipo="Mensal")
      )), 0,
IF($G156&gt;0,INDEX($O$4:$Z$323,$G156,U$2),0)+IF($H156&gt;0,INDEX($O$4:$Z$323,$H156,U$2),0)+IF($I156&gt;0,INDEX($O$4:$Z$323,$I156,U$2),0)+IF($J156&gt;0,INDEX($O$4:$Z$323,$J156,U$2),0)+IF($K156&gt;0,INDEX($O$4:$Z$323,$K156,U$2),0)+IF($L156&gt;0,INDEX($O$4:$Z$323,$L156,U$2),0))</f>
        <v>0</v>
      </c>
      <c r="AH156" s="259">
        <f>IF(AND(NOT(_incrementaisPassadas),
      OR(
       AND(_semanaAtual&gt;Prevs!K$6,_tipo="Semanal"),
       AND(_mes&gt;AH$2,_tipo="Mensal")
      )), 0,
IF($G156&gt;0,INDEX($O$4:$Z$323,$G156,V$2),0)+IF($H156&gt;0,INDEX($O$4:$Z$323,$H156,V$2),0)+IF($I156&gt;0,INDEX($O$4:$Z$323,$I156,V$2),0)+IF($J156&gt;0,INDEX($O$4:$Z$323,$J156,V$2),0)+IF($K156&gt;0,INDEX($O$4:$Z$323,$K156,V$2),0)+IF($L156&gt;0,INDEX($O$4:$Z$323,$L156,V$2),0))</f>
        <v>0</v>
      </c>
      <c r="AI156" s="259">
        <f>IF(AND(NOT(_incrementaisPassadas),
      OR(
       AND(_semanaAtual&gt;Prevs!L$6,_tipo="Semanal"),
       AND(_mes&gt;AI$2,_tipo="Mensal")
      )), 0,
IF($G156&gt;0,INDEX($O$4:$Z$323,$G156,W$2),0)+IF($H156&gt;0,INDEX($O$4:$Z$323,$H156,W$2),0)+IF($I156&gt;0,INDEX($O$4:$Z$323,$I156,W$2),0)+IF($J156&gt;0,INDEX($O$4:$Z$323,$J156,W$2),0)+IF($K156&gt;0,INDEX($O$4:$Z$323,$K156,W$2),0)+IF($L156&gt;0,INDEX($O$4:$Z$323,$L156,W$2),0))</f>
        <v>0</v>
      </c>
      <c r="AJ156" s="259">
        <f>IF(AND(NOT(_incrementaisPassadas),
      OR(
       AND(_semanaAtual&gt;Prevs!M$6,_tipo="Semanal"),
       AND(_mes&gt;AJ$2,_tipo="Mensal")
      )), 0,
IF($G156&gt;0,INDEX($O$4:$Z$323,$G156,X$2),0)+IF($H156&gt;0,INDEX($O$4:$Z$323,$H156,X$2),0)+IF($I156&gt;0,INDEX($O$4:$Z$323,$I156,X$2),0)+IF($J156&gt;0,INDEX($O$4:$Z$323,$J156,X$2),0)+IF($K156&gt;0,INDEX($O$4:$Z$323,$K156,X$2),0)+IF($L156&gt;0,INDEX($O$4:$Z$323,$L156,X$2),0))</f>
        <v>0</v>
      </c>
      <c r="AK156" s="259">
        <f>IF(AND(NOT(_incrementaisPassadas),
      OR(
       AND(_semanaAtual&gt;Prevs!N$6,_tipo="Semanal"),
       AND(_mes&gt;AK$2,_tipo="Mensal")
      )), 0,
IF($G156&gt;0,INDEX($O$4:$Z$323,$G156,Y$2),0)+IF($H156&gt;0,INDEX($O$4:$Z$323,$H156,Y$2),0)+IF($I156&gt;0,INDEX($O$4:$Z$323,$I156,Y$2),0)+IF($J156&gt;0,INDEX($O$4:$Z$323,$J156,Y$2),0)+IF($K156&gt;0,INDEX($O$4:$Z$323,$K156,Y$2),0)+IF($L156&gt;0,INDEX($O$4:$Z$323,$L156,Y$2),0))</f>
        <v>0</v>
      </c>
      <c r="AL156" s="259">
        <f>IF(AND(NOT(_incrementaisPassadas),
      OR(
       AND(_semanaAtual&gt;Prevs!O$6,_tipo="Semanal"),
       AND(_mes&gt;AL$2,_tipo="Mensal")
      )), 0,
IF($G156&gt;0,INDEX($O$4:$Z$323,$G156,Z$2),0)+IF($H156&gt;0,INDEX($O$4:$Z$323,$H156,Z$2),0)+IF($I156&gt;0,INDEX($O$4:$Z$323,$I156,Z$2),0)+IF($J156&gt;0,INDEX($O$4:$Z$323,$J156,Z$2),0)+IF($K156&gt;0,INDEX($O$4:$Z$323,$K156,Z$2),0)+IF($L156&gt;0,INDEX($O$4:$Z$323,$L156,Z$2),0))</f>
        <v>0</v>
      </c>
      <c r="AM156" s="113">
        <f t="shared" si="24"/>
        <v>0</v>
      </c>
      <c r="AN156">
        <f t="shared" si="25"/>
        <v>0</v>
      </c>
      <c r="AO156">
        <f t="shared" si="26"/>
        <v>0</v>
      </c>
      <c r="AP156">
        <f t="shared" si="27"/>
        <v>0</v>
      </c>
      <c r="AQ156">
        <f t="shared" si="28"/>
        <v>0</v>
      </c>
      <c r="AR156">
        <f t="shared" si="29"/>
        <v>0</v>
      </c>
      <c r="AS156">
        <f t="shared" si="30"/>
        <v>0</v>
      </c>
      <c r="AT156">
        <f t="shared" si="31"/>
        <v>0</v>
      </c>
      <c r="AU156">
        <f t="shared" si="32"/>
        <v>0</v>
      </c>
      <c r="AV156">
        <f t="shared" si="33"/>
        <v>0</v>
      </c>
      <c r="AW156">
        <f t="shared" si="34"/>
        <v>0</v>
      </c>
      <c r="AX156">
        <f t="shared" si="35"/>
        <v>0</v>
      </c>
    </row>
    <row r="157" spans="1:55" hidden="1" x14ac:dyDescent="0.25">
      <c r="A157" s="113">
        <v>154</v>
      </c>
      <c r="B157" s="176"/>
      <c r="C157" s="113">
        <v>0</v>
      </c>
      <c r="D157" s="113">
        <v>0</v>
      </c>
      <c r="E157" s="113" t="s">
        <v>686</v>
      </c>
      <c r="F157" s="113" t="s">
        <v>686</v>
      </c>
      <c r="G157" s="357"/>
      <c r="N157" s="113">
        <f>MATCH(A157,Entrada!$A$53:$A$372,0)</f>
        <v>154</v>
      </c>
      <c r="O157">
        <f>IF(NOT(ISNA($N157)),INDEX(Entrada!$C$53:$N$372,$N157,O$2),0)</f>
        <v>0</v>
      </c>
      <c r="P157">
        <f>IF(NOT(ISNA($N157)),INDEX(Entrada!$C$53:$N$372,$N157,P$2),0)</f>
        <v>0</v>
      </c>
      <c r="Q157">
        <f>IF(NOT(ISNA($N157)),INDEX(Entrada!$C$53:$N$372,$N157,Q$2),0)</f>
        <v>0</v>
      </c>
      <c r="R157">
        <f>IF(NOT(ISNA($N157)),INDEX(Entrada!$C$53:$N$372,$N157,R$2),0)</f>
        <v>0</v>
      </c>
      <c r="S157">
        <f>IF(NOT(ISNA($N157)),INDEX(Entrada!$C$53:$N$372,$N157,S$2),0)</f>
        <v>0</v>
      </c>
      <c r="T157">
        <f>IF(NOT(ISNA($N157)),INDEX(Entrada!$C$53:$N$372,$N157,T$2),0)</f>
        <v>0</v>
      </c>
      <c r="U157">
        <f>IF(NOT(ISNA($N157)),INDEX(Entrada!$C$53:$N$372,$N157,U$2),0)</f>
        <v>0</v>
      </c>
      <c r="V157" s="192">
        <f>IF(NOT(ISNA($N157)),INDEX(Entrada!$C$53:$N$372,$N157,V$2),0)</f>
        <v>0</v>
      </c>
      <c r="W157" s="192">
        <f>IF(NOT(ISNA($N157)),INDEX(Entrada!$C$53:$N$372,$N157,W$2),0)</f>
        <v>0</v>
      </c>
      <c r="X157" s="192">
        <f>IF(NOT(ISNA($N157)),INDEX(Entrada!$C$53:$N$372,$N157,X$2),0)</f>
        <v>0</v>
      </c>
      <c r="Y157" s="192">
        <f>IF(NOT(ISNA($N157)),INDEX(Entrada!$C$53:$N$372,$N157,Y$2),0)</f>
        <v>0</v>
      </c>
      <c r="Z157" s="192">
        <f>IF(NOT(ISNA($N157)),INDEX(Entrada!$C$53:$N$372,$N157,Z$2),0)</f>
        <v>0</v>
      </c>
      <c r="AA157" s="259">
        <f>IF(AND(NOT(_incrementaisPassadas),
      OR(
       AND(_semanaAtual&gt;Prevs!D$6,_tipo="Semanal"),
       AND(_mes&gt;AA$2,_tipo="Mensal")
      )), 0,
IF($G157&gt;0,INDEX($O$4:$Z$323,$G157,O$2),0)+IF($H157&gt;0,INDEX($O$4:$Z$323,$H157,O$2),0)+IF($I157&gt;0,INDEX($O$4:$Z$323,$I157,O$2),0)+IF($J157&gt;0,INDEX($O$4:$Z$323,$J157,O$2),0)+IF($K157&gt;0,INDEX($O$4:$Z$323,$K157,O$2),0)+IF($L157&gt;0,INDEX($O$4:$Z$323,$L157,O$2),0))</f>
        <v>0</v>
      </c>
      <c r="AB157" s="259">
        <f>IF(AND(NOT(_incrementaisPassadas),
      OR(
       AND(_semanaAtual&gt;Prevs!E$6,_tipo="Semanal"),
       AND(_mes&gt;AB$2,_tipo="Mensal")
      )), 0,
IF($G157&gt;0,INDEX($O$4:$Z$323,$G157,P$2),0)+IF($H157&gt;0,INDEX($O$4:$Z$323,$H157,P$2),0)+IF($I157&gt;0,INDEX($O$4:$Z$323,$I157,P$2),0)+IF($J157&gt;0,INDEX($O$4:$Z$323,$J157,P$2),0)+IF($K157&gt;0,INDEX($O$4:$Z$323,$K157,P$2),0)+IF($L157&gt;0,INDEX($O$4:$Z$323,$L157,P$2),0))</f>
        <v>0</v>
      </c>
      <c r="AC157" s="259">
        <f>IF(AND(NOT(_incrementaisPassadas),
      OR(
       AND(_semanaAtual&gt;Prevs!F$6,_tipo="Semanal"),
       AND(_mes&gt;AC$2,_tipo="Mensal")
      )), 0,
IF($G157&gt;0,INDEX($O$4:$Z$323,$G157,Q$2),0)+IF($H157&gt;0,INDEX($O$4:$Z$323,$H157,Q$2),0)+IF($I157&gt;0,INDEX($O$4:$Z$323,$I157,Q$2),0)+IF($J157&gt;0,INDEX($O$4:$Z$323,$J157,Q$2),0)+IF($K157&gt;0,INDEX($O$4:$Z$323,$K157,Q$2),0)+IF($L157&gt;0,INDEX($O$4:$Z$323,$L157,Q$2),0))</f>
        <v>0</v>
      </c>
      <c r="AD157" s="259">
        <f>IF(AND(NOT(_incrementaisPassadas),
      OR(
       AND(_semanaAtual&gt;Prevs!G$6,_tipo="Semanal"),
       AND(_mes&gt;AD$2,_tipo="Mensal")
      )), 0,
IF($G157&gt;0,INDEX($O$4:$Z$323,$G157,R$2),0)+IF($H157&gt;0,INDEX($O$4:$Z$323,$H157,R$2),0)+IF($I157&gt;0,INDEX($O$4:$Z$323,$I157,R$2),0)+IF($J157&gt;0,INDEX($O$4:$Z$323,$J157,R$2),0)+IF($K157&gt;0,INDEX($O$4:$Z$323,$K157,R$2),0)+IF($L157&gt;0,INDEX($O$4:$Z$323,$L157,R$2),0))</f>
        <v>0</v>
      </c>
      <c r="AE157" s="259">
        <f>IF(AND(NOT(_incrementaisPassadas),
      OR(
       AND(_semanaAtual&gt;Prevs!H$6,_tipo="Semanal"),
       AND(_mes&gt;AE$2,_tipo="Mensal")
      )), 0,
IF($G157&gt;0,INDEX($O$4:$Z$323,$G157,S$2),0)+IF($H157&gt;0,INDEX($O$4:$Z$323,$H157,S$2),0)+IF($I157&gt;0,INDEX($O$4:$Z$323,$I157,S$2),0)+IF($J157&gt;0,INDEX($O$4:$Z$323,$J157,S$2),0)+IF($K157&gt;0,INDEX($O$4:$Z$323,$K157,S$2),0)+IF($L157&gt;0,INDEX($O$4:$Z$323,$L157,S$2),0))</f>
        <v>0</v>
      </c>
      <c r="AF157" s="259">
        <f>IF(AND(NOT(_incrementaisPassadas),
      OR(
       AND(_semanaAtual&gt;Prevs!I$6,_tipo="Semanal"),
       AND(_mes&gt;AF$2,_tipo="Mensal")
      )), 0,
IF($G157&gt;0,INDEX($O$4:$Z$323,$G157,T$2),0)+IF($H157&gt;0,INDEX($O$4:$Z$323,$H157,T$2),0)+IF($I157&gt;0,INDEX($O$4:$Z$323,$I157,T$2),0)+IF($J157&gt;0,INDEX($O$4:$Z$323,$J157,T$2),0)+IF($K157&gt;0,INDEX($O$4:$Z$323,$K157,T$2),0)+IF($L157&gt;0,INDEX($O$4:$Z$323,$L157,T$2),0))</f>
        <v>0</v>
      </c>
      <c r="AG157" s="259">
        <f>IF(AND(NOT(_incrementaisPassadas),
      OR(
       AND(_semanaAtual&gt;Prevs!J$6,_tipo="Semanal"),
       AND(_mes&gt;AG$2,_tipo="Mensal")
      )), 0,
IF($G157&gt;0,INDEX($O$4:$Z$323,$G157,U$2),0)+IF($H157&gt;0,INDEX($O$4:$Z$323,$H157,U$2),0)+IF($I157&gt;0,INDEX($O$4:$Z$323,$I157,U$2),0)+IF($J157&gt;0,INDEX($O$4:$Z$323,$J157,U$2),0)+IF($K157&gt;0,INDEX($O$4:$Z$323,$K157,U$2),0)+IF($L157&gt;0,INDEX($O$4:$Z$323,$L157,U$2),0))</f>
        <v>0</v>
      </c>
      <c r="AH157" s="259">
        <f>IF(AND(NOT(_incrementaisPassadas),
      OR(
       AND(_semanaAtual&gt;Prevs!K$6,_tipo="Semanal"),
       AND(_mes&gt;AH$2,_tipo="Mensal")
      )), 0,
IF($G157&gt;0,INDEX($O$4:$Z$323,$G157,V$2),0)+IF($H157&gt;0,INDEX($O$4:$Z$323,$H157,V$2),0)+IF($I157&gt;0,INDEX($O$4:$Z$323,$I157,V$2),0)+IF($J157&gt;0,INDEX($O$4:$Z$323,$J157,V$2),0)+IF($K157&gt;0,INDEX($O$4:$Z$323,$K157,V$2),0)+IF($L157&gt;0,INDEX($O$4:$Z$323,$L157,V$2),0))</f>
        <v>0</v>
      </c>
      <c r="AI157" s="259">
        <f>IF(AND(NOT(_incrementaisPassadas),
      OR(
       AND(_semanaAtual&gt;Prevs!L$6,_tipo="Semanal"),
       AND(_mes&gt;AI$2,_tipo="Mensal")
      )), 0,
IF($G157&gt;0,INDEX($O$4:$Z$323,$G157,W$2),0)+IF($H157&gt;0,INDEX($O$4:$Z$323,$H157,W$2),0)+IF($I157&gt;0,INDEX($O$4:$Z$323,$I157,W$2),0)+IF($J157&gt;0,INDEX($O$4:$Z$323,$J157,W$2),0)+IF($K157&gt;0,INDEX($O$4:$Z$323,$K157,W$2),0)+IF($L157&gt;0,INDEX($O$4:$Z$323,$L157,W$2),0))</f>
        <v>0</v>
      </c>
      <c r="AJ157" s="259">
        <f>IF(AND(NOT(_incrementaisPassadas),
      OR(
       AND(_semanaAtual&gt;Prevs!M$6,_tipo="Semanal"),
       AND(_mes&gt;AJ$2,_tipo="Mensal")
      )), 0,
IF($G157&gt;0,INDEX($O$4:$Z$323,$G157,X$2),0)+IF($H157&gt;0,INDEX($O$4:$Z$323,$H157,X$2),0)+IF($I157&gt;0,INDEX($O$4:$Z$323,$I157,X$2),0)+IF($J157&gt;0,INDEX($O$4:$Z$323,$J157,X$2),0)+IF($K157&gt;0,INDEX($O$4:$Z$323,$K157,X$2),0)+IF($L157&gt;0,INDEX($O$4:$Z$323,$L157,X$2),0))</f>
        <v>0</v>
      </c>
      <c r="AK157" s="259">
        <f>IF(AND(NOT(_incrementaisPassadas),
      OR(
       AND(_semanaAtual&gt;Prevs!N$6,_tipo="Semanal"),
       AND(_mes&gt;AK$2,_tipo="Mensal")
      )), 0,
IF($G157&gt;0,INDEX($O$4:$Z$323,$G157,Y$2),0)+IF($H157&gt;0,INDEX($O$4:$Z$323,$H157,Y$2),0)+IF($I157&gt;0,INDEX($O$4:$Z$323,$I157,Y$2),0)+IF($J157&gt;0,INDEX($O$4:$Z$323,$J157,Y$2),0)+IF($K157&gt;0,INDEX($O$4:$Z$323,$K157,Y$2),0)+IF($L157&gt;0,INDEX($O$4:$Z$323,$L157,Y$2),0))</f>
        <v>0</v>
      </c>
      <c r="AL157" s="259">
        <f>IF(AND(NOT(_incrementaisPassadas),
      OR(
       AND(_semanaAtual&gt;Prevs!O$6,_tipo="Semanal"),
       AND(_mes&gt;AL$2,_tipo="Mensal")
      )), 0,
IF($G157&gt;0,INDEX($O$4:$Z$323,$G157,Z$2),0)+IF($H157&gt;0,INDEX($O$4:$Z$323,$H157,Z$2),0)+IF($I157&gt;0,INDEX($O$4:$Z$323,$I157,Z$2),0)+IF($J157&gt;0,INDEX($O$4:$Z$323,$J157,Z$2),0)+IF($K157&gt;0,INDEX($O$4:$Z$323,$K157,Z$2),0)+IF($L157&gt;0,INDEX($O$4:$Z$323,$L157,Z$2),0))</f>
        <v>0</v>
      </c>
      <c r="AM157" s="113">
        <f t="shared" si="24"/>
        <v>0</v>
      </c>
      <c r="AN157">
        <f t="shared" si="25"/>
        <v>0</v>
      </c>
      <c r="AO157">
        <f t="shared" si="26"/>
        <v>0</v>
      </c>
      <c r="AP157">
        <f t="shared" si="27"/>
        <v>0</v>
      </c>
      <c r="AQ157">
        <f t="shared" si="28"/>
        <v>0</v>
      </c>
      <c r="AR157">
        <f t="shared" si="29"/>
        <v>0</v>
      </c>
      <c r="AS157">
        <f t="shared" si="30"/>
        <v>0</v>
      </c>
      <c r="AT157">
        <f t="shared" si="31"/>
        <v>0</v>
      </c>
      <c r="AU157">
        <f t="shared" si="32"/>
        <v>0</v>
      </c>
      <c r="AV157">
        <f t="shared" si="33"/>
        <v>0</v>
      </c>
      <c r="AW157">
        <f t="shared" si="34"/>
        <v>0</v>
      </c>
      <c r="AX157">
        <f t="shared" si="35"/>
        <v>0</v>
      </c>
    </row>
    <row r="158" spans="1:55" hidden="1" x14ac:dyDescent="0.25">
      <c r="A158" s="113">
        <v>155</v>
      </c>
      <c r="B158" s="176" t="s">
        <v>156</v>
      </c>
      <c r="C158" s="113">
        <v>1931</v>
      </c>
      <c r="D158" s="113">
        <v>2013</v>
      </c>
      <c r="E158" s="177" t="s">
        <v>20</v>
      </c>
      <c r="F158" s="177" t="s">
        <v>367</v>
      </c>
      <c r="G158" s="357"/>
      <c r="H158" s="333"/>
      <c r="N158" s="113">
        <f>MATCH(A158,Entrada!$A$53:$A$372,0)</f>
        <v>155</v>
      </c>
      <c r="O158">
        <f>IF(NOT(ISNA($N158)),INDEX(Entrada!$C$53:$N$372,$N158,O$2),0)</f>
        <v>325</v>
      </c>
      <c r="P158">
        <f>IF(NOT(ISNA($N158)),INDEX(Entrada!$C$53:$N$372,$N158,P$2),0)</f>
        <v>277</v>
      </c>
      <c r="Q158">
        <f>IF(NOT(ISNA($N158)),INDEX(Entrada!$C$53:$N$372,$N158,Q$2),0)</f>
        <v>237</v>
      </c>
      <c r="R158">
        <f>IF(NOT(ISNA($N158)),INDEX(Entrada!$C$53:$N$372,$N158,R$2),0)</f>
        <v>156</v>
      </c>
      <c r="S158">
        <f>IF(NOT(ISNA($N158)),INDEX(Entrada!$C$53:$N$372,$N158,S$2),0)</f>
        <v>108</v>
      </c>
      <c r="T158">
        <f>IF(NOT(ISNA($N158)),INDEX(Entrada!$C$53:$N$372,$N158,T$2),0)</f>
        <v>88</v>
      </c>
      <c r="U158">
        <f>IF(NOT(ISNA($N158)),INDEX(Entrada!$C$53:$N$372,$N158,U$2),0)</f>
        <v>72</v>
      </c>
      <c r="V158" s="192">
        <f>IF(NOT(ISNA($N158)),INDEX(Entrada!$C$53:$N$372,$N158,V$2),0)</f>
        <v>61</v>
      </c>
      <c r="W158" s="192">
        <f>IF(NOT(ISNA($N158)),INDEX(Entrada!$C$53:$N$372,$N158,W$2),0)</f>
        <v>59</v>
      </c>
      <c r="X158" s="192">
        <f>IF(NOT(ISNA($N158)),INDEX(Entrada!$C$53:$N$372,$N158,X$2),0)</f>
        <v>75</v>
      </c>
      <c r="Y158" s="192">
        <f>IF(NOT(ISNA($N158)),INDEX(Entrada!$C$53:$N$372,$N158,Y$2),0)</f>
        <v>129</v>
      </c>
      <c r="Z158" s="192">
        <f>IF(NOT(ISNA($N158)),INDEX(Entrada!$C$53:$N$372,$N158,Z$2),0)</f>
        <v>247</v>
      </c>
      <c r="AA158" s="259">
        <f>IF(AND(NOT(_incrementaisPassadas),
      OR(
       AND(_semanaAtual&gt;Prevs!D$6,_tipo="Semanal"),
       AND(_mes&gt;AA$2,_tipo="Mensal")
      )), 0,
IF($G158&gt;0,INDEX($O$4:$Z$323,$G158,O$2),0)+IF($H158&gt;0,INDEX($O$4:$Z$323,$H158,O$2),0)+IF($I158&gt;0,INDEX($O$4:$Z$323,$I158,O$2),0)+IF($J158&gt;0,INDEX($O$4:$Z$323,$J158,O$2),0)+IF($K158&gt;0,INDEX($O$4:$Z$323,$K158,O$2),0)+IF($L158&gt;0,INDEX($O$4:$Z$323,$L158,O$2),0))</f>
        <v>0</v>
      </c>
      <c r="AB158" s="259">
        <f>IF(AND(NOT(_incrementaisPassadas),
      OR(
       AND(_semanaAtual&gt;Prevs!E$6,_tipo="Semanal"),
       AND(_mes&gt;AB$2,_tipo="Mensal")
      )), 0,
IF($G158&gt;0,INDEX($O$4:$Z$323,$G158,P$2),0)+IF($H158&gt;0,INDEX($O$4:$Z$323,$H158,P$2),0)+IF($I158&gt;0,INDEX($O$4:$Z$323,$I158,P$2),0)+IF($J158&gt;0,INDEX($O$4:$Z$323,$J158,P$2),0)+IF($K158&gt;0,INDEX($O$4:$Z$323,$K158,P$2),0)+IF($L158&gt;0,INDEX($O$4:$Z$323,$L158,P$2),0))</f>
        <v>0</v>
      </c>
      <c r="AC158" s="259">
        <f>IF(AND(NOT(_incrementaisPassadas),
      OR(
       AND(_semanaAtual&gt;Prevs!F$6,_tipo="Semanal"),
       AND(_mes&gt;AC$2,_tipo="Mensal")
      )), 0,
IF($G158&gt;0,INDEX($O$4:$Z$323,$G158,Q$2),0)+IF($H158&gt;0,INDEX($O$4:$Z$323,$H158,Q$2),0)+IF($I158&gt;0,INDEX($O$4:$Z$323,$I158,Q$2),0)+IF($J158&gt;0,INDEX($O$4:$Z$323,$J158,Q$2),0)+IF($K158&gt;0,INDEX($O$4:$Z$323,$K158,Q$2),0)+IF($L158&gt;0,INDEX($O$4:$Z$323,$L158,Q$2),0))</f>
        <v>0</v>
      </c>
      <c r="AD158" s="259">
        <f>IF(AND(NOT(_incrementaisPassadas),
      OR(
       AND(_semanaAtual&gt;Prevs!G$6,_tipo="Semanal"),
       AND(_mes&gt;AD$2,_tipo="Mensal")
      )), 0,
IF($G158&gt;0,INDEX($O$4:$Z$323,$G158,R$2),0)+IF($H158&gt;0,INDEX($O$4:$Z$323,$H158,R$2),0)+IF($I158&gt;0,INDEX($O$4:$Z$323,$I158,R$2),0)+IF($J158&gt;0,INDEX($O$4:$Z$323,$J158,R$2),0)+IF($K158&gt;0,INDEX($O$4:$Z$323,$K158,R$2),0)+IF($L158&gt;0,INDEX($O$4:$Z$323,$L158,R$2),0))</f>
        <v>0</v>
      </c>
      <c r="AE158" s="259">
        <f>IF(AND(NOT(_incrementaisPassadas),
      OR(
       AND(_semanaAtual&gt;Prevs!H$6,_tipo="Semanal"),
       AND(_mes&gt;AE$2,_tipo="Mensal")
      )), 0,
IF($G158&gt;0,INDEX($O$4:$Z$323,$G158,S$2),0)+IF($H158&gt;0,INDEX($O$4:$Z$323,$H158,S$2),0)+IF($I158&gt;0,INDEX($O$4:$Z$323,$I158,S$2),0)+IF($J158&gt;0,INDEX($O$4:$Z$323,$J158,S$2),0)+IF($K158&gt;0,INDEX($O$4:$Z$323,$K158,S$2),0)+IF($L158&gt;0,INDEX($O$4:$Z$323,$L158,S$2),0))</f>
        <v>0</v>
      </c>
      <c r="AF158" s="259">
        <f>IF(AND(NOT(_incrementaisPassadas),
      OR(
       AND(_semanaAtual&gt;Prevs!I$6,_tipo="Semanal"),
       AND(_mes&gt;AF$2,_tipo="Mensal")
      )), 0,
IF($G158&gt;0,INDEX($O$4:$Z$323,$G158,T$2),0)+IF($H158&gt;0,INDEX($O$4:$Z$323,$H158,T$2),0)+IF($I158&gt;0,INDEX($O$4:$Z$323,$I158,T$2),0)+IF($J158&gt;0,INDEX($O$4:$Z$323,$J158,T$2),0)+IF($K158&gt;0,INDEX($O$4:$Z$323,$K158,T$2),0)+IF($L158&gt;0,INDEX($O$4:$Z$323,$L158,T$2),0))</f>
        <v>0</v>
      </c>
      <c r="AG158" s="259">
        <f>IF(AND(NOT(_incrementaisPassadas),
      OR(
       AND(_semanaAtual&gt;Prevs!J$6,_tipo="Semanal"),
       AND(_mes&gt;AG$2,_tipo="Mensal")
      )), 0,
IF($G158&gt;0,INDEX($O$4:$Z$323,$G158,U$2),0)+IF($H158&gt;0,INDEX($O$4:$Z$323,$H158,U$2),0)+IF($I158&gt;0,INDEX($O$4:$Z$323,$I158,U$2),0)+IF($J158&gt;0,INDEX($O$4:$Z$323,$J158,U$2),0)+IF($K158&gt;0,INDEX($O$4:$Z$323,$K158,U$2),0)+IF($L158&gt;0,INDEX($O$4:$Z$323,$L158,U$2),0))</f>
        <v>0</v>
      </c>
      <c r="AH158" s="259">
        <f>IF(AND(NOT(_incrementaisPassadas),
      OR(
       AND(_semanaAtual&gt;Prevs!K$6,_tipo="Semanal"),
       AND(_mes&gt;AH$2,_tipo="Mensal")
      )), 0,
IF($G158&gt;0,INDEX($O$4:$Z$323,$G158,V$2),0)+IF($H158&gt;0,INDEX($O$4:$Z$323,$H158,V$2),0)+IF($I158&gt;0,INDEX($O$4:$Z$323,$I158,V$2),0)+IF($J158&gt;0,INDEX($O$4:$Z$323,$J158,V$2),0)+IF($K158&gt;0,INDEX($O$4:$Z$323,$K158,V$2),0)+IF($L158&gt;0,INDEX($O$4:$Z$323,$L158,V$2),0))</f>
        <v>0</v>
      </c>
      <c r="AI158" s="259">
        <f>IF(AND(NOT(_incrementaisPassadas),
      OR(
       AND(_semanaAtual&gt;Prevs!L$6,_tipo="Semanal"),
       AND(_mes&gt;AI$2,_tipo="Mensal")
      )), 0,
IF($G158&gt;0,INDEX($O$4:$Z$323,$G158,W$2),0)+IF($H158&gt;0,INDEX($O$4:$Z$323,$H158,W$2),0)+IF($I158&gt;0,INDEX($O$4:$Z$323,$I158,W$2),0)+IF($J158&gt;0,INDEX($O$4:$Z$323,$J158,W$2),0)+IF($K158&gt;0,INDEX($O$4:$Z$323,$K158,W$2),0)+IF($L158&gt;0,INDEX($O$4:$Z$323,$L158,W$2),0))</f>
        <v>0</v>
      </c>
      <c r="AJ158" s="259">
        <f>IF(AND(NOT(_incrementaisPassadas),
      OR(
       AND(_semanaAtual&gt;Prevs!M$6,_tipo="Semanal"),
       AND(_mes&gt;AJ$2,_tipo="Mensal")
      )), 0,
IF($G158&gt;0,INDEX($O$4:$Z$323,$G158,X$2),0)+IF($H158&gt;0,INDEX($O$4:$Z$323,$H158,X$2),0)+IF($I158&gt;0,INDEX($O$4:$Z$323,$I158,X$2),0)+IF($J158&gt;0,INDEX($O$4:$Z$323,$J158,X$2),0)+IF($K158&gt;0,INDEX($O$4:$Z$323,$K158,X$2),0)+IF($L158&gt;0,INDEX($O$4:$Z$323,$L158,X$2),0))</f>
        <v>0</v>
      </c>
      <c r="AK158" s="259">
        <f>IF(AND(NOT(_incrementaisPassadas),
      OR(
       AND(_semanaAtual&gt;Prevs!N$6,_tipo="Semanal"),
       AND(_mes&gt;AK$2,_tipo="Mensal")
      )), 0,
IF($G158&gt;0,INDEX($O$4:$Z$323,$G158,Y$2),0)+IF($H158&gt;0,INDEX($O$4:$Z$323,$H158,Y$2),0)+IF($I158&gt;0,INDEX($O$4:$Z$323,$I158,Y$2),0)+IF($J158&gt;0,INDEX($O$4:$Z$323,$J158,Y$2),0)+IF($K158&gt;0,INDEX($O$4:$Z$323,$K158,Y$2),0)+IF($L158&gt;0,INDEX($O$4:$Z$323,$L158,Y$2),0))</f>
        <v>0</v>
      </c>
      <c r="AL158" s="259">
        <f>IF(AND(NOT(_incrementaisPassadas),
      OR(
       AND(_semanaAtual&gt;Prevs!O$6,_tipo="Semanal"),
       AND(_mes&gt;AL$2,_tipo="Mensal")
      )), 0,
IF($G158&gt;0,INDEX($O$4:$Z$323,$G158,Z$2),0)+IF($H158&gt;0,INDEX($O$4:$Z$323,$H158,Z$2),0)+IF($I158&gt;0,INDEX($O$4:$Z$323,$I158,Z$2),0)+IF($J158&gt;0,INDEX($O$4:$Z$323,$J158,Z$2),0)+IF($K158&gt;0,INDEX($O$4:$Z$323,$K158,Z$2),0)+IF($L158&gt;0,INDEX($O$4:$Z$323,$L158,Z$2),0))</f>
        <v>0</v>
      </c>
      <c r="AM158" s="113">
        <f t="shared" si="24"/>
        <v>325</v>
      </c>
      <c r="AN158">
        <f t="shared" si="25"/>
        <v>277</v>
      </c>
      <c r="AO158">
        <f t="shared" si="26"/>
        <v>237</v>
      </c>
      <c r="AP158">
        <f t="shared" si="27"/>
        <v>156</v>
      </c>
      <c r="AQ158">
        <f t="shared" si="28"/>
        <v>108</v>
      </c>
      <c r="AR158">
        <f t="shared" si="29"/>
        <v>88</v>
      </c>
      <c r="AS158">
        <f t="shared" si="30"/>
        <v>72</v>
      </c>
      <c r="AT158">
        <f t="shared" si="31"/>
        <v>61</v>
      </c>
      <c r="AU158">
        <f t="shared" si="32"/>
        <v>59</v>
      </c>
      <c r="AV158">
        <f t="shared" si="33"/>
        <v>75</v>
      </c>
      <c r="AW158">
        <f t="shared" si="34"/>
        <v>129</v>
      </c>
      <c r="AX158">
        <f t="shared" si="35"/>
        <v>247</v>
      </c>
    </row>
    <row r="159" spans="1:55" hidden="1" x14ac:dyDescent="0.25">
      <c r="A159" s="113">
        <v>156</v>
      </c>
      <c r="B159" s="176" t="s">
        <v>610</v>
      </c>
      <c r="C159" s="113">
        <v>1931</v>
      </c>
      <c r="D159" s="113">
        <v>2013</v>
      </c>
      <c r="E159" s="177" t="s">
        <v>20</v>
      </c>
      <c r="F159" s="177" t="s">
        <v>366</v>
      </c>
      <c r="G159" s="357"/>
      <c r="N159" s="113">
        <f>MATCH(A159,Entrada!$A$53:$A$372,0)</f>
        <v>156</v>
      </c>
      <c r="O159">
        <f>IF(NOT(ISNA($N159)),INDEX(Entrada!$C$53:$N$372,$N159,O$2),0)</f>
        <v>1442</v>
      </c>
      <c r="P159">
        <f>IF(NOT(ISNA($N159)),INDEX(Entrada!$C$53:$N$372,$N159,P$2),0)</f>
        <v>1337</v>
      </c>
      <c r="Q159">
        <f>IF(NOT(ISNA($N159)),INDEX(Entrada!$C$53:$N$372,$N159,Q$2),0)</f>
        <v>1115</v>
      </c>
      <c r="R159">
        <f>IF(NOT(ISNA($N159)),INDEX(Entrada!$C$53:$N$372,$N159,R$2),0)</f>
        <v>739</v>
      </c>
      <c r="S159">
        <f>IF(NOT(ISNA($N159)),INDEX(Entrada!$C$53:$N$372,$N159,S$2),0)</f>
        <v>443</v>
      </c>
      <c r="T159">
        <f>IF(NOT(ISNA($N159)),INDEX(Entrada!$C$53:$N$372,$N159,T$2),0)</f>
        <v>334</v>
      </c>
      <c r="U159">
        <f>IF(NOT(ISNA($N159)),INDEX(Entrada!$C$53:$N$372,$N159,U$2),0)</f>
        <v>268</v>
      </c>
      <c r="V159" s="192">
        <f>IF(NOT(ISNA($N159)),INDEX(Entrada!$C$53:$N$372,$N159,V$2),0)</f>
        <v>219</v>
      </c>
      <c r="W159" s="192">
        <f>IF(NOT(ISNA($N159)),INDEX(Entrada!$C$53:$N$372,$N159,W$2),0)</f>
        <v>214</v>
      </c>
      <c r="X159" s="192">
        <f>IF(NOT(ISNA($N159)),INDEX(Entrada!$C$53:$N$372,$N159,X$2),0)</f>
        <v>290</v>
      </c>
      <c r="Y159" s="192">
        <f>IF(NOT(ISNA($N159)),INDEX(Entrada!$C$53:$N$372,$N159,Y$2),0)</f>
        <v>585</v>
      </c>
      <c r="Z159" s="192">
        <f>IF(NOT(ISNA($N159)),INDEX(Entrada!$C$53:$N$372,$N159,Z$2),0)</f>
        <v>1092</v>
      </c>
      <c r="AA159" s="259">
        <f>IF(AND(NOT(_incrementaisPassadas),
      OR(
       AND(_semanaAtual&gt;Prevs!D$6,_tipo="Semanal"),
       AND(_mes&gt;AA$2,_tipo="Mensal")
      )), 0,
IF($G159&gt;0,INDEX($O$4:$Z$323,$G159,O$2),0)+IF($H159&gt;0,INDEX($O$4:$Z$323,$H159,O$2),0)+IF($I159&gt;0,INDEX($O$4:$Z$323,$I159,O$2),0)+IF($J159&gt;0,INDEX($O$4:$Z$323,$J159,O$2),0)+IF($K159&gt;0,INDEX($O$4:$Z$323,$K159,O$2),0)+IF($L159&gt;0,INDEX($O$4:$Z$323,$L159,O$2),0))</f>
        <v>0</v>
      </c>
      <c r="AB159" s="259">
        <f>IF(AND(NOT(_incrementaisPassadas),
      OR(
       AND(_semanaAtual&gt;Prevs!E$6,_tipo="Semanal"),
       AND(_mes&gt;AB$2,_tipo="Mensal")
      )), 0,
IF($G159&gt;0,INDEX($O$4:$Z$323,$G159,P$2),0)+IF($H159&gt;0,INDEX($O$4:$Z$323,$H159,P$2),0)+IF($I159&gt;0,INDEX($O$4:$Z$323,$I159,P$2),0)+IF($J159&gt;0,INDEX($O$4:$Z$323,$J159,P$2),0)+IF($K159&gt;0,INDEX($O$4:$Z$323,$K159,P$2),0)+IF($L159&gt;0,INDEX($O$4:$Z$323,$L159,P$2),0))</f>
        <v>0</v>
      </c>
      <c r="AC159" s="259">
        <f>IF(AND(NOT(_incrementaisPassadas),
      OR(
       AND(_semanaAtual&gt;Prevs!F$6,_tipo="Semanal"),
       AND(_mes&gt;AC$2,_tipo="Mensal")
      )), 0,
IF($G159&gt;0,INDEX($O$4:$Z$323,$G159,Q$2),0)+IF($H159&gt;0,INDEX($O$4:$Z$323,$H159,Q$2),0)+IF($I159&gt;0,INDEX($O$4:$Z$323,$I159,Q$2),0)+IF($J159&gt;0,INDEX($O$4:$Z$323,$J159,Q$2),0)+IF($K159&gt;0,INDEX($O$4:$Z$323,$K159,Q$2),0)+IF($L159&gt;0,INDEX($O$4:$Z$323,$L159,Q$2),0))</f>
        <v>0</v>
      </c>
      <c r="AD159" s="259">
        <f>IF(AND(NOT(_incrementaisPassadas),
      OR(
       AND(_semanaAtual&gt;Prevs!G$6,_tipo="Semanal"),
       AND(_mes&gt;AD$2,_tipo="Mensal")
      )), 0,
IF($G159&gt;0,INDEX($O$4:$Z$323,$G159,R$2),0)+IF($H159&gt;0,INDEX($O$4:$Z$323,$H159,R$2),0)+IF($I159&gt;0,INDEX($O$4:$Z$323,$I159,R$2),0)+IF($J159&gt;0,INDEX($O$4:$Z$323,$J159,R$2),0)+IF($K159&gt;0,INDEX($O$4:$Z$323,$K159,R$2),0)+IF($L159&gt;0,INDEX($O$4:$Z$323,$L159,R$2),0))</f>
        <v>0</v>
      </c>
      <c r="AE159" s="259">
        <f>IF(AND(NOT(_incrementaisPassadas),
      OR(
       AND(_semanaAtual&gt;Prevs!H$6,_tipo="Semanal"),
       AND(_mes&gt;AE$2,_tipo="Mensal")
      )), 0,
IF($G159&gt;0,INDEX($O$4:$Z$323,$G159,S$2),0)+IF($H159&gt;0,INDEX($O$4:$Z$323,$H159,S$2),0)+IF($I159&gt;0,INDEX($O$4:$Z$323,$I159,S$2),0)+IF($J159&gt;0,INDEX($O$4:$Z$323,$J159,S$2),0)+IF($K159&gt;0,INDEX($O$4:$Z$323,$K159,S$2),0)+IF($L159&gt;0,INDEX($O$4:$Z$323,$L159,S$2),0))</f>
        <v>0</v>
      </c>
      <c r="AF159" s="259">
        <f>IF(AND(NOT(_incrementaisPassadas),
      OR(
       AND(_semanaAtual&gt;Prevs!I$6,_tipo="Semanal"),
       AND(_mes&gt;AF$2,_tipo="Mensal")
      )), 0,
IF($G159&gt;0,INDEX($O$4:$Z$323,$G159,T$2),0)+IF($H159&gt;0,INDEX($O$4:$Z$323,$H159,T$2),0)+IF($I159&gt;0,INDEX($O$4:$Z$323,$I159,T$2),0)+IF($J159&gt;0,INDEX($O$4:$Z$323,$J159,T$2),0)+IF($K159&gt;0,INDEX($O$4:$Z$323,$K159,T$2),0)+IF($L159&gt;0,INDEX($O$4:$Z$323,$L159,T$2),0))</f>
        <v>0</v>
      </c>
      <c r="AG159" s="259">
        <f>IF(AND(NOT(_incrementaisPassadas),
      OR(
       AND(_semanaAtual&gt;Prevs!J$6,_tipo="Semanal"),
       AND(_mes&gt;AG$2,_tipo="Mensal")
      )), 0,
IF($G159&gt;0,INDEX($O$4:$Z$323,$G159,U$2),0)+IF($H159&gt;0,INDEX($O$4:$Z$323,$H159,U$2),0)+IF($I159&gt;0,INDEX($O$4:$Z$323,$I159,U$2),0)+IF($J159&gt;0,INDEX($O$4:$Z$323,$J159,U$2),0)+IF($K159&gt;0,INDEX($O$4:$Z$323,$K159,U$2),0)+IF($L159&gt;0,INDEX($O$4:$Z$323,$L159,U$2),0))</f>
        <v>0</v>
      </c>
      <c r="AH159" s="259">
        <f>IF(AND(NOT(_incrementaisPassadas),
      OR(
       AND(_semanaAtual&gt;Prevs!K$6,_tipo="Semanal"),
       AND(_mes&gt;AH$2,_tipo="Mensal")
      )), 0,
IF($G159&gt;0,INDEX($O$4:$Z$323,$G159,V$2),0)+IF($H159&gt;0,INDEX($O$4:$Z$323,$H159,V$2),0)+IF($I159&gt;0,INDEX($O$4:$Z$323,$I159,V$2),0)+IF($J159&gt;0,INDEX($O$4:$Z$323,$J159,V$2),0)+IF($K159&gt;0,INDEX($O$4:$Z$323,$K159,V$2),0)+IF($L159&gt;0,INDEX($O$4:$Z$323,$L159,V$2),0))</f>
        <v>0</v>
      </c>
      <c r="AI159" s="259">
        <f>IF(AND(NOT(_incrementaisPassadas),
      OR(
       AND(_semanaAtual&gt;Prevs!L$6,_tipo="Semanal"),
       AND(_mes&gt;AI$2,_tipo="Mensal")
      )), 0,
IF($G159&gt;0,INDEX($O$4:$Z$323,$G159,W$2),0)+IF($H159&gt;0,INDEX($O$4:$Z$323,$H159,W$2),0)+IF($I159&gt;0,INDEX($O$4:$Z$323,$I159,W$2),0)+IF($J159&gt;0,INDEX($O$4:$Z$323,$J159,W$2),0)+IF($K159&gt;0,INDEX($O$4:$Z$323,$K159,W$2),0)+IF($L159&gt;0,INDEX($O$4:$Z$323,$L159,W$2),0))</f>
        <v>0</v>
      </c>
      <c r="AJ159" s="259">
        <f>IF(AND(NOT(_incrementaisPassadas),
      OR(
       AND(_semanaAtual&gt;Prevs!M$6,_tipo="Semanal"),
       AND(_mes&gt;AJ$2,_tipo="Mensal")
      )), 0,
IF($G159&gt;0,INDEX($O$4:$Z$323,$G159,X$2),0)+IF($H159&gt;0,INDEX($O$4:$Z$323,$H159,X$2),0)+IF($I159&gt;0,INDEX($O$4:$Z$323,$I159,X$2),0)+IF($J159&gt;0,INDEX($O$4:$Z$323,$J159,X$2),0)+IF($K159&gt;0,INDEX($O$4:$Z$323,$K159,X$2),0)+IF($L159&gt;0,INDEX($O$4:$Z$323,$L159,X$2),0))</f>
        <v>0</v>
      </c>
      <c r="AK159" s="259">
        <f>IF(AND(NOT(_incrementaisPassadas),
      OR(
       AND(_semanaAtual&gt;Prevs!N$6,_tipo="Semanal"),
       AND(_mes&gt;AK$2,_tipo="Mensal")
      )), 0,
IF($G159&gt;0,INDEX($O$4:$Z$323,$G159,Y$2),0)+IF($H159&gt;0,INDEX($O$4:$Z$323,$H159,Y$2),0)+IF($I159&gt;0,INDEX($O$4:$Z$323,$I159,Y$2),0)+IF($J159&gt;0,INDEX($O$4:$Z$323,$J159,Y$2),0)+IF($K159&gt;0,INDEX($O$4:$Z$323,$K159,Y$2),0)+IF($L159&gt;0,INDEX($O$4:$Z$323,$L159,Y$2),0))</f>
        <v>0</v>
      </c>
      <c r="AL159" s="259">
        <f>IF(AND(NOT(_incrementaisPassadas),
      OR(
       AND(_semanaAtual&gt;Prevs!O$6,_tipo="Semanal"),
       AND(_mes&gt;AL$2,_tipo="Mensal")
      )), 0,
IF($G159&gt;0,INDEX($O$4:$Z$323,$G159,Z$2),0)+IF($H159&gt;0,INDEX($O$4:$Z$323,$H159,Z$2),0)+IF($I159&gt;0,INDEX($O$4:$Z$323,$I159,Z$2),0)+IF($J159&gt;0,INDEX($O$4:$Z$323,$J159,Z$2),0)+IF($K159&gt;0,INDEX($O$4:$Z$323,$K159,Z$2),0)+IF($L159&gt;0,INDEX($O$4:$Z$323,$L159,Z$2),0))</f>
        <v>0</v>
      </c>
      <c r="AM159" s="113">
        <f t="shared" si="24"/>
        <v>1442</v>
      </c>
      <c r="AN159">
        <f t="shared" si="25"/>
        <v>1337</v>
      </c>
      <c r="AO159">
        <f t="shared" si="26"/>
        <v>1115</v>
      </c>
      <c r="AP159">
        <f t="shared" si="27"/>
        <v>739</v>
      </c>
      <c r="AQ159">
        <f t="shared" si="28"/>
        <v>443</v>
      </c>
      <c r="AR159">
        <f t="shared" si="29"/>
        <v>334</v>
      </c>
      <c r="AS159">
        <f t="shared" si="30"/>
        <v>268</v>
      </c>
      <c r="AT159">
        <f t="shared" si="31"/>
        <v>219</v>
      </c>
      <c r="AU159">
        <f t="shared" si="32"/>
        <v>214</v>
      </c>
      <c r="AV159">
        <f t="shared" si="33"/>
        <v>290</v>
      </c>
      <c r="AW159">
        <f t="shared" si="34"/>
        <v>585</v>
      </c>
      <c r="AX159">
        <f t="shared" si="35"/>
        <v>1092</v>
      </c>
      <c r="BC159" s="259">
        <v>155</v>
      </c>
    </row>
    <row r="160" spans="1:55" hidden="1" x14ac:dyDescent="0.25">
      <c r="A160" s="113">
        <v>157</v>
      </c>
      <c r="B160" s="176"/>
      <c r="C160" s="113">
        <v>0</v>
      </c>
      <c r="D160" s="113">
        <v>0</v>
      </c>
      <c r="E160" s="113" t="s">
        <v>686</v>
      </c>
      <c r="F160" s="113" t="s">
        <v>686</v>
      </c>
      <c r="G160" s="357"/>
      <c r="N160" s="113">
        <f>MATCH(A160,Entrada!$A$53:$A$372,0)</f>
        <v>157</v>
      </c>
      <c r="O160">
        <f>IF(NOT(ISNA($N160)),INDEX(Entrada!$C$53:$N$372,$N160,O$2),0)</f>
        <v>0</v>
      </c>
      <c r="P160">
        <f>IF(NOT(ISNA($N160)),INDEX(Entrada!$C$53:$N$372,$N160,P$2),0)</f>
        <v>0</v>
      </c>
      <c r="Q160">
        <f>IF(NOT(ISNA($N160)),INDEX(Entrada!$C$53:$N$372,$N160,Q$2),0)</f>
        <v>0</v>
      </c>
      <c r="R160">
        <f>IF(NOT(ISNA($N160)),INDEX(Entrada!$C$53:$N$372,$N160,R$2),0)</f>
        <v>0</v>
      </c>
      <c r="S160">
        <f>IF(NOT(ISNA($N160)),INDEX(Entrada!$C$53:$N$372,$N160,S$2),0)</f>
        <v>0</v>
      </c>
      <c r="T160">
        <f>IF(NOT(ISNA($N160)),INDEX(Entrada!$C$53:$N$372,$N160,T$2),0)</f>
        <v>0</v>
      </c>
      <c r="U160">
        <f>IF(NOT(ISNA($N160)),INDEX(Entrada!$C$53:$N$372,$N160,U$2),0)</f>
        <v>0</v>
      </c>
      <c r="V160" s="192">
        <f>IF(NOT(ISNA($N160)),INDEX(Entrada!$C$53:$N$372,$N160,V$2),0)</f>
        <v>0</v>
      </c>
      <c r="W160" s="192">
        <f>IF(NOT(ISNA($N160)),INDEX(Entrada!$C$53:$N$372,$N160,W$2),0)</f>
        <v>0</v>
      </c>
      <c r="X160" s="192">
        <f>IF(NOT(ISNA($N160)),INDEX(Entrada!$C$53:$N$372,$N160,X$2),0)</f>
        <v>0</v>
      </c>
      <c r="Y160" s="192">
        <f>IF(NOT(ISNA($N160)),INDEX(Entrada!$C$53:$N$372,$N160,Y$2),0)</f>
        <v>0</v>
      </c>
      <c r="Z160" s="192">
        <f>IF(NOT(ISNA($N160)),INDEX(Entrada!$C$53:$N$372,$N160,Z$2),0)</f>
        <v>0</v>
      </c>
      <c r="AA160" s="259">
        <f>IF(AND(NOT(_incrementaisPassadas),
      OR(
       AND(_semanaAtual&gt;Prevs!D$6,_tipo="Semanal"),
       AND(_mes&gt;AA$2,_tipo="Mensal")
      )), 0,
IF($G160&gt;0,INDEX($O$4:$Z$323,$G160,O$2),0)+IF($H160&gt;0,INDEX($O$4:$Z$323,$H160,O$2),0)+IF($I160&gt;0,INDEX($O$4:$Z$323,$I160,O$2),0)+IF($J160&gt;0,INDEX($O$4:$Z$323,$J160,O$2),0)+IF($K160&gt;0,INDEX($O$4:$Z$323,$K160,O$2),0)+IF($L160&gt;0,INDEX($O$4:$Z$323,$L160,O$2),0))</f>
        <v>0</v>
      </c>
      <c r="AB160" s="259">
        <f>IF(AND(NOT(_incrementaisPassadas),
      OR(
       AND(_semanaAtual&gt;Prevs!E$6,_tipo="Semanal"),
       AND(_mes&gt;AB$2,_tipo="Mensal")
      )), 0,
IF($G160&gt;0,INDEX($O$4:$Z$323,$G160,P$2),0)+IF($H160&gt;0,INDEX($O$4:$Z$323,$H160,P$2),0)+IF($I160&gt;0,INDEX($O$4:$Z$323,$I160,P$2),0)+IF($J160&gt;0,INDEX($O$4:$Z$323,$J160,P$2),0)+IF($K160&gt;0,INDEX($O$4:$Z$323,$K160,P$2),0)+IF($L160&gt;0,INDEX($O$4:$Z$323,$L160,P$2),0))</f>
        <v>0</v>
      </c>
      <c r="AC160" s="259">
        <f>IF(AND(NOT(_incrementaisPassadas),
      OR(
       AND(_semanaAtual&gt;Prevs!F$6,_tipo="Semanal"),
       AND(_mes&gt;AC$2,_tipo="Mensal")
      )), 0,
IF($G160&gt;0,INDEX($O$4:$Z$323,$G160,Q$2),0)+IF($H160&gt;0,INDEX($O$4:$Z$323,$H160,Q$2),0)+IF($I160&gt;0,INDEX($O$4:$Z$323,$I160,Q$2),0)+IF($J160&gt;0,INDEX($O$4:$Z$323,$J160,Q$2),0)+IF($K160&gt;0,INDEX($O$4:$Z$323,$K160,Q$2),0)+IF($L160&gt;0,INDEX($O$4:$Z$323,$L160,Q$2),0))</f>
        <v>0</v>
      </c>
      <c r="AD160" s="259">
        <f>IF(AND(NOT(_incrementaisPassadas),
      OR(
       AND(_semanaAtual&gt;Prevs!G$6,_tipo="Semanal"),
       AND(_mes&gt;AD$2,_tipo="Mensal")
      )), 0,
IF($G160&gt;0,INDEX($O$4:$Z$323,$G160,R$2),0)+IF($H160&gt;0,INDEX($O$4:$Z$323,$H160,R$2),0)+IF($I160&gt;0,INDEX($O$4:$Z$323,$I160,R$2),0)+IF($J160&gt;0,INDEX($O$4:$Z$323,$J160,R$2),0)+IF($K160&gt;0,INDEX($O$4:$Z$323,$K160,R$2),0)+IF($L160&gt;0,INDEX($O$4:$Z$323,$L160,R$2),0))</f>
        <v>0</v>
      </c>
      <c r="AE160" s="259">
        <f>IF(AND(NOT(_incrementaisPassadas),
      OR(
       AND(_semanaAtual&gt;Prevs!H$6,_tipo="Semanal"),
       AND(_mes&gt;AE$2,_tipo="Mensal")
      )), 0,
IF($G160&gt;0,INDEX($O$4:$Z$323,$G160,S$2),0)+IF($H160&gt;0,INDEX($O$4:$Z$323,$H160,S$2),0)+IF($I160&gt;0,INDEX($O$4:$Z$323,$I160,S$2),0)+IF($J160&gt;0,INDEX($O$4:$Z$323,$J160,S$2),0)+IF($K160&gt;0,INDEX($O$4:$Z$323,$K160,S$2),0)+IF($L160&gt;0,INDEX($O$4:$Z$323,$L160,S$2),0))</f>
        <v>0</v>
      </c>
      <c r="AF160" s="259">
        <f>IF(AND(NOT(_incrementaisPassadas),
      OR(
       AND(_semanaAtual&gt;Prevs!I$6,_tipo="Semanal"),
       AND(_mes&gt;AF$2,_tipo="Mensal")
      )), 0,
IF($G160&gt;0,INDEX($O$4:$Z$323,$G160,T$2),0)+IF($H160&gt;0,INDEX($O$4:$Z$323,$H160,T$2),0)+IF($I160&gt;0,INDEX($O$4:$Z$323,$I160,T$2),0)+IF($J160&gt;0,INDEX($O$4:$Z$323,$J160,T$2),0)+IF($K160&gt;0,INDEX($O$4:$Z$323,$K160,T$2),0)+IF($L160&gt;0,INDEX($O$4:$Z$323,$L160,T$2),0))</f>
        <v>0</v>
      </c>
      <c r="AG160" s="259">
        <f>IF(AND(NOT(_incrementaisPassadas),
      OR(
       AND(_semanaAtual&gt;Prevs!J$6,_tipo="Semanal"),
       AND(_mes&gt;AG$2,_tipo="Mensal")
      )), 0,
IF($G160&gt;0,INDEX($O$4:$Z$323,$G160,U$2),0)+IF($H160&gt;0,INDEX($O$4:$Z$323,$H160,U$2),0)+IF($I160&gt;0,INDEX($O$4:$Z$323,$I160,U$2),0)+IF($J160&gt;0,INDEX($O$4:$Z$323,$J160,U$2),0)+IF($K160&gt;0,INDEX($O$4:$Z$323,$K160,U$2),0)+IF($L160&gt;0,INDEX($O$4:$Z$323,$L160,U$2),0))</f>
        <v>0</v>
      </c>
      <c r="AH160" s="259">
        <f>IF(AND(NOT(_incrementaisPassadas),
      OR(
       AND(_semanaAtual&gt;Prevs!K$6,_tipo="Semanal"),
       AND(_mes&gt;AH$2,_tipo="Mensal")
      )), 0,
IF($G160&gt;0,INDEX($O$4:$Z$323,$G160,V$2),0)+IF($H160&gt;0,INDEX($O$4:$Z$323,$H160,V$2),0)+IF($I160&gt;0,INDEX($O$4:$Z$323,$I160,V$2),0)+IF($J160&gt;0,INDEX($O$4:$Z$323,$J160,V$2),0)+IF($K160&gt;0,INDEX($O$4:$Z$323,$K160,V$2),0)+IF($L160&gt;0,INDEX($O$4:$Z$323,$L160,V$2),0))</f>
        <v>0</v>
      </c>
      <c r="AI160" s="259">
        <f>IF(AND(NOT(_incrementaisPassadas),
      OR(
       AND(_semanaAtual&gt;Prevs!L$6,_tipo="Semanal"),
       AND(_mes&gt;AI$2,_tipo="Mensal")
      )), 0,
IF($G160&gt;0,INDEX($O$4:$Z$323,$G160,W$2),0)+IF($H160&gt;0,INDEX($O$4:$Z$323,$H160,W$2),0)+IF($I160&gt;0,INDEX($O$4:$Z$323,$I160,W$2),0)+IF($J160&gt;0,INDEX($O$4:$Z$323,$J160,W$2),0)+IF($K160&gt;0,INDEX($O$4:$Z$323,$K160,W$2),0)+IF($L160&gt;0,INDEX($O$4:$Z$323,$L160,W$2),0))</f>
        <v>0</v>
      </c>
      <c r="AJ160" s="259">
        <f>IF(AND(NOT(_incrementaisPassadas),
      OR(
       AND(_semanaAtual&gt;Prevs!M$6,_tipo="Semanal"),
       AND(_mes&gt;AJ$2,_tipo="Mensal")
      )), 0,
IF($G160&gt;0,INDEX($O$4:$Z$323,$G160,X$2),0)+IF($H160&gt;0,INDEX($O$4:$Z$323,$H160,X$2),0)+IF($I160&gt;0,INDEX($O$4:$Z$323,$I160,X$2),0)+IF($J160&gt;0,INDEX($O$4:$Z$323,$J160,X$2),0)+IF($K160&gt;0,INDEX($O$4:$Z$323,$K160,X$2),0)+IF($L160&gt;0,INDEX($O$4:$Z$323,$L160,X$2),0))</f>
        <v>0</v>
      </c>
      <c r="AK160" s="259">
        <f>IF(AND(NOT(_incrementaisPassadas),
      OR(
       AND(_semanaAtual&gt;Prevs!N$6,_tipo="Semanal"),
       AND(_mes&gt;AK$2,_tipo="Mensal")
      )), 0,
IF($G160&gt;0,INDEX($O$4:$Z$323,$G160,Y$2),0)+IF($H160&gt;0,INDEX($O$4:$Z$323,$H160,Y$2),0)+IF($I160&gt;0,INDEX($O$4:$Z$323,$I160,Y$2),0)+IF($J160&gt;0,INDEX($O$4:$Z$323,$J160,Y$2),0)+IF($K160&gt;0,INDEX($O$4:$Z$323,$K160,Y$2),0)+IF($L160&gt;0,INDEX($O$4:$Z$323,$L160,Y$2),0))</f>
        <v>0</v>
      </c>
      <c r="AL160" s="259">
        <f>IF(AND(NOT(_incrementaisPassadas),
      OR(
       AND(_semanaAtual&gt;Prevs!O$6,_tipo="Semanal"),
       AND(_mes&gt;AL$2,_tipo="Mensal")
      )), 0,
IF($G160&gt;0,INDEX($O$4:$Z$323,$G160,Z$2),0)+IF($H160&gt;0,INDEX($O$4:$Z$323,$H160,Z$2),0)+IF($I160&gt;0,INDEX($O$4:$Z$323,$I160,Z$2),0)+IF($J160&gt;0,INDEX($O$4:$Z$323,$J160,Z$2),0)+IF($K160&gt;0,INDEX($O$4:$Z$323,$K160,Z$2),0)+IF($L160&gt;0,INDEX($O$4:$Z$323,$L160,Z$2),0))</f>
        <v>0</v>
      </c>
      <c r="AM160" s="113">
        <f t="shared" si="24"/>
        <v>0</v>
      </c>
      <c r="AN160">
        <f t="shared" si="25"/>
        <v>0</v>
      </c>
      <c r="AO160">
        <f t="shared" si="26"/>
        <v>0</v>
      </c>
      <c r="AP160">
        <f t="shared" si="27"/>
        <v>0</v>
      </c>
      <c r="AQ160">
        <f t="shared" si="28"/>
        <v>0</v>
      </c>
      <c r="AR160">
        <f t="shared" si="29"/>
        <v>0</v>
      </c>
      <c r="AS160">
        <f t="shared" si="30"/>
        <v>0</v>
      </c>
      <c r="AT160">
        <f t="shared" si="31"/>
        <v>0</v>
      </c>
      <c r="AU160">
        <f t="shared" si="32"/>
        <v>0</v>
      </c>
      <c r="AV160">
        <f t="shared" si="33"/>
        <v>0</v>
      </c>
      <c r="AW160">
        <f t="shared" si="34"/>
        <v>0</v>
      </c>
      <c r="AX160">
        <f t="shared" si="35"/>
        <v>0</v>
      </c>
    </row>
    <row r="161" spans="1:56" hidden="1" x14ac:dyDescent="0.25">
      <c r="A161" s="113">
        <v>158</v>
      </c>
      <c r="B161" s="176" t="s">
        <v>611</v>
      </c>
      <c r="C161" s="113">
        <v>1931</v>
      </c>
      <c r="D161" s="113">
        <v>2013</v>
      </c>
      <c r="E161" s="177" t="s">
        <v>20</v>
      </c>
      <c r="F161" s="177" t="s">
        <v>368</v>
      </c>
      <c r="G161" s="357"/>
      <c r="N161" s="113">
        <f>MATCH(A161,Entrada!$A$53:$A$372,0)</f>
        <v>158</v>
      </c>
      <c r="O161">
        <f>IF(NOT(ISNA($N161)),INDEX(Entrada!$C$53:$N$372,$N161,O$2),0)</f>
        <v>81</v>
      </c>
      <c r="P161">
        <f>IF(NOT(ISNA($N161)),INDEX(Entrada!$C$53:$N$372,$N161,P$2),0)</f>
        <v>82</v>
      </c>
      <c r="Q161">
        <f>IF(NOT(ISNA($N161)),INDEX(Entrada!$C$53:$N$372,$N161,Q$2),0)</f>
        <v>86</v>
      </c>
      <c r="R161">
        <f>IF(NOT(ISNA($N161)),INDEX(Entrada!$C$53:$N$372,$N161,R$2),0)</f>
        <v>68</v>
      </c>
      <c r="S161">
        <f>IF(NOT(ISNA($N161)),INDEX(Entrada!$C$53:$N$372,$N161,S$2),0)</f>
        <v>47</v>
      </c>
      <c r="T161">
        <f>IF(NOT(ISNA($N161)),INDEX(Entrada!$C$53:$N$372,$N161,T$2),0)</f>
        <v>39</v>
      </c>
      <c r="U161">
        <f>IF(NOT(ISNA($N161)),INDEX(Entrada!$C$53:$N$372,$N161,U$2),0)</f>
        <v>34</v>
      </c>
      <c r="V161" s="192">
        <f>IF(NOT(ISNA($N161)),INDEX(Entrada!$C$53:$N$372,$N161,V$2),0)</f>
        <v>29</v>
      </c>
      <c r="W161" s="192">
        <f>IF(NOT(ISNA($N161)),INDEX(Entrada!$C$53:$N$372,$N161,W$2),0)</f>
        <v>27</v>
      </c>
      <c r="X161" s="192">
        <f>IF(NOT(ISNA($N161)),INDEX(Entrada!$C$53:$N$372,$N161,X$2),0)</f>
        <v>32</v>
      </c>
      <c r="Y161" s="192">
        <f>IF(NOT(ISNA($N161)),INDEX(Entrada!$C$53:$N$372,$N161,Y$2),0)</f>
        <v>50</v>
      </c>
      <c r="Z161" s="192">
        <f>IF(NOT(ISNA($N161)),INDEX(Entrada!$C$53:$N$372,$N161,Z$2),0)</f>
        <v>77</v>
      </c>
      <c r="AA161" s="259">
        <f>IF(AND(NOT(_incrementaisPassadas),
      OR(
       AND(_semanaAtual&gt;Prevs!D$6,_tipo="Semanal"),
       AND(_mes&gt;AA$2,_tipo="Mensal")
      )), 0,
IF($G161&gt;0,INDEX($O$4:$Z$323,$G161,O$2),0)+IF($H161&gt;0,INDEX($O$4:$Z$323,$H161,O$2),0)+IF($I161&gt;0,INDEX($O$4:$Z$323,$I161,O$2),0)+IF($J161&gt;0,INDEX($O$4:$Z$323,$J161,O$2),0)+IF($K161&gt;0,INDEX($O$4:$Z$323,$K161,O$2),0)+IF($L161&gt;0,INDEX($O$4:$Z$323,$L161,O$2),0))</f>
        <v>0</v>
      </c>
      <c r="AB161" s="259">
        <f>IF(AND(NOT(_incrementaisPassadas),
      OR(
       AND(_semanaAtual&gt;Prevs!E$6,_tipo="Semanal"),
       AND(_mes&gt;AB$2,_tipo="Mensal")
      )), 0,
IF($G161&gt;0,INDEX($O$4:$Z$323,$G161,P$2),0)+IF($H161&gt;0,INDEX($O$4:$Z$323,$H161,P$2),0)+IF($I161&gt;0,INDEX($O$4:$Z$323,$I161,P$2),0)+IF($J161&gt;0,INDEX($O$4:$Z$323,$J161,P$2),0)+IF($K161&gt;0,INDEX($O$4:$Z$323,$K161,P$2),0)+IF($L161&gt;0,INDEX($O$4:$Z$323,$L161,P$2),0))</f>
        <v>0</v>
      </c>
      <c r="AC161" s="259">
        <f>IF(AND(NOT(_incrementaisPassadas),
      OR(
       AND(_semanaAtual&gt;Prevs!F$6,_tipo="Semanal"),
       AND(_mes&gt;AC$2,_tipo="Mensal")
      )), 0,
IF($G161&gt;0,INDEX($O$4:$Z$323,$G161,Q$2),0)+IF($H161&gt;0,INDEX($O$4:$Z$323,$H161,Q$2),0)+IF($I161&gt;0,INDEX($O$4:$Z$323,$I161,Q$2),0)+IF($J161&gt;0,INDEX($O$4:$Z$323,$J161,Q$2),0)+IF($K161&gt;0,INDEX($O$4:$Z$323,$K161,Q$2),0)+IF($L161&gt;0,INDEX($O$4:$Z$323,$L161,Q$2),0))</f>
        <v>0</v>
      </c>
      <c r="AD161" s="259">
        <f>IF(AND(NOT(_incrementaisPassadas),
      OR(
       AND(_semanaAtual&gt;Prevs!G$6,_tipo="Semanal"),
       AND(_mes&gt;AD$2,_tipo="Mensal")
      )), 0,
IF($G161&gt;0,INDEX($O$4:$Z$323,$G161,R$2),0)+IF($H161&gt;0,INDEX($O$4:$Z$323,$H161,R$2),0)+IF($I161&gt;0,INDEX($O$4:$Z$323,$I161,R$2),0)+IF($J161&gt;0,INDEX($O$4:$Z$323,$J161,R$2),0)+IF($K161&gt;0,INDEX($O$4:$Z$323,$K161,R$2),0)+IF($L161&gt;0,INDEX($O$4:$Z$323,$L161,R$2),0))</f>
        <v>0</v>
      </c>
      <c r="AE161" s="259">
        <f>IF(AND(NOT(_incrementaisPassadas),
      OR(
       AND(_semanaAtual&gt;Prevs!H$6,_tipo="Semanal"),
       AND(_mes&gt;AE$2,_tipo="Mensal")
      )), 0,
IF($G161&gt;0,INDEX($O$4:$Z$323,$G161,S$2),0)+IF($H161&gt;0,INDEX($O$4:$Z$323,$H161,S$2),0)+IF($I161&gt;0,INDEX($O$4:$Z$323,$I161,S$2),0)+IF($J161&gt;0,INDEX($O$4:$Z$323,$J161,S$2),0)+IF($K161&gt;0,INDEX($O$4:$Z$323,$K161,S$2),0)+IF($L161&gt;0,INDEX($O$4:$Z$323,$L161,S$2),0))</f>
        <v>0</v>
      </c>
      <c r="AF161" s="259">
        <f>IF(AND(NOT(_incrementaisPassadas),
      OR(
       AND(_semanaAtual&gt;Prevs!I$6,_tipo="Semanal"),
       AND(_mes&gt;AF$2,_tipo="Mensal")
      )), 0,
IF($G161&gt;0,INDEX($O$4:$Z$323,$G161,T$2),0)+IF($H161&gt;0,INDEX($O$4:$Z$323,$H161,T$2),0)+IF($I161&gt;0,INDEX($O$4:$Z$323,$I161,T$2),0)+IF($J161&gt;0,INDEX($O$4:$Z$323,$J161,T$2),0)+IF($K161&gt;0,INDEX($O$4:$Z$323,$K161,T$2),0)+IF($L161&gt;0,INDEX($O$4:$Z$323,$L161,T$2),0))</f>
        <v>0</v>
      </c>
      <c r="AG161" s="259">
        <f>IF(AND(NOT(_incrementaisPassadas),
      OR(
       AND(_semanaAtual&gt;Prevs!J$6,_tipo="Semanal"),
       AND(_mes&gt;AG$2,_tipo="Mensal")
      )), 0,
IF($G161&gt;0,INDEX($O$4:$Z$323,$G161,U$2),0)+IF($H161&gt;0,INDEX($O$4:$Z$323,$H161,U$2),0)+IF($I161&gt;0,INDEX($O$4:$Z$323,$I161,U$2),0)+IF($J161&gt;0,INDEX($O$4:$Z$323,$J161,U$2),0)+IF($K161&gt;0,INDEX($O$4:$Z$323,$K161,U$2),0)+IF($L161&gt;0,INDEX($O$4:$Z$323,$L161,U$2),0))</f>
        <v>0</v>
      </c>
      <c r="AH161" s="259">
        <f>IF(AND(NOT(_incrementaisPassadas),
      OR(
       AND(_semanaAtual&gt;Prevs!K$6,_tipo="Semanal"),
       AND(_mes&gt;AH$2,_tipo="Mensal")
      )), 0,
IF($G161&gt;0,INDEX($O$4:$Z$323,$G161,V$2),0)+IF($H161&gt;0,INDEX($O$4:$Z$323,$H161,V$2),0)+IF($I161&gt;0,INDEX($O$4:$Z$323,$I161,V$2),0)+IF($J161&gt;0,INDEX($O$4:$Z$323,$J161,V$2),0)+IF($K161&gt;0,INDEX($O$4:$Z$323,$K161,V$2),0)+IF($L161&gt;0,INDEX($O$4:$Z$323,$L161,V$2),0))</f>
        <v>0</v>
      </c>
      <c r="AI161" s="259">
        <f>IF(AND(NOT(_incrementaisPassadas),
      OR(
       AND(_semanaAtual&gt;Prevs!L$6,_tipo="Semanal"),
       AND(_mes&gt;AI$2,_tipo="Mensal")
      )), 0,
IF($G161&gt;0,INDEX($O$4:$Z$323,$G161,W$2),0)+IF($H161&gt;0,INDEX($O$4:$Z$323,$H161,W$2),0)+IF($I161&gt;0,INDEX($O$4:$Z$323,$I161,W$2),0)+IF($J161&gt;0,INDEX($O$4:$Z$323,$J161,W$2),0)+IF($K161&gt;0,INDEX($O$4:$Z$323,$K161,W$2),0)+IF($L161&gt;0,INDEX($O$4:$Z$323,$L161,W$2),0))</f>
        <v>0</v>
      </c>
      <c r="AJ161" s="259">
        <f>IF(AND(NOT(_incrementaisPassadas),
      OR(
       AND(_semanaAtual&gt;Prevs!M$6,_tipo="Semanal"),
       AND(_mes&gt;AJ$2,_tipo="Mensal")
      )), 0,
IF($G161&gt;0,INDEX($O$4:$Z$323,$G161,X$2),0)+IF($H161&gt;0,INDEX($O$4:$Z$323,$H161,X$2),0)+IF($I161&gt;0,INDEX($O$4:$Z$323,$I161,X$2),0)+IF($J161&gt;0,INDEX($O$4:$Z$323,$J161,X$2),0)+IF($K161&gt;0,INDEX($O$4:$Z$323,$K161,X$2),0)+IF($L161&gt;0,INDEX($O$4:$Z$323,$L161,X$2),0))</f>
        <v>0</v>
      </c>
      <c r="AK161" s="259">
        <f>IF(AND(NOT(_incrementaisPassadas),
      OR(
       AND(_semanaAtual&gt;Prevs!N$6,_tipo="Semanal"),
       AND(_mes&gt;AK$2,_tipo="Mensal")
      )), 0,
IF($G161&gt;0,INDEX($O$4:$Z$323,$G161,Y$2),0)+IF($H161&gt;0,INDEX($O$4:$Z$323,$H161,Y$2),0)+IF($I161&gt;0,INDEX($O$4:$Z$323,$I161,Y$2),0)+IF($J161&gt;0,INDEX($O$4:$Z$323,$J161,Y$2),0)+IF($K161&gt;0,INDEX($O$4:$Z$323,$K161,Y$2),0)+IF($L161&gt;0,INDEX($O$4:$Z$323,$L161,Y$2),0))</f>
        <v>0</v>
      </c>
      <c r="AL161" s="259">
        <f>IF(AND(NOT(_incrementaisPassadas),
      OR(
       AND(_semanaAtual&gt;Prevs!O$6,_tipo="Semanal"),
       AND(_mes&gt;AL$2,_tipo="Mensal")
      )), 0,
IF($G161&gt;0,INDEX($O$4:$Z$323,$G161,Z$2),0)+IF($H161&gt;0,INDEX($O$4:$Z$323,$H161,Z$2),0)+IF($I161&gt;0,INDEX($O$4:$Z$323,$I161,Z$2),0)+IF($J161&gt;0,INDEX($O$4:$Z$323,$J161,Z$2),0)+IF($K161&gt;0,INDEX($O$4:$Z$323,$K161,Z$2),0)+IF($L161&gt;0,INDEX($O$4:$Z$323,$L161,Z$2),0))</f>
        <v>0</v>
      </c>
      <c r="AM161" s="113">
        <f t="shared" si="24"/>
        <v>81</v>
      </c>
      <c r="AN161">
        <f t="shared" si="25"/>
        <v>82</v>
      </c>
      <c r="AO161">
        <f t="shared" si="26"/>
        <v>86</v>
      </c>
      <c r="AP161">
        <f t="shared" si="27"/>
        <v>68</v>
      </c>
      <c r="AQ161">
        <f t="shared" si="28"/>
        <v>47</v>
      </c>
      <c r="AR161">
        <f t="shared" si="29"/>
        <v>39</v>
      </c>
      <c r="AS161">
        <f t="shared" si="30"/>
        <v>34</v>
      </c>
      <c r="AT161">
        <f t="shared" si="31"/>
        <v>29</v>
      </c>
      <c r="AU161">
        <f t="shared" si="32"/>
        <v>27</v>
      </c>
      <c r="AV161">
        <f t="shared" si="33"/>
        <v>32</v>
      </c>
      <c r="AW161">
        <f t="shared" si="34"/>
        <v>50</v>
      </c>
      <c r="AX161">
        <f t="shared" si="35"/>
        <v>77</v>
      </c>
    </row>
    <row r="162" spans="1:56" hidden="1" x14ac:dyDescent="0.25">
      <c r="A162" s="113">
        <v>159</v>
      </c>
      <c r="B162" s="176"/>
      <c r="C162" s="113">
        <v>0</v>
      </c>
      <c r="D162" s="113">
        <v>0</v>
      </c>
      <c r="E162" s="113" t="s">
        <v>686</v>
      </c>
      <c r="F162" s="113" t="s">
        <v>686</v>
      </c>
      <c r="G162" s="357"/>
      <c r="N162" s="113">
        <f>MATCH(A162,Entrada!$A$53:$A$372,0)</f>
        <v>159</v>
      </c>
      <c r="O162">
        <f>IF(NOT(ISNA($N162)),INDEX(Entrada!$C$53:$N$372,$N162,O$2),0)</f>
        <v>0</v>
      </c>
      <c r="P162">
        <f>IF(NOT(ISNA($N162)),INDEX(Entrada!$C$53:$N$372,$N162,P$2),0)</f>
        <v>0</v>
      </c>
      <c r="Q162">
        <f>IF(NOT(ISNA($N162)),INDEX(Entrada!$C$53:$N$372,$N162,Q$2),0)</f>
        <v>0</v>
      </c>
      <c r="R162">
        <f>IF(NOT(ISNA($N162)),INDEX(Entrada!$C$53:$N$372,$N162,R$2),0)</f>
        <v>0</v>
      </c>
      <c r="S162">
        <f>IF(NOT(ISNA($N162)),INDEX(Entrada!$C$53:$N$372,$N162,S$2),0)</f>
        <v>0</v>
      </c>
      <c r="T162">
        <f>IF(NOT(ISNA($N162)),INDEX(Entrada!$C$53:$N$372,$N162,T$2),0)</f>
        <v>0</v>
      </c>
      <c r="U162">
        <f>IF(NOT(ISNA($N162)),INDEX(Entrada!$C$53:$N$372,$N162,U$2),0)</f>
        <v>0</v>
      </c>
      <c r="V162" s="192">
        <f>IF(NOT(ISNA($N162)),INDEX(Entrada!$C$53:$N$372,$N162,V$2),0)</f>
        <v>0</v>
      </c>
      <c r="W162" s="192">
        <f>IF(NOT(ISNA($N162)),INDEX(Entrada!$C$53:$N$372,$N162,W$2),0)</f>
        <v>0</v>
      </c>
      <c r="X162" s="192">
        <f>IF(NOT(ISNA($N162)),INDEX(Entrada!$C$53:$N$372,$N162,X$2),0)</f>
        <v>0</v>
      </c>
      <c r="Y162" s="192">
        <f>IF(NOT(ISNA($N162)),INDEX(Entrada!$C$53:$N$372,$N162,Y$2),0)</f>
        <v>0</v>
      </c>
      <c r="Z162" s="192">
        <f>IF(NOT(ISNA($N162)),INDEX(Entrada!$C$53:$N$372,$N162,Z$2),0)</f>
        <v>0</v>
      </c>
      <c r="AA162" s="259">
        <f>IF(AND(NOT(_incrementaisPassadas),
      OR(
       AND(_semanaAtual&gt;Prevs!D$6,_tipo="Semanal"),
       AND(_mes&gt;AA$2,_tipo="Mensal")
      )), 0,
IF($G162&gt;0,INDEX($O$4:$Z$323,$G162,O$2),0)+IF($H162&gt;0,INDEX($O$4:$Z$323,$H162,O$2),0)+IF($I162&gt;0,INDEX($O$4:$Z$323,$I162,O$2),0)+IF($J162&gt;0,INDEX($O$4:$Z$323,$J162,O$2),0)+IF($K162&gt;0,INDEX($O$4:$Z$323,$K162,O$2),0)+IF($L162&gt;0,INDEX($O$4:$Z$323,$L162,O$2),0))</f>
        <v>0</v>
      </c>
      <c r="AB162" s="259">
        <f>IF(AND(NOT(_incrementaisPassadas),
      OR(
       AND(_semanaAtual&gt;Prevs!E$6,_tipo="Semanal"),
       AND(_mes&gt;AB$2,_tipo="Mensal")
      )), 0,
IF($G162&gt;0,INDEX($O$4:$Z$323,$G162,P$2),0)+IF($H162&gt;0,INDEX($O$4:$Z$323,$H162,P$2),0)+IF($I162&gt;0,INDEX($O$4:$Z$323,$I162,P$2),0)+IF($J162&gt;0,INDEX($O$4:$Z$323,$J162,P$2),0)+IF($K162&gt;0,INDEX($O$4:$Z$323,$K162,P$2),0)+IF($L162&gt;0,INDEX($O$4:$Z$323,$L162,P$2),0))</f>
        <v>0</v>
      </c>
      <c r="AC162" s="259">
        <f>IF(AND(NOT(_incrementaisPassadas),
      OR(
       AND(_semanaAtual&gt;Prevs!F$6,_tipo="Semanal"),
       AND(_mes&gt;AC$2,_tipo="Mensal")
      )), 0,
IF($G162&gt;0,INDEX($O$4:$Z$323,$G162,Q$2),0)+IF($H162&gt;0,INDEX($O$4:$Z$323,$H162,Q$2),0)+IF($I162&gt;0,INDEX($O$4:$Z$323,$I162,Q$2),0)+IF($J162&gt;0,INDEX($O$4:$Z$323,$J162,Q$2),0)+IF($K162&gt;0,INDEX($O$4:$Z$323,$K162,Q$2),0)+IF($L162&gt;0,INDEX($O$4:$Z$323,$L162,Q$2),0))</f>
        <v>0</v>
      </c>
      <c r="AD162" s="259">
        <f>IF(AND(NOT(_incrementaisPassadas),
      OR(
       AND(_semanaAtual&gt;Prevs!G$6,_tipo="Semanal"),
       AND(_mes&gt;AD$2,_tipo="Mensal")
      )), 0,
IF($G162&gt;0,INDEX($O$4:$Z$323,$G162,R$2),0)+IF($H162&gt;0,INDEX($O$4:$Z$323,$H162,R$2),0)+IF($I162&gt;0,INDEX($O$4:$Z$323,$I162,R$2),0)+IF($J162&gt;0,INDEX($O$4:$Z$323,$J162,R$2),0)+IF($K162&gt;0,INDEX($O$4:$Z$323,$K162,R$2),0)+IF($L162&gt;0,INDEX($O$4:$Z$323,$L162,R$2),0))</f>
        <v>0</v>
      </c>
      <c r="AE162" s="259">
        <f>IF(AND(NOT(_incrementaisPassadas),
      OR(
       AND(_semanaAtual&gt;Prevs!H$6,_tipo="Semanal"),
       AND(_mes&gt;AE$2,_tipo="Mensal")
      )), 0,
IF($G162&gt;0,INDEX($O$4:$Z$323,$G162,S$2),0)+IF($H162&gt;0,INDEX($O$4:$Z$323,$H162,S$2),0)+IF($I162&gt;0,INDEX($O$4:$Z$323,$I162,S$2),0)+IF($J162&gt;0,INDEX($O$4:$Z$323,$J162,S$2),0)+IF($K162&gt;0,INDEX($O$4:$Z$323,$K162,S$2),0)+IF($L162&gt;0,INDEX($O$4:$Z$323,$L162,S$2),0))</f>
        <v>0</v>
      </c>
      <c r="AF162" s="259">
        <f>IF(AND(NOT(_incrementaisPassadas),
      OR(
       AND(_semanaAtual&gt;Prevs!I$6,_tipo="Semanal"),
       AND(_mes&gt;AF$2,_tipo="Mensal")
      )), 0,
IF($G162&gt;0,INDEX($O$4:$Z$323,$G162,T$2),0)+IF($H162&gt;0,INDEX($O$4:$Z$323,$H162,T$2),0)+IF($I162&gt;0,INDEX($O$4:$Z$323,$I162,T$2),0)+IF($J162&gt;0,INDEX($O$4:$Z$323,$J162,T$2),0)+IF($K162&gt;0,INDEX($O$4:$Z$323,$K162,T$2),0)+IF($L162&gt;0,INDEX($O$4:$Z$323,$L162,T$2),0))</f>
        <v>0</v>
      </c>
      <c r="AG162" s="259">
        <f>IF(AND(NOT(_incrementaisPassadas),
      OR(
       AND(_semanaAtual&gt;Prevs!J$6,_tipo="Semanal"),
       AND(_mes&gt;AG$2,_tipo="Mensal")
      )), 0,
IF($G162&gt;0,INDEX($O$4:$Z$323,$G162,U$2),0)+IF($H162&gt;0,INDEX($O$4:$Z$323,$H162,U$2),0)+IF($I162&gt;0,INDEX($O$4:$Z$323,$I162,U$2),0)+IF($J162&gt;0,INDEX($O$4:$Z$323,$J162,U$2),0)+IF($K162&gt;0,INDEX($O$4:$Z$323,$K162,U$2),0)+IF($L162&gt;0,INDEX($O$4:$Z$323,$L162,U$2),0))</f>
        <v>0</v>
      </c>
      <c r="AH162" s="259">
        <f>IF(AND(NOT(_incrementaisPassadas),
      OR(
       AND(_semanaAtual&gt;Prevs!K$6,_tipo="Semanal"),
       AND(_mes&gt;AH$2,_tipo="Mensal")
      )), 0,
IF($G162&gt;0,INDEX($O$4:$Z$323,$G162,V$2),0)+IF($H162&gt;0,INDEX($O$4:$Z$323,$H162,V$2),0)+IF($I162&gt;0,INDEX($O$4:$Z$323,$I162,V$2),0)+IF($J162&gt;0,INDEX($O$4:$Z$323,$J162,V$2),0)+IF($K162&gt;0,INDEX($O$4:$Z$323,$K162,V$2),0)+IF($L162&gt;0,INDEX($O$4:$Z$323,$L162,V$2),0))</f>
        <v>0</v>
      </c>
      <c r="AI162" s="259">
        <f>IF(AND(NOT(_incrementaisPassadas),
      OR(
       AND(_semanaAtual&gt;Prevs!L$6,_tipo="Semanal"),
       AND(_mes&gt;AI$2,_tipo="Mensal")
      )), 0,
IF($G162&gt;0,INDEX($O$4:$Z$323,$G162,W$2),0)+IF($H162&gt;0,INDEX($O$4:$Z$323,$H162,W$2),0)+IF($I162&gt;0,INDEX($O$4:$Z$323,$I162,W$2),0)+IF($J162&gt;0,INDEX($O$4:$Z$323,$J162,W$2),0)+IF($K162&gt;0,INDEX($O$4:$Z$323,$K162,W$2),0)+IF($L162&gt;0,INDEX($O$4:$Z$323,$L162,W$2),0))</f>
        <v>0</v>
      </c>
      <c r="AJ162" s="259">
        <f>IF(AND(NOT(_incrementaisPassadas),
      OR(
       AND(_semanaAtual&gt;Prevs!M$6,_tipo="Semanal"),
       AND(_mes&gt;AJ$2,_tipo="Mensal")
      )), 0,
IF($G162&gt;0,INDEX($O$4:$Z$323,$G162,X$2),0)+IF($H162&gt;0,INDEX($O$4:$Z$323,$H162,X$2),0)+IF($I162&gt;0,INDEX($O$4:$Z$323,$I162,X$2),0)+IF($J162&gt;0,INDEX($O$4:$Z$323,$J162,X$2),0)+IF($K162&gt;0,INDEX($O$4:$Z$323,$K162,X$2),0)+IF($L162&gt;0,INDEX($O$4:$Z$323,$L162,X$2),0))</f>
        <v>0</v>
      </c>
      <c r="AK162" s="259">
        <f>IF(AND(NOT(_incrementaisPassadas),
      OR(
       AND(_semanaAtual&gt;Prevs!N$6,_tipo="Semanal"),
       AND(_mes&gt;AK$2,_tipo="Mensal")
      )), 0,
IF($G162&gt;0,INDEX($O$4:$Z$323,$G162,Y$2),0)+IF($H162&gt;0,INDEX($O$4:$Z$323,$H162,Y$2),0)+IF($I162&gt;0,INDEX($O$4:$Z$323,$I162,Y$2),0)+IF($J162&gt;0,INDEX($O$4:$Z$323,$J162,Y$2),0)+IF($K162&gt;0,INDEX($O$4:$Z$323,$K162,Y$2),0)+IF($L162&gt;0,INDEX($O$4:$Z$323,$L162,Y$2),0))</f>
        <v>0</v>
      </c>
      <c r="AL162" s="259">
        <f>IF(AND(NOT(_incrementaisPassadas),
      OR(
       AND(_semanaAtual&gt;Prevs!O$6,_tipo="Semanal"),
       AND(_mes&gt;AL$2,_tipo="Mensal")
      )), 0,
IF($G162&gt;0,INDEX($O$4:$Z$323,$G162,Z$2),0)+IF($H162&gt;0,INDEX($O$4:$Z$323,$H162,Z$2),0)+IF($I162&gt;0,INDEX($O$4:$Z$323,$I162,Z$2),0)+IF($J162&gt;0,INDEX($O$4:$Z$323,$J162,Z$2),0)+IF($K162&gt;0,INDEX($O$4:$Z$323,$K162,Z$2),0)+IF($L162&gt;0,INDEX($O$4:$Z$323,$L162,Z$2),0))</f>
        <v>0</v>
      </c>
      <c r="AM162" s="113">
        <f t="shared" si="24"/>
        <v>0</v>
      </c>
      <c r="AN162">
        <f t="shared" si="25"/>
        <v>0</v>
      </c>
      <c r="AO162">
        <f t="shared" si="26"/>
        <v>0</v>
      </c>
      <c r="AP162">
        <f t="shared" si="27"/>
        <v>0</v>
      </c>
      <c r="AQ162">
        <f t="shared" si="28"/>
        <v>0</v>
      </c>
      <c r="AR162">
        <f t="shared" si="29"/>
        <v>0</v>
      </c>
      <c r="AS162">
        <f t="shared" si="30"/>
        <v>0</v>
      </c>
      <c r="AT162">
        <f t="shared" si="31"/>
        <v>0</v>
      </c>
      <c r="AU162">
        <f t="shared" si="32"/>
        <v>0</v>
      </c>
      <c r="AV162">
        <f t="shared" si="33"/>
        <v>0</v>
      </c>
      <c r="AW162">
        <f t="shared" si="34"/>
        <v>0</v>
      </c>
      <c r="AX162">
        <f t="shared" si="35"/>
        <v>0</v>
      </c>
    </row>
    <row r="163" spans="1:56" hidden="1" x14ac:dyDescent="0.25">
      <c r="A163" s="113">
        <v>160</v>
      </c>
      <c r="B163" s="176" t="s">
        <v>612</v>
      </c>
      <c r="C163" s="113">
        <v>1931</v>
      </c>
      <c r="D163" s="113">
        <v>2013</v>
      </c>
      <c r="E163" s="177" t="s">
        <v>9</v>
      </c>
      <c r="F163" s="177" t="s">
        <v>4</v>
      </c>
      <c r="G163" s="357"/>
      <c r="N163" s="113">
        <f>MATCH(A163,Entrada!$A$53:$A$372,0)</f>
        <v>160</v>
      </c>
      <c r="O163">
        <f>IF(NOT(ISNA($N163)),INDEX(Entrada!$C$53:$N$372,$N163,O$2),0)</f>
        <v>11</v>
      </c>
      <c r="P163">
        <f>IF(NOT(ISNA($N163)),INDEX(Entrada!$C$53:$N$372,$N163,P$2),0)</f>
        <v>11</v>
      </c>
      <c r="Q163">
        <f>IF(NOT(ISNA($N163)),INDEX(Entrada!$C$53:$N$372,$N163,Q$2),0)</f>
        <v>11</v>
      </c>
      <c r="R163">
        <f>IF(NOT(ISNA($N163)),INDEX(Entrada!$C$53:$N$372,$N163,R$2),0)</f>
        <v>9</v>
      </c>
      <c r="S163">
        <f>IF(NOT(ISNA($N163)),INDEX(Entrada!$C$53:$N$372,$N163,S$2),0)</f>
        <v>7</v>
      </c>
      <c r="T163">
        <f>IF(NOT(ISNA($N163)),INDEX(Entrada!$C$53:$N$372,$N163,T$2),0)</f>
        <v>6</v>
      </c>
      <c r="U163">
        <f>IF(NOT(ISNA($N163)),INDEX(Entrada!$C$53:$N$372,$N163,U$2),0)</f>
        <v>5</v>
      </c>
      <c r="V163" s="192">
        <f>IF(NOT(ISNA($N163)),INDEX(Entrada!$C$53:$N$372,$N163,V$2),0)</f>
        <v>5</v>
      </c>
      <c r="W163" s="192">
        <f>IF(NOT(ISNA($N163)),INDEX(Entrada!$C$53:$N$372,$N163,W$2),0)</f>
        <v>6</v>
      </c>
      <c r="X163" s="192">
        <f>IF(NOT(ISNA($N163)),INDEX(Entrada!$C$53:$N$372,$N163,X$2),0)</f>
        <v>7</v>
      </c>
      <c r="Y163" s="192">
        <f>IF(NOT(ISNA($N163)),INDEX(Entrada!$C$53:$N$372,$N163,Y$2),0)</f>
        <v>7</v>
      </c>
      <c r="Z163" s="192">
        <f>IF(NOT(ISNA($N163)),INDEX(Entrada!$C$53:$N$372,$N163,Z$2),0)</f>
        <v>9</v>
      </c>
      <c r="AA163" s="259">
        <f>IF(AND(NOT(_incrementaisPassadas),
      OR(
       AND(_semanaAtual&gt;Prevs!D$6,_tipo="Semanal"),
       AND(_mes&gt;AA$2,_tipo="Mensal")
      )), 0,
IF($G163&gt;0,INDEX($O$4:$Z$323,$G163,O$2),0)+IF($H163&gt;0,INDEX($O$4:$Z$323,$H163,O$2),0)+IF($I163&gt;0,INDEX($O$4:$Z$323,$I163,O$2),0)+IF($J163&gt;0,INDEX($O$4:$Z$323,$J163,O$2),0)+IF($K163&gt;0,INDEX($O$4:$Z$323,$K163,O$2),0)+IF($L163&gt;0,INDEX($O$4:$Z$323,$L163,O$2),0))</f>
        <v>0</v>
      </c>
      <c r="AB163" s="259">
        <f>IF(AND(NOT(_incrementaisPassadas),
      OR(
       AND(_semanaAtual&gt;Prevs!E$6,_tipo="Semanal"),
       AND(_mes&gt;AB$2,_tipo="Mensal")
      )), 0,
IF($G163&gt;0,INDEX($O$4:$Z$323,$G163,P$2),0)+IF($H163&gt;0,INDEX($O$4:$Z$323,$H163,P$2),0)+IF($I163&gt;0,INDEX($O$4:$Z$323,$I163,P$2),0)+IF($J163&gt;0,INDEX($O$4:$Z$323,$J163,P$2),0)+IF($K163&gt;0,INDEX($O$4:$Z$323,$K163,P$2),0)+IF($L163&gt;0,INDEX($O$4:$Z$323,$L163,P$2),0))</f>
        <v>0</v>
      </c>
      <c r="AC163" s="259">
        <f>IF(AND(NOT(_incrementaisPassadas),
      OR(
       AND(_semanaAtual&gt;Prevs!F$6,_tipo="Semanal"),
       AND(_mes&gt;AC$2,_tipo="Mensal")
      )), 0,
IF($G163&gt;0,INDEX($O$4:$Z$323,$G163,Q$2),0)+IF($H163&gt;0,INDEX($O$4:$Z$323,$H163,Q$2),0)+IF($I163&gt;0,INDEX($O$4:$Z$323,$I163,Q$2),0)+IF($J163&gt;0,INDEX($O$4:$Z$323,$J163,Q$2),0)+IF($K163&gt;0,INDEX($O$4:$Z$323,$K163,Q$2),0)+IF($L163&gt;0,INDEX($O$4:$Z$323,$L163,Q$2),0))</f>
        <v>0</v>
      </c>
      <c r="AD163" s="259">
        <f>IF(AND(NOT(_incrementaisPassadas),
      OR(
       AND(_semanaAtual&gt;Prevs!G$6,_tipo="Semanal"),
       AND(_mes&gt;AD$2,_tipo="Mensal")
      )), 0,
IF($G163&gt;0,INDEX($O$4:$Z$323,$G163,R$2),0)+IF($H163&gt;0,INDEX($O$4:$Z$323,$H163,R$2),0)+IF($I163&gt;0,INDEX($O$4:$Z$323,$I163,R$2),0)+IF($J163&gt;0,INDEX($O$4:$Z$323,$J163,R$2),0)+IF($K163&gt;0,INDEX($O$4:$Z$323,$K163,R$2),0)+IF($L163&gt;0,INDEX($O$4:$Z$323,$L163,R$2),0))</f>
        <v>0</v>
      </c>
      <c r="AE163" s="259">
        <f>IF(AND(NOT(_incrementaisPassadas),
      OR(
       AND(_semanaAtual&gt;Prevs!H$6,_tipo="Semanal"),
       AND(_mes&gt;AE$2,_tipo="Mensal")
      )), 0,
IF($G163&gt;0,INDEX($O$4:$Z$323,$G163,S$2),0)+IF($H163&gt;0,INDEX($O$4:$Z$323,$H163,S$2),0)+IF($I163&gt;0,INDEX($O$4:$Z$323,$I163,S$2),0)+IF($J163&gt;0,INDEX($O$4:$Z$323,$J163,S$2),0)+IF($K163&gt;0,INDEX($O$4:$Z$323,$K163,S$2),0)+IF($L163&gt;0,INDEX($O$4:$Z$323,$L163,S$2),0))</f>
        <v>0</v>
      </c>
      <c r="AF163" s="259">
        <f>IF(AND(NOT(_incrementaisPassadas),
      OR(
       AND(_semanaAtual&gt;Prevs!I$6,_tipo="Semanal"),
       AND(_mes&gt;AF$2,_tipo="Mensal")
      )), 0,
IF($G163&gt;0,INDEX($O$4:$Z$323,$G163,T$2),0)+IF($H163&gt;0,INDEX($O$4:$Z$323,$H163,T$2),0)+IF($I163&gt;0,INDEX($O$4:$Z$323,$I163,T$2),0)+IF($J163&gt;0,INDEX($O$4:$Z$323,$J163,T$2),0)+IF($K163&gt;0,INDEX($O$4:$Z$323,$K163,T$2),0)+IF($L163&gt;0,INDEX($O$4:$Z$323,$L163,T$2),0))</f>
        <v>0</v>
      </c>
      <c r="AG163" s="259">
        <f>IF(AND(NOT(_incrementaisPassadas),
      OR(
       AND(_semanaAtual&gt;Prevs!J$6,_tipo="Semanal"),
       AND(_mes&gt;AG$2,_tipo="Mensal")
      )), 0,
IF($G163&gt;0,INDEX($O$4:$Z$323,$G163,U$2),0)+IF($H163&gt;0,INDEX($O$4:$Z$323,$H163,U$2),0)+IF($I163&gt;0,INDEX($O$4:$Z$323,$I163,U$2),0)+IF($J163&gt;0,INDEX($O$4:$Z$323,$J163,U$2),0)+IF($K163&gt;0,INDEX($O$4:$Z$323,$K163,U$2),0)+IF($L163&gt;0,INDEX($O$4:$Z$323,$L163,U$2),0))</f>
        <v>0</v>
      </c>
      <c r="AH163" s="259">
        <f>IF(AND(NOT(_incrementaisPassadas),
      OR(
       AND(_semanaAtual&gt;Prevs!K$6,_tipo="Semanal"),
       AND(_mes&gt;AH$2,_tipo="Mensal")
      )), 0,
IF($G163&gt;0,INDEX($O$4:$Z$323,$G163,V$2),0)+IF($H163&gt;0,INDEX($O$4:$Z$323,$H163,V$2),0)+IF($I163&gt;0,INDEX($O$4:$Z$323,$I163,V$2),0)+IF($J163&gt;0,INDEX($O$4:$Z$323,$J163,V$2),0)+IF($K163&gt;0,INDEX($O$4:$Z$323,$K163,V$2),0)+IF($L163&gt;0,INDEX($O$4:$Z$323,$L163,V$2),0))</f>
        <v>0</v>
      </c>
      <c r="AI163" s="259">
        <f>IF(AND(NOT(_incrementaisPassadas),
      OR(
       AND(_semanaAtual&gt;Prevs!L$6,_tipo="Semanal"),
       AND(_mes&gt;AI$2,_tipo="Mensal")
      )), 0,
IF($G163&gt;0,INDEX($O$4:$Z$323,$G163,W$2),0)+IF($H163&gt;0,INDEX($O$4:$Z$323,$H163,W$2),0)+IF($I163&gt;0,INDEX($O$4:$Z$323,$I163,W$2),0)+IF($J163&gt;0,INDEX($O$4:$Z$323,$J163,W$2),0)+IF($K163&gt;0,INDEX($O$4:$Z$323,$K163,W$2),0)+IF($L163&gt;0,INDEX($O$4:$Z$323,$L163,W$2),0))</f>
        <v>0</v>
      </c>
      <c r="AJ163" s="259">
        <f>IF(AND(NOT(_incrementaisPassadas),
      OR(
       AND(_semanaAtual&gt;Prevs!M$6,_tipo="Semanal"),
       AND(_mes&gt;AJ$2,_tipo="Mensal")
      )), 0,
IF($G163&gt;0,INDEX($O$4:$Z$323,$G163,X$2),0)+IF($H163&gt;0,INDEX($O$4:$Z$323,$H163,X$2),0)+IF($I163&gt;0,INDEX($O$4:$Z$323,$I163,X$2),0)+IF($J163&gt;0,INDEX($O$4:$Z$323,$J163,X$2),0)+IF($K163&gt;0,INDEX($O$4:$Z$323,$K163,X$2),0)+IF($L163&gt;0,INDEX($O$4:$Z$323,$L163,X$2),0))</f>
        <v>0</v>
      </c>
      <c r="AK163" s="259">
        <f>IF(AND(NOT(_incrementaisPassadas),
      OR(
       AND(_semanaAtual&gt;Prevs!N$6,_tipo="Semanal"),
       AND(_mes&gt;AK$2,_tipo="Mensal")
      )), 0,
IF($G163&gt;0,INDEX($O$4:$Z$323,$G163,Y$2),0)+IF($H163&gt;0,INDEX($O$4:$Z$323,$H163,Y$2),0)+IF($I163&gt;0,INDEX($O$4:$Z$323,$I163,Y$2),0)+IF($J163&gt;0,INDEX($O$4:$Z$323,$J163,Y$2),0)+IF($K163&gt;0,INDEX($O$4:$Z$323,$K163,Y$2),0)+IF($L163&gt;0,INDEX($O$4:$Z$323,$L163,Y$2),0))</f>
        <v>0</v>
      </c>
      <c r="AL163" s="259">
        <f>IF(AND(NOT(_incrementaisPassadas),
      OR(
       AND(_semanaAtual&gt;Prevs!O$6,_tipo="Semanal"),
       AND(_mes&gt;AL$2,_tipo="Mensal")
      )), 0,
IF($G163&gt;0,INDEX($O$4:$Z$323,$G163,Z$2),0)+IF($H163&gt;0,INDEX($O$4:$Z$323,$H163,Z$2),0)+IF($I163&gt;0,INDEX($O$4:$Z$323,$I163,Z$2),0)+IF($J163&gt;0,INDEX($O$4:$Z$323,$J163,Z$2),0)+IF($K163&gt;0,INDEX($O$4:$Z$323,$K163,Z$2),0)+IF($L163&gt;0,INDEX($O$4:$Z$323,$L163,Z$2),0))</f>
        <v>0</v>
      </c>
      <c r="AM163" s="113">
        <f t="shared" si="24"/>
        <v>11</v>
      </c>
      <c r="AN163">
        <f t="shared" si="25"/>
        <v>11</v>
      </c>
      <c r="AO163">
        <f t="shared" si="26"/>
        <v>11</v>
      </c>
      <c r="AP163">
        <f t="shared" si="27"/>
        <v>9</v>
      </c>
      <c r="AQ163">
        <f t="shared" si="28"/>
        <v>7</v>
      </c>
      <c r="AR163">
        <f t="shared" si="29"/>
        <v>6</v>
      </c>
      <c r="AS163">
        <f t="shared" si="30"/>
        <v>5</v>
      </c>
      <c r="AT163">
        <f t="shared" si="31"/>
        <v>5</v>
      </c>
      <c r="AU163">
        <f t="shared" si="32"/>
        <v>6</v>
      </c>
      <c r="AV163">
        <f t="shared" si="33"/>
        <v>7</v>
      </c>
      <c r="AW163">
        <f t="shared" si="34"/>
        <v>7</v>
      </c>
      <c r="AX163">
        <f t="shared" si="35"/>
        <v>9</v>
      </c>
    </row>
    <row r="164" spans="1:56" hidden="1" x14ac:dyDescent="0.25">
      <c r="A164" s="113">
        <v>161</v>
      </c>
      <c r="B164" s="176" t="s">
        <v>613</v>
      </c>
      <c r="C164" s="113">
        <v>1931</v>
      </c>
      <c r="D164" s="113">
        <v>2013</v>
      </c>
      <c r="E164" s="177" t="s">
        <v>9</v>
      </c>
      <c r="F164" s="177" t="s">
        <v>4</v>
      </c>
      <c r="G164" s="357"/>
      <c r="H164" s="357"/>
      <c r="N164" s="113">
        <f>MATCH(A164,Entrada!$A$53:$A$372,0)</f>
        <v>161</v>
      </c>
      <c r="O164">
        <f>IF(NOT(ISNA($N164)),INDEX(Entrada!$C$53:$N$372,$N164,O$2),0)</f>
        <v>177</v>
      </c>
      <c r="P164">
        <f>IF(NOT(ISNA($N164)),INDEX(Entrada!$C$53:$N$372,$N164,P$2),0)</f>
        <v>185</v>
      </c>
      <c r="Q164">
        <f>IF(NOT(ISNA($N164)),INDEX(Entrada!$C$53:$N$372,$N164,Q$2),0)</f>
        <v>163</v>
      </c>
      <c r="R164">
        <f>IF(NOT(ISNA($N164)),INDEX(Entrada!$C$53:$N$372,$N164,R$2),0)</f>
        <v>107</v>
      </c>
      <c r="S164">
        <f>IF(NOT(ISNA($N164)),INDEX(Entrada!$C$53:$N$372,$N164,S$2),0)</f>
        <v>83</v>
      </c>
      <c r="T164">
        <f>IF(NOT(ISNA($N164)),INDEX(Entrada!$C$53:$N$372,$N164,T$2),0)</f>
        <v>78</v>
      </c>
      <c r="U164">
        <f>IF(NOT(ISNA($N164)),INDEX(Entrada!$C$53:$N$372,$N164,U$2),0)</f>
        <v>65</v>
      </c>
      <c r="V164" s="192">
        <f>IF(NOT(ISNA($N164)),INDEX(Entrada!$C$53:$N$372,$N164,V$2),0)</f>
        <v>55</v>
      </c>
      <c r="W164" s="192">
        <f>IF(NOT(ISNA($N164)),INDEX(Entrada!$C$53:$N$372,$N164,W$2),0)</f>
        <v>71</v>
      </c>
      <c r="X164" s="192">
        <f>IF(NOT(ISNA($N164)),INDEX(Entrada!$C$53:$N$372,$N164,X$2),0)</f>
        <v>90</v>
      </c>
      <c r="Y164" s="192">
        <f>IF(NOT(ISNA($N164)),INDEX(Entrada!$C$53:$N$372,$N164,Y$2),0)</f>
        <v>99</v>
      </c>
      <c r="Z164" s="192">
        <f>IF(NOT(ISNA($N164)),INDEX(Entrada!$C$53:$N$372,$N164,Z$2),0)</f>
        <v>131</v>
      </c>
      <c r="AA164" s="259">
        <f>IF(AND(NOT(_incrementaisPassadas),
      OR(
       AND(_semanaAtual&gt;Prevs!D$6,_tipo="Semanal"),
       AND(_mes&gt;AA$2,_tipo="Mensal")
      )), 0,
IF($G164&gt;0,INDEX($O$4:$Z$323,$G164,O$2),0)+IF($H164&gt;0,INDEX($O$4:$Z$323,$H164,O$2),0)+IF($I164&gt;0,INDEX($O$4:$Z$323,$I164,O$2),0)+IF($J164&gt;0,INDEX($O$4:$Z$323,$J164,O$2),0)+IF($K164&gt;0,INDEX($O$4:$Z$323,$K164,O$2),0)+IF($L164&gt;0,INDEX($O$4:$Z$323,$L164,O$2),0))</f>
        <v>0</v>
      </c>
      <c r="AB164" s="259">
        <f>IF(AND(NOT(_incrementaisPassadas),
      OR(
       AND(_semanaAtual&gt;Prevs!E$6,_tipo="Semanal"),
       AND(_mes&gt;AB$2,_tipo="Mensal")
      )), 0,
IF($G164&gt;0,INDEX($O$4:$Z$323,$G164,P$2),0)+IF($H164&gt;0,INDEX($O$4:$Z$323,$H164,P$2),0)+IF($I164&gt;0,INDEX($O$4:$Z$323,$I164,P$2),0)+IF($J164&gt;0,INDEX($O$4:$Z$323,$J164,P$2),0)+IF($K164&gt;0,INDEX($O$4:$Z$323,$K164,P$2),0)+IF($L164&gt;0,INDEX($O$4:$Z$323,$L164,P$2),0))</f>
        <v>0</v>
      </c>
      <c r="AC164" s="259">
        <f>IF(AND(NOT(_incrementaisPassadas),
      OR(
       AND(_semanaAtual&gt;Prevs!F$6,_tipo="Semanal"),
       AND(_mes&gt;AC$2,_tipo="Mensal")
      )), 0,
IF($G164&gt;0,INDEX($O$4:$Z$323,$G164,Q$2),0)+IF($H164&gt;0,INDEX($O$4:$Z$323,$H164,Q$2),0)+IF($I164&gt;0,INDEX($O$4:$Z$323,$I164,Q$2),0)+IF($J164&gt;0,INDEX($O$4:$Z$323,$J164,Q$2),0)+IF($K164&gt;0,INDEX($O$4:$Z$323,$K164,Q$2),0)+IF($L164&gt;0,INDEX($O$4:$Z$323,$L164,Q$2),0))</f>
        <v>0</v>
      </c>
      <c r="AD164" s="259">
        <f>IF(AND(NOT(_incrementaisPassadas),
      OR(
       AND(_semanaAtual&gt;Prevs!G$6,_tipo="Semanal"),
       AND(_mes&gt;AD$2,_tipo="Mensal")
      )), 0,
IF($G164&gt;0,INDEX($O$4:$Z$323,$G164,R$2),0)+IF($H164&gt;0,INDEX($O$4:$Z$323,$H164,R$2),0)+IF($I164&gt;0,INDEX($O$4:$Z$323,$I164,R$2),0)+IF($J164&gt;0,INDEX($O$4:$Z$323,$J164,R$2),0)+IF($K164&gt;0,INDEX($O$4:$Z$323,$K164,R$2),0)+IF($L164&gt;0,INDEX($O$4:$Z$323,$L164,R$2),0))</f>
        <v>0</v>
      </c>
      <c r="AE164" s="259">
        <f>IF(AND(NOT(_incrementaisPassadas),
      OR(
       AND(_semanaAtual&gt;Prevs!H$6,_tipo="Semanal"),
       AND(_mes&gt;AE$2,_tipo="Mensal")
      )), 0,
IF($G164&gt;0,INDEX($O$4:$Z$323,$G164,S$2),0)+IF($H164&gt;0,INDEX($O$4:$Z$323,$H164,S$2),0)+IF($I164&gt;0,INDEX($O$4:$Z$323,$I164,S$2),0)+IF($J164&gt;0,INDEX($O$4:$Z$323,$J164,S$2),0)+IF($K164&gt;0,INDEX($O$4:$Z$323,$K164,S$2),0)+IF($L164&gt;0,INDEX($O$4:$Z$323,$L164,S$2),0))</f>
        <v>0</v>
      </c>
      <c r="AF164" s="259">
        <f>IF(AND(NOT(_incrementaisPassadas),
      OR(
       AND(_semanaAtual&gt;Prevs!I$6,_tipo="Semanal"),
       AND(_mes&gt;AF$2,_tipo="Mensal")
      )), 0,
IF($G164&gt;0,INDEX($O$4:$Z$323,$G164,T$2),0)+IF($H164&gt;0,INDEX($O$4:$Z$323,$H164,T$2),0)+IF($I164&gt;0,INDEX($O$4:$Z$323,$I164,T$2),0)+IF($J164&gt;0,INDEX($O$4:$Z$323,$J164,T$2),0)+IF($K164&gt;0,INDEX($O$4:$Z$323,$K164,T$2),0)+IF($L164&gt;0,INDEX($O$4:$Z$323,$L164,T$2),0))</f>
        <v>0</v>
      </c>
      <c r="AG164" s="259">
        <f>IF(AND(NOT(_incrementaisPassadas),
      OR(
       AND(_semanaAtual&gt;Prevs!J$6,_tipo="Semanal"),
       AND(_mes&gt;AG$2,_tipo="Mensal")
      )), 0,
IF($G164&gt;0,INDEX($O$4:$Z$323,$G164,U$2),0)+IF($H164&gt;0,INDEX($O$4:$Z$323,$H164,U$2),0)+IF($I164&gt;0,INDEX($O$4:$Z$323,$I164,U$2),0)+IF($J164&gt;0,INDEX($O$4:$Z$323,$J164,U$2),0)+IF($K164&gt;0,INDEX($O$4:$Z$323,$K164,U$2),0)+IF($L164&gt;0,INDEX($O$4:$Z$323,$L164,U$2),0))</f>
        <v>0</v>
      </c>
      <c r="AH164" s="259">
        <f>IF(AND(NOT(_incrementaisPassadas),
      OR(
       AND(_semanaAtual&gt;Prevs!K$6,_tipo="Semanal"),
       AND(_mes&gt;AH$2,_tipo="Mensal")
      )), 0,
IF($G164&gt;0,INDEX($O$4:$Z$323,$G164,V$2),0)+IF($H164&gt;0,INDEX($O$4:$Z$323,$H164,V$2),0)+IF($I164&gt;0,INDEX($O$4:$Z$323,$I164,V$2),0)+IF($J164&gt;0,INDEX($O$4:$Z$323,$J164,V$2),0)+IF($K164&gt;0,INDEX($O$4:$Z$323,$K164,V$2),0)+IF($L164&gt;0,INDEX($O$4:$Z$323,$L164,V$2),0))</f>
        <v>0</v>
      </c>
      <c r="AI164" s="259">
        <f>IF(AND(NOT(_incrementaisPassadas),
      OR(
       AND(_semanaAtual&gt;Prevs!L$6,_tipo="Semanal"),
       AND(_mes&gt;AI$2,_tipo="Mensal")
      )), 0,
IF($G164&gt;0,INDEX($O$4:$Z$323,$G164,W$2),0)+IF($H164&gt;0,INDEX($O$4:$Z$323,$H164,W$2),0)+IF($I164&gt;0,INDEX($O$4:$Z$323,$I164,W$2),0)+IF($J164&gt;0,INDEX($O$4:$Z$323,$J164,W$2),0)+IF($K164&gt;0,INDEX($O$4:$Z$323,$K164,W$2),0)+IF($L164&gt;0,INDEX($O$4:$Z$323,$L164,W$2),0))</f>
        <v>0</v>
      </c>
      <c r="AJ164" s="259">
        <f>IF(AND(NOT(_incrementaisPassadas),
      OR(
       AND(_semanaAtual&gt;Prevs!M$6,_tipo="Semanal"),
       AND(_mes&gt;AJ$2,_tipo="Mensal")
      )), 0,
IF($G164&gt;0,INDEX($O$4:$Z$323,$G164,X$2),0)+IF($H164&gt;0,INDEX($O$4:$Z$323,$H164,X$2),0)+IF($I164&gt;0,INDEX($O$4:$Z$323,$I164,X$2),0)+IF($J164&gt;0,INDEX($O$4:$Z$323,$J164,X$2),0)+IF($K164&gt;0,INDEX($O$4:$Z$323,$K164,X$2),0)+IF($L164&gt;0,INDEX($O$4:$Z$323,$L164,X$2),0))</f>
        <v>0</v>
      </c>
      <c r="AK164" s="259">
        <f>IF(AND(NOT(_incrementaisPassadas),
      OR(
       AND(_semanaAtual&gt;Prevs!N$6,_tipo="Semanal"),
       AND(_mes&gt;AK$2,_tipo="Mensal")
      )), 0,
IF($G164&gt;0,INDEX($O$4:$Z$323,$G164,Y$2),0)+IF($H164&gt;0,INDEX($O$4:$Z$323,$H164,Y$2),0)+IF($I164&gt;0,INDEX($O$4:$Z$323,$I164,Y$2),0)+IF($J164&gt;0,INDEX($O$4:$Z$323,$J164,Y$2),0)+IF($K164&gt;0,INDEX($O$4:$Z$323,$K164,Y$2),0)+IF($L164&gt;0,INDEX($O$4:$Z$323,$L164,Y$2),0))</f>
        <v>0</v>
      </c>
      <c r="AL164" s="259">
        <f>IF(AND(NOT(_incrementaisPassadas),
      OR(
       AND(_semanaAtual&gt;Prevs!O$6,_tipo="Semanal"),
       AND(_mes&gt;AL$2,_tipo="Mensal")
      )), 0,
IF($G164&gt;0,INDEX($O$4:$Z$323,$G164,Z$2),0)+IF($H164&gt;0,INDEX($O$4:$Z$323,$H164,Z$2),0)+IF($I164&gt;0,INDEX($O$4:$Z$323,$I164,Z$2),0)+IF($J164&gt;0,INDEX($O$4:$Z$323,$J164,Z$2),0)+IF($K164&gt;0,INDEX($O$4:$Z$323,$K164,Z$2),0)+IF($L164&gt;0,INDEX($O$4:$Z$323,$L164,Z$2),0))</f>
        <v>0</v>
      </c>
      <c r="AM164" s="113">
        <f t="shared" si="24"/>
        <v>177</v>
      </c>
      <c r="AN164">
        <f t="shared" si="25"/>
        <v>185</v>
      </c>
      <c r="AO164">
        <f t="shared" si="26"/>
        <v>163</v>
      </c>
      <c r="AP164">
        <f t="shared" si="27"/>
        <v>107</v>
      </c>
      <c r="AQ164">
        <f t="shared" si="28"/>
        <v>83</v>
      </c>
      <c r="AR164">
        <f t="shared" si="29"/>
        <v>78</v>
      </c>
      <c r="AS164">
        <f t="shared" si="30"/>
        <v>65</v>
      </c>
      <c r="AT164">
        <f t="shared" si="31"/>
        <v>55</v>
      </c>
      <c r="AU164">
        <f t="shared" si="32"/>
        <v>71</v>
      </c>
      <c r="AV164">
        <f t="shared" si="33"/>
        <v>90</v>
      </c>
      <c r="AW164">
        <f t="shared" si="34"/>
        <v>99</v>
      </c>
      <c r="AX164">
        <f t="shared" si="35"/>
        <v>131</v>
      </c>
      <c r="BC164" s="259">
        <v>160</v>
      </c>
      <c r="BD164" s="259">
        <v>104</v>
      </c>
    </row>
    <row r="165" spans="1:56" hidden="1" x14ac:dyDescent="0.25">
      <c r="A165" s="113">
        <v>162</v>
      </c>
      <c r="B165" s="176"/>
      <c r="C165" s="113">
        <v>0</v>
      </c>
      <c r="D165" s="113">
        <v>0</v>
      </c>
      <c r="E165" s="113" t="s">
        <v>686</v>
      </c>
      <c r="F165" s="113" t="s">
        <v>686</v>
      </c>
      <c r="G165" s="357"/>
      <c r="H165" s="357"/>
      <c r="N165" s="113">
        <f>MATCH(A165,Entrada!$A$53:$A$372,0)</f>
        <v>162</v>
      </c>
      <c r="O165">
        <f>IF(NOT(ISNA($N165)),INDEX(Entrada!$C$53:$N$372,$N165,O$2),0)</f>
        <v>0</v>
      </c>
      <c r="P165">
        <f>IF(NOT(ISNA($N165)),INDEX(Entrada!$C$53:$N$372,$N165,P$2),0)</f>
        <v>0</v>
      </c>
      <c r="Q165">
        <f>IF(NOT(ISNA($N165)),INDEX(Entrada!$C$53:$N$372,$N165,Q$2),0)</f>
        <v>0</v>
      </c>
      <c r="R165">
        <f>IF(NOT(ISNA($N165)),INDEX(Entrada!$C$53:$N$372,$N165,R$2),0)</f>
        <v>0</v>
      </c>
      <c r="S165">
        <f>IF(NOT(ISNA($N165)),INDEX(Entrada!$C$53:$N$372,$N165,S$2),0)</f>
        <v>0</v>
      </c>
      <c r="T165">
        <f>IF(NOT(ISNA($N165)),INDEX(Entrada!$C$53:$N$372,$N165,T$2),0)</f>
        <v>0</v>
      </c>
      <c r="U165">
        <f>IF(NOT(ISNA($N165)),INDEX(Entrada!$C$53:$N$372,$N165,U$2),0)</f>
        <v>0</v>
      </c>
      <c r="V165" s="192">
        <f>IF(NOT(ISNA($N165)),INDEX(Entrada!$C$53:$N$372,$N165,V$2),0)</f>
        <v>0</v>
      </c>
      <c r="W165" s="192">
        <f>IF(NOT(ISNA($N165)),INDEX(Entrada!$C$53:$N$372,$N165,W$2),0)</f>
        <v>0</v>
      </c>
      <c r="X165" s="192">
        <f>IF(NOT(ISNA($N165)),INDEX(Entrada!$C$53:$N$372,$N165,X$2),0)</f>
        <v>0</v>
      </c>
      <c r="Y165" s="192">
        <f>IF(NOT(ISNA($N165)),INDEX(Entrada!$C$53:$N$372,$N165,Y$2),0)</f>
        <v>0</v>
      </c>
      <c r="Z165" s="192">
        <f>IF(NOT(ISNA($N165)),INDEX(Entrada!$C$53:$N$372,$N165,Z$2),0)</f>
        <v>0</v>
      </c>
      <c r="AA165" s="259">
        <f>IF(AND(NOT(_incrementaisPassadas),
      OR(
       AND(_semanaAtual&gt;Prevs!D$6,_tipo="Semanal"),
       AND(_mes&gt;AA$2,_tipo="Mensal")
      )), 0,
IF($G165&gt;0,INDEX($O$4:$Z$323,$G165,O$2),0)+IF($H165&gt;0,INDEX($O$4:$Z$323,$H165,O$2),0)+IF($I165&gt;0,INDEX($O$4:$Z$323,$I165,O$2),0)+IF($J165&gt;0,INDEX($O$4:$Z$323,$J165,O$2),0)+IF($K165&gt;0,INDEX($O$4:$Z$323,$K165,O$2),0)+IF($L165&gt;0,INDEX($O$4:$Z$323,$L165,O$2),0))</f>
        <v>0</v>
      </c>
      <c r="AB165" s="259">
        <f>IF(AND(NOT(_incrementaisPassadas),
      OR(
       AND(_semanaAtual&gt;Prevs!E$6,_tipo="Semanal"),
       AND(_mes&gt;AB$2,_tipo="Mensal")
      )), 0,
IF($G165&gt;0,INDEX($O$4:$Z$323,$G165,P$2),0)+IF($H165&gt;0,INDEX($O$4:$Z$323,$H165,P$2),0)+IF($I165&gt;0,INDEX($O$4:$Z$323,$I165,P$2),0)+IF($J165&gt;0,INDEX($O$4:$Z$323,$J165,P$2),0)+IF($K165&gt;0,INDEX($O$4:$Z$323,$K165,P$2),0)+IF($L165&gt;0,INDEX($O$4:$Z$323,$L165,P$2),0))</f>
        <v>0</v>
      </c>
      <c r="AC165" s="259">
        <f>IF(AND(NOT(_incrementaisPassadas),
      OR(
       AND(_semanaAtual&gt;Prevs!F$6,_tipo="Semanal"),
       AND(_mes&gt;AC$2,_tipo="Mensal")
      )), 0,
IF($G165&gt;0,INDEX($O$4:$Z$323,$G165,Q$2),0)+IF($H165&gt;0,INDEX($O$4:$Z$323,$H165,Q$2),0)+IF($I165&gt;0,INDEX($O$4:$Z$323,$I165,Q$2),0)+IF($J165&gt;0,INDEX($O$4:$Z$323,$J165,Q$2),0)+IF($K165&gt;0,INDEX($O$4:$Z$323,$K165,Q$2),0)+IF($L165&gt;0,INDEX($O$4:$Z$323,$L165,Q$2),0))</f>
        <v>0</v>
      </c>
      <c r="AD165" s="259">
        <f>IF(AND(NOT(_incrementaisPassadas),
      OR(
       AND(_semanaAtual&gt;Prevs!G$6,_tipo="Semanal"),
       AND(_mes&gt;AD$2,_tipo="Mensal")
      )), 0,
IF($G165&gt;0,INDEX($O$4:$Z$323,$G165,R$2),0)+IF($H165&gt;0,INDEX($O$4:$Z$323,$H165,R$2),0)+IF($I165&gt;0,INDEX($O$4:$Z$323,$I165,R$2),0)+IF($J165&gt;0,INDEX($O$4:$Z$323,$J165,R$2),0)+IF($K165&gt;0,INDEX($O$4:$Z$323,$K165,R$2),0)+IF($L165&gt;0,INDEX($O$4:$Z$323,$L165,R$2),0))</f>
        <v>0</v>
      </c>
      <c r="AE165" s="259">
        <f>IF(AND(NOT(_incrementaisPassadas),
      OR(
       AND(_semanaAtual&gt;Prevs!H$6,_tipo="Semanal"),
       AND(_mes&gt;AE$2,_tipo="Mensal")
      )), 0,
IF($G165&gt;0,INDEX($O$4:$Z$323,$G165,S$2),0)+IF($H165&gt;0,INDEX($O$4:$Z$323,$H165,S$2),0)+IF($I165&gt;0,INDEX($O$4:$Z$323,$I165,S$2),0)+IF($J165&gt;0,INDEX($O$4:$Z$323,$J165,S$2),0)+IF($K165&gt;0,INDEX($O$4:$Z$323,$K165,S$2),0)+IF($L165&gt;0,INDEX($O$4:$Z$323,$L165,S$2),0))</f>
        <v>0</v>
      </c>
      <c r="AF165" s="259">
        <f>IF(AND(NOT(_incrementaisPassadas),
      OR(
       AND(_semanaAtual&gt;Prevs!I$6,_tipo="Semanal"),
       AND(_mes&gt;AF$2,_tipo="Mensal")
      )), 0,
IF($G165&gt;0,INDEX($O$4:$Z$323,$G165,T$2),0)+IF($H165&gt;0,INDEX($O$4:$Z$323,$H165,T$2),0)+IF($I165&gt;0,INDEX($O$4:$Z$323,$I165,T$2),0)+IF($J165&gt;0,INDEX($O$4:$Z$323,$J165,T$2),0)+IF($K165&gt;0,INDEX($O$4:$Z$323,$K165,T$2),0)+IF($L165&gt;0,INDEX($O$4:$Z$323,$L165,T$2),0))</f>
        <v>0</v>
      </c>
      <c r="AG165" s="259">
        <f>IF(AND(NOT(_incrementaisPassadas),
      OR(
       AND(_semanaAtual&gt;Prevs!J$6,_tipo="Semanal"),
       AND(_mes&gt;AG$2,_tipo="Mensal")
      )), 0,
IF($G165&gt;0,INDEX($O$4:$Z$323,$G165,U$2),0)+IF($H165&gt;0,INDEX($O$4:$Z$323,$H165,U$2),0)+IF($I165&gt;0,INDEX($O$4:$Z$323,$I165,U$2),0)+IF($J165&gt;0,INDEX($O$4:$Z$323,$J165,U$2),0)+IF($K165&gt;0,INDEX($O$4:$Z$323,$K165,U$2),0)+IF($L165&gt;0,INDEX($O$4:$Z$323,$L165,U$2),0))</f>
        <v>0</v>
      </c>
      <c r="AH165" s="259">
        <f>IF(AND(NOT(_incrementaisPassadas),
      OR(
       AND(_semanaAtual&gt;Prevs!K$6,_tipo="Semanal"),
       AND(_mes&gt;AH$2,_tipo="Mensal")
      )), 0,
IF($G165&gt;0,INDEX($O$4:$Z$323,$G165,V$2),0)+IF($H165&gt;0,INDEX($O$4:$Z$323,$H165,V$2),0)+IF($I165&gt;0,INDEX($O$4:$Z$323,$I165,V$2),0)+IF($J165&gt;0,INDEX($O$4:$Z$323,$J165,V$2),0)+IF($K165&gt;0,INDEX($O$4:$Z$323,$K165,V$2),0)+IF($L165&gt;0,INDEX($O$4:$Z$323,$L165,V$2),0))</f>
        <v>0</v>
      </c>
      <c r="AI165" s="259">
        <f>IF(AND(NOT(_incrementaisPassadas),
      OR(
       AND(_semanaAtual&gt;Prevs!L$6,_tipo="Semanal"),
       AND(_mes&gt;AI$2,_tipo="Mensal")
      )), 0,
IF($G165&gt;0,INDEX($O$4:$Z$323,$G165,W$2),0)+IF($H165&gt;0,INDEX($O$4:$Z$323,$H165,W$2),0)+IF($I165&gt;0,INDEX($O$4:$Z$323,$I165,W$2),0)+IF($J165&gt;0,INDEX($O$4:$Z$323,$J165,W$2),0)+IF($K165&gt;0,INDEX($O$4:$Z$323,$K165,W$2),0)+IF($L165&gt;0,INDEX($O$4:$Z$323,$L165,W$2),0))</f>
        <v>0</v>
      </c>
      <c r="AJ165" s="259">
        <f>IF(AND(NOT(_incrementaisPassadas),
      OR(
       AND(_semanaAtual&gt;Prevs!M$6,_tipo="Semanal"),
       AND(_mes&gt;AJ$2,_tipo="Mensal")
      )), 0,
IF($G165&gt;0,INDEX($O$4:$Z$323,$G165,X$2),0)+IF($H165&gt;0,INDEX($O$4:$Z$323,$H165,X$2),0)+IF($I165&gt;0,INDEX($O$4:$Z$323,$I165,X$2),0)+IF($J165&gt;0,INDEX($O$4:$Z$323,$J165,X$2),0)+IF($K165&gt;0,INDEX($O$4:$Z$323,$K165,X$2),0)+IF($L165&gt;0,INDEX($O$4:$Z$323,$L165,X$2),0))</f>
        <v>0</v>
      </c>
      <c r="AK165" s="259">
        <f>IF(AND(NOT(_incrementaisPassadas),
      OR(
       AND(_semanaAtual&gt;Prevs!N$6,_tipo="Semanal"),
       AND(_mes&gt;AK$2,_tipo="Mensal")
      )), 0,
IF($G165&gt;0,INDEX($O$4:$Z$323,$G165,Y$2),0)+IF($H165&gt;0,INDEX($O$4:$Z$323,$H165,Y$2),0)+IF($I165&gt;0,INDEX($O$4:$Z$323,$I165,Y$2),0)+IF($J165&gt;0,INDEX($O$4:$Z$323,$J165,Y$2),0)+IF($K165&gt;0,INDEX($O$4:$Z$323,$K165,Y$2),0)+IF($L165&gt;0,INDEX($O$4:$Z$323,$L165,Y$2),0))</f>
        <v>0</v>
      </c>
      <c r="AL165" s="259">
        <f>IF(AND(NOT(_incrementaisPassadas),
      OR(
       AND(_semanaAtual&gt;Prevs!O$6,_tipo="Semanal"),
       AND(_mes&gt;AL$2,_tipo="Mensal")
      )), 0,
IF($G165&gt;0,INDEX($O$4:$Z$323,$G165,Z$2),0)+IF($H165&gt;0,INDEX($O$4:$Z$323,$H165,Z$2),0)+IF($I165&gt;0,INDEX($O$4:$Z$323,$I165,Z$2),0)+IF($J165&gt;0,INDEX($O$4:$Z$323,$J165,Z$2),0)+IF($K165&gt;0,INDEX($O$4:$Z$323,$K165,Z$2),0)+IF($L165&gt;0,INDEX($O$4:$Z$323,$L165,Z$2),0))</f>
        <v>0</v>
      </c>
      <c r="AM165" s="113">
        <f t="shared" si="24"/>
        <v>0</v>
      </c>
      <c r="AN165">
        <f t="shared" si="25"/>
        <v>0</v>
      </c>
      <c r="AO165">
        <f t="shared" si="26"/>
        <v>0</v>
      </c>
      <c r="AP165">
        <f t="shared" si="27"/>
        <v>0</v>
      </c>
      <c r="AQ165">
        <f t="shared" si="28"/>
        <v>0</v>
      </c>
      <c r="AR165">
        <f t="shared" si="29"/>
        <v>0</v>
      </c>
      <c r="AS165">
        <f t="shared" si="30"/>
        <v>0</v>
      </c>
      <c r="AT165">
        <f t="shared" si="31"/>
        <v>0</v>
      </c>
      <c r="AU165">
        <f t="shared" si="32"/>
        <v>0</v>
      </c>
      <c r="AV165">
        <f t="shared" si="33"/>
        <v>0</v>
      </c>
      <c r="AW165">
        <f t="shared" si="34"/>
        <v>0</v>
      </c>
      <c r="AX165">
        <f t="shared" si="35"/>
        <v>0</v>
      </c>
    </row>
    <row r="166" spans="1:56" hidden="1" x14ac:dyDescent="0.25">
      <c r="A166" s="113">
        <v>163</v>
      </c>
      <c r="B166" s="176"/>
      <c r="C166" s="113">
        <v>0</v>
      </c>
      <c r="D166" s="113">
        <v>0</v>
      </c>
      <c r="E166" s="113" t="s">
        <v>686</v>
      </c>
      <c r="F166" s="113" t="s">
        <v>686</v>
      </c>
      <c r="G166" s="357"/>
      <c r="H166" s="357"/>
      <c r="N166" s="113">
        <f>MATCH(A166,Entrada!$A$53:$A$372,0)</f>
        <v>163</v>
      </c>
      <c r="O166">
        <f>IF(NOT(ISNA($N166)),INDEX(Entrada!$C$53:$N$372,$N166,O$2),0)</f>
        <v>0</v>
      </c>
      <c r="P166">
        <f>IF(NOT(ISNA($N166)),INDEX(Entrada!$C$53:$N$372,$N166,P$2),0)</f>
        <v>0</v>
      </c>
      <c r="Q166">
        <f>IF(NOT(ISNA($N166)),INDEX(Entrada!$C$53:$N$372,$N166,Q$2),0)</f>
        <v>0</v>
      </c>
      <c r="R166">
        <f>IF(NOT(ISNA($N166)),INDEX(Entrada!$C$53:$N$372,$N166,R$2),0)</f>
        <v>0</v>
      </c>
      <c r="S166">
        <f>IF(NOT(ISNA($N166)),INDEX(Entrada!$C$53:$N$372,$N166,S$2),0)</f>
        <v>0</v>
      </c>
      <c r="T166">
        <f>IF(NOT(ISNA($N166)),INDEX(Entrada!$C$53:$N$372,$N166,T$2),0)</f>
        <v>0</v>
      </c>
      <c r="U166">
        <f>IF(NOT(ISNA($N166)),INDEX(Entrada!$C$53:$N$372,$N166,U$2),0)</f>
        <v>0</v>
      </c>
      <c r="V166" s="192">
        <f>IF(NOT(ISNA($N166)),INDEX(Entrada!$C$53:$N$372,$N166,V$2),0)</f>
        <v>0</v>
      </c>
      <c r="W166" s="192">
        <f>IF(NOT(ISNA($N166)),INDEX(Entrada!$C$53:$N$372,$N166,W$2),0)</f>
        <v>0</v>
      </c>
      <c r="X166" s="192">
        <f>IF(NOT(ISNA($N166)),INDEX(Entrada!$C$53:$N$372,$N166,X$2),0)</f>
        <v>0</v>
      </c>
      <c r="Y166" s="192">
        <f>IF(NOT(ISNA($N166)),INDEX(Entrada!$C$53:$N$372,$N166,Y$2),0)</f>
        <v>0</v>
      </c>
      <c r="Z166" s="192">
        <f>IF(NOT(ISNA($N166)),INDEX(Entrada!$C$53:$N$372,$N166,Z$2),0)</f>
        <v>0</v>
      </c>
      <c r="AA166" s="259">
        <f>IF(AND(NOT(_incrementaisPassadas),
      OR(
       AND(_semanaAtual&gt;Prevs!D$6,_tipo="Semanal"),
       AND(_mes&gt;AA$2,_tipo="Mensal")
      )), 0,
IF($G166&gt;0,INDEX($O$4:$Z$323,$G166,O$2),0)+IF($H166&gt;0,INDEX($O$4:$Z$323,$H166,O$2),0)+IF($I166&gt;0,INDEX($O$4:$Z$323,$I166,O$2),0)+IF($J166&gt;0,INDEX($O$4:$Z$323,$J166,O$2),0)+IF($K166&gt;0,INDEX($O$4:$Z$323,$K166,O$2),0)+IF($L166&gt;0,INDEX($O$4:$Z$323,$L166,O$2),0))</f>
        <v>0</v>
      </c>
      <c r="AB166" s="259">
        <f>IF(AND(NOT(_incrementaisPassadas),
      OR(
       AND(_semanaAtual&gt;Prevs!E$6,_tipo="Semanal"),
       AND(_mes&gt;AB$2,_tipo="Mensal")
      )), 0,
IF($G166&gt;0,INDEX($O$4:$Z$323,$G166,P$2),0)+IF($H166&gt;0,INDEX($O$4:$Z$323,$H166,P$2),0)+IF($I166&gt;0,INDEX($O$4:$Z$323,$I166,P$2),0)+IF($J166&gt;0,INDEX($O$4:$Z$323,$J166,P$2),0)+IF($K166&gt;0,INDEX($O$4:$Z$323,$K166,P$2),0)+IF($L166&gt;0,INDEX($O$4:$Z$323,$L166,P$2),0))</f>
        <v>0</v>
      </c>
      <c r="AC166" s="259">
        <f>IF(AND(NOT(_incrementaisPassadas),
      OR(
       AND(_semanaAtual&gt;Prevs!F$6,_tipo="Semanal"),
       AND(_mes&gt;AC$2,_tipo="Mensal")
      )), 0,
IF($G166&gt;0,INDEX($O$4:$Z$323,$G166,Q$2),0)+IF($H166&gt;0,INDEX($O$4:$Z$323,$H166,Q$2),0)+IF($I166&gt;0,INDEX($O$4:$Z$323,$I166,Q$2),0)+IF($J166&gt;0,INDEX($O$4:$Z$323,$J166,Q$2),0)+IF($K166&gt;0,INDEX($O$4:$Z$323,$K166,Q$2),0)+IF($L166&gt;0,INDEX($O$4:$Z$323,$L166,Q$2),0))</f>
        <v>0</v>
      </c>
      <c r="AD166" s="259">
        <f>IF(AND(NOT(_incrementaisPassadas),
      OR(
       AND(_semanaAtual&gt;Prevs!G$6,_tipo="Semanal"),
       AND(_mes&gt;AD$2,_tipo="Mensal")
      )), 0,
IF($G166&gt;0,INDEX($O$4:$Z$323,$G166,R$2),0)+IF($H166&gt;0,INDEX($O$4:$Z$323,$H166,R$2),0)+IF($I166&gt;0,INDEX($O$4:$Z$323,$I166,R$2),0)+IF($J166&gt;0,INDEX($O$4:$Z$323,$J166,R$2),0)+IF($K166&gt;0,INDEX($O$4:$Z$323,$K166,R$2),0)+IF($L166&gt;0,INDEX($O$4:$Z$323,$L166,R$2),0))</f>
        <v>0</v>
      </c>
      <c r="AE166" s="259">
        <f>IF(AND(NOT(_incrementaisPassadas),
      OR(
       AND(_semanaAtual&gt;Prevs!H$6,_tipo="Semanal"),
       AND(_mes&gt;AE$2,_tipo="Mensal")
      )), 0,
IF($G166&gt;0,INDEX($O$4:$Z$323,$G166,S$2),0)+IF($H166&gt;0,INDEX($O$4:$Z$323,$H166,S$2),0)+IF($I166&gt;0,INDEX($O$4:$Z$323,$I166,S$2),0)+IF($J166&gt;0,INDEX($O$4:$Z$323,$J166,S$2),0)+IF($K166&gt;0,INDEX($O$4:$Z$323,$K166,S$2),0)+IF($L166&gt;0,INDEX($O$4:$Z$323,$L166,S$2),0))</f>
        <v>0</v>
      </c>
      <c r="AF166" s="259">
        <f>IF(AND(NOT(_incrementaisPassadas),
      OR(
       AND(_semanaAtual&gt;Prevs!I$6,_tipo="Semanal"),
       AND(_mes&gt;AF$2,_tipo="Mensal")
      )), 0,
IF($G166&gt;0,INDEX($O$4:$Z$323,$G166,T$2),0)+IF($H166&gt;0,INDEX($O$4:$Z$323,$H166,T$2),0)+IF($I166&gt;0,INDEX($O$4:$Z$323,$I166,T$2),0)+IF($J166&gt;0,INDEX($O$4:$Z$323,$J166,T$2),0)+IF($K166&gt;0,INDEX($O$4:$Z$323,$K166,T$2),0)+IF($L166&gt;0,INDEX($O$4:$Z$323,$L166,T$2),0))</f>
        <v>0</v>
      </c>
      <c r="AG166" s="259">
        <f>IF(AND(NOT(_incrementaisPassadas),
      OR(
       AND(_semanaAtual&gt;Prevs!J$6,_tipo="Semanal"),
       AND(_mes&gt;AG$2,_tipo="Mensal")
      )), 0,
IF($G166&gt;0,INDEX($O$4:$Z$323,$G166,U$2),0)+IF($H166&gt;0,INDEX($O$4:$Z$323,$H166,U$2),0)+IF($I166&gt;0,INDEX($O$4:$Z$323,$I166,U$2),0)+IF($J166&gt;0,INDEX($O$4:$Z$323,$J166,U$2),0)+IF($K166&gt;0,INDEX($O$4:$Z$323,$K166,U$2),0)+IF($L166&gt;0,INDEX($O$4:$Z$323,$L166,U$2),0))</f>
        <v>0</v>
      </c>
      <c r="AH166" s="259">
        <f>IF(AND(NOT(_incrementaisPassadas),
      OR(
       AND(_semanaAtual&gt;Prevs!K$6,_tipo="Semanal"),
       AND(_mes&gt;AH$2,_tipo="Mensal")
      )), 0,
IF($G166&gt;0,INDEX($O$4:$Z$323,$G166,V$2),0)+IF($H166&gt;0,INDEX($O$4:$Z$323,$H166,V$2),0)+IF($I166&gt;0,INDEX($O$4:$Z$323,$I166,V$2),0)+IF($J166&gt;0,INDEX($O$4:$Z$323,$J166,V$2),0)+IF($K166&gt;0,INDEX($O$4:$Z$323,$K166,V$2),0)+IF($L166&gt;0,INDEX($O$4:$Z$323,$L166,V$2),0))</f>
        <v>0</v>
      </c>
      <c r="AI166" s="259">
        <f>IF(AND(NOT(_incrementaisPassadas),
      OR(
       AND(_semanaAtual&gt;Prevs!L$6,_tipo="Semanal"),
       AND(_mes&gt;AI$2,_tipo="Mensal")
      )), 0,
IF($G166&gt;0,INDEX($O$4:$Z$323,$G166,W$2),0)+IF($H166&gt;0,INDEX($O$4:$Z$323,$H166,W$2),0)+IF($I166&gt;0,INDEX($O$4:$Z$323,$I166,W$2),0)+IF($J166&gt;0,INDEX($O$4:$Z$323,$J166,W$2),0)+IF($K166&gt;0,INDEX($O$4:$Z$323,$K166,W$2),0)+IF($L166&gt;0,INDEX($O$4:$Z$323,$L166,W$2),0))</f>
        <v>0</v>
      </c>
      <c r="AJ166" s="259">
        <f>IF(AND(NOT(_incrementaisPassadas),
      OR(
       AND(_semanaAtual&gt;Prevs!M$6,_tipo="Semanal"),
       AND(_mes&gt;AJ$2,_tipo="Mensal")
      )), 0,
IF($G166&gt;0,INDEX($O$4:$Z$323,$G166,X$2),0)+IF($H166&gt;0,INDEX($O$4:$Z$323,$H166,X$2),0)+IF($I166&gt;0,INDEX($O$4:$Z$323,$I166,X$2),0)+IF($J166&gt;0,INDEX($O$4:$Z$323,$J166,X$2),0)+IF($K166&gt;0,INDEX($O$4:$Z$323,$K166,X$2),0)+IF($L166&gt;0,INDEX($O$4:$Z$323,$L166,X$2),0))</f>
        <v>0</v>
      </c>
      <c r="AK166" s="259">
        <f>IF(AND(NOT(_incrementaisPassadas),
      OR(
       AND(_semanaAtual&gt;Prevs!N$6,_tipo="Semanal"),
       AND(_mes&gt;AK$2,_tipo="Mensal")
      )), 0,
IF($G166&gt;0,INDEX($O$4:$Z$323,$G166,Y$2),0)+IF($H166&gt;0,INDEX($O$4:$Z$323,$H166,Y$2),0)+IF($I166&gt;0,INDEX($O$4:$Z$323,$I166,Y$2),0)+IF($J166&gt;0,INDEX($O$4:$Z$323,$J166,Y$2),0)+IF($K166&gt;0,INDEX($O$4:$Z$323,$K166,Y$2),0)+IF($L166&gt;0,INDEX($O$4:$Z$323,$L166,Y$2),0))</f>
        <v>0</v>
      </c>
      <c r="AL166" s="259">
        <f>IF(AND(NOT(_incrementaisPassadas),
      OR(
       AND(_semanaAtual&gt;Prevs!O$6,_tipo="Semanal"),
       AND(_mes&gt;AL$2,_tipo="Mensal")
      )), 0,
IF($G166&gt;0,INDEX($O$4:$Z$323,$G166,Z$2),0)+IF($H166&gt;0,INDEX($O$4:$Z$323,$H166,Z$2),0)+IF($I166&gt;0,INDEX($O$4:$Z$323,$I166,Z$2),0)+IF($J166&gt;0,INDEX($O$4:$Z$323,$J166,Z$2),0)+IF($K166&gt;0,INDEX($O$4:$Z$323,$K166,Z$2),0)+IF($L166&gt;0,INDEX($O$4:$Z$323,$L166,Z$2),0))</f>
        <v>0</v>
      </c>
      <c r="AM166" s="113">
        <f t="shared" si="24"/>
        <v>0</v>
      </c>
      <c r="AN166">
        <f t="shared" si="25"/>
        <v>0</v>
      </c>
      <c r="AO166">
        <f t="shared" si="26"/>
        <v>0</v>
      </c>
      <c r="AP166">
        <f t="shared" si="27"/>
        <v>0</v>
      </c>
      <c r="AQ166">
        <f t="shared" si="28"/>
        <v>0</v>
      </c>
      <c r="AR166">
        <f t="shared" si="29"/>
        <v>0</v>
      </c>
      <c r="AS166">
        <f t="shared" si="30"/>
        <v>0</v>
      </c>
      <c r="AT166">
        <f t="shared" si="31"/>
        <v>0</v>
      </c>
      <c r="AU166">
        <f t="shared" si="32"/>
        <v>0</v>
      </c>
      <c r="AV166">
        <f t="shared" si="33"/>
        <v>0</v>
      </c>
      <c r="AW166">
        <f t="shared" si="34"/>
        <v>0</v>
      </c>
      <c r="AX166">
        <f t="shared" si="35"/>
        <v>0</v>
      </c>
    </row>
    <row r="167" spans="1:56" hidden="1" x14ac:dyDescent="0.25">
      <c r="A167" s="113">
        <v>164</v>
      </c>
      <c r="B167" s="176" t="s">
        <v>613</v>
      </c>
      <c r="C167" s="113">
        <v>1931</v>
      </c>
      <c r="D167" s="113">
        <v>2013</v>
      </c>
      <c r="E167" s="179" t="s">
        <v>9</v>
      </c>
      <c r="F167" s="180" t="s">
        <v>4</v>
      </c>
      <c r="G167" s="357"/>
      <c r="H167" s="357"/>
      <c r="N167" s="113">
        <f>MATCH(A167,Entrada!$A$53:$A$372,0)</f>
        <v>164</v>
      </c>
      <c r="O167">
        <f>IF(NOT(ISNA($N167)),INDEX(Entrada!$C$53:$N$372,$N167,O$2),0)</f>
        <v>131</v>
      </c>
      <c r="P167">
        <f>IF(NOT(ISNA($N167)),INDEX(Entrada!$C$53:$N$372,$N167,P$2),0)</f>
        <v>139</v>
      </c>
      <c r="Q167">
        <f>IF(NOT(ISNA($N167)),INDEX(Entrada!$C$53:$N$372,$N167,Q$2),0)</f>
        <v>121</v>
      </c>
      <c r="R167">
        <f>IF(NOT(ISNA($N167)),INDEX(Entrada!$C$53:$N$372,$N167,R$2),0)</f>
        <v>77</v>
      </c>
      <c r="S167">
        <f>IF(NOT(ISNA($N167)),INDEX(Entrada!$C$53:$N$372,$N167,S$2),0)</f>
        <v>60</v>
      </c>
      <c r="T167">
        <f>IF(NOT(ISNA($N167)),INDEX(Entrada!$C$53:$N$372,$N167,T$2),0)</f>
        <v>57</v>
      </c>
      <c r="U167" s="186">
        <f>IF(NOT(ISNA($N167)),INDEX(Entrada!$C$53:$N$372,$N167,U$2),0)</f>
        <v>47</v>
      </c>
      <c r="V167" s="192">
        <f>IF(NOT(ISNA($N167)),INDEX(Entrada!$C$53:$N$372,$N167,V$2),0)</f>
        <v>39</v>
      </c>
      <c r="W167" s="192">
        <f>IF(NOT(ISNA($N167)),INDEX(Entrada!$C$53:$N$372,$N167,W$2),0)</f>
        <v>50</v>
      </c>
      <c r="X167" s="192">
        <f>IF(NOT(ISNA($N167)),INDEX(Entrada!$C$53:$N$372,$N167,X$2),0)</f>
        <v>64</v>
      </c>
      <c r="Y167" s="192">
        <f>IF(NOT(ISNA($N167)),INDEX(Entrada!$C$53:$N$372,$N167,Y$2),0)</f>
        <v>72</v>
      </c>
      <c r="Z167" s="192">
        <f>IF(NOT(ISNA($N167)),INDEX(Entrada!$C$53:$N$372,$N167,Z$2),0)</f>
        <v>96</v>
      </c>
      <c r="AA167" s="259">
        <f>IF(AND(NOT(_incrementaisPassadas),
      OR(
       AND(_semanaAtual&gt;Prevs!D$6,_tipo="Semanal"),
       AND(_mes&gt;AA$2,_tipo="Mensal")
      )), 0,
IF($G167&gt;0,INDEX($O$4:$Z$323,$G167,O$2),0)+IF($H167&gt;0,INDEX($O$4:$Z$323,$H167,O$2),0)+IF($I167&gt;0,INDEX($O$4:$Z$323,$I167,O$2),0)+IF($J167&gt;0,INDEX($O$4:$Z$323,$J167,O$2),0)+IF($K167&gt;0,INDEX($O$4:$Z$323,$K167,O$2),0)+IF($L167&gt;0,INDEX($O$4:$Z$323,$L167,O$2),0))</f>
        <v>0</v>
      </c>
      <c r="AB167" s="259">
        <f>IF(AND(NOT(_incrementaisPassadas),
      OR(
       AND(_semanaAtual&gt;Prevs!E$6,_tipo="Semanal"),
       AND(_mes&gt;AB$2,_tipo="Mensal")
      )), 0,
IF($G167&gt;0,INDEX($O$4:$Z$323,$G167,P$2),0)+IF($H167&gt;0,INDEX($O$4:$Z$323,$H167,P$2),0)+IF($I167&gt;0,INDEX($O$4:$Z$323,$I167,P$2),0)+IF($J167&gt;0,INDEX($O$4:$Z$323,$J167,P$2),0)+IF($K167&gt;0,INDEX($O$4:$Z$323,$K167,P$2),0)+IF($L167&gt;0,INDEX($O$4:$Z$323,$L167,P$2),0))</f>
        <v>0</v>
      </c>
      <c r="AC167" s="259">
        <f>IF(AND(NOT(_incrementaisPassadas),
      OR(
       AND(_semanaAtual&gt;Prevs!F$6,_tipo="Semanal"),
       AND(_mes&gt;AC$2,_tipo="Mensal")
      )), 0,
IF($G167&gt;0,INDEX($O$4:$Z$323,$G167,Q$2),0)+IF($H167&gt;0,INDEX($O$4:$Z$323,$H167,Q$2),0)+IF($I167&gt;0,INDEX($O$4:$Z$323,$I167,Q$2),0)+IF($J167&gt;0,INDEX($O$4:$Z$323,$J167,Q$2),0)+IF($K167&gt;0,INDEX($O$4:$Z$323,$K167,Q$2),0)+IF($L167&gt;0,INDEX($O$4:$Z$323,$L167,Q$2),0))</f>
        <v>0</v>
      </c>
      <c r="AD167" s="259">
        <f>IF(AND(NOT(_incrementaisPassadas),
      OR(
       AND(_semanaAtual&gt;Prevs!G$6,_tipo="Semanal"),
       AND(_mes&gt;AD$2,_tipo="Mensal")
      )), 0,
IF($G167&gt;0,INDEX($O$4:$Z$323,$G167,R$2),0)+IF($H167&gt;0,INDEX($O$4:$Z$323,$H167,R$2),0)+IF($I167&gt;0,INDEX($O$4:$Z$323,$I167,R$2),0)+IF($J167&gt;0,INDEX($O$4:$Z$323,$J167,R$2),0)+IF($K167&gt;0,INDEX($O$4:$Z$323,$K167,R$2),0)+IF($L167&gt;0,INDEX($O$4:$Z$323,$L167,R$2),0))</f>
        <v>0</v>
      </c>
      <c r="AE167" s="259">
        <f>IF(AND(NOT(_incrementaisPassadas),
      OR(
       AND(_semanaAtual&gt;Prevs!H$6,_tipo="Semanal"),
       AND(_mes&gt;AE$2,_tipo="Mensal")
      )), 0,
IF($G167&gt;0,INDEX($O$4:$Z$323,$G167,S$2),0)+IF($H167&gt;0,INDEX($O$4:$Z$323,$H167,S$2),0)+IF($I167&gt;0,INDEX($O$4:$Z$323,$I167,S$2),0)+IF($J167&gt;0,INDEX($O$4:$Z$323,$J167,S$2),0)+IF($K167&gt;0,INDEX($O$4:$Z$323,$K167,S$2),0)+IF($L167&gt;0,INDEX($O$4:$Z$323,$L167,S$2),0))</f>
        <v>0</v>
      </c>
      <c r="AF167" s="259">
        <f>IF(AND(NOT(_incrementaisPassadas),
      OR(
       AND(_semanaAtual&gt;Prevs!I$6,_tipo="Semanal"),
       AND(_mes&gt;AF$2,_tipo="Mensal")
      )), 0,
IF($G167&gt;0,INDEX($O$4:$Z$323,$G167,T$2),0)+IF($H167&gt;0,INDEX($O$4:$Z$323,$H167,T$2),0)+IF($I167&gt;0,INDEX($O$4:$Z$323,$I167,T$2),0)+IF($J167&gt;0,INDEX($O$4:$Z$323,$J167,T$2),0)+IF($K167&gt;0,INDEX($O$4:$Z$323,$K167,T$2),0)+IF($L167&gt;0,INDEX($O$4:$Z$323,$L167,T$2),0))</f>
        <v>0</v>
      </c>
      <c r="AG167" s="259">
        <f>IF(AND(NOT(_incrementaisPassadas),
      OR(
       AND(_semanaAtual&gt;Prevs!J$6,_tipo="Semanal"),
       AND(_mes&gt;AG$2,_tipo="Mensal")
      )), 0,
IF($G167&gt;0,INDEX($O$4:$Z$323,$G167,U$2),0)+IF($H167&gt;0,INDEX($O$4:$Z$323,$H167,U$2),0)+IF($I167&gt;0,INDEX($O$4:$Z$323,$I167,U$2),0)+IF($J167&gt;0,INDEX($O$4:$Z$323,$J167,U$2),0)+IF($K167&gt;0,INDEX($O$4:$Z$323,$K167,U$2),0)+IF($L167&gt;0,INDEX($O$4:$Z$323,$L167,U$2),0))</f>
        <v>0</v>
      </c>
      <c r="AH167" s="259">
        <f>IF(AND(NOT(_incrementaisPassadas),
      OR(
       AND(_semanaAtual&gt;Prevs!K$6,_tipo="Semanal"),
       AND(_mes&gt;AH$2,_tipo="Mensal")
      )), 0,
IF($G167&gt;0,INDEX($O$4:$Z$323,$G167,V$2),0)+IF($H167&gt;0,INDEX($O$4:$Z$323,$H167,V$2),0)+IF($I167&gt;0,INDEX($O$4:$Z$323,$I167,V$2),0)+IF($J167&gt;0,INDEX($O$4:$Z$323,$J167,V$2),0)+IF($K167&gt;0,INDEX($O$4:$Z$323,$K167,V$2),0)+IF($L167&gt;0,INDEX($O$4:$Z$323,$L167,V$2),0))</f>
        <v>0</v>
      </c>
      <c r="AI167" s="259">
        <f>IF(AND(NOT(_incrementaisPassadas),
      OR(
       AND(_semanaAtual&gt;Prevs!L$6,_tipo="Semanal"),
       AND(_mes&gt;AI$2,_tipo="Mensal")
      )), 0,
IF($G167&gt;0,INDEX($O$4:$Z$323,$G167,W$2),0)+IF($H167&gt;0,INDEX($O$4:$Z$323,$H167,W$2),0)+IF($I167&gt;0,INDEX($O$4:$Z$323,$I167,W$2),0)+IF($J167&gt;0,INDEX($O$4:$Z$323,$J167,W$2),0)+IF($K167&gt;0,INDEX($O$4:$Z$323,$K167,W$2),0)+IF($L167&gt;0,INDEX($O$4:$Z$323,$L167,W$2),0))</f>
        <v>0</v>
      </c>
      <c r="AJ167" s="259">
        <f>IF(AND(NOT(_incrementaisPassadas),
      OR(
       AND(_semanaAtual&gt;Prevs!M$6,_tipo="Semanal"),
       AND(_mes&gt;AJ$2,_tipo="Mensal")
      )), 0,
IF($G167&gt;0,INDEX($O$4:$Z$323,$G167,X$2),0)+IF($H167&gt;0,INDEX($O$4:$Z$323,$H167,X$2),0)+IF($I167&gt;0,INDEX($O$4:$Z$323,$I167,X$2),0)+IF($J167&gt;0,INDEX($O$4:$Z$323,$J167,X$2),0)+IF($K167&gt;0,INDEX($O$4:$Z$323,$K167,X$2),0)+IF($L167&gt;0,INDEX($O$4:$Z$323,$L167,X$2),0))</f>
        <v>0</v>
      </c>
      <c r="AK167" s="259">
        <f>IF(AND(NOT(_incrementaisPassadas),
      OR(
       AND(_semanaAtual&gt;Prevs!N$6,_tipo="Semanal"),
       AND(_mes&gt;AK$2,_tipo="Mensal")
      )), 0,
IF($G167&gt;0,INDEX($O$4:$Z$323,$G167,Y$2),0)+IF($H167&gt;0,INDEX($O$4:$Z$323,$H167,Y$2),0)+IF($I167&gt;0,INDEX($O$4:$Z$323,$I167,Y$2),0)+IF($J167&gt;0,INDEX($O$4:$Z$323,$J167,Y$2),0)+IF($K167&gt;0,INDEX($O$4:$Z$323,$K167,Y$2),0)+IF($L167&gt;0,INDEX($O$4:$Z$323,$L167,Y$2),0))</f>
        <v>0</v>
      </c>
      <c r="AL167" s="259">
        <f>IF(AND(NOT(_incrementaisPassadas),
      OR(
       AND(_semanaAtual&gt;Prevs!O$6,_tipo="Semanal"),
       AND(_mes&gt;AL$2,_tipo="Mensal")
      )), 0,
IF($G167&gt;0,INDEX($O$4:$Z$323,$G167,Z$2),0)+IF($H167&gt;0,INDEX($O$4:$Z$323,$H167,Z$2),0)+IF($I167&gt;0,INDEX($O$4:$Z$323,$I167,Z$2),0)+IF($J167&gt;0,INDEX($O$4:$Z$323,$J167,Z$2),0)+IF($K167&gt;0,INDEX($O$4:$Z$323,$K167,Z$2),0)+IF($L167&gt;0,INDEX($O$4:$Z$323,$L167,Z$2),0))</f>
        <v>0</v>
      </c>
      <c r="AM167" s="186">
        <f t="shared" si="24"/>
        <v>131</v>
      </c>
      <c r="AN167">
        <f t="shared" si="25"/>
        <v>139</v>
      </c>
      <c r="AO167">
        <f t="shared" si="26"/>
        <v>121</v>
      </c>
      <c r="AP167">
        <f t="shared" si="27"/>
        <v>77</v>
      </c>
      <c r="AQ167">
        <f t="shared" si="28"/>
        <v>60</v>
      </c>
      <c r="AR167">
        <f t="shared" si="29"/>
        <v>57</v>
      </c>
      <c r="AS167">
        <f t="shared" si="30"/>
        <v>47</v>
      </c>
      <c r="AT167">
        <f t="shared" si="31"/>
        <v>39</v>
      </c>
      <c r="AU167">
        <f t="shared" si="32"/>
        <v>50</v>
      </c>
      <c r="AV167">
        <f t="shared" si="33"/>
        <v>64</v>
      </c>
      <c r="AW167">
        <f t="shared" si="34"/>
        <v>72</v>
      </c>
      <c r="AX167">
        <f t="shared" si="35"/>
        <v>96</v>
      </c>
      <c r="AY167" s="186">
        <f>AY164-AY120-AY121</f>
        <v>0</v>
      </c>
    </row>
    <row r="168" spans="1:56" hidden="1" x14ac:dyDescent="0.25">
      <c r="A168" s="113">
        <v>165</v>
      </c>
      <c r="B168" s="176"/>
      <c r="C168" s="113">
        <v>0</v>
      </c>
      <c r="D168" s="113">
        <v>0</v>
      </c>
      <c r="E168" s="113" t="s">
        <v>686</v>
      </c>
      <c r="F168" s="113" t="s">
        <v>686</v>
      </c>
      <c r="G168" s="357"/>
      <c r="H168" s="357"/>
      <c r="N168" s="113">
        <f>MATCH(A168,Entrada!$A$53:$A$372,0)</f>
        <v>165</v>
      </c>
      <c r="O168">
        <f>IF(NOT(ISNA($N168)),INDEX(Entrada!$C$53:$N$372,$N168,O$2),0)</f>
        <v>0</v>
      </c>
      <c r="P168">
        <f>IF(NOT(ISNA($N168)),INDEX(Entrada!$C$53:$N$372,$N168,P$2),0)</f>
        <v>0</v>
      </c>
      <c r="Q168">
        <f>IF(NOT(ISNA($N168)),INDEX(Entrada!$C$53:$N$372,$N168,Q$2),0)</f>
        <v>0</v>
      </c>
      <c r="R168">
        <f>IF(NOT(ISNA($N168)),INDEX(Entrada!$C$53:$N$372,$N168,R$2),0)</f>
        <v>0</v>
      </c>
      <c r="S168">
        <f>IF(NOT(ISNA($N168)),INDEX(Entrada!$C$53:$N$372,$N168,S$2),0)</f>
        <v>0</v>
      </c>
      <c r="T168">
        <f>IF(NOT(ISNA($N168)),INDEX(Entrada!$C$53:$N$372,$N168,T$2),0)</f>
        <v>0</v>
      </c>
      <c r="U168">
        <f>IF(NOT(ISNA($N168)),INDEX(Entrada!$C$53:$N$372,$N168,U$2),0)</f>
        <v>0</v>
      </c>
      <c r="V168" s="192">
        <f>IF(NOT(ISNA($N168)),INDEX(Entrada!$C$53:$N$372,$N168,V$2),0)</f>
        <v>0</v>
      </c>
      <c r="W168" s="192">
        <f>IF(NOT(ISNA($N168)),INDEX(Entrada!$C$53:$N$372,$N168,W$2),0)</f>
        <v>0</v>
      </c>
      <c r="X168" s="192">
        <f>IF(NOT(ISNA($N168)),INDEX(Entrada!$C$53:$N$372,$N168,X$2),0)</f>
        <v>0</v>
      </c>
      <c r="Y168" s="192">
        <f>IF(NOT(ISNA($N168)),INDEX(Entrada!$C$53:$N$372,$N168,Y$2),0)</f>
        <v>0</v>
      </c>
      <c r="Z168" s="192">
        <f>IF(NOT(ISNA($N168)),INDEX(Entrada!$C$53:$N$372,$N168,Z$2),0)</f>
        <v>0</v>
      </c>
      <c r="AA168" s="259">
        <f>IF(AND(NOT(_incrementaisPassadas),
      OR(
       AND(_semanaAtual&gt;Prevs!D$6,_tipo="Semanal"),
       AND(_mes&gt;AA$2,_tipo="Mensal")
      )), 0,
IF($G168&gt;0,INDEX($O$4:$Z$323,$G168,O$2),0)+IF($H168&gt;0,INDEX($O$4:$Z$323,$H168,O$2),0)+IF($I168&gt;0,INDEX($O$4:$Z$323,$I168,O$2),0)+IF($J168&gt;0,INDEX($O$4:$Z$323,$J168,O$2),0)+IF($K168&gt;0,INDEX($O$4:$Z$323,$K168,O$2),0)+IF($L168&gt;0,INDEX($O$4:$Z$323,$L168,O$2),0))</f>
        <v>0</v>
      </c>
      <c r="AB168" s="259">
        <f>IF(AND(NOT(_incrementaisPassadas),
      OR(
       AND(_semanaAtual&gt;Prevs!E$6,_tipo="Semanal"),
       AND(_mes&gt;AB$2,_tipo="Mensal")
      )), 0,
IF($G168&gt;0,INDEX($O$4:$Z$323,$G168,P$2),0)+IF($H168&gt;0,INDEX($O$4:$Z$323,$H168,P$2),0)+IF($I168&gt;0,INDEX($O$4:$Z$323,$I168,P$2),0)+IF($J168&gt;0,INDEX($O$4:$Z$323,$J168,P$2),0)+IF($K168&gt;0,INDEX($O$4:$Z$323,$K168,P$2),0)+IF($L168&gt;0,INDEX($O$4:$Z$323,$L168,P$2),0))</f>
        <v>0</v>
      </c>
      <c r="AC168" s="259">
        <f>IF(AND(NOT(_incrementaisPassadas),
      OR(
       AND(_semanaAtual&gt;Prevs!F$6,_tipo="Semanal"),
       AND(_mes&gt;AC$2,_tipo="Mensal")
      )), 0,
IF($G168&gt;0,INDEX($O$4:$Z$323,$G168,Q$2),0)+IF($H168&gt;0,INDEX($O$4:$Z$323,$H168,Q$2),0)+IF($I168&gt;0,INDEX($O$4:$Z$323,$I168,Q$2),0)+IF($J168&gt;0,INDEX($O$4:$Z$323,$J168,Q$2),0)+IF($K168&gt;0,INDEX($O$4:$Z$323,$K168,Q$2),0)+IF($L168&gt;0,INDEX($O$4:$Z$323,$L168,Q$2),0))</f>
        <v>0</v>
      </c>
      <c r="AD168" s="259">
        <f>IF(AND(NOT(_incrementaisPassadas),
      OR(
       AND(_semanaAtual&gt;Prevs!G$6,_tipo="Semanal"),
       AND(_mes&gt;AD$2,_tipo="Mensal")
      )), 0,
IF($G168&gt;0,INDEX($O$4:$Z$323,$G168,R$2),0)+IF($H168&gt;0,INDEX($O$4:$Z$323,$H168,R$2),0)+IF($I168&gt;0,INDEX($O$4:$Z$323,$I168,R$2),0)+IF($J168&gt;0,INDEX($O$4:$Z$323,$J168,R$2),0)+IF($K168&gt;0,INDEX($O$4:$Z$323,$K168,R$2),0)+IF($L168&gt;0,INDEX($O$4:$Z$323,$L168,R$2),0))</f>
        <v>0</v>
      </c>
      <c r="AE168" s="259">
        <f>IF(AND(NOT(_incrementaisPassadas),
      OR(
       AND(_semanaAtual&gt;Prevs!H$6,_tipo="Semanal"),
       AND(_mes&gt;AE$2,_tipo="Mensal")
      )), 0,
IF($G168&gt;0,INDEX($O$4:$Z$323,$G168,S$2),0)+IF($H168&gt;0,INDEX($O$4:$Z$323,$H168,S$2),0)+IF($I168&gt;0,INDEX($O$4:$Z$323,$I168,S$2),0)+IF($J168&gt;0,INDEX($O$4:$Z$323,$J168,S$2),0)+IF($K168&gt;0,INDEX($O$4:$Z$323,$K168,S$2),0)+IF($L168&gt;0,INDEX($O$4:$Z$323,$L168,S$2),0))</f>
        <v>0</v>
      </c>
      <c r="AF168" s="259">
        <f>IF(AND(NOT(_incrementaisPassadas),
      OR(
       AND(_semanaAtual&gt;Prevs!I$6,_tipo="Semanal"),
       AND(_mes&gt;AF$2,_tipo="Mensal")
      )), 0,
IF($G168&gt;0,INDEX($O$4:$Z$323,$G168,T$2),0)+IF($H168&gt;0,INDEX($O$4:$Z$323,$H168,T$2),0)+IF($I168&gt;0,INDEX($O$4:$Z$323,$I168,T$2),0)+IF($J168&gt;0,INDEX($O$4:$Z$323,$J168,T$2),0)+IF($K168&gt;0,INDEX($O$4:$Z$323,$K168,T$2),0)+IF($L168&gt;0,INDEX($O$4:$Z$323,$L168,T$2),0))</f>
        <v>0</v>
      </c>
      <c r="AG168" s="259">
        <f>IF(AND(NOT(_incrementaisPassadas),
      OR(
       AND(_semanaAtual&gt;Prevs!J$6,_tipo="Semanal"),
       AND(_mes&gt;AG$2,_tipo="Mensal")
      )), 0,
IF($G168&gt;0,INDEX($O$4:$Z$323,$G168,U$2),0)+IF($H168&gt;0,INDEX($O$4:$Z$323,$H168,U$2),0)+IF($I168&gt;0,INDEX($O$4:$Z$323,$I168,U$2),0)+IF($J168&gt;0,INDEX($O$4:$Z$323,$J168,U$2),0)+IF($K168&gt;0,INDEX($O$4:$Z$323,$K168,U$2),0)+IF($L168&gt;0,INDEX($O$4:$Z$323,$L168,U$2),0))</f>
        <v>0</v>
      </c>
      <c r="AH168" s="259">
        <f>IF(AND(NOT(_incrementaisPassadas),
      OR(
       AND(_semanaAtual&gt;Prevs!K$6,_tipo="Semanal"),
       AND(_mes&gt;AH$2,_tipo="Mensal")
      )), 0,
IF($G168&gt;0,INDEX($O$4:$Z$323,$G168,V$2),0)+IF($H168&gt;0,INDEX($O$4:$Z$323,$H168,V$2),0)+IF($I168&gt;0,INDEX($O$4:$Z$323,$I168,V$2),0)+IF($J168&gt;0,INDEX($O$4:$Z$323,$J168,V$2),0)+IF($K168&gt;0,INDEX($O$4:$Z$323,$K168,V$2),0)+IF($L168&gt;0,INDEX($O$4:$Z$323,$L168,V$2),0))</f>
        <v>0</v>
      </c>
      <c r="AI168" s="259">
        <f>IF(AND(NOT(_incrementaisPassadas),
      OR(
       AND(_semanaAtual&gt;Prevs!L$6,_tipo="Semanal"),
       AND(_mes&gt;AI$2,_tipo="Mensal")
      )), 0,
IF($G168&gt;0,INDEX($O$4:$Z$323,$G168,W$2),0)+IF($H168&gt;0,INDEX($O$4:$Z$323,$H168,W$2),0)+IF($I168&gt;0,INDEX($O$4:$Z$323,$I168,W$2),0)+IF($J168&gt;0,INDEX($O$4:$Z$323,$J168,W$2),0)+IF($K168&gt;0,INDEX($O$4:$Z$323,$K168,W$2),0)+IF($L168&gt;0,INDEX($O$4:$Z$323,$L168,W$2),0))</f>
        <v>0</v>
      </c>
      <c r="AJ168" s="259">
        <f>IF(AND(NOT(_incrementaisPassadas),
      OR(
       AND(_semanaAtual&gt;Prevs!M$6,_tipo="Semanal"),
       AND(_mes&gt;AJ$2,_tipo="Mensal")
      )), 0,
IF($G168&gt;0,INDEX($O$4:$Z$323,$G168,X$2),0)+IF($H168&gt;0,INDEX($O$4:$Z$323,$H168,X$2),0)+IF($I168&gt;0,INDEX($O$4:$Z$323,$I168,X$2),0)+IF($J168&gt;0,INDEX($O$4:$Z$323,$J168,X$2),0)+IF($K168&gt;0,INDEX($O$4:$Z$323,$K168,X$2),0)+IF($L168&gt;0,INDEX($O$4:$Z$323,$L168,X$2),0))</f>
        <v>0</v>
      </c>
      <c r="AK168" s="259">
        <f>IF(AND(NOT(_incrementaisPassadas),
      OR(
       AND(_semanaAtual&gt;Prevs!N$6,_tipo="Semanal"),
       AND(_mes&gt;AK$2,_tipo="Mensal")
      )), 0,
IF($G168&gt;0,INDEX($O$4:$Z$323,$G168,Y$2),0)+IF($H168&gt;0,INDEX($O$4:$Z$323,$H168,Y$2),0)+IF($I168&gt;0,INDEX($O$4:$Z$323,$I168,Y$2),0)+IF($J168&gt;0,INDEX($O$4:$Z$323,$J168,Y$2),0)+IF($K168&gt;0,INDEX($O$4:$Z$323,$K168,Y$2),0)+IF($L168&gt;0,INDEX($O$4:$Z$323,$L168,Y$2),0))</f>
        <v>0</v>
      </c>
      <c r="AL168" s="259">
        <f>IF(AND(NOT(_incrementaisPassadas),
      OR(
       AND(_semanaAtual&gt;Prevs!O$6,_tipo="Semanal"),
       AND(_mes&gt;AL$2,_tipo="Mensal")
      )), 0,
IF($G168&gt;0,INDEX($O$4:$Z$323,$G168,Z$2),0)+IF($H168&gt;0,INDEX($O$4:$Z$323,$H168,Z$2),0)+IF($I168&gt;0,INDEX($O$4:$Z$323,$I168,Z$2),0)+IF($J168&gt;0,INDEX($O$4:$Z$323,$J168,Z$2),0)+IF($K168&gt;0,INDEX($O$4:$Z$323,$K168,Z$2),0)+IF($L168&gt;0,INDEX($O$4:$Z$323,$L168,Z$2),0))</f>
        <v>0</v>
      </c>
      <c r="AM168" s="113">
        <f t="shared" si="24"/>
        <v>0</v>
      </c>
      <c r="AN168">
        <f t="shared" si="25"/>
        <v>0</v>
      </c>
      <c r="AO168">
        <f t="shared" si="26"/>
        <v>0</v>
      </c>
      <c r="AP168">
        <f t="shared" si="27"/>
        <v>0</v>
      </c>
      <c r="AQ168">
        <f t="shared" si="28"/>
        <v>0</v>
      </c>
      <c r="AR168">
        <f t="shared" si="29"/>
        <v>0</v>
      </c>
      <c r="AS168">
        <f t="shared" si="30"/>
        <v>0</v>
      </c>
      <c r="AT168">
        <f t="shared" si="31"/>
        <v>0</v>
      </c>
      <c r="AU168">
        <f t="shared" si="32"/>
        <v>0</v>
      </c>
      <c r="AV168">
        <f t="shared" si="33"/>
        <v>0</v>
      </c>
      <c r="AW168">
        <f t="shared" si="34"/>
        <v>0</v>
      </c>
      <c r="AX168">
        <f t="shared" si="35"/>
        <v>0</v>
      </c>
    </row>
    <row r="169" spans="1:56" hidden="1" x14ac:dyDescent="0.25">
      <c r="A169" s="113">
        <v>166</v>
      </c>
      <c r="B169" s="176"/>
      <c r="C169" s="113">
        <v>0</v>
      </c>
      <c r="D169" s="113">
        <v>0</v>
      </c>
      <c r="E169" s="113" t="s">
        <v>686</v>
      </c>
      <c r="F169" s="113" t="s">
        <v>686</v>
      </c>
      <c r="G169" s="357"/>
      <c r="H169" s="357"/>
      <c r="N169" s="113">
        <f>MATCH(A169,Entrada!$A$53:$A$372,0)</f>
        <v>166</v>
      </c>
      <c r="O169">
        <f>IF(NOT(ISNA($N169)),INDEX(Entrada!$C$53:$N$372,$N169,O$2),0)</f>
        <v>0</v>
      </c>
      <c r="P169">
        <f>IF(NOT(ISNA($N169)),INDEX(Entrada!$C$53:$N$372,$N169,P$2),0)</f>
        <v>0</v>
      </c>
      <c r="Q169">
        <f>IF(NOT(ISNA($N169)),INDEX(Entrada!$C$53:$N$372,$N169,Q$2),0)</f>
        <v>0</v>
      </c>
      <c r="R169">
        <f>IF(NOT(ISNA($N169)),INDEX(Entrada!$C$53:$N$372,$N169,R$2),0)</f>
        <v>0</v>
      </c>
      <c r="S169">
        <f>IF(NOT(ISNA($N169)),INDEX(Entrada!$C$53:$N$372,$N169,S$2),0)</f>
        <v>0</v>
      </c>
      <c r="T169">
        <f>IF(NOT(ISNA($N169)),INDEX(Entrada!$C$53:$N$372,$N169,T$2),0)</f>
        <v>0</v>
      </c>
      <c r="U169">
        <f>IF(NOT(ISNA($N169)),INDEX(Entrada!$C$53:$N$372,$N169,U$2),0)</f>
        <v>0</v>
      </c>
      <c r="V169" s="192">
        <f>IF(NOT(ISNA($N169)),INDEX(Entrada!$C$53:$N$372,$N169,V$2),0)</f>
        <v>0</v>
      </c>
      <c r="W169" s="192">
        <f>IF(NOT(ISNA($N169)),INDEX(Entrada!$C$53:$N$372,$N169,W$2),0)</f>
        <v>0</v>
      </c>
      <c r="X169" s="192">
        <f>IF(NOT(ISNA($N169)),INDEX(Entrada!$C$53:$N$372,$N169,X$2),0)</f>
        <v>0</v>
      </c>
      <c r="Y169" s="192">
        <f>IF(NOT(ISNA($N169)),INDEX(Entrada!$C$53:$N$372,$N169,Y$2),0)</f>
        <v>0</v>
      </c>
      <c r="Z169" s="192">
        <f>IF(NOT(ISNA($N169)),INDEX(Entrada!$C$53:$N$372,$N169,Z$2),0)</f>
        <v>0</v>
      </c>
      <c r="AA169" s="259">
        <f>IF(AND(NOT(_incrementaisPassadas),
      OR(
       AND(_semanaAtual&gt;Prevs!D$6,_tipo="Semanal"),
       AND(_mes&gt;AA$2,_tipo="Mensal")
      )), 0,
IF($G169&gt;0,INDEX($O$4:$Z$323,$G169,O$2),0)+IF($H169&gt;0,INDEX($O$4:$Z$323,$H169,O$2),0)+IF($I169&gt;0,INDEX($O$4:$Z$323,$I169,O$2),0)+IF($J169&gt;0,INDEX($O$4:$Z$323,$J169,O$2),0)+IF($K169&gt;0,INDEX($O$4:$Z$323,$K169,O$2),0)+IF($L169&gt;0,INDEX($O$4:$Z$323,$L169,O$2),0))</f>
        <v>0</v>
      </c>
      <c r="AB169" s="259">
        <f>IF(AND(NOT(_incrementaisPassadas),
      OR(
       AND(_semanaAtual&gt;Prevs!E$6,_tipo="Semanal"),
       AND(_mes&gt;AB$2,_tipo="Mensal")
      )), 0,
IF($G169&gt;0,INDEX($O$4:$Z$323,$G169,P$2),0)+IF($H169&gt;0,INDEX($O$4:$Z$323,$H169,P$2),0)+IF($I169&gt;0,INDEX($O$4:$Z$323,$I169,P$2),0)+IF($J169&gt;0,INDEX($O$4:$Z$323,$J169,P$2),0)+IF($K169&gt;0,INDEX($O$4:$Z$323,$K169,P$2),0)+IF($L169&gt;0,INDEX($O$4:$Z$323,$L169,P$2),0))</f>
        <v>0</v>
      </c>
      <c r="AC169" s="259">
        <f>IF(AND(NOT(_incrementaisPassadas),
      OR(
       AND(_semanaAtual&gt;Prevs!F$6,_tipo="Semanal"),
       AND(_mes&gt;AC$2,_tipo="Mensal")
      )), 0,
IF($G169&gt;0,INDEX($O$4:$Z$323,$G169,Q$2),0)+IF($H169&gt;0,INDEX($O$4:$Z$323,$H169,Q$2),0)+IF($I169&gt;0,INDEX($O$4:$Z$323,$I169,Q$2),0)+IF($J169&gt;0,INDEX($O$4:$Z$323,$J169,Q$2),0)+IF($K169&gt;0,INDEX($O$4:$Z$323,$K169,Q$2),0)+IF($L169&gt;0,INDEX($O$4:$Z$323,$L169,Q$2),0))</f>
        <v>0</v>
      </c>
      <c r="AD169" s="259">
        <f>IF(AND(NOT(_incrementaisPassadas),
      OR(
       AND(_semanaAtual&gt;Prevs!G$6,_tipo="Semanal"),
       AND(_mes&gt;AD$2,_tipo="Mensal")
      )), 0,
IF($G169&gt;0,INDEX($O$4:$Z$323,$G169,R$2),0)+IF($H169&gt;0,INDEX($O$4:$Z$323,$H169,R$2),0)+IF($I169&gt;0,INDEX($O$4:$Z$323,$I169,R$2),0)+IF($J169&gt;0,INDEX($O$4:$Z$323,$J169,R$2),0)+IF($K169&gt;0,INDEX($O$4:$Z$323,$K169,R$2),0)+IF($L169&gt;0,INDEX($O$4:$Z$323,$L169,R$2),0))</f>
        <v>0</v>
      </c>
      <c r="AE169" s="259">
        <f>IF(AND(NOT(_incrementaisPassadas),
      OR(
       AND(_semanaAtual&gt;Prevs!H$6,_tipo="Semanal"),
       AND(_mes&gt;AE$2,_tipo="Mensal")
      )), 0,
IF($G169&gt;0,INDEX($O$4:$Z$323,$G169,S$2),0)+IF($H169&gt;0,INDEX($O$4:$Z$323,$H169,S$2),0)+IF($I169&gt;0,INDEX($O$4:$Z$323,$I169,S$2),0)+IF($J169&gt;0,INDEX($O$4:$Z$323,$J169,S$2),0)+IF($K169&gt;0,INDEX($O$4:$Z$323,$K169,S$2),0)+IF($L169&gt;0,INDEX($O$4:$Z$323,$L169,S$2),0))</f>
        <v>0</v>
      </c>
      <c r="AF169" s="259">
        <f>IF(AND(NOT(_incrementaisPassadas),
      OR(
       AND(_semanaAtual&gt;Prevs!I$6,_tipo="Semanal"),
       AND(_mes&gt;AF$2,_tipo="Mensal")
      )), 0,
IF($G169&gt;0,INDEX($O$4:$Z$323,$G169,T$2),0)+IF($H169&gt;0,INDEX($O$4:$Z$323,$H169,T$2),0)+IF($I169&gt;0,INDEX($O$4:$Z$323,$I169,T$2),0)+IF($J169&gt;0,INDEX($O$4:$Z$323,$J169,T$2),0)+IF($K169&gt;0,INDEX($O$4:$Z$323,$K169,T$2),0)+IF($L169&gt;0,INDEX($O$4:$Z$323,$L169,T$2),0))</f>
        <v>0</v>
      </c>
      <c r="AG169" s="259">
        <f>IF(AND(NOT(_incrementaisPassadas),
      OR(
       AND(_semanaAtual&gt;Prevs!J$6,_tipo="Semanal"),
       AND(_mes&gt;AG$2,_tipo="Mensal")
      )), 0,
IF($G169&gt;0,INDEX($O$4:$Z$323,$G169,U$2),0)+IF($H169&gt;0,INDEX($O$4:$Z$323,$H169,U$2),0)+IF($I169&gt;0,INDEX($O$4:$Z$323,$I169,U$2),0)+IF($J169&gt;0,INDEX($O$4:$Z$323,$J169,U$2),0)+IF($K169&gt;0,INDEX($O$4:$Z$323,$K169,U$2),0)+IF($L169&gt;0,INDEX($O$4:$Z$323,$L169,U$2),0))</f>
        <v>0</v>
      </c>
      <c r="AH169" s="259">
        <f>IF(AND(NOT(_incrementaisPassadas),
      OR(
       AND(_semanaAtual&gt;Prevs!K$6,_tipo="Semanal"),
       AND(_mes&gt;AH$2,_tipo="Mensal")
      )), 0,
IF($G169&gt;0,INDEX($O$4:$Z$323,$G169,V$2),0)+IF($H169&gt;0,INDEX($O$4:$Z$323,$H169,V$2),0)+IF($I169&gt;0,INDEX($O$4:$Z$323,$I169,V$2),0)+IF($J169&gt;0,INDEX($O$4:$Z$323,$J169,V$2),0)+IF($K169&gt;0,INDEX($O$4:$Z$323,$K169,V$2),0)+IF($L169&gt;0,INDEX($O$4:$Z$323,$L169,V$2),0))</f>
        <v>0</v>
      </c>
      <c r="AI169" s="259">
        <f>IF(AND(NOT(_incrementaisPassadas),
      OR(
       AND(_semanaAtual&gt;Prevs!L$6,_tipo="Semanal"),
       AND(_mes&gt;AI$2,_tipo="Mensal")
      )), 0,
IF($G169&gt;0,INDEX($O$4:$Z$323,$G169,W$2),0)+IF($H169&gt;0,INDEX($O$4:$Z$323,$H169,W$2),0)+IF($I169&gt;0,INDEX($O$4:$Z$323,$I169,W$2),0)+IF($J169&gt;0,INDEX($O$4:$Z$323,$J169,W$2),0)+IF($K169&gt;0,INDEX($O$4:$Z$323,$K169,W$2),0)+IF($L169&gt;0,INDEX($O$4:$Z$323,$L169,W$2),0))</f>
        <v>0</v>
      </c>
      <c r="AJ169" s="259">
        <f>IF(AND(NOT(_incrementaisPassadas),
      OR(
       AND(_semanaAtual&gt;Prevs!M$6,_tipo="Semanal"),
       AND(_mes&gt;AJ$2,_tipo="Mensal")
      )), 0,
IF($G169&gt;0,INDEX($O$4:$Z$323,$G169,X$2),0)+IF($H169&gt;0,INDEX($O$4:$Z$323,$H169,X$2),0)+IF($I169&gt;0,INDEX($O$4:$Z$323,$I169,X$2),0)+IF($J169&gt;0,INDEX($O$4:$Z$323,$J169,X$2),0)+IF($K169&gt;0,INDEX($O$4:$Z$323,$K169,X$2),0)+IF($L169&gt;0,INDEX($O$4:$Z$323,$L169,X$2),0))</f>
        <v>0</v>
      </c>
      <c r="AK169" s="259">
        <f>IF(AND(NOT(_incrementaisPassadas),
      OR(
       AND(_semanaAtual&gt;Prevs!N$6,_tipo="Semanal"),
       AND(_mes&gt;AK$2,_tipo="Mensal")
      )), 0,
IF($G169&gt;0,INDEX($O$4:$Z$323,$G169,Y$2),0)+IF($H169&gt;0,INDEX($O$4:$Z$323,$H169,Y$2),0)+IF($I169&gt;0,INDEX($O$4:$Z$323,$I169,Y$2),0)+IF($J169&gt;0,INDEX($O$4:$Z$323,$J169,Y$2),0)+IF($K169&gt;0,INDEX($O$4:$Z$323,$K169,Y$2),0)+IF($L169&gt;0,INDEX($O$4:$Z$323,$L169,Y$2),0))</f>
        <v>0</v>
      </c>
      <c r="AL169" s="259">
        <f>IF(AND(NOT(_incrementaisPassadas),
      OR(
       AND(_semanaAtual&gt;Prevs!O$6,_tipo="Semanal"),
       AND(_mes&gt;AL$2,_tipo="Mensal")
      )), 0,
IF($G169&gt;0,INDEX($O$4:$Z$323,$G169,Z$2),0)+IF($H169&gt;0,INDEX($O$4:$Z$323,$H169,Z$2),0)+IF($I169&gt;0,INDEX($O$4:$Z$323,$I169,Z$2),0)+IF($J169&gt;0,INDEX($O$4:$Z$323,$J169,Z$2),0)+IF($K169&gt;0,INDEX($O$4:$Z$323,$K169,Z$2),0)+IF($L169&gt;0,INDEX($O$4:$Z$323,$L169,Z$2),0))</f>
        <v>0</v>
      </c>
      <c r="AM169" s="113">
        <f t="shared" si="24"/>
        <v>0</v>
      </c>
      <c r="AN169">
        <f t="shared" si="25"/>
        <v>0</v>
      </c>
      <c r="AO169">
        <f t="shared" si="26"/>
        <v>0</v>
      </c>
      <c r="AP169">
        <f t="shared" si="27"/>
        <v>0</v>
      </c>
      <c r="AQ169">
        <f t="shared" si="28"/>
        <v>0</v>
      </c>
      <c r="AR169">
        <f t="shared" si="29"/>
        <v>0</v>
      </c>
      <c r="AS169">
        <f t="shared" si="30"/>
        <v>0</v>
      </c>
      <c r="AT169">
        <f t="shared" si="31"/>
        <v>0</v>
      </c>
      <c r="AU169">
        <f t="shared" si="32"/>
        <v>0</v>
      </c>
      <c r="AV169">
        <f t="shared" si="33"/>
        <v>0</v>
      </c>
      <c r="AW169">
        <f t="shared" si="34"/>
        <v>0</v>
      </c>
      <c r="AX169">
        <f t="shared" si="35"/>
        <v>0</v>
      </c>
    </row>
    <row r="170" spans="1:56" hidden="1" x14ac:dyDescent="0.25">
      <c r="A170" s="113">
        <v>167</v>
      </c>
      <c r="B170" s="176"/>
      <c r="C170" s="113">
        <v>0</v>
      </c>
      <c r="D170" s="113">
        <v>0</v>
      </c>
      <c r="E170" s="113" t="s">
        <v>686</v>
      </c>
      <c r="F170" s="113" t="s">
        <v>686</v>
      </c>
      <c r="G170" s="357"/>
      <c r="H170" s="357"/>
      <c r="N170" s="113">
        <f>MATCH(A170,Entrada!$A$53:$A$372,0)</f>
        <v>167</v>
      </c>
      <c r="O170">
        <f>IF(NOT(ISNA($N170)),INDEX(Entrada!$C$53:$N$372,$N170,O$2),0)</f>
        <v>0</v>
      </c>
      <c r="P170">
        <f>IF(NOT(ISNA($N170)),INDEX(Entrada!$C$53:$N$372,$N170,P$2),0)</f>
        <v>0</v>
      </c>
      <c r="Q170">
        <f>IF(NOT(ISNA($N170)),INDEX(Entrada!$C$53:$N$372,$N170,Q$2),0)</f>
        <v>0</v>
      </c>
      <c r="R170">
        <f>IF(NOT(ISNA($N170)),INDEX(Entrada!$C$53:$N$372,$N170,R$2),0)</f>
        <v>0</v>
      </c>
      <c r="S170">
        <f>IF(NOT(ISNA($N170)),INDEX(Entrada!$C$53:$N$372,$N170,S$2),0)</f>
        <v>0</v>
      </c>
      <c r="T170">
        <f>IF(NOT(ISNA($N170)),INDEX(Entrada!$C$53:$N$372,$N170,T$2),0)</f>
        <v>0</v>
      </c>
      <c r="U170">
        <f>IF(NOT(ISNA($N170)),INDEX(Entrada!$C$53:$N$372,$N170,U$2),0)</f>
        <v>0</v>
      </c>
      <c r="V170" s="192">
        <f>IF(NOT(ISNA($N170)),INDEX(Entrada!$C$53:$N$372,$N170,V$2),0)</f>
        <v>0</v>
      </c>
      <c r="W170" s="192">
        <f>IF(NOT(ISNA($N170)),INDEX(Entrada!$C$53:$N$372,$N170,W$2),0)</f>
        <v>0</v>
      </c>
      <c r="X170" s="192">
        <f>IF(NOT(ISNA($N170)),INDEX(Entrada!$C$53:$N$372,$N170,X$2),0)</f>
        <v>0</v>
      </c>
      <c r="Y170" s="192">
        <f>IF(NOT(ISNA($N170)),INDEX(Entrada!$C$53:$N$372,$N170,Y$2),0)</f>
        <v>0</v>
      </c>
      <c r="Z170" s="192">
        <f>IF(NOT(ISNA($N170)),INDEX(Entrada!$C$53:$N$372,$N170,Z$2),0)</f>
        <v>0</v>
      </c>
      <c r="AA170" s="259">
        <f>IF(AND(NOT(_incrementaisPassadas),
      OR(
       AND(_semanaAtual&gt;Prevs!D$6,_tipo="Semanal"),
       AND(_mes&gt;AA$2,_tipo="Mensal")
      )), 0,
IF($G170&gt;0,INDEX($O$4:$Z$323,$G170,O$2),0)+IF($H170&gt;0,INDEX($O$4:$Z$323,$H170,O$2),0)+IF($I170&gt;0,INDEX($O$4:$Z$323,$I170,O$2),0)+IF($J170&gt;0,INDEX($O$4:$Z$323,$J170,O$2),0)+IF($K170&gt;0,INDEX($O$4:$Z$323,$K170,O$2),0)+IF($L170&gt;0,INDEX($O$4:$Z$323,$L170,O$2),0))</f>
        <v>0</v>
      </c>
      <c r="AB170" s="259">
        <f>IF(AND(NOT(_incrementaisPassadas),
      OR(
       AND(_semanaAtual&gt;Prevs!E$6,_tipo="Semanal"),
       AND(_mes&gt;AB$2,_tipo="Mensal")
      )), 0,
IF($G170&gt;0,INDEX($O$4:$Z$323,$G170,P$2),0)+IF($H170&gt;0,INDEX($O$4:$Z$323,$H170,P$2),0)+IF($I170&gt;0,INDEX($O$4:$Z$323,$I170,P$2),0)+IF($J170&gt;0,INDEX($O$4:$Z$323,$J170,P$2),0)+IF($K170&gt;0,INDEX($O$4:$Z$323,$K170,P$2),0)+IF($L170&gt;0,INDEX($O$4:$Z$323,$L170,P$2),0))</f>
        <v>0</v>
      </c>
      <c r="AC170" s="259">
        <f>IF(AND(NOT(_incrementaisPassadas),
      OR(
       AND(_semanaAtual&gt;Prevs!F$6,_tipo="Semanal"),
       AND(_mes&gt;AC$2,_tipo="Mensal")
      )), 0,
IF($G170&gt;0,INDEX($O$4:$Z$323,$G170,Q$2),0)+IF($H170&gt;0,INDEX($O$4:$Z$323,$H170,Q$2),0)+IF($I170&gt;0,INDEX($O$4:$Z$323,$I170,Q$2),0)+IF($J170&gt;0,INDEX($O$4:$Z$323,$J170,Q$2),0)+IF($K170&gt;0,INDEX($O$4:$Z$323,$K170,Q$2),0)+IF($L170&gt;0,INDEX($O$4:$Z$323,$L170,Q$2),0))</f>
        <v>0</v>
      </c>
      <c r="AD170" s="259">
        <f>IF(AND(NOT(_incrementaisPassadas),
      OR(
       AND(_semanaAtual&gt;Prevs!G$6,_tipo="Semanal"),
       AND(_mes&gt;AD$2,_tipo="Mensal")
      )), 0,
IF($G170&gt;0,INDEX($O$4:$Z$323,$G170,R$2),0)+IF($H170&gt;0,INDEX($O$4:$Z$323,$H170,R$2),0)+IF($I170&gt;0,INDEX($O$4:$Z$323,$I170,R$2),0)+IF($J170&gt;0,INDEX($O$4:$Z$323,$J170,R$2),0)+IF($K170&gt;0,INDEX($O$4:$Z$323,$K170,R$2),0)+IF($L170&gt;0,INDEX($O$4:$Z$323,$L170,R$2),0))</f>
        <v>0</v>
      </c>
      <c r="AE170" s="259">
        <f>IF(AND(NOT(_incrementaisPassadas),
      OR(
       AND(_semanaAtual&gt;Prevs!H$6,_tipo="Semanal"),
       AND(_mes&gt;AE$2,_tipo="Mensal")
      )), 0,
IF($G170&gt;0,INDEX($O$4:$Z$323,$G170,S$2),0)+IF($H170&gt;0,INDEX($O$4:$Z$323,$H170,S$2),0)+IF($I170&gt;0,INDEX($O$4:$Z$323,$I170,S$2),0)+IF($J170&gt;0,INDEX($O$4:$Z$323,$J170,S$2),0)+IF($K170&gt;0,INDEX($O$4:$Z$323,$K170,S$2),0)+IF($L170&gt;0,INDEX($O$4:$Z$323,$L170,S$2),0))</f>
        <v>0</v>
      </c>
      <c r="AF170" s="259">
        <f>IF(AND(NOT(_incrementaisPassadas),
      OR(
       AND(_semanaAtual&gt;Prevs!I$6,_tipo="Semanal"),
       AND(_mes&gt;AF$2,_tipo="Mensal")
      )), 0,
IF($G170&gt;0,INDEX($O$4:$Z$323,$G170,T$2),0)+IF($H170&gt;0,INDEX($O$4:$Z$323,$H170,T$2),0)+IF($I170&gt;0,INDEX($O$4:$Z$323,$I170,T$2),0)+IF($J170&gt;0,INDEX($O$4:$Z$323,$J170,T$2),0)+IF($K170&gt;0,INDEX($O$4:$Z$323,$K170,T$2),0)+IF($L170&gt;0,INDEX($O$4:$Z$323,$L170,T$2),0))</f>
        <v>0</v>
      </c>
      <c r="AG170" s="259">
        <f>IF(AND(NOT(_incrementaisPassadas),
      OR(
       AND(_semanaAtual&gt;Prevs!J$6,_tipo="Semanal"),
       AND(_mes&gt;AG$2,_tipo="Mensal")
      )), 0,
IF($G170&gt;0,INDEX($O$4:$Z$323,$G170,U$2),0)+IF($H170&gt;0,INDEX($O$4:$Z$323,$H170,U$2),0)+IF($I170&gt;0,INDEX($O$4:$Z$323,$I170,U$2),0)+IF($J170&gt;0,INDEX($O$4:$Z$323,$J170,U$2),0)+IF($K170&gt;0,INDEX($O$4:$Z$323,$K170,U$2),0)+IF($L170&gt;0,INDEX($O$4:$Z$323,$L170,U$2),0))</f>
        <v>0</v>
      </c>
      <c r="AH170" s="259">
        <f>IF(AND(NOT(_incrementaisPassadas),
      OR(
       AND(_semanaAtual&gt;Prevs!K$6,_tipo="Semanal"),
       AND(_mes&gt;AH$2,_tipo="Mensal")
      )), 0,
IF($G170&gt;0,INDEX($O$4:$Z$323,$G170,V$2),0)+IF($H170&gt;0,INDEX($O$4:$Z$323,$H170,V$2),0)+IF($I170&gt;0,INDEX($O$4:$Z$323,$I170,V$2),0)+IF($J170&gt;0,INDEX($O$4:$Z$323,$J170,V$2),0)+IF($K170&gt;0,INDEX($O$4:$Z$323,$K170,V$2),0)+IF($L170&gt;0,INDEX($O$4:$Z$323,$L170,V$2),0))</f>
        <v>0</v>
      </c>
      <c r="AI170" s="259">
        <f>IF(AND(NOT(_incrementaisPassadas),
      OR(
       AND(_semanaAtual&gt;Prevs!L$6,_tipo="Semanal"),
       AND(_mes&gt;AI$2,_tipo="Mensal")
      )), 0,
IF($G170&gt;0,INDEX($O$4:$Z$323,$G170,W$2),0)+IF($H170&gt;0,INDEX($O$4:$Z$323,$H170,W$2),0)+IF($I170&gt;0,INDEX($O$4:$Z$323,$I170,W$2),0)+IF($J170&gt;0,INDEX($O$4:$Z$323,$J170,W$2),0)+IF($K170&gt;0,INDEX($O$4:$Z$323,$K170,W$2),0)+IF($L170&gt;0,INDEX($O$4:$Z$323,$L170,W$2),0))</f>
        <v>0</v>
      </c>
      <c r="AJ170" s="259">
        <f>IF(AND(NOT(_incrementaisPassadas),
      OR(
       AND(_semanaAtual&gt;Prevs!M$6,_tipo="Semanal"),
       AND(_mes&gt;AJ$2,_tipo="Mensal")
      )), 0,
IF($G170&gt;0,INDEX($O$4:$Z$323,$G170,X$2),0)+IF($H170&gt;0,INDEX($O$4:$Z$323,$H170,X$2),0)+IF($I170&gt;0,INDEX($O$4:$Z$323,$I170,X$2),0)+IF($J170&gt;0,INDEX($O$4:$Z$323,$J170,X$2),0)+IF($K170&gt;0,INDEX($O$4:$Z$323,$K170,X$2),0)+IF($L170&gt;0,INDEX($O$4:$Z$323,$L170,X$2),0))</f>
        <v>0</v>
      </c>
      <c r="AK170" s="259">
        <f>IF(AND(NOT(_incrementaisPassadas),
      OR(
       AND(_semanaAtual&gt;Prevs!N$6,_tipo="Semanal"),
       AND(_mes&gt;AK$2,_tipo="Mensal")
      )), 0,
IF($G170&gt;0,INDEX($O$4:$Z$323,$G170,Y$2),0)+IF($H170&gt;0,INDEX($O$4:$Z$323,$H170,Y$2),0)+IF($I170&gt;0,INDEX($O$4:$Z$323,$I170,Y$2),0)+IF($J170&gt;0,INDEX($O$4:$Z$323,$J170,Y$2),0)+IF($K170&gt;0,INDEX($O$4:$Z$323,$K170,Y$2),0)+IF($L170&gt;0,INDEX($O$4:$Z$323,$L170,Y$2),0))</f>
        <v>0</v>
      </c>
      <c r="AL170" s="259">
        <f>IF(AND(NOT(_incrementaisPassadas),
      OR(
       AND(_semanaAtual&gt;Prevs!O$6,_tipo="Semanal"),
       AND(_mes&gt;AL$2,_tipo="Mensal")
      )), 0,
IF($G170&gt;0,INDEX($O$4:$Z$323,$G170,Z$2),0)+IF($H170&gt;0,INDEX($O$4:$Z$323,$H170,Z$2),0)+IF($I170&gt;0,INDEX($O$4:$Z$323,$I170,Z$2),0)+IF($J170&gt;0,INDEX($O$4:$Z$323,$J170,Z$2),0)+IF($K170&gt;0,INDEX($O$4:$Z$323,$K170,Z$2),0)+IF($L170&gt;0,INDEX($O$4:$Z$323,$L170,Z$2),0))</f>
        <v>0</v>
      </c>
      <c r="AM170" s="113">
        <f t="shared" si="24"/>
        <v>0</v>
      </c>
      <c r="AN170">
        <f t="shared" si="25"/>
        <v>0</v>
      </c>
      <c r="AO170">
        <f t="shared" si="26"/>
        <v>0</v>
      </c>
      <c r="AP170">
        <f t="shared" si="27"/>
        <v>0</v>
      </c>
      <c r="AQ170">
        <f t="shared" si="28"/>
        <v>0</v>
      </c>
      <c r="AR170">
        <f t="shared" si="29"/>
        <v>0</v>
      </c>
      <c r="AS170">
        <f t="shared" si="30"/>
        <v>0</v>
      </c>
      <c r="AT170">
        <f t="shared" si="31"/>
        <v>0</v>
      </c>
      <c r="AU170">
        <f t="shared" si="32"/>
        <v>0</v>
      </c>
      <c r="AV170">
        <f t="shared" si="33"/>
        <v>0</v>
      </c>
      <c r="AW170">
        <f t="shared" si="34"/>
        <v>0</v>
      </c>
      <c r="AX170">
        <f t="shared" si="35"/>
        <v>0</v>
      </c>
    </row>
    <row r="171" spans="1:56" hidden="1" x14ac:dyDescent="0.25">
      <c r="A171" s="113">
        <v>168</v>
      </c>
      <c r="B171" s="176" t="s">
        <v>614</v>
      </c>
      <c r="C171" s="113">
        <v>1931</v>
      </c>
      <c r="D171" s="113">
        <v>2013</v>
      </c>
      <c r="E171" s="177" t="s">
        <v>21</v>
      </c>
      <c r="F171" s="177" t="s">
        <v>366</v>
      </c>
      <c r="G171" s="357"/>
      <c r="H171" s="357"/>
      <c r="N171" s="113">
        <f>MATCH(A171,Entrada!$A$53:$A$372,0)</f>
        <v>168</v>
      </c>
      <c r="O171">
        <f>IF(NOT(ISNA($N171)),INDEX(Entrada!$C$53:$N$372,$N171,O$2),0)</f>
        <v>3219</v>
      </c>
      <c r="P171">
        <f>IF(NOT(ISNA($N171)),INDEX(Entrada!$C$53:$N$372,$N171,P$2),0)</f>
        <v>3335</v>
      </c>
      <c r="Q171">
        <f>IF(NOT(ISNA($N171)),INDEX(Entrada!$C$53:$N$372,$N171,Q$2),0)</f>
        <v>3330</v>
      </c>
      <c r="R171">
        <f>IF(NOT(ISNA($N171)),INDEX(Entrada!$C$53:$N$372,$N171,R$2),0)</f>
        <v>2672</v>
      </c>
      <c r="S171">
        <f>IF(NOT(ISNA($N171)),INDEX(Entrada!$C$53:$N$372,$N171,S$2),0)</f>
        <v>1619</v>
      </c>
      <c r="T171">
        <f>IF(NOT(ISNA($N171)),INDEX(Entrada!$C$53:$N$372,$N171,T$2),0)</f>
        <v>1105</v>
      </c>
      <c r="U171">
        <f>IF(NOT(ISNA($N171)),INDEX(Entrada!$C$53:$N$372,$N171,U$2),0)</f>
        <v>945</v>
      </c>
      <c r="V171" s="192">
        <f>IF(NOT(ISNA($N171)),INDEX(Entrada!$C$53:$N$372,$N171,V$2),0)</f>
        <v>836</v>
      </c>
      <c r="W171" s="192">
        <f>IF(NOT(ISNA($N171)),INDEX(Entrada!$C$53:$N$372,$N171,W$2),0)</f>
        <v>747</v>
      </c>
      <c r="X171" s="192">
        <f>IF(NOT(ISNA($N171)),INDEX(Entrada!$C$53:$N$372,$N171,X$2),0)</f>
        <v>816</v>
      </c>
      <c r="Y171" s="192">
        <f>IF(NOT(ISNA($N171)),INDEX(Entrada!$C$53:$N$372,$N171,Y$2),0)</f>
        <v>1326</v>
      </c>
      <c r="Z171" s="192">
        <f>IF(NOT(ISNA($N171)),INDEX(Entrada!$C$53:$N$372,$N171,Z$2),0)</f>
        <v>2392</v>
      </c>
      <c r="AA171" s="259">
        <f>IF(AND(NOT(_incrementaisPassadas),
      OR(
       AND(_semanaAtual&gt;Prevs!D$6,_tipo="Semanal"),
       AND(_mes&gt;AA$2,_tipo="Mensal")
      )), 0,
IF($G171&gt;0,INDEX($O$4:$Z$323,$G171,O$2),0)+IF($H171&gt;0,INDEX($O$4:$Z$323,$H171,O$2),0)+IF($I171&gt;0,INDEX($O$4:$Z$323,$I171,O$2),0)+IF($J171&gt;0,INDEX($O$4:$Z$323,$J171,O$2),0)+IF($K171&gt;0,INDEX($O$4:$Z$323,$K171,O$2),0)+IF($L171&gt;0,INDEX($O$4:$Z$323,$L171,O$2),0))</f>
        <v>0</v>
      </c>
      <c r="AB171" s="259">
        <f>IF(AND(NOT(_incrementaisPassadas),
      OR(
       AND(_semanaAtual&gt;Prevs!E$6,_tipo="Semanal"),
       AND(_mes&gt;AB$2,_tipo="Mensal")
      )), 0,
IF($G171&gt;0,INDEX($O$4:$Z$323,$G171,P$2),0)+IF($H171&gt;0,INDEX($O$4:$Z$323,$H171,P$2),0)+IF($I171&gt;0,INDEX($O$4:$Z$323,$I171,P$2),0)+IF($J171&gt;0,INDEX($O$4:$Z$323,$J171,P$2),0)+IF($K171&gt;0,INDEX($O$4:$Z$323,$K171,P$2),0)+IF($L171&gt;0,INDEX($O$4:$Z$323,$L171,P$2),0))</f>
        <v>0</v>
      </c>
      <c r="AC171" s="259">
        <f>IF(AND(NOT(_incrementaisPassadas),
      OR(
       AND(_semanaAtual&gt;Prevs!F$6,_tipo="Semanal"),
       AND(_mes&gt;AC$2,_tipo="Mensal")
      )), 0,
IF($G171&gt;0,INDEX($O$4:$Z$323,$G171,Q$2),0)+IF($H171&gt;0,INDEX($O$4:$Z$323,$H171,Q$2),0)+IF($I171&gt;0,INDEX($O$4:$Z$323,$I171,Q$2),0)+IF($J171&gt;0,INDEX($O$4:$Z$323,$J171,Q$2),0)+IF($K171&gt;0,INDEX($O$4:$Z$323,$K171,Q$2),0)+IF($L171&gt;0,INDEX($O$4:$Z$323,$L171,Q$2),0))</f>
        <v>0</v>
      </c>
      <c r="AD171" s="259">
        <f>IF(AND(NOT(_incrementaisPassadas),
      OR(
       AND(_semanaAtual&gt;Prevs!G$6,_tipo="Semanal"),
       AND(_mes&gt;AD$2,_tipo="Mensal")
      )), 0,
IF($G171&gt;0,INDEX($O$4:$Z$323,$G171,R$2),0)+IF($H171&gt;0,INDEX($O$4:$Z$323,$H171,R$2),0)+IF($I171&gt;0,INDEX($O$4:$Z$323,$I171,R$2),0)+IF($J171&gt;0,INDEX($O$4:$Z$323,$J171,R$2),0)+IF($K171&gt;0,INDEX($O$4:$Z$323,$K171,R$2),0)+IF($L171&gt;0,INDEX($O$4:$Z$323,$L171,R$2),0))</f>
        <v>0</v>
      </c>
      <c r="AE171" s="259">
        <f>IF(AND(NOT(_incrementaisPassadas),
      OR(
       AND(_semanaAtual&gt;Prevs!H$6,_tipo="Semanal"),
       AND(_mes&gt;AE$2,_tipo="Mensal")
      )), 0,
IF($G171&gt;0,INDEX($O$4:$Z$323,$G171,S$2),0)+IF($H171&gt;0,INDEX($O$4:$Z$323,$H171,S$2),0)+IF($I171&gt;0,INDEX($O$4:$Z$323,$I171,S$2),0)+IF($J171&gt;0,INDEX($O$4:$Z$323,$J171,S$2),0)+IF($K171&gt;0,INDEX($O$4:$Z$323,$K171,S$2),0)+IF($L171&gt;0,INDEX($O$4:$Z$323,$L171,S$2),0))</f>
        <v>0</v>
      </c>
      <c r="AF171" s="259">
        <f>IF(AND(NOT(_incrementaisPassadas),
      OR(
       AND(_semanaAtual&gt;Prevs!I$6,_tipo="Semanal"),
       AND(_mes&gt;AF$2,_tipo="Mensal")
      )), 0,
IF($G171&gt;0,INDEX($O$4:$Z$323,$G171,T$2),0)+IF($H171&gt;0,INDEX($O$4:$Z$323,$H171,T$2),0)+IF($I171&gt;0,INDEX($O$4:$Z$323,$I171,T$2),0)+IF($J171&gt;0,INDEX($O$4:$Z$323,$J171,T$2),0)+IF($K171&gt;0,INDEX($O$4:$Z$323,$K171,T$2),0)+IF($L171&gt;0,INDEX($O$4:$Z$323,$L171,T$2),0))</f>
        <v>0</v>
      </c>
      <c r="AG171" s="259">
        <f>IF(AND(NOT(_incrementaisPassadas),
      OR(
       AND(_semanaAtual&gt;Prevs!J$6,_tipo="Semanal"),
       AND(_mes&gt;AG$2,_tipo="Mensal")
      )), 0,
IF($G171&gt;0,INDEX($O$4:$Z$323,$G171,U$2),0)+IF($H171&gt;0,INDEX($O$4:$Z$323,$H171,U$2),0)+IF($I171&gt;0,INDEX($O$4:$Z$323,$I171,U$2),0)+IF($J171&gt;0,INDEX($O$4:$Z$323,$J171,U$2),0)+IF($K171&gt;0,INDEX($O$4:$Z$323,$K171,U$2),0)+IF($L171&gt;0,INDEX($O$4:$Z$323,$L171,U$2),0))</f>
        <v>0</v>
      </c>
      <c r="AH171" s="259">
        <f>IF(AND(NOT(_incrementaisPassadas),
      OR(
       AND(_semanaAtual&gt;Prevs!K$6,_tipo="Semanal"),
       AND(_mes&gt;AH$2,_tipo="Mensal")
      )), 0,
IF($G171&gt;0,INDEX($O$4:$Z$323,$G171,V$2),0)+IF($H171&gt;0,INDEX($O$4:$Z$323,$H171,V$2),0)+IF($I171&gt;0,INDEX($O$4:$Z$323,$I171,V$2),0)+IF($J171&gt;0,INDEX($O$4:$Z$323,$J171,V$2),0)+IF($K171&gt;0,INDEX($O$4:$Z$323,$K171,V$2),0)+IF($L171&gt;0,INDEX($O$4:$Z$323,$L171,V$2),0))</f>
        <v>0</v>
      </c>
      <c r="AI171" s="259">
        <f>IF(AND(NOT(_incrementaisPassadas),
      OR(
       AND(_semanaAtual&gt;Prevs!L$6,_tipo="Semanal"),
       AND(_mes&gt;AI$2,_tipo="Mensal")
      )), 0,
IF($G171&gt;0,INDEX($O$4:$Z$323,$G171,W$2),0)+IF($H171&gt;0,INDEX($O$4:$Z$323,$H171,W$2),0)+IF($I171&gt;0,INDEX($O$4:$Z$323,$I171,W$2),0)+IF($J171&gt;0,INDEX($O$4:$Z$323,$J171,W$2),0)+IF($K171&gt;0,INDEX($O$4:$Z$323,$K171,W$2),0)+IF($L171&gt;0,INDEX($O$4:$Z$323,$L171,W$2),0))</f>
        <v>0</v>
      </c>
      <c r="AJ171" s="259">
        <f>IF(AND(NOT(_incrementaisPassadas),
      OR(
       AND(_semanaAtual&gt;Prevs!M$6,_tipo="Semanal"),
       AND(_mes&gt;AJ$2,_tipo="Mensal")
      )), 0,
IF($G171&gt;0,INDEX($O$4:$Z$323,$G171,X$2),0)+IF($H171&gt;0,INDEX($O$4:$Z$323,$H171,X$2),0)+IF($I171&gt;0,INDEX($O$4:$Z$323,$I171,X$2),0)+IF($J171&gt;0,INDEX($O$4:$Z$323,$J171,X$2),0)+IF($K171&gt;0,INDEX($O$4:$Z$323,$K171,X$2),0)+IF($L171&gt;0,INDEX($O$4:$Z$323,$L171,X$2),0))</f>
        <v>0</v>
      </c>
      <c r="AK171" s="259">
        <f>IF(AND(NOT(_incrementaisPassadas),
      OR(
       AND(_semanaAtual&gt;Prevs!N$6,_tipo="Semanal"),
       AND(_mes&gt;AK$2,_tipo="Mensal")
      )), 0,
IF($G171&gt;0,INDEX($O$4:$Z$323,$G171,Y$2),0)+IF($H171&gt;0,INDEX($O$4:$Z$323,$H171,Y$2),0)+IF($I171&gt;0,INDEX($O$4:$Z$323,$I171,Y$2),0)+IF($J171&gt;0,INDEX($O$4:$Z$323,$J171,Y$2),0)+IF($K171&gt;0,INDEX($O$4:$Z$323,$K171,Y$2),0)+IF($L171&gt;0,INDEX($O$4:$Z$323,$L171,Y$2),0))</f>
        <v>0</v>
      </c>
      <c r="AL171" s="259">
        <f>IF(AND(NOT(_incrementaisPassadas),
      OR(
       AND(_semanaAtual&gt;Prevs!O$6,_tipo="Semanal"),
       AND(_mes&gt;AL$2,_tipo="Mensal")
      )), 0,
IF($G171&gt;0,INDEX($O$4:$Z$323,$G171,Z$2),0)+IF($H171&gt;0,INDEX($O$4:$Z$323,$H171,Z$2),0)+IF($I171&gt;0,INDEX($O$4:$Z$323,$I171,Z$2),0)+IF($J171&gt;0,INDEX($O$4:$Z$323,$J171,Z$2),0)+IF($K171&gt;0,INDEX($O$4:$Z$323,$K171,Z$2),0)+IF($L171&gt;0,INDEX($O$4:$Z$323,$L171,Z$2),0))</f>
        <v>0</v>
      </c>
      <c r="AM171" s="113">
        <f t="shared" si="24"/>
        <v>3219</v>
      </c>
      <c r="AN171">
        <f t="shared" si="25"/>
        <v>3335</v>
      </c>
      <c r="AO171">
        <f t="shared" si="26"/>
        <v>3330</v>
      </c>
      <c r="AP171">
        <f t="shared" si="27"/>
        <v>2672</v>
      </c>
      <c r="AQ171">
        <f t="shared" si="28"/>
        <v>1619</v>
      </c>
      <c r="AR171">
        <f t="shared" si="29"/>
        <v>1105</v>
      </c>
      <c r="AS171">
        <f t="shared" si="30"/>
        <v>945</v>
      </c>
      <c r="AT171">
        <f t="shared" si="31"/>
        <v>836</v>
      </c>
      <c r="AU171">
        <f t="shared" si="32"/>
        <v>747</v>
      </c>
      <c r="AV171">
        <f t="shared" si="33"/>
        <v>816</v>
      </c>
      <c r="AW171">
        <f t="shared" si="34"/>
        <v>1326</v>
      </c>
      <c r="AX171">
        <f t="shared" si="35"/>
        <v>2392</v>
      </c>
    </row>
    <row r="172" spans="1:56" hidden="1" x14ac:dyDescent="0.25">
      <c r="A172" s="113">
        <v>169</v>
      </c>
      <c r="B172" s="176" t="s">
        <v>36</v>
      </c>
      <c r="C172" s="113">
        <v>1931</v>
      </c>
      <c r="D172" s="113">
        <v>2013</v>
      </c>
      <c r="E172" s="177" t="s">
        <v>21</v>
      </c>
      <c r="F172" s="177" t="s">
        <v>366</v>
      </c>
      <c r="G172" s="357"/>
      <c r="H172" s="357"/>
      <c r="N172" s="113">
        <f>MATCH(A172,Entrada!$A$53:$A$372,0)</f>
        <v>169</v>
      </c>
      <c r="O172">
        <f>IF(NOT(ISNA($N172)),INDEX(Entrada!$C$53:$N$372,$N172,O$2),0)</f>
        <v>4605</v>
      </c>
      <c r="P172">
        <f>IF(NOT(ISNA($N172)),INDEX(Entrada!$C$53:$N$372,$N172,P$2),0)</f>
        <v>4816</v>
      </c>
      <c r="Q172">
        <f>IF(NOT(ISNA($N172)),INDEX(Entrada!$C$53:$N$372,$N172,Q$2),0)</f>
        <v>4634</v>
      </c>
      <c r="R172">
        <f>IF(NOT(ISNA($N172)),INDEX(Entrada!$C$53:$N$372,$N172,R$2),0)</f>
        <v>3682</v>
      </c>
      <c r="S172">
        <f>IF(NOT(ISNA($N172)),INDEX(Entrada!$C$53:$N$372,$N172,S$2),0)</f>
        <v>2228</v>
      </c>
      <c r="T172">
        <f>IF(NOT(ISNA($N172)),INDEX(Entrada!$C$53:$N$372,$N172,T$2),0)</f>
        <v>1524</v>
      </c>
      <c r="U172">
        <f>IF(NOT(ISNA($N172)),INDEX(Entrada!$C$53:$N$372,$N172,U$2),0)</f>
        <v>1273</v>
      </c>
      <c r="V172" s="192">
        <f>IF(NOT(ISNA($N172)),INDEX(Entrada!$C$53:$N$372,$N172,V$2),0)</f>
        <v>1102</v>
      </c>
      <c r="W172" s="192">
        <f>IF(NOT(ISNA($N172)),INDEX(Entrada!$C$53:$N$372,$N172,W$2),0)</f>
        <v>986</v>
      </c>
      <c r="X172" s="192">
        <f>IF(NOT(ISNA($N172)),INDEX(Entrada!$C$53:$N$372,$N172,X$2),0)</f>
        <v>1101</v>
      </c>
      <c r="Y172" s="192">
        <f>IF(NOT(ISNA($N172)),INDEX(Entrada!$C$53:$N$372,$N172,Y$2),0)</f>
        <v>1821</v>
      </c>
      <c r="Z172" s="192">
        <f>IF(NOT(ISNA($N172)),INDEX(Entrada!$C$53:$N$372,$N172,Z$2),0)</f>
        <v>3303</v>
      </c>
      <c r="AA172" s="259">
        <f>IF(AND(NOT(_incrementaisPassadas),
      OR(
       AND(_semanaAtual&gt;Prevs!D$6,_tipo="Semanal"),
       AND(_mes&gt;AA$2,_tipo="Mensal")
      )), 0,
IF($G172&gt;0,INDEX($O$4:$Z$323,$G172,O$2),0)+IF($H172&gt;0,INDEX($O$4:$Z$323,$H172,O$2),0)+IF($I172&gt;0,INDEX($O$4:$Z$323,$I172,O$2),0)+IF($J172&gt;0,INDEX($O$4:$Z$323,$J172,O$2),0)+IF($K172&gt;0,INDEX($O$4:$Z$323,$K172,O$2),0)+IF($L172&gt;0,INDEX($O$4:$Z$323,$L172,O$2),0))</f>
        <v>0</v>
      </c>
      <c r="AB172" s="259">
        <f>IF(AND(NOT(_incrementaisPassadas),
      OR(
       AND(_semanaAtual&gt;Prevs!E$6,_tipo="Semanal"),
       AND(_mes&gt;AB$2,_tipo="Mensal")
      )), 0,
IF($G172&gt;0,INDEX($O$4:$Z$323,$G172,P$2),0)+IF($H172&gt;0,INDEX($O$4:$Z$323,$H172,P$2),0)+IF($I172&gt;0,INDEX($O$4:$Z$323,$I172,P$2),0)+IF($J172&gt;0,INDEX($O$4:$Z$323,$J172,P$2),0)+IF($K172&gt;0,INDEX($O$4:$Z$323,$K172,P$2),0)+IF($L172&gt;0,INDEX($O$4:$Z$323,$L172,P$2),0))</f>
        <v>0</v>
      </c>
      <c r="AC172" s="259">
        <f>IF(AND(NOT(_incrementaisPassadas),
      OR(
       AND(_semanaAtual&gt;Prevs!F$6,_tipo="Semanal"),
       AND(_mes&gt;AC$2,_tipo="Mensal")
      )), 0,
IF($G172&gt;0,INDEX($O$4:$Z$323,$G172,Q$2),0)+IF($H172&gt;0,INDEX($O$4:$Z$323,$H172,Q$2),0)+IF($I172&gt;0,INDEX($O$4:$Z$323,$I172,Q$2),0)+IF($J172&gt;0,INDEX($O$4:$Z$323,$J172,Q$2),0)+IF($K172&gt;0,INDEX($O$4:$Z$323,$K172,Q$2),0)+IF($L172&gt;0,INDEX($O$4:$Z$323,$L172,Q$2),0))</f>
        <v>0</v>
      </c>
      <c r="AD172" s="259">
        <f>IF(AND(NOT(_incrementaisPassadas),
      OR(
       AND(_semanaAtual&gt;Prevs!G$6,_tipo="Semanal"),
       AND(_mes&gt;AD$2,_tipo="Mensal")
      )), 0,
IF($G172&gt;0,INDEX($O$4:$Z$323,$G172,R$2),0)+IF($H172&gt;0,INDEX($O$4:$Z$323,$H172,R$2),0)+IF($I172&gt;0,INDEX($O$4:$Z$323,$I172,R$2),0)+IF($J172&gt;0,INDEX($O$4:$Z$323,$J172,R$2),0)+IF($K172&gt;0,INDEX($O$4:$Z$323,$K172,R$2),0)+IF($L172&gt;0,INDEX($O$4:$Z$323,$L172,R$2),0))</f>
        <v>0</v>
      </c>
      <c r="AE172" s="259">
        <f>IF(AND(NOT(_incrementaisPassadas),
      OR(
       AND(_semanaAtual&gt;Prevs!H$6,_tipo="Semanal"),
       AND(_mes&gt;AE$2,_tipo="Mensal")
      )), 0,
IF($G172&gt;0,INDEX($O$4:$Z$323,$G172,S$2),0)+IF($H172&gt;0,INDEX($O$4:$Z$323,$H172,S$2),0)+IF($I172&gt;0,INDEX($O$4:$Z$323,$I172,S$2),0)+IF($J172&gt;0,INDEX($O$4:$Z$323,$J172,S$2),0)+IF($K172&gt;0,INDEX($O$4:$Z$323,$K172,S$2),0)+IF($L172&gt;0,INDEX($O$4:$Z$323,$L172,S$2),0))</f>
        <v>0</v>
      </c>
      <c r="AF172" s="259">
        <f>IF(AND(NOT(_incrementaisPassadas),
      OR(
       AND(_semanaAtual&gt;Prevs!I$6,_tipo="Semanal"),
       AND(_mes&gt;AF$2,_tipo="Mensal")
      )), 0,
IF($G172&gt;0,INDEX($O$4:$Z$323,$G172,T$2),0)+IF($H172&gt;0,INDEX($O$4:$Z$323,$H172,T$2),0)+IF($I172&gt;0,INDEX($O$4:$Z$323,$I172,T$2),0)+IF($J172&gt;0,INDEX($O$4:$Z$323,$J172,T$2),0)+IF($K172&gt;0,INDEX($O$4:$Z$323,$K172,T$2),0)+IF($L172&gt;0,INDEX($O$4:$Z$323,$L172,T$2),0))</f>
        <v>0</v>
      </c>
      <c r="AG172" s="259">
        <f>IF(AND(NOT(_incrementaisPassadas),
      OR(
       AND(_semanaAtual&gt;Prevs!J$6,_tipo="Semanal"),
       AND(_mes&gt;AG$2,_tipo="Mensal")
      )), 0,
IF($G172&gt;0,INDEX($O$4:$Z$323,$G172,U$2),0)+IF($H172&gt;0,INDEX($O$4:$Z$323,$H172,U$2),0)+IF($I172&gt;0,INDEX($O$4:$Z$323,$I172,U$2),0)+IF($J172&gt;0,INDEX($O$4:$Z$323,$J172,U$2),0)+IF($K172&gt;0,INDEX($O$4:$Z$323,$K172,U$2),0)+IF($L172&gt;0,INDEX($O$4:$Z$323,$L172,U$2),0))</f>
        <v>0</v>
      </c>
      <c r="AH172" s="259">
        <f>IF(AND(NOT(_incrementaisPassadas),
      OR(
       AND(_semanaAtual&gt;Prevs!K$6,_tipo="Semanal"),
       AND(_mes&gt;AH$2,_tipo="Mensal")
      )), 0,
IF($G172&gt;0,INDEX($O$4:$Z$323,$G172,V$2),0)+IF($H172&gt;0,INDEX($O$4:$Z$323,$H172,V$2),0)+IF($I172&gt;0,INDEX($O$4:$Z$323,$I172,V$2),0)+IF($J172&gt;0,INDEX($O$4:$Z$323,$J172,V$2),0)+IF($K172&gt;0,INDEX($O$4:$Z$323,$K172,V$2),0)+IF($L172&gt;0,INDEX($O$4:$Z$323,$L172,V$2),0))</f>
        <v>0</v>
      </c>
      <c r="AI172" s="259">
        <f>IF(AND(NOT(_incrementaisPassadas),
      OR(
       AND(_semanaAtual&gt;Prevs!L$6,_tipo="Semanal"),
       AND(_mes&gt;AI$2,_tipo="Mensal")
      )), 0,
IF($G172&gt;0,INDEX($O$4:$Z$323,$G172,W$2),0)+IF($H172&gt;0,INDEX($O$4:$Z$323,$H172,W$2),0)+IF($I172&gt;0,INDEX($O$4:$Z$323,$I172,W$2),0)+IF($J172&gt;0,INDEX($O$4:$Z$323,$J172,W$2),0)+IF($K172&gt;0,INDEX($O$4:$Z$323,$K172,W$2),0)+IF($L172&gt;0,INDEX($O$4:$Z$323,$L172,W$2),0))</f>
        <v>0</v>
      </c>
      <c r="AJ172" s="259">
        <f>IF(AND(NOT(_incrementaisPassadas),
      OR(
       AND(_semanaAtual&gt;Prevs!M$6,_tipo="Semanal"),
       AND(_mes&gt;AJ$2,_tipo="Mensal")
      )), 0,
IF($G172&gt;0,INDEX($O$4:$Z$323,$G172,X$2),0)+IF($H172&gt;0,INDEX($O$4:$Z$323,$H172,X$2),0)+IF($I172&gt;0,INDEX($O$4:$Z$323,$I172,X$2),0)+IF($J172&gt;0,INDEX($O$4:$Z$323,$J172,X$2),0)+IF($K172&gt;0,INDEX($O$4:$Z$323,$K172,X$2),0)+IF($L172&gt;0,INDEX($O$4:$Z$323,$L172,X$2),0))</f>
        <v>0</v>
      </c>
      <c r="AK172" s="259">
        <f>IF(AND(NOT(_incrementaisPassadas),
      OR(
       AND(_semanaAtual&gt;Prevs!N$6,_tipo="Semanal"),
       AND(_mes&gt;AK$2,_tipo="Mensal")
      )), 0,
IF($G172&gt;0,INDEX($O$4:$Z$323,$G172,Y$2),0)+IF($H172&gt;0,INDEX($O$4:$Z$323,$H172,Y$2),0)+IF($I172&gt;0,INDEX($O$4:$Z$323,$I172,Y$2),0)+IF($J172&gt;0,INDEX($O$4:$Z$323,$J172,Y$2),0)+IF($K172&gt;0,INDEX($O$4:$Z$323,$K172,Y$2),0)+IF($L172&gt;0,INDEX($O$4:$Z$323,$L172,Y$2),0))</f>
        <v>0</v>
      </c>
      <c r="AL172" s="259">
        <f>IF(AND(NOT(_incrementaisPassadas),
      OR(
       AND(_semanaAtual&gt;Prevs!O$6,_tipo="Semanal"),
       AND(_mes&gt;AL$2,_tipo="Mensal")
      )), 0,
IF($G172&gt;0,INDEX($O$4:$Z$323,$G172,Z$2),0)+IF($H172&gt;0,INDEX($O$4:$Z$323,$H172,Z$2),0)+IF($I172&gt;0,INDEX($O$4:$Z$323,$I172,Z$2),0)+IF($J172&gt;0,INDEX($O$4:$Z$323,$J172,Z$2),0)+IF($K172&gt;0,INDEX($O$4:$Z$323,$K172,Z$2),0)+IF($L172&gt;0,INDEX($O$4:$Z$323,$L172,Z$2),0))</f>
        <v>0</v>
      </c>
      <c r="AM172" s="113">
        <f t="shared" si="24"/>
        <v>4605</v>
      </c>
      <c r="AN172">
        <f t="shared" si="25"/>
        <v>4816</v>
      </c>
      <c r="AO172">
        <f t="shared" si="26"/>
        <v>4634</v>
      </c>
      <c r="AP172">
        <f t="shared" si="27"/>
        <v>3682</v>
      </c>
      <c r="AQ172">
        <f t="shared" si="28"/>
        <v>2228</v>
      </c>
      <c r="AR172">
        <f t="shared" si="29"/>
        <v>1524</v>
      </c>
      <c r="AS172">
        <f t="shared" si="30"/>
        <v>1273</v>
      </c>
      <c r="AT172">
        <f t="shared" si="31"/>
        <v>1102</v>
      </c>
      <c r="AU172">
        <f t="shared" si="32"/>
        <v>986</v>
      </c>
      <c r="AV172">
        <f t="shared" si="33"/>
        <v>1101</v>
      </c>
      <c r="AW172">
        <f t="shared" si="34"/>
        <v>1821</v>
      </c>
      <c r="AX172">
        <f t="shared" si="35"/>
        <v>3303</v>
      </c>
      <c r="BC172" s="259">
        <v>158</v>
      </c>
      <c r="BD172" s="259">
        <v>156</v>
      </c>
    </row>
    <row r="173" spans="1:56" hidden="1" x14ac:dyDescent="0.25">
      <c r="A173" s="113">
        <v>170</v>
      </c>
      <c r="B173" s="176"/>
      <c r="C173" s="113">
        <v>0</v>
      </c>
      <c r="D173" s="113">
        <v>0</v>
      </c>
      <c r="E173" s="113" t="s">
        <v>686</v>
      </c>
      <c r="F173" s="113" t="s">
        <v>686</v>
      </c>
      <c r="G173" s="357"/>
      <c r="H173" s="357"/>
      <c r="N173" s="113">
        <f>MATCH(A173,Entrada!$A$53:$A$372,0)</f>
        <v>170</v>
      </c>
      <c r="O173">
        <f>IF(NOT(ISNA($N173)),INDEX(Entrada!$C$53:$N$372,$N173,O$2),0)</f>
        <v>0</v>
      </c>
      <c r="P173">
        <f>IF(NOT(ISNA($N173)),INDEX(Entrada!$C$53:$N$372,$N173,P$2),0)</f>
        <v>0</v>
      </c>
      <c r="Q173">
        <f>IF(NOT(ISNA($N173)),INDEX(Entrada!$C$53:$N$372,$N173,Q$2),0)</f>
        <v>0</v>
      </c>
      <c r="R173">
        <f>IF(NOT(ISNA($N173)),INDEX(Entrada!$C$53:$N$372,$N173,R$2),0)</f>
        <v>0</v>
      </c>
      <c r="S173">
        <f>IF(NOT(ISNA($N173)),INDEX(Entrada!$C$53:$N$372,$N173,S$2),0)</f>
        <v>0</v>
      </c>
      <c r="T173">
        <f>IF(NOT(ISNA($N173)),INDEX(Entrada!$C$53:$N$372,$N173,T$2),0)</f>
        <v>0</v>
      </c>
      <c r="U173">
        <f>IF(NOT(ISNA($N173)),INDEX(Entrada!$C$53:$N$372,$N173,U$2),0)</f>
        <v>0</v>
      </c>
      <c r="V173" s="192">
        <f>IF(NOT(ISNA($N173)),INDEX(Entrada!$C$53:$N$372,$N173,V$2),0)</f>
        <v>0</v>
      </c>
      <c r="W173" s="192">
        <f>IF(NOT(ISNA($N173)),INDEX(Entrada!$C$53:$N$372,$N173,W$2),0)</f>
        <v>0</v>
      </c>
      <c r="X173" s="192">
        <f>IF(NOT(ISNA($N173)),INDEX(Entrada!$C$53:$N$372,$N173,X$2),0)</f>
        <v>0</v>
      </c>
      <c r="Y173" s="192">
        <f>IF(NOT(ISNA($N173)),INDEX(Entrada!$C$53:$N$372,$N173,Y$2),0)</f>
        <v>0</v>
      </c>
      <c r="Z173" s="192">
        <f>IF(NOT(ISNA($N173)),INDEX(Entrada!$C$53:$N$372,$N173,Z$2),0)</f>
        <v>0</v>
      </c>
      <c r="AA173" s="259">
        <f>IF(AND(NOT(_incrementaisPassadas),
      OR(
       AND(_semanaAtual&gt;Prevs!D$6,_tipo="Semanal"),
       AND(_mes&gt;AA$2,_tipo="Mensal")
      )), 0,
IF($G173&gt;0,INDEX($O$4:$Z$323,$G173,O$2),0)+IF($H173&gt;0,INDEX($O$4:$Z$323,$H173,O$2),0)+IF($I173&gt;0,INDEX($O$4:$Z$323,$I173,O$2),0)+IF($J173&gt;0,INDEX($O$4:$Z$323,$J173,O$2),0)+IF($K173&gt;0,INDEX($O$4:$Z$323,$K173,O$2),0)+IF($L173&gt;0,INDEX($O$4:$Z$323,$L173,O$2),0))</f>
        <v>0</v>
      </c>
      <c r="AB173" s="259">
        <f>IF(AND(NOT(_incrementaisPassadas),
      OR(
       AND(_semanaAtual&gt;Prevs!E$6,_tipo="Semanal"),
       AND(_mes&gt;AB$2,_tipo="Mensal")
      )), 0,
IF($G173&gt;0,INDEX($O$4:$Z$323,$G173,P$2),0)+IF($H173&gt;0,INDEX($O$4:$Z$323,$H173,P$2),0)+IF($I173&gt;0,INDEX($O$4:$Z$323,$I173,P$2),0)+IF($J173&gt;0,INDEX($O$4:$Z$323,$J173,P$2),0)+IF($K173&gt;0,INDEX($O$4:$Z$323,$K173,P$2),0)+IF($L173&gt;0,INDEX($O$4:$Z$323,$L173,P$2),0))</f>
        <v>0</v>
      </c>
      <c r="AC173" s="259">
        <f>IF(AND(NOT(_incrementaisPassadas),
      OR(
       AND(_semanaAtual&gt;Prevs!F$6,_tipo="Semanal"),
       AND(_mes&gt;AC$2,_tipo="Mensal")
      )), 0,
IF($G173&gt;0,INDEX($O$4:$Z$323,$G173,Q$2),0)+IF($H173&gt;0,INDEX($O$4:$Z$323,$H173,Q$2),0)+IF($I173&gt;0,INDEX($O$4:$Z$323,$I173,Q$2),0)+IF($J173&gt;0,INDEX($O$4:$Z$323,$J173,Q$2),0)+IF($K173&gt;0,INDEX($O$4:$Z$323,$K173,Q$2),0)+IF($L173&gt;0,INDEX($O$4:$Z$323,$L173,Q$2),0))</f>
        <v>0</v>
      </c>
      <c r="AD173" s="259">
        <f>IF(AND(NOT(_incrementaisPassadas),
      OR(
       AND(_semanaAtual&gt;Prevs!G$6,_tipo="Semanal"),
       AND(_mes&gt;AD$2,_tipo="Mensal")
      )), 0,
IF($G173&gt;0,INDEX($O$4:$Z$323,$G173,R$2),0)+IF($H173&gt;0,INDEX($O$4:$Z$323,$H173,R$2),0)+IF($I173&gt;0,INDEX($O$4:$Z$323,$I173,R$2),0)+IF($J173&gt;0,INDEX($O$4:$Z$323,$J173,R$2),0)+IF($K173&gt;0,INDEX($O$4:$Z$323,$K173,R$2),0)+IF($L173&gt;0,INDEX($O$4:$Z$323,$L173,R$2),0))</f>
        <v>0</v>
      </c>
      <c r="AE173" s="259">
        <f>IF(AND(NOT(_incrementaisPassadas),
      OR(
       AND(_semanaAtual&gt;Prevs!H$6,_tipo="Semanal"),
       AND(_mes&gt;AE$2,_tipo="Mensal")
      )), 0,
IF($G173&gt;0,INDEX($O$4:$Z$323,$G173,S$2),0)+IF($H173&gt;0,INDEX($O$4:$Z$323,$H173,S$2),0)+IF($I173&gt;0,INDEX($O$4:$Z$323,$I173,S$2),0)+IF($J173&gt;0,INDEX($O$4:$Z$323,$J173,S$2),0)+IF($K173&gt;0,INDEX($O$4:$Z$323,$K173,S$2),0)+IF($L173&gt;0,INDEX($O$4:$Z$323,$L173,S$2),0))</f>
        <v>0</v>
      </c>
      <c r="AF173" s="259">
        <f>IF(AND(NOT(_incrementaisPassadas),
      OR(
       AND(_semanaAtual&gt;Prevs!I$6,_tipo="Semanal"),
       AND(_mes&gt;AF$2,_tipo="Mensal")
      )), 0,
IF($G173&gt;0,INDEX($O$4:$Z$323,$G173,T$2),0)+IF($H173&gt;0,INDEX($O$4:$Z$323,$H173,T$2),0)+IF($I173&gt;0,INDEX($O$4:$Z$323,$I173,T$2),0)+IF($J173&gt;0,INDEX($O$4:$Z$323,$J173,T$2),0)+IF($K173&gt;0,INDEX($O$4:$Z$323,$K173,T$2),0)+IF($L173&gt;0,INDEX($O$4:$Z$323,$L173,T$2),0))</f>
        <v>0</v>
      </c>
      <c r="AG173" s="259">
        <f>IF(AND(NOT(_incrementaisPassadas),
      OR(
       AND(_semanaAtual&gt;Prevs!J$6,_tipo="Semanal"),
       AND(_mes&gt;AG$2,_tipo="Mensal")
      )), 0,
IF($G173&gt;0,INDEX($O$4:$Z$323,$G173,U$2),0)+IF($H173&gt;0,INDEX($O$4:$Z$323,$H173,U$2),0)+IF($I173&gt;0,INDEX($O$4:$Z$323,$I173,U$2),0)+IF($J173&gt;0,INDEX($O$4:$Z$323,$J173,U$2),0)+IF($K173&gt;0,INDEX($O$4:$Z$323,$K173,U$2),0)+IF($L173&gt;0,INDEX($O$4:$Z$323,$L173,U$2),0))</f>
        <v>0</v>
      </c>
      <c r="AH173" s="259">
        <f>IF(AND(NOT(_incrementaisPassadas),
      OR(
       AND(_semanaAtual&gt;Prevs!K$6,_tipo="Semanal"),
       AND(_mes&gt;AH$2,_tipo="Mensal")
      )), 0,
IF($G173&gt;0,INDEX($O$4:$Z$323,$G173,V$2),0)+IF($H173&gt;0,INDEX($O$4:$Z$323,$H173,V$2),0)+IF($I173&gt;0,INDEX($O$4:$Z$323,$I173,V$2),0)+IF($J173&gt;0,INDEX($O$4:$Z$323,$J173,V$2),0)+IF($K173&gt;0,INDEX($O$4:$Z$323,$K173,V$2),0)+IF($L173&gt;0,INDEX($O$4:$Z$323,$L173,V$2),0))</f>
        <v>0</v>
      </c>
      <c r="AI173" s="259">
        <f>IF(AND(NOT(_incrementaisPassadas),
      OR(
       AND(_semanaAtual&gt;Prevs!L$6,_tipo="Semanal"),
       AND(_mes&gt;AI$2,_tipo="Mensal")
      )), 0,
IF($G173&gt;0,INDEX($O$4:$Z$323,$G173,W$2),0)+IF($H173&gt;0,INDEX($O$4:$Z$323,$H173,W$2),0)+IF($I173&gt;0,INDEX($O$4:$Z$323,$I173,W$2),0)+IF($J173&gt;0,INDEX($O$4:$Z$323,$J173,W$2),0)+IF($K173&gt;0,INDEX($O$4:$Z$323,$K173,W$2),0)+IF($L173&gt;0,INDEX($O$4:$Z$323,$L173,W$2),0))</f>
        <v>0</v>
      </c>
      <c r="AJ173" s="259">
        <f>IF(AND(NOT(_incrementaisPassadas),
      OR(
       AND(_semanaAtual&gt;Prevs!M$6,_tipo="Semanal"),
       AND(_mes&gt;AJ$2,_tipo="Mensal")
      )), 0,
IF($G173&gt;0,INDEX($O$4:$Z$323,$G173,X$2),0)+IF($H173&gt;0,INDEX($O$4:$Z$323,$H173,X$2),0)+IF($I173&gt;0,INDEX($O$4:$Z$323,$I173,X$2),0)+IF($J173&gt;0,INDEX($O$4:$Z$323,$J173,X$2),0)+IF($K173&gt;0,INDEX($O$4:$Z$323,$K173,X$2),0)+IF($L173&gt;0,INDEX($O$4:$Z$323,$L173,X$2),0))</f>
        <v>0</v>
      </c>
      <c r="AK173" s="259">
        <f>IF(AND(NOT(_incrementaisPassadas),
      OR(
       AND(_semanaAtual&gt;Prevs!N$6,_tipo="Semanal"),
       AND(_mes&gt;AK$2,_tipo="Mensal")
      )), 0,
IF($G173&gt;0,INDEX($O$4:$Z$323,$G173,Y$2),0)+IF($H173&gt;0,INDEX($O$4:$Z$323,$H173,Y$2),0)+IF($I173&gt;0,INDEX($O$4:$Z$323,$I173,Y$2),0)+IF($J173&gt;0,INDEX($O$4:$Z$323,$J173,Y$2),0)+IF($K173&gt;0,INDEX($O$4:$Z$323,$K173,Y$2),0)+IF($L173&gt;0,INDEX($O$4:$Z$323,$L173,Y$2),0))</f>
        <v>0</v>
      </c>
      <c r="AL173" s="259">
        <f>IF(AND(NOT(_incrementaisPassadas),
      OR(
       AND(_semanaAtual&gt;Prevs!O$6,_tipo="Semanal"),
       AND(_mes&gt;AL$2,_tipo="Mensal")
      )), 0,
IF($G173&gt;0,INDEX($O$4:$Z$323,$G173,Z$2),0)+IF($H173&gt;0,INDEX($O$4:$Z$323,$H173,Z$2),0)+IF($I173&gt;0,INDEX($O$4:$Z$323,$I173,Z$2),0)+IF($J173&gt;0,INDEX($O$4:$Z$323,$J173,Z$2),0)+IF($K173&gt;0,INDEX($O$4:$Z$323,$K173,Z$2),0)+IF($L173&gt;0,INDEX($O$4:$Z$323,$L173,Z$2),0))</f>
        <v>0</v>
      </c>
      <c r="AM173" s="113">
        <f t="shared" si="24"/>
        <v>0</v>
      </c>
      <c r="AN173">
        <f t="shared" si="25"/>
        <v>0</v>
      </c>
      <c r="AO173">
        <f t="shared" si="26"/>
        <v>0</v>
      </c>
      <c r="AP173">
        <f t="shared" si="27"/>
        <v>0</v>
      </c>
      <c r="AQ173">
        <f t="shared" si="28"/>
        <v>0</v>
      </c>
      <c r="AR173">
        <f t="shared" si="29"/>
        <v>0</v>
      </c>
      <c r="AS173">
        <f t="shared" si="30"/>
        <v>0</v>
      </c>
      <c r="AT173">
        <f t="shared" si="31"/>
        <v>0</v>
      </c>
      <c r="AU173">
        <f t="shared" si="32"/>
        <v>0</v>
      </c>
      <c r="AV173">
        <f t="shared" si="33"/>
        <v>0</v>
      </c>
      <c r="AW173">
        <f t="shared" si="34"/>
        <v>0</v>
      </c>
      <c r="AX173">
        <f t="shared" si="35"/>
        <v>0</v>
      </c>
    </row>
    <row r="174" spans="1:56" hidden="1" x14ac:dyDescent="0.25">
      <c r="A174" s="113">
        <v>171</v>
      </c>
      <c r="B174" s="176" t="s">
        <v>615</v>
      </c>
      <c r="C174" s="113">
        <v>1931</v>
      </c>
      <c r="D174" s="113">
        <v>2013</v>
      </c>
      <c r="E174" s="177" t="s">
        <v>21</v>
      </c>
      <c r="F174" s="177" t="s">
        <v>366</v>
      </c>
      <c r="G174" s="357"/>
      <c r="H174" s="357"/>
      <c r="N174" s="113">
        <f>MATCH(A174,Entrada!$A$53:$A$372,0)</f>
        <v>171</v>
      </c>
      <c r="O174">
        <f>IF(NOT(ISNA($N174)),INDEX(Entrada!$C$53:$N$372,$N174,O$2),0)</f>
        <v>107</v>
      </c>
      <c r="P174">
        <f>IF(NOT(ISNA($N174)),INDEX(Entrada!$C$53:$N$372,$N174,P$2),0)</f>
        <v>139</v>
      </c>
      <c r="Q174">
        <f>IF(NOT(ISNA($N174)),INDEX(Entrada!$C$53:$N$372,$N174,Q$2),0)</f>
        <v>217</v>
      </c>
      <c r="R174">
        <f>IF(NOT(ISNA($N174)),INDEX(Entrada!$C$53:$N$372,$N174,R$2),0)</f>
        <v>190</v>
      </c>
      <c r="S174">
        <f>IF(NOT(ISNA($N174)),INDEX(Entrada!$C$53:$N$372,$N174,S$2),0)</f>
        <v>63</v>
      </c>
      <c r="T174">
        <f>IF(NOT(ISNA($N174)),INDEX(Entrada!$C$53:$N$372,$N174,T$2),0)</f>
        <v>17</v>
      </c>
      <c r="U174">
        <f>IF(NOT(ISNA($N174)),INDEX(Entrada!$C$53:$N$372,$N174,U$2),0)</f>
        <v>11</v>
      </c>
      <c r="V174" s="192">
        <f>IF(NOT(ISNA($N174)),INDEX(Entrada!$C$53:$N$372,$N174,V$2),0)</f>
        <v>14</v>
      </c>
      <c r="W174" s="192">
        <f>IF(NOT(ISNA($N174)),INDEX(Entrada!$C$53:$N$372,$N174,W$2),0)</f>
        <v>21</v>
      </c>
      <c r="X174" s="192">
        <f>IF(NOT(ISNA($N174)),INDEX(Entrada!$C$53:$N$372,$N174,X$2),0)</f>
        <v>22</v>
      </c>
      <c r="Y174" s="192">
        <f>IF(NOT(ISNA($N174)),INDEX(Entrada!$C$53:$N$372,$N174,Y$2),0)</f>
        <v>37</v>
      </c>
      <c r="Z174" s="192">
        <f>IF(NOT(ISNA($N174)),INDEX(Entrada!$C$53:$N$372,$N174,Z$2),0)</f>
        <v>82</v>
      </c>
      <c r="AA174" s="259">
        <f>IF(AND(NOT(_incrementaisPassadas),
      OR(
       AND(_semanaAtual&gt;Prevs!D$6,_tipo="Semanal"),
       AND(_mes&gt;AA$2,_tipo="Mensal")
      )), 0,
IF($G174&gt;0,INDEX($O$4:$Z$323,$G174,O$2),0)+IF($H174&gt;0,INDEX($O$4:$Z$323,$H174,O$2),0)+IF($I174&gt;0,INDEX($O$4:$Z$323,$I174,O$2),0)+IF($J174&gt;0,INDEX($O$4:$Z$323,$J174,O$2),0)+IF($K174&gt;0,INDEX($O$4:$Z$323,$K174,O$2),0)+IF($L174&gt;0,INDEX($O$4:$Z$323,$L174,O$2),0))</f>
        <v>0</v>
      </c>
      <c r="AB174" s="259">
        <f>IF(AND(NOT(_incrementaisPassadas),
      OR(
       AND(_semanaAtual&gt;Prevs!E$6,_tipo="Semanal"),
       AND(_mes&gt;AB$2,_tipo="Mensal")
      )), 0,
IF($G174&gt;0,INDEX($O$4:$Z$323,$G174,P$2),0)+IF($H174&gt;0,INDEX($O$4:$Z$323,$H174,P$2),0)+IF($I174&gt;0,INDEX($O$4:$Z$323,$I174,P$2),0)+IF($J174&gt;0,INDEX($O$4:$Z$323,$J174,P$2),0)+IF($K174&gt;0,INDEX($O$4:$Z$323,$K174,P$2),0)+IF($L174&gt;0,INDEX($O$4:$Z$323,$L174,P$2),0))</f>
        <v>0</v>
      </c>
      <c r="AC174" s="259">
        <f>IF(AND(NOT(_incrementaisPassadas),
      OR(
       AND(_semanaAtual&gt;Prevs!F$6,_tipo="Semanal"),
       AND(_mes&gt;AC$2,_tipo="Mensal")
      )), 0,
IF($G174&gt;0,INDEX($O$4:$Z$323,$G174,Q$2),0)+IF($H174&gt;0,INDEX($O$4:$Z$323,$H174,Q$2),0)+IF($I174&gt;0,INDEX($O$4:$Z$323,$I174,Q$2),0)+IF($J174&gt;0,INDEX($O$4:$Z$323,$J174,Q$2),0)+IF($K174&gt;0,INDEX($O$4:$Z$323,$K174,Q$2),0)+IF($L174&gt;0,INDEX($O$4:$Z$323,$L174,Q$2),0))</f>
        <v>0</v>
      </c>
      <c r="AD174" s="259">
        <f>IF(AND(NOT(_incrementaisPassadas),
      OR(
       AND(_semanaAtual&gt;Prevs!G$6,_tipo="Semanal"),
       AND(_mes&gt;AD$2,_tipo="Mensal")
      )), 0,
IF($G174&gt;0,INDEX($O$4:$Z$323,$G174,R$2),0)+IF($H174&gt;0,INDEX($O$4:$Z$323,$H174,R$2),0)+IF($I174&gt;0,INDEX($O$4:$Z$323,$I174,R$2),0)+IF($J174&gt;0,INDEX($O$4:$Z$323,$J174,R$2),0)+IF($K174&gt;0,INDEX($O$4:$Z$323,$K174,R$2),0)+IF($L174&gt;0,INDEX($O$4:$Z$323,$L174,R$2),0))</f>
        <v>0</v>
      </c>
      <c r="AE174" s="259">
        <f>IF(AND(NOT(_incrementaisPassadas),
      OR(
       AND(_semanaAtual&gt;Prevs!H$6,_tipo="Semanal"),
       AND(_mes&gt;AE$2,_tipo="Mensal")
      )), 0,
IF($G174&gt;0,INDEX($O$4:$Z$323,$G174,S$2),0)+IF($H174&gt;0,INDEX($O$4:$Z$323,$H174,S$2),0)+IF($I174&gt;0,INDEX($O$4:$Z$323,$I174,S$2),0)+IF($J174&gt;0,INDEX($O$4:$Z$323,$J174,S$2),0)+IF($K174&gt;0,INDEX($O$4:$Z$323,$K174,S$2),0)+IF($L174&gt;0,INDEX($O$4:$Z$323,$L174,S$2),0))</f>
        <v>0</v>
      </c>
      <c r="AF174" s="259">
        <f>IF(AND(NOT(_incrementaisPassadas),
      OR(
       AND(_semanaAtual&gt;Prevs!I$6,_tipo="Semanal"),
       AND(_mes&gt;AF$2,_tipo="Mensal")
      )), 0,
IF($G174&gt;0,INDEX($O$4:$Z$323,$G174,T$2),0)+IF($H174&gt;0,INDEX($O$4:$Z$323,$H174,T$2),0)+IF($I174&gt;0,INDEX($O$4:$Z$323,$I174,T$2),0)+IF($J174&gt;0,INDEX($O$4:$Z$323,$J174,T$2),0)+IF($K174&gt;0,INDEX($O$4:$Z$323,$K174,T$2),0)+IF($L174&gt;0,INDEX($O$4:$Z$323,$L174,T$2),0))</f>
        <v>0</v>
      </c>
      <c r="AG174" s="259">
        <f>IF(AND(NOT(_incrementaisPassadas),
      OR(
       AND(_semanaAtual&gt;Prevs!J$6,_tipo="Semanal"),
       AND(_mes&gt;AG$2,_tipo="Mensal")
      )), 0,
IF($G174&gt;0,INDEX($O$4:$Z$323,$G174,U$2),0)+IF($H174&gt;0,INDEX($O$4:$Z$323,$H174,U$2),0)+IF($I174&gt;0,INDEX($O$4:$Z$323,$I174,U$2),0)+IF($J174&gt;0,INDEX($O$4:$Z$323,$J174,U$2),0)+IF($K174&gt;0,INDEX($O$4:$Z$323,$K174,U$2),0)+IF($L174&gt;0,INDEX($O$4:$Z$323,$L174,U$2),0))</f>
        <v>0</v>
      </c>
      <c r="AH174" s="259">
        <f>IF(AND(NOT(_incrementaisPassadas),
      OR(
       AND(_semanaAtual&gt;Prevs!K$6,_tipo="Semanal"),
       AND(_mes&gt;AH$2,_tipo="Mensal")
      )), 0,
IF($G174&gt;0,INDEX($O$4:$Z$323,$G174,V$2),0)+IF($H174&gt;0,INDEX($O$4:$Z$323,$H174,V$2),0)+IF($I174&gt;0,INDEX($O$4:$Z$323,$I174,V$2),0)+IF($J174&gt;0,INDEX($O$4:$Z$323,$J174,V$2),0)+IF($K174&gt;0,INDEX($O$4:$Z$323,$K174,V$2),0)+IF($L174&gt;0,INDEX($O$4:$Z$323,$L174,V$2),0))</f>
        <v>0</v>
      </c>
      <c r="AI174" s="259">
        <f>IF(AND(NOT(_incrementaisPassadas),
      OR(
       AND(_semanaAtual&gt;Prevs!L$6,_tipo="Semanal"),
       AND(_mes&gt;AI$2,_tipo="Mensal")
      )), 0,
IF($G174&gt;0,INDEX($O$4:$Z$323,$G174,W$2),0)+IF($H174&gt;0,INDEX($O$4:$Z$323,$H174,W$2),0)+IF($I174&gt;0,INDEX($O$4:$Z$323,$I174,W$2),0)+IF($J174&gt;0,INDEX($O$4:$Z$323,$J174,W$2),0)+IF($K174&gt;0,INDEX($O$4:$Z$323,$K174,W$2),0)+IF($L174&gt;0,INDEX($O$4:$Z$323,$L174,W$2),0))</f>
        <v>0</v>
      </c>
      <c r="AJ174" s="259">
        <f>IF(AND(NOT(_incrementaisPassadas),
      OR(
       AND(_semanaAtual&gt;Prevs!M$6,_tipo="Semanal"),
       AND(_mes&gt;AJ$2,_tipo="Mensal")
      )), 0,
IF($G174&gt;0,INDEX($O$4:$Z$323,$G174,X$2),0)+IF($H174&gt;0,INDEX($O$4:$Z$323,$H174,X$2),0)+IF($I174&gt;0,INDEX($O$4:$Z$323,$I174,X$2),0)+IF($J174&gt;0,INDEX($O$4:$Z$323,$J174,X$2),0)+IF($K174&gt;0,INDEX($O$4:$Z$323,$K174,X$2),0)+IF($L174&gt;0,INDEX($O$4:$Z$323,$L174,X$2),0))</f>
        <v>0</v>
      </c>
      <c r="AK174" s="259">
        <f>IF(AND(NOT(_incrementaisPassadas),
      OR(
       AND(_semanaAtual&gt;Prevs!N$6,_tipo="Semanal"),
       AND(_mes&gt;AK$2,_tipo="Mensal")
      )), 0,
IF($G174&gt;0,INDEX($O$4:$Z$323,$G174,Y$2),0)+IF($H174&gt;0,INDEX($O$4:$Z$323,$H174,Y$2),0)+IF($I174&gt;0,INDEX($O$4:$Z$323,$I174,Y$2),0)+IF($J174&gt;0,INDEX($O$4:$Z$323,$J174,Y$2),0)+IF($K174&gt;0,INDEX($O$4:$Z$323,$K174,Y$2),0)+IF($L174&gt;0,INDEX($O$4:$Z$323,$L174,Y$2),0))</f>
        <v>0</v>
      </c>
      <c r="AL174" s="259">
        <f>IF(AND(NOT(_incrementaisPassadas),
      OR(
       AND(_semanaAtual&gt;Prevs!O$6,_tipo="Semanal"),
       AND(_mes&gt;AL$2,_tipo="Mensal")
      )), 0,
IF($G174&gt;0,INDEX($O$4:$Z$323,$G174,Z$2),0)+IF($H174&gt;0,INDEX($O$4:$Z$323,$H174,Z$2),0)+IF($I174&gt;0,INDEX($O$4:$Z$323,$I174,Z$2),0)+IF($J174&gt;0,INDEX($O$4:$Z$323,$J174,Z$2),0)+IF($K174&gt;0,INDEX($O$4:$Z$323,$K174,Z$2),0)+IF($L174&gt;0,INDEX($O$4:$Z$323,$L174,Z$2),0))</f>
        <v>0</v>
      </c>
      <c r="AM174" s="113">
        <f t="shared" si="24"/>
        <v>107</v>
      </c>
      <c r="AN174">
        <f t="shared" si="25"/>
        <v>139</v>
      </c>
      <c r="AO174">
        <f t="shared" si="26"/>
        <v>217</v>
      </c>
      <c r="AP174">
        <f t="shared" si="27"/>
        <v>190</v>
      </c>
      <c r="AQ174">
        <f t="shared" si="28"/>
        <v>63</v>
      </c>
      <c r="AR174">
        <f t="shared" si="29"/>
        <v>17</v>
      </c>
      <c r="AS174">
        <f t="shared" si="30"/>
        <v>11</v>
      </c>
      <c r="AT174">
        <f t="shared" si="31"/>
        <v>14</v>
      </c>
      <c r="AU174">
        <f t="shared" si="32"/>
        <v>21</v>
      </c>
      <c r="AV174">
        <f t="shared" si="33"/>
        <v>22</v>
      </c>
      <c r="AW174">
        <f t="shared" si="34"/>
        <v>37</v>
      </c>
      <c r="AX174">
        <f t="shared" si="35"/>
        <v>82</v>
      </c>
    </row>
    <row r="175" spans="1:56" hidden="1" x14ac:dyDescent="0.25">
      <c r="A175" s="113">
        <v>172</v>
      </c>
      <c r="B175" s="176" t="s">
        <v>616</v>
      </c>
      <c r="C175" s="113">
        <v>1931</v>
      </c>
      <c r="D175" s="113">
        <v>2013</v>
      </c>
      <c r="E175" s="177" t="s">
        <v>21</v>
      </c>
      <c r="F175" s="177" t="s">
        <v>366</v>
      </c>
      <c r="G175" s="357"/>
      <c r="H175" s="357"/>
      <c r="N175" s="113">
        <f>MATCH(A175,Entrada!$A$53:$A$372,0)</f>
        <v>172</v>
      </c>
      <c r="O175">
        <f>IF(NOT(ISNA($N175)),INDEX(Entrada!$C$53:$N$372,$N175,O$2),0)</f>
        <v>4644</v>
      </c>
      <c r="P175">
        <f>IF(NOT(ISNA($N175)),INDEX(Entrada!$C$53:$N$372,$N175,P$2),0)</f>
        <v>4935</v>
      </c>
      <c r="Q175">
        <f>IF(NOT(ISNA($N175)),INDEX(Entrada!$C$53:$N$372,$N175,Q$2),0)</f>
        <v>4896</v>
      </c>
      <c r="R175">
        <f>IF(NOT(ISNA($N175)),INDEX(Entrada!$C$53:$N$372,$N175,R$2),0)</f>
        <v>3988</v>
      </c>
      <c r="S175">
        <f>IF(NOT(ISNA($N175)),INDEX(Entrada!$C$53:$N$372,$N175,S$2),0)</f>
        <v>2405</v>
      </c>
      <c r="T175">
        <f>IF(NOT(ISNA($N175)),INDEX(Entrada!$C$53:$N$372,$N175,T$2),0)</f>
        <v>1583</v>
      </c>
      <c r="U175">
        <f>IF(NOT(ISNA($N175)),INDEX(Entrada!$C$53:$N$372,$N175,U$2),0)</f>
        <v>1302</v>
      </c>
      <c r="V175" s="192">
        <f>IF(NOT(ISNA($N175)),INDEX(Entrada!$C$53:$N$372,$N175,V$2),0)</f>
        <v>1135</v>
      </c>
      <c r="W175" s="192">
        <f>IF(NOT(ISNA($N175)),INDEX(Entrada!$C$53:$N$372,$N175,W$2),0)</f>
        <v>1014</v>
      </c>
      <c r="X175" s="192">
        <f>IF(NOT(ISNA($N175)),INDEX(Entrada!$C$53:$N$372,$N175,X$2),0)</f>
        <v>1094</v>
      </c>
      <c r="Y175" s="192">
        <f>IF(NOT(ISNA($N175)),INDEX(Entrada!$C$53:$N$372,$N175,Y$2),0)</f>
        <v>1750</v>
      </c>
      <c r="Z175" s="192">
        <f>IF(NOT(ISNA($N175)),INDEX(Entrada!$C$53:$N$372,$N175,Z$2),0)</f>
        <v>3246</v>
      </c>
      <c r="AA175" s="259">
        <f>IF(AND(NOT(_incrementaisPassadas),
      OR(
       AND(_semanaAtual&gt;Prevs!D$6,_tipo="Semanal"),
       AND(_mes&gt;AA$2,_tipo="Mensal")
      )), 0,
IF($G175&gt;0,INDEX($O$4:$Z$323,$G175,O$2),0)+IF($H175&gt;0,INDEX($O$4:$Z$323,$H175,O$2),0)+IF($I175&gt;0,INDEX($O$4:$Z$323,$I175,O$2),0)+IF($J175&gt;0,INDEX($O$4:$Z$323,$J175,O$2),0)+IF($K175&gt;0,INDEX($O$4:$Z$323,$K175,O$2),0)+IF($L175&gt;0,INDEX($O$4:$Z$323,$L175,O$2),0))</f>
        <v>0</v>
      </c>
      <c r="AB175" s="259">
        <f>IF(AND(NOT(_incrementaisPassadas),
      OR(
       AND(_semanaAtual&gt;Prevs!E$6,_tipo="Semanal"),
       AND(_mes&gt;AB$2,_tipo="Mensal")
      )), 0,
IF($G175&gt;0,INDEX($O$4:$Z$323,$G175,P$2),0)+IF($H175&gt;0,INDEX($O$4:$Z$323,$H175,P$2),0)+IF($I175&gt;0,INDEX($O$4:$Z$323,$I175,P$2),0)+IF($J175&gt;0,INDEX($O$4:$Z$323,$J175,P$2),0)+IF($K175&gt;0,INDEX($O$4:$Z$323,$K175,P$2),0)+IF($L175&gt;0,INDEX($O$4:$Z$323,$L175,P$2),0))</f>
        <v>0</v>
      </c>
      <c r="AC175" s="259">
        <f>IF(AND(NOT(_incrementaisPassadas),
      OR(
       AND(_semanaAtual&gt;Prevs!F$6,_tipo="Semanal"),
       AND(_mes&gt;AC$2,_tipo="Mensal")
      )), 0,
IF($G175&gt;0,INDEX($O$4:$Z$323,$G175,Q$2),0)+IF($H175&gt;0,INDEX($O$4:$Z$323,$H175,Q$2),0)+IF($I175&gt;0,INDEX($O$4:$Z$323,$I175,Q$2),0)+IF($J175&gt;0,INDEX($O$4:$Z$323,$J175,Q$2),0)+IF($K175&gt;0,INDEX($O$4:$Z$323,$K175,Q$2),0)+IF($L175&gt;0,INDEX($O$4:$Z$323,$L175,Q$2),0))</f>
        <v>0</v>
      </c>
      <c r="AD175" s="259">
        <f>IF(AND(NOT(_incrementaisPassadas),
      OR(
       AND(_semanaAtual&gt;Prevs!G$6,_tipo="Semanal"),
       AND(_mes&gt;AD$2,_tipo="Mensal")
      )), 0,
IF($G175&gt;0,INDEX($O$4:$Z$323,$G175,R$2),0)+IF($H175&gt;0,INDEX($O$4:$Z$323,$H175,R$2),0)+IF($I175&gt;0,INDEX($O$4:$Z$323,$I175,R$2),0)+IF($J175&gt;0,INDEX($O$4:$Z$323,$J175,R$2),0)+IF($K175&gt;0,INDEX($O$4:$Z$323,$K175,R$2),0)+IF($L175&gt;0,INDEX($O$4:$Z$323,$L175,R$2),0))</f>
        <v>0</v>
      </c>
      <c r="AE175" s="259">
        <f>IF(AND(NOT(_incrementaisPassadas),
      OR(
       AND(_semanaAtual&gt;Prevs!H$6,_tipo="Semanal"),
       AND(_mes&gt;AE$2,_tipo="Mensal")
      )), 0,
IF($G175&gt;0,INDEX($O$4:$Z$323,$G175,S$2),0)+IF($H175&gt;0,INDEX($O$4:$Z$323,$H175,S$2),0)+IF($I175&gt;0,INDEX($O$4:$Z$323,$I175,S$2),0)+IF($J175&gt;0,INDEX($O$4:$Z$323,$J175,S$2),0)+IF($K175&gt;0,INDEX($O$4:$Z$323,$K175,S$2),0)+IF($L175&gt;0,INDEX($O$4:$Z$323,$L175,S$2),0))</f>
        <v>0</v>
      </c>
      <c r="AF175" s="259">
        <f>IF(AND(NOT(_incrementaisPassadas),
      OR(
       AND(_semanaAtual&gt;Prevs!I$6,_tipo="Semanal"),
       AND(_mes&gt;AF$2,_tipo="Mensal")
      )), 0,
IF($G175&gt;0,INDEX($O$4:$Z$323,$G175,T$2),0)+IF($H175&gt;0,INDEX($O$4:$Z$323,$H175,T$2),0)+IF($I175&gt;0,INDEX($O$4:$Z$323,$I175,T$2),0)+IF($J175&gt;0,INDEX($O$4:$Z$323,$J175,T$2),0)+IF($K175&gt;0,INDEX($O$4:$Z$323,$K175,T$2),0)+IF($L175&gt;0,INDEX($O$4:$Z$323,$L175,T$2),0))</f>
        <v>0</v>
      </c>
      <c r="AG175" s="259">
        <f>IF(AND(NOT(_incrementaisPassadas),
      OR(
       AND(_semanaAtual&gt;Prevs!J$6,_tipo="Semanal"),
       AND(_mes&gt;AG$2,_tipo="Mensal")
      )), 0,
IF($G175&gt;0,INDEX($O$4:$Z$323,$G175,U$2),0)+IF($H175&gt;0,INDEX($O$4:$Z$323,$H175,U$2),0)+IF($I175&gt;0,INDEX($O$4:$Z$323,$I175,U$2),0)+IF($J175&gt;0,INDEX($O$4:$Z$323,$J175,U$2),0)+IF($K175&gt;0,INDEX($O$4:$Z$323,$K175,U$2),0)+IF($L175&gt;0,INDEX($O$4:$Z$323,$L175,U$2),0))</f>
        <v>0</v>
      </c>
      <c r="AH175" s="259">
        <f>IF(AND(NOT(_incrementaisPassadas),
      OR(
       AND(_semanaAtual&gt;Prevs!K$6,_tipo="Semanal"),
       AND(_mes&gt;AH$2,_tipo="Mensal")
      )), 0,
IF($G175&gt;0,INDEX($O$4:$Z$323,$G175,V$2),0)+IF($H175&gt;0,INDEX($O$4:$Z$323,$H175,V$2),0)+IF($I175&gt;0,INDEX($O$4:$Z$323,$I175,V$2),0)+IF($J175&gt;0,INDEX($O$4:$Z$323,$J175,V$2),0)+IF($K175&gt;0,INDEX($O$4:$Z$323,$K175,V$2),0)+IF($L175&gt;0,INDEX($O$4:$Z$323,$L175,V$2),0))</f>
        <v>0</v>
      </c>
      <c r="AI175" s="259">
        <f>IF(AND(NOT(_incrementaisPassadas),
      OR(
       AND(_semanaAtual&gt;Prevs!L$6,_tipo="Semanal"),
       AND(_mes&gt;AI$2,_tipo="Mensal")
      )), 0,
IF($G175&gt;0,INDEX($O$4:$Z$323,$G175,W$2),0)+IF($H175&gt;0,INDEX($O$4:$Z$323,$H175,W$2),0)+IF($I175&gt;0,INDEX($O$4:$Z$323,$I175,W$2),0)+IF($J175&gt;0,INDEX($O$4:$Z$323,$J175,W$2),0)+IF($K175&gt;0,INDEX($O$4:$Z$323,$K175,W$2),0)+IF($L175&gt;0,INDEX($O$4:$Z$323,$L175,W$2),0))</f>
        <v>0</v>
      </c>
      <c r="AJ175" s="259">
        <f>IF(AND(NOT(_incrementaisPassadas),
      OR(
       AND(_semanaAtual&gt;Prevs!M$6,_tipo="Semanal"),
       AND(_mes&gt;AJ$2,_tipo="Mensal")
      )), 0,
IF($G175&gt;0,INDEX($O$4:$Z$323,$G175,X$2),0)+IF($H175&gt;0,INDEX($O$4:$Z$323,$H175,X$2),0)+IF($I175&gt;0,INDEX($O$4:$Z$323,$I175,X$2),0)+IF($J175&gt;0,INDEX($O$4:$Z$323,$J175,X$2),0)+IF($K175&gt;0,INDEX($O$4:$Z$323,$K175,X$2),0)+IF($L175&gt;0,INDEX($O$4:$Z$323,$L175,X$2),0))</f>
        <v>0</v>
      </c>
      <c r="AK175" s="259">
        <f>IF(AND(NOT(_incrementaisPassadas),
      OR(
       AND(_semanaAtual&gt;Prevs!N$6,_tipo="Semanal"),
       AND(_mes&gt;AK$2,_tipo="Mensal")
      )), 0,
IF($G175&gt;0,INDEX($O$4:$Z$323,$G175,Y$2),0)+IF($H175&gt;0,INDEX($O$4:$Z$323,$H175,Y$2),0)+IF($I175&gt;0,INDEX($O$4:$Z$323,$I175,Y$2),0)+IF($J175&gt;0,INDEX($O$4:$Z$323,$J175,Y$2),0)+IF($K175&gt;0,INDEX($O$4:$Z$323,$K175,Y$2),0)+IF($L175&gt;0,INDEX($O$4:$Z$323,$L175,Y$2),0))</f>
        <v>0</v>
      </c>
      <c r="AL175" s="259">
        <f>IF(AND(NOT(_incrementaisPassadas),
      OR(
       AND(_semanaAtual&gt;Prevs!O$6,_tipo="Semanal"),
       AND(_mes&gt;AL$2,_tipo="Mensal")
      )), 0,
IF($G175&gt;0,INDEX($O$4:$Z$323,$G175,Z$2),0)+IF($H175&gt;0,INDEX($O$4:$Z$323,$H175,Z$2),0)+IF($I175&gt;0,INDEX($O$4:$Z$323,$I175,Z$2),0)+IF($J175&gt;0,INDEX($O$4:$Z$323,$J175,Z$2),0)+IF($K175&gt;0,INDEX($O$4:$Z$323,$K175,Z$2),0)+IF($L175&gt;0,INDEX($O$4:$Z$323,$L175,Z$2),0))</f>
        <v>0</v>
      </c>
      <c r="AM175" s="113">
        <f t="shared" si="24"/>
        <v>4644</v>
      </c>
      <c r="AN175">
        <f t="shared" si="25"/>
        <v>4935</v>
      </c>
      <c r="AO175">
        <f t="shared" si="26"/>
        <v>4896</v>
      </c>
      <c r="AP175">
        <f t="shared" si="27"/>
        <v>3988</v>
      </c>
      <c r="AQ175">
        <f t="shared" si="28"/>
        <v>2405</v>
      </c>
      <c r="AR175">
        <f t="shared" si="29"/>
        <v>1583</v>
      </c>
      <c r="AS175">
        <f t="shared" si="30"/>
        <v>1302</v>
      </c>
      <c r="AT175">
        <f t="shared" si="31"/>
        <v>1135</v>
      </c>
      <c r="AU175">
        <f t="shared" si="32"/>
        <v>1014</v>
      </c>
      <c r="AV175">
        <f t="shared" si="33"/>
        <v>1094</v>
      </c>
      <c r="AW175">
        <f t="shared" si="34"/>
        <v>1750</v>
      </c>
      <c r="AX175">
        <f t="shared" si="35"/>
        <v>3246</v>
      </c>
      <c r="BC175" s="259">
        <v>169</v>
      </c>
    </row>
    <row r="176" spans="1:56" hidden="1" x14ac:dyDescent="0.25">
      <c r="A176" s="113">
        <v>173</v>
      </c>
      <c r="B176" s="176" t="s">
        <v>617</v>
      </c>
      <c r="C176" s="113">
        <v>1931</v>
      </c>
      <c r="D176" s="113">
        <v>2013</v>
      </c>
      <c r="E176" s="177" t="s">
        <v>21</v>
      </c>
      <c r="F176" s="177" t="s">
        <v>366</v>
      </c>
      <c r="G176" s="357"/>
      <c r="H176" s="357"/>
      <c r="N176" s="113">
        <f>MATCH(A176,Entrada!$A$53:$A$372,0)</f>
        <v>173</v>
      </c>
      <c r="O176">
        <f>IF(NOT(ISNA($N176)),INDEX(Entrada!$C$53:$N$372,$N176,O$2),0)</f>
        <v>4640</v>
      </c>
      <c r="P176">
        <f>IF(NOT(ISNA($N176)),INDEX(Entrada!$C$53:$N$372,$N176,P$2),0)</f>
        <v>4952</v>
      </c>
      <c r="Q176">
        <f>IF(NOT(ISNA($N176)),INDEX(Entrada!$C$53:$N$372,$N176,Q$2),0)</f>
        <v>4939</v>
      </c>
      <c r="R176">
        <f>IF(NOT(ISNA($N176)),INDEX(Entrada!$C$53:$N$372,$N176,R$2),0)</f>
        <v>4059</v>
      </c>
      <c r="S176">
        <f>IF(NOT(ISNA($N176)),INDEX(Entrada!$C$53:$N$372,$N176,S$2),0)</f>
        <v>2456</v>
      </c>
      <c r="T176">
        <f>IF(NOT(ISNA($N176)),INDEX(Entrada!$C$53:$N$372,$N176,T$2),0)</f>
        <v>1603</v>
      </c>
      <c r="U176" s="186">
        <f>IF(NOT(ISNA($N176)),INDEX(Entrada!$C$53:$N$372,$N176,U$2),0)</f>
        <v>1313</v>
      </c>
      <c r="V176" s="192">
        <f>IF(NOT(ISNA($N176)),INDEX(Entrada!$C$53:$N$372,$N176,V$2),0)</f>
        <v>1147</v>
      </c>
      <c r="W176" s="192">
        <f>IF(NOT(ISNA($N176)),INDEX(Entrada!$C$53:$N$372,$N176,W$2),0)</f>
        <v>1025</v>
      </c>
      <c r="X176" s="192">
        <f>IF(NOT(ISNA($N176)),INDEX(Entrada!$C$53:$N$372,$N176,X$2),0)</f>
        <v>1096</v>
      </c>
      <c r="Y176" s="192">
        <f>IF(NOT(ISNA($N176)),INDEX(Entrada!$C$53:$N$372,$N176,Y$2),0)</f>
        <v>1728</v>
      </c>
      <c r="Z176" s="192">
        <f>IF(NOT(ISNA($N176)),INDEX(Entrada!$C$53:$N$372,$N176,Z$2),0)</f>
        <v>3223</v>
      </c>
      <c r="AA176" s="259">
        <f>IF(AND(NOT(_incrementaisPassadas),
      OR(
       AND(_semanaAtual&gt;Prevs!D$6,_tipo="Semanal"),
       AND(_mes&gt;AA$2,_tipo="Mensal")
      )), 0,
IF($G176&gt;0,INDEX($O$4:$Z$323,$G176,O$2),0)+IF($H176&gt;0,INDEX($O$4:$Z$323,$H176,O$2),0)+IF($I176&gt;0,INDEX($O$4:$Z$323,$I176,O$2),0)+IF($J176&gt;0,INDEX($O$4:$Z$323,$J176,O$2),0)+IF($K176&gt;0,INDEX($O$4:$Z$323,$K176,O$2),0)+IF($L176&gt;0,INDEX($O$4:$Z$323,$L176,O$2),0))</f>
        <v>0</v>
      </c>
      <c r="AB176" s="259">
        <f>IF(AND(NOT(_incrementaisPassadas),
      OR(
       AND(_semanaAtual&gt;Prevs!E$6,_tipo="Semanal"),
       AND(_mes&gt;AB$2,_tipo="Mensal")
      )), 0,
IF($G176&gt;0,INDEX($O$4:$Z$323,$G176,P$2),0)+IF($H176&gt;0,INDEX($O$4:$Z$323,$H176,P$2),0)+IF($I176&gt;0,INDEX($O$4:$Z$323,$I176,P$2),0)+IF($J176&gt;0,INDEX($O$4:$Z$323,$J176,P$2),0)+IF($K176&gt;0,INDEX($O$4:$Z$323,$K176,P$2),0)+IF($L176&gt;0,INDEX($O$4:$Z$323,$L176,P$2),0))</f>
        <v>0</v>
      </c>
      <c r="AC176" s="259">
        <f>IF(AND(NOT(_incrementaisPassadas),
      OR(
       AND(_semanaAtual&gt;Prevs!F$6,_tipo="Semanal"),
       AND(_mes&gt;AC$2,_tipo="Mensal")
      )), 0,
IF($G176&gt;0,INDEX($O$4:$Z$323,$G176,Q$2),0)+IF($H176&gt;0,INDEX($O$4:$Z$323,$H176,Q$2),0)+IF($I176&gt;0,INDEX($O$4:$Z$323,$I176,Q$2),0)+IF($J176&gt;0,INDEX($O$4:$Z$323,$J176,Q$2),0)+IF($K176&gt;0,INDEX($O$4:$Z$323,$K176,Q$2),0)+IF($L176&gt;0,INDEX($O$4:$Z$323,$L176,Q$2),0))</f>
        <v>0</v>
      </c>
      <c r="AD176" s="259">
        <f>IF(AND(NOT(_incrementaisPassadas),
      OR(
       AND(_semanaAtual&gt;Prevs!G$6,_tipo="Semanal"),
       AND(_mes&gt;AD$2,_tipo="Mensal")
      )), 0,
IF($G176&gt;0,INDEX($O$4:$Z$323,$G176,R$2),0)+IF($H176&gt;0,INDEX($O$4:$Z$323,$H176,R$2),0)+IF($I176&gt;0,INDEX($O$4:$Z$323,$I176,R$2),0)+IF($J176&gt;0,INDEX($O$4:$Z$323,$J176,R$2),0)+IF($K176&gt;0,INDEX($O$4:$Z$323,$K176,R$2),0)+IF($L176&gt;0,INDEX($O$4:$Z$323,$L176,R$2),0))</f>
        <v>0</v>
      </c>
      <c r="AE176" s="259">
        <f>IF(AND(NOT(_incrementaisPassadas),
      OR(
       AND(_semanaAtual&gt;Prevs!H$6,_tipo="Semanal"),
       AND(_mes&gt;AE$2,_tipo="Mensal")
      )), 0,
IF($G176&gt;0,INDEX($O$4:$Z$323,$G176,S$2),0)+IF($H176&gt;0,INDEX($O$4:$Z$323,$H176,S$2),0)+IF($I176&gt;0,INDEX($O$4:$Z$323,$I176,S$2),0)+IF($J176&gt;0,INDEX($O$4:$Z$323,$J176,S$2),0)+IF($K176&gt;0,INDEX($O$4:$Z$323,$K176,S$2),0)+IF($L176&gt;0,INDEX($O$4:$Z$323,$L176,S$2),0))</f>
        <v>0</v>
      </c>
      <c r="AF176" s="259">
        <f>IF(AND(NOT(_incrementaisPassadas),
      OR(
       AND(_semanaAtual&gt;Prevs!I$6,_tipo="Semanal"),
       AND(_mes&gt;AF$2,_tipo="Mensal")
      )), 0,
IF($G176&gt;0,INDEX($O$4:$Z$323,$G176,T$2),0)+IF($H176&gt;0,INDEX($O$4:$Z$323,$H176,T$2),0)+IF($I176&gt;0,INDEX($O$4:$Z$323,$I176,T$2),0)+IF($J176&gt;0,INDEX($O$4:$Z$323,$J176,T$2),0)+IF($K176&gt;0,INDEX($O$4:$Z$323,$K176,T$2),0)+IF($L176&gt;0,INDEX($O$4:$Z$323,$L176,T$2),0))</f>
        <v>0</v>
      </c>
      <c r="AG176" s="259">
        <f>IF(AND(NOT(_incrementaisPassadas),
      OR(
       AND(_semanaAtual&gt;Prevs!J$6,_tipo="Semanal"),
       AND(_mes&gt;AG$2,_tipo="Mensal")
      )), 0,
IF($G176&gt;0,INDEX($O$4:$Z$323,$G176,U$2),0)+IF($H176&gt;0,INDEX($O$4:$Z$323,$H176,U$2),0)+IF($I176&gt;0,INDEX($O$4:$Z$323,$I176,U$2),0)+IF($J176&gt;0,INDEX($O$4:$Z$323,$J176,U$2),0)+IF($K176&gt;0,INDEX($O$4:$Z$323,$K176,U$2),0)+IF($L176&gt;0,INDEX($O$4:$Z$323,$L176,U$2),0))</f>
        <v>0</v>
      </c>
      <c r="AH176" s="259">
        <f>IF(AND(NOT(_incrementaisPassadas),
      OR(
       AND(_semanaAtual&gt;Prevs!K$6,_tipo="Semanal"),
       AND(_mes&gt;AH$2,_tipo="Mensal")
      )), 0,
IF($G176&gt;0,INDEX($O$4:$Z$323,$G176,V$2),0)+IF($H176&gt;0,INDEX($O$4:$Z$323,$H176,V$2),0)+IF($I176&gt;0,INDEX($O$4:$Z$323,$I176,V$2),0)+IF($J176&gt;0,INDEX($O$4:$Z$323,$J176,V$2),0)+IF($K176&gt;0,INDEX($O$4:$Z$323,$K176,V$2),0)+IF($L176&gt;0,INDEX($O$4:$Z$323,$L176,V$2),0))</f>
        <v>0</v>
      </c>
      <c r="AI176" s="259">
        <f>IF(AND(NOT(_incrementaisPassadas),
      OR(
       AND(_semanaAtual&gt;Prevs!L$6,_tipo="Semanal"),
       AND(_mes&gt;AI$2,_tipo="Mensal")
      )), 0,
IF($G176&gt;0,INDEX($O$4:$Z$323,$G176,W$2),0)+IF($H176&gt;0,INDEX($O$4:$Z$323,$H176,W$2),0)+IF($I176&gt;0,INDEX($O$4:$Z$323,$I176,W$2),0)+IF($J176&gt;0,INDEX($O$4:$Z$323,$J176,W$2),0)+IF($K176&gt;0,INDEX($O$4:$Z$323,$K176,W$2),0)+IF($L176&gt;0,INDEX($O$4:$Z$323,$L176,W$2),0))</f>
        <v>0</v>
      </c>
      <c r="AJ176" s="259">
        <f>IF(AND(NOT(_incrementaisPassadas),
      OR(
       AND(_semanaAtual&gt;Prevs!M$6,_tipo="Semanal"),
       AND(_mes&gt;AJ$2,_tipo="Mensal")
      )), 0,
IF($G176&gt;0,INDEX($O$4:$Z$323,$G176,X$2),0)+IF($H176&gt;0,INDEX($O$4:$Z$323,$H176,X$2),0)+IF($I176&gt;0,INDEX($O$4:$Z$323,$I176,X$2),0)+IF($J176&gt;0,INDEX($O$4:$Z$323,$J176,X$2),0)+IF($K176&gt;0,INDEX($O$4:$Z$323,$K176,X$2),0)+IF($L176&gt;0,INDEX($O$4:$Z$323,$L176,X$2),0))</f>
        <v>0</v>
      </c>
      <c r="AK176" s="259">
        <f>IF(AND(NOT(_incrementaisPassadas),
      OR(
       AND(_semanaAtual&gt;Prevs!N$6,_tipo="Semanal"),
       AND(_mes&gt;AK$2,_tipo="Mensal")
      )), 0,
IF($G176&gt;0,INDEX($O$4:$Z$323,$G176,Y$2),0)+IF($H176&gt;0,INDEX($O$4:$Z$323,$H176,Y$2),0)+IF($I176&gt;0,INDEX($O$4:$Z$323,$I176,Y$2),0)+IF($J176&gt;0,INDEX($O$4:$Z$323,$J176,Y$2),0)+IF($K176&gt;0,INDEX($O$4:$Z$323,$K176,Y$2),0)+IF($L176&gt;0,INDEX($O$4:$Z$323,$L176,Y$2),0))</f>
        <v>0</v>
      </c>
      <c r="AL176" s="259">
        <f>IF(AND(NOT(_incrementaisPassadas),
      OR(
       AND(_semanaAtual&gt;Prevs!O$6,_tipo="Semanal"),
       AND(_mes&gt;AL$2,_tipo="Mensal")
      )), 0,
IF($G176&gt;0,INDEX($O$4:$Z$323,$G176,Z$2),0)+IF($H176&gt;0,INDEX($O$4:$Z$323,$H176,Z$2),0)+IF($I176&gt;0,INDEX($O$4:$Z$323,$I176,Z$2),0)+IF($J176&gt;0,INDEX($O$4:$Z$323,$J176,Z$2),0)+IF($K176&gt;0,INDEX($O$4:$Z$323,$K176,Z$2),0)+IF($L176&gt;0,INDEX($O$4:$Z$323,$L176,Z$2),0))</f>
        <v>0</v>
      </c>
      <c r="AM176" s="186">
        <f t="shared" si="24"/>
        <v>4640</v>
      </c>
      <c r="AN176">
        <f t="shared" si="25"/>
        <v>4952</v>
      </c>
      <c r="AO176">
        <f t="shared" si="26"/>
        <v>4939</v>
      </c>
      <c r="AP176">
        <f t="shared" si="27"/>
        <v>4059</v>
      </c>
      <c r="AQ176">
        <f t="shared" si="28"/>
        <v>2456</v>
      </c>
      <c r="AR176">
        <f t="shared" si="29"/>
        <v>1603</v>
      </c>
      <c r="AS176">
        <f t="shared" si="30"/>
        <v>1313</v>
      </c>
      <c r="AT176">
        <f t="shared" si="31"/>
        <v>1147</v>
      </c>
      <c r="AU176">
        <f t="shared" si="32"/>
        <v>1025</v>
      </c>
      <c r="AV176">
        <f t="shared" si="33"/>
        <v>1096</v>
      </c>
      <c r="AW176">
        <f t="shared" si="34"/>
        <v>1728</v>
      </c>
      <c r="AX176">
        <f t="shared" si="35"/>
        <v>3223</v>
      </c>
      <c r="AY176" s="186">
        <f>AY175</f>
        <v>0</v>
      </c>
    </row>
    <row r="177" spans="1:55" hidden="1" x14ac:dyDescent="0.25">
      <c r="A177" s="113">
        <v>174</v>
      </c>
      <c r="B177" s="176"/>
      <c r="C177" s="113">
        <v>0</v>
      </c>
      <c r="D177" s="113">
        <v>0</v>
      </c>
      <c r="E177" s="113" t="s">
        <v>686</v>
      </c>
      <c r="F177" s="113" t="s">
        <v>686</v>
      </c>
      <c r="G177" s="357"/>
      <c r="H177" s="357"/>
      <c r="N177" s="113">
        <f>MATCH(A177,Entrada!$A$53:$A$372,0)</f>
        <v>174</v>
      </c>
      <c r="O177">
        <f>IF(NOT(ISNA($N177)),INDEX(Entrada!$C$53:$N$372,$N177,O$2),0)</f>
        <v>0</v>
      </c>
      <c r="P177">
        <f>IF(NOT(ISNA($N177)),INDEX(Entrada!$C$53:$N$372,$N177,P$2),0)</f>
        <v>0</v>
      </c>
      <c r="Q177">
        <f>IF(NOT(ISNA($N177)),INDEX(Entrada!$C$53:$N$372,$N177,Q$2),0)</f>
        <v>0</v>
      </c>
      <c r="R177">
        <f>IF(NOT(ISNA($N177)),INDEX(Entrada!$C$53:$N$372,$N177,R$2),0)</f>
        <v>0</v>
      </c>
      <c r="S177">
        <f>IF(NOT(ISNA($N177)),INDEX(Entrada!$C$53:$N$372,$N177,S$2),0)</f>
        <v>0</v>
      </c>
      <c r="T177">
        <f>IF(NOT(ISNA($N177)),INDEX(Entrada!$C$53:$N$372,$N177,T$2),0)</f>
        <v>0</v>
      </c>
      <c r="U177">
        <f>IF(NOT(ISNA($N177)),INDEX(Entrada!$C$53:$N$372,$N177,U$2),0)</f>
        <v>0</v>
      </c>
      <c r="V177" s="192">
        <f>IF(NOT(ISNA($N177)),INDEX(Entrada!$C$53:$N$372,$N177,V$2),0)</f>
        <v>0</v>
      </c>
      <c r="W177" s="192">
        <f>IF(NOT(ISNA($N177)),INDEX(Entrada!$C$53:$N$372,$N177,W$2),0)</f>
        <v>0</v>
      </c>
      <c r="X177" s="192">
        <f>IF(NOT(ISNA($N177)),INDEX(Entrada!$C$53:$N$372,$N177,X$2),0)</f>
        <v>0</v>
      </c>
      <c r="Y177" s="192">
        <f>IF(NOT(ISNA($N177)),INDEX(Entrada!$C$53:$N$372,$N177,Y$2),0)</f>
        <v>0</v>
      </c>
      <c r="Z177" s="192">
        <f>IF(NOT(ISNA($N177)),INDEX(Entrada!$C$53:$N$372,$N177,Z$2),0)</f>
        <v>0</v>
      </c>
      <c r="AA177" s="259">
        <f>IF(AND(NOT(_incrementaisPassadas),
      OR(
       AND(_semanaAtual&gt;Prevs!D$6,_tipo="Semanal"),
       AND(_mes&gt;AA$2,_tipo="Mensal")
      )), 0,
IF($G177&gt;0,INDEX($O$4:$Z$323,$G177,O$2),0)+IF($H177&gt;0,INDEX($O$4:$Z$323,$H177,O$2),0)+IF($I177&gt;0,INDEX($O$4:$Z$323,$I177,O$2),0)+IF($J177&gt;0,INDEX($O$4:$Z$323,$J177,O$2),0)+IF($K177&gt;0,INDEX($O$4:$Z$323,$K177,O$2),0)+IF($L177&gt;0,INDEX($O$4:$Z$323,$L177,O$2),0))</f>
        <v>0</v>
      </c>
      <c r="AB177" s="259">
        <f>IF(AND(NOT(_incrementaisPassadas),
      OR(
       AND(_semanaAtual&gt;Prevs!E$6,_tipo="Semanal"),
       AND(_mes&gt;AB$2,_tipo="Mensal")
      )), 0,
IF($G177&gt;0,INDEX($O$4:$Z$323,$G177,P$2),0)+IF($H177&gt;0,INDEX($O$4:$Z$323,$H177,P$2),0)+IF($I177&gt;0,INDEX($O$4:$Z$323,$I177,P$2),0)+IF($J177&gt;0,INDEX($O$4:$Z$323,$J177,P$2),0)+IF($K177&gt;0,INDEX($O$4:$Z$323,$K177,P$2),0)+IF($L177&gt;0,INDEX($O$4:$Z$323,$L177,P$2),0))</f>
        <v>0</v>
      </c>
      <c r="AC177" s="259">
        <f>IF(AND(NOT(_incrementaisPassadas),
      OR(
       AND(_semanaAtual&gt;Prevs!F$6,_tipo="Semanal"),
       AND(_mes&gt;AC$2,_tipo="Mensal")
      )), 0,
IF($G177&gt;0,INDEX($O$4:$Z$323,$G177,Q$2),0)+IF($H177&gt;0,INDEX($O$4:$Z$323,$H177,Q$2),0)+IF($I177&gt;0,INDEX($O$4:$Z$323,$I177,Q$2),0)+IF($J177&gt;0,INDEX($O$4:$Z$323,$J177,Q$2),0)+IF($K177&gt;0,INDEX($O$4:$Z$323,$K177,Q$2),0)+IF($L177&gt;0,INDEX($O$4:$Z$323,$L177,Q$2),0))</f>
        <v>0</v>
      </c>
      <c r="AD177" s="259">
        <f>IF(AND(NOT(_incrementaisPassadas),
      OR(
       AND(_semanaAtual&gt;Prevs!G$6,_tipo="Semanal"),
       AND(_mes&gt;AD$2,_tipo="Mensal")
      )), 0,
IF($G177&gt;0,INDEX($O$4:$Z$323,$G177,R$2),0)+IF($H177&gt;0,INDEX($O$4:$Z$323,$H177,R$2),0)+IF($I177&gt;0,INDEX($O$4:$Z$323,$I177,R$2),0)+IF($J177&gt;0,INDEX($O$4:$Z$323,$J177,R$2),0)+IF($K177&gt;0,INDEX($O$4:$Z$323,$K177,R$2),0)+IF($L177&gt;0,INDEX($O$4:$Z$323,$L177,R$2),0))</f>
        <v>0</v>
      </c>
      <c r="AE177" s="259">
        <f>IF(AND(NOT(_incrementaisPassadas),
      OR(
       AND(_semanaAtual&gt;Prevs!H$6,_tipo="Semanal"),
       AND(_mes&gt;AE$2,_tipo="Mensal")
      )), 0,
IF($G177&gt;0,INDEX($O$4:$Z$323,$G177,S$2),0)+IF($H177&gt;0,INDEX($O$4:$Z$323,$H177,S$2),0)+IF($I177&gt;0,INDEX($O$4:$Z$323,$I177,S$2),0)+IF($J177&gt;0,INDEX($O$4:$Z$323,$J177,S$2),0)+IF($K177&gt;0,INDEX($O$4:$Z$323,$K177,S$2),0)+IF($L177&gt;0,INDEX($O$4:$Z$323,$L177,S$2),0))</f>
        <v>0</v>
      </c>
      <c r="AF177" s="259">
        <f>IF(AND(NOT(_incrementaisPassadas),
      OR(
       AND(_semanaAtual&gt;Prevs!I$6,_tipo="Semanal"),
       AND(_mes&gt;AF$2,_tipo="Mensal")
      )), 0,
IF($G177&gt;0,INDEX($O$4:$Z$323,$G177,T$2),0)+IF($H177&gt;0,INDEX($O$4:$Z$323,$H177,T$2),0)+IF($I177&gt;0,INDEX($O$4:$Z$323,$I177,T$2),0)+IF($J177&gt;0,INDEX($O$4:$Z$323,$J177,T$2),0)+IF($K177&gt;0,INDEX($O$4:$Z$323,$K177,T$2),0)+IF($L177&gt;0,INDEX($O$4:$Z$323,$L177,T$2),0))</f>
        <v>0</v>
      </c>
      <c r="AG177" s="259">
        <f>IF(AND(NOT(_incrementaisPassadas),
      OR(
       AND(_semanaAtual&gt;Prevs!J$6,_tipo="Semanal"),
       AND(_mes&gt;AG$2,_tipo="Mensal")
      )), 0,
IF($G177&gt;0,INDEX($O$4:$Z$323,$G177,U$2),0)+IF($H177&gt;0,INDEX($O$4:$Z$323,$H177,U$2),0)+IF($I177&gt;0,INDEX($O$4:$Z$323,$I177,U$2),0)+IF($J177&gt;0,INDEX($O$4:$Z$323,$J177,U$2),0)+IF($K177&gt;0,INDEX($O$4:$Z$323,$K177,U$2),0)+IF($L177&gt;0,INDEX($O$4:$Z$323,$L177,U$2),0))</f>
        <v>0</v>
      </c>
      <c r="AH177" s="259">
        <f>IF(AND(NOT(_incrementaisPassadas),
      OR(
       AND(_semanaAtual&gt;Prevs!K$6,_tipo="Semanal"),
       AND(_mes&gt;AH$2,_tipo="Mensal")
      )), 0,
IF($G177&gt;0,INDEX($O$4:$Z$323,$G177,V$2),0)+IF($H177&gt;0,INDEX($O$4:$Z$323,$H177,V$2),0)+IF($I177&gt;0,INDEX($O$4:$Z$323,$I177,V$2),0)+IF($J177&gt;0,INDEX($O$4:$Z$323,$J177,V$2),0)+IF($K177&gt;0,INDEX($O$4:$Z$323,$K177,V$2),0)+IF($L177&gt;0,INDEX($O$4:$Z$323,$L177,V$2),0))</f>
        <v>0</v>
      </c>
      <c r="AI177" s="259">
        <f>IF(AND(NOT(_incrementaisPassadas),
      OR(
       AND(_semanaAtual&gt;Prevs!L$6,_tipo="Semanal"),
       AND(_mes&gt;AI$2,_tipo="Mensal")
      )), 0,
IF($G177&gt;0,INDEX($O$4:$Z$323,$G177,W$2),0)+IF($H177&gt;0,INDEX($O$4:$Z$323,$H177,W$2),0)+IF($I177&gt;0,INDEX($O$4:$Z$323,$I177,W$2),0)+IF($J177&gt;0,INDEX($O$4:$Z$323,$J177,W$2),0)+IF($K177&gt;0,INDEX($O$4:$Z$323,$K177,W$2),0)+IF($L177&gt;0,INDEX($O$4:$Z$323,$L177,W$2),0))</f>
        <v>0</v>
      </c>
      <c r="AJ177" s="259">
        <f>IF(AND(NOT(_incrementaisPassadas),
      OR(
       AND(_semanaAtual&gt;Prevs!M$6,_tipo="Semanal"),
       AND(_mes&gt;AJ$2,_tipo="Mensal")
      )), 0,
IF($G177&gt;0,INDEX($O$4:$Z$323,$G177,X$2),0)+IF($H177&gt;0,INDEX($O$4:$Z$323,$H177,X$2),0)+IF($I177&gt;0,INDEX($O$4:$Z$323,$I177,X$2),0)+IF($J177&gt;0,INDEX($O$4:$Z$323,$J177,X$2),0)+IF($K177&gt;0,INDEX($O$4:$Z$323,$K177,X$2),0)+IF($L177&gt;0,INDEX($O$4:$Z$323,$L177,X$2),0))</f>
        <v>0</v>
      </c>
      <c r="AK177" s="259">
        <f>IF(AND(NOT(_incrementaisPassadas),
      OR(
       AND(_semanaAtual&gt;Prevs!N$6,_tipo="Semanal"),
       AND(_mes&gt;AK$2,_tipo="Mensal")
      )), 0,
IF($G177&gt;0,INDEX($O$4:$Z$323,$G177,Y$2),0)+IF($H177&gt;0,INDEX($O$4:$Z$323,$H177,Y$2),0)+IF($I177&gt;0,INDEX($O$4:$Z$323,$I177,Y$2),0)+IF($J177&gt;0,INDEX($O$4:$Z$323,$J177,Y$2),0)+IF($K177&gt;0,INDEX($O$4:$Z$323,$K177,Y$2),0)+IF($L177&gt;0,INDEX($O$4:$Z$323,$L177,Y$2),0))</f>
        <v>0</v>
      </c>
      <c r="AL177" s="259">
        <f>IF(AND(NOT(_incrementaisPassadas),
      OR(
       AND(_semanaAtual&gt;Prevs!O$6,_tipo="Semanal"),
       AND(_mes&gt;AL$2,_tipo="Mensal")
      )), 0,
IF($G177&gt;0,INDEX($O$4:$Z$323,$G177,Z$2),0)+IF($H177&gt;0,INDEX($O$4:$Z$323,$H177,Z$2),0)+IF($I177&gt;0,INDEX($O$4:$Z$323,$I177,Z$2),0)+IF($J177&gt;0,INDEX($O$4:$Z$323,$J177,Z$2),0)+IF($K177&gt;0,INDEX($O$4:$Z$323,$K177,Z$2),0)+IF($L177&gt;0,INDEX($O$4:$Z$323,$L177,Z$2),0))</f>
        <v>0</v>
      </c>
      <c r="AM177" s="113">
        <f t="shared" si="24"/>
        <v>0</v>
      </c>
      <c r="AN177">
        <f t="shared" si="25"/>
        <v>0</v>
      </c>
      <c r="AO177">
        <f t="shared" si="26"/>
        <v>0</v>
      </c>
      <c r="AP177">
        <f t="shared" si="27"/>
        <v>0</v>
      </c>
      <c r="AQ177">
        <f t="shared" si="28"/>
        <v>0</v>
      </c>
      <c r="AR177">
        <f t="shared" si="29"/>
        <v>0</v>
      </c>
      <c r="AS177">
        <f t="shared" si="30"/>
        <v>0</v>
      </c>
      <c r="AT177">
        <f t="shared" si="31"/>
        <v>0</v>
      </c>
      <c r="AU177">
        <f t="shared" si="32"/>
        <v>0</v>
      </c>
      <c r="AV177">
        <f t="shared" si="33"/>
        <v>0</v>
      </c>
      <c r="AW177">
        <f t="shared" si="34"/>
        <v>0</v>
      </c>
      <c r="AX177">
        <f t="shared" si="35"/>
        <v>0</v>
      </c>
    </row>
    <row r="178" spans="1:55" hidden="1" x14ac:dyDescent="0.25">
      <c r="A178" s="113">
        <v>175</v>
      </c>
      <c r="B178" s="176" t="s">
        <v>618</v>
      </c>
      <c r="C178" s="113">
        <v>1931</v>
      </c>
      <c r="D178" s="113">
        <v>2013</v>
      </c>
      <c r="E178" s="177" t="s">
        <v>21</v>
      </c>
      <c r="F178" s="177" t="s">
        <v>366</v>
      </c>
      <c r="G178" s="357"/>
      <c r="H178" s="357"/>
      <c r="N178" s="113">
        <f>MATCH(A178,Entrada!$A$53:$A$372,0)</f>
        <v>175</v>
      </c>
      <c r="O178">
        <f>IF(NOT(ISNA($N178)),INDEX(Entrada!$C$53:$N$372,$N178,O$2),0)</f>
        <v>4640</v>
      </c>
      <c r="P178">
        <f>IF(NOT(ISNA($N178)),INDEX(Entrada!$C$53:$N$372,$N178,P$2),0)</f>
        <v>4952</v>
      </c>
      <c r="Q178">
        <f>IF(NOT(ISNA($N178)),INDEX(Entrada!$C$53:$N$372,$N178,Q$2),0)</f>
        <v>4939</v>
      </c>
      <c r="R178">
        <f>IF(NOT(ISNA($N178)),INDEX(Entrada!$C$53:$N$372,$N178,R$2),0)</f>
        <v>4059</v>
      </c>
      <c r="S178">
        <f>IF(NOT(ISNA($N178)),INDEX(Entrada!$C$53:$N$372,$N178,S$2),0)</f>
        <v>2456</v>
      </c>
      <c r="T178">
        <f>IF(NOT(ISNA($N178)),INDEX(Entrada!$C$53:$N$372,$N178,T$2),0)</f>
        <v>1603</v>
      </c>
      <c r="U178">
        <f>IF(NOT(ISNA($N178)),INDEX(Entrada!$C$53:$N$372,$N178,U$2),0)</f>
        <v>1313</v>
      </c>
      <c r="V178" s="192">
        <f>IF(NOT(ISNA($N178)),INDEX(Entrada!$C$53:$N$372,$N178,V$2),0)</f>
        <v>1147</v>
      </c>
      <c r="W178" s="192">
        <f>IF(NOT(ISNA($N178)),INDEX(Entrada!$C$53:$N$372,$N178,W$2),0)</f>
        <v>1025</v>
      </c>
      <c r="X178" s="192">
        <f>IF(NOT(ISNA($N178)),INDEX(Entrada!$C$53:$N$372,$N178,X$2),0)</f>
        <v>1096</v>
      </c>
      <c r="Y178" s="192">
        <f>IF(NOT(ISNA($N178)),INDEX(Entrada!$C$53:$N$372,$N178,Y$2),0)</f>
        <v>1728</v>
      </c>
      <c r="Z178" s="192">
        <f>IF(NOT(ISNA($N178)),INDEX(Entrada!$C$53:$N$372,$N178,Z$2),0)</f>
        <v>3223</v>
      </c>
      <c r="AA178" s="259">
        <f>IF(AND(NOT(_incrementaisPassadas),
      OR(
       AND(_semanaAtual&gt;Prevs!D$6,_tipo="Semanal"),
       AND(_mes&gt;AA$2,_tipo="Mensal")
      )), 0,
IF($G178&gt;0,INDEX($O$4:$Z$323,$G178,O$2),0)+IF($H178&gt;0,INDEX($O$4:$Z$323,$H178,O$2),0)+IF($I178&gt;0,INDEX($O$4:$Z$323,$I178,O$2),0)+IF($J178&gt;0,INDEX($O$4:$Z$323,$J178,O$2),0)+IF($K178&gt;0,INDEX($O$4:$Z$323,$K178,O$2),0)+IF($L178&gt;0,INDEX($O$4:$Z$323,$L178,O$2),0))</f>
        <v>0</v>
      </c>
      <c r="AB178" s="259">
        <f>IF(AND(NOT(_incrementaisPassadas),
      OR(
       AND(_semanaAtual&gt;Prevs!E$6,_tipo="Semanal"),
       AND(_mes&gt;AB$2,_tipo="Mensal")
      )), 0,
IF($G178&gt;0,INDEX($O$4:$Z$323,$G178,P$2),0)+IF($H178&gt;0,INDEX($O$4:$Z$323,$H178,P$2),0)+IF($I178&gt;0,INDEX($O$4:$Z$323,$I178,P$2),0)+IF($J178&gt;0,INDEX($O$4:$Z$323,$J178,P$2),0)+IF($K178&gt;0,INDEX($O$4:$Z$323,$K178,P$2),0)+IF($L178&gt;0,INDEX($O$4:$Z$323,$L178,P$2),0))</f>
        <v>0</v>
      </c>
      <c r="AC178" s="259">
        <f>IF(AND(NOT(_incrementaisPassadas),
      OR(
       AND(_semanaAtual&gt;Prevs!F$6,_tipo="Semanal"),
       AND(_mes&gt;AC$2,_tipo="Mensal")
      )), 0,
IF($G178&gt;0,INDEX($O$4:$Z$323,$G178,Q$2),0)+IF($H178&gt;0,INDEX($O$4:$Z$323,$H178,Q$2),0)+IF($I178&gt;0,INDEX($O$4:$Z$323,$I178,Q$2),0)+IF($J178&gt;0,INDEX($O$4:$Z$323,$J178,Q$2),0)+IF($K178&gt;0,INDEX($O$4:$Z$323,$K178,Q$2),0)+IF($L178&gt;0,INDEX($O$4:$Z$323,$L178,Q$2),0))</f>
        <v>0</v>
      </c>
      <c r="AD178" s="259">
        <f>IF(AND(NOT(_incrementaisPassadas),
      OR(
       AND(_semanaAtual&gt;Prevs!G$6,_tipo="Semanal"),
       AND(_mes&gt;AD$2,_tipo="Mensal")
      )), 0,
IF($G178&gt;0,INDEX($O$4:$Z$323,$G178,R$2),0)+IF($H178&gt;0,INDEX($O$4:$Z$323,$H178,R$2),0)+IF($I178&gt;0,INDEX($O$4:$Z$323,$I178,R$2),0)+IF($J178&gt;0,INDEX($O$4:$Z$323,$J178,R$2),0)+IF($K178&gt;0,INDEX($O$4:$Z$323,$K178,R$2),0)+IF($L178&gt;0,INDEX($O$4:$Z$323,$L178,R$2),0))</f>
        <v>0</v>
      </c>
      <c r="AE178" s="259">
        <f>IF(AND(NOT(_incrementaisPassadas),
      OR(
       AND(_semanaAtual&gt;Prevs!H$6,_tipo="Semanal"),
       AND(_mes&gt;AE$2,_tipo="Mensal")
      )), 0,
IF($G178&gt;0,INDEX($O$4:$Z$323,$G178,S$2),0)+IF($H178&gt;0,INDEX($O$4:$Z$323,$H178,S$2),0)+IF($I178&gt;0,INDEX($O$4:$Z$323,$I178,S$2),0)+IF($J178&gt;0,INDEX($O$4:$Z$323,$J178,S$2),0)+IF($K178&gt;0,INDEX($O$4:$Z$323,$K178,S$2),0)+IF($L178&gt;0,INDEX($O$4:$Z$323,$L178,S$2),0))</f>
        <v>0</v>
      </c>
      <c r="AF178" s="259">
        <f>IF(AND(NOT(_incrementaisPassadas),
      OR(
       AND(_semanaAtual&gt;Prevs!I$6,_tipo="Semanal"),
       AND(_mes&gt;AF$2,_tipo="Mensal")
      )), 0,
IF($G178&gt;0,INDEX($O$4:$Z$323,$G178,T$2),0)+IF($H178&gt;0,INDEX($O$4:$Z$323,$H178,T$2),0)+IF($I178&gt;0,INDEX($O$4:$Z$323,$I178,T$2),0)+IF($J178&gt;0,INDEX($O$4:$Z$323,$J178,T$2),0)+IF($K178&gt;0,INDEX($O$4:$Z$323,$K178,T$2),0)+IF($L178&gt;0,INDEX($O$4:$Z$323,$L178,T$2),0))</f>
        <v>0</v>
      </c>
      <c r="AG178" s="259">
        <f>IF(AND(NOT(_incrementaisPassadas),
      OR(
       AND(_semanaAtual&gt;Prevs!J$6,_tipo="Semanal"),
       AND(_mes&gt;AG$2,_tipo="Mensal")
      )), 0,
IF($G178&gt;0,INDEX($O$4:$Z$323,$G178,U$2),0)+IF($H178&gt;0,INDEX($O$4:$Z$323,$H178,U$2),0)+IF($I178&gt;0,INDEX($O$4:$Z$323,$I178,U$2),0)+IF($J178&gt;0,INDEX($O$4:$Z$323,$J178,U$2),0)+IF($K178&gt;0,INDEX($O$4:$Z$323,$K178,U$2),0)+IF($L178&gt;0,INDEX($O$4:$Z$323,$L178,U$2),0))</f>
        <v>0</v>
      </c>
      <c r="AH178" s="259">
        <f>IF(AND(NOT(_incrementaisPassadas),
      OR(
       AND(_semanaAtual&gt;Prevs!K$6,_tipo="Semanal"),
       AND(_mes&gt;AH$2,_tipo="Mensal")
      )), 0,
IF($G178&gt;0,INDEX($O$4:$Z$323,$G178,V$2),0)+IF($H178&gt;0,INDEX($O$4:$Z$323,$H178,V$2),0)+IF($I178&gt;0,INDEX($O$4:$Z$323,$I178,V$2),0)+IF($J178&gt;0,INDEX($O$4:$Z$323,$J178,V$2),0)+IF($K178&gt;0,INDEX($O$4:$Z$323,$K178,V$2),0)+IF($L178&gt;0,INDEX($O$4:$Z$323,$L178,V$2),0))</f>
        <v>0</v>
      </c>
      <c r="AI178" s="259">
        <f>IF(AND(NOT(_incrementaisPassadas),
      OR(
       AND(_semanaAtual&gt;Prevs!L$6,_tipo="Semanal"),
       AND(_mes&gt;AI$2,_tipo="Mensal")
      )), 0,
IF($G178&gt;0,INDEX($O$4:$Z$323,$G178,W$2),0)+IF($H178&gt;0,INDEX($O$4:$Z$323,$H178,W$2),0)+IF($I178&gt;0,INDEX($O$4:$Z$323,$I178,W$2),0)+IF($J178&gt;0,INDEX($O$4:$Z$323,$J178,W$2),0)+IF($K178&gt;0,INDEX($O$4:$Z$323,$K178,W$2),0)+IF($L178&gt;0,INDEX($O$4:$Z$323,$L178,W$2),0))</f>
        <v>0</v>
      </c>
      <c r="AJ178" s="259">
        <f>IF(AND(NOT(_incrementaisPassadas),
      OR(
       AND(_semanaAtual&gt;Prevs!M$6,_tipo="Semanal"),
       AND(_mes&gt;AJ$2,_tipo="Mensal")
      )), 0,
IF($G178&gt;0,INDEX($O$4:$Z$323,$G178,X$2),0)+IF($H178&gt;0,INDEX($O$4:$Z$323,$H178,X$2),0)+IF($I178&gt;0,INDEX($O$4:$Z$323,$I178,X$2),0)+IF($J178&gt;0,INDEX($O$4:$Z$323,$J178,X$2),0)+IF($K178&gt;0,INDEX($O$4:$Z$323,$K178,X$2),0)+IF($L178&gt;0,INDEX($O$4:$Z$323,$L178,X$2),0))</f>
        <v>0</v>
      </c>
      <c r="AK178" s="259">
        <f>IF(AND(NOT(_incrementaisPassadas),
      OR(
       AND(_semanaAtual&gt;Prevs!N$6,_tipo="Semanal"),
       AND(_mes&gt;AK$2,_tipo="Mensal")
      )), 0,
IF($G178&gt;0,INDEX($O$4:$Z$323,$G178,Y$2),0)+IF($H178&gt;0,INDEX($O$4:$Z$323,$H178,Y$2),0)+IF($I178&gt;0,INDEX($O$4:$Z$323,$I178,Y$2),0)+IF($J178&gt;0,INDEX($O$4:$Z$323,$J178,Y$2),0)+IF($K178&gt;0,INDEX($O$4:$Z$323,$K178,Y$2),0)+IF($L178&gt;0,INDEX($O$4:$Z$323,$L178,Y$2),0))</f>
        <v>0</v>
      </c>
      <c r="AL178" s="259">
        <f>IF(AND(NOT(_incrementaisPassadas),
      OR(
       AND(_semanaAtual&gt;Prevs!O$6,_tipo="Semanal"),
       AND(_mes&gt;AL$2,_tipo="Mensal")
      )), 0,
IF($G178&gt;0,INDEX($O$4:$Z$323,$G178,Z$2),0)+IF($H178&gt;0,INDEX($O$4:$Z$323,$H178,Z$2),0)+IF($I178&gt;0,INDEX($O$4:$Z$323,$I178,Z$2),0)+IF($J178&gt;0,INDEX($O$4:$Z$323,$J178,Z$2),0)+IF($K178&gt;0,INDEX($O$4:$Z$323,$K178,Z$2),0)+IF($L178&gt;0,INDEX($O$4:$Z$323,$L178,Z$2),0))</f>
        <v>0</v>
      </c>
      <c r="AM178" s="113">
        <f t="shared" si="24"/>
        <v>4640</v>
      </c>
      <c r="AN178">
        <f t="shared" si="25"/>
        <v>4952</v>
      </c>
      <c r="AO178">
        <f t="shared" si="26"/>
        <v>4939</v>
      </c>
      <c r="AP178">
        <f t="shared" si="27"/>
        <v>4059</v>
      </c>
      <c r="AQ178">
        <f t="shared" si="28"/>
        <v>2456</v>
      </c>
      <c r="AR178">
        <f t="shared" si="29"/>
        <v>1603</v>
      </c>
      <c r="AS178">
        <f t="shared" si="30"/>
        <v>1313</v>
      </c>
      <c r="AT178">
        <f t="shared" si="31"/>
        <v>1147</v>
      </c>
      <c r="AU178">
        <f t="shared" si="32"/>
        <v>1025</v>
      </c>
      <c r="AV178">
        <f t="shared" si="33"/>
        <v>1096</v>
      </c>
      <c r="AW178">
        <f t="shared" si="34"/>
        <v>1728</v>
      </c>
      <c r="AX178">
        <f t="shared" si="35"/>
        <v>3223</v>
      </c>
      <c r="BC178" s="259">
        <v>173</v>
      </c>
    </row>
    <row r="179" spans="1:55" hidden="1" x14ac:dyDescent="0.25">
      <c r="A179" s="113">
        <v>176</v>
      </c>
      <c r="B179" s="176" t="s">
        <v>619</v>
      </c>
      <c r="C179" s="113">
        <v>1931</v>
      </c>
      <c r="D179" s="113">
        <v>2013</v>
      </c>
      <c r="E179" s="177" t="s">
        <v>21</v>
      </c>
      <c r="F179" s="177" t="s">
        <v>366</v>
      </c>
      <c r="G179" s="357"/>
      <c r="H179" s="357"/>
      <c r="N179" s="113">
        <f>MATCH(A179,Entrada!$A$53:$A$372,0)</f>
        <v>176</v>
      </c>
      <c r="O179">
        <f>IF(NOT(ISNA($N179)),INDEX(Entrada!$C$53:$N$372,$N179,O$2),0)</f>
        <v>4640</v>
      </c>
      <c r="P179">
        <f>IF(NOT(ISNA($N179)),INDEX(Entrada!$C$53:$N$372,$N179,P$2),0)</f>
        <v>4952</v>
      </c>
      <c r="Q179">
        <f>IF(NOT(ISNA($N179)),INDEX(Entrada!$C$53:$N$372,$N179,Q$2),0)</f>
        <v>4939</v>
      </c>
      <c r="R179">
        <f>IF(NOT(ISNA($N179)),INDEX(Entrada!$C$53:$N$372,$N179,R$2),0)</f>
        <v>4059</v>
      </c>
      <c r="S179">
        <f>IF(NOT(ISNA($N179)),INDEX(Entrada!$C$53:$N$372,$N179,S$2),0)</f>
        <v>2456</v>
      </c>
      <c r="T179">
        <f>IF(NOT(ISNA($N179)),INDEX(Entrada!$C$53:$N$372,$N179,T$2),0)</f>
        <v>1603</v>
      </c>
      <c r="U179" s="186">
        <f>IF(NOT(ISNA($N179)),INDEX(Entrada!$C$53:$N$372,$N179,U$2),0)</f>
        <v>1313</v>
      </c>
      <c r="V179" s="192">
        <f>IF(NOT(ISNA($N179)),INDEX(Entrada!$C$53:$N$372,$N179,V$2),0)</f>
        <v>1147</v>
      </c>
      <c r="W179" s="192">
        <f>IF(NOT(ISNA($N179)),INDEX(Entrada!$C$53:$N$372,$N179,W$2),0)</f>
        <v>1025</v>
      </c>
      <c r="X179" s="192">
        <f>IF(NOT(ISNA($N179)),INDEX(Entrada!$C$53:$N$372,$N179,X$2),0)</f>
        <v>1096</v>
      </c>
      <c r="Y179" s="192">
        <f>IF(NOT(ISNA($N179)),INDEX(Entrada!$C$53:$N$372,$N179,Y$2),0)</f>
        <v>1728</v>
      </c>
      <c r="Z179" s="192">
        <f>IF(NOT(ISNA($N179)),INDEX(Entrada!$C$53:$N$372,$N179,Z$2),0)</f>
        <v>3223</v>
      </c>
      <c r="AA179" s="259">
        <f>IF(AND(NOT(_incrementaisPassadas),
      OR(
       AND(_semanaAtual&gt;Prevs!D$6,_tipo="Semanal"),
       AND(_mes&gt;AA$2,_tipo="Mensal")
      )), 0,
IF($G179&gt;0,INDEX($O$4:$Z$323,$G179,O$2),0)+IF($H179&gt;0,INDEX($O$4:$Z$323,$H179,O$2),0)+IF($I179&gt;0,INDEX($O$4:$Z$323,$I179,O$2),0)+IF($J179&gt;0,INDEX($O$4:$Z$323,$J179,O$2),0)+IF($K179&gt;0,INDEX($O$4:$Z$323,$K179,O$2),0)+IF($L179&gt;0,INDEX($O$4:$Z$323,$L179,O$2),0))</f>
        <v>0</v>
      </c>
      <c r="AB179" s="259">
        <f>IF(AND(NOT(_incrementaisPassadas),
      OR(
       AND(_semanaAtual&gt;Prevs!E$6,_tipo="Semanal"),
       AND(_mes&gt;AB$2,_tipo="Mensal")
      )), 0,
IF($G179&gt;0,INDEX($O$4:$Z$323,$G179,P$2),0)+IF($H179&gt;0,INDEX($O$4:$Z$323,$H179,P$2),0)+IF($I179&gt;0,INDEX($O$4:$Z$323,$I179,P$2),0)+IF($J179&gt;0,INDEX($O$4:$Z$323,$J179,P$2),0)+IF($K179&gt;0,INDEX($O$4:$Z$323,$K179,P$2),0)+IF($L179&gt;0,INDEX($O$4:$Z$323,$L179,P$2),0))</f>
        <v>0</v>
      </c>
      <c r="AC179" s="259">
        <f>IF(AND(NOT(_incrementaisPassadas),
      OR(
       AND(_semanaAtual&gt;Prevs!F$6,_tipo="Semanal"),
       AND(_mes&gt;AC$2,_tipo="Mensal")
      )), 0,
IF($G179&gt;0,INDEX($O$4:$Z$323,$G179,Q$2),0)+IF($H179&gt;0,INDEX($O$4:$Z$323,$H179,Q$2),0)+IF($I179&gt;0,INDEX($O$4:$Z$323,$I179,Q$2),0)+IF($J179&gt;0,INDEX($O$4:$Z$323,$J179,Q$2),0)+IF($K179&gt;0,INDEX($O$4:$Z$323,$K179,Q$2),0)+IF($L179&gt;0,INDEX($O$4:$Z$323,$L179,Q$2),0))</f>
        <v>0</v>
      </c>
      <c r="AD179" s="259">
        <f>IF(AND(NOT(_incrementaisPassadas),
      OR(
       AND(_semanaAtual&gt;Prevs!G$6,_tipo="Semanal"),
       AND(_mes&gt;AD$2,_tipo="Mensal")
      )), 0,
IF($G179&gt;0,INDEX($O$4:$Z$323,$G179,R$2),0)+IF($H179&gt;0,INDEX($O$4:$Z$323,$H179,R$2),0)+IF($I179&gt;0,INDEX($O$4:$Z$323,$I179,R$2),0)+IF($J179&gt;0,INDEX($O$4:$Z$323,$J179,R$2),0)+IF($K179&gt;0,INDEX($O$4:$Z$323,$K179,R$2),0)+IF($L179&gt;0,INDEX($O$4:$Z$323,$L179,R$2),0))</f>
        <v>0</v>
      </c>
      <c r="AE179" s="259">
        <f>IF(AND(NOT(_incrementaisPassadas),
      OR(
       AND(_semanaAtual&gt;Prevs!H$6,_tipo="Semanal"),
       AND(_mes&gt;AE$2,_tipo="Mensal")
      )), 0,
IF($G179&gt;0,INDEX($O$4:$Z$323,$G179,S$2),0)+IF($H179&gt;0,INDEX($O$4:$Z$323,$H179,S$2),0)+IF($I179&gt;0,INDEX($O$4:$Z$323,$I179,S$2),0)+IF($J179&gt;0,INDEX($O$4:$Z$323,$J179,S$2),0)+IF($K179&gt;0,INDEX($O$4:$Z$323,$K179,S$2),0)+IF($L179&gt;0,INDEX($O$4:$Z$323,$L179,S$2),0))</f>
        <v>0</v>
      </c>
      <c r="AF179" s="259">
        <f>IF(AND(NOT(_incrementaisPassadas),
      OR(
       AND(_semanaAtual&gt;Prevs!I$6,_tipo="Semanal"),
       AND(_mes&gt;AF$2,_tipo="Mensal")
      )), 0,
IF($G179&gt;0,INDEX($O$4:$Z$323,$G179,T$2),0)+IF($H179&gt;0,INDEX($O$4:$Z$323,$H179,T$2),0)+IF($I179&gt;0,INDEX($O$4:$Z$323,$I179,T$2),0)+IF($J179&gt;0,INDEX($O$4:$Z$323,$J179,T$2),0)+IF($K179&gt;0,INDEX($O$4:$Z$323,$K179,T$2),0)+IF($L179&gt;0,INDEX($O$4:$Z$323,$L179,T$2),0))</f>
        <v>0</v>
      </c>
      <c r="AG179" s="259">
        <f>IF(AND(NOT(_incrementaisPassadas),
      OR(
       AND(_semanaAtual&gt;Prevs!J$6,_tipo="Semanal"),
       AND(_mes&gt;AG$2,_tipo="Mensal")
      )), 0,
IF($G179&gt;0,INDEX($O$4:$Z$323,$G179,U$2),0)+IF($H179&gt;0,INDEX($O$4:$Z$323,$H179,U$2),0)+IF($I179&gt;0,INDEX($O$4:$Z$323,$I179,U$2),0)+IF($J179&gt;0,INDEX($O$4:$Z$323,$J179,U$2),0)+IF($K179&gt;0,INDEX($O$4:$Z$323,$K179,U$2),0)+IF($L179&gt;0,INDEX($O$4:$Z$323,$L179,U$2),0))</f>
        <v>0</v>
      </c>
      <c r="AH179" s="259">
        <f>IF(AND(NOT(_incrementaisPassadas),
      OR(
       AND(_semanaAtual&gt;Prevs!K$6,_tipo="Semanal"),
       AND(_mes&gt;AH$2,_tipo="Mensal")
      )), 0,
IF($G179&gt;0,INDEX($O$4:$Z$323,$G179,V$2),0)+IF($H179&gt;0,INDEX($O$4:$Z$323,$H179,V$2),0)+IF($I179&gt;0,INDEX($O$4:$Z$323,$I179,V$2),0)+IF($J179&gt;0,INDEX($O$4:$Z$323,$J179,V$2),0)+IF($K179&gt;0,INDEX($O$4:$Z$323,$K179,V$2),0)+IF($L179&gt;0,INDEX($O$4:$Z$323,$L179,V$2),0))</f>
        <v>0</v>
      </c>
      <c r="AI179" s="259">
        <f>IF(AND(NOT(_incrementaisPassadas),
      OR(
       AND(_semanaAtual&gt;Prevs!L$6,_tipo="Semanal"),
       AND(_mes&gt;AI$2,_tipo="Mensal")
      )), 0,
IF($G179&gt;0,INDEX($O$4:$Z$323,$G179,W$2),0)+IF($H179&gt;0,INDEX($O$4:$Z$323,$H179,W$2),0)+IF($I179&gt;0,INDEX($O$4:$Z$323,$I179,W$2),0)+IF($J179&gt;0,INDEX($O$4:$Z$323,$J179,W$2),0)+IF($K179&gt;0,INDEX($O$4:$Z$323,$K179,W$2),0)+IF($L179&gt;0,INDEX($O$4:$Z$323,$L179,W$2),0))</f>
        <v>0</v>
      </c>
      <c r="AJ179" s="259">
        <f>IF(AND(NOT(_incrementaisPassadas),
      OR(
       AND(_semanaAtual&gt;Prevs!M$6,_tipo="Semanal"),
       AND(_mes&gt;AJ$2,_tipo="Mensal")
      )), 0,
IF($G179&gt;0,INDEX($O$4:$Z$323,$G179,X$2),0)+IF($H179&gt;0,INDEX($O$4:$Z$323,$H179,X$2),0)+IF($I179&gt;0,INDEX($O$4:$Z$323,$I179,X$2),0)+IF($J179&gt;0,INDEX($O$4:$Z$323,$J179,X$2),0)+IF($K179&gt;0,INDEX($O$4:$Z$323,$K179,X$2),0)+IF($L179&gt;0,INDEX($O$4:$Z$323,$L179,X$2),0))</f>
        <v>0</v>
      </c>
      <c r="AK179" s="259">
        <f>IF(AND(NOT(_incrementaisPassadas),
      OR(
       AND(_semanaAtual&gt;Prevs!N$6,_tipo="Semanal"),
       AND(_mes&gt;AK$2,_tipo="Mensal")
      )), 0,
IF($G179&gt;0,INDEX($O$4:$Z$323,$G179,Y$2),0)+IF($H179&gt;0,INDEX($O$4:$Z$323,$H179,Y$2),0)+IF($I179&gt;0,INDEX($O$4:$Z$323,$I179,Y$2),0)+IF($J179&gt;0,INDEX($O$4:$Z$323,$J179,Y$2),0)+IF($K179&gt;0,INDEX($O$4:$Z$323,$K179,Y$2),0)+IF($L179&gt;0,INDEX($O$4:$Z$323,$L179,Y$2),0))</f>
        <v>0</v>
      </c>
      <c r="AL179" s="259">
        <f>IF(AND(NOT(_incrementaisPassadas),
      OR(
       AND(_semanaAtual&gt;Prevs!O$6,_tipo="Semanal"),
       AND(_mes&gt;AL$2,_tipo="Mensal")
      )), 0,
IF($G179&gt;0,INDEX($O$4:$Z$323,$G179,Z$2),0)+IF($H179&gt;0,INDEX($O$4:$Z$323,$H179,Z$2),0)+IF($I179&gt;0,INDEX($O$4:$Z$323,$I179,Z$2),0)+IF($J179&gt;0,INDEX($O$4:$Z$323,$J179,Z$2),0)+IF($K179&gt;0,INDEX($O$4:$Z$323,$K179,Z$2),0)+IF($L179&gt;0,INDEX($O$4:$Z$323,$L179,Z$2),0))</f>
        <v>0</v>
      </c>
      <c r="AM179" s="186">
        <f t="shared" si="24"/>
        <v>4640</v>
      </c>
      <c r="AN179">
        <f t="shared" si="25"/>
        <v>4952</v>
      </c>
      <c r="AO179">
        <f t="shared" si="26"/>
        <v>4939</v>
      </c>
      <c r="AP179">
        <f t="shared" si="27"/>
        <v>4059</v>
      </c>
      <c r="AQ179">
        <f t="shared" si="28"/>
        <v>2456</v>
      </c>
      <c r="AR179">
        <f t="shared" si="29"/>
        <v>1603</v>
      </c>
      <c r="AS179">
        <f t="shared" si="30"/>
        <v>1313</v>
      </c>
      <c r="AT179">
        <f t="shared" si="31"/>
        <v>1147</v>
      </c>
      <c r="AU179">
        <f t="shared" si="32"/>
        <v>1025</v>
      </c>
      <c r="AV179">
        <f t="shared" si="33"/>
        <v>1096</v>
      </c>
      <c r="AW179">
        <f t="shared" si="34"/>
        <v>1728</v>
      </c>
      <c r="AX179">
        <f t="shared" si="35"/>
        <v>3223</v>
      </c>
      <c r="AY179" s="186">
        <f>AY176</f>
        <v>0</v>
      </c>
    </row>
    <row r="180" spans="1:55" hidden="1" x14ac:dyDescent="0.25">
      <c r="A180" s="113">
        <v>177</v>
      </c>
      <c r="B180" s="176"/>
      <c r="C180" s="113">
        <v>0</v>
      </c>
      <c r="D180" s="113">
        <v>0</v>
      </c>
      <c r="E180" s="113" t="s">
        <v>686</v>
      </c>
      <c r="F180" s="113" t="s">
        <v>686</v>
      </c>
      <c r="G180" s="357"/>
      <c r="H180" s="357"/>
      <c r="N180" s="113">
        <f>MATCH(A180,Entrada!$A$53:$A$372,0)</f>
        <v>177</v>
      </c>
      <c r="O180">
        <f>IF(NOT(ISNA($N180)),INDEX(Entrada!$C$53:$N$372,$N180,O$2),0)</f>
        <v>0</v>
      </c>
      <c r="P180">
        <f>IF(NOT(ISNA($N180)),INDEX(Entrada!$C$53:$N$372,$N180,P$2),0)</f>
        <v>0</v>
      </c>
      <c r="Q180">
        <f>IF(NOT(ISNA($N180)),INDEX(Entrada!$C$53:$N$372,$N180,Q$2),0)</f>
        <v>0</v>
      </c>
      <c r="R180">
        <f>IF(NOT(ISNA($N180)),INDEX(Entrada!$C$53:$N$372,$N180,R$2),0)</f>
        <v>0</v>
      </c>
      <c r="S180">
        <f>IF(NOT(ISNA($N180)),INDEX(Entrada!$C$53:$N$372,$N180,S$2),0)</f>
        <v>0</v>
      </c>
      <c r="T180">
        <f>IF(NOT(ISNA($N180)),INDEX(Entrada!$C$53:$N$372,$N180,T$2),0)</f>
        <v>0</v>
      </c>
      <c r="U180">
        <f>IF(NOT(ISNA($N180)),INDEX(Entrada!$C$53:$N$372,$N180,U$2),0)</f>
        <v>0</v>
      </c>
      <c r="V180" s="192">
        <f>IF(NOT(ISNA($N180)),INDEX(Entrada!$C$53:$N$372,$N180,V$2),0)</f>
        <v>0</v>
      </c>
      <c r="W180" s="192">
        <f>IF(NOT(ISNA($N180)),INDEX(Entrada!$C$53:$N$372,$N180,W$2),0)</f>
        <v>0</v>
      </c>
      <c r="X180" s="192">
        <f>IF(NOT(ISNA($N180)),INDEX(Entrada!$C$53:$N$372,$N180,X$2),0)</f>
        <v>0</v>
      </c>
      <c r="Y180" s="192">
        <f>IF(NOT(ISNA($N180)),INDEX(Entrada!$C$53:$N$372,$N180,Y$2),0)</f>
        <v>0</v>
      </c>
      <c r="Z180" s="192">
        <f>IF(NOT(ISNA($N180)),INDEX(Entrada!$C$53:$N$372,$N180,Z$2),0)</f>
        <v>0</v>
      </c>
      <c r="AA180" s="259">
        <f>IF(AND(NOT(_incrementaisPassadas),
      OR(
       AND(_semanaAtual&gt;Prevs!D$6,_tipo="Semanal"),
       AND(_mes&gt;AA$2,_tipo="Mensal")
      )), 0,
IF($G180&gt;0,INDEX($O$4:$Z$323,$G180,O$2),0)+IF($H180&gt;0,INDEX($O$4:$Z$323,$H180,O$2),0)+IF($I180&gt;0,INDEX($O$4:$Z$323,$I180,O$2),0)+IF($J180&gt;0,INDEX($O$4:$Z$323,$J180,O$2),0)+IF($K180&gt;0,INDEX($O$4:$Z$323,$K180,O$2),0)+IF($L180&gt;0,INDEX($O$4:$Z$323,$L180,O$2),0))</f>
        <v>0</v>
      </c>
      <c r="AB180" s="259">
        <f>IF(AND(NOT(_incrementaisPassadas),
      OR(
       AND(_semanaAtual&gt;Prevs!E$6,_tipo="Semanal"),
       AND(_mes&gt;AB$2,_tipo="Mensal")
      )), 0,
IF($G180&gt;0,INDEX($O$4:$Z$323,$G180,P$2),0)+IF($H180&gt;0,INDEX($O$4:$Z$323,$H180,P$2),0)+IF($I180&gt;0,INDEX($O$4:$Z$323,$I180,P$2),0)+IF($J180&gt;0,INDEX($O$4:$Z$323,$J180,P$2),0)+IF($K180&gt;0,INDEX($O$4:$Z$323,$K180,P$2),0)+IF($L180&gt;0,INDEX($O$4:$Z$323,$L180,P$2),0))</f>
        <v>0</v>
      </c>
      <c r="AC180" s="259">
        <f>IF(AND(NOT(_incrementaisPassadas),
      OR(
       AND(_semanaAtual&gt;Prevs!F$6,_tipo="Semanal"),
       AND(_mes&gt;AC$2,_tipo="Mensal")
      )), 0,
IF($G180&gt;0,INDEX($O$4:$Z$323,$G180,Q$2),0)+IF($H180&gt;0,INDEX($O$4:$Z$323,$H180,Q$2),0)+IF($I180&gt;0,INDEX($O$4:$Z$323,$I180,Q$2),0)+IF($J180&gt;0,INDEX($O$4:$Z$323,$J180,Q$2),0)+IF($K180&gt;0,INDEX($O$4:$Z$323,$K180,Q$2),0)+IF($L180&gt;0,INDEX($O$4:$Z$323,$L180,Q$2),0))</f>
        <v>0</v>
      </c>
      <c r="AD180" s="259">
        <f>IF(AND(NOT(_incrementaisPassadas),
      OR(
       AND(_semanaAtual&gt;Prevs!G$6,_tipo="Semanal"),
       AND(_mes&gt;AD$2,_tipo="Mensal")
      )), 0,
IF($G180&gt;0,INDEX($O$4:$Z$323,$G180,R$2),0)+IF($H180&gt;0,INDEX($O$4:$Z$323,$H180,R$2),0)+IF($I180&gt;0,INDEX($O$4:$Z$323,$I180,R$2),0)+IF($J180&gt;0,INDEX($O$4:$Z$323,$J180,R$2),0)+IF($K180&gt;0,INDEX($O$4:$Z$323,$K180,R$2),0)+IF($L180&gt;0,INDEX($O$4:$Z$323,$L180,R$2),0))</f>
        <v>0</v>
      </c>
      <c r="AE180" s="259">
        <f>IF(AND(NOT(_incrementaisPassadas),
      OR(
       AND(_semanaAtual&gt;Prevs!H$6,_tipo="Semanal"),
       AND(_mes&gt;AE$2,_tipo="Mensal")
      )), 0,
IF($G180&gt;0,INDEX($O$4:$Z$323,$G180,S$2),0)+IF($H180&gt;0,INDEX($O$4:$Z$323,$H180,S$2),0)+IF($I180&gt;0,INDEX($O$4:$Z$323,$I180,S$2),0)+IF($J180&gt;0,INDEX($O$4:$Z$323,$J180,S$2),0)+IF($K180&gt;0,INDEX($O$4:$Z$323,$K180,S$2),0)+IF($L180&gt;0,INDEX($O$4:$Z$323,$L180,S$2),0))</f>
        <v>0</v>
      </c>
      <c r="AF180" s="259">
        <f>IF(AND(NOT(_incrementaisPassadas),
      OR(
       AND(_semanaAtual&gt;Prevs!I$6,_tipo="Semanal"),
       AND(_mes&gt;AF$2,_tipo="Mensal")
      )), 0,
IF($G180&gt;0,INDEX($O$4:$Z$323,$G180,T$2),0)+IF($H180&gt;0,INDEX($O$4:$Z$323,$H180,T$2),0)+IF($I180&gt;0,INDEX($O$4:$Z$323,$I180,T$2),0)+IF($J180&gt;0,INDEX($O$4:$Z$323,$J180,T$2),0)+IF($K180&gt;0,INDEX($O$4:$Z$323,$K180,T$2),0)+IF($L180&gt;0,INDEX($O$4:$Z$323,$L180,T$2),0))</f>
        <v>0</v>
      </c>
      <c r="AG180" s="259">
        <f>IF(AND(NOT(_incrementaisPassadas),
      OR(
       AND(_semanaAtual&gt;Prevs!J$6,_tipo="Semanal"),
       AND(_mes&gt;AG$2,_tipo="Mensal")
      )), 0,
IF($G180&gt;0,INDEX($O$4:$Z$323,$G180,U$2),0)+IF($H180&gt;0,INDEX($O$4:$Z$323,$H180,U$2),0)+IF($I180&gt;0,INDEX($O$4:$Z$323,$I180,U$2),0)+IF($J180&gt;0,INDEX($O$4:$Z$323,$J180,U$2),0)+IF($K180&gt;0,INDEX($O$4:$Z$323,$K180,U$2),0)+IF($L180&gt;0,INDEX($O$4:$Z$323,$L180,U$2),0))</f>
        <v>0</v>
      </c>
      <c r="AH180" s="259">
        <f>IF(AND(NOT(_incrementaisPassadas),
      OR(
       AND(_semanaAtual&gt;Prevs!K$6,_tipo="Semanal"),
       AND(_mes&gt;AH$2,_tipo="Mensal")
      )), 0,
IF($G180&gt;0,INDEX($O$4:$Z$323,$G180,V$2),0)+IF($H180&gt;0,INDEX($O$4:$Z$323,$H180,V$2),0)+IF($I180&gt;0,INDEX($O$4:$Z$323,$I180,V$2),0)+IF($J180&gt;0,INDEX($O$4:$Z$323,$J180,V$2),0)+IF($K180&gt;0,INDEX($O$4:$Z$323,$K180,V$2),0)+IF($L180&gt;0,INDEX($O$4:$Z$323,$L180,V$2),0))</f>
        <v>0</v>
      </c>
      <c r="AI180" s="259">
        <f>IF(AND(NOT(_incrementaisPassadas),
      OR(
       AND(_semanaAtual&gt;Prevs!L$6,_tipo="Semanal"),
       AND(_mes&gt;AI$2,_tipo="Mensal")
      )), 0,
IF($G180&gt;0,INDEX($O$4:$Z$323,$G180,W$2),0)+IF($H180&gt;0,INDEX($O$4:$Z$323,$H180,W$2),0)+IF($I180&gt;0,INDEX($O$4:$Z$323,$I180,W$2),0)+IF($J180&gt;0,INDEX($O$4:$Z$323,$J180,W$2),0)+IF($K180&gt;0,INDEX($O$4:$Z$323,$K180,W$2),0)+IF($L180&gt;0,INDEX($O$4:$Z$323,$L180,W$2),0))</f>
        <v>0</v>
      </c>
      <c r="AJ180" s="259">
        <f>IF(AND(NOT(_incrementaisPassadas),
      OR(
       AND(_semanaAtual&gt;Prevs!M$6,_tipo="Semanal"),
       AND(_mes&gt;AJ$2,_tipo="Mensal")
      )), 0,
IF($G180&gt;0,INDEX($O$4:$Z$323,$G180,X$2),0)+IF($H180&gt;0,INDEX($O$4:$Z$323,$H180,X$2),0)+IF($I180&gt;0,INDEX($O$4:$Z$323,$I180,X$2),0)+IF($J180&gt;0,INDEX($O$4:$Z$323,$J180,X$2),0)+IF($K180&gt;0,INDEX($O$4:$Z$323,$K180,X$2),0)+IF($L180&gt;0,INDEX($O$4:$Z$323,$L180,X$2),0))</f>
        <v>0</v>
      </c>
      <c r="AK180" s="259">
        <f>IF(AND(NOT(_incrementaisPassadas),
      OR(
       AND(_semanaAtual&gt;Prevs!N$6,_tipo="Semanal"),
       AND(_mes&gt;AK$2,_tipo="Mensal")
      )), 0,
IF($G180&gt;0,INDEX($O$4:$Z$323,$G180,Y$2),0)+IF($H180&gt;0,INDEX($O$4:$Z$323,$H180,Y$2),0)+IF($I180&gt;0,INDEX($O$4:$Z$323,$I180,Y$2),0)+IF($J180&gt;0,INDEX($O$4:$Z$323,$J180,Y$2),0)+IF($K180&gt;0,INDEX($O$4:$Z$323,$K180,Y$2),0)+IF($L180&gt;0,INDEX($O$4:$Z$323,$L180,Y$2),0))</f>
        <v>0</v>
      </c>
      <c r="AL180" s="259">
        <f>IF(AND(NOT(_incrementaisPassadas),
      OR(
       AND(_semanaAtual&gt;Prevs!O$6,_tipo="Semanal"),
       AND(_mes&gt;AL$2,_tipo="Mensal")
      )), 0,
IF($G180&gt;0,INDEX($O$4:$Z$323,$G180,Z$2),0)+IF($H180&gt;0,INDEX($O$4:$Z$323,$H180,Z$2),0)+IF($I180&gt;0,INDEX($O$4:$Z$323,$I180,Z$2),0)+IF($J180&gt;0,INDEX($O$4:$Z$323,$J180,Z$2),0)+IF($K180&gt;0,INDEX($O$4:$Z$323,$K180,Z$2),0)+IF($L180&gt;0,INDEX($O$4:$Z$323,$L180,Z$2),0))</f>
        <v>0</v>
      </c>
      <c r="AM180" s="113">
        <f t="shared" si="24"/>
        <v>0</v>
      </c>
      <c r="AN180">
        <f t="shared" si="25"/>
        <v>0</v>
      </c>
      <c r="AO180">
        <f t="shared" si="26"/>
        <v>0</v>
      </c>
      <c r="AP180">
        <f t="shared" si="27"/>
        <v>0</v>
      </c>
      <c r="AQ180">
        <f t="shared" si="28"/>
        <v>0</v>
      </c>
      <c r="AR180">
        <f t="shared" si="29"/>
        <v>0</v>
      </c>
      <c r="AS180">
        <f t="shared" si="30"/>
        <v>0</v>
      </c>
      <c r="AT180">
        <f t="shared" si="31"/>
        <v>0</v>
      </c>
      <c r="AU180">
        <f t="shared" si="32"/>
        <v>0</v>
      </c>
      <c r="AV180">
        <f t="shared" si="33"/>
        <v>0</v>
      </c>
      <c r="AW180">
        <f t="shared" si="34"/>
        <v>0</v>
      </c>
      <c r="AX180">
        <f t="shared" si="35"/>
        <v>0</v>
      </c>
    </row>
    <row r="181" spans="1:55" hidden="1" x14ac:dyDescent="0.25">
      <c r="A181" s="113">
        <v>178</v>
      </c>
      <c r="B181" s="176" t="s">
        <v>620</v>
      </c>
      <c r="C181" s="113">
        <v>1931</v>
      </c>
      <c r="D181" s="113">
        <v>2013</v>
      </c>
      <c r="E181" s="177" t="s">
        <v>21</v>
      </c>
      <c r="F181" s="177" t="s">
        <v>366</v>
      </c>
      <c r="G181" s="357"/>
      <c r="H181" s="357"/>
      <c r="N181" s="113">
        <f>MATCH(A181,Entrada!$A$53:$A$372,0)</f>
        <v>178</v>
      </c>
      <c r="O181">
        <f>IF(NOT(ISNA($N181)),INDEX(Entrada!$C$53:$N$372,$N181,O$2),0)</f>
        <v>4638</v>
      </c>
      <c r="P181">
        <f>IF(NOT(ISNA($N181)),INDEX(Entrada!$C$53:$N$372,$N181,P$2),0)</f>
        <v>4953</v>
      </c>
      <c r="Q181">
        <f>IF(NOT(ISNA($N181)),INDEX(Entrada!$C$53:$N$372,$N181,Q$2),0)</f>
        <v>4939</v>
      </c>
      <c r="R181">
        <f>IF(NOT(ISNA($N181)),INDEX(Entrada!$C$53:$N$372,$N181,R$2),0)</f>
        <v>4058</v>
      </c>
      <c r="S181">
        <f>IF(NOT(ISNA($N181)),INDEX(Entrada!$C$53:$N$372,$N181,S$2),0)</f>
        <v>2457</v>
      </c>
      <c r="T181">
        <f>IF(NOT(ISNA($N181)),INDEX(Entrada!$C$53:$N$372,$N181,T$2),0)</f>
        <v>1603</v>
      </c>
      <c r="U181">
        <f>IF(NOT(ISNA($N181)),INDEX(Entrada!$C$53:$N$372,$N181,U$2),0)</f>
        <v>1313</v>
      </c>
      <c r="V181" s="192">
        <f>IF(NOT(ISNA($N181)),INDEX(Entrada!$C$53:$N$372,$N181,V$2),0)</f>
        <v>1147</v>
      </c>
      <c r="W181" s="192">
        <f>IF(NOT(ISNA($N181)),INDEX(Entrada!$C$53:$N$372,$N181,W$2),0)</f>
        <v>1025</v>
      </c>
      <c r="X181" s="192">
        <f>IF(NOT(ISNA($N181)),INDEX(Entrada!$C$53:$N$372,$N181,X$2),0)</f>
        <v>1095</v>
      </c>
      <c r="Y181" s="192">
        <f>IF(NOT(ISNA($N181)),INDEX(Entrada!$C$53:$N$372,$N181,Y$2),0)</f>
        <v>1727</v>
      </c>
      <c r="Z181" s="192">
        <f>IF(NOT(ISNA($N181)),INDEX(Entrada!$C$53:$N$372,$N181,Z$2),0)</f>
        <v>3222</v>
      </c>
      <c r="AA181" s="259">
        <f>IF(AND(NOT(_incrementaisPassadas),
      OR(
       AND(_semanaAtual&gt;Prevs!D$6,_tipo="Semanal"),
       AND(_mes&gt;AA$2,_tipo="Mensal")
      )), 0,
IF($G181&gt;0,INDEX($O$4:$Z$323,$G181,O$2),0)+IF($H181&gt;0,INDEX($O$4:$Z$323,$H181,O$2),0)+IF($I181&gt;0,INDEX($O$4:$Z$323,$I181,O$2),0)+IF($J181&gt;0,INDEX($O$4:$Z$323,$J181,O$2),0)+IF($K181&gt;0,INDEX($O$4:$Z$323,$K181,O$2),0)+IF($L181&gt;0,INDEX($O$4:$Z$323,$L181,O$2),0))</f>
        <v>0</v>
      </c>
      <c r="AB181" s="259">
        <f>IF(AND(NOT(_incrementaisPassadas),
      OR(
       AND(_semanaAtual&gt;Prevs!E$6,_tipo="Semanal"),
       AND(_mes&gt;AB$2,_tipo="Mensal")
      )), 0,
IF($G181&gt;0,INDEX($O$4:$Z$323,$G181,P$2),0)+IF($H181&gt;0,INDEX($O$4:$Z$323,$H181,P$2),0)+IF($I181&gt;0,INDEX($O$4:$Z$323,$I181,P$2),0)+IF($J181&gt;0,INDEX($O$4:$Z$323,$J181,P$2),0)+IF($K181&gt;0,INDEX($O$4:$Z$323,$K181,P$2),0)+IF($L181&gt;0,INDEX($O$4:$Z$323,$L181,P$2),0))</f>
        <v>0</v>
      </c>
      <c r="AC181" s="259">
        <f>IF(AND(NOT(_incrementaisPassadas),
      OR(
       AND(_semanaAtual&gt;Prevs!F$6,_tipo="Semanal"),
       AND(_mes&gt;AC$2,_tipo="Mensal")
      )), 0,
IF($G181&gt;0,INDEX($O$4:$Z$323,$G181,Q$2),0)+IF($H181&gt;0,INDEX($O$4:$Z$323,$H181,Q$2),0)+IF($I181&gt;0,INDEX($O$4:$Z$323,$I181,Q$2),0)+IF($J181&gt;0,INDEX($O$4:$Z$323,$J181,Q$2),0)+IF($K181&gt;0,INDEX($O$4:$Z$323,$K181,Q$2),0)+IF($L181&gt;0,INDEX($O$4:$Z$323,$L181,Q$2),0))</f>
        <v>0</v>
      </c>
      <c r="AD181" s="259">
        <f>IF(AND(NOT(_incrementaisPassadas),
      OR(
       AND(_semanaAtual&gt;Prevs!G$6,_tipo="Semanal"),
       AND(_mes&gt;AD$2,_tipo="Mensal")
      )), 0,
IF($G181&gt;0,INDEX($O$4:$Z$323,$G181,R$2),0)+IF($H181&gt;0,INDEX($O$4:$Z$323,$H181,R$2),0)+IF($I181&gt;0,INDEX($O$4:$Z$323,$I181,R$2),0)+IF($J181&gt;0,INDEX($O$4:$Z$323,$J181,R$2),0)+IF($K181&gt;0,INDEX($O$4:$Z$323,$K181,R$2),0)+IF($L181&gt;0,INDEX($O$4:$Z$323,$L181,R$2),0))</f>
        <v>0</v>
      </c>
      <c r="AE181" s="259">
        <f>IF(AND(NOT(_incrementaisPassadas),
      OR(
       AND(_semanaAtual&gt;Prevs!H$6,_tipo="Semanal"),
       AND(_mes&gt;AE$2,_tipo="Mensal")
      )), 0,
IF($G181&gt;0,INDEX($O$4:$Z$323,$G181,S$2),0)+IF($H181&gt;0,INDEX($O$4:$Z$323,$H181,S$2),0)+IF($I181&gt;0,INDEX($O$4:$Z$323,$I181,S$2),0)+IF($J181&gt;0,INDEX($O$4:$Z$323,$J181,S$2),0)+IF($K181&gt;0,INDEX($O$4:$Z$323,$K181,S$2),0)+IF($L181&gt;0,INDEX($O$4:$Z$323,$L181,S$2),0))</f>
        <v>0</v>
      </c>
      <c r="AF181" s="259">
        <f>IF(AND(NOT(_incrementaisPassadas),
      OR(
       AND(_semanaAtual&gt;Prevs!I$6,_tipo="Semanal"),
       AND(_mes&gt;AF$2,_tipo="Mensal")
      )), 0,
IF($G181&gt;0,INDEX($O$4:$Z$323,$G181,T$2),0)+IF($H181&gt;0,INDEX($O$4:$Z$323,$H181,T$2),0)+IF($I181&gt;0,INDEX($O$4:$Z$323,$I181,T$2),0)+IF($J181&gt;0,INDEX($O$4:$Z$323,$J181,T$2),0)+IF($K181&gt;0,INDEX($O$4:$Z$323,$K181,T$2),0)+IF($L181&gt;0,INDEX($O$4:$Z$323,$L181,T$2),0))</f>
        <v>0</v>
      </c>
      <c r="AG181" s="259">
        <f>IF(AND(NOT(_incrementaisPassadas),
      OR(
       AND(_semanaAtual&gt;Prevs!J$6,_tipo="Semanal"),
       AND(_mes&gt;AG$2,_tipo="Mensal")
      )), 0,
IF($G181&gt;0,INDEX($O$4:$Z$323,$G181,U$2),0)+IF($H181&gt;0,INDEX($O$4:$Z$323,$H181,U$2),0)+IF($I181&gt;0,INDEX($O$4:$Z$323,$I181,U$2),0)+IF($J181&gt;0,INDEX($O$4:$Z$323,$J181,U$2),0)+IF($K181&gt;0,INDEX($O$4:$Z$323,$K181,U$2),0)+IF($L181&gt;0,INDEX($O$4:$Z$323,$L181,U$2),0))</f>
        <v>0</v>
      </c>
      <c r="AH181" s="259">
        <f>IF(AND(NOT(_incrementaisPassadas),
      OR(
       AND(_semanaAtual&gt;Prevs!K$6,_tipo="Semanal"),
       AND(_mes&gt;AH$2,_tipo="Mensal")
      )), 0,
IF($G181&gt;0,INDEX($O$4:$Z$323,$G181,V$2),0)+IF($H181&gt;0,INDEX($O$4:$Z$323,$H181,V$2),0)+IF($I181&gt;0,INDEX($O$4:$Z$323,$I181,V$2),0)+IF($J181&gt;0,INDEX($O$4:$Z$323,$J181,V$2),0)+IF($K181&gt;0,INDEX($O$4:$Z$323,$K181,V$2),0)+IF($L181&gt;0,INDEX($O$4:$Z$323,$L181,V$2),0))</f>
        <v>0</v>
      </c>
      <c r="AI181" s="259">
        <f>IF(AND(NOT(_incrementaisPassadas),
      OR(
       AND(_semanaAtual&gt;Prevs!L$6,_tipo="Semanal"),
       AND(_mes&gt;AI$2,_tipo="Mensal")
      )), 0,
IF($G181&gt;0,INDEX($O$4:$Z$323,$G181,W$2),0)+IF($H181&gt;0,INDEX($O$4:$Z$323,$H181,W$2),0)+IF($I181&gt;0,INDEX($O$4:$Z$323,$I181,W$2),0)+IF($J181&gt;0,INDEX($O$4:$Z$323,$J181,W$2),0)+IF($K181&gt;0,INDEX($O$4:$Z$323,$K181,W$2),0)+IF($L181&gt;0,INDEX($O$4:$Z$323,$L181,W$2),0))</f>
        <v>0</v>
      </c>
      <c r="AJ181" s="259">
        <f>IF(AND(NOT(_incrementaisPassadas),
      OR(
       AND(_semanaAtual&gt;Prevs!M$6,_tipo="Semanal"),
       AND(_mes&gt;AJ$2,_tipo="Mensal")
      )), 0,
IF($G181&gt;0,INDEX($O$4:$Z$323,$G181,X$2),0)+IF($H181&gt;0,INDEX($O$4:$Z$323,$H181,X$2),0)+IF($I181&gt;0,INDEX($O$4:$Z$323,$I181,X$2),0)+IF($J181&gt;0,INDEX($O$4:$Z$323,$J181,X$2),0)+IF($K181&gt;0,INDEX($O$4:$Z$323,$K181,X$2),0)+IF($L181&gt;0,INDEX($O$4:$Z$323,$L181,X$2),0))</f>
        <v>0</v>
      </c>
      <c r="AK181" s="259">
        <f>IF(AND(NOT(_incrementaisPassadas),
      OR(
       AND(_semanaAtual&gt;Prevs!N$6,_tipo="Semanal"),
       AND(_mes&gt;AK$2,_tipo="Mensal")
      )), 0,
IF($G181&gt;0,INDEX($O$4:$Z$323,$G181,Y$2),0)+IF($H181&gt;0,INDEX($O$4:$Z$323,$H181,Y$2),0)+IF($I181&gt;0,INDEX($O$4:$Z$323,$I181,Y$2),0)+IF($J181&gt;0,INDEX($O$4:$Z$323,$J181,Y$2),0)+IF($K181&gt;0,INDEX($O$4:$Z$323,$K181,Y$2),0)+IF($L181&gt;0,INDEX($O$4:$Z$323,$L181,Y$2),0))</f>
        <v>0</v>
      </c>
      <c r="AL181" s="259">
        <f>IF(AND(NOT(_incrementaisPassadas),
      OR(
       AND(_semanaAtual&gt;Prevs!O$6,_tipo="Semanal"),
       AND(_mes&gt;AL$2,_tipo="Mensal")
      )), 0,
IF($G181&gt;0,INDEX($O$4:$Z$323,$G181,Z$2),0)+IF($H181&gt;0,INDEX($O$4:$Z$323,$H181,Z$2),0)+IF($I181&gt;0,INDEX($O$4:$Z$323,$I181,Z$2),0)+IF($J181&gt;0,INDEX($O$4:$Z$323,$J181,Z$2),0)+IF($K181&gt;0,INDEX($O$4:$Z$323,$K181,Z$2),0)+IF($L181&gt;0,INDEX($O$4:$Z$323,$L181,Z$2),0))</f>
        <v>0</v>
      </c>
      <c r="AM181" s="113">
        <f t="shared" si="24"/>
        <v>4638</v>
      </c>
      <c r="AN181">
        <f t="shared" si="25"/>
        <v>4953</v>
      </c>
      <c r="AO181">
        <f t="shared" si="26"/>
        <v>4939</v>
      </c>
      <c r="AP181">
        <f t="shared" si="27"/>
        <v>4058</v>
      </c>
      <c r="AQ181">
        <f t="shared" si="28"/>
        <v>2457</v>
      </c>
      <c r="AR181">
        <f t="shared" si="29"/>
        <v>1603</v>
      </c>
      <c r="AS181">
        <f t="shared" si="30"/>
        <v>1313</v>
      </c>
      <c r="AT181">
        <f t="shared" si="31"/>
        <v>1147</v>
      </c>
      <c r="AU181">
        <f t="shared" si="32"/>
        <v>1025</v>
      </c>
      <c r="AV181">
        <f t="shared" si="33"/>
        <v>1095</v>
      </c>
      <c r="AW181">
        <f t="shared" si="34"/>
        <v>1727</v>
      </c>
      <c r="AX181">
        <f t="shared" si="35"/>
        <v>3222</v>
      </c>
      <c r="BC181" s="259">
        <v>175</v>
      </c>
    </row>
    <row r="182" spans="1:55" hidden="1" x14ac:dyDescent="0.25">
      <c r="A182" s="113">
        <v>179</v>
      </c>
      <c r="B182" s="176"/>
      <c r="C182" s="113">
        <v>0</v>
      </c>
      <c r="D182" s="113">
        <v>0</v>
      </c>
      <c r="E182" s="113" t="s">
        <v>686</v>
      </c>
      <c r="F182" s="113" t="s">
        <v>686</v>
      </c>
      <c r="G182" s="357"/>
      <c r="H182" s="357"/>
      <c r="N182" s="113">
        <f>MATCH(A182,Entrada!$A$53:$A$372,0)</f>
        <v>179</v>
      </c>
      <c r="O182">
        <f>IF(NOT(ISNA($N182)),INDEX(Entrada!$C$53:$N$372,$N182,O$2),0)</f>
        <v>0</v>
      </c>
      <c r="P182">
        <f>IF(NOT(ISNA($N182)),INDEX(Entrada!$C$53:$N$372,$N182,P$2),0)</f>
        <v>0</v>
      </c>
      <c r="Q182">
        <f>IF(NOT(ISNA($N182)),INDEX(Entrada!$C$53:$N$372,$N182,Q$2),0)</f>
        <v>0</v>
      </c>
      <c r="R182">
        <f>IF(NOT(ISNA($N182)),INDEX(Entrada!$C$53:$N$372,$N182,R$2),0)</f>
        <v>0</v>
      </c>
      <c r="S182">
        <f>IF(NOT(ISNA($N182)),INDEX(Entrada!$C$53:$N$372,$N182,S$2),0)</f>
        <v>0</v>
      </c>
      <c r="T182">
        <f>IF(NOT(ISNA($N182)),INDEX(Entrada!$C$53:$N$372,$N182,T$2),0)</f>
        <v>0</v>
      </c>
      <c r="U182">
        <f>IF(NOT(ISNA($N182)),INDEX(Entrada!$C$53:$N$372,$N182,U$2),0)</f>
        <v>0</v>
      </c>
      <c r="V182" s="192">
        <f>IF(NOT(ISNA($N182)),INDEX(Entrada!$C$53:$N$372,$N182,V$2),0)</f>
        <v>0</v>
      </c>
      <c r="W182" s="192">
        <f>IF(NOT(ISNA($N182)),INDEX(Entrada!$C$53:$N$372,$N182,W$2),0)</f>
        <v>0</v>
      </c>
      <c r="X182" s="192">
        <f>IF(NOT(ISNA($N182)),INDEX(Entrada!$C$53:$N$372,$N182,X$2),0)</f>
        <v>0</v>
      </c>
      <c r="Y182" s="192">
        <f>IF(NOT(ISNA($N182)),INDEX(Entrada!$C$53:$N$372,$N182,Y$2),0)</f>
        <v>0</v>
      </c>
      <c r="Z182" s="192">
        <f>IF(NOT(ISNA($N182)),INDEX(Entrada!$C$53:$N$372,$N182,Z$2),0)</f>
        <v>0</v>
      </c>
      <c r="AA182" s="259">
        <f>IF(AND(NOT(_incrementaisPassadas),
      OR(
       AND(_semanaAtual&gt;Prevs!D$6,_tipo="Semanal"),
       AND(_mes&gt;AA$2,_tipo="Mensal")
      )), 0,
IF($G182&gt;0,INDEX($O$4:$Z$323,$G182,O$2),0)+IF($H182&gt;0,INDEX($O$4:$Z$323,$H182,O$2),0)+IF($I182&gt;0,INDEX($O$4:$Z$323,$I182,O$2),0)+IF($J182&gt;0,INDEX($O$4:$Z$323,$J182,O$2),0)+IF($K182&gt;0,INDEX($O$4:$Z$323,$K182,O$2),0)+IF($L182&gt;0,INDEX($O$4:$Z$323,$L182,O$2),0))</f>
        <v>0</v>
      </c>
      <c r="AB182" s="259">
        <f>IF(AND(NOT(_incrementaisPassadas),
      OR(
       AND(_semanaAtual&gt;Prevs!E$6,_tipo="Semanal"),
       AND(_mes&gt;AB$2,_tipo="Mensal")
      )), 0,
IF($G182&gt;0,INDEX($O$4:$Z$323,$G182,P$2),0)+IF($H182&gt;0,INDEX($O$4:$Z$323,$H182,P$2),0)+IF($I182&gt;0,INDEX($O$4:$Z$323,$I182,P$2),0)+IF($J182&gt;0,INDEX($O$4:$Z$323,$J182,P$2),0)+IF($K182&gt;0,INDEX($O$4:$Z$323,$K182,P$2),0)+IF($L182&gt;0,INDEX($O$4:$Z$323,$L182,P$2),0))</f>
        <v>0</v>
      </c>
      <c r="AC182" s="259">
        <f>IF(AND(NOT(_incrementaisPassadas),
      OR(
       AND(_semanaAtual&gt;Prevs!F$6,_tipo="Semanal"),
       AND(_mes&gt;AC$2,_tipo="Mensal")
      )), 0,
IF($G182&gt;0,INDEX($O$4:$Z$323,$G182,Q$2),0)+IF($H182&gt;0,INDEX($O$4:$Z$323,$H182,Q$2),0)+IF($I182&gt;0,INDEX($O$4:$Z$323,$I182,Q$2),0)+IF($J182&gt;0,INDEX($O$4:$Z$323,$J182,Q$2),0)+IF($K182&gt;0,INDEX($O$4:$Z$323,$K182,Q$2),0)+IF($L182&gt;0,INDEX($O$4:$Z$323,$L182,Q$2),0))</f>
        <v>0</v>
      </c>
      <c r="AD182" s="259">
        <f>IF(AND(NOT(_incrementaisPassadas),
      OR(
       AND(_semanaAtual&gt;Prevs!G$6,_tipo="Semanal"),
       AND(_mes&gt;AD$2,_tipo="Mensal")
      )), 0,
IF($G182&gt;0,INDEX($O$4:$Z$323,$G182,R$2),0)+IF($H182&gt;0,INDEX($O$4:$Z$323,$H182,R$2),0)+IF($I182&gt;0,INDEX($O$4:$Z$323,$I182,R$2),0)+IF($J182&gt;0,INDEX($O$4:$Z$323,$J182,R$2),0)+IF($K182&gt;0,INDEX($O$4:$Z$323,$K182,R$2),0)+IF($L182&gt;0,INDEX($O$4:$Z$323,$L182,R$2),0))</f>
        <v>0</v>
      </c>
      <c r="AE182" s="259">
        <f>IF(AND(NOT(_incrementaisPassadas),
      OR(
       AND(_semanaAtual&gt;Prevs!H$6,_tipo="Semanal"),
       AND(_mes&gt;AE$2,_tipo="Mensal")
      )), 0,
IF($G182&gt;0,INDEX($O$4:$Z$323,$G182,S$2),0)+IF($H182&gt;0,INDEX($O$4:$Z$323,$H182,S$2),0)+IF($I182&gt;0,INDEX($O$4:$Z$323,$I182,S$2),0)+IF($J182&gt;0,INDEX($O$4:$Z$323,$J182,S$2),0)+IF($K182&gt;0,INDEX($O$4:$Z$323,$K182,S$2),0)+IF($L182&gt;0,INDEX($O$4:$Z$323,$L182,S$2),0))</f>
        <v>0</v>
      </c>
      <c r="AF182" s="259">
        <f>IF(AND(NOT(_incrementaisPassadas),
      OR(
       AND(_semanaAtual&gt;Prevs!I$6,_tipo="Semanal"),
       AND(_mes&gt;AF$2,_tipo="Mensal")
      )), 0,
IF($G182&gt;0,INDEX($O$4:$Z$323,$G182,T$2),0)+IF($H182&gt;0,INDEX($O$4:$Z$323,$H182,T$2),0)+IF($I182&gt;0,INDEX($O$4:$Z$323,$I182,T$2),0)+IF($J182&gt;0,INDEX($O$4:$Z$323,$J182,T$2),0)+IF($K182&gt;0,INDEX($O$4:$Z$323,$K182,T$2),0)+IF($L182&gt;0,INDEX($O$4:$Z$323,$L182,T$2),0))</f>
        <v>0</v>
      </c>
      <c r="AG182" s="259">
        <f>IF(AND(NOT(_incrementaisPassadas),
      OR(
       AND(_semanaAtual&gt;Prevs!J$6,_tipo="Semanal"),
       AND(_mes&gt;AG$2,_tipo="Mensal")
      )), 0,
IF($G182&gt;0,INDEX($O$4:$Z$323,$G182,U$2),0)+IF($H182&gt;0,INDEX($O$4:$Z$323,$H182,U$2),0)+IF($I182&gt;0,INDEX($O$4:$Z$323,$I182,U$2),0)+IF($J182&gt;0,INDEX($O$4:$Z$323,$J182,U$2),0)+IF($K182&gt;0,INDEX($O$4:$Z$323,$K182,U$2),0)+IF($L182&gt;0,INDEX($O$4:$Z$323,$L182,U$2),0))</f>
        <v>0</v>
      </c>
      <c r="AH182" s="259">
        <f>IF(AND(NOT(_incrementaisPassadas),
      OR(
       AND(_semanaAtual&gt;Prevs!K$6,_tipo="Semanal"),
       AND(_mes&gt;AH$2,_tipo="Mensal")
      )), 0,
IF($G182&gt;0,INDEX($O$4:$Z$323,$G182,V$2),0)+IF($H182&gt;0,INDEX($O$4:$Z$323,$H182,V$2),0)+IF($I182&gt;0,INDEX($O$4:$Z$323,$I182,V$2),0)+IF($J182&gt;0,INDEX($O$4:$Z$323,$J182,V$2),0)+IF($K182&gt;0,INDEX($O$4:$Z$323,$K182,V$2),0)+IF($L182&gt;0,INDEX($O$4:$Z$323,$L182,V$2),0))</f>
        <v>0</v>
      </c>
      <c r="AI182" s="259">
        <f>IF(AND(NOT(_incrementaisPassadas),
      OR(
       AND(_semanaAtual&gt;Prevs!L$6,_tipo="Semanal"),
       AND(_mes&gt;AI$2,_tipo="Mensal")
      )), 0,
IF($G182&gt;0,INDEX($O$4:$Z$323,$G182,W$2),0)+IF($H182&gt;0,INDEX($O$4:$Z$323,$H182,W$2),0)+IF($I182&gt;0,INDEX($O$4:$Z$323,$I182,W$2),0)+IF($J182&gt;0,INDEX($O$4:$Z$323,$J182,W$2),0)+IF($K182&gt;0,INDEX($O$4:$Z$323,$K182,W$2),0)+IF($L182&gt;0,INDEX($O$4:$Z$323,$L182,W$2),0))</f>
        <v>0</v>
      </c>
      <c r="AJ182" s="259">
        <f>IF(AND(NOT(_incrementaisPassadas),
      OR(
       AND(_semanaAtual&gt;Prevs!M$6,_tipo="Semanal"),
       AND(_mes&gt;AJ$2,_tipo="Mensal")
      )), 0,
IF($G182&gt;0,INDEX($O$4:$Z$323,$G182,X$2),0)+IF($H182&gt;0,INDEX($O$4:$Z$323,$H182,X$2),0)+IF($I182&gt;0,INDEX($O$4:$Z$323,$I182,X$2),0)+IF($J182&gt;0,INDEX($O$4:$Z$323,$J182,X$2),0)+IF($K182&gt;0,INDEX($O$4:$Z$323,$K182,X$2),0)+IF($L182&gt;0,INDEX($O$4:$Z$323,$L182,X$2),0))</f>
        <v>0</v>
      </c>
      <c r="AK182" s="259">
        <f>IF(AND(NOT(_incrementaisPassadas),
      OR(
       AND(_semanaAtual&gt;Prevs!N$6,_tipo="Semanal"),
       AND(_mes&gt;AK$2,_tipo="Mensal")
      )), 0,
IF($G182&gt;0,INDEX($O$4:$Z$323,$G182,Y$2),0)+IF($H182&gt;0,INDEX($O$4:$Z$323,$H182,Y$2),0)+IF($I182&gt;0,INDEX($O$4:$Z$323,$I182,Y$2),0)+IF($J182&gt;0,INDEX($O$4:$Z$323,$J182,Y$2),0)+IF($K182&gt;0,INDEX($O$4:$Z$323,$K182,Y$2),0)+IF($L182&gt;0,INDEX($O$4:$Z$323,$L182,Y$2),0))</f>
        <v>0</v>
      </c>
      <c r="AL182" s="259">
        <f>IF(AND(NOT(_incrementaisPassadas),
      OR(
       AND(_semanaAtual&gt;Prevs!O$6,_tipo="Semanal"),
       AND(_mes&gt;AL$2,_tipo="Mensal")
      )), 0,
IF($G182&gt;0,INDEX($O$4:$Z$323,$G182,Z$2),0)+IF($H182&gt;0,INDEX($O$4:$Z$323,$H182,Z$2),0)+IF($I182&gt;0,INDEX($O$4:$Z$323,$I182,Z$2),0)+IF($J182&gt;0,INDEX($O$4:$Z$323,$J182,Z$2),0)+IF($K182&gt;0,INDEX($O$4:$Z$323,$K182,Z$2),0)+IF($L182&gt;0,INDEX($O$4:$Z$323,$L182,Z$2),0))</f>
        <v>0</v>
      </c>
      <c r="AM182" s="113">
        <f t="shared" si="24"/>
        <v>0</v>
      </c>
      <c r="AN182">
        <f t="shared" si="25"/>
        <v>0</v>
      </c>
      <c r="AO182">
        <f t="shared" si="26"/>
        <v>0</v>
      </c>
      <c r="AP182">
        <f t="shared" si="27"/>
        <v>0</v>
      </c>
      <c r="AQ182">
        <f t="shared" si="28"/>
        <v>0</v>
      </c>
      <c r="AR182">
        <f t="shared" si="29"/>
        <v>0</v>
      </c>
      <c r="AS182">
        <f t="shared" si="30"/>
        <v>0</v>
      </c>
      <c r="AT182">
        <f t="shared" si="31"/>
        <v>0</v>
      </c>
      <c r="AU182">
        <f t="shared" si="32"/>
        <v>0</v>
      </c>
      <c r="AV182">
        <f t="shared" si="33"/>
        <v>0</v>
      </c>
      <c r="AW182">
        <f t="shared" si="34"/>
        <v>0</v>
      </c>
      <c r="AX182">
        <f t="shared" si="35"/>
        <v>0</v>
      </c>
    </row>
    <row r="183" spans="1:55" hidden="1" x14ac:dyDescent="0.25">
      <c r="A183" s="113">
        <v>180</v>
      </c>
      <c r="B183" s="176"/>
      <c r="C183" s="113">
        <v>0</v>
      </c>
      <c r="D183" s="113">
        <v>0</v>
      </c>
      <c r="E183" s="113" t="s">
        <v>686</v>
      </c>
      <c r="F183" s="113" t="s">
        <v>686</v>
      </c>
      <c r="G183" s="357"/>
      <c r="H183" s="357"/>
      <c r="N183" s="113">
        <f>MATCH(A183,Entrada!$A$53:$A$372,0)</f>
        <v>180</v>
      </c>
      <c r="O183">
        <f>IF(NOT(ISNA($N183)),INDEX(Entrada!$C$53:$N$372,$N183,O$2),0)</f>
        <v>0</v>
      </c>
      <c r="P183">
        <f>IF(NOT(ISNA($N183)),INDEX(Entrada!$C$53:$N$372,$N183,P$2),0)</f>
        <v>0</v>
      </c>
      <c r="Q183">
        <f>IF(NOT(ISNA($N183)),INDEX(Entrada!$C$53:$N$372,$N183,Q$2),0)</f>
        <v>0</v>
      </c>
      <c r="R183">
        <f>IF(NOT(ISNA($N183)),INDEX(Entrada!$C$53:$N$372,$N183,R$2),0)</f>
        <v>0</v>
      </c>
      <c r="S183">
        <f>IF(NOT(ISNA($N183)),INDEX(Entrada!$C$53:$N$372,$N183,S$2),0)</f>
        <v>0</v>
      </c>
      <c r="T183">
        <f>IF(NOT(ISNA($N183)),INDEX(Entrada!$C$53:$N$372,$N183,T$2),0)</f>
        <v>0</v>
      </c>
      <c r="U183">
        <f>IF(NOT(ISNA($N183)),INDEX(Entrada!$C$53:$N$372,$N183,U$2),0)</f>
        <v>0</v>
      </c>
      <c r="V183" s="192">
        <f>IF(NOT(ISNA($N183)),INDEX(Entrada!$C$53:$N$372,$N183,V$2),0)</f>
        <v>0</v>
      </c>
      <c r="W183" s="192">
        <f>IF(NOT(ISNA($N183)),INDEX(Entrada!$C$53:$N$372,$N183,W$2),0)</f>
        <v>0</v>
      </c>
      <c r="X183" s="192">
        <f>IF(NOT(ISNA($N183)),INDEX(Entrada!$C$53:$N$372,$N183,X$2),0)</f>
        <v>0</v>
      </c>
      <c r="Y183" s="192">
        <f>IF(NOT(ISNA($N183)),INDEX(Entrada!$C$53:$N$372,$N183,Y$2),0)</f>
        <v>0</v>
      </c>
      <c r="Z183" s="192">
        <f>IF(NOT(ISNA($N183)),INDEX(Entrada!$C$53:$N$372,$N183,Z$2),0)</f>
        <v>0</v>
      </c>
      <c r="AA183" s="259">
        <f>IF(AND(NOT(_incrementaisPassadas),
      OR(
       AND(_semanaAtual&gt;Prevs!D$6,_tipo="Semanal"),
       AND(_mes&gt;AA$2,_tipo="Mensal")
      )), 0,
IF($G183&gt;0,INDEX($O$4:$Z$323,$G183,O$2),0)+IF($H183&gt;0,INDEX($O$4:$Z$323,$H183,O$2),0)+IF($I183&gt;0,INDEX($O$4:$Z$323,$I183,O$2),0)+IF($J183&gt;0,INDEX($O$4:$Z$323,$J183,O$2),0)+IF($K183&gt;0,INDEX($O$4:$Z$323,$K183,O$2),0)+IF($L183&gt;0,INDEX($O$4:$Z$323,$L183,O$2),0))</f>
        <v>0</v>
      </c>
      <c r="AB183" s="259">
        <f>IF(AND(NOT(_incrementaisPassadas),
      OR(
       AND(_semanaAtual&gt;Prevs!E$6,_tipo="Semanal"),
       AND(_mes&gt;AB$2,_tipo="Mensal")
      )), 0,
IF($G183&gt;0,INDEX($O$4:$Z$323,$G183,P$2),0)+IF($H183&gt;0,INDEX($O$4:$Z$323,$H183,P$2),0)+IF($I183&gt;0,INDEX($O$4:$Z$323,$I183,P$2),0)+IF($J183&gt;0,INDEX($O$4:$Z$323,$J183,P$2),0)+IF($K183&gt;0,INDEX($O$4:$Z$323,$K183,P$2),0)+IF($L183&gt;0,INDEX($O$4:$Z$323,$L183,P$2),0))</f>
        <v>0</v>
      </c>
      <c r="AC183" s="259">
        <f>IF(AND(NOT(_incrementaisPassadas),
      OR(
       AND(_semanaAtual&gt;Prevs!F$6,_tipo="Semanal"),
       AND(_mes&gt;AC$2,_tipo="Mensal")
      )), 0,
IF($G183&gt;0,INDEX($O$4:$Z$323,$G183,Q$2),0)+IF($H183&gt;0,INDEX($O$4:$Z$323,$H183,Q$2),0)+IF($I183&gt;0,INDEX($O$4:$Z$323,$I183,Q$2),0)+IF($J183&gt;0,INDEX($O$4:$Z$323,$J183,Q$2),0)+IF($K183&gt;0,INDEX($O$4:$Z$323,$K183,Q$2),0)+IF($L183&gt;0,INDEX($O$4:$Z$323,$L183,Q$2),0))</f>
        <v>0</v>
      </c>
      <c r="AD183" s="259">
        <f>IF(AND(NOT(_incrementaisPassadas),
      OR(
       AND(_semanaAtual&gt;Prevs!G$6,_tipo="Semanal"),
       AND(_mes&gt;AD$2,_tipo="Mensal")
      )), 0,
IF($G183&gt;0,INDEX($O$4:$Z$323,$G183,R$2),0)+IF($H183&gt;0,INDEX($O$4:$Z$323,$H183,R$2),0)+IF($I183&gt;0,INDEX($O$4:$Z$323,$I183,R$2),0)+IF($J183&gt;0,INDEX($O$4:$Z$323,$J183,R$2),0)+IF($K183&gt;0,INDEX($O$4:$Z$323,$K183,R$2),0)+IF($L183&gt;0,INDEX($O$4:$Z$323,$L183,R$2),0))</f>
        <v>0</v>
      </c>
      <c r="AE183" s="259">
        <f>IF(AND(NOT(_incrementaisPassadas),
      OR(
       AND(_semanaAtual&gt;Prevs!H$6,_tipo="Semanal"),
       AND(_mes&gt;AE$2,_tipo="Mensal")
      )), 0,
IF($G183&gt;0,INDEX($O$4:$Z$323,$G183,S$2),0)+IF($H183&gt;0,INDEX($O$4:$Z$323,$H183,S$2),0)+IF($I183&gt;0,INDEX($O$4:$Z$323,$I183,S$2),0)+IF($J183&gt;0,INDEX($O$4:$Z$323,$J183,S$2),0)+IF($K183&gt;0,INDEX($O$4:$Z$323,$K183,S$2),0)+IF($L183&gt;0,INDEX($O$4:$Z$323,$L183,S$2),0))</f>
        <v>0</v>
      </c>
      <c r="AF183" s="259">
        <f>IF(AND(NOT(_incrementaisPassadas),
      OR(
       AND(_semanaAtual&gt;Prevs!I$6,_tipo="Semanal"),
       AND(_mes&gt;AF$2,_tipo="Mensal")
      )), 0,
IF($G183&gt;0,INDEX($O$4:$Z$323,$G183,T$2),0)+IF($H183&gt;0,INDEX($O$4:$Z$323,$H183,T$2),0)+IF($I183&gt;0,INDEX($O$4:$Z$323,$I183,T$2),0)+IF($J183&gt;0,INDEX($O$4:$Z$323,$J183,T$2),0)+IF($K183&gt;0,INDEX($O$4:$Z$323,$K183,T$2),0)+IF($L183&gt;0,INDEX($O$4:$Z$323,$L183,T$2),0))</f>
        <v>0</v>
      </c>
      <c r="AG183" s="259">
        <f>IF(AND(NOT(_incrementaisPassadas),
      OR(
       AND(_semanaAtual&gt;Prevs!J$6,_tipo="Semanal"),
       AND(_mes&gt;AG$2,_tipo="Mensal")
      )), 0,
IF($G183&gt;0,INDEX($O$4:$Z$323,$G183,U$2),0)+IF($H183&gt;0,INDEX($O$4:$Z$323,$H183,U$2),0)+IF($I183&gt;0,INDEX($O$4:$Z$323,$I183,U$2),0)+IF($J183&gt;0,INDEX($O$4:$Z$323,$J183,U$2),0)+IF($K183&gt;0,INDEX($O$4:$Z$323,$K183,U$2),0)+IF($L183&gt;0,INDEX($O$4:$Z$323,$L183,U$2),0))</f>
        <v>0</v>
      </c>
      <c r="AH183" s="259">
        <f>IF(AND(NOT(_incrementaisPassadas),
      OR(
       AND(_semanaAtual&gt;Prevs!K$6,_tipo="Semanal"),
       AND(_mes&gt;AH$2,_tipo="Mensal")
      )), 0,
IF($G183&gt;0,INDEX($O$4:$Z$323,$G183,V$2),0)+IF($H183&gt;0,INDEX($O$4:$Z$323,$H183,V$2),0)+IF($I183&gt;0,INDEX($O$4:$Z$323,$I183,V$2),0)+IF($J183&gt;0,INDEX($O$4:$Z$323,$J183,V$2),0)+IF($K183&gt;0,INDEX($O$4:$Z$323,$K183,V$2),0)+IF($L183&gt;0,INDEX($O$4:$Z$323,$L183,V$2),0))</f>
        <v>0</v>
      </c>
      <c r="AI183" s="259">
        <f>IF(AND(NOT(_incrementaisPassadas),
      OR(
       AND(_semanaAtual&gt;Prevs!L$6,_tipo="Semanal"),
       AND(_mes&gt;AI$2,_tipo="Mensal")
      )), 0,
IF($G183&gt;0,INDEX($O$4:$Z$323,$G183,W$2),0)+IF($H183&gt;0,INDEX($O$4:$Z$323,$H183,W$2),0)+IF($I183&gt;0,INDEX($O$4:$Z$323,$I183,W$2),0)+IF($J183&gt;0,INDEX($O$4:$Z$323,$J183,W$2),0)+IF($K183&gt;0,INDEX($O$4:$Z$323,$K183,W$2),0)+IF($L183&gt;0,INDEX($O$4:$Z$323,$L183,W$2),0))</f>
        <v>0</v>
      </c>
      <c r="AJ183" s="259">
        <f>IF(AND(NOT(_incrementaisPassadas),
      OR(
       AND(_semanaAtual&gt;Prevs!M$6,_tipo="Semanal"),
       AND(_mes&gt;AJ$2,_tipo="Mensal")
      )), 0,
IF($G183&gt;0,INDEX($O$4:$Z$323,$G183,X$2),0)+IF($H183&gt;0,INDEX($O$4:$Z$323,$H183,X$2),0)+IF($I183&gt;0,INDEX($O$4:$Z$323,$I183,X$2),0)+IF($J183&gt;0,INDEX($O$4:$Z$323,$J183,X$2),0)+IF($K183&gt;0,INDEX($O$4:$Z$323,$K183,X$2),0)+IF($L183&gt;0,INDEX($O$4:$Z$323,$L183,X$2),0))</f>
        <v>0</v>
      </c>
      <c r="AK183" s="259">
        <f>IF(AND(NOT(_incrementaisPassadas),
      OR(
       AND(_semanaAtual&gt;Prevs!N$6,_tipo="Semanal"),
       AND(_mes&gt;AK$2,_tipo="Mensal")
      )), 0,
IF($G183&gt;0,INDEX($O$4:$Z$323,$G183,Y$2),0)+IF($H183&gt;0,INDEX($O$4:$Z$323,$H183,Y$2),0)+IF($I183&gt;0,INDEX($O$4:$Z$323,$I183,Y$2),0)+IF($J183&gt;0,INDEX($O$4:$Z$323,$J183,Y$2),0)+IF($K183&gt;0,INDEX($O$4:$Z$323,$K183,Y$2),0)+IF($L183&gt;0,INDEX($O$4:$Z$323,$L183,Y$2),0))</f>
        <v>0</v>
      </c>
      <c r="AL183" s="259">
        <f>IF(AND(NOT(_incrementaisPassadas),
      OR(
       AND(_semanaAtual&gt;Prevs!O$6,_tipo="Semanal"),
       AND(_mes&gt;AL$2,_tipo="Mensal")
      )), 0,
IF($G183&gt;0,INDEX($O$4:$Z$323,$G183,Z$2),0)+IF($H183&gt;0,INDEX($O$4:$Z$323,$H183,Z$2),0)+IF($I183&gt;0,INDEX($O$4:$Z$323,$I183,Z$2),0)+IF($J183&gt;0,INDEX($O$4:$Z$323,$J183,Z$2),0)+IF($K183&gt;0,INDEX($O$4:$Z$323,$K183,Z$2),0)+IF($L183&gt;0,INDEX($O$4:$Z$323,$L183,Z$2),0))</f>
        <v>0</v>
      </c>
      <c r="AM183" s="113">
        <f t="shared" si="24"/>
        <v>0</v>
      </c>
      <c r="AN183">
        <f t="shared" si="25"/>
        <v>0</v>
      </c>
      <c r="AO183">
        <f t="shared" si="26"/>
        <v>0</v>
      </c>
      <c r="AP183">
        <f t="shared" si="27"/>
        <v>0</v>
      </c>
      <c r="AQ183">
        <f t="shared" si="28"/>
        <v>0</v>
      </c>
      <c r="AR183">
        <f t="shared" si="29"/>
        <v>0</v>
      </c>
      <c r="AS183">
        <f t="shared" si="30"/>
        <v>0</v>
      </c>
      <c r="AT183">
        <f t="shared" si="31"/>
        <v>0</v>
      </c>
      <c r="AU183">
        <f t="shared" si="32"/>
        <v>0</v>
      </c>
      <c r="AV183">
        <f t="shared" si="33"/>
        <v>0</v>
      </c>
      <c r="AW183">
        <f t="shared" si="34"/>
        <v>0</v>
      </c>
      <c r="AX183">
        <f t="shared" si="35"/>
        <v>0</v>
      </c>
    </row>
    <row r="184" spans="1:55" hidden="1" x14ac:dyDescent="0.25">
      <c r="A184" s="113">
        <v>181</v>
      </c>
      <c r="B184" s="176"/>
      <c r="C184" s="113">
        <v>0</v>
      </c>
      <c r="D184" s="113">
        <v>0</v>
      </c>
      <c r="E184" s="113" t="s">
        <v>686</v>
      </c>
      <c r="F184" s="113" t="s">
        <v>686</v>
      </c>
      <c r="G184" s="357"/>
      <c r="H184" s="357"/>
      <c r="N184" s="113">
        <f>MATCH(A184,Entrada!$A$53:$A$372,0)</f>
        <v>181</v>
      </c>
      <c r="O184">
        <f>IF(NOT(ISNA($N184)),INDEX(Entrada!$C$53:$N$372,$N184,O$2),0)</f>
        <v>0</v>
      </c>
      <c r="P184">
        <f>IF(NOT(ISNA($N184)),INDEX(Entrada!$C$53:$N$372,$N184,P$2),0)</f>
        <v>0</v>
      </c>
      <c r="Q184">
        <f>IF(NOT(ISNA($N184)),INDEX(Entrada!$C$53:$N$372,$N184,Q$2),0)</f>
        <v>0</v>
      </c>
      <c r="R184">
        <f>IF(NOT(ISNA($N184)),INDEX(Entrada!$C$53:$N$372,$N184,R$2),0)</f>
        <v>0</v>
      </c>
      <c r="S184">
        <f>IF(NOT(ISNA($N184)),INDEX(Entrada!$C$53:$N$372,$N184,S$2),0)</f>
        <v>0</v>
      </c>
      <c r="T184">
        <f>IF(NOT(ISNA($N184)),INDEX(Entrada!$C$53:$N$372,$N184,T$2),0)</f>
        <v>0</v>
      </c>
      <c r="U184">
        <f>IF(NOT(ISNA($N184)),INDEX(Entrada!$C$53:$N$372,$N184,U$2),0)</f>
        <v>0</v>
      </c>
      <c r="V184" s="192">
        <f>IF(NOT(ISNA($N184)),INDEX(Entrada!$C$53:$N$372,$N184,V$2),0)</f>
        <v>0</v>
      </c>
      <c r="W184" s="192">
        <f>IF(NOT(ISNA($N184)),INDEX(Entrada!$C$53:$N$372,$N184,W$2),0)</f>
        <v>0</v>
      </c>
      <c r="X184" s="192">
        <f>IF(NOT(ISNA($N184)),INDEX(Entrada!$C$53:$N$372,$N184,X$2),0)</f>
        <v>0</v>
      </c>
      <c r="Y184" s="192">
        <f>IF(NOT(ISNA($N184)),INDEX(Entrada!$C$53:$N$372,$N184,Y$2),0)</f>
        <v>0</v>
      </c>
      <c r="Z184" s="192">
        <f>IF(NOT(ISNA($N184)),INDEX(Entrada!$C$53:$N$372,$N184,Z$2),0)</f>
        <v>0</v>
      </c>
      <c r="AA184" s="259">
        <f>IF(AND(NOT(_incrementaisPassadas),
      OR(
       AND(_semanaAtual&gt;Prevs!D$6,_tipo="Semanal"),
       AND(_mes&gt;AA$2,_tipo="Mensal")
      )), 0,
IF($G184&gt;0,INDEX($O$4:$Z$323,$G184,O$2),0)+IF($H184&gt;0,INDEX($O$4:$Z$323,$H184,O$2),0)+IF($I184&gt;0,INDEX($O$4:$Z$323,$I184,O$2),0)+IF($J184&gt;0,INDEX($O$4:$Z$323,$J184,O$2),0)+IF($K184&gt;0,INDEX($O$4:$Z$323,$K184,O$2),0)+IF($L184&gt;0,INDEX($O$4:$Z$323,$L184,O$2),0))</f>
        <v>0</v>
      </c>
      <c r="AB184" s="259">
        <f>IF(AND(NOT(_incrementaisPassadas),
      OR(
       AND(_semanaAtual&gt;Prevs!E$6,_tipo="Semanal"),
       AND(_mes&gt;AB$2,_tipo="Mensal")
      )), 0,
IF($G184&gt;0,INDEX($O$4:$Z$323,$G184,P$2),0)+IF($H184&gt;0,INDEX($O$4:$Z$323,$H184,P$2),0)+IF($I184&gt;0,INDEX($O$4:$Z$323,$I184,P$2),0)+IF($J184&gt;0,INDEX($O$4:$Z$323,$J184,P$2),0)+IF($K184&gt;0,INDEX($O$4:$Z$323,$K184,P$2),0)+IF($L184&gt;0,INDEX($O$4:$Z$323,$L184,P$2),0))</f>
        <v>0</v>
      </c>
      <c r="AC184" s="259">
        <f>IF(AND(NOT(_incrementaisPassadas),
      OR(
       AND(_semanaAtual&gt;Prevs!F$6,_tipo="Semanal"),
       AND(_mes&gt;AC$2,_tipo="Mensal")
      )), 0,
IF($G184&gt;0,INDEX($O$4:$Z$323,$G184,Q$2),0)+IF($H184&gt;0,INDEX($O$4:$Z$323,$H184,Q$2),0)+IF($I184&gt;0,INDEX($O$4:$Z$323,$I184,Q$2),0)+IF($J184&gt;0,INDEX($O$4:$Z$323,$J184,Q$2),0)+IF($K184&gt;0,INDEX($O$4:$Z$323,$K184,Q$2),0)+IF($L184&gt;0,INDEX($O$4:$Z$323,$L184,Q$2),0))</f>
        <v>0</v>
      </c>
      <c r="AD184" s="259">
        <f>IF(AND(NOT(_incrementaisPassadas),
      OR(
       AND(_semanaAtual&gt;Prevs!G$6,_tipo="Semanal"),
       AND(_mes&gt;AD$2,_tipo="Mensal")
      )), 0,
IF($G184&gt;0,INDEX($O$4:$Z$323,$G184,R$2),0)+IF($H184&gt;0,INDEX($O$4:$Z$323,$H184,R$2),0)+IF($I184&gt;0,INDEX($O$4:$Z$323,$I184,R$2),0)+IF($J184&gt;0,INDEX($O$4:$Z$323,$J184,R$2),0)+IF($K184&gt;0,INDEX($O$4:$Z$323,$K184,R$2),0)+IF($L184&gt;0,INDEX($O$4:$Z$323,$L184,R$2),0))</f>
        <v>0</v>
      </c>
      <c r="AE184" s="259">
        <f>IF(AND(NOT(_incrementaisPassadas),
      OR(
       AND(_semanaAtual&gt;Prevs!H$6,_tipo="Semanal"),
       AND(_mes&gt;AE$2,_tipo="Mensal")
      )), 0,
IF($G184&gt;0,INDEX($O$4:$Z$323,$G184,S$2),0)+IF($H184&gt;0,INDEX($O$4:$Z$323,$H184,S$2),0)+IF($I184&gt;0,INDEX($O$4:$Z$323,$I184,S$2),0)+IF($J184&gt;0,INDEX($O$4:$Z$323,$J184,S$2),0)+IF($K184&gt;0,INDEX($O$4:$Z$323,$K184,S$2),0)+IF($L184&gt;0,INDEX($O$4:$Z$323,$L184,S$2),0))</f>
        <v>0</v>
      </c>
      <c r="AF184" s="259">
        <f>IF(AND(NOT(_incrementaisPassadas),
      OR(
       AND(_semanaAtual&gt;Prevs!I$6,_tipo="Semanal"),
       AND(_mes&gt;AF$2,_tipo="Mensal")
      )), 0,
IF($G184&gt;0,INDEX($O$4:$Z$323,$G184,T$2),0)+IF($H184&gt;0,INDEX($O$4:$Z$323,$H184,T$2),0)+IF($I184&gt;0,INDEX($O$4:$Z$323,$I184,T$2),0)+IF($J184&gt;0,INDEX($O$4:$Z$323,$J184,T$2),0)+IF($K184&gt;0,INDEX($O$4:$Z$323,$K184,T$2),0)+IF($L184&gt;0,INDEX($O$4:$Z$323,$L184,T$2),0))</f>
        <v>0</v>
      </c>
      <c r="AG184" s="259">
        <f>IF(AND(NOT(_incrementaisPassadas),
      OR(
       AND(_semanaAtual&gt;Prevs!J$6,_tipo="Semanal"),
       AND(_mes&gt;AG$2,_tipo="Mensal")
      )), 0,
IF($G184&gt;0,INDEX($O$4:$Z$323,$G184,U$2),0)+IF($H184&gt;0,INDEX($O$4:$Z$323,$H184,U$2),0)+IF($I184&gt;0,INDEX($O$4:$Z$323,$I184,U$2),0)+IF($J184&gt;0,INDEX($O$4:$Z$323,$J184,U$2),0)+IF($K184&gt;0,INDEX($O$4:$Z$323,$K184,U$2),0)+IF($L184&gt;0,INDEX($O$4:$Z$323,$L184,U$2),0))</f>
        <v>0</v>
      </c>
      <c r="AH184" s="259">
        <f>IF(AND(NOT(_incrementaisPassadas),
      OR(
       AND(_semanaAtual&gt;Prevs!K$6,_tipo="Semanal"),
       AND(_mes&gt;AH$2,_tipo="Mensal")
      )), 0,
IF($G184&gt;0,INDEX($O$4:$Z$323,$G184,V$2),0)+IF($H184&gt;0,INDEX($O$4:$Z$323,$H184,V$2),0)+IF($I184&gt;0,INDEX($O$4:$Z$323,$I184,V$2),0)+IF($J184&gt;0,INDEX($O$4:$Z$323,$J184,V$2),0)+IF($K184&gt;0,INDEX($O$4:$Z$323,$K184,V$2),0)+IF($L184&gt;0,INDEX($O$4:$Z$323,$L184,V$2),0))</f>
        <v>0</v>
      </c>
      <c r="AI184" s="259">
        <f>IF(AND(NOT(_incrementaisPassadas),
      OR(
       AND(_semanaAtual&gt;Prevs!L$6,_tipo="Semanal"),
       AND(_mes&gt;AI$2,_tipo="Mensal")
      )), 0,
IF($G184&gt;0,INDEX($O$4:$Z$323,$G184,W$2),0)+IF($H184&gt;0,INDEX($O$4:$Z$323,$H184,W$2),0)+IF($I184&gt;0,INDEX($O$4:$Z$323,$I184,W$2),0)+IF($J184&gt;0,INDEX($O$4:$Z$323,$J184,W$2),0)+IF($K184&gt;0,INDEX($O$4:$Z$323,$K184,W$2),0)+IF($L184&gt;0,INDEX($O$4:$Z$323,$L184,W$2),0))</f>
        <v>0</v>
      </c>
      <c r="AJ184" s="259">
        <f>IF(AND(NOT(_incrementaisPassadas),
      OR(
       AND(_semanaAtual&gt;Prevs!M$6,_tipo="Semanal"),
       AND(_mes&gt;AJ$2,_tipo="Mensal")
      )), 0,
IF($G184&gt;0,INDEX($O$4:$Z$323,$G184,X$2),0)+IF($H184&gt;0,INDEX($O$4:$Z$323,$H184,X$2),0)+IF($I184&gt;0,INDEX($O$4:$Z$323,$I184,X$2),0)+IF($J184&gt;0,INDEX($O$4:$Z$323,$J184,X$2),0)+IF($K184&gt;0,INDEX($O$4:$Z$323,$K184,X$2),0)+IF($L184&gt;0,INDEX($O$4:$Z$323,$L184,X$2),0))</f>
        <v>0</v>
      </c>
      <c r="AK184" s="259">
        <f>IF(AND(NOT(_incrementaisPassadas),
      OR(
       AND(_semanaAtual&gt;Prevs!N$6,_tipo="Semanal"),
       AND(_mes&gt;AK$2,_tipo="Mensal")
      )), 0,
IF($G184&gt;0,INDEX($O$4:$Z$323,$G184,Y$2),0)+IF($H184&gt;0,INDEX($O$4:$Z$323,$H184,Y$2),0)+IF($I184&gt;0,INDEX($O$4:$Z$323,$I184,Y$2),0)+IF($J184&gt;0,INDEX($O$4:$Z$323,$J184,Y$2),0)+IF($K184&gt;0,INDEX($O$4:$Z$323,$K184,Y$2),0)+IF($L184&gt;0,INDEX($O$4:$Z$323,$L184,Y$2),0))</f>
        <v>0</v>
      </c>
      <c r="AL184" s="259">
        <f>IF(AND(NOT(_incrementaisPassadas),
      OR(
       AND(_semanaAtual&gt;Prevs!O$6,_tipo="Semanal"),
       AND(_mes&gt;AL$2,_tipo="Mensal")
      )), 0,
IF($G184&gt;0,INDEX($O$4:$Z$323,$G184,Z$2),0)+IF($H184&gt;0,INDEX($O$4:$Z$323,$H184,Z$2),0)+IF($I184&gt;0,INDEX($O$4:$Z$323,$I184,Z$2),0)+IF($J184&gt;0,INDEX($O$4:$Z$323,$J184,Z$2),0)+IF($K184&gt;0,INDEX($O$4:$Z$323,$K184,Z$2),0)+IF($L184&gt;0,INDEX($O$4:$Z$323,$L184,Z$2),0))</f>
        <v>0</v>
      </c>
      <c r="AM184" s="113">
        <f t="shared" si="24"/>
        <v>0</v>
      </c>
      <c r="AN184">
        <f t="shared" si="25"/>
        <v>0</v>
      </c>
      <c r="AO184">
        <f t="shared" si="26"/>
        <v>0</v>
      </c>
      <c r="AP184">
        <f t="shared" si="27"/>
        <v>0</v>
      </c>
      <c r="AQ184">
        <f t="shared" si="28"/>
        <v>0</v>
      </c>
      <c r="AR184">
        <f t="shared" si="29"/>
        <v>0</v>
      </c>
      <c r="AS184">
        <f t="shared" si="30"/>
        <v>0</v>
      </c>
      <c r="AT184">
        <f t="shared" si="31"/>
        <v>0</v>
      </c>
      <c r="AU184">
        <f t="shared" si="32"/>
        <v>0</v>
      </c>
      <c r="AV184">
        <f t="shared" si="33"/>
        <v>0</v>
      </c>
      <c r="AW184">
        <f t="shared" si="34"/>
        <v>0</v>
      </c>
      <c r="AX184">
        <f t="shared" si="35"/>
        <v>0</v>
      </c>
    </row>
    <row r="185" spans="1:55" hidden="1" x14ac:dyDescent="0.25">
      <c r="A185" s="113">
        <v>182</v>
      </c>
      <c r="B185" s="176"/>
      <c r="C185" s="113">
        <v>0</v>
      </c>
      <c r="D185" s="113">
        <v>0</v>
      </c>
      <c r="E185" s="113" t="s">
        <v>686</v>
      </c>
      <c r="F185" s="113" t="s">
        <v>686</v>
      </c>
      <c r="G185" s="357"/>
      <c r="H185" s="357"/>
      <c r="N185" s="113">
        <f>MATCH(A185,Entrada!$A$53:$A$372,0)</f>
        <v>182</v>
      </c>
      <c r="O185">
        <f>IF(NOT(ISNA($N185)),INDEX(Entrada!$C$53:$N$372,$N185,O$2),0)</f>
        <v>0</v>
      </c>
      <c r="P185">
        <f>IF(NOT(ISNA($N185)),INDEX(Entrada!$C$53:$N$372,$N185,P$2),0)</f>
        <v>0</v>
      </c>
      <c r="Q185">
        <f>IF(NOT(ISNA($N185)),INDEX(Entrada!$C$53:$N$372,$N185,Q$2),0)</f>
        <v>0</v>
      </c>
      <c r="R185">
        <f>IF(NOT(ISNA($N185)),INDEX(Entrada!$C$53:$N$372,$N185,R$2),0)</f>
        <v>0</v>
      </c>
      <c r="S185">
        <f>IF(NOT(ISNA($N185)),INDEX(Entrada!$C$53:$N$372,$N185,S$2),0)</f>
        <v>0</v>
      </c>
      <c r="T185">
        <f>IF(NOT(ISNA($N185)),INDEX(Entrada!$C$53:$N$372,$N185,T$2),0)</f>
        <v>0</v>
      </c>
      <c r="U185">
        <f>IF(NOT(ISNA($N185)),INDEX(Entrada!$C$53:$N$372,$N185,U$2),0)</f>
        <v>0</v>
      </c>
      <c r="V185" s="192">
        <f>IF(NOT(ISNA($N185)),INDEX(Entrada!$C$53:$N$372,$N185,V$2),0)</f>
        <v>0</v>
      </c>
      <c r="W185" s="192">
        <f>IF(NOT(ISNA($N185)),INDEX(Entrada!$C$53:$N$372,$N185,W$2),0)</f>
        <v>0</v>
      </c>
      <c r="X185" s="192">
        <f>IF(NOT(ISNA($N185)),INDEX(Entrada!$C$53:$N$372,$N185,X$2),0)</f>
        <v>0</v>
      </c>
      <c r="Y185" s="192">
        <f>IF(NOT(ISNA($N185)),INDEX(Entrada!$C$53:$N$372,$N185,Y$2),0)</f>
        <v>0</v>
      </c>
      <c r="Z185" s="192">
        <f>IF(NOT(ISNA($N185)),INDEX(Entrada!$C$53:$N$372,$N185,Z$2),0)</f>
        <v>0</v>
      </c>
      <c r="AA185" s="259">
        <f>IF(AND(NOT(_incrementaisPassadas),
      OR(
       AND(_semanaAtual&gt;Prevs!D$6,_tipo="Semanal"),
       AND(_mes&gt;AA$2,_tipo="Mensal")
      )), 0,
IF($G185&gt;0,INDEX($O$4:$Z$323,$G185,O$2),0)+IF($H185&gt;0,INDEX($O$4:$Z$323,$H185,O$2),0)+IF($I185&gt;0,INDEX($O$4:$Z$323,$I185,O$2),0)+IF($J185&gt;0,INDEX($O$4:$Z$323,$J185,O$2),0)+IF($K185&gt;0,INDEX($O$4:$Z$323,$K185,O$2),0)+IF($L185&gt;0,INDEX($O$4:$Z$323,$L185,O$2),0))</f>
        <v>0</v>
      </c>
      <c r="AB185" s="259">
        <f>IF(AND(NOT(_incrementaisPassadas),
      OR(
       AND(_semanaAtual&gt;Prevs!E$6,_tipo="Semanal"),
       AND(_mes&gt;AB$2,_tipo="Mensal")
      )), 0,
IF($G185&gt;0,INDEX($O$4:$Z$323,$G185,P$2),0)+IF($H185&gt;0,INDEX($O$4:$Z$323,$H185,P$2),0)+IF($I185&gt;0,INDEX($O$4:$Z$323,$I185,P$2),0)+IF($J185&gt;0,INDEX($O$4:$Z$323,$J185,P$2),0)+IF($K185&gt;0,INDEX($O$4:$Z$323,$K185,P$2),0)+IF($L185&gt;0,INDEX($O$4:$Z$323,$L185,P$2),0))</f>
        <v>0</v>
      </c>
      <c r="AC185" s="259">
        <f>IF(AND(NOT(_incrementaisPassadas),
      OR(
       AND(_semanaAtual&gt;Prevs!F$6,_tipo="Semanal"),
       AND(_mes&gt;AC$2,_tipo="Mensal")
      )), 0,
IF($G185&gt;0,INDEX($O$4:$Z$323,$G185,Q$2),0)+IF($H185&gt;0,INDEX($O$4:$Z$323,$H185,Q$2),0)+IF($I185&gt;0,INDEX($O$4:$Z$323,$I185,Q$2),0)+IF($J185&gt;0,INDEX($O$4:$Z$323,$J185,Q$2),0)+IF($K185&gt;0,INDEX($O$4:$Z$323,$K185,Q$2),0)+IF($L185&gt;0,INDEX($O$4:$Z$323,$L185,Q$2),0))</f>
        <v>0</v>
      </c>
      <c r="AD185" s="259">
        <f>IF(AND(NOT(_incrementaisPassadas),
      OR(
       AND(_semanaAtual&gt;Prevs!G$6,_tipo="Semanal"),
       AND(_mes&gt;AD$2,_tipo="Mensal")
      )), 0,
IF($G185&gt;0,INDEX($O$4:$Z$323,$G185,R$2),0)+IF($H185&gt;0,INDEX($O$4:$Z$323,$H185,R$2),0)+IF($I185&gt;0,INDEX($O$4:$Z$323,$I185,R$2),0)+IF($J185&gt;0,INDEX($O$4:$Z$323,$J185,R$2),0)+IF($K185&gt;0,INDEX($O$4:$Z$323,$K185,R$2),0)+IF($L185&gt;0,INDEX($O$4:$Z$323,$L185,R$2),0))</f>
        <v>0</v>
      </c>
      <c r="AE185" s="259">
        <f>IF(AND(NOT(_incrementaisPassadas),
      OR(
       AND(_semanaAtual&gt;Prevs!H$6,_tipo="Semanal"),
       AND(_mes&gt;AE$2,_tipo="Mensal")
      )), 0,
IF($G185&gt;0,INDEX($O$4:$Z$323,$G185,S$2),0)+IF($H185&gt;0,INDEX($O$4:$Z$323,$H185,S$2),0)+IF($I185&gt;0,INDEX($O$4:$Z$323,$I185,S$2),0)+IF($J185&gt;0,INDEX($O$4:$Z$323,$J185,S$2),0)+IF($K185&gt;0,INDEX($O$4:$Z$323,$K185,S$2),0)+IF($L185&gt;0,INDEX($O$4:$Z$323,$L185,S$2),0))</f>
        <v>0</v>
      </c>
      <c r="AF185" s="259">
        <f>IF(AND(NOT(_incrementaisPassadas),
      OR(
       AND(_semanaAtual&gt;Prevs!I$6,_tipo="Semanal"),
       AND(_mes&gt;AF$2,_tipo="Mensal")
      )), 0,
IF($G185&gt;0,INDEX($O$4:$Z$323,$G185,T$2),0)+IF($H185&gt;0,INDEX($O$4:$Z$323,$H185,T$2),0)+IF($I185&gt;0,INDEX($O$4:$Z$323,$I185,T$2),0)+IF($J185&gt;0,INDEX($O$4:$Z$323,$J185,T$2),0)+IF($K185&gt;0,INDEX($O$4:$Z$323,$K185,T$2),0)+IF($L185&gt;0,INDEX($O$4:$Z$323,$L185,T$2),0))</f>
        <v>0</v>
      </c>
      <c r="AG185" s="259">
        <f>IF(AND(NOT(_incrementaisPassadas),
      OR(
       AND(_semanaAtual&gt;Prevs!J$6,_tipo="Semanal"),
       AND(_mes&gt;AG$2,_tipo="Mensal")
      )), 0,
IF($G185&gt;0,INDEX($O$4:$Z$323,$G185,U$2),0)+IF($H185&gt;0,INDEX($O$4:$Z$323,$H185,U$2),0)+IF($I185&gt;0,INDEX($O$4:$Z$323,$I185,U$2),0)+IF($J185&gt;0,INDEX($O$4:$Z$323,$J185,U$2),0)+IF($K185&gt;0,INDEX($O$4:$Z$323,$K185,U$2),0)+IF($L185&gt;0,INDEX($O$4:$Z$323,$L185,U$2),0))</f>
        <v>0</v>
      </c>
      <c r="AH185" s="259">
        <f>IF(AND(NOT(_incrementaisPassadas),
      OR(
       AND(_semanaAtual&gt;Prevs!K$6,_tipo="Semanal"),
       AND(_mes&gt;AH$2,_tipo="Mensal")
      )), 0,
IF($G185&gt;0,INDEX($O$4:$Z$323,$G185,V$2),0)+IF($H185&gt;0,INDEX($O$4:$Z$323,$H185,V$2),0)+IF($I185&gt;0,INDEX($O$4:$Z$323,$I185,V$2),0)+IF($J185&gt;0,INDEX($O$4:$Z$323,$J185,V$2),0)+IF($K185&gt;0,INDEX($O$4:$Z$323,$K185,V$2),0)+IF($L185&gt;0,INDEX($O$4:$Z$323,$L185,V$2),0))</f>
        <v>0</v>
      </c>
      <c r="AI185" s="259">
        <f>IF(AND(NOT(_incrementaisPassadas),
      OR(
       AND(_semanaAtual&gt;Prevs!L$6,_tipo="Semanal"),
       AND(_mes&gt;AI$2,_tipo="Mensal")
      )), 0,
IF($G185&gt;0,INDEX($O$4:$Z$323,$G185,W$2),0)+IF($H185&gt;0,INDEX($O$4:$Z$323,$H185,W$2),0)+IF($I185&gt;0,INDEX($O$4:$Z$323,$I185,W$2),0)+IF($J185&gt;0,INDEX($O$4:$Z$323,$J185,W$2),0)+IF($K185&gt;0,INDEX($O$4:$Z$323,$K185,W$2),0)+IF($L185&gt;0,INDEX($O$4:$Z$323,$L185,W$2),0))</f>
        <v>0</v>
      </c>
      <c r="AJ185" s="259">
        <f>IF(AND(NOT(_incrementaisPassadas),
      OR(
       AND(_semanaAtual&gt;Prevs!M$6,_tipo="Semanal"),
       AND(_mes&gt;AJ$2,_tipo="Mensal")
      )), 0,
IF($G185&gt;0,INDEX($O$4:$Z$323,$G185,X$2),0)+IF($H185&gt;0,INDEX($O$4:$Z$323,$H185,X$2),0)+IF($I185&gt;0,INDEX($O$4:$Z$323,$I185,X$2),0)+IF($J185&gt;0,INDEX($O$4:$Z$323,$J185,X$2),0)+IF($K185&gt;0,INDEX($O$4:$Z$323,$K185,X$2),0)+IF($L185&gt;0,INDEX($O$4:$Z$323,$L185,X$2),0))</f>
        <v>0</v>
      </c>
      <c r="AK185" s="259">
        <f>IF(AND(NOT(_incrementaisPassadas),
      OR(
       AND(_semanaAtual&gt;Prevs!N$6,_tipo="Semanal"),
       AND(_mes&gt;AK$2,_tipo="Mensal")
      )), 0,
IF($G185&gt;0,INDEX($O$4:$Z$323,$G185,Y$2),0)+IF($H185&gt;0,INDEX($O$4:$Z$323,$H185,Y$2),0)+IF($I185&gt;0,INDEX($O$4:$Z$323,$I185,Y$2),0)+IF($J185&gt;0,INDEX($O$4:$Z$323,$J185,Y$2),0)+IF($K185&gt;0,INDEX($O$4:$Z$323,$K185,Y$2),0)+IF($L185&gt;0,INDEX($O$4:$Z$323,$L185,Y$2),0))</f>
        <v>0</v>
      </c>
      <c r="AL185" s="259">
        <f>IF(AND(NOT(_incrementaisPassadas),
      OR(
       AND(_semanaAtual&gt;Prevs!O$6,_tipo="Semanal"),
       AND(_mes&gt;AL$2,_tipo="Mensal")
      )), 0,
IF($G185&gt;0,INDEX($O$4:$Z$323,$G185,Z$2),0)+IF($H185&gt;0,INDEX($O$4:$Z$323,$H185,Z$2),0)+IF($I185&gt;0,INDEX($O$4:$Z$323,$I185,Z$2),0)+IF($J185&gt;0,INDEX($O$4:$Z$323,$J185,Z$2),0)+IF($K185&gt;0,INDEX($O$4:$Z$323,$K185,Z$2),0)+IF($L185&gt;0,INDEX($O$4:$Z$323,$L185,Z$2),0))</f>
        <v>0</v>
      </c>
      <c r="AM185" s="113">
        <f t="shared" si="24"/>
        <v>0</v>
      </c>
      <c r="AN185">
        <f t="shared" si="25"/>
        <v>0</v>
      </c>
      <c r="AO185">
        <f t="shared" si="26"/>
        <v>0</v>
      </c>
      <c r="AP185">
        <f t="shared" si="27"/>
        <v>0</v>
      </c>
      <c r="AQ185">
        <f t="shared" si="28"/>
        <v>0</v>
      </c>
      <c r="AR185">
        <f t="shared" si="29"/>
        <v>0</v>
      </c>
      <c r="AS185">
        <f t="shared" si="30"/>
        <v>0</v>
      </c>
      <c r="AT185">
        <f t="shared" si="31"/>
        <v>0</v>
      </c>
      <c r="AU185">
        <f t="shared" si="32"/>
        <v>0</v>
      </c>
      <c r="AV185">
        <f t="shared" si="33"/>
        <v>0</v>
      </c>
      <c r="AW185">
        <f t="shared" si="34"/>
        <v>0</v>
      </c>
      <c r="AX185">
        <f t="shared" si="35"/>
        <v>0</v>
      </c>
    </row>
    <row r="186" spans="1:55" hidden="1" x14ac:dyDescent="0.25">
      <c r="A186" s="113">
        <v>183</v>
      </c>
      <c r="B186" s="176" t="s">
        <v>621</v>
      </c>
      <c r="C186" s="113">
        <v>1931</v>
      </c>
      <c r="D186" s="113">
        <v>2013</v>
      </c>
      <c r="E186" s="177" t="s">
        <v>13</v>
      </c>
      <c r="F186" s="177" t="s">
        <v>384</v>
      </c>
      <c r="G186" s="357"/>
      <c r="H186" s="357"/>
      <c r="N186" s="113">
        <f>MATCH(A186,Entrada!$A$53:$A$372,0)</f>
        <v>183</v>
      </c>
      <c r="O186">
        <f>IF(NOT(ISNA($N186)),INDEX(Entrada!$C$53:$N$372,$N186,O$2),0)</f>
        <v>164</v>
      </c>
      <c r="P186">
        <f>IF(NOT(ISNA($N186)),INDEX(Entrada!$C$53:$N$372,$N186,P$2),0)</f>
        <v>125</v>
      </c>
      <c r="Q186">
        <f>IF(NOT(ISNA($N186)),INDEX(Entrada!$C$53:$N$372,$N186,Q$2),0)</f>
        <v>113</v>
      </c>
      <c r="R186">
        <f>IF(NOT(ISNA($N186)),INDEX(Entrada!$C$53:$N$372,$N186,R$2),0)</f>
        <v>82</v>
      </c>
      <c r="S186">
        <f>IF(NOT(ISNA($N186)),INDEX(Entrada!$C$53:$N$372,$N186,S$2),0)</f>
        <v>61</v>
      </c>
      <c r="T186">
        <f>IF(NOT(ISNA($N186)),INDEX(Entrada!$C$53:$N$372,$N186,T$2),0)</f>
        <v>52</v>
      </c>
      <c r="U186">
        <f>IF(NOT(ISNA($N186)),INDEX(Entrada!$C$53:$N$372,$N186,U$2),0)</f>
        <v>46</v>
      </c>
      <c r="V186" s="192">
        <f>IF(NOT(ISNA($N186)),INDEX(Entrada!$C$53:$N$372,$N186,V$2),0)</f>
        <v>41</v>
      </c>
      <c r="W186" s="192">
        <f>IF(NOT(ISNA($N186)),INDEX(Entrada!$C$53:$N$372,$N186,W$2),0)</f>
        <v>41</v>
      </c>
      <c r="X186" s="192">
        <f>IF(NOT(ISNA($N186)),INDEX(Entrada!$C$53:$N$372,$N186,X$2),0)</f>
        <v>51</v>
      </c>
      <c r="Y186" s="192">
        <f>IF(NOT(ISNA($N186)),INDEX(Entrada!$C$53:$N$372,$N186,Y$2),0)</f>
        <v>85</v>
      </c>
      <c r="Z186" s="192">
        <f>IF(NOT(ISNA($N186)),INDEX(Entrada!$C$53:$N$372,$N186,Z$2),0)</f>
        <v>141</v>
      </c>
      <c r="AA186" s="259">
        <f>IF(AND(NOT(_incrementaisPassadas),
      OR(
       AND(_semanaAtual&gt;Prevs!D$6,_tipo="Semanal"),
       AND(_mes&gt;AA$2,_tipo="Mensal")
      )), 0,
IF($G186&gt;0,INDEX($O$4:$Z$323,$G186,O$2),0)+IF($H186&gt;0,INDEX($O$4:$Z$323,$H186,O$2),0)+IF($I186&gt;0,INDEX($O$4:$Z$323,$I186,O$2),0)+IF($J186&gt;0,INDEX($O$4:$Z$323,$J186,O$2),0)+IF($K186&gt;0,INDEX($O$4:$Z$323,$K186,O$2),0)+IF($L186&gt;0,INDEX($O$4:$Z$323,$L186,O$2),0))</f>
        <v>0</v>
      </c>
      <c r="AB186" s="259">
        <f>IF(AND(NOT(_incrementaisPassadas),
      OR(
       AND(_semanaAtual&gt;Prevs!E$6,_tipo="Semanal"),
       AND(_mes&gt;AB$2,_tipo="Mensal")
      )), 0,
IF($G186&gt;0,INDEX($O$4:$Z$323,$G186,P$2),0)+IF($H186&gt;0,INDEX($O$4:$Z$323,$H186,P$2),0)+IF($I186&gt;0,INDEX($O$4:$Z$323,$I186,P$2),0)+IF($J186&gt;0,INDEX($O$4:$Z$323,$J186,P$2),0)+IF($K186&gt;0,INDEX($O$4:$Z$323,$K186,P$2),0)+IF($L186&gt;0,INDEX($O$4:$Z$323,$L186,P$2),0))</f>
        <v>0</v>
      </c>
      <c r="AC186" s="259">
        <f>IF(AND(NOT(_incrementaisPassadas),
      OR(
       AND(_semanaAtual&gt;Prevs!F$6,_tipo="Semanal"),
       AND(_mes&gt;AC$2,_tipo="Mensal")
      )), 0,
IF($G186&gt;0,INDEX($O$4:$Z$323,$G186,Q$2),0)+IF($H186&gt;0,INDEX($O$4:$Z$323,$H186,Q$2),0)+IF($I186&gt;0,INDEX($O$4:$Z$323,$I186,Q$2),0)+IF($J186&gt;0,INDEX($O$4:$Z$323,$J186,Q$2),0)+IF($K186&gt;0,INDEX($O$4:$Z$323,$K186,Q$2),0)+IF($L186&gt;0,INDEX($O$4:$Z$323,$L186,Q$2),0))</f>
        <v>0</v>
      </c>
      <c r="AD186" s="259">
        <f>IF(AND(NOT(_incrementaisPassadas),
      OR(
       AND(_semanaAtual&gt;Prevs!G$6,_tipo="Semanal"),
       AND(_mes&gt;AD$2,_tipo="Mensal")
      )), 0,
IF($G186&gt;0,INDEX($O$4:$Z$323,$G186,R$2),0)+IF($H186&gt;0,INDEX($O$4:$Z$323,$H186,R$2),0)+IF($I186&gt;0,INDEX($O$4:$Z$323,$I186,R$2),0)+IF($J186&gt;0,INDEX($O$4:$Z$323,$J186,R$2),0)+IF($K186&gt;0,INDEX($O$4:$Z$323,$K186,R$2),0)+IF($L186&gt;0,INDEX($O$4:$Z$323,$L186,R$2),0))</f>
        <v>0</v>
      </c>
      <c r="AE186" s="259">
        <f>IF(AND(NOT(_incrementaisPassadas),
      OR(
       AND(_semanaAtual&gt;Prevs!H$6,_tipo="Semanal"),
       AND(_mes&gt;AE$2,_tipo="Mensal")
      )), 0,
IF($G186&gt;0,INDEX($O$4:$Z$323,$G186,S$2),0)+IF($H186&gt;0,INDEX($O$4:$Z$323,$H186,S$2),0)+IF($I186&gt;0,INDEX($O$4:$Z$323,$I186,S$2),0)+IF($J186&gt;0,INDEX($O$4:$Z$323,$J186,S$2),0)+IF($K186&gt;0,INDEX($O$4:$Z$323,$K186,S$2),0)+IF($L186&gt;0,INDEX($O$4:$Z$323,$L186,S$2),0))</f>
        <v>0</v>
      </c>
      <c r="AF186" s="259">
        <f>IF(AND(NOT(_incrementaisPassadas),
      OR(
       AND(_semanaAtual&gt;Prevs!I$6,_tipo="Semanal"),
       AND(_mes&gt;AF$2,_tipo="Mensal")
      )), 0,
IF($G186&gt;0,INDEX($O$4:$Z$323,$G186,T$2),0)+IF($H186&gt;0,INDEX($O$4:$Z$323,$H186,T$2),0)+IF($I186&gt;0,INDEX($O$4:$Z$323,$I186,T$2),0)+IF($J186&gt;0,INDEX($O$4:$Z$323,$J186,T$2),0)+IF($K186&gt;0,INDEX($O$4:$Z$323,$K186,T$2),0)+IF($L186&gt;0,INDEX($O$4:$Z$323,$L186,T$2),0))</f>
        <v>0</v>
      </c>
      <c r="AG186" s="259">
        <f>IF(AND(NOT(_incrementaisPassadas),
      OR(
       AND(_semanaAtual&gt;Prevs!J$6,_tipo="Semanal"),
       AND(_mes&gt;AG$2,_tipo="Mensal")
      )), 0,
IF($G186&gt;0,INDEX($O$4:$Z$323,$G186,U$2),0)+IF($H186&gt;0,INDEX($O$4:$Z$323,$H186,U$2),0)+IF($I186&gt;0,INDEX($O$4:$Z$323,$I186,U$2),0)+IF($J186&gt;0,INDEX($O$4:$Z$323,$J186,U$2),0)+IF($K186&gt;0,INDEX($O$4:$Z$323,$K186,U$2),0)+IF($L186&gt;0,INDEX($O$4:$Z$323,$L186,U$2),0))</f>
        <v>0</v>
      </c>
      <c r="AH186" s="259">
        <f>IF(AND(NOT(_incrementaisPassadas),
      OR(
       AND(_semanaAtual&gt;Prevs!K$6,_tipo="Semanal"),
       AND(_mes&gt;AH$2,_tipo="Mensal")
      )), 0,
IF($G186&gt;0,INDEX($O$4:$Z$323,$G186,V$2),0)+IF($H186&gt;0,INDEX($O$4:$Z$323,$H186,V$2),0)+IF($I186&gt;0,INDEX($O$4:$Z$323,$I186,V$2),0)+IF($J186&gt;0,INDEX($O$4:$Z$323,$J186,V$2),0)+IF($K186&gt;0,INDEX($O$4:$Z$323,$K186,V$2),0)+IF($L186&gt;0,INDEX($O$4:$Z$323,$L186,V$2),0))</f>
        <v>0</v>
      </c>
      <c r="AI186" s="259">
        <f>IF(AND(NOT(_incrementaisPassadas),
      OR(
       AND(_semanaAtual&gt;Prevs!L$6,_tipo="Semanal"),
       AND(_mes&gt;AI$2,_tipo="Mensal")
      )), 0,
IF($G186&gt;0,INDEX($O$4:$Z$323,$G186,W$2),0)+IF($H186&gt;0,INDEX($O$4:$Z$323,$H186,W$2),0)+IF($I186&gt;0,INDEX($O$4:$Z$323,$I186,W$2),0)+IF($J186&gt;0,INDEX($O$4:$Z$323,$J186,W$2),0)+IF($K186&gt;0,INDEX($O$4:$Z$323,$K186,W$2),0)+IF($L186&gt;0,INDEX($O$4:$Z$323,$L186,W$2),0))</f>
        <v>0</v>
      </c>
      <c r="AJ186" s="259">
        <f>IF(AND(NOT(_incrementaisPassadas),
      OR(
       AND(_semanaAtual&gt;Prevs!M$6,_tipo="Semanal"),
       AND(_mes&gt;AJ$2,_tipo="Mensal")
      )), 0,
IF($G186&gt;0,INDEX($O$4:$Z$323,$G186,X$2),0)+IF($H186&gt;0,INDEX($O$4:$Z$323,$H186,X$2),0)+IF($I186&gt;0,INDEX($O$4:$Z$323,$I186,X$2),0)+IF($J186&gt;0,INDEX($O$4:$Z$323,$J186,X$2),0)+IF($K186&gt;0,INDEX($O$4:$Z$323,$K186,X$2),0)+IF($L186&gt;0,INDEX($O$4:$Z$323,$L186,X$2),0))</f>
        <v>0</v>
      </c>
      <c r="AK186" s="259">
        <f>IF(AND(NOT(_incrementaisPassadas),
      OR(
       AND(_semanaAtual&gt;Prevs!N$6,_tipo="Semanal"),
       AND(_mes&gt;AK$2,_tipo="Mensal")
      )), 0,
IF($G186&gt;0,INDEX($O$4:$Z$323,$G186,Y$2),0)+IF($H186&gt;0,INDEX($O$4:$Z$323,$H186,Y$2),0)+IF($I186&gt;0,INDEX($O$4:$Z$323,$I186,Y$2),0)+IF($J186&gt;0,INDEX($O$4:$Z$323,$J186,Y$2),0)+IF($K186&gt;0,INDEX($O$4:$Z$323,$K186,Y$2),0)+IF($L186&gt;0,INDEX($O$4:$Z$323,$L186,Y$2),0))</f>
        <v>0</v>
      </c>
      <c r="AL186" s="259">
        <f>IF(AND(NOT(_incrementaisPassadas),
      OR(
       AND(_semanaAtual&gt;Prevs!O$6,_tipo="Semanal"),
       AND(_mes&gt;AL$2,_tipo="Mensal")
      )), 0,
IF($G186&gt;0,INDEX($O$4:$Z$323,$G186,Z$2),0)+IF($H186&gt;0,INDEX($O$4:$Z$323,$H186,Z$2),0)+IF($I186&gt;0,INDEX($O$4:$Z$323,$I186,Z$2),0)+IF($J186&gt;0,INDEX($O$4:$Z$323,$J186,Z$2),0)+IF($K186&gt;0,INDEX($O$4:$Z$323,$K186,Z$2),0)+IF($L186&gt;0,INDEX($O$4:$Z$323,$L186,Z$2),0))</f>
        <v>0</v>
      </c>
      <c r="AM186" s="113">
        <f t="shared" si="24"/>
        <v>164</v>
      </c>
      <c r="AN186">
        <f t="shared" si="25"/>
        <v>125</v>
      </c>
      <c r="AO186">
        <f t="shared" si="26"/>
        <v>113</v>
      </c>
      <c r="AP186">
        <f t="shared" si="27"/>
        <v>82</v>
      </c>
      <c r="AQ186">
        <f t="shared" si="28"/>
        <v>61</v>
      </c>
      <c r="AR186">
        <f t="shared" si="29"/>
        <v>52</v>
      </c>
      <c r="AS186">
        <f t="shared" si="30"/>
        <v>46</v>
      </c>
      <c r="AT186">
        <f t="shared" si="31"/>
        <v>41</v>
      </c>
      <c r="AU186">
        <f t="shared" si="32"/>
        <v>41</v>
      </c>
      <c r="AV186">
        <f t="shared" si="33"/>
        <v>51</v>
      </c>
      <c r="AW186">
        <f t="shared" si="34"/>
        <v>85</v>
      </c>
      <c r="AX186">
        <f t="shared" si="35"/>
        <v>141</v>
      </c>
      <c r="BC186" s="259">
        <v>262</v>
      </c>
    </row>
    <row r="187" spans="1:55" hidden="1" x14ac:dyDescent="0.25">
      <c r="A187" s="113">
        <v>184</v>
      </c>
      <c r="B187" s="176"/>
      <c r="C187" s="113">
        <v>0</v>
      </c>
      <c r="D187" s="113">
        <v>0</v>
      </c>
      <c r="E187" s="113" t="s">
        <v>686</v>
      </c>
      <c r="F187" s="113" t="s">
        <v>686</v>
      </c>
      <c r="G187" s="357"/>
      <c r="H187" s="357"/>
      <c r="N187" s="113">
        <f>MATCH(A187,Entrada!$A$53:$A$372,0)</f>
        <v>184</v>
      </c>
      <c r="O187">
        <f>IF(NOT(ISNA($N187)),INDEX(Entrada!$C$53:$N$372,$N187,O$2),0)</f>
        <v>0</v>
      </c>
      <c r="P187">
        <f>IF(NOT(ISNA($N187)),INDEX(Entrada!$C$53:$N$372,$N187,P$2),0)</f>
        <v>0</v>
      </c>
      <c r="Q187">
        <f>IF(NOT(ISNA($N187)),INDEX(Entrada!$C$53:$N$372,$N187,Q$2),0)</f>
        <v>0</v>
      </c>
      <c r="R187">
        <f>IF(NOT(ISNA($N187)),INDEX(Entrada!$C$53:$N$372,$N187,R$2),0)</f>
        <v>0</v>
      </c>
      <c r="S187">
        <f>IF(NOT(ISNA($N187)),INDEX(Entrada!$C$53:$N$372,$N187,S$2),0)</f>
        <v>0</v>
      </c>
      <c r="T187">
        <f>IF(NOT(ISNA($N187)),INDEX(Entrada!$C$53:$N$372,$N187,T$2),0)</f>
        <v>0</v>
      </c>
      <c r="U187">
        <f>IF(NOT(ISNA($N187)),INDEX(Entrada!$C$53:$N$372,$N187,U$2),0)</f>
        <v>0</v>
      </c>
      <c r="V187" s="192">
        <f>IF(NOT(ISNA($N187)),INDEX(Entrada!$C$53:$N$372,$N187,V$2),0)</f>
        <v>0</v>
      </c>
      <c r="W187" s="192">
        <f>IF(NOT(ISNA($N187)),INDEX(Entrada!$C$53:$N$372,$N187,W$2),0)</f>
        <v>0</v>
      </c>
      <c r="X187" s="192">
        <f>IF(NOT(ISNA($N187)),INDEX(Entrada!$C$53:$N$372,$N187,X$2),0)</f>
        <v>0</v>
      </c>
      <c r="Y187" s="192">
        <f>IF(NOT(ISNA($N187)),INDEX(Entrada!$C$53:$N$372,$N187,Y$2),0)</f>
        <v>0</v>
      </c>
      <c r="Z187" s="192">
        <f>IF(NOT(ISNA($N187)),INDEX(Entrada!$C$53:$N$372,$N187,Z$2),0)</f>
        <v>0</v>
      </c>
      <c r="AA187" s="259">
        <f>IF(AND(NOT(_incrementaisPassadas),
      OR(
       AND(_semanaAtual&gt;Prevs!D$6,_tipo="Semanal"),
       AND(_mes&gt;AA$2,_tipo="Mensal")
      )), 0,
IF($G187&gt;0,INDEX($O$4:$Z$323,$G187,O$2),0)+IF($H187&gt;0,INDEX($O$4:$Z$323,$H187,O$2),0)+IF($I187&gt;0,INDEX($O$4:$Z$323,$I187,O$2),0)+IF($J187&gt;0,INDEX($O$4:$Z$323,$J187,O$2),0)+IF($K187&gt;0,INDEX($O$4:$Z$323,$K187,O$2),0)+IF($L187&gt;0,INDEX($O$4:$Z$323,$L187,O$2),0))</f>
        <v>0</v>
      </c>
      <c r="AB187" s="259">
        <f>IF(AND(NOT(_incrementaisPassadas),
      OR(
       AND(_semanaAtual&gt;Prevs!E$6,_tipo="Semanal"),
       AND(_mes&gt;AB$2,_tipo="Mensal")
      )), 0,
IF($G187&gt;0,INDEX($O$4:$Z$323,$G187,P$2),0)+IF($H187&gt;0,INDEX($O$4:$Z$323,$H187,P$2),0)+IF($I187&gt;0,INDEX($O$4:$Z$323,$I187,P$2),0)+IF($J187&gt;0,INDEX($O$4:$Z$323,$J187,P$2),0)+IF($K187&gt;0,INDEX($O$4:$Z$323,$K187,P$2),0)+IF($L187&gt;0,INDEX($O$4:$Z$323,$L187,P$2),0))</f>
        <v>0</v>
      </c>
      <c r="AC187" s="259">
        <f>IF(AND(NOT(_incrementaisPassadas),
      OR(
       AND(_semanaAtual&gt;Prevs!F$6,_tipo="Semanal"),
       AND(_mes&gt;AC$2,_tipo="Mensal")
      )), 0,
IF($G187&gt;0,INDEX($O$4:$Z$323,$G187,Q$2),0)+IF($H187&gt;0,INDEX($O$4:$Z$323,$H187,Q$2),0)+IF($I187&gt;0,INDEX($O$4:$Z$323,$I187,Q$2),0)+IF($J187&gt;0,INDEX($O$4:$Z$323,$J187,Q$2),0)+IF($K187&gt;0,INDEX($O$4:$Z$323,$K187,Q$2),0)+IF($L187&gt;0,INDEX($O$4:$Z$323,$L187,Q$2),0))</f>
        <v>0</v>
      </c>
      <c r="AD187" s="259">
        <f>IF(AND(NOT(_incrementaisPassadas),
      OR(
       AND(_semanaAtual&gt;Prevs!G$6,_tipo="Semanal"),
       AND(_mes&gt;AD$2,_tipo="Mensal")
      )), 0,
IF($G187&gt;0,INDEX($O$4:$Z$323,$G187,R$2),0)+IF($H187&gt;0,INDEX($O$4:$Z$323,$H187,R$2),0)+IF($I187&gt;0,INDEX($O$4:$Z$323,$I187,R$2),0)+IF($J187&gt;0,INDEX($O$4:$Z$323,$J187,R$2),0)+IF($K187&gt;0,INDEX($O$4:$Z$323,$K187,R$2),0)+IF($L187&gt;0,INDEX($O$4:$Z$323,$L187,R$2),0))</f>
        <v>0</v>
      </c>
      <c r="AE187" s="259">
        <f>IF(AND(NOT(_incrementaisPassadas),
      OR(
       AND(_semanaAtual&gt;Prevs!H$6,_tipo="Semanal"),
       AND(_mes&gt;AE$2,_tipo="Mensal")
      )), 0,
IF($G187&gt;0,INDEX($O$4:$Z$323,$G187,S$2),0)+IF($H187&gt;0,INDEX($O$4:$Z$323,$H187,S$2),0)+IF($I187&gt;0,INDEX($O$4:$Z$323,$I187,S$2),0)+IF($J187&gt;0,INDEX($O$4:$Z$323,$J187,S$2),0)+IF($K187&gt;0,INDEX($O$4:$Z$323,$K187,S$2),0)+IF($L187&gt;0,INDEX($O$4:$Z$323,$L187,S$2),0))</f>
        <v>0</v>
      </c>
      <c r="AF187" s="259">
        <f>IF(AND(NOT(_incrementaisPassadas),
      OR(
       AND(_semanaAtual&gt;Prevs!I$6,_tipo="Semanal"),
       AND(_mes&gt;AF$2,_tipo="Mensal")
      )), 0,
IF($G187&gt;0,INDEX($O$4:$Z$323,$G187,T$2),0)+IF($H187&gt;0,INDEX($O$4:$Z$323,$H187,T$2),0)+IF($I187&gt;0,INDEX($O$4:$Z$323,$I187,T$2),0)+IF($J187&gt;0,INDEX($O$4:$Z$323,$J187,T$2),0)+IF($K187&gt;0,INDEX($O$4:$Z$323,$K187,T$2),0)+IF($L187&gt;0,INDEX($O$4:$Z$323,$L187,T$2),0))</f>
        <v>0</v>
      </c>
      <c r="AG187" s="259">
        <f>IF(AND(NOT(_incrementaisPassadas),
      OR(
       AND(_semanaAtual&gt;Prevs!J$6,_tipo="Semanal"),
       AND(_mes&gt;AG$2,_tipo="Mensal")
      )), 0,
IF($G187&gt;0,INDEX($O$4:$Z$323,$G187,U$2),0)+IF($H187&gt;0,INDEX($O$4:$Z$323,$H187,U$2),0)+IF($I187&gt;0,INDEX($O$4:$Z$323,$I187,U$2),0)+IF($J187&gt;0,INDEX($O$4:$Z$323,$J187,U$2),0)+IF($K187&gt;0,INDEX($O$4:$Z$323,$K187,U$2),0)+IF($L187&gt;0,INDEX($O$4:$Z$323,$L187,U$2),0))</f>
        <v>0</v>
      </c>
      <c r="AH187" s="259">
        <f>IF(AND(NOT(_incrementaisPassadas),
      OR(
       AND(_semanaAtual&gt;Prevs!K$6,_tipo="Semanal"),
       AND(_mes&gt;AH$2,_tipo="Mensal")
      )), 0,
IF($G187&gt;0,INDEX($O$4:$Z$323,$G187,V$2),0)+IF($H187&gt;0,INDEX($O$4:$Z$323,$H187,V$2),0)+IF($I187&gt;0,INDEX($O$4:$Z$323,$I187,V$2),0)+IF($J187&gt;0,INDEX($O$4:$Z$323,$J187,V$2),0)+IF($K187&gt;0,INDEX($O$4:$Z$323,$K187,V$2),0)+IF($L187&gt;0,INDEX($O$4:$Z$323,$L187,V$2),0))</f>
        <v>0</v>
      </c>
      <c r="AI187" s="259">
        <f>IF(AND(NOT(_incrementaisPassadas),
      OR(
       AND(_semanaAtual&gt;Prevs!L$6,_tipo="Semanal"),
       AND(_mes&gt;AI$2,_tipo="Mensal")
      )), 0,
IF($G187&gt;0,INDEX($O$4:$Z$323,$G187,W$2),0)+IF($H187&gt;0,INDEX($O$4:$Z$323,$H187,W$2),0)+IF($I187&gt;0,INDEX($O$4:$Z$323,$I187,W$2),0)+IF($J187&gt;0,INDEX($O$4:$Z$323,$J187,W$2),0)+IF($K187&gt;0,INDEX($O$4:$Z$323,$K187,W$2),0)+IF($L187&gt;0,INDEX($O$4:$Z$323,$L187,W$2),0))</f>
        <v>0</v>
      </c>
      <c r="AJ187" s="259">
        <f>IF(AND(NOT(_incrementaisPassadas),
      OR(
       AND(_semanaAtual&gt;Prevs!M$6,_tipo="Semanal"),
       AND(_mes&gt;AJ$2,_tipo="Mensal")
      )), 0,
IF($G187&gt;0,INDEX($O$4:$Z$323,$G187,X$2),0)+IF($H187&gt;0,INDEX($O$4:$Z$323,$H187,X$2),0)+IF($I187&gt;0,INDEX($O$4:$Z$323,$I187,X$2),0)+IF($J187&gt;0,INDEX($O$4:$Z$323,$J187,X$2),0)+IF($K187&gt;0,INDEX($O$4:$Z$323,$K187,X$2),0)+IF($L187&gt;0,INDEX($O$4:$Z$323,$L187,X$2),0))</f>
        <v>0</v>
      </c>
      <c r="AK187" s="259">
        <f>IF(AND(NOT(_incrementaisPassadas),
      OR(
       AND(_semanaAtual&gt;Prevs!N$6,_tipo="Semanal"),
       AND(_mes&gt;AK$2,_tipo="Mensal")
      )), 0,
IF($G187&gt;0,INDEX($O$4:$Z$323,$G187,Y$2),0)+IF($H187&gt;0,INDEX($O$4:$Z$323,$H187,Y$2),0)+IF($I187&gt;0,INDEX($O$4:$Z$323,$I187,Y$2),0)+IF($J187&gt;0,INDEX($O$4:$Z$323,$J187,Y$2),0)+IF($K187&gt;0,INDEX($O$4:$Z$323,$K187,Y$2),0)+IF($L187&gt;0,INDEX($O$4:$Z$323,$L187,Y$2),0))</f>
        <v>0</v>
      </c>
      <c r="AL187" s="259">
        <f>IF(AND(NOT(_incrementaisPassadas),
      OR(
       AND(_semanaAtual&gt;Prevs!O$6,_tipo="Semanal"),
       AND(_mes&gt;AL$2,_tipo="Mensal")
      )), 0,
IF($G187&gt;0,INDEX($O$4:$Z$323,$G187,Z$2),0)+IF($H187&gt;0,INDEX($O$4:$Z$323,$H187,Z$2),0)+IF($I187&gt;0,INDEX($O$4:$Z$323,$I187,Z$2),0)+IF($J187&gt;0,INDEX($O$4:$Z$323,$J187,Z$2),0)+IF($K187&gt;0,INDEX($O$4:$Z$323,$K187,Z$2),0)+IF($L187&gt;0,INDEX($O$4:$Z$323,$L187,Z$2),0))</f>
        <v>0</v>
      </c>
      <c r="AM187" s="113">
        <f t="shared" si="24"/>
        <v>0</v>
      </c>
      <c r="AN187">
        <f t="shared" si="25"/>
        <v>0</v>
      </c>
      <c r="AO187">
        <f t="shared" si="26"/>
        <v>0</v>
      </c>
      <c r="AP187">
        <f t="shared" si="27"/>
        <v>0</v>
      </c>
      <c r="AQ187">
        <f t="shared" si="28"/>
        <v>0</v>
      </c>
      <c r="AR187">
        <f t="shared" si="29"/>
        <v>0</v>
      </c>
      <c r="AS187">
        <f t="shared" si="30"/>
        <v>0</v>
      </c>
      <c r="AT187">
        <f t="shared" si="31"/>
        <v>0</v>
      </c>
      <c r="AU187">
        <f t="shared" si="32"/>
        <v>0</v>
      </c>
      <c r="AV187">
        <f t="shared" si="33"/>
        <v>0</v>
      </c>
      <c r="AW187">
        <f t="shared" si="34"/>
        <v>0</v>
      </c>
      <c r="AX187">
        <f t="shared" si="35"/>
        <v>0</v>
      </c>
    </row>
    <row r="188" spans="1:55" hidden="1" x14ac:dyDescent="0.25">
      <c r="A188" s="113">
        <v>185</v>
      </c>
      <c r="B188" s="176"/>
      <c r="C188" s="113">
        <v>0</v>
      </c>
      <c r="D188" s="113">
        <v>0</v>
      </c>
      <c r="E188" s="113" t="s">
        <v>686</v>
      </c>
      <c r="F188" s="113" t="s">
        <v>686</v>
      </c>
      <c r="G188" s="357"/>
      <c r="H188" s="357"/>
      <c r="N188" s="113">
        <f>MATCH(A188,Entrada!$A$53:$A$372,0)</f>
        <v>185</v>
      </c>
      <c r="O188">
        <f>IF(NOT(ISNA($N188)),INDEX(Entrada!$C$53:$N$372,$N188,O$2),0)</f>
        <v>0</v>
      </c>
      <c r="P188">
        <f>IF(NOT(ISNA($N188)),INDEX(Entrada!$C$53:$N$372,$N188,P$2),0)</f>
        <v>0</v>
      </c>
      <c r="Q188">
        <f>IF(NOT(ISNA($N188)),INDEX(Entrada!$C$53:$N$372,$N188,Q$2),0)</f>
        <v>0</v>
      </c>
      <c r="R188">
        <f>IF(NOT(ISNA($N188)),INDEX(Entrada!$C$53:$N$372,$N188,R$2),0)</f>
        <v>0</v>
      </c>
      <c r="S188">
        <f>IF(NOT(ISNA($N188)),INDEX(Entrada!$C$53:$N$372,$N188,S$2),0)</f>
        <v>0</v>
      </c>
      <c r="T188">
        <f>IF(NOT(ISNA($N188)),INDEX(Entrada!$C$53:$N$372,$N188,T$2),0)</f>
        <v>0</v>
      </c>
      <c r="U188">
        <f>IF(NOT(ISNA($N188)),INDEX(Entrada!$C$53:$N$372,$N188,U$2),0)</f>
        <v>0</v>
      </c>
      <c r="V188" s="192">
        <f>IF(NOT(ISNA($N188)),INDEX(Entrada!$C$53:$N$372,$N188,V$2),0)</f>
        <v>0</v>
      </c>
      <c r="W188" s="192">
        <f>IF(NOT(ISNA($N188)),INDEX(Entrada!$C$53:$N$372,$N188,W$2),0)</f>
        <v>0</v>
      </c>
      <c r="X188" s="192">
        <f>IF(NOT(ISNA($N188)),INDEX(Entrada!$C$53:$N$372,$N188,X$2),0)</f>
        <v>0</v>
      </c>
      <c r="Y188" s="192">
        <f>IF(NOT(ISNA($N188)),INDEX(Entrada!$C$53:$N$372,$N188,Y$2),0)</f>
        <v>0</v>
      </c>
      <c r="Z188" s="192">
        <f>IF(NOT(ISNA($N188)),INDEX(Entrada!$C$53:$N$372,$N188,Z$2),0)</f>
        <v>0</v>
      </c>
      <c r="AA188" s="259">
        <f>IF(AND(NOT(_incrementaisPassadas),
      OR(
       AND(_semanaAtual&gt;Prevs!D$6,_tipo="Semanal"),
       AND(_mes&gt;AA$2,_tipo="Mensal")
      )), 0,
IF($G188&gt;0,INDEX($O$4:$Z$323,$G188,O$2),0)+IF($H188&gt;0,INDEX($O$4:$Z$323,$H188,O$2),0)+IF($I188&gt;0,INDEX($O$4:$Z$323,$I188,O$2),0)+IF($J188&gt;0,INDEX($O$4:$Z$323,$J188,O$2),0)+IF($K188&gt;0,INDEX($O$4:$Z$323,$K188,O$2),0)+IF($L188&gt;0,INDEX($O$4:$Z$323,$L188,O$2),0))</f>
        <v>0</v>
      </c>
      <c r="AB188" s="259">
        <f>IF(AND(NOT(_incrementaisPassadas),
      OR(
       AND(_semanaAtual&gt;Prevs!E$6,_tipo="Semanal"),
       AND(_mes&gt;AB$2,_tipo="Mensal")
      )), 0,
IF($G188&gt;0,INDEX($O$4:$Z$323,$G188,P$2),0)+IF($H188&gt;0,INDEX($O$4:$Z$323,$H188,P$2),0)+IF($I188&gt;0,INDEX($O$4:$Z$323,$I188,P$2),0)+IF($J188&gt;0,INDEX($O$4:$Z$323,$J188,P$2),0)+IF($K188&gt;0,INDEX($O$4:$Z$323,$K188,P$2),0)+IF($L188&gt;0,INDEX($O$4:$Z$323,$L188,P$2),0))</f>
        <v>0</v>
      </c>
      <c r="AC188" s="259">
        <f>IF(AND(NOT(_incrementaisPassadas),
      OR(
       AND(_semanaAtual&gt;Prevs!F$6,_tipo="Semanal"),
       AND(_mes&gt;AC$2,_tipo="Mensal")
      )), 0,
IF($G188&gt;0,INDEX($O$4:$Z$323,$G188,Q$2),0)+IF($H188&gt;0,INDEX($O$4:$Z$323,$H188,Q$2),0)+IF($I188&gt;0,INDEX($O$4:$Z$323,$I188,Q$2),0)+IF($J188&gt;0,INDEX($O$4:$Z$323,$J188,Q$2),0)+IF($K188&gt;0,INDEX($O$4:$Z$323,$K188,Q$2),0)+IF($L188&gt;0,INDEX($O$4:$Z$323,$L188,Q$2),0))</f>
        <v>0</v>
      </c>
      <c r="AD188" s="259">
        <f>IF(AND(NOT(_incrementaisPassadas),
      OR(
       AND(_semanaAtual&gt;Prevs!G$6,_tipo="Semanal"),
       AND(_mes&gt;AD$2,_tipo="Mensal")
      )), 0,
IF($G188&gt;0,INDEX($O$4:$Z$323,$G188,R$2),0)+IF($H188&gt;0,INDEX($O$4:$Z$323,$H188,R$2),0)+IF($I188&gt;0,INDEX($O$4:$Z$323,$I188,R$2),0)+IF($J188&gt;0,INDEX($O$4:$Z$323,$J188,R$2),0)+IF($K188&gt;0,INDEX($O$4:$Z$323,$K188,R$2),0)+IF($L188&gt;0,INDEX($O$4:$Z$323,$L188,R$2),0))</f>
        <v>0</v>
      </c>
      <c r="AE188" s="259">
        <f>IF(AND(NOT(_incrementaisPassadas),
      OR(
       AND(_semanaAtual&gt;Prevs!H$6,_tipo="Semanal"),
       AND(_mes&gt;AE$2,_tipo="Mensal")
      )), 0,
IF($G188&gt;0,INDEX($O$4:$Z$323,$G188,S$2),0)+IF($H188&gt;0,INDEX($O$4:$Z$323,$H188,S$2),0)+IF($I188&gt;0,INDEX($O$4:$Z$323,$I188,S$2),0)+IF($J188&gt;0,INDEX($O$4:$Z$323,$J188,S$2),0)+IF($K188&gt;0,INDEX($O$4:$Z$323,$K188,S$2),0)+IF($L188&gt;0,INDEX($O$4:$Z$323,$L188,S$2),0))</f>
        <v>0</v>
      </c>
      <c r="AF188" s="259">
        <f>IF(AND(NOT(_incrementaisPassadas),
      OR(
       AND(_semanaAtual&gt;Prevs!I$6,_tipo="Semanal"),
       AND(_mes&gt;AF$2,_tipo="Mensal")
      )), 0,
IF($G188&gt;0,INDEX($O$4:$Z$323,$G188,T$2),0)+IF($H188&gt;0,INDEX($O$4:$Z$323,$H188,T$2),0)+IF($I188&gt;0,INDEX($O$4:$Z$323,$I188,T$2),0)+IF($J188&gt;0,INDEX($O$4:$Z$323,$J188,T$2),0)+IF($K188&gt;0,INDEX($O$4:$Z$323,$K188,T$2),0)+IF($L188&gt;0,INDEX($O$4:$Z$323,$L188,T$2),0))</f>
        <v>0</v>
      </c>
      <c r="AG188" s="259">
        <f>IF(AND(NOT(_incrementaisPassadas),
      OR(
       AND(_semanaAtual&gt;Prevs!J$6,_tipo="Semanal"),
       AND(_mes&gt;AG$2,_tipo="Mensal")
      )), 0,
IF($G188&gt;0,INDEX($O$4:$Z$323,$G188,U$2),0)+IF($H188&gt;0,INDEX($O$4:$Z$323,$H188,U$2),0)+IF($I188&gt;0,INDEX($O$4:$Z$323,$I188,U$2),0)+IF($J188&gt;0,INDEX($O$4:$Z$323,$J188,U$2),0)+IF($K188&gt;0,INDEX($O$4:$Z$323,$K188,U$2),0)+IF($L188&gt;0,INDEX($O$4:$Z$323,$L188,U$2),0))</f>
        <v>0</v>
      </c>
      <c r="AH188" s="259">
        <f>IF(AND(NOT(_incrementaisPassadas),
      OR(
       AND(_semanaAtual&gt;Prevs!K$6,_tipo="Semanal"),
       AND(_mes&gt;AH$2,_tipo="Mensal")
      )), 0,
IF($G188&gt;0,INDEX($O$4:$Z$323,$G188,V$2),0)+IF($H188&gt;0,INDEX($O$4:$Z$323,$H188,V$2),0)+IF($I188&gt;0,INDEX($O$4:$Z$323,$I188,V$2),0)+IF($J188&gt;0,INDEX($O$4:$Z$323,$J188,V$2),0)+IF($K188&gt;0,INDEX($O$4:$Z$323,$K188,V$2),0)+IF($L188&gt;0,INDEX($O$4:$Z$323,$L188,V$2),0))</f>
        <v>0</v>
      </c>
      <c r="AI188" s="259">
        <f>IF(AND(NOT(_incrementaisPassadas),
      OR(
       AND(_semanaAtual&gt;Prevs!L$6,_tipo="Semanal"),
       AND(_mes&gt;AI$2,_tipo="Mensal")
      )), 0,
IF($G188&gt;0,INDEX($O$4:$Z$323,$G188,W$2),0)+IF($H188&gt;0,INDEX($O$4:$Z$323,$H188,W$2),0)+IF($I188&gt;0,INDEX($O$4:$Z$323,$I188,W$2),0)+IF($J188&gt;0,INDEX($O$4:$Z$323,$J188,W$2),0)+IF($K188&gt;0,INDEX($O$4:$Z$323,$K188,W$2),0)+IF($L188&gt;0,INDEX($O$4:$Z$323,$L188,W$2),0))</f>
        <v>0</v>
      </c>
      <c r="AJ188" s="259">
        <f>IF(AND(NOT(_incrementaisPassadas),
      OR(
       AND(_semanaAtual&gt;Prevs!M$6,_tipo="Semanal"),
       AND(_mes&gt;AJ$2,_tipo="Mensal")
      )), 0,
IF($G188&gt;0,INDEX($O$4:$Z$323,$G188,X$2),0)+IF($H188&gt;0,INDEX($O$4:$Z$323,$H188,X$2),0)+IF($I188&gt;0,INDEX($O$4:$Z$323,$I188,X$2),0)+IF($J188&gt;0,INDEX($O$4:$Z$323,$J188,X$2),0)+IF($K188&gt;0,INDEX($O$4:$Z$323,$K188,X$2),0)+IF($L188&gt;0,INDEX($O$4:$Z$323,$L188,X$2),0))</f>
        <v>0</v>
      </c>
      <c r="AK188" s="259">
        <f>IF(AND(NOT(_incrementaisPassadas),
      OR(
       AND(_semanaAtual&gt;Prevs!N$6,_tipo="Semanal"),
       AND(_mes&gt;AK$2,_tipo="Mensal")
      )), 0,
IF($G188&gt;0,INDEX($O$4:$Z$323,$G188,Y$2),0)+IF($H188&gt;0,INDEX($O$4:$Z$323,$H188,Y$2),0)+IF($I188&gt;0,INDEX($O$4:$Z$323,$I188,Y$2),0)+IF($J188&gt;0,INDEX($O$4:$Z$323,$J188,Y$2),0)+IF($K188&gt;0,INDEX($O$4:$Z$323,$K188,Y$2),0)+IF($L188&gt;0,INDEX($O$4:$Z$323,$L188,Y$2),0))</f>
        <v>0</v>
      </c>
      <c r="AL188" s="259">
        <f>IF(AND(NOT(_incrementaisPassadas),
      OR(
       AND(_semanaAtual&gt;Prevs!O$6,_tipo="Semanal"),
       AND(_mes&gt;AL$2,_tipo="Mensal")
      )), 0,
IF($G188&gt;0,INDEX($O$4:$Z$323,$G188,Z$2),0)+IF($H188&gt;0,INDEX($O$4:$Z$323,$H188,Z$2),0)+IF($I188&gt;0,INDEX($O$4:$Z$323,$I188,Z$2),0)+IF($J188&gt;0,INDEX($O$4:$Z$323,$J188,Z$2),0)+IF($K188&gt;0,INDEX($O$4:$Z$323,$K188,Z$2),0)+IF($L188&gt;0,INDEX($O$4:$Z$323,$L188,Z$2),0))</f>
        <v>0</v>
      </c>
      <c r="AM188" s="113">
        <f t="shared" si="24"/>
        <v>0</v>
      </c>
      <c r="AN188">
        <f t="shared" si="25"/>
        <v>0</v>
      </c>
      <c r="AO188">
        <f t="shared" si="26"/>
        <v>0</v>
      </c>
      <c r="AP188">
        <f t="shared" si="27"/>
        <v>0</v>
      </c>
      <c r="AQ188">
        <f t="shared" si="28"/>
        <v>0</v>
      </c>
      <c r="AR188">
        <f t="shared" si="29"/>
        <v>0</v>
      </c>
      <c r="AS188">
        <f t="shared" si="30"/>
        <v>0</v>
      </c>
      <c r="AT188">
        <f t="shared" si="31"/>
        <v>0</v>
      </c>
      <c r="AU188">
        <f t="shared" si="32"/>
        <v>0</v>
      </c>
      <c r="AV188">
        <f t="shared" si="33"/>
        <v>0</v>
      </c>
      <c r="AW188">
        <f t="shared" si="34"/>
        <v>0</v>
      </c>
      <c r="AX188">
        <f t="shared" si="35"/>
        <v>0</v>
      </c>
    </row>
    <row r="189" spans="1:55" hidden="1" x14ac:dyDescent="0.25">
      <c r="A189" s="113">
        <v>186</v>
      </c>
      <c r="B189" s="176"/>
      <c r="C189" s="113">
        <v>0</v>
      </c>
      <c r="D189" s="113">
        <v>0</v>
      </c>
      <c r="E189" s="113" t="s">
        <v>686</v>
      </c>
      <c r="F189" s="113" t="s">
        <v>686</v>
      </c>
      <c r="G189" s="357"/>
      <c r="H189" s="357"/>
      <c r="N189" s="113">
        <f>MATCH(A189,Entrada!$A$53:$A$372,0)</f>
        <v>186</v>
      </c>
      <c r="O189">
        <f>IF(NOT(ISNA($N189)),INDEX(Entrada!$C$53:$N$372,$N189,O$2),0)</f>
        <v>0</v>
      </c>
      <c r="P189">
        <f>IF(NOT(ISNA($N189)),INDEX(Entrada!$C$53:$N$372,$N189,P$2),0)</f>
        <v>0</v>
      </c>
      <c r="Q189">
        <f>IF(NOT(ISNA($N189)),INDEX(Entrada!$C$53:$N$372,$N189,Q$2),0)</f>
        <v>0</v>
      </c>
      <c r="R189">
        <f>IF(NOT(ISNA($N189)),INDEX(Entrada!$C$53:$N$372,$N189,R$2),0)</f>
        <v>0</v>
      </c>
      <c r="S189">
        <f>IF(NOT(ISNA($N189)),INDEX(Entrada!$C$53:$N$372,$N189,S$2),0)</f>
        <v>0</v>
      </c>
      <c r="T189">
        <f>IF(NOT(ISNA($N189)),INDEX(Entrada!$C$53:$N$372,$N189,T$2),0)</f>
        <v>0</v>
      </c>
      <c r="U189">
        <f>IF(NOT(ISNA($N189)),INDEX(Entrada!$C$53:$N$372,$N189,U$2),0)</f>
        <v>0</v>
      </c>
      <c r="V189" s="192">
        <f>IF(NOT(ISNA($N189)),INDEX(Entrada!$C$53:$N$372,$N189,V$2),0)</f>
        <v>0</v>
      </c>
      <c r="W189" s="192">
        <f>IF(NOT(ISNA($N189)),INDEX(Entrada!$C$53:$N$372,$N189,W$2),0)</f>
        <v>0</v>
      </c>
      <c r="X189" s="192">
        <f>IF(NOT(ISNA($N189)),INDEX(Entrada!$C$53:$N$372,$N189,X$2),0)</f>
        <v>0</v>
      </c>
      <c r="Y189" s="192">
        <f>IF(NOT(ISNA($N189)),INDEX(Entrada!$C$53:$N$372,$N189,Y$2),0)</f>
        <v>0</v>
      </c>
      <c r="Z189" s="192">
        <f>IF(NOT(ISNA($N189)),INDEX(Entrada!$C$53:$N$372,$N189,Z$2),0)</f>
        <v>0</v>
      </c>
      <c r="AA189" s="259">
        <f>IF(AND(NOT(_incrementaisPassadas),
      OR(
       AND(_semanaAtual&gt;Prevs!D$6,_tipo="Semanal"),
       AND(_mes&gt;AA$2,_tipo="Mensal")
      )), 0,
IF($G189&gt;0,INDEX($O$4:$Z$323,$G189,O$2),0)+IF($H189&gt;0,INDEX($O$4:$Z$323,$H189,O$2),0)+IF($I189&gt;0,INDEX($O$4:$Z$323,$I189,O$2),0)+IF($J189&gt;0,INDEX($O$4:$Z$323,$J189,O$2),0)+IF($K189&gt;0,INDEX($O$4:$Z$323,$K189,O$2),0)+IF($L189&gt;0,INDEX($O$4:$Z$323,$L189,O$2),0))</f>
        <v>0</v>
      </c>
      <c r="AB189" s="259">
        <f>IF(AND(NOT(_incrementaisPassadas),
      OR(
       AND(_semanaAtual&gt;Prevs!E$6,_tipo="Semanal"),
       AND(_mes&gt;AB$2,_tipo="Mensal")
      )), 0,
IF($G189&gt;0,INDEX($O$4:$Z$323,$G189,P$2),0)+IF($H189&gt;0,INDEX($O$4:$Z$323,$H189,P$2),0)+IF($I189&gt;0,INDEX($O$4:$Z$323,$I189,P$2),0)+IF($J189&gt;0,INDEX($O$4:$Z$323,$J189,P$2),0)+IF($K189&gt;0,INDEX($O$4:$Z$323,$K189,P$2),0)+IF($L189&gt;0,INDEX($O$4:$Z$323,$L189,P$2),0))</f>
        <v>0</v>
      </c>
      <c r="AC189" s="259">
        <f>IF(AND(NOT(_incrementaisPassadas),
      OR(
       AND(_semanaAtual&gt;Prevs!F$6,_tipo="Semanal"),
       AND(_mes&gt;AC$2,_tipo="Mensal")
      )), 0,
IF($G189&gt;0,INDEX($O$4:$Z$323,$G189,Q$2),0)+IF($H189&gt;0,INDEX($O$4:$Z$323,$H189,Q$2),0)+IF($I189&gt;0,INDEX($O$4:$Z$323,$I189,Q$2),0)+IF($J189&gt;0,INDEX($O$4:$Z$323,$J189,Q$2),0)+IF($K189&gt;0,INDEX($O$4:$Z$323,$K189,Q$2),0)+IF($L189&gt;0,INDEX($O$4:$Z$323,$L189,Q$2),0))</f>
        <v>0</v>
      </c>
      <c r="AD189" s="259">
        <f>IF(AND(NOT(_incrementaisPassadas),
      OR(
       AND(_semanaAtual&gt;Prevs!G$6,_tipo="Semanal"),
       AND(_mes&gt;AD$2,_tipo="Mensal")
      )), 0,
IF($G189&gt;0,INDEX($O$4:$Z$323,$G189,R$2),0)+IF($H189&gt;0,INDEX($O$4:$Z$323,$H189,R$2),0)+IF($I189&gt;0,INDEX($O$4:$Z$323,$I189,R$2),0)+IF($J189&gt;0,INDEX($O$4:$Z$323,$J189,R$2),0)+IF($K189&gt;0,INDEX($O$4:$Z$323,$K189,R$2),0)+IF($L189&gt;0,INDEX($O$4:$Z$323,$L189,R$2),0))</f>
        <v>0</v>
      </c>
      <c r="AE189" s="259">
        <f>IF(AND(NOT(_incrementaisPassadas),
      OR(
       AND(_semanaAtual&gt;Prevs!H$6,_tipo="Semanal"),
       AND(_mes&gt;AE$2,_tipo="Mensal")
      )), 0,
IF($G189&gt;0,INDEX($O$4:$Z$323,$G189,S$2),0)+IF($H189&gt;0,INDEX($O$4:$Z$323,$H189,S$2),0)+IF($I189&gt;0,INDEX($O$4:$Z$323,$I189,S$2),0)+IF($J189&gt;0,INDEX($O$4:$Z$323,$J189,S$2),0)+IF($K189&gt;0,INDEX($O$4:$Z$323,$K189,S$2),0)+IF($L189&gt;0,INDEX($O$4:$Z$323,$L189,S$2),0))</f>
        <v>0</v>
      </c>
      <c r="AF189" s="259">
        <f>IF(AND(NOT(_incrementaisPassadas),
      OR(
       AND(_semanaAtual&gt;Prevs!I$6,_tipo="Semanal"),
       AND(_mes&gt;AF$2,_tipo="Mensal")
      )), 0,
IF($G189&gt;0,INDEX($O$4:$Z$323,$G189,T$2),0)+IF($H189&gt;0,INDEX($O$4:$Z$323,$H189,T$2),0)+IF($I189&gt;0,INDEX($O$4:$Z$323,$I189,T$2),0)+IF($J189&gt;0,INDEX($O$4:$Z$323,$J189,T$2),0)+IF($K189&gt;0,INDEX($O$4:$Z$323,$K189,T$2),0)+IF($L189&gt;0,INDEX($O$4:$Z$323,$L189,T$2),0))</f>
        <v>0</v>
      </c>
      <c r="AG189" s="259">
        <f>IF(AND(NOT(_incrementaisPassadas),
      OR(
       AND(_semanaAtual&gt;Prevs!J$6,_tipo="Semanal"),
       AND(_mes&gt;AG$2,_tipo="Mensal")
      )), 0,
IF($G189&gt;0,INDEX($O$4:$Z$323,$G189,U$2),0)+IF($H189&gt;0,INDEX($O$4:$Z$323,$H189,U$2),0)+IF($I189&gt;0,INDEX($O$4:$Z$323,$I189,U$2),0)+IF($J189&gt;0,INDEX($O$4:$Z$323,$J189,U$2),0)+IF($K189&gt;0,INDEX($O$4:$Z$323,$K189,U$2),0)+IF($L189&gt;0,INDEX($O$4:$Z$323,$L189,U$2),0))</f>
        <v>0</v>
      </c>
      <c r="AH189" s="259">
        <f>IF(AND(NOT(_incrementaisPassadas),
      OR(
       AND(_semanaAtual&gt;Prevs!K$6,_tipo="Semanal"),
       AND(_mes&gt;AH$2,_tipo="Mensal")
      )), 0,
IF($G189&gt;0,INDEX($O$4:$Z$323,$G189,V$2),0)+IF($H189&gt;0,INDEX($O$4:$Z$323,$H189,V$2),0)+IF($I189&gt;0,INDEX($O$4:$Z$323,$I189,V$2),0)+IF($J189&gt;0,INDEX($O$4:$Z$323,$J189,V$2),0)+IF($K189&gt;0,INDEX($O$4:$Z$323,$K189,V$2),0)+IF($L189&gt;0,INDEX($O$4:$Z$323,$L189,V$2),0))</f>
        <v>0</v>
      </c>
      <c r="AI189" s="259">
        <f>IF(AND(NOT(_incrementaisPassadas),
      OR(
       AND(_semanaAtual&gt;Prevs!L$6,_tipo="Semanal"),
       AND(_mes&gt;AI$2,_tipo="Mensal")
      )), 0,
IF($G189&gt;0,INDEX($O$4:$Z$323,$G189,W$2),0)+IF($H189&gt;0,INDEX($O$4:$Z$323,$H189,W$2),0)+IF($I189&gt;0,INDEX($O$4:$Z$323,$I189,W$2),0)+IF($J189&gt;0,INDEX($O$4:$Z$323,$J189,W$2),0)+IF($K189&gt;0,INDEX($O$4:$Z$323,$K189,W$2),0)+IF($L189&gt;0,INDEX($O$4:$Z$323,$L189,W$2),0))</f>
        <v>0</v>
      </c>
      <c r="AJ189" s="259">
        <f>IF(AND(NOT(_incrementaisPassadas),
      OR(
       AND(_semanaAtual&gt;Prevs!M$6,_tipo="Semanal"),
       AND(_mes&gt;AJ$2,_tipo="Mensal")
      )), 0,
IF($G189&gt;0,INDEX($O$4:$Z$323,$G189,X$2),0)+IF($H189&gt;0,INDEX($O$4:$Z$323,$H189,X$2),0)+IF($I189&gt;0,INDEX($O$4:$Z$323,$I189,X$2),0)+IF($J189&gt;0,INDEX($O$4:$Z$323,$J189,X$2),0)+IF($K189&gt;0,INDEX($O$4:$Z$323,$K189,X$2),0)+IF($L189&gt;0,INDEX($O$4:$Z$323,$L189,X$2),0))</f>
        <v>0</v>
      </c>
      <c r="AK189" s="259">
        <f>IF(AND(NOT(_incrementaisPassadas),
      OR(
       AND(_semanaAtual&gt;Prevs!N$6,_tipo="Semanal"),
       AND(_mes&gt;AK$2,_tipo="Mensal")
      )), 0,
IF($G189&gt;0,INDEX($O$4:$Z$323,$G189,Y$2),0)+IF($H189&gt;0,INDEX($O$4:$Z$323,$H189,Y$2),0)+IF($I189&gt;0,INDEX($O$4:$Z$323,$I189,Y$2),0)+IF($J189&gt;0,INDEX($O$4:$Z$323,$J189,Y$2),0)+IF($K189&gt;0,INDEX($O$4:$Z$323,$K189,Y$2),0)+IF($L189&gt;0,INDEX($O$4:$Z$323,$L189,Y$2),0))</f>
        <v>0</v>
      </c>
      <c r="AL189" s="259">
        <f>IF(AND(NOT(_incrementaisPassadas),
      OR(
       AND(_semanaAtual&gt;Prevs!O$6,_tipo="Semanal"),
       AND(_mes&gt;AL$2,_tipo="Mensal")
      )), 0,
IF($G189&gt;0,INDEX($O$4:$Z$323,$G189,Z$2),0)+IF($H189&gt;0,INDEX($O$4:$Z$323,$H189,Z$2),0)+IF($I189&gt;0,INDEX($O$4:$Z$323,$I189,Z$2),0)+IF($J189&gt;0,INDEX($O$4:$Z$323,$J189,Z$2),0)+IF($K189&gt;0,INDEX($O$4:$Z$323,$K189,Z$2),0)+IF($L189&gt;0,INDEX($O$4:$Z$323,$L189,Z$2),0))</f>
        <v>0</v>
      </c>
      <c r="AM189" s="113">
        <f t="shared" si="24"/>
        <v>0</v>
      </c>
      <c r="AN189">
        <f t="shared" si="25"/>
        <v>0</v>
      </c>
      <c r="AO189">
        <f t="shared" si="26"/>
        <v>0</v>
      </c>
      <c r="AP189">
        <f t="shared" si="27"/>
        <v>0</v>
      </c>
      <c r="AQ189">
        <f t="shared" si="28"/>
        <v>0</v>
      </c>
      <c r="AR189">
        <f t="shared" si="29"/>
        <v>0</v>
      </c>
      <c r="AS189">
        <f t="shared" si="30"/>
        <v>0</v>
      </c>
      <c r="AT189">
        <f t="shared" si="31"/>
        <v>0</v>
      </c>
      <c r="AU189">
        <f t="shared" si="32"/>
        <v>0</v>
      </c>
      <c r="AV189">
        <f t="shared" si="33"/>
        <v>0</v>
      </c>
      <c r="AW189">
        <f t="shared" si="34"/>
        <v>0</v>
      </c>
      <c r="AX189">
        <f t="shared" si="35"/>
        <v>0</v>
      </c>
    </row>
    <row r="190" spans="1:55" hidden="1" x14ac:dyDescent="0.25">
      <c r="A190" s="113">
        <v>187</v>
      </c>
      <c r="B190" s="176" t="s">
        <v>622</v>
      </c>
      <c r="C190" s="113">
        <v>1931</v>
      </c>
      <c r="D190" s="113">
        <v>2013</v>
      </c>
      <c r="E190" s="177" t="s">
        <v>686</v>
      </c>
      <c r="F190" s="177" t="s">
        <v>686</v>
      </c>
      <c r="G190" s="357"/>
      <c r="H190" s="357"/>
      <c r="N190" s="113">
        <f>MATCH(A190,Entrada!$A$53:$A$372,0)</f>
        <v>187</v>
      </c>
      <c r="O190">
        <f>IF(NOT(ISNA($N190)),INDEX(Entrada!$C$53:$N$372,$N190,O$2),0)</f>
        <v>122</v>
      </c>
      <c r="P190">
        <f>IF(NOT(ISNA($N190)),INDEX(Entrada!$C$53:$N$372,$N190,P$2),0)</f>
        <v>123</v>
      </c>
      <c r="Q190">
        <f>IF(NOT(ISNA($N190)),INDEX(Entrada!$C$53:$N$372,$N190,Q$2),0)</f>
        <v>122</v>
      </c>
      <c r="R190">
        <f>IF(NOT(ISNA($N190)),INDEX(Entrada!$C$53:$N$372,$N190,R$2),0)</f>
        <v>101</v>
      </c>
      <c r="S190">
        <f>IF(NOT(ISNA($N190)),INDEX(Entrada!$C$53:$N$372,$N190,S$2),0)</f>
        <v>87</v>
      </c>
      <c r="T190">
        <f>IF(NOT(ISNA($N190)),INDEX(Entrada!$C$53:$N$372,$N190,T$2),0)</f>
        <v>77</v>
      </c>
      <c r="U190">
        <f>IF(NOT(ISNA($N190)),INDEX(Entrada!$C$53:$N$372,$N190,U$2),0)</f>
        <v>68</v>
      </c>
      <c r="V190" s="192">
        <f>IF(NOT(ISNA($N190)),INDEX(Entrada!$C$53:$N$372,$N190,V$2),0)</f>
        <v>62</v>
      </c>
      <c r="W190" s="192">
        <f>IF(NOT(ISNA($N190)),INDEX(Entrada!$C$53:$N$372,$N190,W$2),0)</f>
        <v>61</v>
      </c>
      <c r="X190" s="192">
        <f>IF(NOT(ISNA($N190)),INDEX(Entrada!$C$53:$N$372,$N190,X$2),0)</f>
        <v>68</v>
      </c>
      <c r="Y190" s="192">
        <f>IF(NOT(ISNA($N190)),INDEX(Entrada!$C$53:$N$372,$N190,Y$2),0)</f>
        <v>86</v>
      </c>
      <c r="Z190" s="192">
        <f>IF(NOT(ISNA($N190)),INDEX(Entrada!$C$53:$N$372,$N190,Z$2),0)</f>
        <v>112</v>
      </c>
      <c r="AA190" s="259">
        <f>IF(AND(NOT(_incrementaisPassadas),
      OR(
       AND(_semanaAtual&gt;Prevs!D$6,_tipo="Semanal"),
       AND(_mes&gt;AA$2,_tipo="Mensal")
      )), 0,
IF($G190&gt;0,INDEX($O$4:$Z$323,$G190,O$2),0)+IF($H190&gt;0,INDEX($O$4:$Z$323,$H190,O$2),0)+IF($I190&gt;0,INDEX($O$4:$Z$323,$I190,O$2),0)+IF($J190&gt;0,INDEX($O$4:$Z$323,$J190,O$2),0)+IF($K190&gt;0,INDEX($O$4:$Z$323,$K190,O$2),0)+IF($L190&gt;0,INDEX($O$4:$Z$323,$L190,O$2),0))</f>
        <v>0</v>
      </c>
      <c r="AB190" s="259">
        <f>IF(AND(NOT(_incrementaisPassadas),
      OR(
       AND(_semanaAtual&gt;Prevs!E$6,_tipo="Semanal"),
       AND(_mes&gt;AB$2,_tipo="Mensal")
      )), 0,
IF($G190&gt;0,INDEX($O$4:$Z$323,$G190,P$2),0)+IF($H190&gt;0,INDEX($O$4:$Z$323,$H190,P$2),0)+IF($I190&gt;0,INDEX($O$4:$Z$323,$I190,P$2),0)+IF($J190&gt;0,INDEX($O$4:$Z$323,$J190,P$2),0)+IF($K190&gt;0,INDEX($O$4:$Z$323,$K190,P$2),0)+IF($L190&gt;0,INDEX($O$4:$Z$323,$L190,P$2),0))</f>
        <v>0</v>
      </c>
      <c r="AC190" s="259">
        <f>IF(AND(NOT(_incrementaisPassadas),
      OR(
       AND(_semanaAtual&gt;Prevs!F$6,_tipo="Semanal"),
       AND(_mes&gt;AC$2,_tipo="Mensal")
      )), 0,
IF($G190&gt;0,INDEX($O$4:$Z$323,$G190,Q$2),0)+IF($H190&gt;0,INDEX($O$4:$Z$323,$H190,Q$2),0)+IF($I190&gt;0,INDEX($O$4:$Z$323,$I190,Q$2),0)+IF($J190&gt;0,INDEX($O$4:$Z$323,$J190,Q$2),0)+IF($K190&gt;0,INDEX($O$4:$Z$323,$K190,Q$2),0)+IF($L190&gt;0,INDEX($O$4:$Z$323,$L190,Q$2),0))</f>
        <v>0</v>
      </c>
      <c r="AD190" s="259">
        <f>IF(AND(NOT(_incrementaisPassadas),
      OR(
       AND(_semanaAtual&gt;Prevs!G$6,_tipo="Semanal"),
       AND(_mes&gt;AD$2,_tipo="Mensal")
      )), 0,
IF($G190&gt;0,INDEX($O$4:$Z$323,$G190,R$2),0)+IF($H190&gt;0,INDEX($O$4:$Z$323,$H190,R$2),0)+IF($I190&gt;0,INDEX($O$4:$Z$323,$I190,R$2),0)+IF($J190&gt;0,INDEX($O$4:$Z$323,$J190,R$2),0)+IF($K190&gt;0,INDEX($O$4:$Z$323,$K190,R$2),0)+IF($L190&gt;0,INDEX($O$4:$Z$323,$L190,R$2),0))</f>
        <v>0</v>
      </c>
      <c r="AE190" s="259">
        <f>IF(AND(NOT(_incrementaisPassadas),
      OR(
       AND(_semanaAtual&gt;Prevs!H$6,_tipo="Semanal"),
       AND(_mes&gt;AE$2,_tipo="Mensal")
      )), 0,
IF($G190&gt;0,INDEX($O$4:$Z$323,$G190,S$2),0)+IF($H190&gt;0,INDEX($O$4:$Z$323,$H190,S$2),0)+IF($I190&gt;0,INDEX($O$4:$Z$323,$I190,S$2),0)+IF($J190&gt;0,INDEX($O$4:$Z$323,$J190,S$2),0)+IF($K190&gt;0,INDEX($O$4:$Z$323,$K190,S$2),0)+IF($L190&gt;0,INDEX($O$4:$Z$323,$L190,S$2),0))</f>
        <v>0</v>
      </c>
      <c r="AF190" s="259">
        <f>IF(AND(NOT(_incrementaisPassadas),
      OR(
       AND(_semanaAtual&gt;Prevs!I$6,_tipo="Semanal"),
       AND(_mes&gt;AF$2,_tipo="Mensal")
      )), 0,
IF($G190&gt;0,INDEX($O$4:$Z$323,$G190,T$2),0)+IF($H190&gt;0,INDEX($O$4:$Z$323,$H190,T$2),0)+IF($I190&gt;0,INDEX($O$4:$Z$323,$I190,T$2),0)+IF($J190&gt;0,INDEX($O$4:$Z$323,$J190,T$2),0)+IF($K190&gt;0,INDEX($O$4:$Z$323,$K190,T$2),0)+IF($L190&gt;0,INDEX($O$4:$Z$323,$L190,T$2),0))</f>
        <v>0</v>
      </c>
      <c r="AG190" s="259">
        <f>IF(AND(NOT(_incrementaisPassadas),
      OR(
       AND(_semanaAtual&gt;Prevs!J$6,_tipo="Semanal"),
       AND(_mes&gt;AG$2,_tipo="Mensal")
      )), 0,
IF($G190&gt;0,INDEX($O$4:$Z$323,$G190,U$2),0)+IF($H190&gt;0,INDEX($O$4:$Z$323,$H190,U$2),0)+IF($I190&gt;0,INDEX($O$4:$Z$323,$I190,U$2),0)+IF($J190&gt;0,INDEX($O$4:$Z$323,$J190,U$2),0)+IF($K190&gt;0,INDEX($O$4:$Z$323,$K190,U$2),0)+IF($L190&gt;0,INDEX($O$4:$Z$323,$L190,U$2),0))</f>
        <v>0</v>
      </c>
      <c r="AH190" s="259">
        <f>IF(AND(NOT(_incrementaisPassadas),
      OR(
       AND(_semanaAtual&gt;Prevs!K$6,_tipo="Semanal"),
       AND(_mes&gt;AH$2,_tipo="Mensal")
      )), 0,
IF($G190&gt;0,INDEX($O$4:$Z$323,$G190,V$2),0)+IF($H190&gt;0,INDEX($O$4:$Z$323,$H190,V$2),0)+IF($I190&gt;0,INDEX($O$4:$Z$323,$I190,V$2),0)+IF($J190&gt;0,INDEX($O$4:$Z$323,$J190,V$2),0)+IF($K190&gt;0,INDEX($O$4:$Z$323,$K190,V$2),0)+IF($L190&gt;0,INDEX($O$4:$Z$323,$L190,V$2),0))</f>
        <v>0</v>
      </c>
      <c r="AI190" s="259">
        <f>IF(AND(NOT(_incrementaisPassadas),
      OR(
       AND(_semanaAtual&gt;Prevs!L$6,_tipo="Semanal"),
       AND(_mes&gt;AI$2,_tipo="Mensal")
      )), 0,
IF($G190&gt;0,INDEX($O$4:$Z$323,$G190,W$2),0)+IF($H190&gt;0,INDEX($O$4:$Z$323,$H190,W$2),0)+IF($I190&gt;0,INDEX($O$4:$Z$323,$I190,W$2),0)+IF($J190&gt;0,INDEX($O$4:$Z$323,$J190,W$2),0)+IF($K190&gt;0,INDEX($O$4:$Z$323,$K190,W$2),0)+IF($L190&gt;0,INDEX($O$4:$Z$323,$L190,W$2),0))</f>
        <v>0</v>
      </c>
      <c r="AJ190" s="259">
        <f>IF(AND(NOT(_incrementaisPassadas),
      OR(
       AND(_semanaAtual&gt;Prevs!M$6,_tipo="Semanal"),
       AND(_mes&gt;AJ$2,_tipo="Mensal")
      )), 0,
IF($G190&gt;0,INDEX($O$4:$Z$323,$G190,X$2),0)+IF($H190&gt;0,INDEX($O$4:$Z$323,$H190,X$2),0)+IF($I190&gt;0,INDEX($O$4:$Z$323,$I190,X$2),0)+IF($J190&gt;0,INDEX($O$4:$Z$323,$J190,X$2),0)+IF($K190&gt;0,INDEX($O$4:$Z$323,$K190,X$2),0)+IF($L190&gt;0,INDEX($O$4:$Z$323,$L190,X$2),0))</f>
        <v>0</v>
      </c>
      <c r="AK190" s="259">
        <f>IF(AND(NOT(_incrementaisPassadas),
      OR(
       AND(_semanaAtual&gt;Prevs!N$6,_tipo="Semanal"),
       AND(_mes&gt;AK$2,_tipo="Mensal")
      )), 0,
IF($G190&gt;0,INDEX($O$4:$Z$323,$G190,Y$2),0)+IF($H190&gt;0,INDEX($O$4:$Z$323,$H190,Y$2),0)+IF($I190&gt;0,INDEX($O$4:$Z$323,$I190,Y$2),0)+IF($J190&gt;0,INDEX($O$4:$Z$323,$J190,Y$2),0)+IF($K190&gt;0,INDEX($O$4:$Z$323,$K190,Y$2),0)+IF($L190&gt;0,INDEX($O$4:$Z$323,$L190,Y$2),0))</f>
        <v>0</v>
      </c>
      <c r="AL190" s="259">
        <f>IF(AND(NOT(_incrementaisPassadas),
      OR(
       AND(_semanaAtual&gt;Prevs!O$6,_tipo="Semanal"),
       AND(_mes&gt;AL$2,_tipo="Mensal")
      )), 0,
IF($G190&gt;0,INDEX($O$4:$Z$323,$G190,Z$2),0)+IF($H190&gt;0,INDEX($O$4:$Z$323,$H190,Z$2),0)+IF($I190&gt;0,INDEX($O$4:$Z$323,$I190,Z$2),0)+IF($J190&gt;0,INDEX($O$4:$Z$323,$J190,Z$2),0)+IF($K190&gt;0,INDEX($O$4:$Z$323,$K190,Z$2),0)+IF($L190&gt;0,INDEX($O$4:$Z$323,$L190,Z$2),0))</f>
        <v>0</v>
      </c>
      <c r="AM190" s="113">
        <f t="shared" si="24"/>
        <v>122</v>
      </c>
      <c r="AN190">
        <f t="shared" si="25"/>
        <v>123</v>
      </c>
      <c r="AO190">
        <f t="shared" si="26"/>
        <v>122</v>
      </c>
      <c r="AP190">
        <f t="shared" si="27"/>
        <v>101</v>
      </c>
      <c r="AQ190">
        <f t="shared" si="28"/>
        <v>87</v>
      </c>
      <c r="AR190">
        <f t="shared" si="29"/>
        <v>77</v>
      </c>
      <c r="AS190">
        <f t="shared" si="30"/>
        <v>68</v>
      </c>
      <c r="AT190">
        <f t="shared" si="31"/>
        <v>62</v>
      </c>
      <c r="AU190">
        <f t="shared" si="32"/>
        <v>61</v>
      </c>
      <c r="AV190">
        <f t="shared" si="33"/>
        <v>68</v>
      </c>
      <c r="AW190">
        <f t="shared" si="34"/>
        <v>86</v>
      </c>
      <c r="AX190">
        <f t="shared" si="35"/>
        <v>112</v>
      </c>
    </row>
    <row r="191" spans="1:55" hidden="1" x14ac:dyDescent="0.25">
      <c r="A191" s="113">
        <v>188</v>
      </c>
      <c r="B191" s="176" t="s">
        <v>623</v>
      </c>
      <c r="C191" s="113">
        <v>1931</v>
      </c>
      <c r="D191" s="113">
        <v>2013</v>
      </c>
      <c r="E191" s="177" t="s">
        <v>25</v>
      </c>
      <c r="F191" s="177" t="s">
        <v>385</v>
      </c>
      <c r="G191" s="357"/>
      <c r="H191" s="357"/>
      <c r="N191" s="113">
        <f>MATCH(A191,Entrada!$A$53:$A$372,0)</f>
        <v>188</v>
      </c>
      <c r="O191">
        <f>IF(NOT(ISNA($N191)),INDEX(Entrada!$C$53:$N$372,$N191,O$2),0)</f>
        <v>810</v>
      </c>
      <c r="P191">
        <f>IF(NOT(ISNA($N191)),INDEX(Entrada!$C$53:$N$372,$N191,P$2),0)</f>
        <v>591</v>
      </c>
      <c r="Q191">
        <f>IF(NOT(ISNA($N191)),INDEX(Entrada!$C$53:$N$372,$N191,Q$2),0)</f>
        <v>487</v>
      </c>
      <c r="R191">
        <f>IF(NOT(ISNA($N191)),INDEX(Entrada!$C$53:$N$372,$N191,R$2),0)</f>
        <v>336</v>
      </c>
      <c r="S191">
        <f>IF(NOT(ISNA($N191)),INDEX(Entrada!$C$53:$N$372,$N191,S$2),0)</f>
        <v>204</v>
      </c>
      <c r="T191">
        <f>IF(NOT(ISNA($N191)),INDEX(Entrada!$C$53:$N$372,$N191,T$2),0)</f>
        <v>162</v>
      </c>
      <c r="U191">
        <f>IF(NOT(ISNA($N191)),INDEX(Entrada!$C$53:$N$372,$N191,U$2),0)</f>
        <v>137</v>
      </c>
      <c r="V191" s="192">
        <f>IF(NOT(ISNA($N191)),INDEX(Entrada!$C$53:$N$372,$N191,V$2),0)</f>
        <v>116</v>
      </c>
      <c r="W191" s="192">
        <f>IF(NOT(ISNA($N191)),INDEX(Entrada!$C$53:$N$372,$N191,W$2),0)</f>
        <v>105</v>
      </c>
      <c r="X191" s="192">
        <f>IF(NOT(ISNA($N191)),INDEX(Entrada!$C$53:$N$372,$N191,X$2),0)</f>
        <v>168</v>
      </c>
      <c r="Y191" s="192">
        <f>IF(NOT(ISNA($N191)),INDEX(Entrada!$C$53:$N$372,$N191,Y$2),0)</f>
        <v>463</v>
      </c>
      <c r="Z191" s="192">
        <f>IF(NOT(ISNA($N191)),INDEX(Entrada!$C$53:$N$372,$N191,Z$2),0)</f>
        <v>869</v>
      </c>
      <c r="AA191" s="259">
        <f>IF(AND(NOT(_incrementaisPassadas),
      OR(
       AND(_semanaAtual&gt;Prevs!D$6,_tipo="Semanal"),
       AND(_mes&gt;AA$2,_tipo="Mensal")
      )), 0,
IF($G191&gt;0,INDEX($O$4:$Z$323,$G191,O$2),0)+IF($H191&gt;0,INDEX($O$4:$Z$323,$H191,O$2),0)+IF($I191&gt;0,INDEX($O$4:$Z$323,$I191,O$2),0)+IF($J191&gt;0,INDEX($O$4:$Z$323,$J191,O$2),0)+IF($K191&gt;0,INDEX($O$4:$Z$323,$K191,O$2),0)+IF($L191&gt;0,INDEX($O$4:$Z$323,$L191,O$2),0))</f>
        <v>0</v>
      </c>
      <c r="AB191" s="259">
        <f>IF(AND(NOT(_incrementaisPassadas),
      OR(
       AND(_semanaAtual&gt;Prevs!E$6,_tipo="Semanal"),
       AND(_mes&gt;AB$2,_tipo="Mensal")
      )), 0,
IF($G191&gt;0,INDEX($O$4:$Z$323,$G191,P$2),0)+IF($H191&gt;0,INDEX($O$4:$Z$323,$H191,P$2),0)+IF($I191&gt;0,INDEX($O$4:$Z$323,$I191,P$2),0)+IF($J191&gt;0,INDEX($O$4:$Z$323,$J191,P$2),0)+IF($K191&gt;0,INDEX($O$4:$Z$323,$K191,P$2),0)+IF($L191&gt;0,INDEX($O$4:$Z$323,$L191,P$2),0))</f>
        <v>0</v>
      </c>
      <c r="AC191" s="259">
        <f>IF(AND(NOT(_incrementaisPassadas),
      OR(
       AND(_semanaAtual&gt;Prevs!F$6,_tipo="Semanal"),
       AND(_mes&gt;AC$2,_tipo="Mensal")
      )), 0,
IF($G191&gt;0,INDEX($O$4:$Z$323,$G191,Q$2),0)+IF($H191&gt;0,INDEX($O$4:$Z$323,$H191,Q$2),0)+IF($I191&gt;0,INDEX($O$4:$Z$323,$I191,Q$2),0)+IF($J191&gt;0,INDEX($O$4:$Z$323,$J191,Q$2),0)+IF($K191&gt;0,INDEX($O$4:$Z$323,$K191,Q$2),0)+IF($L191&gt;0,INDEX($O$4:$Z$323,$L191,Q$2),0))</f>
        <v>0</v>
      </c>
      <c r="AD191" s="259">
        <f>IF(AND(NOT(_incrementaisPassadas),
      OR(
       AND(_semanaAtual&gt;Prevs!G$6,_tipo="Semanal"),
       AND(_mes&gt;AD$2,_tipo="Mensal")
      )), 0,
IF($G191&gt;0,INDEX($O$4:$Z$323,$G191,R$2),0)+IF($H191&gt;0,INDEX($O$4:$Z$323,$H191,R$2),0)+IF($I191&gt;0,INDEX($O$4:$Z$323,$I191,R$2),0)+IF($J191&gt;0,INDEX($O$4:$Z$323,$J191,R$2),0)+IF($K191&gt;0,INDEX($O$4:$Z$323,$K191,R$2),0)+IF($L191&gt;0,INDEX($O$4:$Z$323,$L191,R$2),0))</f>
        <v>0</v>
      </c>
      <c r="AE191" s="259">
        <f>IF(AND(NOT(_incrementaisPassadas),
      OR(
       AND(_semanaAtual&gt;Prevs!H$6,_tipo="Semanal"),
       AND(_mes&gt;AE$2,_tipo="Mensal")
      )), 0,
IF($G191&gt;0,INDEX($O$4:$Z$323,$G191,S$2),0)+IF($H191&gt;0,INDEX($O$4:$Z$323,$H191,S$2),0)+IF($I191&gt;0,INDEX($O$4:$Z$323,$I191,S$2),0)+IF($J191&gt;0,INDEX($O$4:$Z$323,$J191,S$2),0)+IF($K191&gt;0,INDEX($O$4:$Z$323,$K191,S$2),0)+IF($L191&gt;0,INDEX($O$4:$Z$323,$L191,S$2),0))</f>
        <v>0</v>
      </c>
      <c r="AF191" s="259">
        <f>IF(AND(NOT(_incrementaisPassadas),
      OR(
       AND(_semanaAtual&gt;Prevs!I$6,_tipo="Semanal"),
       AND(_mes&gt;AF$2,_tipo="Mensal")
      )), 0,
IF($G191&gt;0,INDEX($O$4:$Z$323,$G191,T$2),0)+IF($H191&gt;0,INDEX($O$4:$Z$323,$H191,T$2),0)+IF($I191&gt;0,INDEX($O$4:$Z$323,$I191,T$2),0)+IF($J191&gt;0,INDEX($O$4:$Z$323,$J191,T$2),0)+IF($K191&gt;0,INDEX($O$4:$Z$323,$K191,T$2),0)+IF($L191&gt;0,INDEX($O$4:$Z$323,$L191,T$2),0))</f>
        <v>0</v>
      </c>
      <c r="AG191" s="259">
        <f>IF(AND(NOT(_incrementaisPassadas),
      OR(
       AND(_semanaAtual&gt;Prevs!J$6,_tipo="Semanal"),
       AND(_mes&gt;AG$2,_tipo="Mensal")
      )), 0,
IF($G191&gt;0,INDEX($O$4:$Z$323,$G191,U$2),0)+IF($H191&gt;0,INDEX($O$4:$Z$323,$H191,U$2),0)+IF($I191&gt;0,INDEX($O$4:$Z$323,$I191,U$2),0)+IF($J191&gt;0,INDEX($O$4:$Z$323,$J191,U$2),0)+IF($K191&gt;0,INDEX($O$4:$Z$323,$K191,U$2),0)+IF($L191&gt;0,INDEX($O$4:$Z$323,$L191,U$2),0))</f>
        <v>0</v>
      </c>
      <c r="AH191" s="259">
        <f>IF(AND(NOT(_incrementaisPassadas),
      OR(
       AND(_semanaAtual&gt;Prevs!K$6,_tipo="Semanal"),
       AND(_mes&gt;AH$2,_tipo="Mensal")
      )), 0,
IF($G191&gt;0,INDEX($O$4:$Z$323,$G191,V$2),0)+IF($H191&gt;0,INDEX($O$4:$Z$323,$H191,V$2),0)+IF($I191&gt;0,INDEX($O$4:$Z$323,$I191,V$2),0)+IF($J191&gt;0,INDEX($O$4:$Z$323,$J191,V$2),0)+IF($K191&gt;0,INDEX($O$4:$Z$323,$K191,V$2),0)+IF($L191&gt;0,INDEX($O$4:$Z$323,$L191,V$2),0))</f>
        <v>0</v>
      </c>
      <c r="AI191" s="259">
        <f>IF(AND(NOT(_incrementaisPassadas),
      OR(
       AND(_semanaAtual&gt;Prevs!L$6,_tipo="Semanal"),
       AND(_mes&gt;AI$2,_tipo="Mensal")
      )), 0,
IF($G191&gt;0,INDEX($O$4:$Z$323,$G191,W$2),0)+IF($H191&gt;0,INDEX($O$4:$Z$323,$H191,W$2),0)+IF($I191&gt;0,INDEX($O$4:$Z$323,$I191,W$2),0)+IF($J191&gt;0,INDEX($O$4:$Z$323,$J191,W$2),0)+IF($K191&gt;0,INDEX($O$4:$Z$323,$K191,W$2),0)+IF($L191&gt;0,INDEX($O$4:$Z$323,$L191,W$2),0))</f>
        <v>0</v>
      </c>
      <c r="AJ191" s="259">
        <f>IF(AND(NOT(_incrementaisPassadas),
      OR(
       AND(_semanaAtual&gt;Prevs!M$6,_tipo="Semanal"),
       AND(_mes&gt;AJ$2,_tipo="Mensal")
      )), 0,
IF($G191&gt;0,INDEX($O$4:$Z$323,$G191,X$2),0)+IF($H191&gt;0,INDEX($O$4:$Z$323,$H191,X$2),0)+IF($I191&gt;0,INDEX($O$4:$Z$323,$I191,X$2),0)+IF($J191&gt;0,INDEX($O$4:$Z$323,$J191,X$2),0)+IF($K191&gt;0,INDEX($O$4:$Z$323,$K191,X$2),0)+IF($L191&gt;0,INDEX($O$4:$Z$323,$L191,X$2),0))</f>
        <v>0</v>
      </c>
      <c r="AK191" s="259">
        <f>IF(AND(NOT(_incrementaisPassadas),
      OR(
       AND(_semanaAtual&gt;Prevs!N$6,_tipo="Semanal"),
       AND(_mes&gt;AK$2,_tipo="Mensal")
      )), 0,
IF($G191&gt;0,INDEX($O$4:$Z$323,$G191,Y$2),0)+IF($H191&gt;0,INDEX($O$4:$Z$323,$H191,Y$2),0)+IF($I191&gt;0,INDEX($O$4:$Z$323,$I191,Y$2),0)+IF($J191&gt;0,INDEX($O$4:$Z$323,$J191,Y$2),0)+IF($K191&gt;0,INDEX($O$4:$Z$323,$K191,Y$2),0)+IF($L191&gt;0,INDEX($O$4:$Z$323,$L191,Y$2),0))</f>
        <v>0</v>
      </c>
      <c r="AL191" s="259">
        <f>IF(AND(NOT(_incrementaisPassadas),
      OR(
       AND(_semanaAtual&gt;Prevs!O$6,_tipo="Semanal"),
       AND(_mes&gt;AL$2,_tipo="Mensal")
      )), 0,
IF($G191&gt;0,INDEX($O$4:$Z$323,$G191,Z$2),0)+IF($H191&gt;0,INDEX($O$4:$Z$323,$H191,Z$2),0)+IF($I191&gt;0,INDEX($O$4:$Z$323,$I191,Z$2),0)+IF($J191&gt;0,INDEX($O$4:$Z$323,$J191,Z$2),0)+IF($K191&gt;0,INDEX($O$4:$Z$323,$K191,Z$2),0)+IF($L191&gt;0,INDEX($O$4:$Z$323,$L191,Z$2),0))</f>
        <v>0</v>
      </c>
      <c r="AM191" s="113">
        <f t="shared" si="24"/>
        <v>810</v>
      </c>
      <c r="AN191">
        <f t="shared" si="25"/>
        <v>591</v>
      </c>
      <c r="AO191">
        <f t="shared" si="26"/>
        <v>487</v>
      </c>
      <c r="AP191">
        <f t="shared" si="27"/>
        <v>336</v>
      </c>
      <c r="AQ191">
        <f t="shared" si="28"/>
        <v>204</v>
      </c>
      <c r="AR191">
        <f t="shared" si="29"/>
        <v>162</v>
      </c>
      <c r="AS191">
        <f t="shared" si="30"/>
        <v>137</v>
      </c>
      <c r="AT191">
        <f t="shared" si="31"/>
        <v>116</v>
      </c>
      <c r="AU191">
        <f t="shared" si="32"/>
        <v>105</v>
      </c>
      <c r="AV191">
        <f t="shared" si="33"/>
        <v>168</v>
      </c>
      <c r="AW191">
        <f t="shared" si="34"/>
        <v>463</v>
      </c>
      <c r="AX191">
        <f t="shared" si="35"/>
        <v>869</v>
      </c>
    </row>
    <row r="192" spans="1:55" hidden="1" x14ac:dyDescent="0.25">
      <c r="A192" s="113">
        <v>189</v>
      </c>
      <c r="B192" s="176"/>
      <c r="C192" s="113">
        <v>0</v>
      </c>
      <c r="D192" s="113">
        <v>0</v>
      </c>
      <c r="E192" s="113" t="s">
        <v>686</v>
      </c>
      <c r="F192" s="113" t="s">
        <v>686</v>
      </c>
      <c r="G192" s="357"/>
      <c r="H192" s="357"/>
      <c r="N192" s="113">
        <f>MATCH(A192,Entrada!$A$53:$A$372,0)</f>
        <v>189</v>
      </c>
      <c r="O192">
        <f>IF(NOT(ISNA($N192)),INDEX(Entrada!$C$53:$N$372,$N192,O$2),0)</f>
        <v>0</v>
      </c>
      <c r="P192">
        <f>IF(NOT(ISNA($N192)),INDEX(Entrada!$C$53:$N$372,$N192,P$2),0)</f>
        <v>0</v>
      </c>
      <c r="Q192">
        <f>IF(NOT(ISNA($N192)),INDEX(Entrada!$C$53:$N$372,$N192,Q$2),0)</f>
        <v>0</v>
      </c>
      <c r="R192">
        <f>IF(NOT(ISNA($N192)),INDEX(Entrada!$C$53:$N$372,$N192,R$2),0)</f>
        <v>0</v>
      </c>
      <c r="S192">
        <f>IF(NOT(ISNA($N192)),INDEX(Entrada!$C$53:$N$372,$N192,S$2),0)</f>
        <v>0</v>
      </c>
      <c r="T192">
        <f>IF(NOT(ISNA($N192)),INDEX(Entrada!$C$53:$N$372,$N192,T$2),0)</f>
        <v>0</v>
      </c>
      <c r="U192">
        <f>IF(NOT(ISNA($N192)),INDEX(Entrada!$C$53:$N$372,$N192,U$2),0)</f>
        <v>0</v>
      </c>
      <c r="V192" s="192">
        <f>IF(NOT(ISNA($N192)),INDEX(Entrada!$C$53:$N$372,$N192,V$2),0)</f>
        <v>0</v>
      </c>
      <c r="W192" s="192">
        <f>IF(NOT(ISNA($N192)),INDEX(Entrada!$C$53:$N$372,$N192,W$2),0)</f>
        <v>0</v>
      </c>
      <c r="X192" s="192">
        <f>IF(NOT(ISNA($N192)),INDEX(Entrada!$C$53:$N$372,$N192,X$2),0)</f>
        <v>0</v>
      </c>
      <c r="Y192" s="192">
        <f>IF(NOT(ISNA($N192)),INDEX(Entrada!$C$53:$N$372,$N192,Y$2),0)</f>
        <v>0</v>
      </c>
      <c r="Z192" s="192">
        <f>IF(NOT(ISNA($N192)),INDEX(Entrada!$C$53:$N$372,$N192,Z$2),0)</f>
        <v>0</v>
      </c>
      <c r="AA192" s="259">
        <f>IF(AND(NOT(_incrementaisPassadas),
      OR(
       AND(_semanaAtual&gt;Prevs!D$6,_tipo="Semanal"),
       AND(_mes&gt;AA$2,_tipo="Mensal")
      )), 0,
IF($G192&gt;0,INDEX($O$4:$Z$323,$G192,O$2),0)+IF($H192&gt;0,INDEX($O$4:$Z$323,$H192,O$2),0)+IF($I192&gt;0,INDEX($O$4:$Z$323,$I192,O$2),0)+IF($J192&gt;0,INDEX($O$4:$Z$323,$J192,O$2),0)+IF($K192&gt;0,INDEX($O$4:$Z$323,$K192,O$2),0)+IF($L192&gt;0,INDEX($O$4:$Z$323,$L192,O$2),0))</f>
        <v>0</v>
      </c>
      <c r="AB192" s="259">
        <f>IF(AND(NOT(_incrementaisPassadas),
      OR(
       AND(_semanaAtual&gt;Prevs!E$6,_tipo="Semanal"),
       AND(_mes&gt;AB$2,_tipo="Mensal")
      )), 0,
IF($G192&gt;0,INDEX($O$4:$Z$323,$G192,P$2),0)+IF($H192&gt;0,INDEX($O$4:$Z$323,$H192,P$2),0)+IF($I192&gt;0,INDEX($O$4:$Z$323,$I192,P$2),0)+IF($J192&gt;0,INDEX($O$4:$Z$323,$J192,P$2),0)+IF($K192&gt;0,INDEX($O$4:$Z$323,$K192,P$2),0)+IF($L192&gt;0,INDEX($O$4:$Z$323,$L192,P$2),0))</f>
        <v>0</v>
      </c>
      <c r="AC192" s="259">
        <f>IF(AND(NOT(_incrementaisPassadas),
      OR(
       AND(_semanaAtual&gt;Prevs!F$6,_tipo="Semanal"),
       AND(_mes&gt;AC$2,_tipo="Mensal")
      )), 0,
IF($G192&gt;0,INDEX($O$4:$Z$323,$G192,Q$2),0)+IF($H192&gt;0,INDEX($O$4:$Z$323,$H192,Q$2),0)+IF($I192&gt;0,INDEX($O$4:$Z$323,$I192,Q$2),0)+IF($J192&gt;0,INDEX($O$4:$Z$323,$J192,Q$2),0)+IF($K192&gt;0,INDEX($O$4:$Z$323,$K192,Q$2),0)+IF($L192&gt;0,INDEX($O$4:$Z$323,$L192,Q$2),0))</f>
        <v>0</v>
      </c>
      <c r="AD192" s="259">
        <f>IF(AND(NOT(_incrementaisPassadas),
      OR(
       AND(_semanaAtual&gt;Prevs!G$6,_tipo="Semanal"),
       AND(_mes&gt;AD$2,_tipo="Mensal")
      )), 0,
IF($G192&gt;0,INDEX($O$4:$Z$323,$G192,R$2),0)+IF($H192&gt;0,INDEX($O$4:$Z$323,$H192,R$2),0)+IF($I192&gt;0,INDEX($O$4:$Z$323,$I192,R$2),0)+IF($J192&gt;0,INDEX($O$4:$Z$323,$J192,R$2),0)+IF($K192&gt;0,INDEX($O$4:$Z$323,$K192,R$2),0)+IF($L192&gt;0,INDEX($O$4:$Z$323,$L192,R$2),0))</f>
        <v>0</v>
      </c>
      <c r="AE192" s="259">
        <f>IF(AND(NOT(_incrementaisPassadas),
      OR(
       AND(_semanaAtual&gt;Prevs!H$6,_tipo="Semanal"),
       AND(_mes&gt;AE$2,_tipo="Mensal")
      )), 0,
IF($G192&gt;0,INDEX($O$4:$Z$323,$G192,S$2),0)+IF($H192&gt;0,INDEX($O$4:$Z$323,$H192,S$2),0)+IF($I192&gt;0,INDEX($O$4:$Z$323,$I192,S$2),0)+IF($J192&gt;0,INDEX($O$4:$Z$323,$J192,S$2),0)+IF($K192&gt;0,INDEX($O$4:$Z$323,$K192,S$2),0)+IF($L192&gt;0,INDEX($O$4:$Z$323,$L192,S$2),0))</f>
        <v>0</v>
      </c>
      <c r="AF192" s="259">
        <f>IF(AND(NOT(_incrementaisPassadas),
      OR(
       AND(_semanaAtual&gt;Prevs!I$6,_tipo="Semanal"),
       AND(_mes&gt;AF$2,_tipo="Mensal")
      )), 0,
IF($G192&gt;0,INDEX($O$4:$Z$323,$G192,T$2),0)+IF($H192&gt;0,INDEX($O$4:$Z$323,$H192,T$2),0)+IF($I192&gt;0,INDEX($O$4:$Z$323,$I192,T$2),0)+IF($J192&gt;0,INDEX($O$4:$Z$323,$J192,T$2),0)+IF($K192&gt;0,INDEX($O$4:$Z$323,$K192,T$2),0)+IF($L192&gt;0,INDEX($O$4:$Z$323,$L192,T$2),0))</f>
        <v>0</v>
      </c>
      <c r="AG192" s="259">
        <f>IF(AND(NOT(_incrementaisPassadas),
      OR(
       AND(_semanaAtual&gt;Prevs!J$6,_tipo="Semanal"),
       AND(_mes&gt;AG$2,_tipo="Mensal")
      )), 0,
IF($G192&gt;0,INDEX($O$4:$Z$323,$G192,U$2),0)+IF($H192&gt;0,INDEX($O$4:$Z$323,$H192,U$2),0)+IF($I192&gt;0,INDEX($O$4:$Z$323,$I192,U$2),0)+IF($J192&gt;0,INDEX($O$4:$Z$323,$J192,U$2),0)+IF($K192&gt;0,INDEX($O$4:$Z$323,$K192,U$2),0)+IF($L192&gt;0,INDEX($O$4:$Z$323,$L192,U$2),0))</f>
        <v>0</v>
      </c>
      <c r="AH192" s="259">
        <f>IF(AND(NOT(_incrementaisPassadas),
      OR(
       AND(_semanaAtual&gt;Prevs!K$6,_tipo="Semanal"),
       AND(_mes&gt;AH$2,_tipo="Mensal")
      )), 0,
IF($G192&gt;0,INDEX($O$4:$Z$323,$G192,V$2),0)+IF($H192&gt;0,INDEX($O$4:$Z$323,$H192,V$2),0)+IF($I192&gt;0,INDEX($O$4:$Z$323,$I192,V$2),0)+IF($J192&gt;0,INDEX($O$4:$Z$323,$J192,V$2),0)+IF($K192&gt;0,INDEX($O$4:$Z$323,$K192,V$2),0)+IF($L192&gt;0,INDEX($O$4:$Z$323,$L192,V$2),0))</f>
        <v>0</v>
      </c>
      <c r="AI192" s="259">
        <f>IF(AND(NOT(_incrementaisPassadas),
      OR(
       AND(_semanaAtual&gt;Prevs!L$6,_tipo="Semanal"),
       AND(_mes&gt;AI$2,_tipo="Mensal")
      )), 0,
IF($G192&gt;0,INDEX($O$4:$Z$323,$G192,W$2),0)+IF($H192&gt;0,INDEX($O$4:$Z$323,$H192,W$2),0)+IF($I192&gt;0,INDEX($O$4:$Z$323,$I192,W$2),0)+IF($J192&gt;0,INDEX($O$4:$Z$323,$J192,W$2),0)+IF($K192&gt;0,INDEX($O$4:$Z$323,$K192,W$2),0)+IF($L192&gt;0,INDEX($O$4:$Z$323,$L192,W$2),0))</f>
        <v>0</v>
      </c>
      <c r="AJ192" s="259">
        <f>IF(AND(NOT(_incrementaisPassadas),
      OR(
       AND(_semanaAtual&gt;Prevs!M$6,_tipo="Semanal"),
       AND(_mes&gt;AJ$2,_tipo="Mensal")
      )), 0,
IF($G192&gt;0,INDEX($O$4:$Z$323,$G192,X$2),0)+IF($H192&gt;0,INDEX($O$4:$Z$323,$H192,X$2),0)+IF($I192&gt;0,INDEX($O$4:$Z$323,$I192,X$2),0)+IF($J192&gt;0,INDEX($O$4:$Z$323,$J192,X$2),0)+IF($K192&gt;0,INDEX($O$4:$Z$323,$K192,X$2),0)+IF($L192&gt;0,INDEX($O$4:$Z$323,$L192,X$2),0))</f>
        <v>0</v>
      </c>
      <c r="AK192" s="259">
        <f>IF(AND(NOT(_incrementaisPassadas),
      OR(
       AND(_semanaAtual&gt;Prevs!N$6,_tipo="Semanal"),
       AND(_mes&gt;AK$2,_tipo="Mensal")
      )), 0,
IF($G192&gt;0,INDEX($O$4:$Z$323,$G192,Y$2),0)+IF($H192&gt;0,INDEX($O$4:$Z$323,$H192,Y$2),0)+IF($I192&gt;0,INDEX($O$4:$Z$323,$I192,Y$2),0)+IF($J192&gt;0,INDEX($O$4:$Z$323,$J192,Y$2),0)+IF($K192&gt;0,INDEX($O$4:$Z$323,$K192,Y$2),0)+IF($L192&gt;0,INDEX($O$4:$Z$323,$L192,Y$2),0))</f>
        <v>0</v>
      </c>
      <c r="AL192" s="259">
        <f>IF(AND(NOT(_incrementaisPassadas),
      OR(
       AND(_semanaAtual&gt;Prevs!O$6,_tipo="Semanal"),
       AND(_mes&gt;AL$2,_tipo="Mensal")
      )), 0,
IF($G192&gt;0,INDEX($O$4:$Z$323,$G192,Z$2),0)+IF($H192&gt;0,INDEX($O$4:$Z$323,$H192,Z$2),0)+IF($I192&gt;0,INDEX($O$4:$Z$323,$I192,Z$2),0)+IF($J192&gt;0,INDEX($O$4:$Z$323,$J192,Z$2),0)+IF($K192&gt;0,INDEX($O$4:$Z$323,$K192,Z$2),0)+IF($L192&gt;0,INDEX($O$4:$Z$323,$L192,Z$2),0))</f>
        <v>0</v>
      </c>
      <c r="AM192" s="113">
        <f t="shared" si="24"/>
        <v>0</v>
      </c>
      <c r="AN192">
        <f t="shared" si="25"/>
        <v>0</v>
      </c>
      <c r="AO192">
        <f t="shared" si="26"/>
        <v>0</v>
      </c>
      <c r="AP192">
        <f t="shared" si="27"/>
        <v>0</v>
      </c>
      <c r="AQ192">
        <f t="shared" si="28"/>
        <v>0</v>
      </c>
      <c r="AR192">
        <f t="shared" si="29"/>
        <v>0</v>
      </c>
      <c r="AS192">
        <f t="shared" si="30"/>
        <v>0</v>
      </c>
      <c r="AT192">
        <f t="shared" si="31"/>
        <v>0</v>
      </c>
      <c r="AU192">
        <f t="shared" si="32"/>
        <v>0</v>
      </c>
      <c r="AV192">
        <f t="shared" si="33"/>
        <v>0</v>
      </c>
      <c r="AW192">
        <f t="shared" si="34"/>
        <v>0</v>
      </c>
      <c r="AX192">
        <f t="shared" si="35"/>
        <v>0</v>
      </c>
    </row>
    <row r="193" spans="1:55" hidden="1" x14ac:dyDescent="0.25">
      <c r="A193" s="113">
        <v>190</v>
      </c>
      <c r="B193" s="176" t="s">
        <v>216</v>
      </c>
      <c r="C193" s="113">
        <v>1931</v>
      </c>
      <c r="D193" s="113">
        <v>2013</v>
      </c>
      <c r="E193" s="177" t="s">
        <v>22</v>
      </c>
      <c r="F193" s="177" t="s">
        <v>22</v>
      </c>
      <c r="G193" s="357"/>
      <c r="H193" s="357"/>
      <c r="N193" s="113">
        <f>MATCH(A193,Entrada!$A$53:$A$372,0)</f>
        <v>190</v>
      </c>
      <c r="O193">
        <f>IF(NOT(ISNA($N193)),INDEX(Entrada!$C$53:$N$372,$N193,O$2),0)</f>
        <v>648</v>
      </c>
      <c r="P193">
        <f>IF(NOT(ISNA($N193)),INDEX(Entrada!$C$53:$N$372,$N193,P$2),0)</f>
        <v>719</v>
      </c>
      <c r="Q193">
        <f>IF(NOT(ISNA($N193)),INDEX(Entrada!$C$53:$N$372,$N193,Q$2),0)</f>
        <v>760</v>
      </c>
      <c r="R193">
        <f>IF(NOT(ISNA($N193)),INDEX(Entrada!$C$53:$N$372,$N193,R$2),0)</f>
        <v>671</v>
      </c>
      <c r="S193">
        <f>IF(NOT(ISNA($N193)),INDEX(Entrada!$C$53:$N$372,$N193,S$2),0)</f>
        <v>436</v>
      </c>
      <c r="T193">
        <f>IF(NOT(ISNA($N193)),INDEX(Entrada!$C$53:$N$372,$N193,T$2),0)</f>
        <v>303</v>
      </c>
      <c r="U193">
        <f>IF(NOT(ISNA($N193)),INDEX(Entrada!$C$53:$N$372,$N193,U$2),0)</f>
        <v>262</v>
      </c>
      <c r="V193" s="192">
        <f>IF(NOT(ISNA($N193)),INDEX(Entrada!$C$53:$N$372,$N193,V$2),0)</f>
        <v>239</v>
      </c>
      <c r="W193" s="192">
        <f>IF(NOT(ISNA($N193)),INDEX(Entrada!$C$53:$N$372,$N193,W$2),0)</f>
        <v>234</v>
      </c>
      <c r="X193" s="192">
        <f>IF(NOT(ISNA($N193)),INDEX(Entrada!$C$53:$N$372,$N193,X$2),0)</f>
        <v>284</v>
      </c>
      <c r="Y193" s="192">
        <f>IF(NOT(ISNA($N193)),INDEX(Entrada!$C$53:$N$372,$N193,Y$2),0)</f>
        <v>395</v>
      </c>
      <c r="Z193" s="192">
        <f>IF(NOT(ISNA($N193)),INDEX(Entrada!$C$53:$N$372,$N193,Z$2),0)</f>
        <v>525</v>
      </c>
      <c r="AA193" s="259">
        <f>IF(AND(NOT(_incrementaisPassadas),
      OR(
       AND(_semanaAtual&gt;Prevs!D$6,_tipo="Semanal"),
       AND(_mes&gt;AA$2,_tipo="Mensal")
      )), 0,
IF($G193&gt;0,INDEX($O$4:$Z$323,$G193,O$2),0)+IF($H193&gt;0,INDEX($O$4:$Z$323,$H193,O$2),0)+IF($I193&gt;0,INDEX($O$4:$Z$323,$I193,O$2),0)+IF($J193&gt;0,INDEX($O$4:$Z$323,$J193,O$2),0)+IF($K193&gt;0,INDEX($O$4:$Z$323,$K193,O$2),0)+IF($L193&gt;0,INDEX($O$4:$Z$323,$L193,O$2),0))</f>
        <v>0</v>
      </c>
      <c r="AB193" s="259">
        <f>IF(AND(NOT(_incrementaisPassadas),
      OR(
       AND(_semanaAtual&gt;Prevs!E$6,_tipo="Semanal"),
       AND(_mes&gt;AB$2,_tipo="Mensal")
      )), 0,
IF($G193&gt;0,INDEX($O$4:$Z$323,$G193,P$2),0)+IF($H193&gt;0,INDEX($O$4:$Z$323,$H193,P$2),0)+IF($I193&gt;0,INDEX($O$4:$Z$323,$I193,P$2),0)+IF($J193&gt;0,INDEX($O$4:$Z$323,$J193,P$2),0)+IF($K193&gt;0,INDEX($O$4:$Z$323,$K193,P$2),0)+IF($L193&gt;0,INDEX($O$4:$Z$323,$L193,P$2),0))</f>
        <v>0</v>
      </c>
      <c r="AC193" s="259">
        <f>IF(AND(NOT(_incrementaisPassadas),
      OR(
       AND(_semanaAtual&gt;Prevs!F$6,_tipo="Semanal"),
       AND(_mes&gt;AC$2,_tipo="Mensal")
      )), 0,
IF($G193&gt;0,INDEX($O$4:$Z$323,$G193,Q$2),0)+IF($H193&gt;0,INDEX($O$4:$Z$323,$H193,Q$2),0)+IF($I193&gt;0,INDEX($O$4:$Z$323,$I193,Q$2),0)+IF($J193&gt;0,INDEX($O$4:$Z$323,$J193,Q$2),0)+IF($K193&gt;0,INDEX($O$4:$Z$323,$K193,Q$2),0)+IF($L193&gt;0,INDEX($O$4:$Z$323,$L193,Q$2),0))</f>
        <v>0</v>
      </c>
      <c r="AD193" s="259">
        <f>IF(AND(NOT(_incrementaisPassadas),
      OR(
       AND(_semanaAtual&gt;Prevs!G$6,_tipo="Semanal"),
       AND(_mes&gt;AD$2,_tipo="Mensal")
      )), 0,
IF($G193&gt;0,INDEX($O$4:$Z$323,$G193,R$2),0)+IF($H193&gt;0,INDEX($O$4:$Z$323,$H193,R$2),0)+IF($I193&gt;0,INDEX($O$4:$Z$323,$I193,R$2),0)+IF($J193&gt;0,INDEX($O$4:$Z$323,$J193,R$2),0)+IF($K193&gt;0,INDEX($O$4:$Z$323,$K193,R$2),0)+IF($L193&gt;0,INDEX($O$4:$Z$323,$L193,R$2),0))</f>
        <v>0</v>
      </c>
      <c r="AE193" s="259">
        <f>IF(AND(NOT(_incrementaisPassadas),
      OR(
       AND(_semanaAtual&gt;Prevs!H$6,_tipo="Semanal"),
       AND(_mes&gt;AE$2,_tipo="Mensal")
      )), 0,
IF($G193&gt;0,INDEX($O$4:$Z$323,$G193,S$2),0)+IF($H193&gt;0,INDEX($O$4:$Z$323,$H193,S$2),0)+IF($I193&gt;0,INDEX($O$4:$Z$323,$I193,S$2),0)+IF($J193&gt;0,INDEX($O$4:$Z$323,$J193,S$2),0)+IF($K193&gt;0,INDEX($O$4:$Z$323,$K193,S$2),0)+IF($L193&gt;0,INDEX($O$4:$Z$323,$L193,S$2),0))</f>
        <v>0</v>
      </c>
      <c r="AF193" s="259">
        <f>IF(AND(NOT(_incrementaisPassadas),
      OR(
       AND(_semanaAtual&gt;Prevs!I$6,_tipo="Semanal"),
       AND(_mes&gt;AF$2,_tipo="Mensal")
      )), 0,
IF($G193&gt;0,INDEX($O$4:$Z$323,$G193,T$2),0)+IF($H193&gt;0,INDEX($O$4:$Z$323,$H193,T$2),0)+IF($I193&gt;0,INDEX($O$4:$Z$323,$I193,T$2),0)+IF($J193&gt;0,INDEX($O$4:$Z$323,$J193,T$2),0)+IF($K193&gt;0,INDEX($O$4:$Z$323,$K193,T$2),0)+IF($L193&gt;0,INDEX($O$4:$Z$323,$L193,T$2),0))</f>
        <v>0</v>
      </c>
      <c r="AG193" s="259">
        <f>IF(AND(NOT(_incrementaisPassadas),
      OR(
       AND(_semanaAtual&gt;Prevs!J$6,_tipo="Semanal"),
       AND(_mes&gt;AG$2,_tipo="Mensal")
      )), 0,
IF($G193&gt;0,INDEX($O$4:$Z$323,$G193,U$2),0)+IF($H193&gt;0,INDEX($O$4:$Z$323,$H193,U$2),0)+IF($I193&gt;0,INDEX($O$4:$Z$323,$I193,U$2),0)+IF($J193&gt;0,INDEX($O$4:$Z$323,$J193,U$2),0)+IF($K193&gt;0,INDEX($O$4:$Z$323,$K193,U$2),0)+IF($L193&gt;0,INDEX($O$4:$Z$323,$L193,U$2),0))</f>
        <v>0</v>
      </c>
      <c r="AH193" s="259">
        <f>IF(AND(NOT(_incrementaisPassadas),
      OR(
       AND(_semanaAtual&gt;Prevs!K$6,_tipo="Semanal"),
       AND(_mes&gt;AH$2,_tipo="Mensal")
      )), 0,
IF($G193&gt;0,INDEX($O$4:$Z$323,$G193,V$2),0)+IF($H193&gt;0,INDEX($O$4:$Z$323,$H193,V$2),0)+IF($I193&gt;0,INDEX($O$4:$Z$323,$I193,V$2),0)+IF($J193&gt;0,INDEX($O$4:$Z$323,$J193,V$2),0)+IF($K193&gt;0,INDEX($O$4:$Z$323,$K193,V$2),0)+IF($L193&gt;0,INDEX($O$4:$Z$323,$L193,V$2),0))</f>
        <v>0</v>
      </c>
      <c r="AI193" s="259">
        <f>IF(AND(NOT(_incrementaisPassadas),
      OR(
       AND(_semanaAtual&gt;Prevs!L$6,_tipo="Semanal"),
       AND(_mes&gt;AI$2,_tipo="Mensal")
      )), 0,
IF($G193&gt;0,INDEX($O$4:$Z$323,$G193,W$2),0)+IF($H193&gt;0,INDEX($O$4:$Z$323,$H193,W$2),0)+IF($I193&gt;0,INDEX($O$4:$Z$323,$I193,W$2),0)+IF($J193&gt;0,INDEX($O$4:$Z$323,$J193,W$2),0)+IF($K193&gt;0,INDEX($O$4:$Z$323,$K193,W$2),0)+IF($L193&gt;0,INDEX($O$4:$Z$323,$L193,W$2),0))</f>
        <v>0</v>
      </c>
      <c r="AJ193" s="259">
        <f>IF(AND(NOT(_incrementaisPassadas),
      OR(
       AND(_semanaAtual&gt;Prevs!M$6,_tipo="Semanal"),
       AND(_mes&gt;AJ$2,_tipo="Mensal")
      )), 0,
IF($G193&gt;0,INDEX($O$4:$Z$323,$G193,X$2),0)+IF($H193&gt;0,INDEX($O$4:$Z$323,$H193,X$2),0)+IF($I193&gt;0,INDEX($O$4:$Z$323,$I193,X$2),0)+IF($J193&gt;0,INDEX($O$4:$Z$323,$J193,X$2),0)+IF($K193&gt;0,INDEX($O$4:$Z$323,$K193,X$2),0)+IF($L193&gt;0,INDEX($O$4:$Z$323,$L193,X$2),0))</f>
        <v>0</v>
      </c>
      <c r="AK193" s="259">
        <f>IF(AND(NOT(_incrementaisPassadas),
      OR(
       AND(_semanaAtual&gt;Prevs!N$6,_tipo="Semanal"),
       AND(_mes&gt;AK$2,_tipo="Mensal")
      )), 0,
IF($G193&gt;0,INDEX($O$4:$Z$323,$G193,Y$2),0)+IF($H193&gt;0,INDEX($O$4:$Z$323,$H193,Y$2),0)+IF($I193&gt;0,INDEX($O$4:$Z$323,$I193,Y$2),0)+IF($J193&gt;0,INDEX($O$4:$Z$323,$J193,Y$2),0)+IF($K193&gt;0,INDEX($O$4:$Z$323,$K193,Y$2),0)+IF($L193&gt;0,INDEX($O$4:$Z$323,$L193,Y$2),0))</f>
        <v>0</v>
      </c>
      <c r="AL193" s="259">
        <f>IF(AND(NOT(_incrementaisPassadas),
      OR(
       AND(_semanaAtual&gt;Prevs!O$6,_tipo="Semanal"),
       AND(_mes&gt;AL$2,_tipo="Mensal")
      )), 0,
IF($G193&gt;0,INDEX($O$4:$Z$323,$G193,Z$2),0)+IF($H193&gt;0,INDEX($O$4:$Z$323,$H193,Z$2),0)+IF($I193&gt;0,INDEX($O$4:$Z$323,$I193,Z$2),0)+IF($J193&gt;0,INDEX($O$4:$Z$323,$J193,Z$2),0)+IF($K193&gt;0,INDEX($O$4:$Z$323,$K193,Z$2),0)+IF($L193&gt;0,INDEX($O$4:$Z$323,$L193,Z$2),0))</f>
        <v>0</v>
      </c>
      <c r="AM193" s="113">
        <f t="shared" si="24"/>
        <v>648</v>
      </c>
      <c r="AN193">
        <f t="shared" si="25"/>
        <v>719</v>
      </c>
      <c r="AO193">
        <f t="shared" si="26"/>
        <v>760</v>
      </c>
      <c r="AP193">
        <f t="shared" si="27"/>
        <v>671</v>
      </c>
      <c r="AQ193">
        <f t="shared" si="28"/>
        <v>436</v>
      </c>
      <c r="AR193">
        <f t="shared" si="29"/>
        <v>303</v>
      </c>
      <c r="AS193">
        <f t="shared" si="30"/>
        <v>262</v>
      </c>
      <c r="AT193">
        <f t="shared" si="31"/>
        <v>239</v>
      </c>
      <c r="AU193">
        <f t="shared" si="32"/>
        <v>234</v>
      </c>
      <c r="AV193">
        <f t="shared" si="33"/>
        <v>284</v>
      </c>
      <c r="AW193">
        <f t="shared" si="34"/>
        <v>395</v>
      </c>
      <c r="AX193">
        <f t="shared" si="35"/>
        <v>525</v>
      </c>
    </row>
    <row r="194" spans="1:55" hidden="1" x14ac:dyDescent="0.25">
      <c r="A194" s="113">
        <v>191</v>
      </c>
      <c r="B194" s="176" t="s">
        <v>624</v>
      </c>
      <c r="C194" s="113">
        <v>1931</v>
      </c>
      <c r="D194" s="113">
        <v>2013</v>
      </c>
      <c r="E194" s="177" t="s">
        <v>26</v>
      </c>
      <c r="F194" s="177" t="s">
        <v>387</v>
      </c>
      <c r="G194" s="357"/>
      <c r="H194" s="357"/>
      <c r="N194" s="113">
        <f>MATCH(A194,Entrada!$A$53:$A$372,0)</f>
        <v>191</v>
      </c>
      <c r="O194">
        <f>IF(NOT(ISNA($N194)),INDEX(Entrada!$C$53:$N$372,$N194,O$2),0)</f>
        <v>1578</v>
      </c>
      <c r="P194">
        <f>IF(NOT(ISNA($N194)),INDEX(Entrada!$C$53:$N$372,$N194,P$2),0)</f>
        <v>1780</v>
      </c>
      <c r="Q194">
        <f>IF(NOT(ISNA($N194)),INDEX(Entrada!$C$53:$N$372,$N194,Q$2),0)</f>
        <v>1654</v>
      </c>
      <c r="R194">
        <f>IF(NOT(ISNA($N194)),INDEX(Entrada!$C$53:$N$372,$N194,R$2),0)</f>
        <v>1175</v>
      </c>
      <c r="S194">
        <f>IF(NOT(ISNA($N194)),INDEX(Entrada!$C$53:$N$372,$N194,S$2),0)</f>
        <v>627</v>
      </c>
      <c r="T194">
        <f>IF(NOT(ISNA($N194)),INDEX(Entrada!$C$53:$N$372,$N194,T$2),0)</f>
        <v>434</v>
      </c>
      <c r="U194">
        <f>IF(NOT(ISNA($N194)),INDEX(Entrada!$C$53:$N$372,$N194,U$2),0)</f>
        <v>328</v>
      </c>
      <c r="V194" s="192">
        <f>IF(NOT(ISNA($N194)),INDEX(Entrada!$C$53:$N$372,$N194,V$2),0)</f>
        <v>256</v>
      </c>
      <c r="W194" s="192">
        <f>IF(NOT(ISNA($N194)),INDEX(Entrada!$C$53:$N$372,$N194,W$2),0)</f>
        <v>241</v>
      </c>
      <c r="X194" s="192">
        <f>IF(NOT(ISNA($N194)),INDEX(Entrada!$C$53:$N$372,$N194,X$2),0)</f>
        <v>351</v>
      </c>
      <c r="Y194" s="192">
        <f>IF(NOT(ISNA($N194)),INDEX(Entrada!$C$53:$N$372,$N194,Y$2),0)</f>
        <v>633</v>
      </c>
      <c r="Z194" s="192">
        <f>IF(NOT(ISNA($N194)),INDEX(Entrada!$C$53:$N$372,$N194,Z$2),0)</f>
        <v>1164</v>
      </c>
      <c r="AA194" s="259">
        <f>IF(AND(NOT(_incrementaisPassadas),
      OR(
       AND(_semanaAtual&gt;Prevs!D$6,_tipo="Semanal"),
       AND(_mes&gt;AA$2,_tipo="Mensal")
      )), 0,
IF($G194&gt;0,INDEX($O$4:$Z$323,$G194,O$2),0)+IF($H194&gt;0,INDEX($O$4:$Z$323,$H194,O$2),0)+IF($I194&gt;0,INDEX($O$4:$Z$323,$I194,O$2),0)+IF($J194&gt;0,INDEX($O$4:$Z$323,$J194,O$2),0)+IF($K194&gt;0,INDEX($O$4:$Z$323,$K194,O$2),0)+IF($L194&gt;0,INDEX($O$4:$Z$323,$L194,O$2),0))</f>
        <v>0</v>
      </c>
      <c r="AB194" s="259">
        <f>IF(AND(NOT(_incrementaisPassadas),
      OR(
       AND(_semanaAtual&gt;Prevs!E$6,_tipo="Semanal"),
       AND(_mes&gt;AB$2,_tipo="Mensal")
      )), 0,
IF($G194&gt;0,INDEX($O$4:$Z$323,$G194,P$2),0)+IF($H194&gt;0,INDEX($O$4:$Z$323,$H194,P$2),0)+IF($I194&gt;0,INDEX($O$4:$Z$323,$I194,P$2),0)+IF($J194&gt;0,INDEX($O$4:$Z$323,$J194,P$2),0)+IF($K194&gt;0,INDEX($O$4:$Z$323,$K194,P$2),0)+IF($L194&gt;0,INDEX($O$4:$Z$323,$L194,P$2),0))</f>
        <v>0</v>
      </c>
      <c r="AC194" s="259">
        <f>IF(AND(NOT(_incrementaisPassadas),
      OR(
       AND(_semanaAtual&gt;Prevs!F$6,_tipo="Semanal"),
       AND(_mes&gt;AC$2,_tipo="Mensal")
      )), 0,
IF($G194&gt;0,INDEX($O$4:$Z$323,$G194,Q$2),0)+IF($H194&gt;0,INDEX($O$4:$Z$323,$H194,Q$2),0)+IF($I194&gt;0,INDEX($O$4:$Z$323,$I194,Q$2),0)+IF($J194&gt;0,INDEX($O$4:$Z$323,$J194,Q$2),0)+IF($K194&gt;0,INDEX($O$4:$Z$323,$K194,Q$2),0)+IF($L194&gt;0,INDEX($O$4:$Z$323,$L194,Q$2),0))</f>
        <v>0</v>
      </c>
      <c r="AD194" s="259">
        <f>IF(AND(NOT(_incrementaisPassadas),
      OR(
       AND(_semanaAtual&gt;Prevs!G$6,_tipo="Semanal"),
       AND(_mes&gt;AD$2,_tipo="Mensal")
      )), 0,
IF($G194&gt;0,INDEX($O$4:$Z$323,$G194,R$2),0)+IF($H194&gt;0,INDEX($O$4:$Z$323,$H194,R$2),0)+IF($I194&gt;0,INDEX($O$4:$Z$323,$I194,R$2),0)+IF($J194&gt;0,INDEX($O$4:$Z$323,$J194,R$2),0)+IF($K194&gt;0,INDEX($O$4:$Z$323,$K194,R$2),0)+IF($L194&gt;0,INDEX($O$4:$Z$323,$L194,R$2),0))</f>
        <v>0</v>
      </c>
      <c r="AE194" s="259">
        <f>IF(AND(NOT(_incrementaisPassadas),
      OR(
       AND(_semanaAtual&gt;Prevs!H$6,_tipo="Semanal"),
       AND(_mes&gt;AE$2,_tipo="Mensal")
      )), 0,
IF($G194&gt;0,INDEX($O$4:$Z$323,$G194,S$2),0)+IF($H194&gt;0,INDEX($O$4:$Z$323,$H194,S$2),0)+IF($I194&gt;0,INDEX($O$4:$Z$323,$I194,S$2),0)+IF($J194&gt;0,INDEX($O$4:$Z$323,$J194,S$2),0)+IF($K194&gt;0,INDEX($O$4:$Z$323,$K194,S$2),0)+IF($L194&gt;0,INDEX($O$4:$Z$323,$L194,S$2),0))</f>
        <v>0</v>
      </c>
      <c r="AF194" s="259">
        <f>IF(AND(NOT(_incrementaisPassadas),
      OR(
       AND(_semanaAtual&gt;Prevs!I$6,_tipo="Semanal"),
       AND(_mes&gt;AF$2,_tipo="Mensal")
      )), 0,
IF($G194&gt;0,INDEX($O$4:$Z$323,$G194,T$2),0)+IF($H194&gt;0,INDEX($O$4:$Z$323,$H194,T$2),0)+IF($I194&gt;0,INDEX($O$4:$Z$323,$I194,T$2),0)+IF($J194&gt;0,INDEX($O$4:$Z$323,$J194,T$2),0)+IF($K194&gt;0,INDEX($O$4:$Z$323,$K194,T$2),0)+IF($L194&gt;0,INDEX($O$4:$Z$323,$L194,T$2),0))</f>
        <v>0</v>
      </c>
      <c r="AG194" s="259">
        <f>IF(AND(NOT(_incrementaisPassadas),
      OR(
       AND(_semanaAtual&gt;Prevs!J$6,_tipo="Semanal"),
       AND(_mes&gt;AG$2,_tipo="Mensal")
      )), 0,
IF($G194&gt;0,INDEX($O$4:$Z$323,$G194,U$2),0)+IF($H194&gt;0,INDEX($O$4:$Z$323,$H194,U$2),0)+IF($I194&gt;0,INDEX($O$4:$Z$323,$I194,U$2),0)+IF($J194&gt;0,INDEX($O$4:$Z$323,$J194,U$2),0)+IF($K194&gt;0,INDEX($O$4:$Z$323,$K194,U$2),0)+IF($L194&gt;0,INDEX($O$4:$Z$323,$L194,U$2),0))</f>
        <v>0</v>
      </c>
      <c r="AH194" s="259">
        <f>IF(AND(NOT(_incrementaisPassadas),
      OR(
       AND(_semanaAtual&gt;Prevs!K$6,_tipo="Semanal"),
       AND(_mes&gt;AH$2,_tipo="Mensal")
      )), 0,
IF($G194&gt;0,INDEX($O$4:$Z$323,$G194,V$2),0)+IF($H194&gt;0,INDEX($O$4:$Z$323,$H194,V$2),0)+IF($I194&gt;0,INDEX($O$4:$Z$323,$I194,V$2),0)+IF($J194&gt;0,INDEX($O$4:$Z$323,$J194,V$2),0)+IF($K194&gt;0,INDEX($O$4:$Z$323,$K194,V$2),0)+IF($L194&gt;0,INDEX($O$4:$Z$323,$L194,V$2),0))</f>
        <v>0</v>
      </c>
      <c r="AI194" s="259">
        <f>IF(AND(NOT(_incrementaisPassadas),
      OR(
       AND(_semanaAtual&gt;Prevs!L$6,_tipo="Semanal"),
       AND(_mes&gt;AI$2,_tipo="Mensal")
      )), 0,
IF($G194&gt;0,INDEX($O$4:$Z$323,$G194,W$2),0)+IF($H194&gt;0,INDEX($O$4:$Z$323,$H194,W$2),0)+IF($I194&gt;0,INDEX($O$4:$Z$323,$I194,W$2),0)+IF($J194&gt;0,INDEX($O$4:$Z$323,$J194,W$2),0)+IF($K194&gt;0,INDEX($O$4:$Z$323,$K194,W$2),0)+IF($L194&gt;0,INDEX($O$4:$Z$323,$L194,W$2),0))</f>
        <v>0</v>
      </c>
      <c r="AJ194" s="259">
        <f>IF(AND(NOT(_incrementaisPassadas),
      OR(
       AND(_semanaAtual&gt;Prevs!M$6,_tipo="Semanal"),
       AND(_mes&gt;AJ$2,_tipo="Mensal")
      )), 0,
IF($G194&gt;0,INDEX($O$4:$Z$323,$G194,X$2),0)+IF($H194&gt;0,INDEX($O$4:$Z$323,$H194,X$2),0)+IF($I194&gt;0,INDEX($O$4:$Z$323,$I194,X$2),0)+IF($J194&gt;0,INDEX($O$4:$Z$323,$J194,X$2),0)+IF($K194&gt;0,INDEX($O$4:$Z$323,$K194,X$2),0)+IF($L194&gt;0,INDEX($O$4:$Z$323,$L194,X$2),0))</f>
        <v>0</v>
      </c>
      <c r="AK194" s="259">
        <f>IF(AND(NOT(_incrementaisPassadas),
      OR(
       AND(_semanaAtual&gt;Prevs!N$6,_tipo="Semanal"),
       AND(_mes&gt;AK$2,_tipo="Mensal")
      )), 0,
IF($G194&gt;0,INDEX($O$4:$Z$323,$G194,Y$2),0)+IF($H194&gt;0,INDEX($O$4:$Z$323,$H194,Y$2),0)+IF($I194&gt;0,INDEX($O$4:$Z$323,$I194,Y$2),0)+IF($J194&gt;0,INDEX($O$4:$Z$323,$J194,Y$2),0)+IF($K194&gt;0,INDEX($O$4:$Z$323,$K194,Y$2),0)+IF($L194&gt;0,INDEX($O$4:$Z$323,$L194,Y$2),0))</f>
        <v>0</v>
      </c>
      <c r="AL194" s="259">
        <f>IF(AND(NOT(_incrementaisPassadas),
      OR(
       AND(_semanaAtual&gt;Prevs!O$6,_tipo="Semanal"),
       AND(_mes&gt;AL$2,_tipo="Mensal")
      )), 0,
IF($G194&gt;0,INDEX($O$4:$Z$323,$G194,Z$2),0)+IF($H194&gt;0,INDEX($O$4:$Z$323,$H194,Z$2),0)+IF($I194&gt;0,INDEX($O$4:$Z$323,$I194,Z$2),0)+IF($J194&gt;0,INDEX($O$4:$Z$323,$J194,Z$2),0)+IF($K194&gt;0,INDEX($O$4:$Z$323,$K194,Z$2),0)+IF($L194&gt;0,INDEX($O$4:$Z$323,$L194,Z$2),0))</f>
        <v>0</v>
      </c>
      <c r="AM194" s="113">
        <f t="shared" si="24"/>
        <v>1578</v>
      </c>
      <c r="AN194">
        <f t="shared" si="25"/>
        <v>1780</v>
      </c>
      <c r="AO194">
        <f t="shared" si="26"/>
        <v>1654</v>
      </c>
      <c r="AP194">
        <f t="shared" si="27"/>
        <v>1175</v>
      </c>
      <c r="AQ194">
        <f t="shared" si="28"/>
        <v>627</v>
      </c>
      <c r="AR194">
        <f t="shared" si="29"/>
        <v>434</v>
      </c>
      <c r="AS194">
        <f t="shared" si="30"/>
        <v>328</v>
      </c>
      <c r="AT194">
        <f t="shared" si="31"/>
        <v>256</v>
      </c>
      <c r="AU194">
        <f t="shared" si="32"/>
        <v>241</v>
      </c>
      <c r="AV194">
        <f t="shared" si="33"/>
        <v>351</v>
      </c>
      <c r="AW194">
        <f t="shared" si="34"/>
        <v>633</v>
      </c>
      <c r="AX194">
        <f t="shared" si="35"/>
        <v>1164</v>
      </c>
      <c r="BC194" s="259">
        <v>270</v>
      </c>
    </row>
    <row r="195" spans="1:55" hidden="1" x14ac:dyDescent="0.25">
      <c r="A195" s="113">
        <v>192</v>
      </c>
      <c r="B195" s="176"/>
      <c r="C195" s="113">
        <v>0</v>
      </c>
      <c r="D195" s="113">
        <v>0</v>
      </c>
      <c r="E195" s="113" t="s">
        <v>686</v>
      </c>
      <c r="F195" s="113" t="s">
        <v>686</v>
      </c>
      <c r="G195" s="357"/>
      <c r="H195" s="357"/>
      <c r="N195" s="113">
        <f>MATCH(A195,Entrada!$A$53:$A$372,0)</f>
        <v>192</v>
      </c>
      <c r="O195">
        <f>IF(NOT(ISNA($N195)),INDEX(Entrada!$C$53:$N$372,$N195,O$2),0)</f>
        <v>0</v>
      </c>
      <c r="P195">
        <f>IF(NOT(ISNA($N195)),INDEX(Entrada!$C$53:$N$372,$N195,P$2),0)</f>
        <v>0</v>
      </c>
      <c r="Q195">
        <f>IF(NOT(ISNA($N195)),INDEX(Entrada!$C$53:$N$372,$N195,Q$2),0)</f>
        <v>0</v>
      </c>
      <c r="R195">
        <f>IF(NOT(ISNA($N195)),INDEX(Entrada!$C$53:$N$372,$N195,R$2),0)</f>
        <v>0</v>
      </c>
      <c r="S195">
        <f>IF(NOT(ISNA($N195)),INDEX(Entrada!$C$53:$N$372,$N195,S$2),0)</f>
        <v>0</v>
      </c>
      <c r="T195">
        <f>IF(NOT(ISNA($N195)),INDEX(Entrada!$C$53:$N$372,$N195,T$2),0)</f>
        <v>0</v>
      </c>
      <c r="U195">
        <f>IF(NOT(ISNA($N195)),INDEX(Entrada!$C$53:$N$372,$N195,U$2),0)</f>
        <v>0</v>
      </c>
      <c r="V195" s="192">
        <f>IF(NOT(ISNA($N195)),INDEX(Entrada!$C$53:$N$372,$N195,V$2),0)</f>
        <v>0</v>
      </c>
      <c r="W195" s="192">
        <f>IF(NOT(ISNA($N195)),INDEX(Entrada!$C$53:$N$372,$N195,W$2),0)</f>
        <v>0</v>
      </c>
      <c r="X195" s="192">
        <f>IF(NOT(ISNA($N195)),INDEX(Entrada!$C$53:$N$372,$N195,X$2),0)</f>
        <v>0</v>
      </c>
      <c r="Y195" s="192">
        <f>IF(NOT(ISNA($N195)),INDEX(Entrada!$C$53:$N$372,$N195,Y$2),0)</f>
        <v>0</v>
      </c>
      <c r="Z195" s="192">
        <f>IF(NOT(ISNA($N195)),INDEX(Entrada!$C$53:$N$372,$N195,Z$2),0)</f>
        <v>0</v>
      </c>
      <c r="AA195" s="259">
        <f>IF(AND(NOT(_incrementaisPassadas),
      OR(
       AND(_semanaAtual&gt;Prevs!D$6,_tipo="Semanal"),
       AND(_mes&gt;AA$2,_tipo="Mensal")
      )), 0,
IF($G195&gt;0,INDEX($O$4:$Z$323,$G195,O$2),0)+IF($H195&gt;0,INDEX($O$4:$Z$323,$H195,O$2),0)+IF($I195&gt;0,INDEX($O$4:$Z$323,$I195,O$2),0)+IF($J195&gt;0,INDEX($O$4:$Z$323,$J195,O$2),0)+IF($K195&gt;0,INDEX($O$4:$Z$323,$K195,O$2),0)+IF($L195&gt;0,INDEX($O$4:$Z$323,$L195,O$2),0))</f>
        <v>0</v>
      </c>
      <c r="AB195" s="259">
        <f>IF(AND(NOT(_incrementaisPassadas),
      OR(
       AND(_semanaAtual&gt;Prevs!E$6,_tipo="Semanal"),
       AND(_mes&gt;AB$2,_tipo="Mensal")
      )), 0,
IF($G195&gt;0,INDEX($O$4:$Z$323,$G195,P$2),0)+IF($H195&gt;0,INDEX($O$4:$Z$323,$H195,P$2),0)+IF($I195&gt;0,INDEX($O$4:$Z$323,$I195,P$2),0)+IF($J195&gt;0,INDEX($O$4:$Z$323,$J195,P$2),0)+IF($K195&gt;0,INDEX($O$4:$Z$323,$K195,P$2),0)+IF($L195&gt;0,INDEX($O$4:$Z$323,$L195,P$2),0))</f>
        <v>0</v>
      </c>
      <c r="AC195" s="259">
        <f>IF(AND(NOT(_incrementaisPassadas),
      OR(
       AND(_semanaAtual&gt;Prevs!F$6,_tipo="Semanal"),
       AND(_mes&gt;AC$2,_tipo="Mensal")
      )), 0,
IF($G195&gt;0,INDEX($O$4:$Z$323,$G195,Q$2),0)+IF($H195&gt;0,INDEX($O$4:$Z$323,$H195,Q$2),0)+IF($I195&gt;0,INDEX($O$4:$Z$323,$I195,Q$2),0)+IF($J195&gt;0,INDEX($O$4:$Z$323,$J195,Q$2),0)+IF($K195&gt;0,INDEX($O$4:$Z$323,$K195,Q$2),0)+IF($L195&gt;0,INDEX($O$4:$Z$323,$L195,Q$2),0))</f>
        <v>0</v>
      </c>
      <c r="AD195" s="259">
        <f>IF(AND(NOT(_incrementaisPassadas),
      OR(
       AND(_semanaAtual&gt;Prevs!G$6,_tipo="Semanal"),
       AND(_mes&gt;AD$2,_tipo="Mensal")
      )), 0,
IF($G195&gt;0,INDEX($O$4:$Z$323,$G195,R$2),0)+IF($H195&gt;0,INDEX($O$4:$Z$323,$H195,R$2),0)+IF($I195&gt;0,INDEX($O$4:$Z$323,$I195,R$2),0)+IF($J195&gt;0,INDEX($O$4:$Z$323,$J195,R$2),0)+IF($K195&gt;0,INDEX($O$4:$Z$323,$K195,R$2),0)+IF($L195&gt;0,INDEX($O$4:$Z$323,$L195,R$2),0))</f>
        <v>0</v>
      </c>
      <c r="AE195" s="259">
        <f>IF(AND(NOT(_incrementaisPassadas),
      OR(
       AND(_semanaAtual&gt;Prevs!H$6,_tipo="Semanal"),
       AND(_mes&gt;AE$2,_tipo="Mensal")
      )), 0,
IF($G195&gt;0,INDEX($O$4:$Z$323,$G195,S$2),0)+IF($H195&gt;0,INDEX($O$4:$Z$323,$H195,S$2),0)+IF($I195&gt;0,INDEX($O$4:$Z$323,$I195,S$2),0)+IF($J195&gt;0,INDEX($O$4:$Z$323,$J195,S$2),0)+IF($K195&gt;0,INDEX($O$4:$Z$323,$K195,S$2),0)+IF($L195&gt;0,INDEX($O$4:$Z$323,$L195,S$2),0))</f>
        <v>0</v>
      </c>
      <c r="AF195" s="259">
        <f>IF(AND(NOT(_incrementaisPassadas),
      OR(
       AND(_semanaAtual&gt;Prevs!I$6,_tipo="Semanal"),
       AND(_mes&gt;AF$2,_tipo="Mensal")
      )), 0,
IF($G195&gt;0,INDEX($O$4:$Z$323,$G195,T$2),0)+IF($H195&gt;0,INDEX($O$4:$Z$323,$H195,T$2),0)+IF($I195&gt;0,INDEX($O$4:$Z$323,$I195,T$2),0)+IF($J195&gt;0,INDEX($O$4:$Z$323,$J195,T$2),0)+IF($K195&gt;0,INDEX($O$4:$Z$323,$K195,T$2),0)+IF($L195&gt;0,INDEX($O$4:$Z$323,$L195,T$2),0))</f>
        <v>0</v>
      </c>
      <c r="AG195" s="259">
        <f>IF(AND(NOT(_incrementaisPassadas),
      OR(
       AND(_semanaAtual&gt;Prevs!J$6,_tipo="Semanal"),
       AND(_mes&gt;AG$2,_tipo="Mensal")
      )), 0,
IF($G195&gt;0,INDEX($O$4:$Z$323,$G195,U$2),0)+IF($H195&gt;0,INDEX($O$4:$Z$323,$H195,U$2),0)+IF($I195&gt;0,INDEX($O$4:$Z$323,$I195,U$2),0)+IF($J195&gt;0,INDEX($O$4:$Z$323,$J195,U$2),0)+IF($K195&gt;0,INDEX($O$4:$Z$323,$K195,U$2),0)+IF($L195&gt;0,INDEX($O$4:$Z$323,$L195,U$2),0))</f>
        <v>0</v>
      </c>
      <c r="AH195" s="259">
        <f>IF(AND(NOT(_incrementaisPassadas),
      OR(
       AND(_semanaAtual&gt;Prevs!K$6,_tipo="Semanal"),
       AND(_mes&gt;AH$2,_tipo="Mensal")
      )), 0,
IF($G195&gt;0,INDEX($O$4:$Z$323,$G195,V$2),0)+IF($H195&gt;0,INDEX($O$4:$Z$323,$H195,V$2),0)+IF($I195&gt;0,INDEX($O$4:$Z$323,$I195,V$2),0)+IF($J195&gt;0,INDEX($O$4:$Z$323,$J195,V$2),0)+IF($K195&gt;0,INDEX($O$4:$Z$323,$K195,V$2),0)+IF($L195&gt;0,INDEX($O$4:$Z$323,$L195,V$2),0))</f>
        <v>0</v>
      </c>
      <c r="AI195" s="259">
        <f>IF(AND(NOT(_incrementaisPassadas),
      OR(
       AND(_semanaAtual&gt;Prevs!L$6,_tipo="Semanal"),
       AND(_mes&gt;AI$2,_tipo="Mensal")
      )), 0,
IF($G195&gt;0,INDEX($O$4:$Z$323,$G195,W$2),0)+IF($H195&gt;0,INDEX($O$4:$Z$323,$H195,W$2),0)+IF($I195&gt;0,INDEX($O$4:$Z$323,$I195,W$2),0)+IF($J195&gt;0,INDEX($O$4:$Z$323,$J195,W$2),0)+IF($K195&gt;0,INDEX($O$4:$Z$323,$K195,W$2),0)+IF($L195&gt;0,INDEX($O$4:$Z$323,$L195,W$2),0))</f>
        <v>0</v>
      </c>
      <c r="AJ195" s="259">
        <f>IF(AND(NOT(_incrementaisPassadas),
      OR(
       AND(_semanaAtual&gt;Prevs!M$6,_tipo="Semanal"),
       AND(_mes&gt;AJ$2,_tipo="Mensal")
      )), 0,
IF($G195&gt;0,INDEX($O$4:$Z$323,$G195,X$2),0)+IF($H195&gt;0,INDEX($O$4:$Z$323,$H195,X$2),0)+IF($I195&gt;0,INDEX($O$4:$Z$323,$I195,X$2),0)+IF($J195&gt;0,INDEX($O$4:$Z$323,$J195,X$2),0)+IF($K195&gt;0,INDEX($O$4:$Z$323,$K195,X$2),0)+IF($L195&gt;0,INDEX($O$4:$Z$323,$L195,X$2),0))</f>
        <v>0</v>
      </c>
      <c r="AK195" s="259">
        <f>IF(AND(NOT(_incrementaisPassadas),
      OR(
       AND(_semanaAtual&gt;Prevs!N$6,_tipo="Semanal"),
       AND(_mes&gt;AK$2,_tipo="Mensal")
      )), 0,
IF($G195&gt;0,INDEX($O$4:$Z$323,$G195,Y$2),0)+IF($H195&gt;0,INDEX($O$4:$Z$323,$H195,Y$2),0)+IF($I195&gt;0,INDEX($O$4:$Z$323,$I195,Y$2),0)+IF($J195&gt;0,INDEX($O$4:$Z$323,$J195,Y$2),0)+IF($K195&gt;0,INDEX($O$4:$Z$323,$K195,Y$2),0)+IF($L195&gt;0,INDEX($O$4:$Z$323,$L195,Y$2),0))</f>
        <v>0</v>
      </c>
      <c r="AL195" s="259">
        <f>IF(AND(NOT(_incrementaisPassadas),
      OR(
       AND(_semanaAtual&gt;Prevs!O$6,_tipo="Semanal"),
       AND(_mes&gt;AL$2,_tipo="Mensal")
      )), 0,
IF($G195&gt;0,INDEX($O$4:$Z$323,$G195,Z$2),0)+IF($H195&gt;0,INDEX($O$4:$Z$323,$H195,Z$2),0)+IF($I195&gt;0,INDEX($O$4:$Z$323,$I195,Z$2),0)+IF($J195&gt;0,INDEX($O$4:$Z$323,$J195,Z$2),0)+IF($K195&gt;0,INDEX($O$4:$Z$323,$K195,Z$2),0)+IF($L195&gt;0,INDEX($O$4:$Z$323,$L195,Z$2),0))</f>
        <v>0</v>
      </c>
      <c r="AM195" s="113">
        <f t="shared" si="24"/>
        <v>0</v>
      </c>
      <c r="AN195">
        <f t="shared" si="25"/>
        <v>0</v>
      </c>
      <c r="AO195">
        <f t="shared" si="26"/>
        <v>0</v>
      </c>
      <c r="AP195">
        <f t="shared" si="27"/>
        <v>0</v>
      </c>
      <c r="AQ195">
        <f t="shared" si="28"/>
        <v>0</v>
      </c>
      <c r="AR195">
        <f t="shared" si="29"/>
        <v>0</v>
      </c>
      <c r="AS195">
        <f t="shared" si="30"/>
        <v>0</v>
      </c>
      <c r="AT195">
        <f t="shared" si="31"/>
        <v>0</v>
      </c>
      <c r="AU195">
        <f t="shared" si="32"/>
        <v>0</v>
      </c>
      <c r="AV195">
        <f t="shared" si="33"/>
        <v>0</v>
      </c>
      <c r="AW195">
        <f t="shared" si="34"/>
        <v>0</v>
      </c>
      <c r="AX195">
        <f t="shared" si="35"/>
        <v>0</v>
      </c>
    </row>
    <row r="196" spans="1:55" hidden="1" x14ac:dyDescent="0.25">
      <c r="A196" s="113">
        <v>193</v>
      </c>
      <c r="B196" s="176"/>
      <c r="C196" s="113">
        <v>0</v>
      </c>
      <c r="D196" s="113">
        <v>0</v>
      </c>
      <c r="E196" s="113" t="s">
        <v>686</v>
      </c>
      <c r="F196" s="113" t="s">
        <v>686</v>
      </c>
      <c r="G196" s="357"/>
      <c r="N196" s="113">
        <f>MATCH(A196,Entrada!$A$53:$A$372,0)</f>
        <v>193</v>
      </c>
      <c r="O196">
        <f>IF(NOT(ISNA($N196)),INDEX(Entrada!$C$53:$N$372,$N196,O$2),0)</f>
        <v>0</v>
      </c>
      <c r="P196">
        <f>IF(NOT(ISNA($N196)),INDEX(Entrada!$C$53:$N$372,$N196,P$2),0)</f>
        <v>0</v>
      </c>
      <c r="Q196">
        <f>IF(NOT(ISNA($N196)),INDEX(Entrada!$C$53:$N$372,$N196,Q$2),0)</f>
        <v>0</v>
      </c>
      <c r="R196">
        <f>IF(NOT(ISNA($N196)),INDEX(Entrada!$C$53:$N$372,$N196,R$2),0)</f>
        <v>0</v>
      </c>
      <c r="S196">
        <f>IF(NOT(ISNA($N196)),INDEX(Entrada!$C$53:$N$372,$N196,S$2),0)</f>
        <v>0</v>
      </c>
      <c r="T196">
        <f>IF(NOT(ISNA($N196)),INDEX(Entrada!$C$53:$N$372,$N196,T$2),0)</f>
        <v>0</v>
      </c>
      <c r="U196">
        <f>IF(NOT(ISNA($N196)),INDEX(Entrada!$C$53:$N$372,$N196,U$2),0)</f>
        <v>0</v>
      </c>
      <c r="V196" s="192">
        <f>IF(NOT(ISNA($N196)),INDEX(Entrada!$C$53:$N$372,$N196,V$2),0)</f>
        <v>0</v>
      </c>
      <c r="W196" s="192">
        <f>IF(NOT(ISNA($N196)),INDEX(Entrada!$C$53:$N$372,$N196,W$2),0)</f>
        <v>0</v>
      </c>
      <c r="X196" s="192">
        <f>IF(NOT(ISNA($N196)),INDEX(Entrada!$C$53:$N$372,$N196,X$2),0)</f>
        <v>0</v>
      </c>
      <c r="Y196" s="192">
        <f>IF(NOT(ISNA($N196)),INDEX(Entrada!$C$53:$N$372,$N196,Y$2),0)</f>
        <v>0</v>
      </c>
      <c r="Z196" s="192">
        <f>IF(NOT(ISNA($N196)),INDEX(Entrada!$C$53:$N$372,$N196,Z$2),0)</f>
        <v>0</v>
      </c>
      <c r="AA196" s="259">
        <f>IF(AND(NOT(_incrementaisPassadas),
      OR(
       AND(_semanaAtual&gt;Prevs!D$6,_tipo="Semanal"),
       AND(_mes&gt;AA$2,_tipo="Mensal")
      )), 0,
IF($G196&gt;0,INDEX($O$4:$Z$323,$G196,O$2),0)+IF($H196&gt;0,INDEX($O$4:$Z$323,$H196,O$2),0)+IF($I196&gt;0,INDEX($O$4:$Z$323,$I196,O$2),0)+IF($J196&gt;0,INDEX($O$4:$Z$323,$J196,O$2),0)+IF($K196&gt;0,INDEX($O$4:$Z$323,$K196,O$2),0)+IF($L196&gt;0,INDEX($O$4:$Z$323,$L196,O$2),0))</f>
        <v>0</v>
      </c>
      <c r="AB196" s="259">
        <f>IF(AND(NOT(_incrementaisPassadas),
      OR(
       AND(_semanaAtual&gt;Prevs!E$6,_tipo="Semanal"),
       AND(_mes&gt;AB$2,_tipo="Mensal")
      )), 0,
IF($G196&gt;0,INDEX($O$4:$Z$323,$G196,P$2),0)+IF($H196&gt;0,INDEX($O$4:$Z$323,$H196,P$2),0)+IF($I196&gt;0,INDEX($O$4:$Z$323,$I196,P$2),0)+IF($J196&gt;0,INDEX($O$4:$Z$323,$J196,P$2),0)+IF($K196&gt;0,INDEX($O$4:$Z$323,$K196,P$2),0)+IF($L196&gt;0,INDEX($O$4:$Z$323,$L196,P$2),0))</f>
        <v>0</v>
      </c>
      <c r="AC196" s="259">
        <f>IF(AND(NOT(_incrementaisPassadas),
      OR(
       AND(_semanaAtual&gt;Prevs!F$6,_tipo="Semanal"),
       AND(_mes&gt;AC$2,_tipo="Mensal")
      )), 0,
IF($G196&gt;0,INDEX($O$4:$Z$323,$G196,Q$2),0)+IF($H196&gt;0,INDEX($O$4:$Z$323,$H196,Q$2),0)+IF($I196&gt;0,INDEX($O$4:$Z$323,$I196,Q$2),0)+IF($J196&gt;0,INDEX($O$4:$Z$323,$J196,Q$2),0)+IF($K196&gt;0,INDEX($O$4:$Z$323,$K196,Q$2),0)+IF($L196&gt;0,INDEX($O$4:$Z$323,$L196,Q$2),0))</f>
        <v>0</v>
      </c>
      <c r="AD196" s="259">
        <f>IF(AND(NOT(_incrementaisPassadas),
      OR(
       AND(_semanaAtual&gt;Prevs!G$6,_tipo="Semanal"),
       AND(_mes&gt;AD$2,_tipo="Mensal")
      )), 0,
IF($G196&gt;0,INDEX($O$4:$Z$323,$G196,R$2),0)+IF($H196&gt;0,INDEX($O$4:$Z$323,$H196,R$2),0)+IF($I196&gt;0,INDEX($O$4:$Z$323,$I196,R$2),0)+IF($J196&gt;0,INDEX($O$4:$Z$323,$J196,R$2),0)+IF($K196&gt;0,INDEX($O$4:$Z$323,$K196,R$2),0)+IF($L196&gt;0,INDEX($O$4:$Z$323,$L196,R$2),0))</f>
        <v>0</v>
      </c>
      <c r="AE196" s="259">
        <f>IF(AND(NOT(_incrementaisPassadas),
      OR(
       AND(_semanaAtual&gt;Prevs!H$6,_tipo="Semanal"),
       AND(_mes&gt;AE$2,_tipo="Mensal")
      )), 0,
IF($G196&gt;0,INDEX($O$4:$Z$323,$G196,S$2),0)+IF($H196&gt;0,INDEX($O$4:$Z$323,$H196,S$2),0)+IF($I196&gt;0,INDEX($O$4:$Z$323,$I196,S$2),0)+IF($J196&gt;0,INDEX($O$4:$Z$323,$J196,S$2),0)+IF($K196&gt;0,INDEX($O$4:$Z$323,$K196,S$2),0)+IF($L196&gt;0,INDEX($O$4:$Z$323,$L196,S$2),0))</f>
        <v>0</v>
      </c>
      <c r="AF196" s="259">
        <f>IF(AND(NOT(_incrementaisPassadas),
      OR(
       AND(_semanaAtual&gt;Prevs!I$6,_tipo="Semanal"),
       AND(_mes&gt;AF$2,_tipo="Mensal")
      )), 0,
IF($G196&gt;0,INDEX($O$4:$Z$323,$G196,T$2),0)+IF($H196&gt;0,INDEX($O$4:$Z$323,$H196,T$2),0)+IF($I196&gt;0,INDEX($O$4:$Z$323,$I196,T$2),0)+IF($J196&gt;0,INDEX($O$4:$Z$323,$J196,T$2),0)+IF($K196&gt;0,INDEX($O$4:$Z$323,$K196,T$2),0)+IF($L196&gt;0,INDEX($O$4:$Z$323,$L196,T$2),0))</f>
        <v>0</v>
      </c>
      <c r="AG196" s="259">
        <f>IF(AND(NOT(_incrementaisPassadas),
      OR(
       AND(_semanaAtual&gt;Prevs!J$6,_tipo="Semanal"),
       AND(_mes&gt;AG$2,_tipo="Mensal")
      )), 0,
IF($G196&gt;0,INDEX($O$4:$Z$323,$G196,U$2),0)+IF($H196&gt;0,INDEX($O$4:$Z$323,$H196,U$2),0)+IF($I196&gt;0,INDEX($O$4:$Z$323,$I196,U$2),0)+IF($J196&gt;0,INDEX($O$4:$Z$323,$J196,U$2),0)+IF($K196&gt;0,INDEX($O$4:$Z$323,$K196,U$2),0)+IF($L196&gt;0,INDEX($O$4:$Z$323,$L196,U$2),0))</f>
        <v>0</v>
      </c>
      <c r="AH196" s="259">
        <f>IF(AND(NOT(_incrementaisPassadas),
      OR(
       AND(_semanaAtual&gt;Prevs!K$6,_tipo="Semanal"),
       AND(_mes&gt;AH$2,_tipo="Mensal")
      )), 0,
IF($G196&gt;0,INDEX($O$4:$Z$323,$G196,V$2),0)+IF($H196&gt;0,INDEX($O$4:$Z$323,$H196,V$2),0)+IF($I196&gt;0,INDEX($O$4:$Z$323,$I196,V$2),0)+IF($J196&gt;0,INDEX($O$4:$Z$323,$J196,V$2),0)+IF($K196&gt;0,INDEX($O$4:$Z$323,$K196,V$2),0)+IF($L196&gt;0,INDEX($O$4:$Z$323,$L196,V$2),0))</f>
        <v>0</v>
      </c>
      <c r="AI196" s="259">
        <f>IF(AND(NOT(_incrementaisPassadas),
      OR(
       AND(_semanaAtual&gt;Prevs!L$6,_tipo="Semanal"),
       AND(_mes&gt;AI$2,_tipo="Mensal")
      )), 0,
IF($G196&gt;0,INDEX($O$4:$Z$323,$G196,W$2),0)+IF($H196&gt;0,INDEX($O$4:$Z$323,$H196,W$2),0)+IF($I196&gt;0,INDEX($O$4:$Z$323,$I196,W$2),0)+IF($J196&gt;0,INDEX($O$4:$Z$323,$J196,W$2),0)+IF($K196&gt;0,INDEX($O$4:$Z$323,$K196,W$2),0)+IF($L196&gt;0,INDEX($O$4:$Z$323,$L196,W$2),0))</f>
        <v>0</v>
      </c>
      <c r="AJ196" s="259">
        <f>IF(AND(NOT(_incrementaisPassadas),
      OR(
       AND(_semanaAtual&gt;Prevs!M$6,_tipo="Semanal"),
       AND(_mes&gt;AJ$2,_tipo="Mensal")
      )), 0,
IF($G196&gt;0,INDEX($O$4:$Z$323,$G196,X$2),0)+IF($H196&gt;0,INDEX($O$4:$Z$323,$H196,X$2),0)+IF($I196&gt;0,INDEX($O$4:$Z$323,$I196,X$2),0)+IF($J196&gt;0,INDEX($O$4:$Z$323,$J196,X$2),0)+IF($K196&gt;0,INDEX($O$4:$Z$323,$K196,X$2),0)+IF($L196&gt;0,INDEX($O$4:$Z$323,$L196,X$2),0))</f>
        <v>0</v>
      </c>
      <c r="AK196" s="259">
        <f>IF(AND(NOT(_incrementaisPassadas),
      OR(
       AND(_semanaAtual&gt;Prevs!N$6,_tipo="Semanal"),
       AND(_mes&gt;AK$2,_tipo="Mensal")
      )), 0,
IF($G196&gt;0,INDEX($O$4:$Z$323,$G196,Y$2),0)+IF($H196&gt;0,INDEX($O$4:$Z$323,$H196,Y$2),0)+IF($I196&gt;0,INDEX($O$4:$Z$323,$I196,Y$2),0)+IF($J196&gt;0,INDEX($O$4:$Z$323,$J196,Y$2),0)+IF($K196&gt;0,INDEX($O$4:$Z$323,$K196,Y$2),0)+IF($L196&gt;0,INDEX($O$4:$Z$323,$L196,Y$2),0))</f>
        <v>0</v>
      </c>
      <c r="AL196" s="259">
        <f>IF(AND(NOT(_incrementaisPassadas),
      OR(
       AND(_semanaAtual&gt;Prevs!O$6,_tipo="Semanal"),
       AND(_mes&gt;AL$2,_tipo="Mensal")
      )), 0,
IF($G196&gt;0,INDEX($O$4:$Z$323,$G196,Z$2),0)+IF($H196&gt;0,INDEX($O$4:$Z$323,$H196,Z$2),0)+IF($I196&gt;0,INDEX($O$4:$Z$323,$I196,Z$2),0)+IF($J196&gt;0,INDEX($O$4:$Z$323,$J196,Z$2),0)+IF($K196&gt;0,INDEX($O$4:$Z$323,$K196,Z$2),0)+IF($L196&gt;0,INDEX($O$4:$Z$323,$L196,Z$2),0))</f>
        <v>0</v>
      </c>
      <c r="AM196" s="113">
        <f t="shared" ref="AM196:AM259" si="36">MAX(O196-AA196,0)</f>
        <v>0</v>
      </c>
      <c r="AN196">
        <f t="shared" ref="AN196:AN259" si="37">MAX(P196-AB196,0)</f>
        <v>0</v>
      </c>
      <c r="AO196">
        <f t="shared" ref="AO196:AO259" si="38">MAX(Q196-AC196,0)</f>
        <v>0</v>
      </c>
      <c r="AP196">
        <f t="shared" ref="AP196:AP259" si="39">MAX(R196-AD196,0)</f>
        <v>0</v>
      </c>
      <c r="AQ196">
        <f t="shared" ref="AQ196:AQ259" si="40">MAX(S196-AE196,0)</f>
        <v>0</v>
      </c>
      <c r="AR196">
        <f t="shared" ref="AR196:AR259" si="41">MAX(T196-AF196,0)</f>
        <v>0</v>
      </c>
      <c r="AS196">
        <f t="shared" ref="AS196:AS259" si="42">MAX(U196-AG196,0)</f>
        <v>0</v>
      </c>
      <c r="AT196">
        <f t="shared" ref="AT196:AT259" si="43">MAX(V196-AH196,0)</f>
        <v>0</v>
      </c>
      <c r="AU196">
        <f t="shared" ref="AU196:AU259" si="44">MAX(W196-AI196,0)</f>
        <v>0</v>
      </c>
      <c r="AV196">
        <f t="shared" ref="AV196:AV259" si="45">MAX(X196-AJ196,0)</f>
        <v>0</v>
      </c>
      <c r="AW196">
        <f t="shared" ref="AW196:AW259" si="46">MAX(Y196-AK196,0)</f>
        <v>0</v>
      </c>
      <c r="AX196">
        <f t="shared" ref="AX196:AX259" si="47">MAX(Z196-AL196,0)</f>
        <v>0</v>
      </c>
    </row>
    <row r="197" spans="1:55" hidden="1" x14ac:dyDescent="0.25">
      <c r="A197" s="113">
        <v>194</v>
      </c>
      <c r="B197" s="176"/>
      <c r="C197" s="113">
        <v>0</v>
      </c>
      <c r="D197" s="113">
        <v>0</v>
      </c>
      <c r="E197" s="113" t="s">
        <v>686</v>
      </c>
      <c r="F197" s="113" t="s">
        <v>686</v>
      </c>
      <c r="G197" s="357"/>
      <c r="N197" s="113">
        <f>MATCH(A197,Entrada!$A$53:$A$372,0)</f>
        <v>194</v>
      </c>
      <c r="O197">
        <f>IF(NOT(ISNA($N197)),INDEX(Entrada!$C$53:$N$372,$N197,O$2),0)</f>
        <v>0</v>
      </c>
      <c r="P197">
        <f>IF(NOT(ISNA($N197)),INDEX(Entrada!$C$53:$N$372,$N197,P$2),0)</f>
        <v>0</v>
      </c>
      <c r="Q197">
        <f>IF(NOT(ISNA($N197)),INDEX(Entrada!$C$53:$N$372,$N197,Q$2),0)</f>
        <v>0</v>
      </c>
      <c r="R197">
        <f>IF(NOT(ISNA($N197)),INDEX(Entrada!$C$53:$N$372,$N197,R$2),0)</f>
        <v>0</v>
      </c>
      <c r="S197">
        <f>IF(NOT(ISNA($N197)),INDEX(Entrada!$C$53:$N$372,$N197,S$2),0)</f>
        <v>0</v>
      </c>
      <c r="T197">
        <f>IF(NOT(ISNA($N197)),INDEX(Entrada!$C$53:$N$372,$N197,T$2),0)</f>
        <v>0</v>
      </c>
      <c r="U197">
        <f>IF(NOT(ISNA($N197)),INDEX(Entrada!$C$53:$N$372,$N197,U$2),0)</f>
        <v>0</v>
      </c>
      <c r="V197" s="192">
        <f>IF(NOT(ISNA($N197)),INDEX(Entrada!$C$53:$N$372,$N197,V$2),0)</f>
        <v>0</v>
      </c>
      <c r="W197" s="192">
        <f>IF(NOT(ISNA($N197)),INDEX(Entrada!$C$53:$N$372,$N197,W$2),0)</f>
        <v>0</v>
      </c>
      <c r="X197" s="192">
        <f>IF(NOT(ISNA($N197)),INDEX(Entrada!$C$53:$N$372,$N197,X$2),0)</f>
        <v>0</v>
      </c>
      <c r="Y197" s="192">
        <f>IF(NOT(ISNA($N197)),INDEX(Entrada!$C$53:$N$372,$N197,Y$2),0)</f>
        <v>0</v>
      </c>
      <c r="Z197" s="192">
        <f>IF(NOT(ISNA($N197)),INDEX(Entrada!$C$53:$N$372,$N197,Z$2),0)</f>
        <v>0</v>
      </c>
      <c r="AA197" s="259">
        <f>IF(AND(NOT(_incrementaisPassadas),
      OR(
       AND(_semanaAtual&gt;Prevs!D$6,_tipo="Semanal"),
       AND(_mes&gt;AA$2,_tipo="Mensal")
      )), 0,
IF($G197&gt;0,INDEX($O$4:$Z$323,$G197,O$2),0)+IF($H197&gt;0,INDEX($O$4:$Z$323,$H197,O$2),0)+IF($I197&gt;0,INDEX($O$4:$Z$323,$I197,O$2),0)+IF($J197&gt;0,INDEX($O$4:$Z$323,$J197,O$2),0)+IF($K197&gt;0,INDEX($O$4:$Z$323,$K197,O$2),0)+IF($L197&gt;0,INDEX($O$4:$Z$323,$L197,O$2),0))</f>
        <v>0</v>
      </c>
      <c r="AB197" s="259">
        <f>IF(AND(NOT(_incrementaisPassadas),
      OR(
       AND(_semanaAtual&gt;Prevs!E$6,_tipo="Semanal"),
       AND(_mes&gt;AB$2,_tipo="Mensal")
      )), 0,
IF($G197&gt;0,INDEX($O$4:$Z$323,$G197,P$2),0)+IF($H197&gt;0,INDEX($O$4:$Z$323,$H197,P$2),0)+IF($I197&gt;0,INDEX($O$4:$Z$323,$I197,P$2),0)+IF($J197&gt;0,INDEX($O$4:$Z$323,$J197,P$2),0)+IF($K197&gt;0,INDEX($O$4:$Z$323,$K197,P$2),0)+IF($L197&gt;0,INDEX($O$4:$Z$323,$L197,P$2),0))</f>
        <v>0</v>
      </c>
      <c r="AC197" s="259">
        <f>IF(AND(NOT(_incrementaisPassadas),
      OR(
       AND(_semanaAtual&gt;Prevs!F$6,_tipo="Semanal"),
       AND(_mes&gt;AC$2,_tipo="Mensal")
      )), 0,
IF($G197&gt;0,INDEX($O$4:$Z$323,$G197,Q$2),0)+IF($H197&gt;0,INDEX($O$4:$Z$323,$H197,Q$2),0)+IF($I197&gt;0,INDEX($O$4:$Z$323,$I197,Q$2),0)+IF($J197&gt;0,INDEX($O$4:$Z$323,$J197,Q$2),0)+IF($K197&gt;0,INDEX($O$4:$Z$323,$K197,Q$2),0)+IF($L197&gt;0,INDEX($O$4:$Z$323,$L197,Q$2),0))</f>
        <v>0</v>
      </c>
      <c r="AD197" s="259">
        <f>IF(AND(NOT(_incrementaisPassadas),
      OR(
       AND(_semanaAtual&gt;Prevs!G$6,_tipo="Semanal"),
       AND(_mes&gt;AD$2,_tipo="Mensal")
      )), 0,
IF($G197&gt;0,INDEX($O$4:$Z$323,$G197,R$2),0)+IF($H197&gt;0,INDEX($O$4:$Z$323,$H197,R$2),0)+IF($I197&gt;0,INDEX($O$4:$Z$323,$I197,R$2),0)+IF($J197&gt;0,INDEX($O$4:$Z$323,$J197,R$2),0)+IF($K197&gt;0,INDEX($O$4:$Z$323,$K197,R$2),0)+IF($L197&gt;0,INDEX($O$4:$Z$323,$L197,R$2),0))</f>
        <v>0</v>
      </c>
      <c r="AE197" s="259">
        <f>IF(AND(NOT(_incrementaisPassadas),
      OR(
       AND(_semanaAtual&gt;Prevs!H$6,_tipo="Semanal"),
       AND(_mes&gt;AE$2,_tipo="Mensal")
      )), 0,
IF($G197&gt;0,INDEX($O$4:$Z$323,$G197,S$2),0)+IF($H197&gt;0,INDEX($O$4:$Z$323,$H197,S$2),0)+IF($I197&gt;0,INDEX($O$4:$Z$323,$I197,S$2),0)+IF($J197&gt;0,INDEX($O$4:$Z$323,$J197,S$2),0)+IF($K197&gt;0,INDEX($O$4:$Z$323,$K197,S$2),0)+IF($L197&gt;0,INDEX($O$4:$Z$323,$L197,S$2),0))</f>
        <v>0</v>
      </c>
      <c r="AF197" s="259">
        <f>IF(AND(NOT(_incrementaisPassadas),
      OR(
       AND(_semanaAtual&gt;Prevs!I$6,_tipo="Semanal"),
       AND(_mes&gt;AF$2,_tipo="Mensal")
      )), 0,
IF($G197&gt;0,INDEX($O$4:$Z$323,$G197,T$2),0)+IF($H197&gt;0,INDEX($O$4:$Z$323,$H197,T$2),0)+IF($I197&gt;0,INDEX($O$4:$Z$323,$I197,T$2),0)+IF($J197&gt;0,INDEX($O$4:$Z$323,$J197,T$2),0)+IF($K197&gt;0,INDEX($O$4:$Z$323,$K197,T$2),0)+IF($L197&gt;0,INDEX($O$4:$Z$323,$L197,T$2),0))</f>
        <v>0</v>
      </c>
      <c r="AG197" s="259">
        <f>IF(AND(NOT(_incrementaisPassadas),
      OR(
       AND(_semanaAtual&gt;Prevs!J$6,_tipo="Semanal"),
       AND(_mes&gt;AG$2,_tipo="Mensal")
      )), 0,
IF($G197&gt;0,INDEX($O$4:$Z$323,$G197,U$2),0)+IF($H197&gt;0,INDEX($O$4:$Z$323,$H197,U$2),0)+IF($I197&gt;0,INDEX($O$4:$Z$323,$I197,U$2),0)+IF($J197&gt;0,INDEX($O$4:$Z$323,$J197,U$2),0)+IF($K197&gt;0,INDEX($O$4:$Z$323,$K197,U$2),0)+IF($L197&gt;0,INDEX($O$4:$Z$323,$L197,U$2),0))</f>
        <v>0</v>
      </c>
      <c r="AH197" s="259">
        <f>IF(AND(NOT(_incrementaisPassadas),
      OR(
       AND(_semanaAtual&gt;Prevs!K$6,_tipo="Semanal"),
       AND(_mes&gt;AH$2,_tipo="Mensal")
      )), 0,
IF($G197&gt;0,INDEX($O$4:$Z$323,$G197,V$2),0)+IF($H197&gt;0,INDEX($O$4:$Z$323,$H197,V$2),0)+IF($I197&gt;0,INDEX($O$4:$Z$323,$I197,V$2),0)+IF($J197&gt;0,INDEX($O$4:$Z$323,$J197,V$2),0)+IF($K197&gt;0,INDEX($O$4:$Z$323,$K197,V$2),0)+IF($L197&gt;0,INDEX($O$4:$Z$323,$L197,V$2),0))</f>
        <v>0</v>
      </c>
      <c r="AI197" s="259">
        <f>IF(AND(NOT(_incrementaisPassadas),
      OR(
       AND(_semanaAtual&gt;Prevs!L$6,_tipo="Semanal"),
       AND(_mes&gt;AI$2,_tipo="Mensal")
      )), 0,
IF($G197&gt;0,INDEX($O$4:$Z$323,$G197,W$2),0)+IF($H197&gt;0,INDEX($O$4:$Z$323,$H197,W$2),0)+IF($I197&gt;0,INDEX($O$4:$Z$323,$I197,W$2),0)+IF($J197&gt;0,INDEX($O$4:$Z$323,$J197,W$2),0)+IF($K197&gt;0,INDEX($O$4:$Z$323,$K197,W$2),0)+IF($L197&gt;0,INDEX($O$4:$Z$323,$L197,W$2),0))</f>
        <v>0</v>
      </c>
      <c r="AJ197" s="259">
        <f>IF(AND(NOT(_incrementaisPassadas),
      OR(
       AND(_semanaAtual&gt;Prevs!M$6,_tipo="Semanal"),
       AND(_mes&gt;AJ$2,_tipo="Mensal")
      )), 0,
IF($G197&gt;0,INDEX($O$4:$Z$323,$G197,X$2),0)+IF($H197&gt;0,INDEX($O$4:$Z$323,$H197,X$2),0)+IF($I197&gt;0,INDEX($O$4:$Z$323,$I197,X$2),0)+IF($J197&gt;0,INDEX($O$4:$Z$323,$J197,X$2),0)+IF($K197&gt;0,INDEX($O$4:$Z$323,$K197,X$2),0)+IF($L197&gt;0,INDEX($O$4:$Z$323,$L197,X$2),0))</f>
        <v>0</v>
      </c>
      <c r="AK197" s="259">
        <f>IF(AND(NOT(_incrementaisPassadas),
      OR(
       AND(_semanaAtual&gt;Prevs!N$6,_tipo="Semanal"),
       AND(_mes&gt;AK$2,_tipo="Mensal")
      )), 0,
IF($G197&gt;0,INDEX($O$4:$Z$323,$G197,Y$2),0)+IF($H197&gt;0,INDEX($O$4:$Z$323,$H197,Y$2),0)+IF($I197&gt;0,INDEX($O$4:$Z$323,$I197,Y$2),0)+IF($J197&gt;0,INDEX($O$4:$Z$323,$J197,Y$2),0)+IF($K197&gt;0,INDEX($O$4:$Z$323,$K197,Y$2),0)+IF($L197&gt;0,INDEX($O$4:$Z$323,$L197,Y$2),0))</f>
        <v>0</v>
      </c>
      <c r="AL197" s="259">
        <f>IF(AND(NOT(_incrementaisPassadas),
      OR(
       AND(_semanaAtual&gt;Prevs!O$6,_tipo="Semanal"),
       AND(_mes&gt;AL$2,_tipo="Mensal")
      )), 0,
IF($G197&gt;0,INDEX($O$4:$Z$323,$G197,Z$2),0)+IF($H197&gt;0,INDEX($O$4:$Z$323,$H197,Z$2),0)+IF($I197&gt;0,INDEX($O$4:$Z$323,$I197,Z$2),0)+IF($J197&gt;0,INDEX($O$4:$Z$323,$J197,Z$2),0)+IF($K197&gt;0,INDEX($O$4:$Z$323,$K197,Z$2),0)+IF($L197&gt;0,INDEX($O$4:$Z$323,$L197,Z$2),0))</f>
        <v>0</v>
      </c>
      <c r="AM197" s="113">
        <f t="shared" si="36"/>
        <v>0</v>
      </c>
      <c r="AN197">
        <f t="shared" si="37"/>
        <v>0</v>
      </c>
      <c r="AO197">
        <f t="shared" si="38"/>
        <v>0</v>
      </c>
      <c r="AP197">
        <f t="shared" si="39"/>
        <v>0</v>
      </c>
      <c r="AQ197">
        <f t="shared" si="40"/>
        <v>0</v>
      </c>
      <c r="AR197">
        <f t="shared" si="41"/>
        <v>0</v>
      </c>
      <c r="AS197">
        <f t="shared" si="42"/>
        <v>0</v>
      </c>
      <c r="AT197">
        <f t="shared" si="43"/>
        <v>0</v>
      </c>
      <c r="AU197">
        <f t="shared" si="44"/>
        <v>0</v>
      </c>
      <c r="AV197">
        <f t="shared" si="45"/>
        <v>0</v>
      </c>
      <c r="AW197">
        <f t="shared" si="46"/>
        <v>0</v>
      </c>
      <c r="AX197">
        <f t="shared" si="47"/>
        <v>0</v>
      </c>
    </row>
    <row r="198" spans="1:55" hidden="1" x14ac:dyDescent="0.25">
      <c r="A198" s="113">
        <v>195</v>
      </c>
      <c r="B198" s="176"/>
      <c r="C198" s="113">
        <v>0</v>
      </c>
      <c r="D198" s="113">
        <v>0</v>
      </c>
      <c r="E198" s="113" t="s">
        <v>686</v>
      </c>
      <c r="F198" s="113" t="s">
        <v>686</v>
      </c>
      <c r="G198" s="357"/>
      <c r="N198" s="113">
        <f>MATCH(A198,Entrada!$A$53:$A$372,0)</f>
        <v>195</v>
      </c>
      <c r="O198">
        <f>IF(NOT(ISNA($N198)),INDEX(Entrada!$C$53:$N$372,$N198,O$2),0)</f>
        <v>0</v>
      </c>
      <c r="P198">
        <f>IF(NOT(ISNA($N198)),INDEX(Entrada!$C$53:$N$372,$N198,P$2),0)</f>
        <v>0</v>
      </c>
      <c r="Q198">
        <f>IF(NOT(ISNA($N198)),INDEX(Entrada!$C$53:$N$372,$N198,Q$2),0)</f>
        <v>0</v>
      </c>
      <c r="R198">
        <f>IF(NOT(ISNA($N198)),INDEX(Entrada!$C$53:$N$372,$N198,R$2),0)</f>
        <v>0</v>
      </c>
      <c r="S198">
        <f>IF(NOT(ISNA($N198)),INDEX(Entrada!$C$53:$N$372,$N198,S$2),0)</f>
        <v>0</v>
      </c>
      <c r="T198">
        <f>IF(NOT(ISNA($N198)),INDEX(Entrada!$C$53:$N$372,$N198,T$2),0)</f>
        <v>0</v>
      </c>
      <c r="U198">
        <f>IF(NOT(ISNA($N198)),INDEX(Entrada!$C$53:$N$372,$N198,U$2),0)</f>
        <v>0</v>
      </c>
      <c r="V198" s="192">
        <f>IF(NOT(ISNA($N198)),INDEX(Entrada!$C$53:$N$372,$N198,V$2),0)</f>
        <v>0</v>
      </c>
      <c r="W198" s="192">
        <f>IF(NOT(ISNA($N198)),INDEX(Entrada!$C$53:$N$372,$N198,W$2),0)</f>
        <v>0</v>
      </c>
      <c r="X198" s="192">
        <f>IF(NOT(ISNA($N198)),INDEX(Entrada!$C$53:$N$372,$N198,X$2),0)</f>
        <v>0</v>
      </c>
      <c r="Y198" s="192">
        <f>IF(NOT(ISNA($N198)),INDEX(Entrada!$C$53:$N$372,$N198,Y$2),0)</f>
        <v>0</v>
      </c>
      <c r="Z198" s="192">
        <f>IF(NOT(ISNA($N198)),INDEX(Entrada!$C$53:$N$372,$N198,Z$2),0)</f>
        <v>0</v>
      </c>
      <c r="AA198" s="259">
        <f>IF(AND(NOT(_incrementaisPassadas),
      OR(
       AND(_semanaAtual&gt;Prevs!D$6,_tipo="Semanal"),
       AND(_mes&gt;AA$2,_tipo="Mensal")
      )), 0,
IF($G198&gt;0,INDEX($O$4:$Z$323,$G198,O$2),0)+IF($H198&gt;0,INDEX($O$4:$Z$323,$H198,O$2),0)+IF($I198&gt;0,INDEX($O$4:$Z$323,$I198,O$2),0)+IF($J198&gt;0,INDEX($O$4:$Z$323,$J198,O$2),0)+IF($K198&gt;0,INDEX($O$4:$Z$323,$K198,O$2),0)+IF($L198&gt;0,INDEX($O$4:$Z$323,$L198,O$2),0))</f>
        <v>0</v>
      </c>
      <c r="AB198" s="259">
        <f>IF(AND(NOT(_incrementaisPassadas),
      OR(
       AND(_semanaAtual&gt;Prevs!E$6,_tipo="Semanal"),
       AND(_mes&gt;AB$2,_tipo="Mensal")
      )), 0,
IF($G198&gt;0,INDEX($O$4:$Z$323,$G198,P$2),0)+IF($H198&gt;0,INDEX($O$4:$Z$323,$H198,P$2),0)+IF($I198&gt;0,INDEX($O$4:$Z$323,$I198,P$2),0)+IF($J198&gt;0,INDEX($O$4:$Z$323,$J198,P$2),0)+IF($K198&gt;0,INDEX($O$4:$Z$323,$K198,P$2),0)+IF($L198&gt;0,INDEX($O$4:$Z$323,$L198,P$2),0))</f>
        <v>0</v>
      </c>
      <c r="AC198" s="259">
        <f>IF(AND(NOT(_incrementaisPassadas),
      OR(
       AND(_semanaAtual&gt;Prevs!F$6,_tipo="Semanal"),
       AND(_mes&gt;AC$2,_tipo="Mensal")
      )), 0,
IF($G198&gt;0,INDEX($O$4:$Z$323,$G198,Q$2),0)+IF($H198&gt;0,INDEX($O$4:$Z$323,$H198,Q$2),0)+IF($I198&gt;0,INDEX($O$4:$Z$323,$I198,Q$2),0)+IF($J198&gt;0,INDEX($O$4:$Z$323,$J198,Q$2),0)+IF($K198&gt;0,INDEX($O$4:$Z$323,$K198,Q$2),0)+IF($L198&gt;0,INDEX($O$4:$Z$323,$L198,Q$2),0))</f>
        <v>0</v>
      </c>
      <c r="AD198" s="259">
        <f>IF(AND(NOT(_incrementaisPassadas),
      OR(
       AND(_semanaAtual&gt;Prevs!G$6,_tipo="Semanal"),
       AND(_mes&gt;AD$2,_tipo="Mensal")
      )), 0,
IF($G198&gt;0,INDEX($O$4:$Z$323,$G198,R$2),0)+IF($H198&gt;0,INDEX($O$4:$Z$323,$H198,R$2),0)+IF($I198&gt;0,INDEX($O$4:$Z$323,$I198,R$2),0)+IF($J198&gt;0,INDEX($O$4:$Z$323,$J198,R$2),0)+IF($K198&gt;0,INDEX($O$4:$Z$323,$K198,R$2),0)+IF($L198&gt;0,INDEX($O$4:$Z$323,$L198,R$2),0))</f>
        <v>0</v>
      </c>
      <c r="AE198" s="259">
        <f>IF(AND(NOT(_incrementaisPassadas),
      OR(
       AND(_semanaAtual&gt;Prevs!H$6,_tipo="Semanal"),
       AND(_mes&gt;AE$2,_tipo="Mensal")
      )), 0,
IF($G198&gt;0,INDEX($O$4:$Z$323,$G198,S$2),0)+IF($H198&gt;0,INDEX($O$4:$Z$323,$H198,S$2),0)+IF($I198&gt;0,INDEX($O$4:$Z$323,$I198,S$2),0)+IF($J198&gt;0,INDEX($O$4:$Z$323,$J198,S$2),0)+IF($K198&gt;0,INDEX($O$4:$Z$323,$K198,S$2),0)+IF($L198&gt;0,INDEX($O$4:$Z$323,$L198,S$2),0))</f>
        <v>0</v>
      </c>
      <c r="AF198" s="259">
        <f>IF(AND(NOT(_incrementaisPassadas),
      OR(
       AND(_semanaAtual&gt;Prevs!I$6,_tipo="Semanal"),
       AND(_mes&gt;AF$2,_tipo="Mensal")
      )), 0,
IF($G198&gt;0,INDEX($O$4:$Z$323,$G198,T$2),0)+IF($H198&gt;0,INDEX($O$4:$Z$323,$H198,T$2),0)+IF($I198&gt;0,INDEX($O$4:$Z$323,$I198,T$2),0)+IF($J198&gt;0,INDEX($O$4:$Z$323,$J198,T$2),0)+IF($K198&gt;0,INDEX($O$4:$Z$323,$K198,T$2),0)+IF($L198&gt;0,INDEX($O$4:$Z$323,$L198,T$2),0))</f>
        <v>0</v>
      </c>
      <c r="AG198" s="259">
        <f>IF(AND(NOT(_incrementaisPassadas),
      OR(
       AND(_semanaAtual&gt;Prevs!J$6,_tipo="Semanal"),
       AND(_mes&gt;AG$2,_tipo="Mensal")
      )), 0,
IF($G198&gt;0,INDEX($O$4:$Z$323,$G198,U$2),0)+IF($H198&gt;0,INDEX($O$4:$Z$323,$H198,U$2),0)+IF($I198&gt;0,INDEX($O$4:$Z$323,$I198,U$2),0)+IF($J198&gt;0,INDEX($O$4:$Z$323,$J198,U$2),0)+IF($K198&gt;0,INDEX($O$4:$Z$323,$K198,U$2),0)+IF($L198&gt;0,INDEX($O$4:$Z$323,$L198,U$2),0))</f>
        <v>0</v>
      </c>
      <c r="AH198" s="259">
        <f>IF(AND(NOT(_incrementaisPassadas),
      OR(
       AND(_semanaAtual&gt;Prevs!K$6,_tipo="Semanal"),
       AND(_mes&gt;AH$2,_tipo="Mensal")
      )), 0,
IF($G198&gt;0,INDEX($O$4:$Z$323,$G198,V$2),0)+IF($H198&gt;0,INDEX($O$4:$Z$323,$H198,V$2),0)+IF($I198&gt;0,INDEX($O$4:$Z$323,$I198,V$2),0)+IF($J198&gt;0,INDEX($O$4:$Z$323,$J198,V$2),0)+IF($K198&gt;0,INDEX($O$4:$Z$323,$K198,V$2),0)+IF($L198&gt;0,INDEX($O$4:$Z$323,$L198,V$2),0))</f>
        <v>0</v>
      </c>
      <c r="AI198" s="259">
        <f>IF(AND(NOT(_incrementaisPassadas),
      OR(
       AND(_semanaAtual&gt;Prevs!L$6,_tipo="Semanal"),
       AND(_mes&gt;AI$2,_tipo="Mensal")
      )), 0,
IF($G198&gt;0,INDEX($O$4:$Z$323,$G198,W$2),0)+IF($H198&gt;0,INDEX($O$4:$Z$323,$H198,W$2),0)+IF($I198&gt;0,INDEX($O$4:$Z$323,$I198,W$2),0)+IF($J198&gt;0,INDEX($O$4:$Z$323,$J198,W$2),0)+IF($K198&gt;0,INDEX($O$4:$Z$323,$K198,W$2),0)+IF($L198&gt;0,INDEX($O$4:$Z$323,$L198,W$2),0))</f>
        <v>0</v>
      </c>
      <c r="AJ198" s="259">
        <f>IF(AND(NOT(_incrementaisPassadas),
      OR(
       AND(_semanaAtual&gt;Prevs!M$6,_tipo="Semanal"),
       AND(_mes&gt;AJ$2,_tipo="Mensal")
      )), 0,
IF($G198&gt;0,INDEX($O$4:$Z$323,$G198,X$2),0)+IF($H198&gt;0,INDEX($O$4:$Z$323,$H198,X$2),0)+IF($I198&gt;0,INDEX($O$4:$Z$323,$I198,X$2),0)+IF($J198&gt;0,INDEX($O$4:$Z$323,$J198,X$2),0)+IF($K198&gt;0,INDEX($O$4:$Z$323,$K198,X$2),0)+IF($L198&gt;0,INDEX($O$4:$Z$323,$L198,X$2),0))</f>
        <v>0</v>
      </c>
      <c r="AK198" s="259">
        <f>IF(AND(NOT(_incrementaisPassadas),
      OR(
       AND(_semanaAtual&gt;Prevs!N$6,_tipo="Semanal"),
       AND(_mes&gt;AK$2,_tipo="Mensal")
      )), 0,
IF($G198&gt;0,INDEX($O$4:$Z$323,$G198,Y$2),0)+IF($H198&gt;0,INDEX($O$4:$Z$323,$H198,Y$2),0)+IF($I198&gt;0,INDEX($O$4:$Z$323,$I198,Y$2),0)+IF($J198&gt;0,INDEX($O$4:$Z$323,$J198,Y$2),0)+IF($K198&gt;0,INDEX($O$4:$Z$323,$K198,Y$2),0)+IF($L198&gt;0,INDEX($O$4:$Z$323,$L198,Y$2),0))</f>
        <v>0</v>
      </c>
      <c r="AL198" s="259">
        <f>IF(AND(NOT(_incrementaisPassadas),
      OR(
       AND(_semanaAtual&gt;Prevs!O$6,_tipo="Semanal"),
       AND(_mes&gt;AL$2,_tipo="Mensal")
      )), 0,
IF($G198&gt;0,INDEX($O$4:$Z$323,$G198,Z$2),0)+IF($H198&gt;0,INDEX($O$4:$Z$323,$H198,Z$2),0)+IF($I198&gt;0,INDEX($O$4:$Z$323,$I198,Z$2),0)+IF($J198&gt;0,INDEX($O$4:$Z$323,$J198,Z$2),0)+IF($K198&gt;0,INDEX($O$4:$Z$323,$K198,Z$2),0)+IF($L198&gt;0,INDEX($O$4:$Z$323,$L198,Z$2),0))</f>
        <v>0</v>
      </c>
      <c r="AM198" s="113">
        <f t="shared" si="36"/>
        <v>0</v>
      </c>
      <c r="AN198">
        <f t="shared" si="37"/>
        <v>0</v>
      </c>
      <c r="AO198">
        <f t="shared" si="38"/>
        <v>0</v>
      </c>
      <c r="AP198">
        <f t="shared" si="39"/>
        <v>0</v>
      </c>
      <c r="AQ198">
        <f t="shared" si="40"/>
        <v>0</v>
      </c>
      <c r="AR198">
        <f t="shared" si="41"/>
        <v>0</v>
      </c>
      <c r="AS198">
        <f t="shared" si="42"/>
        <v>0</v>
      </c>
      <c r="AT198">
        <f t="shared" si="43"/>
        <v>0</v>
      </c>
      <c r="AU198">
        <f t="shared" si="44"/>
        <v>0</v>
      </c>
      <c r="AV198">
        <f t="shared" si="45"/>
        <v>0</v>
      </c>
      <c r="AW198">
        <f t="shared" si="46"/>
        <v>0</v>
      </c>
      <c r="AX198">
        <f t="shared" si="47"/>
        <v>0</v>
      </c>
    </row>
    <row r="199" spans="1:55" hidden="1" x14ac:dyDescent="0.25">
      <c r="A199" s="113">
        <v>196</v>
      </c>
      <c r="B199" s="176" t="s">
        <v>625</v>
      </c>
      <c r="C199" s="113">
        <v>1931</v>
      </c>
      <c r="D199" s="113">
        <v>2013</v>
      </c>
      <c r="E199" s="177" t="s">
        <v>11</v>
      </c>
      <c r="F199" s="177" t="s">
        <v>11</v>
      </c>
      <c r="G199" s="357"/>
      <c r="N199" s="113">
        <f>MATCH(A199,Entrada!$A$53:$A$372,0)</f>
        <v>196</v>
      </c>
      <c r="O199">
        <f>IF(NOT(ISNA($N199)),INDEX(Entrada!$C$53:$N$372,$N199,O$2),0)</f>
        <v>62</v>
      </c>
      <c r="P199">
        <f>IF(NOT(ISNA($N199)),INDEX(Entrada!$C$53:$N$372,$N199,P$2),0)</f>
        <v>46</v>
      </c>
      <c r="Q199">
        <f>IF(NOT(ISNA($N199)),INDEX(Entrada!$C$53:$N$372,$N199,Q$2),0)</f>
        <v>45</v>
      </c>
      <c r="R199">
        <f>IF(NOT(ISNA($N199)),INDEX(Entrada!$C$53:$N$372,$N199,R$2),0)</f>
        <v>37</v>
      </c>
      <c r="S199">
        <f>IF(NOT(ISNA($N199)),INDEX(Entrada!$C$53:$N$372,$N199,S$2),0)</f>
        <v>26</v>
      </c>
      <c r="T199">
        <f>IF(NOT(ISNA($N199)),INDEX(Entrada!$C$53:$N$372,$N199,T$2),0)</f>
        <v>20</v>
      </c>
      <c r="U199">
        <f>IF(NOT(ISNA($N199)),INDEX(Entrada!$C$53:$N$372,$N199,U$2),0)</f>
        <v>17</v>
      </c>
      <c r="V199" s="192">
        <f>IF(NOT(ISNA($N199)),INDEX(Entrada!$C$53:$N$372,$N199,V$2),0)</f>
        <v>15</v>
      </c>
      <c r="W199" s="192">
        <f>IF(NOT(ISNA($N199)),INDEX(Entrada!$C$53:$N$372,$N199,W$2),0)</f>
        <v>14</v>
      </c>
      <c r="X199" s="192">
        <f>IF(NOT(ISNA($N199)),INDEX(Entrada!$C$53:$N$372,$N199,X$2),0)</f>
        <v>19</v>
      </c>
      <c r="Y199" s="192">
        <f>IF(NOT(ISNA($N199)),INDEX(Entrada!$C$53:$N$372,$N199,Y$2),0)</f>
        <v>37</v>
      </c>
      <c r="Z199" s="192">
        <f>IF(NOT(ISNA($N199)),INDEX(Entrada!$C$53:$N$372,$N199,Z$2),0)</f>
        <v>58</v>
      </c>
      <c r="AA199" s="259">
        <f>IF(AND(NOT(_incrementaisPassadas),
      OR(
       AND(_semanaAtual&gt;Prevs!D$6,_tipo="Semanal"),
       AND(_mes&gt;AA$2,_tipo="Mensal")
      )), 0,
IF($G199&gt;0,INDEX($O$4:$Z$323,$G199,O$2),0)+IF($H199&gt;0,INDEX($O$4:$Z$323,$H199,O$2),0)+IF($I199&gt;0,INDEX($O$4:$Z$323,$I199,O$2),0)+IF($J199&gt;0,INDEX($O$4:$Z$323,$J199,O$2),0)+IF($K199&gt;0,INDEX($O$4:$Z$323,$K199,O$2),0)+IF($L199&gt;0,INDEX($O$4:$Z$323,$L199,O$2),0))</f>
        <v>0</v>
      </c>
      <c r="AB199" s="259">
        <f>IF(AND(NOT(_incrementaisPassadas),
      OR(
       AND(_semanaAtual&gt;Prevs!E$6,_tipo="Semanal"),
       AND(_mes&gt;AB$2,_tipo="Mensal")
      )), 0,
IF($G199&gt;0,INDEX($O$4:$Z$323,$G199,P$2),0)+IF($H199&gt;0,INDEX($O$4:$Z$323,$H199,P$2),0)+IF($I199&gt;0,INDEX($O$4:$Z$323,$I199,P$2),0)+IF($J199&gt;0,INDEX($O$4:$Z$323,$J199,P$2),0)+IF($K199&gt;0,INDEX($O$4:$Z$323,$K199,P$2),0)+IF($L199&gt;0,INDEX($O$4:$Z$323,$L199,P$2),0))</f>
        <v>0</v>
      </c>
      <c r="AC199" s="259">
        <f>IF(AND(NOT(_incrementaisPassadas),
      OR(
       AND(_semanaAtual&gt;Prevs!F$6,_tipo="Semanal"),
       AND(_mes&gt;AC$2,_tipo="Mensal")
      )), 0,
IF($G199&gt;0,INDEX($O$4:$Z$323,$G199,Q$2),0)+IF($H199&gt;0,INDEX($O$4:$Z$323,$H199,Q$2),0)+IF($I199&gt;0,INDEX($O$4:$Z$323,$I199,Q$2),0)+IF($J199&gt;0,INDEX($O$4:$Z$323,$J199,Q$2),0)+IF($K199&gt;0,INDEX($O$4:$Z$323,$K199,Q$2),0)+IF($L199&gt;0,INDEX($O$4:$Z$323,$L199,Q$2),0))</f>
        <v>0</v>
      </c>
      <c r="AD199" s="259">
        <f>IF(AND(NOT(_incrementaisPassadas),
      OR(
       AND(_semanaAtual&gt;Prevs!G$6,_tipo="Semanal"),
       AND(_mes&gt;AD$2,_tipo="Mensal")
      )), 0,
IF($G199&gt;0,INDEX($O$4:$Z$323,$G199,R$2),0)+IF($H199&gt;0,INDEX($O$4:$Z$323,$H199,R$2),0)+IF($I199&gt;0,INDEX($O$4:$Z$323,$I199,R$2),0)+IF($J199&gt;0,INDEX($O$4:$Z$323,$J199,R$2),0)+IF($K199&gt;0,INDEX($O$4:$Z$323,$K199,R$2),0)+IF($L199&gt;0,INDEX($O$4:$Z$323,$L199,R$2),0))</f>
        <v>0</v>
      </c>
      <c r="AE199" s="259">
        <f>IF(AND(NOT(_incrementaisPassadas),
      OR(
       AND(_semanaAtual&gt;Prevs!H$6,_tipo="Semanal"),
       AND(_mes&gt;AE$2,_tipo="Mensal")
      )), 0,
IF($G199&gt;0,INDEX($O$4:$Z$323,$G199,S$2),0)+IF($H199&gt;0,INDEX($O$4:$Z$323,$H199,S$2),0)+IF($I199&gt;0,INDEX($O$4:$Z$323,$I199,S$2),0)+IF($J199&gt;0,INDEX($O$4:$Z$323,$J199,S$2),0)+IF($K199&gt;0,INDEX($O$4:$Z$323,$K199,S$2),0)+IF($L199&gt;0,INDEX($O$4:$Z$323,$L199,S$2),0))</f>
        <v>0</v>
      </c>
      <c r="AF199" s="259">
        <f>IF(AND(NOT(_incrementaisPassadas),
      OR(
       AND(_semanaAtual&gt;Prevs!I$6,_tipo="Semanal"),
       AND(_mes&gt;AF$2,_tipo="Mensal")
      )), 0,
IF($G199&gt;0,INDEX($O$4:$Z$323,$G199,T$2),0)+IF($H199&gt;0,INDEX($O$4:$Z$323,$H199,T$2),0)+IF($I199&gt;0,INDEX($O$4:$Z$323,$I199,T$2),0)+IF($J199&gt;0,INDEX($O$4:$Z$323,$J199,T$2),0)+IF($K199&gt;0,INDEX($O$4:$Z$323,$K199,T$2),0)+IF($L199&gt;0,INDEX($O$4:$Z$323,$L199,T$2),0))</f>
        <v>0</v>
      </c>
      <c r="AG199" s="259">
        <f>IF(AND(NOT(_incrementaisPassadas),
      OR(
       AND(_semanaAtual&gt;Prevs!J$6,_tipo="Semanal"),
       AND(_mes&gt;AG$2,_tipo="Mensal")
      )), 0,
IF($G199&gt;0,INDEX($O$4:$Z$323,$G199,U$2),0)+IF($H199&gt;0,INDEX($O$4:$Z$323,$H199,U$2),0)+IF($I199&gt;0,INDEX($O$4:$Z$323,$I199,U$2),0)+IF($J199&gt;0,INDEX($O$4:$Z$323,$J199,U$2),0)+IF($K199&gt;0,INDEX($O$4:$Z$323,$K199,U$2),0)+IF($L199&gt;0,INDEX($O$4:$Z$323,$L199,U$2),0))</f>
        <v>0</v>
      </c>
      <c r="AH199" s="259">
        <f>IF(AND(NOT(_incrementaisPassadas),
      OR(
       AND(_semanaAtual&gt;Prevs!K$6,_tipo="Semanal"),
       AND(_mes&gt;AH$2,_tipo="Mensal")
      )), 0,
IF($G199&gt;0,INDEX($O$4:$Z$323,$G199,V$2),0)+IF($H199&gt;0,INDEX($O$4:$Z$323,$H199,V$2),0)+IF($I199&gt;0,INDEX($O$4:$Z$323,$I199,V$2),0)+IF($J199&gt;0,INDEX($O$4:$Z$323,$J199,V$2),0)+IF($K199&gt;0,INDEX($O$4:$Z$323,$K199,V$2),0)+IF($L199&gt;0,INDEX($O$4:$Z$323,$L199,V$2),0))</f>
        <v>0</v>
      </c>
      <c r="AI199" s="259">
        <f>IF(AND(NOT(_incrementaisPassadas),
      OR(
       AND(_semanaAtual&gt;Prevs!L$6,_tipo="Semanal"),
       AND(_mes&gt;AI$2,_tipo="Mensal")
      )), 0,
IF($G199&gt;0,INDEX($O$4:$Z$323,$G199,W$2),0)+IF($H199&gt;0,INDEX($O$4:$Z$323,$H199,W$2),0)+IF($I199&gt;0,INDEX($O$4:$Z$323,$I199,W$2),0)+IF($J199&gt;0,INDEX($O$4:$Z$323,$J199,W$2),0)+IF($K199&gt;0,INDEX($O$4:$Z$323,$K199,W$2),0)+IF($L199&gt;0,INDEX($O$4:$Z$323,$L199,W$2),0))</f>
        <v>0</v>
      </c>
      <c r="AJ199" s="259">
        <f>IF(AND(NOT(_incrementaisPassadas),
      OR(
       AND(_semanaAtual&gt;Prevs!M$6,_tipo="Semanal"),
       AND(_mes&gt;AJ$2,_tipo="Mensal")
      )), 0,
IF($G199&gt;0,INDEX($O$4:$Z$323,$G199,X$2),0)+IF($H199&gt;0,INDEX($O$4:$Z$323,$H199,X$2),0)+IF($I199&gt;0,INDEX($O$4:$Z$323,$I199,X$2),0)+IF($J199&gt;0,INDEX($O$4:$Z$323,$J199,X$2),0)+IF($K199&gt;0,INDEX($O$4:$Z$323,$K199,X$2),0)+IF($L199&gt;0,INDEX($O$4:$Z$323,$L199,X$2),0))</f>
        <v>0</v>
      </c>
      <c r="AK199" s="259">
        <f>IF(AND(NOT(_incrementaisPassadas),
      OR(
       AND(_semanaAtual&gt;Prevs!N$6,_tipo="Semanal"),
       AND(_mes&gt;AK$2,_tipo="Mensal")
      )), 0,
IF($G199&gt;0,INDEX($O$4:$Z$323,$G199,Y$2),0)+IF($H199&gt;0,INDEX($O$4:$Z$323,$H199,Y$2),0)+IF($I199&gt;0,INDEX($O$4:$Z$323,$I199,Y$2),0)+IF($J199&gt;0,INDEX($O$4:$Z$323,$J199,Y$2),0)+IF($K199&gt;0,INDEX($O$4:$Z$323,$K199,Y$2),0)+IF($L199&gt;0,INDEX($O$4:$Z$323,$L199,Y$2),0))</f>
        <v>0</v>
      </c>
      <c r="AL199" s="259">
        <f>IF(AND(NOT(_incrementaisPassadas),
      OR(
       AND(_semanaAtual&gt;Prevs!O$6,_tipo="Semanal"),
       AND(_mes&gt;AL$2,_tipo="Mensal")
      )), 0,
IF($G199&gt;0,INDEX($O$4:$Z$323,$G199,Z$2),0)+IF($H199&gt;0,INDEX($O$4:$Z$323,$H199,Z$2),0)+IF($I199&gt;0,INDEX($O$4:$Z$323,$I199,Z$2),0)+IF($J199&gt;0,INDEX($O$4:$Z$323,$J199,Z$2),0)+IF($K199&gt;0,INDEX($O$4:$Z$323,$K199,Z$2),0)+IF($L199&gt;0,INDEX($O$4:$Z$323,$L199,Z$2),0))</f>
        <v>0</v>
      </c>
      <c r="AM199" s="113">
        <f t="shared" si="36"/>
        <v>62</v>
      </c>
      <c r="AN199">
        <f t="shared" si="37"/>
        <v>46</v>
      </c>
      <c r="AO199">
        <f t="shared" si="38"/>
        <v>45</v>
      </c>
      <c r="AP199">
        <f t="shared" si="39"/>
        <v>37</v>
      </c>
      <c r="AQ199">
        <f t="shared" si="40"/>
        <v>26</v>
      </c>
      <c r="AR199">
        <f t="shared" si="41"/>
        <v>20</v>
      </c>
      <c r="AS199">
        <f t="shared" si="42"/>
        <v>17</v>
      </c>
      <c r="AT199">
        <f t="shared" si="43"/>
        <v>15</v>
      </c>
      <c r="AU199">
        <f t="shared" si="44"/>
        <v>14</v>
      </c>
      <c r="AV199">
        <f t="shared" si="45"/>
        <v>19</v>
      </c>
      <c r="AW199">
        <f t="shared" si="46"/>
        <v>37</v>
      </c>
      <c r="AX199">
        <f t="shared" si="47"/>
        <v>58</v>
      </c>
    </row>
    <row r="200" spans="1:55" hidden="1" x14ac:dyDescent="0.25">
      <c r="A200" s="113">
        <v>197</v>
      </c>
      <c r="B200" s="176" t="s">
        <v>626</v>
      </c>
      <c r="C200" s="113">
        <v>1931</v>
      </c>
      <c r="D200" s="113">
        <v>2013</v>
      </c>
      <c r="E200" s="177" t="s">
        <v>10</v>
      </c>
      <c r="F200" s="177" t="s">
        <v>388</v>
      </c>
      <c r="G200" s="357"/>
      <c r="N200" s="113">
        <f>MATCH(A200,Entrada!$A$53:$A$372,0)</f>
        <v>197</v>
      </c>
      <c r="O200">
        <f>IF(NOT(ISNA($N200)),INDEX(Entrada!$C$53:$N$372,$N200,O$2),0)</f>
        <v>63</v>
      </c>
      <c r="P200">
        <f>IF(NOT(ISNA($N200)),INDEX(Entrada!$C$53:$N$372,$N200,P$2),0)</f>
        <v>62</v>
      </c>
      <c r="Q200">
        <f>IF(NOT(ISNA($N200)),INDEX(Entrada!$C$53:$N$372,$N200,Q$2),0)</f>
        <v>57</v>
      </c>
      <c r="R200">
        <f>IF(NOT(ISNA($N200)),INDEX(Entrada!$C$53:$N$372,$N200,R$2),0)</f>
        <v>42</v>
      </c>
      <c r="S200">
        <f>IF(NOT(ISNA($N200)),INDEX(Entrada!$C$53:$N$372,$N200,S$2),0)</f>
        <v>33</v>
      </c>
      <c r="T200">
        <f>IF(NOT(ISNA($N200)),INDEX(Entrada!$C$53:$N$372,$N200,T$2),0)</f>
        <v>28</v>
      </c>
      <c r="U200">
        <f>IF(NOT(ISNA($N200)),INDEX(Entrada!$C$53:$N$372,$N200,U$2),0)</f>
        <v>24</v>
      </c>
      <c r="V200" s="192">
        <f>IF(NOT(ISNA($N200)),INDEX(Entrada!$C$53:$N$372,$N200,V$2),0)</f>
        <v>22</v>
      </c>
      <c r="W200" s="192">
        <f>IF(NOT(ISNA($N200)),INDEX(Entrada!$C$53:$N$372,$N200,W$2),0)</f>
        <v>21</v>
      </c>
      <c r="X200" s="192">
        <f>IF(NOT(ISNA($N200)),INDEX(Entrada!$C$53:$N$372,$N200,X$2),0)</f>
        <v>24</v>
      </c>
      <c r="Y200" s="192">
        <f>IF(NOT(ISNA($N200)),INDEX(Entrada!$C$53:$N$372,$N200,Y$2),0)</f>
        <v>34</v>
      </c>
      <c r="Z200" s="192">
        <f>IF(NOT(ISNA($N200)),INDEX(Entrada!$C$53:$N$372,$N200,Z$2),0)</f>
        <v>49</v>
      </c>
      <c r="AA200" s="259">
        <f>IF(AND(NOT(_incrementaisPassadas),
      OR(
       AND(_semanaAtual&gt;Prevs!D$6,_tipo="Semanal"),
       AND(_mes&gt;AA$2,_tipo="Mensal")
      )), 0,
IF($G200&gt;0,INDEX($O$4:$Z$323,$G200,O$2),0)+IF($H200&gt;0,INDEX($O$4:$Z$323,$H200,O$2),0)+IF($I200&gt;0,INDEX($O$4:$Z$323,$I200,O$2),0)+IF($J200&gt;0,INDEX($O$4:$Z$323,$J200,O$2),0)+IF($K200&gt;0,INDEX($O$4:$Z$323,$K200,O$2),0)+IF($L200&gt;0,INDEX($O$4:$Z$323,$L200,O$2),0))</f>
        <v>0</v>
      </c>
      <c r="AB200" s="259">
        <f>IF(AND(NOT(_incrementaisPassadas),
      OR(
       AND(_semanaAtual&gt;Prevs!E$6,_tipo="Semanal"),
       AND(_mes&gt;AB$2,_tipo="Mensal")
      )), 0,
IF($G200&gt;0,INDEX($O$4:$Z$323,$G200,P$2),0)+IF($H200&gt;0,INDEX($O$4:$Z$323,$H200,P$2),0)+IF($I200&gt;0,INDEX($O$4:$Z$323,$I200,P$2),0)+IF($J200&gt;0,INDEX($O$4:$Z$323,$J200,P$2),0)+IF($K200&gt;0,INDEX($O$4:$Z$323,$K200,P$2),0)+IF($L200&gt;0,INDEX($O$4:$Z$323,$L200,P$2),0))</f>
        <v>0</v>
      </c>
      <c r="AC200" s="259">
        <f>IF(AND(NOT(_incrementaisPassadas),
      OR(
       AND(_semanaAtual&gt;Prevs!F$6,_tipo="Semanal"),
       AND(_mes&gt;AC$2,_tipo="Mensal")
      )), 0,
IF($G200&gt;0,INDEX($O$4:$Z$323,$G200,Q$2),0)+IF($H200&gt;0,INDEX($O$4:$Z$323,$H200,Q$2),0)+IF($I200&gt;0,INDEX($O$4:$Z$323,$I200,Q$2),0)+IF($J200&gt;0,INDEX($O$4:$Z$323,$J200,Q$2),0)+IF($K200&gt;0,INDEX($O$4:$Z$323,$K200,Q$2),0)+IF($L200&gt;0,INDEX($O$4:$Z$323,$L200,Q$2),0))</f>
        <v>0</v>
      </c>
      <c r="AD200" s="259">
        <f>IF(AND(NOT(_incrementaisPassadas),
      OR(
       AND(_semanaAtual&gt;Prevs!G$6,_tipo="Semanal"),
       AND(_mes&gt;AD$2,_tipo="Mensal")
      )), 0,
IF($G200&gt;0,INDEX($O$4:$Z$323,$G200,R$2),0)+IF($H200&gt;0,INDEX($O$4:$Z$323,$H200,R$2),0)+IF($I200&gt;0,INDEX($O$4:$Z$323,$I200,R$2),0)+IF($J200&gt;0,INDEX($O$4:$Z$323,$J200,R$2),0)+IF($K200&gt;0,INDEX($O$4:$Z$323,$K200,R$2),0)+IF($L200&gt;0,INDEX($O$4:$Z$323,$L200,R$2),0))</f>
        <v>0</v>
      </c>
      <c r="AE200" s="259">
        <f>IF(AND(NOT(_incrementaisPassadas),
      OR(
       AND(_semanaAtual&gt;Prevs!H$6,_tipo="Semanal"),
       AND(_mes&gt;AE$2,_tipo="Mensal")
      )), 0,
IF($G200&gt;0,INDEX($O$4:$Z$323,$G200,S$2),0)+IF($H200&gt;0,INDEX($O$4:$Z$323,$H200,S$2),0)+IF($I200&gt;0,INDEX($O$4:$Z$323,$I200,S$2),0)+IF($J200&gt;0,INDEX($O$4:$Z$323,$J200,S$2),0)+IF($K200&gt;0,INDEX($O$4:$Z$323,$K200,S$2),0)+IF($L200&gt;0,INDEX($O$4:$Z$323,$L200,S$2),0))</f>
        <v>0</v>
      </c>
      <c r="AF200" s="259">
        <f>IF(AND(NOT(_incrementaisPassadas),
      OR(
       AND(_semanaAtual&gt;Prevs!I$6,_tipo="Semanal"),
       AND(_mes&gt;AF$2,_tipo="Mensal")
      )), 0,
IF($G200&gt;0,INDEX($O$4:$Z$323,$G200,T$2),0)+IF($H200&gt;0,INDEX($O$4:$Z$323,$H200,T$2),0)+IF($I200&gt;0,INDEX($O$4:$Z$323,$I200,T$2),0)+IF($J200&gt;0,INDEX($O$4:$Z$323,$J200,T$2),0)+IF($K200&gt;0,INDEX($O$4:$Z$323,$K200,T$2),0)+IF($L200&gt;0,INDEX($O$4:$Z$323,$L200,T$2),0))</f>
        <v>0</v>
      </c>
      <c r="AG200" s="259">
        <f>IF(AND(NOT(_incrementaisPassadas),
      OR(
       AND(_semanaAtual&gt;Prevs!J$6,_tipo="Semanal"),
       AND(_mes&gt;AG$2,_tipo="Mensal")
      )), 0,
IF($G200&gt;0,INDEX($O$4:$Z$323,$G200,U$2),0)+IF($H200&gt;0,INDEX($O$4:$Z$323,$H200,U$2),0)+IF($I200&gt;0,INDEX($O$4:$Z$323,$I200,U$2),0)+IF($J200&gt;0,INDEX($O$4:$Z$323,$J200,U$2),0)+IF($K200&gt;0,INDEX($O$4:$Z$323,$K200,U$2),0)+IF($L200&gt;0,INDEX($O$4:$Z$323,$L200,U$2),0))</f>
        <v>0</v>
      </c>
      <c r="AH200" s="259">
        <f>IF(AND(NOT(_incrementaisPassadas),
      OR(
       AND(_semanaAtual&gt;Prevs!K$6,_tipo="Semanal"),
       AND(_mes&gt;AH$2,_tipo="Mensal")
      )), 0,
IF($G200&gt;0,INDEX($O$4:$Z$323,$G200,V$2),0)+IF($H200&gt;0,INDEX($O$4:$Z$323,$H200,V$2),0)+IF($I200&gt;0,INDEX($O$4:$Z$323,$I200,V$2),0)+IF($J200&gt;0,INDEX($O$4:$Z$323,$J200,V$2),0)+IF($K200&gt;0,INDEX($O$4:$Z$323,$K200,V$2),0)+IF($L200&gt;0,INDEX($O$4:$Z$323,$L200,V$2),0))</f>
        <v>0</v>
      </c>
      <c r="AI200" s="259">
        <f>IF(AND(NOT(_incrementaisPassadas),
      OR(
       AND(_semanaAtual&gt;Prevs!L$6,_tipo="Semanal"),
       AND(_mes&gt;AI$2,_tipo="Mensal")
      )), 0,
IF($G200&gt;0,INDEX($O$4:$Z$323,$G200,W$2),0)+IF($H200&gt;0,INDEX($O$4:$Z$323,$H200,W$2),0)+IF($I200&gt;0,INDEX($O$4:$Z$323,$I200,W$2),0)+IF($J200&gt;0,INDEX($O$4:$Z$323,$J200,W$2),0)+IF($K200&gt;0,INDEX($O$4:$Z$323,$K200,W$2),0)+IF($L200&gt;0,INDEX($O$4:$Z$323,$L200,W$2),0))</f>
        <v>0</v>
      </c>
      <c r="AJ200" s="259">
        <f>IF(AND(NOT(_incrementaisPassadas),
      OR(
       AND(_semanaAtual&gt;Prevs!M$6,_tipo="Semanal"),
       AND(_mes&gt;AJ$2,_tipo="Mensal")
      )), 0,
IF($G200&gt;0,INDEX($O$4:$Z$323,$G200,X$2),0)+IF($H200&gt;0,INDEX($O$4:$Z$323,$H200,X$2),0)+IF($I200&gt;0,INDEX($O$4:$Z$323,$I200,X$2),0)+IF($J200&gt;0,INDEX($O$4:$Z$323,$J200,X$2),0)+IF($K200&gt;0,INDEX($O$4:$Z$323,$K200,X$2),0)+IF($L200&gt;0,INDEX($O$4:$Z$323,$L200,X$2),0))</f>
        <v>0</v>
      </c>
      <c r="AK200" s="259">
        <f>IF(AND(NOT(_incrementaisPassadas),
      OR(
       AND(_semanaAtual&gt;Prevs!N$6,_tipo="Semanal"),
       AND(_mes&gt;AK$2,_tipo="Mensal")
      )), 0,
IF($G200&gt;0,INDEX($O$4:$Z$323,$G200,Y$2),0)+IF($H200&gt;0,INDEX($O$4:$Z$323,$H200,Y$2),0)+IF($I200&gt;0,INDEX($O$4:$Z$323,$I200,Y$2),0)+IF($J200&gt;0,INDEX($O$4:$Z$323,$J200,Y$2),0)+IF($K200&gt;0,INDEX($O$4:$Z$323,$K200,Y$2),0)+IF($L200&gt;0,INDEX($O$4:$Z$323,$L200,Y$2),0))</f>
        <v>0</v>
      </c>
      <c r="AL200" s="259">
        <f>IF(AND(NOT(_incrementaisPassadas),
      OR(
       AND(_semanaAtual&gt;Prevs!O$6,_tipo="Semanal"),
       AND(_mes&gt;AL$2,_tipo="Mensal")
      )), 0,
IF($G200&gt;0,INDEX($O$4:$Z$323,$G200,Z$2),0)+IF($H200&gt;0,INDEX($O$4:$Z$323,$H200,Z$2),0)+IF($I200&gt;0,INDEX($O$4:$Z$323,$I200,Z$2),0)+IF($J200&gt;0,INDEX($O$4:$Z$323,$J200,Z$2),0)+IF($K200&gt;0,INDEX($O$4:$Z$323,$K200,Z$2),0)+IF($L200&gt;0,INDEX($O$4:$Z$323,$L200,Z$2),0))</f>
        <v>0</v>
      </c>
      <c r="AM200" s="113">
        <f t="shared" si="36"/>
        <v>63</v>
      </c>
      <c r="AN200">
        <f t="shared" si="37"/>
        <v>62</v>
      </c>
      <c r="AO200">
        <f t="shared" si="38"/>
        <v>57</v>
      </c>
      <c r="AP200">
        <f t="shared" si="39"/>
        <v>42</v>
      </c>
      <c r="AQ200">
        <f t="shared" si="40"/>
        <v>33</v>
      </c>
      <c r="AR200">
        <f t="shared" si="41"/>
        <v>28</v>
      </c>
      <c r="AS200">
        <f t="shared" si="42"/>
        <v>24</v>
      </c>
      <c r="AT200">
        <f t="shared" si="43"/>
        <v>22</v>
      </c>
      <c r="AU200">
        <f t="shared" si="44"/>
        <v>21</v>
      </c>
      <c r="AV200">
        <f t="shared" si="45"/>
        <v>24</v>
      </c>
      <c r="AW200">
        <f t="shared" si="46"/>
        <v>34</v>
      </c>
      <c r="AX200">
        <f t="shared" si="47"/>
        <v>49</v>
      </c>
    </row>
    <row r="201" spans="1:55" hidden="1" x14ac:dyDescent="0.25">
      <c r="A201" s="113">
        <v>198</v>
      </c>
      <c r="B201" s="176" t="s">
        <v>627</v>
      </c>
      <c r="C201" s="113">
        <v>1931</v>
      </c>
      <c r="D201" s="113">
        <v>2013</v>
      </c>
      <c r="E201" s="177" t="s">
        <v>10</v>
      </c>
      <c r="F201" s="177" t="s">
        <v>389</v>
      </c>
      <c r="G201" s="357"/>
      <c r="H201" s="333"/>
      <c r="N201" s="113">
        <f>MATCH(A201,Entrada!$A$53:$A$372,0)</f>
        <v>198</v>
      </c>
      <c r="O201">
        <f>IF(NOT(ISNA($N201)),INDEX(Entrada!$C$53:$N$372,$N201,O$2),0)</f>
        <v>127</v>
      </c>
      <c r="P201">
        <f>IF(NOT(ISNA($N201)),INDEX(Entrada!$C$53:$N$372,$N201,P$2),0)</f>
        <v>123</v>
      </c>
      <c r="Q201">
        <f>IF(NOT(ISNA($N201)),INDEX(Entrada!$C$53:$N$372,$N201,Q$2),0)</f>
        <v>112</v>
      </c>
      <c r="R201">
        <f>IF(NOT(ISNA($N201)),INDEX(Entrada!$C$53:$N$372,$N201,R$2),0)</f>
        <v>83</v>
      </c>
      <c r="S201">
        <f>IF(NOT(ISNA($N201)),INDEX(Entrada!$C$53:$N$372,$N201,S$2),0)</f>
        <v>64</v>
      </c>
      <c r="T201">
        <f>IF(NOT(ISNA($N201)),INDEX(Entrada!$C$53:$N$372,$N201,T$2),0)</f>
        <v>56</v>
      </c>
      <c r="U201">
        <f>IF(NOT(ISNA($N201)),INDEX(Entrada!$C$53:$N$372,$N201,U$2),0)</f>
        <v>48</v>
      </c>
      <c r="V201" s="192">
        <f>IF(NOT(ISNA($N201)),INDEX(Entrada!$C$53:$N$372,$N201,V$2),0)</f>
        <v>43</v>
      </c>
      <c r="W201" s="192">
        <f>IF(NOT(ISNA($N201)),INDEX(Entrada!$C$53:$N$372,$N201,W$2),0)</f>
        <v>44</v>
      </c>
      <c r="X201" s="192">
        <f>IF(NOT(ISNA($N201)),INDEX(Entrada!$C$53:$N$372,$N201,X$2),0)</f>
        <v>50</v>
      </c>
      <c r="Y201" s="192">
        <f>IF(NOT(ISNA($N201)),INDEX(Entrada!$C$53:$N$372,$N201,Y$2),0)</f>
        <v>69</v>
      </c>
      <c r="Z201" s="192">
        <f>IF(NOT(ISNA($N201)),INDEX(Entrada!$C$53:$N$372,$N201,Z$2),0)</f>
        <v>102</v>
      </c>
      <c r="AA201" s="259">
        <f>IF(AND(NOT(_incrementaisPassadas),
      OR(
       AND(_semanaAtual&gt;Prevs!D$6,_tipo="Semanal"),
       AND(_mes&gt;AA$2,_tipo="Mensal")
      )), 0,
IF($G201&gt;0,INDEX($O$4:$Z$323,$G201,O$2),0)+IF($H201&gt;0,INDEX($O$4:$Z$323,$H201,O$2),0)+IF($I201&gt;0,INDEX($O$4:$Z$323,$I201,O$2),0)+IF($J201&gt;0,INDEX($O$4:$Z$323,$J201,O$2),0)+IF($K201&gt;0,INDEX($O$4:$Z$323,$K201,O$2),0)+IF($L201&gt;0,INDEX($O$4:$Z$323,$L201,O$2),0))</f>
        <v>0</v>
      </c>
      <c r="AB201" s="259">
        <f>IF(AND(NOT(_incrementaisPassadas),
      OR(
       AND(_semanaAtual&gt;Prevs!E$6,_tipo="Semanal"),
       AND(_mes&gt;AB$2,_tipo="Mensal")
      )), 0,
IF($G201&gt;0,INDEX($O$4:$Z$323,$G201,P$2),0)+IF($H201&gt;0,INDEX($O$4:$Z$323,$H201,P$2),0)+IF($I201&gt;0,INDEX($O$4:$Z$323,$I201,P$2),0)+IF($J201&gt;0,INDEX($O$4:$Z$323,$J201,P$2),0)+IF($K201&gt;0,INDEX($O$4:$Z$323,$K201,P$2),0)+IF($L201&gt;0,INDEX($O$4:$Z$323,$L201,P$2),0))</f>
        <v>0</v>
      </c>
      <c r="AC201" s="259">
        <f>IF(AND(NOT(_incrementaisPassadas),
      OR(
       AND(_semanaAtual&gt;Prevs!F$6,_tipo="Semanal"),
       AND(_mes&gt;AC$2,_tipo="Mensal")
      )), 0,
IF($G201&gt;0,INDEX($O$4:$Z$323,$G201,Q$2),0)+IF($H201&gt;0,INDEX($O$4:$Z$323,$H201,Q$2),0)+IF($I201&gt;0,INDEX($O$4:$Z$323,$I201,Q$2),0)+IF($J201&gt;0,INDEX($O$4:$Z$323,$J201,Q$2),0)+IF($K201&gt;0,INDEX($O$4:$Z$323,$K201,Q$2),0)+IF($L201&gt;0,INDEX($O$4:$Z$323,$L201,Q$2),0))</f>
        <v>0</v>
      </c>
      <c r="AD201" s="259">
        <f>IF(AND(NOT(_incrementaisPassadas),
      OR(
       AND(_semanaAtual&gt;Prevs!G$6,_tipo="Semanal"),
       AND(_mes&gt;AD$2,_tipo="Mensal")
      )), 0,
IF($G201&gt;0,INDEX($O$4:$Z$323,$G201,R$2),0)+IF($H201&gt;0,INDEX($O$4:$Z$323,$H201,R$2),0)+IF($I201&gt;0,INDEX($O$4:$Z$323,$I201,R$2),0)+IF($J201&gt;0,INDEX($O$4:$Z$323,$J201,R$2),0)+IF($K201&gt;0,INDEX($O$4:$Z$323,$K201,R$2),0)+IF($L201&gt;0,INDEX($O$4:$Z$323,$L201,R$2),0))</f>
        <v>0</v>
      </c>
      <c r="AE201" s="259">
        <f>IF(AND(NOT(_incrementaisPassadas),
      OR(
       AND(_semanaAtual&gt;Prevs!H$6,_tipo="Semanal"),
       AND(_mes&gt;AE$2,_tipo="Mensal")
      )), 0,
IF($G201&gt;0,INDEX($O$4:$Z$323,$G201,S$2),0)+IF($H201&gt;0,INDEX($O$4:$Z$323,$H201,S$2),0)+IF($I201&gt;0,INDEX($O$4:$Z$323,$I201,S$2),0)+IF($J201&gt;0,INDEX($O$4:$Z$323,$J201,S$2),0)+IF($K201&gt;0,INDEX($O$4:$Z$323,$K201,S$2),0)+IF($L201&gt;0,INDEX($O$4:$Z$323,$L201,S$2),0))</f>
        <v>0</v>
      </c>
      <c r="AF201" s="259">
        <f>IF(AND(NOT(_incrementaisPassadas),
      OR(
       AND(_semanaAtual&gt;Prevs!I$6,_tipo="Semanal"),
       AND(_mes&gt;AF$2,_tipo="Mensal")
      )), 0,
IF($G201&gt;0,INDEX($O$4:$Z$323,$G201,T$2),0)+IF($H201&gt;0,INDEX($O$4:$Z$323,$H201,T$2),0)+IF($I201&gt;0,INDEX($O$4:$Z$323,$I201,T$2),0)+IF($J201&gt;0,INDEX($O$4:$Z$323,$J201,T$2),0)+IF($K201&gt;0,INDEX($O$4:$Z$323,$K201,T$2),0)+IF($L201&gt;0,INDEX($O$4:$Z$323,$L201,T$2),0))</f>
        <v>0</v>
      </c>
      <c r="AG201" s="259">
        <f>IF(AND(NOT(_incrementaisPassadas),
      OR(
       AND(_semanaAtual&gt;Prevs!J$6,_tipo="Semanal"),
       AND(_mes&gt;AG$2,_tipo="Mensal")
      )), 0,
IF($G201&gt;0,INDEX($O$4:$Z$323,$G201,U$2),0)+IF($H201&gt;0,INDEX($O$4:$Z$323,$H201,U$2),0)+IF($I201&gt;0,INDEX($O$4:$Z$323,$I201,U$2),0)+IF($J201&gt;0,INDEX($O$4:$Z$323,$J201,U$2),0)+IF($K201&gt;0,INDEX($O$4:$Z$323,$K201,U$2),0)+IF($L201&gt;0,INDEX($O$4:$Z$323,$L201,U$2),0))</f>
        <v>0</v>
      </c>
      <c r="AH201" s="259">
        <f>IF(AND(NOT(_incrementaisPassadas),
      OR(
       AND(_semanaAtual&gt;Prevs!K$6,_tipo="Semanal"),
       AND(_mes&gt;AH$2,_tipo="Mensal")
      )), 0,
IF($G201&gt;0,INDEX($O$4:$Z$323,$G201,V$2),0)+IF($H201&gt;0,INDEX($O$4:$Z$323,$H201,V$2),0)+IF($I201&gt;0,INDEX($O$4:$Z$323,$I201,V$2),0)+IF($J201&gt;0,INDEX($O$4:$Z$323,$J201,V$2),0)+IF($K201&gt;0,INDEX($O$4:$Z$323,$K201,V$2),0)+IF($L201&gt;0,INDEX($O$4:$Z$323,$L201,V$2),0))</f>
        <v>0</v>
      </c>
      <c r="AI201" s="259">
        <f>IF(AND(NOT(_incrementaisPassadas),
      OR(
       AND(_semanaAtual&gt;Prevs!L$6,_tipo="Semanal"),
       AND(_mes&gt;AI$2,_tipo="Mensal")
      )), 0,
IF($G201&gt;0,INDEX($O$4:$Z$323,$G201,W$2),0)+IF($H201&gt;0,INDEX($O$4:$Z$323,$H201,W$2),0)+IF($I201&gt;0,INDEX($O$4:$Z$323,$I201,W$2),0)+IF($J201&gt;0,INDEX($O$4:$Z$323,$J201,W$2),0)+IF($K201&gt;0,INDEX($O$4:$Z$323,$K201,W$2),0)+IF($L201&gt;0,INDEX($O$4:$Z$323,$L201,W$2),0))</f>
        <v>0</v>
      </c>
      <c r="AJ201" s="259">
        <f>IF(AND(NOT(_incrementaisPassadas),
      OR(
       AND(_semanaAtual&gt;Prevs!M$6,_tipo="Semanal"),
       AND(_mes&gt;AJ$2,_tipo="Mensal")
      )), 0,
IF($G201&gt;0,INDEX($O$4:$Z$323,$G201,X$2),0)+IF($H201&gt;0,INDEX($O$4:$Z$323,$H201,X$2),0)+IF($I201&gt;0,INDEX($O$4:$Z$323,$I201,X$2),0)+IF($J201&gt;0,INDEX($O$4:$Z$323,$J201,X$2),0)+IF($K201&gt;0,INDEX($O$4:$Z$323,$K201,X$2),0)+IF($L201&gt;0,INDEX($O$4:$Z$323,$L201,X$2),0))</f>
        <v>0</v>
      </c>
      <c r="AK201" s="259">
        <f>IF(AND(NOT(_incrementaisPassadas),
      OR(
       AND(_semanaAtual&gt;Prevs!N$6,_tipo="Semanal"),
       AND(_mes&gt;AK$2,_tipo="Mensal")
      )), 0,
IF($G201&gt;0,INDEX($O$4:$Z$323,$G201,Y$2),0)+IF($H201&gt;0,INDEX($O$4:$Z$323,$H201,Y$2),0)+IF($I201&gt;0,INDEX($O$4:$Z$323,$I201,Y$2),0)+IF($J201&gt;0,INDEX($O$4:$Z$323,$J201,Y$2),0)+IF($K201&gt;0,INDEX($O$4:$Z$323,$K201,Y$2),0)+IF($L201&gt;0,INDEX($O$4:$Z$323,$L201,Y$2),0))</f>
        <v>0</v>
      </c>
      <c r="AL201" s="259">
        <f>IF(AND(NOT(_incrementaisPassadas),
      OR(
       AND(_semanaAtual&gt;Prevs!O$6,_tipo="Semanal"),
       AND(_mes&gt;AL$2,_tipo="Mensal")
      )), 0,
IF($G201&gt;0,INDEX($O$4:$Z$323,$G201,Z$2),0)+IF($H201&gt;0,INDEX($O$4:$Z$323,$H201,Z$2),0)+IF($I201&gt;0,INDEX($O$4:$Z$323,$I201,Z$2),0)+IF($J201&gt;0,INDEX($O$4:$Z$323,$J201,Z$2),0)+IF($K201&gt;0,INDEX($O$4:$Z$323,$K201,Z$2),0)+IF($L201&gt;0,INDEX($O$4:$Z$323,$L201,Z$2),0))</f>
        <v>0</v>
      </c>
      <c r="AM201" s="113">
        <f t="shared" si="36"/>
        <v>127</v>
      </c>
      <c r="AN201">
        <f t="shared" si="37"/>
        <v>123</v>
      </c>
      <c r="AO201">
        <f t="shared" si="38"/>
        <v>112</v>
      </c>
      <c r="AP201">
        <f t="shared" si="39"/>
        <v>83</v>
      </c>
      <c r="AQ201">
        <f t="shared" si="40"/>
        <v>64</v>
      </c>
      <c r="AR201">
        <f t="shared" si="41"/>
        <v>56</v>
      </c>
      <c r="AS201">
        <f t="shared" si="42"/>
        <v>48</v>
      </c>
      <c r="AT201">
        <f t="shared" si="43"/>
        <v>43</v>
      </c>
      <c r="AU201">
        <f t="shared" si="44"/>
        <v>44</v>
      </c>
      <c r="AV201">
        <f t="shared" si="45"/>
        <v>50</v>
      </c>
      <c r="AW201">
        <f t="shared" si="46"/>
        <v>69</v>
      </c>
      <c r="AX201">
        <f t="shared" si="47"/>
        <v>102</v>
      </c>
      <c r="BC201" s="259">
        <v>197</v>
      </c>
    </row>
    <row r="202" spans="1:55" hidden="1" x14ac:dyDescent="0.25">
      <c r="A202" s="113">
        <v>199</v>
      </c>
      <c r="B202" s="176" t="s">
        <v>628</v>
      </c>
      <c r="C202" s="113">
        <v>1931</v>
      </c>
      <c r="D202" s="113">
        <v>2013</v>
      </c>
      <c r="E202" s="179" t="s">
        <v>10</v>
      </c>
      <c r="F202" s="180" t="s">
        <v>10</v>
      </c>
      <c r="G202" s="357"/>
      <c r="N202" s="113">
        <f>MATCH(A202,Entrada!$A$53:$A$372,0)</f>
        <v>199</v>
      </c>
      <c r="O202">
        <f>IF(NOT(ISNA($N202)),INDEX(Entrada!$C$53:$N$372,$N202,O$2),0)</f>
        <v>1122</v>
      </c>
      <c r="P202">
        <f>IF(NOT(ISNA($N202)),INDEX(Entrada!$C$53:$N$372,$N202,P$2),0)</f>
        <v>1122</v>
      </c>
      <c r="Q202">
        <f>IF(NOT(ISNA($N202)),INDEX(Entrada!$C$53:$N$372,$N202,Q$2),0)</f>
        <v>1056</v>
      </c>
      <c r="R202">
        <f>IF(NOT(ISNA($N202)),INDEX(Entrada!$C$53:$N$372,$N202,R$2),0)</f>
        <v>767</v>
      </c>
      <c r="S202">
        <f>IF(NOT(ISNA($N202)),INDEX(Entrada!$C$53:$N$372,$N202,S$2),0)</f>
        <v>542</v>
      </c>
      <c r="T202">
        <f>IF(NOT(ISNA($N202)),INDEX(Entrada!$C$53:$N$372,$N202,T$2),0)</f>
        <v>457</v>
      </c>
      <c r="U202">
        <f>IF(NOT(ISNA($N202)),INDEX(Entrada!$C$53:$N$372,$N202,U$2),0)</f>
        <v>384</v>
      </c>
      <c r="V202" s="192">
        <f>IF(NOT(ISNA($N202)),INDEX(Entrada!$C$53:$N$372,$N202,V$2),0)</f>
        <v>328</v>
      </c>
      <c r="W202" s="192">
        <f>IF(NOT(ISNA($N202)),INDEX(Entrada!$C$53:$N$372,$N202,W$2),0)</f>
        <v>333</v>
      </c>
      <c r="X202" s="192">
        <f>IF(NOT(ISNA($N202)),INDEX(Entrada!$C$53:$N$372,$N202,X$2),0)</f>
        <v>395</v>
      </c>
      <c r="Y202" s="192">
        <f>IF(NOT(ISNA($N202)),INDEX(Entrada!$C$53:$N$372,$N202,Y$2),0)</f>
        <v>541</v>
      </c>
      <c r="Z202" s="192">
        <f>IF(NOT(ISNA($N202)),INDEX(Entrada!$C$53:$N$372,$N202,Z$2),0)</f>
        <v>814</v>
      </c>
      <c r="AA202" s="259">
        <f>IF(AND(NOT(_incrementaisPassadas),
      OR(
       AND(_semanaAtual&gt;Prevs!D$6,_tipo="Semanal"),
       AND(_mes&gt;AA$2,_tipo="Mensal")
      )), 0,
IF($G202&gt;0,INDEX($O$4:$Z$323,$G202,O$2),0)+IF($H202&gt;0,INDEX($O$4:$Z$323,$H202,O$2),0)+IF($I202&gt;0,INDEX($O$4:$Z$323,$I202,O$2),0)+IF($J202&gt;0,INDEX($O$4:$Z$323,$J202,O$2),0)+IF($K202&gt;0,INDEX($O$4:$Z$323,$K202,O$2),0)+IF($L202&gt;0,INDEX($O$4:$Z$323,$L202,O$2),0))</f>
        <v>0</v>
      </c>
      <c r="AB202" s="259">
        <f>IF(AND(NOT(_incrementaisPassadas),
      OR(
       AND(_semanaAtual&gt;Prevs!E$6,_tipo="Semanal"),
       AND(_mes&gt;AB$2,_tipo="Mensal")
      )), 0,
IF($G202&gt;0,INDEX($O$4:$Z$323,$G202,P$2),0)+IF($H202&gt;0,INDEX($O$4:$Z$323,$H202,P$2),0)+IF($I202&gt;0,INDEX($O$4:$Z$323,$I202,P$2),0)+IF($J202&gt;0,INDEX($O$4:$Z$323,$J202,P$2),0)+IF($K202&gt;0,INDEX($O$4:$Z$323,$K202,P$2),0)+IF($L202&gt;0,INDEX($O$4:$Z$323,$L202,P$2),0))</f>
        <v>0</v>
      </c>
      <c r="AC202" s="259">
        <f>IF(AND(NOT(_incrementaisPassadas),
      OR(
       AND(_semanaAtual&gt;Prevs!F$6,_tipo="Semanal"),
       AND(_mes&gt;AC$2,_tipo="Mensal")
      )), 0,
IF($G202&gt;0,INDEX($O$4:$Z$323,$G202,Q$2),0)+IF($H202&gt;0,INDEX($O$4:$Z$323,$H202,Q$2),0)+IF($I202&gt;0,INDEX($O$4:$Z$323,$I202,Q$2),0)+IF($J202&gt;0,INDEX($O$4:$Z$323,$J202,Q$2),0)+IF($K202&gt;0,INDEX($O$4:$Z$323,$K202,Q$2),0)+IF($L202&gt;0,INDEX($O$4:$Z$323,$L202,Q$2),0))</f>
        <v>0</v>
      </c>
      <c r="AD202" s="259">
        <f>IF(AND(NOT(_incrementaisPassadas),
      OR(
       AND(_semanaAtual&gt;Prevs!G$6,_tipo="Semanal"),
       AND(_mes&gt;AD$2,_tipo="Mensal")
      )), 0,
IF($G202&gt;0,INDEX($O$4:$Z$323,$G202,R$2),0)+IF($H202&gt;0,INDEX($O$4:$Z$323,$H202,R$2),0)+IF($I202&gt;0,INDEX($O$4:$Z$323,$I202,R$2),0)+IF($J202&gt;0,INDEX($O$4:$Z$323,$J202,R$2),0)+IF($K202&gt;0,INDEX($O$4:$Z$323,$K202,R$2),0)+IF($L202&gt;0,INDEX($O$4:$Z$323,$L202,R$2),0))</f>
        <v>0</v>
      </c>
      <c r="AE202" s="259">
        <f>IF(AND(NOT(_incrementaisPassadas),
      OR(
       AND(_semanaAtual&gt;Prevs!H$6,_tipo="Semanal"),
       AND(_mes&gt;AE$2,_tipo="Mensal")
      )), 0,
IF($G202&gt;0,INDEX($O$4:$Z$323,$G202,S$2),0)+IF($H202&gt;0,INDEX($O$4:$Z$323,$H202,S$2),0)+IF($I202&gt;0,INDEX($O$4:$Z$323,$I202,S$2),0)+IF($J202&gt;0,INDEX($O$4:$Z$323,$J202,S$2),0)+IF($K202&gt;0,INDEX($O$4:$Z$323,$K202,S$2),0)+IF($L202&gt;0,INDEX($O$4:$Z$323,$L202,S$2),0))</f>
        <v>0</v>
      </c>
      <c r="AF202" s="259">
        <f>IF(AND(NOT(_incrementaisPassadas),
      OR(
       AND(_semanaAtual&gt;Prevs!I$6,_tipo="Semanal"),
       AND(_mes&gt;AF$2,_tipo="Mensal")
      )), 0,
IF($G202&gt;0,INDEX($O$4:$Z$323,$G202,T$2),0)+IF($H202&gt;0,INDEX($O$4:$Z$323,$H202,T$2),0)+IF($I202&gt;0,INDEX($O$4:$Z$323,$I202,T$2),0)+IF($J202&gt;0,INDEX($O$4:$Z$323,$J202,T$2),0)+IF($K202&gt;0,INDEX($O$4:$Z$323,$K202,T$2),0)+IF($L202&gt;0,INDEX($O$4:$Z$323,$L202,T$2),0))</f>
        <v>0</v>
      </c>
      <c r="AG202" s="259">
        <f>IF(AND(NOT(_incrementaisPassadas),
      OR(
       AND(_semanaAtual&gt;Prevs!J$6,_tipo="Semanal"),
       AND(_mes&gt;AG$2,_tipo="Mensal")
      )), 0,
IF($G202&gt;0,INDEX($O$4:$Z$323,$G202,U$2),0)+IF($H202&gt;0,INDEX($O$4:$Z$323,$H202,U$2),0)+IF($I202&gt;0,INDEX($O$4:$Z$323,$I202,U$2),0)+IF($J202&gt;0,INDEX($O$4:$Z$323,$J202,U$2),0)+IF($K202&gt;0,INDEX($O$4:$Z$323,$K202,U$2),0)+IF($L202&gt;0,INDEX($O$4:$Z$323,$L202,U$2),0))</f>
        <v>0</v>
      </c>
      <c r="AH202" s="259">
        <f>IF(AND(NOT(_incrementaisPassadas),
      OR(
       AND(_semanaAtual&gt;Prevs!K$6,_tipo="Semanal"),
       AND(_mes&gt;AH$2,_tipo="Mensal")
      )), 0,
IF($G202&gt;0,INDEX($O$4:$Z$323,$G202,V$2),0)+IF($H202&gt;0,INDEX($O$4:$Z$323,$H202,V$2),0)+IF($I202&gt;0,INDEX($O$4:$Z$323,$I202,V$2),0)+IF($J202&gt;0,INDEX($O$4:$Z$323,$J202,V$2),0)+IF($K202&gt;0,INDEX($O$4:$Z$323,$K202,V$2),0)+IF($L202&gt;0,INDEX($O$4:$Z$323,$L202,V$2),0))</f>
        <v>0</v>
      </c>
      <c r="AI202" s="259">
        <f>IF(AND(NOT(_incrementaisPassadas),
      OR(
       AND(_semanaAtual&gt;Prevs!L$6,_tipo="Semanal"),
       AND(_mes&gt;AI$2,_tipo="Mensal")
      )), 0,
IF($G202&gt;0,INDEX($O$4:$Z$323,$G202,W$2),0)+IF($H202&gt;0,INDEX($O$4:$Z$323,$H202,W$2),0)+IF($I202&gt;0,INDEX($O$4:$Z$323,$I202,W$2),0)+IF($J202&gt;0,INDEX($O$4:$Z$323,$J202,W$2),0)+IF($K202&gt;0,INDEX($O$4:$Z$323,$K202,W$2),0)+IF($L202&gt;0,INDEX($O$4:$Z$323,$L202,W$2),0))</f>
        <v>0</v>
      </c>
      <c r="AJ202" s="259">
        <f>IF(AND(NOT(_incrementaisPassadas),
      OR(
       AND(_semanaAtual&gt;Prevs!M$6,_tipo="Semanal"),
       AND(_mes&gt;AJ$2,_tipo="Mensal")
      )), 0,
IF($G202&gt;0,INDEX($O$4:$Z$323,$G202,X$2),0)+IF($H202&gt;0,INDEX($O$4:$Z$323,$H202,X$2),0)+IF($I202&gt;0,INDEX($O$4:$Z$323,$I202,X$2),0)+IF($J202&gt;0,INDEX($O$4:$Z$323,$J202,X$2),0)+IF($K202&gt;0,INDEX($O$4:$Z$323,$K202,X$2),0)+IF($L202&gt;0,INDEX($O$4:$Z$323,$L202,X$2),0))</f>
        <v>0</v>
      </c>
      <c r="AK202" s="259">
        <f>IF(AND(NOT(_incrementaisPassadas),
      OR(
       AND(_semanaAtual&gt;Prevs!N$6,_tipo="Semanal"),
       AND(_mes&gt;AK$2,_tipo="Mensal")
      )), 0,
IF($G202&gt;0,INDEX($O$4:$Z$323,$G202,Y$2),0)+IF($H202&gt;0,INDEX($O$4:$Z$323,$H202,Y$2),0)+IF($I202&gt;0,INDEX($O$4:$Z$323,$I202,Y$2),0)+IF($J202&gt;0,INDEX($O$4:$Z$323,$J202,Y$2),0)+IF($K202&gt;0,INDEX($O$4:$Z$323,$K202,Y$2),0)+IF($L202&gt;0,INDEX($O$4:$Z$323,$L202,Y$2),0))</f>
        <v>0</v>
      </c>
      <c r="AL202" s="259">
        <f>IF(AND(NOT(_incrementaisPassadas),
      OR(
       AND(_semanaAtual&gt;Prevs!O$6,_tipo="Semanal"),
       AND(_mes&gt;AL$2,_tipo="Mensal")
      )), 0,
IF($G202&gt;0,INDEX($O$4:$Z$323,$G202,Z$2),0)+IF($H202&gt;0,INDEX($O$4:$Z$323,$H202,Z$2),0)+IF($I202&gt;0,INDEX($O$4:$Z$323,$I202,Z$2),0)+IF($J202&gt;0,INDEX($O$4:$Z$323,$J202,Z$2),0)+IF($K202&gt;0,INDEX($O$4:$Z$323,$K202,Z$2),0)+IF($L202&gt;0,INDEX($O$4:$Z$323,$L202,Z$2),0))</f>
        <v>0</v>
      </c>
      <c r="AM202" s="113">
        <f t="shared" si="36"/>
        <v>1122</v>
      </c>
      <c r="AN202">
        <f t="shared" si="37"/>
        <v>1122</v>
      </c>
      <c r="AO202">
        <f t="shared" si="38"/>
        <v>1056</v>
      </c>
      <c r="AP202">
        <f t="shared" si="39"/>
        <v>767</v>
      </c>
      <c r="AQ202">
        <f t="shared" si="40"/>
        <v>542</v>
      </c>
      <c r="AR202">
        <f t="shared" si="41"/>
        <v>457</v>
      </c>
      <c r="AS202">
        <f t="shared" si="42"/>
        <v>384</v>
      </c>
      <c r="AT202">
        <f t="shared" si="43"/>
        <v>328</v>
      </c>
      <c r="AU202">
        <f t="shared" si="44"/>
        <v>333</v>
      </c>
      <c r="AV202">
        <f t="shared" si="45"/>
        <v>395</v>
      </c>
      <c r="AW202">
        <f t="shared" si="46"/>
        <v>541</v>
      </c>
      <c r="AX202">
        <f t="shared" si="47"/>
        <v>814</v>
      </c>
    </row>
    <row r="203" spans="1:55" hidden="1" x14ac:dyDescent="0.25">
      <c r="A203" s="113">
        <v>200</v>
      </c>
      <c r="B203" s="176"/>
      <c r="C203" s="113">
        <v>0</v>
      </c>
      <c r="D203" s="113">
        <v>0</v>
      </c>
      <c r="E203" s="113" t="s">
        <v>686</v>
      </c>
      <c r="F203" s="113" t="s">
        <v>686</v>
      </c>
      <c r="G203" s="357"/>
      <c r="N203" s="113">
        <f>MATCH(A203,Entrada!$A$53:$A$372,0)</f>
        <v>200</v>
      </c>
      <c r="O203">
        <f>IF(NOT(ISNA($N203)),INDEX(Entrada!$C$53:$N$372,$N203,O$2),0)</f>
        <v>0</v>
      </c>
      <c r="P203">
        <f>IF(NOT(ISNA($N203)),INDEX(Entrada!$C$53:$N$372,$N203,P$2),0)</f>
        <v>0</v>
      </c>
      <c r="Q203">
        <f>IF(NOT(ISNA($N203)),INDEX(Entrada!$C$53:$N$372,$N203,Q$2),0)</f>
        <v>0</v>
      </c>
      <c r="R203">
        <f>IF(NOT(ISNA($N203)),INDEX(Entrada!$C$53:$N$372,$N203,R$2),0)</f>
        <v>0</v>
      </c>
      <c r="S203">
        <f>IF(NOT(ISNA($N203)),INDEX(Entrada!$C$53:$N$372,$N203,S$2),0)</f>
        <v>0</v>
      </c>
      <c r="T203">
        <f>IF(NOT(ISNA($N203)),INDEX(Entrada!$C$53:$N$372,$N203,T$2),0)</f>
        <v>0</v>
      </c>
      <c r="U203">
        <f>IF(NOT(ISNA($N203)),INDEX(Entrada!$C$53:$N$372,$N203,U$2),0)</f>
        <v>0</v>
      </c>
      <c r="V203" s="192">
        <f>IF(NOT(ISNA($N203)),INDEX(Entrada!$C$53:$N$372,$N203,V$2),0)</f>
        <v>0</v>
      </c>
      <c r="W203" s="192">
        <f>IF(NOT(ISNA($N203)),INDEX(Entrada!$C$53:$N$372,$N203,W$2),0)</f>
        <v>0</v>
      </c>
      <c r="X203" s="192">
        <f>IF(NOT(ISNA($N203)),INDEX(Entrada!$C$53:$N$372,$N203,X$2),0)</f>
        <v>0</v>
      </c>
      <c r="Y203" s="192">
        <f>IF(NOT(ISNA($N203)),INDEX(Entrada!$C$53:$N$372,$N203,Y$2),0)</f>
        <v>0</v>
      </c>
      <c r="Z203" s="192">
        <f>IF(NOT(ISNA($N203)),INDEX(Entrada!$C$53:$N$372,$N203,Z$2),0)</f>
        <v>0</v>
      </c>
      <c r="AA203" s="259">
        <f>IF(AND(NOT(_incrementaisPassadas),
      OR(
       AND(_semanaAtual&gt;Prevs!D$6,_tipo="Semanal"),
       AND(_mes&gt;AA$2,_tipo="Mensal")
      )), 0,
IF($G203&gt;0,INDEX($O$4:$Z$323,$G203,O$2),0)+IF($H203&gt;0,INDEX($O$4:$Z$323,$H203,O$2),0)+IF($I203&gt;0,INDEX($O$4:$Z$323,$I203,O$2),0)+IF($J203&gt;0,INDEX($O$4:$Z$323,$J203,O$2),0)+IF($K203&gt;0,INDEX($O$4:$Z$323,$K203,O$2),0)+IF($L203&gt;0,INDEX($O$4:$Z$323,$L203,O$2),0))</f>
        <v>0</v>
      </c>
      <c r="AB203" s="259">
        <f>IF(AND(NOT(_incrementaisPassadas),
      OR(
       AND(_semanaAtual&gt;Prevs!E$6,_tipo="Semanal"),
       AND(_mes&gt;AB$2,_tipo="Mensal")
      )), 0,
IF($G203&gt;0,INDEX($O$4:$Z$323,$G203,P$2),0)+IF($H203&gt;0,INDEX($O$4:$Z$323,$H203,P$2),0)+IF($I203&gt;0,INDEX($O$4:$Z$323,$I203,P$2),0)+IF($J203&gt;0,INDEX($O$4:$Z$323,$J203,P$2),0)+IF($K203&gt;0,INDEX($O$4:$Z$323,$K203,P$2),0)+IF($L203&gt;0,INDEX($O$4:$Z$323,$L203,P$2),0))</f>
        <v>0</v>
      </c>
      <c r="AC203" s="259">
        <f>IF(AND(NOT(_incrementaisPassadas),
      OR(
       AND(_semanaAtual&gt;Prevs!F$6,_tipo="Semanal"),
       AND(_mes&gt;AC$2,_tipo="Mensal")
      )), 0,
IF($G203&gt;0,INDEX($O$4:$Z$323,$G203,Q$2),0)+IF($H203&gt;0,INDEX($O$4:$Z$323,$H203,Q$2),0)+IF($I203&gt;0,INDEX($O$4:$Z$323,$I203,Q$2),0)+IF($J203&gt;0,INDEX($O$4:$Z$323,$J203,Q$2),0)+IF($K203&gt;0,INDEX($O$4:$Z$323,$K203,Q$2),0)+IF($L203&gt;0,INDEX($O$4:$Z$323,$L203,Q$2),0))</f>
        <v>0</v>
      </c>
      <c r="AD203" s="259">
        <f>IF(AND(NOT(_incrementaisPassadas),
      OR(
       AND(_semanaAtual&gt;Prevs!G$6,_tipo="Semanal"),
       AND(_mes&gt;AD$2,_tipo="Mensal")
      )), 0,
IF($G203&gt;0,INDEX($O$4:$Z$323,$G203,R$2),0)+IF($H203&gt;0,INDEX($O$4:$Z$323,$H203,R$2),0)+IF($I203&gt;0,INDEX($O$4:$Z$323,$I203,R$2),0)+IF($J203&gt;0,INDEX($O$4:$Z$323,$J203,R$2),0)+IF($K203&gt;0,INDEX($O$4:$Z$323,$K203,R$2),0)+IF($L203&gt;0,INDEX($O$4:$Z$323,$L203,R$2),0))</f>
        <v>0</v>
      </c>
      <c r="AE203" s="259">
        <f>IF(AND(NOT(_incrementaisPassadas),
      OR(
       AND(_semanaAtual&gt;Prevs!H$6,_tipo="Semanal"),
       AND(_mes&gt;AE$2,_tipo="Mensal")
      )), 0,
IF($G203&gt;0,INDEX($O$4:$Z$323,$G203,S$2),0)+IF($H203&gt;0,INDEX($O$4:$Z$323,$H203,S$2),0)+IF($I203&gt;0,INDEX($O$4:$Z$323,$I203,S$2),0)+IF($J203&gt;0,INDEX($O$4:$Z$323,$J203,S$2),0)+IF($K203&gt;0,INDEX($O$4:$Z$323,$K203,S$2),0)+IF($L203&gt;0,INDEX($O$4:$Z$323,$L203,S$2),0))</f>
        <v>0</v>
      </c>
      <c r="AF203" s="259">
        <f>IF(AND(NOT(_incrementaisPassadas),
      OR(
       AND(_semanaAtual&gt;Prevs!I$6,_tipo="Semanal"),
       AND(_mes&gt;AF$2,_tipo="Mensal")
      )), 0,
IF($G203&gt;0,INDEX($O$4:$Z$323,$G203,T$2),0)+IF($H203&gt;0,INDEX($O$4:$Z$323,$H203,T$2),0)+IF($I203&gt;0,INDEX($O$4:$Z$323,$I203,T$2),0)+IF($J203&gt;0,INDEX($O$4:$Z$323,$J203,T$2),0)+IF($K203&gt;0,INDEX($O$4:$Z$323,$K203,T$2),0)+IF($L203&gt;0,INDEX($O$4:$Z$323,$L203,T$2),0))</f>
        <v>0</v>
      </c>
      <c r="AG203" s="259">
        <f>IF(AND(NOT(_incrementaisPassadas),
      OR(
       AND(_semanaAtual&gt;Prevs!J$6,_tipo="Semanal"),
       AND(_mes&gt;AG$2,_tipo="Mensal")
      )), 0,
IF($G203&gt;0,INDEX($O$4:$Z$323,$G203,U$2),0)+IF($H203&gt;0,INDEX($O$4:$Z$323,$H203,U$2),0)+IF($I203&gt;0,INDEX($O$4:$Z$323,$I203,U$2),0)+IF($J203&gt;0,INDEX($O$4:$Z$323,$J203,U$2),0)+IF($K203&gt;0,INDEX($O$4:$Z$323,$K203,U$2),0)+IF($L203&gt;0,INDEX($O$4:$Z$323,$L203,U$2),0))</f>
        <v>0</v>
      </c>
      <c r="AH203" s="259">
        <f>IF(AND(NOT(_incrementaisPassadas),
      OR(
       AND(_semanaAtual&gt;Prevs!K$6,_tipo="Semanal"),
       AND(_mes&gt;AH$2,_tipo="Mensal")
      )), 0,
IF($G203&gt;0,INDEX($O$4:$Z$323,$G203,V$2),0)+IF($H203&gt;0,INDEX($O$4:$Z$323,$H203,V$2),0)+IF($I203&gt;0,INDEX($O$4:$Z$323,$I203,V$2),0)+IF($J203&gt;0,INDEX($O$4:$Z$323,$J203,V$2),0)+IF($K203&gt;0,INDEX($O$4:$Z$323,$K203,V$2),0)+IF($L203&gt;0,INDEX($O$4:$Z$323,$L203,V$2),0))</f>
        <v>0</v>
      </c>
      <c r="AI203" s="259">
        <f>IF(AND(NOT(_incrementaisPassadas),
      OR(
       AND(_semanaAtual&gt;Prevs!L$6,_tipo="Semanal"),
       AND(_mes&gt;AI$2,_tipo="Mensal")
      )), 0,
IF($G203&gt;0,INDEX($O$4:$Z$323,$G203,W$2),0)+IF($H203&gt;0,INDEX($O$4:$Z$323,$H203,W$2),0)+IF($I203&gt;0,INDEX($O$4:$Z$323,$I203,W$2),0)+IF($J203&gt;0,INDEX($O$4:$Z$323,$J203,W$2),0)+IF($K203&gt;0,INDEX($O$4:$Z$323,$K203,W$2),0)+IF($L203&gt;0,INDEX($O$4:$Z$323,$L203,W$2),0))</f>
        <v>0</v>
      </c>
      <c r="AJ203" s="259">
        <f>IF(AND(NOT(_incrementaisPassadas),
      OR(
       AND(_semanaAtual&gt;Prevs!M$6,_tipo="Semanal"),
       AND(_mes&gt;AJ$2,_tipo="Mensal")
      )), 0,
IF($G203&gt;0,INDEX($O$4:$Z$323,$G203,X$2),0)+IF($H203&gt;0,INDEX($O$4:$Z$323,$H203,X$2),0)+IF($I203&gt;0,INDEX($O$4:$Z$323,$I203,X$2),0)+IF($J203&gt;0,INDEX($O$4:$Z$323,$J203,X$2),0)+IF($K203&gt;0,INDEX($O$4:$Z$323,$K203,X$2),0)+IF($L203&gt;0,INDEX($O$4:$Z$323,$L203,X$2),0))</f>
        <v>0</v>
      </c>
      <c r="AK203" s="259">
        <f>IF(AND(NOT(_incrementaisPassadas),
      OR(
       AND(_semanaAtual&gt;Prevs!N$6,_tipo="Semanal"),
       AND(_mes&gt;AK$2,_tipo="Mensal")
      )), 0,
IF($G203&gt;0,INDEX($O$4:$Z$323,$G203,Y$2),0)+IF($H203&gt;0,INDEX($O$4:$Z$323,$H203,Y$2),0)+IF($I203&gt;0,INDEX($O$4:$Z$323,$I203,Y$2),0)+IF($J203&gt;0,INDEX($O$4:$Z$323,$J203,Y$2),0)+IF($K203&gt;0,INDEX($O$4:$Z$323,$K203,Y$2),0)+IF($L203&gt;0,INDEX($O$4:$Z$323,$L203,Y$2),0))</f>
        <v>0</v>
      </c>
      <c r="AL203" s="259">
        <f>IF(AND(NOT(_incrementaisPassadas),
      OR(
       AND(_semanaAtual&gt;Prevs!O$6,_tipo="Semanal"),
       AND(_mes&gt;AL$2,_tipo="Mensal")
      )), 0,
IF($G203&gt;0,INDEX($O$4:$Z$323,$G203,Z$2),0)+IF($H203&gt;0,INDEX($O$4:$Z$323,$H203,Z$2),0)+IF($I203&gt;0,INDEX($O$4:$Z$323,$I203,Z$2),0)+IF($J203&gt;0,INDEX($O$4:$Z$323,$J203,Z$2),0)+IF($K203&gt;0,INDEX($O$4:$Z$323,$K203,Z$2),0)+IF($L203&gt;0,INDEX($O$4:$Z$323,$L203,Z$2),0))</f>
        <v>0</v>
      </c>
      <c r="AM203" s="113">
        <f t="shared" si="36"/>
        <v>0</v>
      </c>
      <c r="AN203">
        <f t="shared" si="37"/>
        <v>0</v>
      </c>
      <c r="AO203">
        <f t="shared" si="38"/>
        <v>0</v>
      </c>
      <c r="AP203">
        <f t="shared" si="39"/>
        <v>0</v>
      </c>
      <c r="AQ203">
        <f t="shared" si="40"/>
        <v>0</v>
      </c>
      <c r="AR203">
        <f t="shared" si="41"/>
        <v>0</v>
      </c>
      <c r="AS203">
        <f t="shared" si="42"/>
        <v>0</v>
      </c>
      <c r="AT203">
        <f t="shared" si="43"/>
        <v>0</v>
      </c>
      <c r="AU203">
        <f t="shared" si="44"/>
        <v>0</v>
      </c>
      <c r="AV203">
        <f t="shared" si="45"/>
        <v>0</v>
      </c>
      <c r="AW203">
        <f t="shared" si="46"/>
        <v>0</v>
      </c>
      <c r="AX203">
        <f t="shared" si="47"/>
        <v>0</v>
      </c>
    </row>
    <row r="204" spans="1:55" hidden="1" x14ac:dyDescent="0.25">
      <c r="A204" s="113">
        <v>201</v>
      </c>
      <c r="B204" s="176" t="s">
        <v>629</v>
      </c>
      <c r="C204" s="113">
        <v>1931</v>
      </c>
      <c r="D204" s="113">
        <v>2013</v>
      </c>
      <c r="E204" s="177" t="s">
        <v>10</v>
      </c>
      <c r="F204" s="177" t="s">
        <v>391</v>
      </c>
      <c r="G204" s="357"/>
      <c r="N204" s="113">
        <f>MATCH(A204,Entrada!$A$53:$A$372,0)</f>
        <v>201</v>
      </c>
      <c r="O204">
        <f>IF(NOT(ISNA($N204)),INDEX(Entrada!$C$53:$N$372,$N204,O$2),0)</f>
        <v>24</v>
      </c>
      <c r="P204">
        <f>IF(NOT(ISNA($N204)),INDEX(Entrada!$C$53:$N$372,$N204,P$2),0)</f>
        <v>25</v>
      </c>
      <c r="Q204">
        <f>IF(NOT(ISNA($N204)),INDEX(Entrada!$C$53:$N$372,$N204,Q$2),0)</f>
        <v>23</v>
      </c>
      <c r="R204">
        <f>IF(NOT(ISNA($N204)),INDEX(Entrada!$C$53:$N$372,$N204,R$2),0)</f>
        <v>18</v>
      </c>
      <c r="S204">
        <f>IF(NOT(ISNA($N204)),INDEX(Entrada!$C$53:$N$372,$N204,S$2),0)</f>
        <v>12</v>
      </c>
      <c r="T204">
        <f>IF(NOT(ISNA($N204)),INDEX(Entrada!$C$53:$N$372,$N204,T$2),0)</f>
        <v>9</v>
      </c>
      <c r="U204">
        <f>IF(NOT(ISNA($N204)),INDEX(Entrada!$C$53:$N$372,$N204,U$2),0)</f>
        <v>7</v>
      </c>
      <c r="V204" s="192">
        <f>IF(NOT(ISNA($N204)),INDEX(Entrada!$C$53:$N$372,$N204,V$2),0)</f>
        <v>6</v>
      </c>
      <c r="W204" s="192">
        <f>IF(NOT(ISNA($N204)),INDEX(Entrada!$C$53:$N$372,$N204,W$2),0)</f>
        <v>6</v>
      </c>
      <c r="X204" s="192">
        <f>IF(NOT(ISNA($N204)),INDEX(Entrada!$C$53:$N$372,$N204,X$2),0)</f>
        <v>8</v>
      </c>
      <c r="Y204" s="192">
        <f>IF(NOT(ISNA($N204)),INDEX(Entrada!$C$53:$N$372,$N204,Y$2),0)</f>
        <v>12</v>
      </c>
      <c r="Z204" s="192">
        <f>IF(NOT(ISNA($N204)),INDEX(Entrada!$C$53:$N$372,$N204,Z$2),0)</f>
        <v>18</v>
      </c>
      <c r="AA204" s="259">
        <f>IF(AND(NOT(_incrementaisPassadas),
      OR(
       AND(_semanaAtual&gt;Prevs!D$6,_tipo="Semanal"),
       AND(_mes&gt;AA$2,_tipo="Mensal")
      )), 0,
IF($G204&gt;0,INDEX($O$4:$Z$323,$G204,O$2),0)+IF($H204&gt;0,INDEX($O$4:$Z$323,$H204,O$2),0)+IF($I204&gt;0,INDEX($O$4:$Z$323,$I204,O$2),0)+IF($J204&gt;0,INDEX($O$4:$Z$323,$J204,O$2),0)+IF($K204&gt;0,INDEX($O$4:$Z$323,$K204,O$2),0)+IF($L204&gt;0,INDEX($O$4:$Z$323,$L204,O$2),0))</f>
        <v>0</v>
      </c>
      <c r="AB204" s="259">
        <f>IF(AND(NOT(_incrementaisPassadas),
      OR(
       AND(_semanaAtual&gt;Prevs!E$6,_tipo="Semanal"),
       AND(_mes&gt;AB$2,_tipo="Mensal")
      )), 0,
IF($G204&gt;0,INDEX($O$4:$Z$323,$G204,P$2),0)+IF($H204&gt;0,INDEX($O$4:$Z$323,$H204,P$2),0)+IF($I204&gt;0,INDEX($O$4:$Z$323,$I204,P$2),0)+IF($J204&gt;0,INDEX($O$4:$Z$323,$J204,P$2),0)+IF($K204&gt;0,INDEX($O$4:$Z$323,$K204,P$2),0)+IF($L204&gt;0,INDEX($O$4:$Z$323,$L204,P$2),0))</f>
        <v>0</v>
      </c>
      <c r="AC204" s="259">
        <f>IF(AND(NOT(_incrementaisPassadas),
      OR(
       AND(_semanaAtual&gt;Prevs!F$6,_tipo="Semanal"),
       AND(_mes&gt;AC$2,_tipo="Mensal")
      )), 0,
IF($G204&gt;0,INDEX($O$4:$Z$323,$G204,Q$2),0)+IF($H204&gt;0,INDEX($O$4:$Z$323,$H204,Q$2),0)+IF($I204&gt;0,INDEX($O$4:$Z$323,$I204,Q$2),0)+IF($J204&gt;0,INDEX($O$4:$Z$323,$J204,Q$2),0)+IF($K204&gt;0,INDEX($O$4:$Z$323,$K204,Q$2),0)+IF($L204&gt;0,INDEX($O$4:$Z$323,$L204,Q$2),0))</f>
        <v>0</v>
      </c>
      <c r="AD204" s="259">
        <f>IF(AND(NOT(_incrementaisPassadas),
      OR(
       AND(_semanaAtual&gt;Prevs!G$6,_tipo="Semanal"),
       AND(_mes&gt;AD$2,_tipo="Mensal")
      )), 0,
IF($G204&gt;0,INDEX($O$4:$Z$323,$G204,R$2),0)+IF($H204&gt;0,INDEX($O$4:$Z$323,$H204,R$2),0)+IF($I204&gt;0,INDEX($O$4:$Z$323,$I204,R$2),0)+IF($J204&gt;0,INDEX($O$4:$Z$323,$J204,R$2),0)+IF($K204&gt;0,INDEX($O$4:$Z$323,$K204,R$2),0)+IF($L204&gt;0,INDEX($O$4:$Z$323,$L204,R$2),0))</f>
        <v>0</v>
      </c>
      <c r="AE204" s="259">
        <f>IF(AND(NOT(_incrementaisPassadas),
      OR(
       AND(_semanaAtual&gt;Prevs!H$6,_tipo="Semanal"),
       AND(_mes&gt;AE$2,_tipo="Mensal")
      )), 0,
IF($G204&gt;0,INDEX($O$4:$Z$323,$G204,S$2),0)+IF($H204&gt;0,INDEX($O$4:$Z$323,$H204,S$2),0)+IF($I204&gt;0,INDEX($O$4:$Z$323,$I204,S$2),0)+IF($J204&gt;0,INDEX($O$4:$Z$323,$J204,S$2),0)+IF($K204&gt;0,INDEX($O$4:$Z$323,$K204,S$2),0)+IF($L204&gt;0,INDEX($O$4:$Z$323,$L204,S$2),0))</f>
        <v>0</v>
      </c>
      <c r="AF204" s="259">
        <f>IF(AND(NOT(_incrementaisPassadas),
      OR(
       AND(_semanaAtual&gt;Prevs!I$6,_tipo="Semanal"),
       AND(_mes&gt;AF$2,_tipo="Mensal")
      )), 0,
IF($G204&gt;0,INDEX($O$4:$Z$323,$G204,T$2),0)+IF($H204&gt;0,INDEX($O$4:$Z$323,$H204,T$2),0)+IF($I204&gt;0,INDEX($O$4:$Z$323,$I204,T$2),0)+IF($J204&gt;0,INDEX($O$4:$Z$323,$J204,T$2),0)+IF($K204&gt;0,INDEX($O$4:$Z$323,$K204,T$2),0)+IF($L204&gt;0,INDEX($O$4:$Z$323,$L204,T$2),0))</f>
        <v>0</v>
      </c>
      <c r="AG204" s="259">
        <f>IF(AND(NOT(_incrementaisPassadas),
      OR(
       AND(_semanaAtual&gt;Prevs!J$6,_tipo="Semanal"),
       AND(_mes&gt;AG$2,_tipo="Mensal")
      )), 0,
IF($G204&gt;0,INDEX($O$4:$Z$323,$G204,U$2),0)+IF($H204&gt;0,INDEX($O$4:$Z$323,$H204,U$2),0)+IF($I204&gt;0,INDEX($O$4:$Z$323,$I204,U$2),0)+IF($J204&gt;0,INDEX($O$4:$Z$323,$J204,U$2),0)+IF($K204&gt;0,INDEX($O$4:$Z$323,$K204,U$2),0)+IF($L204&gt;0,INDEX($O$4:$Z$323,$L204,U$2),0))</f>
        <v>0</v>
      </c>
      <c r="AH204" s="259">
        <f>IF(AND(NOT(_incrementaisPassadas),
      OR(
       AND(_semanaAtual&gt;Prevs!K$6,_tipo="Semanal"),
       AND(_mes&gt;AH$2,_tipo="Mensal")
      )), 0,
IF($G204&gt;0,INDEX($O$4:$Z$323,$G204,V$2),0)+IF($H204&gt;0,INDEX($O$4:$Z$323,$H204,V$2),0)+IF($I204&gt;0,INDEX($O$4:$Z$323,$I204,V$2),0)+IF($J204&gt;0,INDEX($O$4:$Z$323,$J204,V$2),0)+IF($K204&gt;0,INDEX($O$4:$Z$323,$K204,V$2),0)+IF($L204&gt;0,INDEX($O$4:$Z$323,$L204,V$2),0))</f>
        <v>0</v>
      </c>
      <c r="AI204" s="259">
        <f>IF(AND(NOT(_incrementaisPassadas),
      OR(
       AND(_semanaAtual&gt;Prevs!L$6,_tipo="Semanal"),
       AND(_mes&gt;AI$2,_tipo="Mensal")
      )), 0,
IF($G204&gt;0,INDEX($O$4:$Z$323,$G204,W$2),0)+IF($H204&gt;0,INDEX($O$4:$Z$323,$H204,W$2),0)+IF($I204&gt;0,INDEX($O$4:$Z$323,$I204,W$2),0)+IF($J204&gt;0,INDEX($O$4:$Z$323,$J204,W$2),0)+IF($K204&gt;0,INDEX($O$4:$Z$323,$K204,W$2),0)+IF($L204&gt;0,INDEX($O$4:$Z$323,$L204,W$2),0))</f>
        <v>0</v>
      </c>
      <c r="AJ204" s="259">
        <f>IF(AND(NOT(_incrementaisPassadas),
      OR(
       AND(_semanaAtual&gt;Prevs!M$6,_tipo="Semanal"),
       AND(_mes&gt;AJ$2,_tipo="Mensal")
      )), 0,
IF($G204&gt;0,INDEX($O$4:$Z$323,$G204,X$2),0)+IF($H204&gt;0,INDEX($O$4:$Z$323,$H204,X$2),0)+IF($I204&gt;0,INDEX($O$4:$Z$323,$I204,X$2),0)+IF($J204&gt;0,INDEX($O$4:$Z$323,$J204,X$2),0)+IF($K204&gt;0,INDEX($O$4:$Z$323,$K204,X$2),0)+IF($L204&gt;0,INDEX($O$4:$Z$323,$L204,X$2),0))</f>
        <v>0</v>
      </c>
      <c r="AK204" s="259">
        <f>IF(AND(NOT(_incrementaisPassadas),
      OR(
       AND(_semanaAtual&gt;Prevs!N$6,_tipo="Semanal"),
       AND(_mes&gt;AK$2,_tipo="Mensal")
      )), 0,
IF($G204&gt;0,INDEX($O$4:$Z$323,$G204,Y$2),0)+IF($H204&gt;0,INDEX($O$4:$Z$323,$H204,Y$2),0)+IF($I204&gt;0,INDEX($O$4:$Z$323,$I204,Y$2),0)+IF($J204&gt;0,INDEX($O$4:$Z$323,$J204,Y$2),0)+IF($K204&gt;0,INDEX($O$4:$Z$323,$K204,Y$2),0)+IF($L204&gt;0,INDEX($O$4:$Z$323,$L204,Y$2),0))</f>
        <v>0</v>
      </c>
      <c r="AL204" s="259">
        <f>IF(AND(NOT(_incrementaisPassadas),
      OR(
       AND(_semanaAtual&gt;Prevs!O$6,_tipo="Semanal"),
       AND(_mes&gt;AL$2,_tipo="Mensal")
      )), 0,
IF($G204&gt;0,INDEX($O$4:$Z$323,$G204,Z$2),0)+IF($H204&gt;0,INDEX($O$4:$Z$323,$H204,Z$2),0)+IF($I204&gt;0,INDEX($O$4:$Z$323,$I204,Z$2),0)+IF($J204&gt;0,INDEX($O$4:$Z$323,$J204,Z$2),0)+IF($K204&gt;0,INDEX($O$4:$Z$323,$K204,Z$2),0)+IF($L204&gt;0,INDEX($O$4:$Z$323,$L204,Z$2),0))</f>
        <v>0</v>
      </c>
      <c r="AM204" s="113">
        <f t="shared" si="36"/>
        <v>24</v>
      </c>
      <c r="AN204">
        <f t="shared" si="37"/>
        <v>25</v>
      </c>
      <c r="AO204">
        <f t="shared" si="38"/>
        <v>23</v>
      </c>
      <c r="AP204">
        <f t="shared" si="39"/>
        <v>18</v>
      </c>
      <c r="AQ204">
        <f t="shared" si="40"/>
        <v>12</v>
      </c>
      <c r="AR204">
        <f t="shared" si="41"/>
        <v>9</v>
      </c>
      <c r="AS204">
        <f t="shared" si="42"/>
        <v>7</v>
      </c>
      <c r="AT204">
        <f t="shared" si="43"/>
        <v>6</v>
      </c>
      <c r="AU204">
        <f t="shared" si="44"/>
        <v>6</v>
      </c>
      <c r="AV204">
        <f t="shared" si="45"/>
        <v>8</v>
      </c>
      <c r="AW204">
        <f t="shared" si="46"/>
        <v>12</v>
      </c>
      <c r="AX204">
        <f t="shared" si="47"/>
        <v>18</v>
      </c>
    </row>
    <row r="205" spans="1:55" hidden="1" x14ac:dyDescent="0.25">
      <c r="A205" s="113">
        <v>202</v>
      </c>
      <c r="B205" s="176" t="s">
        <v>604</v>
      </c>
      <c r="C205" s="113">
        <v>1931</v>
      </c>
      <c r="D205" s="113">
        <v>2013</v>
      </c>
      <c r="E205" s="177" t="s">
        <v>10</v>
      </c>
      <c r="F205" s="177" t="s">
        <v>361</v>
      </c>
      <c r="G205" s="357"/>
      <c r="H205" s="333"/>
      <c r="N205" s="113">
        <f>MATCH(A205,Entrada!$A$53:$A$372,0)</f>
        <v>202</v>
      </c>
      <c r="O205">
        <f>IF(NOT(ISNA($N205)),INDEX(Entrada!$C$53:$N$372,$N205,O$2),0)</f>
        <v>10</v>
      </c>
      <c r="P205">
        <f>IF(NOT(ISNA($N205)),INDEX(Entrada!$C$53:$N$372,$N205,P$2),0)</f>
        <v>9</v>
      </c>
      <c r="Q205">
        <f>IF(NOT(ISNA($N205)),INDEX(Entrada!$C$53:$N$372,$N205,Q$2),0)</f>
        <v>9</v>
      </c>
      <c r="R205">
        <f>IF(NOT(ISNA($N205)),INDEX(Entrada!$C$53:$N$372,$N205,R$2),0)</f>
        <v>7</v>
      </c>
      <c r="S205">
        <f>IF(NOT(ISNA($N205)),INDEX(Entrada!$C$53:$N$372,$N205,S$2),0)</f>
        <v>5</v>
      </c>
      <c r="T205">
        <f>IF(NOT(ISNA($N205)),INDEX(Entrada!$C$53:$N$372,$N205,T$2),0)</f>
        <v>3</v>
      </c>
      <c r="U205">
        <f>IF(NOT(ISNA($N205)),INDEX(Entrada!$C$53:$N$372,$N205,U$2),0)</f>
        <v>3</v>
      </c>
      <c r="V205" s="192">
        <f>IF(NOT(ISNA($N205)),INDEX(Entrada!$C$53:$N$372,$N205,V$2),0)</f>
        <v>2</v>
      </c>
      <c r="W205" s="192">
        <f>IF(NOT(ISNA($N205)),INDEX(Entrada!$C$53:$N$372,$N205,W$2),0)</f>
        <v>3</v>
      </c>
      <c r="X205" s="192">
        <f>IF(NOT(ISNA($N205)),INDEX(Entrada!$C$53:$N$372,$N205,X$2),0)</f>
        <v>3</v>
      </c>
      <c r="Y205" s="192">
        <f>IF(NOT(ISNA($N205)),INDEX(Entrada!$C$53:$N$372,$N205,Y$2),0)</f>
        <v>5</v>
      </c>
      <c r="Z205" s="192">
        <f>IF(NOT(ISNA($N205)),INDEX(Entrada!$C$53:$N$372,$N205,Z$2),0)</f>
        <v>8</v>
      </c>
      <c r="AA205" s="259">
        <f>IF(AND(NOT(_incrementaisPassadas),
      OR(
       AND(_semanaAtual&gt;Prevs!D$6,_tipo="Semanal"),
       AND(_mes&gt;AA$2,_tipo="Mensal")
      )), 0,
IF($G205&gt;0,INDEX($O$4:$Z$323,$G205,O$2),0)+IF($H205&gt;0,INDEX($O$4:$Z$323,$H205,O$2),0)+IF($I205&gt;0,INDEX($O$4:$Z$323,$I205,O$2),0)+IF($J205&gt;0,INDEX($O$4:$Z$323,$J205,O$2),0)+IF($K205&gt;0,INDEX($O$4:$Z$323,$K205,O$2),0)+IF($L205&gt;0,INDEX($O$4:$Z$323,$L205,O$2),0))</f>
        <v>0</v>
      </c>
      <c r="AB205" s="259">
        <f>IF(AND(NOT(_incrementaisPassadas),
      OR(
       AND(_semanaAtual&gt;Prevs!E$6,_tipo="Semanal"),
       AND(_mes&gt;AB$2,_tipo="Mensal")
      )), 0,
IF($G205&gt;0,INDEX($O$4:$Z$323,$G205,P$2),0)+IF($H205&gt;0,INDEX($O$4:$Z$323,$H205,P$2),0)+IF($I205&gt;0,INDEX($O$4:$Z$323,$I205,P$2),0)+IF($J205&gt;0,INDEX($O$4:$Z$323,$J205,P$2),0)+IF($K205&gt;0,INDEX($O$4:$Z$323,$K205,P$2),0)+IF($L205&gt;0,INDEX($O$4:$Z$323,$L205,P$2),0))</f>
        <v>0</v>
      </c>
      <c r="AC205" s="259">
        <f>IF(AND(NOT(_incrementaisPassadas),
      OR(
       AND(_semanaAtual&gt;Prevs!F$6,_tipo="Semanal"),
       AND(_mes&gt;AC$2,_tipo="Mensal")
      )), 0,
IF($G205&gt;0,INDEX($O$4:$Z$323,$G205,Q$2),0)+IF($H205&gt;0,INDEX($O$4:$Z$323,$H205,Q$2),0)+IF($I205&gt;0,INDEX($O$4:$Z$323,$I205,Q$2),0)+IF($J205&gt;0,INDEX($O$4:$Z$323,$J205,Q$2),0)+IF($K205&gt;0,INDEX($O$4:$Z$323,$K205,Q$2),0)+IF($L205&gt;0,INDEX($O$4:$Z$323,$L205,Q$2),0))</f>
        <v>0</v>
      </c>
      <c r="AD205" s="259">
        <f>IF(AND(NOT(_incrementaisPassadas),
      OR(
       AND(_semanaAtual&gt;Prevs!G$6,_tipo="Semanal"),
       AND(_mes&gt;AD$2,_tipo="Mensal")
      )), 0,
IF($G205&gt;0,INDEX($O$4:$Z$323,$G205,R$2),0)+IF($H205&gt;0,INDEX($O$4:$Z$323,$H205,R$2),0)+IF($I205&gt;0,INDEX($O$4:$Z$323,$I205,R$2),0)+IF($J205&gt;0,INDEX($O$4:$Z$323,$J205,R$2),0)+IF($K205&gt;0,INDEX($O$4:$Z$323,$K205,R$2),0)+IF($L205&gt;0,INDEX($O$4:$Z$323,$L205,R$2),0))</f>
        <v>0</v>
      </c>
      <c r="AE205" s="259">
        <f>IF(AND(NOT(_incrementaisPassadas),
      OR(
       AND(_semanaAtual&gt;Prevs!H$6,_tipo="Semanal"),
       AND(_mes&gt;AE$2,_tipo="Mensal")
      )), 0,
IF($G205&gt;0,INDEX($O$4:$Z$323,$G205,S$2),0)+IF($H205&gt;0,INDEX($O$4:$Z$323,$H205,S$2),0)+IF($I205&gt;0,INDEX($O$4:$Z$323,$I205,S$2),0)+IF($J205&gt;0,INDEX($O$4:$Z$323,$J205,S$2),0)+IF($K205&gt;0,INDEX($O$4:$Z$323,$K205,S$2),0)+IF($L205&gt;0,INDEX($O$4:$Z$323,$L205,S$2),0))</f>
        <v>0</v>
      </c>
      <c r="AF205" s="259">
        <f>IF(AND(NOT(_incrementaisPassadas),
      OR(
       AND(_semanaAtual&gt;Prevs!I$6,_tipo="Semanal"),
       AND(_mes&gt;AF$2,_tipo="Mensal")
      )), 0,
IF($G205&gt;0,INDEX($O$4:$Z$323,$G205,T$2),0)+IF($H205&gt;0,INDEX($O$4:$Z$323,$H205,T$2),0)+IF($I205&gt;0,INDEX($O$4:$Z$323,$I205,T$2),0)+IF($J205&gt;0,INDEX($O$4:$Z$323,$J205,T$2),0)+IF($K205&gt;0,INDEX($O$4:$Z$323,$K205,T$2),0)+IF($L205&gt;0,INDEX($O$4:$Z$323,$L205,T$2),0))</f>
        <v>0</v>
      </c>
      <c r="AG205" s="259">
        <f>IF(AND(NOT(_incrementaisPassadas),
      OR(
       AND(_semanaAtual&gt;Prevs!J$6,_tipo="Semanal"),
       AND(_mes&gt;AG$2,_tipo="Mensal")
      )), 0,
IF($G205&gt;0,INDEX($O$4:$Z$323,$G205,U$2),0)+IF($H205&gt;0,INDEX($O$4:$Z$323,$H205,U$2),0)+IF($I205&gt;0,INDEX($O$4:$Z$323,$I205,U$2),0)+IF($J205&gt;0,INDEX($O$4:$Z$323,$J205,U$2),0)+IF($K205&gt;0,INDEX($O$4:$Z$323,$K205,U$2),0)+IF($L205&gt;0,INDEX($O$4:$Z$323,$L205,U$2),0))</f>
        <v>0</v>
      </c>
      <c r="AH205" s="259">
        <f>IF(AND(NOT(_incrementaisPassadas),
      OR(
       AND(_semanaAtual&gt;Prevs!K$6,_tipo="Semanal"),
       AND(_mes&gt;AH$2,_tipo="Mensal")
      )), 0,
IF($G205&gt;0,INDEX($O$4:$Z$323,$G205,V$2),0)+IF($H205&gt;0,INDEX($O$4:$Z$323,$H205,V$2),0)+IF($I205&gt;0,INDEX($O$4:$Z$323,$I205,V$2),0)+IF($J205&gt;0,INDEX($O$4:$Z$323,$J205,V$2),0)+IF($K205&gt;0,INDEX($O$4:$Z$323,$K205,V$2),0)+IF($L205&gt;0,INDEX($O$4:$Z$323,$L205,V$2),0))</f>
        <v>0</v>
      </c>
      <c r="AI205" s="259">
        <f>IF(AND(NOT(_incrementaisPassadas),
      OR(
       AND(_semanaAtual&gt;Prevs!L$6,_tipo="Semanal"),
       AND(_mes&gt;AI$2,_tipo="Mensal")
      )), 0,
IF($G205&gt;0,INDEX($O$4:$Z$323,$G205,W$2),0)+IF($H205&gt;0,INDEX($O$4:$Z$323,$H205,W$2),0)+IF($I205&gt;0,INDEX($O$4:$Z$323,$I205,W$2),0)+IF($J205&gt;0,INDEX($O$4:$Z$323,$J205,W$2),0)+IF($K205&gt;0,INDEX($O$4:$Z$323,$K205,W$2),0)+IF($L205&gt;0,INDEX($O$4:$Z$323,$L205,W$2),0))</f>
        <v>0</v>
      </c>
      <c r="AJ205" s="259">
        <f>IF(AND(NOT(_incrementaisPassadas),
      OR(
       AND(_semanaAtual&gt;Prevs!M$6,_tipo="Semanal"),
       AND(_mes&gt;AJ$2,_tipo="Mensal")
      )), 0,
IF($G205&gt;0,INDEX($O$4:$Z$323,$G205,X$2),0)+IF($H205&gt;0,INDEX($O$4:$Z$323,$H205,X$2),0)+IF($I205&gt;0,INDEX($O$4:$Z$323,$I205,X$2),0)+IF($J205&gt;0,INDEX($O$4:$Z$323,$J205,X$2),0)+IF($K205&gt;0,INDEX($O$4:$Z$323,$K205,X$2),0)+IF($L205&gt;0,INDEX($O$4:$Z$323,$L205,X$2),0))</f>
        <v>0</v>
      </c>
      <c r="AK205" s="259">
        <f>IF(AND(NOT(_incrementaisPassadas),
      OR(
       AND(_semanaAtual&gt;Prevs!N$6,_tipo="Semanal"),
       AND(_mes&gt;AK$2,_tipo="Mensal")
      )), 0,
IF($G205&gt;0,INDEX($O$4:$Z$323,$G205,Y$2),0)+IF($H205&gt;0,INDEX($O$4:$Z$323,$H205,Y$2),0)+IF($I205&gt;0,INDEX($O$4:$Z$323,$I205,Y$2),0)+IF($J205&gt;0,INDEX($O$4:$Z$323,$J205,Y$2),0)+IF($K205&gt;0,INDEX($O$4:$Z$323,$K205,Y$2),0)+IF($L205&gt;0,INDEX($O$4:$Z$323,$L205,Y$2),0))</f>
        <v>0</v>
      </c>
      <c r="AL205" s="259">
        <f>IF(AND(NOT(_incrementaisPassadas),
      OR(
       AND(_semanaAtual&gt;Prevs!O$6,_tipo="Semanal"),
       AND(_mes&gt;AL$2,_tipo="Mensal")
      )), 0,
IF($G205&gt;0,INDEX($O$4:$Z$323,$G205,Z$2),0)+IF($H205&gt;0,INDEX($O$4:$Z$323,$H205,Z$2),0)+IF($I205&gt;0,INDEX($O$4:$Z$323,$I205,Z$2),0)+IF($J205&gt;0,INDEX($O$4:$Z$323,$J205,Z$2),0)+IF($K205&gt;0,INDEX($O$4:$Z$323,$K205,Z$2),0)+IF($L205&gt;0,INDEX($O$4:$Z$323,$L205,Z$2),0))</f>
        <v>0</v>
      </c>
      <c r="AM205" s="113">
        <f t="shared" si="36"/>
        <v>10</v>
      </c>
      <c r="AN205">
        <f t="shared" si="37"/>
        <v>9</v>
      </c>
      <c r="AO205">
        <f t="shared" si="38"/>
        <v>9</v>
      </c>
      <c r="AP205">
        <f t="shared" si="39"/>
        <v>7</v>
      </c>
      <c r="AQ205">
        <f t="shared" si="40"/>
        <v>5</v>
      </c>
      <c r="AR205">
        <f t="shared" si="41"/>
        <v>3</v>
      </c>
      <c r="AS205">
        <f t="shared" si="42"/>
        <v>3</v>
      </c>
      <c r="AT205">
        <f t="shared" si="43"/>
        <v>2</v>
      </c>
      <c r="AU205">
        <f t="shared" si="44"/>
        <v>3</v>
      </c>
      <c r="AV205">
        <f t="shared" si="45"/>
        <v>3</v>
      </c>
      <c r="AW205">
        <f t="shared" si="46"/>
        <v>5</v>
      </c>
      <c r="AX205">
        <f t="shared" si="47"/>
        <v>8</v>
      </c>
    </row>
    <row r="206" spans="1:55" hidden="1" x14ac:dyDescent="0.25">
      <c r="A206" s="113">
        <v>203</v>
      </c>
      <c r="B206" s="176" t="s">
        <v>630</v>
      </c>
      <c r="C206" s="113">
        <v>1931</v>
      </c>
      <c r="D206" s="113">
        <v>2013</v>
      </c>
      <c r="E206" s="177" t="s">
        <v>10</v>
      </c>
      <c r="F206" s="177" t="s">
        <v>391</v>
      </c>
      <c r="G206" s="357"/>
      <c r="H206" s="333"/>
      <c r="N206" s="113">
        <f>MATCH(A206,Entrada!$A$53:$A$372,0)</f>
        <v>203</v>
      </c>
      <c r="O206">
        <f>IF(NOT(ISNA($N206)),INDEX(Entrada!$C$53:$N$372,$N206,O$2),0)</f>
        <v>41</v>
      </c>
      <c r="P206">
        <f>IF(NOT(ISNA($N206)),INDEX(Entrada!$C$53:$N$372,$N206,P$2),0)</f>
        <v>41</v>
      </c>
      <c r="Q206">
        <f>IF(NOT(ISNA($N206)),INDEX(Entrada!$C$53:$N$372,$N206,Q$2),0)</f>
        <v>38</v>
      </c>
      <c r="R206">
        <f>IF(NOT(ISNA($N206)),INDEX(Entrada!$C$53:$N$372,$N206,R$2),0)</f>
        <v>30</v>
      </c>
      <c r="S206">
        <f>IF(NOT(ISNA($N206)),INDEX(Entrada!$C$53:$N$372,$N206,S$2),0)</f>
        <v>20</v>
      </c>
      <c r="T206">
        <f>IF(NOT(ISNA($N206)),INDEX(Entrada!$C$53:$N$372,$N206,T$2),0)</f>
        <v>15</v>
      </c>
      <c r="U206">
        <f>IF(NOT(ISNA($N206)),INDEX(Entrada!$C$53:$N$372,$N206,U$2),0)</f>
        <v>12</v>
      </c>
      <c r="V206" s="192">
        <f>IF(NOT(ISNA($N206)),INDEX(Entrada!$C$53:$N$372,$N206,V$2),0)</f>
        <v>11</v>
      </c>
      <c r="W206" s="192">
        <f>IF(NOT(ISNA($N206)),INDEX(Entrada!$C$53:$N$372,$N206,W$2),0)</f>
        <v>11</v>
      </c>
      <c r="X206" s="192">
        <f>IF(NOT(ISNA($N206)),INDEX(Entrada!$C$53:$N$372,$N206,X$2),0)</f>
        <v>13</v>
      </c>
      <c r="Y206" s="192">
        <f>IF(NOT(ISNA($N206)),INDEX(Entrada!$C$53:$N$372,$N206,Y$2),0)</f>
        <v>20</v>
      </c>
      <c r="Z206" s="192">
        <f>IF(NOT(ISNA($N206)),INDEX(Entrada!$C$53:$N$372,$N206,Z$2),0)</f>
        <v>30</v>
      </c>
      <c r="AA206" s="259">
        <f>IF(AND(NOT(_incrementaisPassadas),
      OR(
       AND(_semanaAtual&gt;Prevs!D$6,_tipo="Semanal"),
       AND(_mes&gt;AA$2,_tipo="Mensal")
      )), 0,
IF($G206&gt;0,INDEX($O$4:$Z$323,$G206,O$2),0)+IF($H206&gt;0,INDEX($O$4:$Z$323,$H206,O$2),0)+IF($I206&gt;0,INDEX($O$4:$Z$323,$I206,O$2),0)+IF($J206&gt;0,INDEX($O$4:$Z$323,$J206,O$2),0)+IF($K206&gt;0,INDEX($O$4:$Z$323,$K206,O$2),0)+IF($L206&gt;0,INDEX($O$4:$Z$323,$L206,O$2),0))</f>
        <v>0</v>
      </c>
      <c r="AB206" s="259">
        <f>IF(AND(NOT(_incrementaisPassadas),
      OR(
       AND(_semanaAtual&gt;Prevs!E$6,_tipo="Semanal"),
       AND(_mes&gt;AB$2,_tipo="Mensal")
      )), 0,
IF($G206&gt;0,INDEX($O$4:$Z$323,$G206,P$2),0)+IF($H206&gt;0,INDEX($O$4:$Z$323,$H206,P$2),0)+IF($I206&gt;0,INDEX($O$4:$Z$323,$I206,P$2),0)+IF($J206&gt;0,INDEX($O$4:$Z$323,$J206,P$2),0)+IF($K206&gt;0,INDEX($O$4:$Z$323,$K206,P$2),0)+IF($L206&gt;0,INDEX($O$4:$Z$323,$L206,P$2),0))</f>
        <v>0</v>
      </c>
      <c r="AC206" s="259">
        <f>IF(AND(NOT(_incrementaisPassadas),
      OR(
       AND(_semanaAtual&gt;Prevs!F$6,_tipo="Semanal"),
       AND(_mes&gt;AC$2,_tipo="Mensal")
      )), 0,
IF($G206&gt;0,INDEX($O$4:$Z$323,$G206,Q$2),0)+IF($H206&gt;0,INDEX($O$4:$Z$323,$H206,Q$2),0)+IF($I206&gt;0,INDEX($O$4:$Z$323,$I206,Q$2),0)+IF($J206&gt;0,INDEX($O$4:$Z$323,$J206,Q$2),0)+IF($K206&gt;0,INDEX($O$4:$Z$323,$K206,Q$2),0)+IF($L206&gt;0,INDEX($O$4:$Z$323,$L206,Q$2),0))</f>
        <v>0</v>
      </c>
      <c r="AD206" s="259">
        <f>IF(AND(NOT(_incrementaisPassadas),
      OR(
       AND(_semanaAtual&gt;Prevs!G$6,_tipo="Semanal"),
       AND(_mes&gt;AD$2,_tipo="Mensal")
      )), 0,
IF($G206&gt;0,INDEX($O$4:$Z$323,$G206,R$2),0)+IF($H206&gt;0,INDEX($O$4:$Z$323,$H206,R$2),0)+IF($I206&gt;0,INDEX($O$4:$Z$323,$I206,R$2),0)+IF($J206&gt;0,INDEX($O$4:$Z$323,$J206,R$2),0)+IF($K206&gt;0,INDEX($O$4:$Z$323,$K206,R$2),0)+IF($L206&gt;0,INDEX($O$4:$Z$323,$L206,R$2),0))</f>
        <v>0</v>
      </c>
      <c r="AE206" s="259">
        <f>IF(AND(NOT(_incrementaisPassadas),
      OR(
       AND(_semanaAtual&gt;Prevs!H$6,_tipo="Semanal"),
       AND(_mes&gt;AE$2,_tipo="Mensal")
      )), 0,
IF($G206&gt;0,INDEX($O$4:$Z$323,$G206,S$2),0)+IF($H206&gt;0,INDEX($O$4:$Z$323,$H206,S$2),0)+IF($I206&gt;0,INDEX($O$4:$Z$323,$I206,S$2),0)+IF($J206&gt;0,INDEX($O$4:$Z$323,$J206,S$2),0)+IF($K206&gt;0,INDEX($O$4:$Z$323,$K206,S$2),0)+IF($L206&gt;0,INDEX($O$4:$Z$323,$L206,S$2),0))</f>
        <v>0</v>
      </c>
      <c r="AF206" s="259">
        <f>IF(AND(NOT(_incrementaisPassadas),
      OR(
       AND(_semanaAtual&gt;Prevs!I$6,_tipo="Semanal"),
       AND(_mes&gt;AF$2,_tipo="Mensal")
      )), 0,
IF($G206&gt;0,INDEX($O$4:$Z$323,$G206,T$2),0)+IF($H206&gt;0,INDEX($O$4:$Z$323,$H206,T$2),0)+IF($I206&gt;0,INDEX($O$4:$Z$323,$I206,T$2),0)+IF($J206&gt;0,INDEX($O$4:$Z$323,$J206,T$2),0)+IF($K206&gt;0,INDEX($O$4:$Z$323,$K206,T$2),0)+IF($L206&gt;0,INDEX($O$4:$Z$323,$L206,T$2),0))</f>
        <v>0</v>
      </c>
      <c r="AG206" s="259">
        <f>IF(AND(NOT(_incrementaisPassadas),
      OR(
       AND(_semanaAtual&gt;Prevs!J$6,_tipo="Semanal"),
       AND(_mes&gt;AG$2,_tipo="Mensal")
      )), 0,
IF($G206&gt;0,INDEX($O$4:$Z$323,$G206,U$2),0)+IF($H206&gt;0,INDEX($O$4:$Z$323,$H206,U$2),0)+IF($I206&gt;0,INDEX($O$4:$Z$323,$I206,U$2),0)+IF($J206&gt;0,INDEX($O$4:$Z$323,$J206,U$2),0)+IF($K206&gt;0,INDEX($O$4:$Z$323,$K206,U$2),0)+IF($L206&gt;0,INDEX($O$4:$Z$323,$L206,U$2),0))</f>
        <v>0</v>
      </c>
      <c r="AH206" s="259">
        <f>IF(AND(NOT(_incrementaisPassadas),
      OR(
       AND(_semanaAtual&gt;Prevs!K$6,_tipo="Semanal"),
       AND(_mes&gt;AH$2,_tipo="Mensal")
      )), 0,
IF($G206&gt;0,INDEX($O$4:$Z$323,$G206,V$2),0)+IF($H206&gt;0,INDEX($O$4:$Z$323,$H206,V$2),0)+IF($I206&gt;0,INDEX($O$4:$Z$323,$I206,V$2),0)+IF($J206&gt;0,INDEX($O$4:$Z$323,$J206,V$2),0)+IF($K206&gt;0,INDEX($O$4:$Z$323,$K206,V$2),0)+IF($L206&gt;0,INDEX($O$4:$Z$323,$L206,V$2),0))</f>
        <v>0</v>
      </c>
      <c r="AI206" s="259">
        <f>IF(AND(NOT(_incrementaisPassadas),
      OR(
       AND(_semanaAtual&gt;Prevs!L$6,_tipo="Semanal"),
       AND(_mes&gt;AI$2,_tipo="Mensal")
      )), 0,
IF($G206&gt;0,INDEX($O$4:$Z$323,$G206,W$2),0)+IF($H206&gt;0,INDEX($O$4:$Z$323,$H206,W$2),0)+IF($I206&gt;0,INDEX($O$4:$Z$323,$I206,W$2),0)+IF($J206&gt;0,INDEX($O$4:$Z$323,$J206,W$2),0)+IF($K206&gt;0,INDEX($O$4:$Z$323,$K206,W$2),0)+IF($L206&gt;0,INDEX($O$4:$Z$323,$L206,W$2),0))</f>
        <v>0</v>
      </c>
      <c r="AJ206" s="259">
        <f>IF(AND(NOT(_incrementaisPassadas),
      OR(
       AND(_semanaAtual&gt;Prevs!M$6,_tipo="Semanal"),
       AND(_mes&gt;AJ$2,_tipo="Mensal")
      )), 0,
IF($G206&gt;0,INDEX($O$4:$Z$323,$G206,X$2),0)+IF($H206&gt;0,INDEX($O$4:$Z$323,$H206,X$2),0)+IF($I206&gt;0,INDEX($O$4:$Z$323,$I206,X$2),0)+IF($J206&gt;0,INDEX($O$4:$Z$323,$J206,X$2),0)+IF($K206&gt;0,INDEX($O$4:$Z$323,$K206,X$2),0)+IF($L206&gt;0,INDEX($O$4:$Z$323,$L206,X$2),0))</f>
        <v>0</v>
      </c>
      <c r="AK206" s="259">
        <f>IF(AND(NOT(_incrementaisPassadas),
      OR(
       AND(_semanaAtual&gt;Prevs!N$6,_tipo="Semanal"),
       AND(_mes&gt;AK$2,_tipo="Mensal")
      )), 0,
IF($G206&gt;0,INDEX($O$4:$Z$323,$G206,Y$2),0)+IF($H206&gt;0,INDEX($O$4:$Z$323,$H206,Y$2),0)+IF($I206&gt;0,INDEX($O$4:$Z$323,$I206,Y$2),0)+IF($J206&gt;0,INDEX($O$4:$Z$323,$J206,Y$2),0)+IF($K206&gt;0,INDEX($O$4:$Z$323,$K206,Y$2),0)+IF($L206&gt;0,INDEX($O$4:$Z$323,$L206,Y$2),0))</f>
        <v>0</v>
      </c>
      <c r="AL206" s="259">
        <f>IF(AND(NOT(_incrementaisPassadas),
      OR(
       AND(_semanaAtual&gt;Prevs!O$6,_tipo="Semanal"),
       AND(_mes&gt;AL$2,_tipo="Mensal")
      )), 0,
IF($G206&gt;0,INDEX($O$4:$Z$323,$G206,Z$2),0)+IF($H206&gt;0,INDEX($O$4:$Z$323,$H206,Z$2),0)+IF($I206&gt;0,INDEX($O$4:$Z$323,$I206,Z$2),0)+IF($J206&gt;0,INDEX($O$4:$Z$323,$J206,Z$2),0)+IF($K206&gt;0,INDEX($O$4:$Z$323,$K206,Z$2),0)+IF($L206&gt;0,INDEX($O$4:$Z$323,$L206,Z$2),0))</f>
        <v>0</v>
      </c>
      <c r="AM206" s="113">
        <f t="shared" si="36"/>
        <v>41</v>
      </c>
      <c r="AN206">
        <f t="shared" si="37"/>
        <v>41</v>
      </c>
      <c r="AO206">
        <f t="shared" si="38"/>
        <v>38</v>
      </c>
      <c r="AP206">
        <f t="shared" si="39"/>
        <v>30</v>
      </c>
      <c r="AQ206">
        <f t="shared" si="40"/>
        <v>20</v>
      </c>
      <c r="AR206">
        <f t="shared" si="41"/>
        <v>15</v>
      </c>
      <c r="AS206">
        <f t="shared" si="42"/>
        <v>12</v>
      </c>
      <c r="AT206">
        <f t="shared" si="43"/>
        <v>11</v>
      </c>
      <c r="AU206">
        <f t="shared" si="44"/>
        <v>11</v>
      </c>
      <c r="AV206">
        <f t="shared" si="45"/>
        <v>13</v>
      </c>
      <c r="AW206">
        <f t="shared" si="46"/>
        <v>20</v>
      </c>
      <c r="AX206">
        <f t="shared" si="47"/>
        <v>30</v>
      </c>
      <c r="BC206" s="259">
        <v>201</v>
      </c>
    </row>
    <row r="207" spans="1:55" hidden="1" x14ac:dyDescent="0.25">
      <c r="A207" s="113">
        <v>204</v>
      </c>
      <c r="B207" s="176" t="s">
        <v>631</v>
      </c>
      <c r="C207" s="113">
        <v>1931</v>
      </c>
      <c r="D207" s="113">
        <v>2013</v>
      </c>
      <c r="E207" s="179" t="s">
        <v>289</v>
      </c>
      <c r="F207" s="180" t="s">
        <v>289</v>
      </c>
      <c r="G207" s="357"/>
      <c r="H207" s="333"/>
      <c r="N207" s="113">
        <f>MATCH(A207,Entrada!$A$53:$A$372,0)</f>
        <v>204</v>
      </c>
      <c r="O207">
        <f>IF(NOT(ISNA($N207)),INDEX(Entrada!$C$53:$N$372,$N207,O$2),0)</f>
        <v>525</v>
      </c>
      <c r="P207">
        <f>IF(NOT(ISNA($N207)),INDEX(Entrada!$C$53:$N$372,$N207,P$2),0)</f>
        <v>994</v>
      </c>
      <c r="Q207">
        <f>IF(NOT(ISNA($N207)),INDEX(Entrada!$C$53:$N$372,$N207,Q$2),0)</f>
        <v>1515</v>
      </c>
      <c r="R207">
        <f>IF(NOT(ISNA($N207)),INDEX(Entrada!$C$53:$N$372,$N207,R$2),0)</f>
        <v>1871</v>
      </c>
      <c r="S207">
        <f>IF(NOT(ISNA($N207)),INDEX(Entrada!$C$53:$N$372,$N207,S$2),0)</f>
        <v>2008</v>
      </c>
      <c r="T207">
        <f>IF(NOT(ISNA($N207)),INDEX(Entrada!$C$53:$N$372,$N207,T$2),0)</f>
        <v>1580</v>
      </c>
      <c r="U207">
        <f>IF(NOT(ISNA($N207)),INDEX(Entrada!$C$53:$N$372,$N207,U$2),0)</f>
        <v>1169</v>
      </c>
      <c r="V207" s="192">
        <f>IF(NOT(ISNA($N207)),INDEX(Entrada!$C$53:$N$372,$N207,V$2),0)</f>
        <v>784</v>
      </c>
      <c r="W207" s="192">
        <f>IF(NOT(ISNA($N207)),INDEX(Entrada!$C$53:$N$372,$N207,W$2),0)</f>
        <v>454</v>
      </c>
      <c r="X207" s="192">
        <f>IF(NOT(ISNA($N207)),INDEX(Entrada!$C$53:$N$372,$N207,X$2),0)</f>
        <v>274</v>
      </c>
      <c r="Y207" s="192">
        <f>IF(NOT(ISNA($N207)),INDEX(Entrada!$C$53:$N$372,$N207,Y$2),0)</f>
        <v>196</v>
      </c>
      <c r="Z207" s="192">
        <f>IF(NOT(ISNA($N207)),INDEX(Entrada!$C$53:$N$372,$N207,Z$2),0)</f>
        <v>228</v>
      </c>
      <c r="AA207" s="259">
        <f>IF(AND(NOT(_incrementaisPassadas),
      OR(
       AND(_semanaAtual&gt;Prevs!D$6,_tipo="Semanal"),
       AND(_mes&gt;AA$2,_tipo="Mensal")
      )), 0,
IF($G207&gt;0,INDEX($O$4:$Z$323,$G207,O$2),0)+IF($H207&gt;0,INDEX($O$4:$Z$323,$H207,O$2),0)+IF($I207&gt;0,INDEX($O$4:$Z$323,$I207,O$2),0)+IF($J207&gt;0,INDEX($O$4:$Z$323,$J207,O$2),0)+IF($K207&gt;0,INDEX($O$4:$Z$323,$K207,O$2),0)+IF($L207&gt;0,INDEX($O$4:$Z$323,$L207,O$2),0))</f>
        <v>0</v>
      </c>
      <c r="AB207" s="259">
        <f>IF(AND(NOT(_incrementaisPassadas),
      OR(
       AND(_semanaAtual&gt;Prevs!E$6,_tipo="Semanal"),
       AND(_mes&gt;AB$2,_tipo="Mensal")
      )), 0,
IF($G207&gt;0,INDEX($O$4:$Z$323,$G207,P$2),0)+IF($H207&gt;0,INDEX($O$4:$Z$323,$H207,P$2),0)+IF($I207&gt;0,INDEX($O$4:$Z$323,$I207,P$2),0)+IF($J207&gt;0,INDEX($O$4:$Z$323,$J207,P$2),0)+IF($K207&gt;0,INDEX($O$4:$Z$323,$K207,P$2),0)+IF($L207&gt;0,INDEX($O$4:$Z$323,$L207,P$2),0))</f>
        <v>0</v>
      </c>
      <c r="AC207" s="259">
        <f>IF(AND(NOT(_incrementaisPassadas),
      OR(
       AND(_semanaAtual&gt;Prevs!F$6,_tipo="Semanal"),
       AND(_mes&gt;AC$2,_tipo="Mensal")
      )), 0,
IF($G207&gt;0,INDEX($O$4:$Z$323,$G207,Q$2),0)+IF($H207&gt;0,INDEX($O$4:$Z$323,$H207,Q$2),0)+IF($I207&gt;0,INDEX($O$4:$Z$323,$I207,Q$2),0)+IF($J207&gt;0,INDEX($O$4:$Z$323,$J207,Q$2),0)+IF($K207&gt;0,INDEX($O$4:$Z$323,$K207,Q$2),0)+IF($L207&gt;0,INDEX($O$4:$Z$323,$L207,Q$2),0))</f>
        <v>0</v>
      </c>
      <c r="AD207" s="259">
        <f>IF(AND(NOT(_incrementaisPassadas),
      OR(
       AND(_semanaAtual&gt;Prevs!G$6,_tipo="Semanal"),
       AND(_mes&gt;AD$2,_tipo="Mensal")
      )), 0,
IF($G207&gt;0,INDEX($O$4:$Z$323,$G207,R$2),0)+IF($H207&gt;0,INDEX($O$4:$Z$323,$H207,R$2),0)+IF($I207&gt;0,INDEX($O$4:$Z$323,$I207,R$2),0)+IF($J207&gt;0,INDEX($O$4:$Z$323,$J207,R$2),0)+IF($K207&gt;0,INDEX($O$4:$Z$323,$K207,R$2),0)+IF($L207&gt;0,INDEX($O$4:$Z$323,$L207,R$2),0))</f>
        <v>0</v>
      </c>
      <c r="AE207" s="259">
        <f>IF(AND(NOT(_incrementaisPassadas),
      OR(
       AND(_semanaAtual&gt;Prevs!H$6,_tipo="Semanal"),
       AND(_mes&gt;AE$2,_tipo="Mensal")
      )), 0,
IF($G207&gt;0,INDEX($O$4:$Z$323,$G207,S$2),0)+IF($H207&gt;0,INDEX($O$4:$Z$323,$H207,S$2),0)+IF($I207&gt;0,INDEX($O$4:$Z$323,$I207,S$2),0)+IF($J207&gt;0,INDEX($O$4:$Z$323,$J207,S$2),0)+IF($K207&gt;0,INDEX($O$4:$Z$323,$K207,S$2),0)+IF($L207&gt;0,INDEX($O$4:$Z$323,$L207,S$2),0))</f>
        <v>0</v>
      </c>
      <c r="AF207" s="259">
        <f>IF(AND(NOT(_incrementaisPassadas),
      OR(
       AND(_semanaAtual&gt;Prevs!I$6,_tipo="Semanal"),
       AND(_mes&gt;AF$2,_tipo="Mensal")
      )), 0,
IF($G207&gt;0,INDEX($O$4:$Z$323,$G207,T$2),0)+IF($H207&gt;0,INDEX($O$4:$Z$323,$H207,T$2),0)+IF($I207&gt;0,INDEX($O$4:$Z$323,$I207,T$2),0)+IF($J207&gt;0,INDEX($O$4:$Z$323,$J207,T$2),0)+IF($K207&gt;0,INDEX($O$4:$Z$323,$K207,T$2),0)+IF($L207&gt;0,INDEX($O$4:$Z$323,$L207,T$2),0))</f>
        <v>0</v>
      </c>
      <c r="AG207" s="259">
        <f>IF(AND(NOT(_incrementaisPassadas),
      OR(
       AND(_semanaAtual&gt;Prevs!J$6,_tipo="Semanal"),
       AND(_mes&gt;AG$2,_tipo="Mensal")
      )), 0,
IF($G207&gt;0,INDEX($O$4:$Z$323,$G207,U$2),0)+IF($H207&gt;0,INDEX($O$4:$Z$323,$H207,U$2),0)+IF($I207&gt;0,INDEX($O$4:$Z$323,$I207,U$2),0)+IF($J207&gt;0,INDEX($O$4:$Z$323,$J207,U$2),0)+IF($K207&gt;0,INDEX($O$4:$Z$323,$K207,U$2),0)+IF($L207&gt;0,INDEX($O$4:$Z$323,$L207,U$2),0))</f>
        <v>0</v>
      </c>
      <c r="AH207" s="259">
        <f>IF(AND(NOT(_incrementaisPassadas),
      OR(
       AND(_semanaAtual&gt;Prevs!K$6,_tipo="Semanal"),
       AND(_mes&gt;AH$2,_tipo="Mensal")
      )), 0,
IF($G207&gt;0,INDEX($O$4:$Z$323,$G207,V$2),0)+IF($H207&gt;0,INDEX($O$4:$Z$323,$H207,V$2),0)+IF($I207&gt;0,INDEX($O$4:$Z$323,$I207,V$2),0)+IF($J207&gt;0,INDEX($O$4:$Z$323,$J207,V$2),0)+IF($K207&gt;0,INDEX($O$4:$Z$323,$K207,V$2),0)+IF($L207&gt;0,INDEX($O$4:$Z$323,$L207,V$2),0))</f>
        <v>0</v>
      </c>
      <c r="AI207" s="259">
        <f>IF(AND(NOT(_incrementaisPassadas),
      OR(
       AND(_semanaAtual&gt;Prevs!L$6,_tipo="Semanal"),
       AND(_mes&gt;AI$2,_tipo="Mensal")
      )), 0,
IF($G207&gt;0,INDEX($O$4:$Z$323,$G207,W$2),0)+IF($H207&gt;0,INDEX($O$4:$Z$323,$H207,W$2),0)+IF($I207&gt;0,INDEX($O$4:$Z$323,$I207,W$2),0)+IF($J207&gt;0,INDEX($O$4:$Z$323,$J207,W$2),0)+IF($K207&gt;0,INDEX($O$4:$Z$323,$K207,W$2),0)+IF($L207&gt;0,INDEX($O$4:$Z$323,$L207,W$2),0))</f>
        <v>0</v>
      </c>
      <c r="AJ207" s="259">
        <f>IF(AND(NOT(_incrementaisPassadas),
      OR(
       AND(_semanaAtual&gt;Prevs!M$6,_tipo="Semanal"),
       AND(_mes&gt;AJ$2,_tipo="Mensal")
      )), 0,
IF($G207&gt;0,INDEX($O$4:$Z$323,$G207,X$2),0)+IF($H207&gt;0,INDEX($O$4:$Z$323,$H207,X$2),0)+IF($I207&gt;0,INDEX($O$4:$Z$323,$I207,X$2),0)+IF($J207&gt;0,INDEX($O$4:$Z$323,$J207,X$2),0)+IF($K207&gt;0,INDEX($O$4:$Z$323,$K207,X$2),0)+IF($L207&gt;0,INDEX($O$4:$Z$323,$L207,X$2),0))</f>
        <v>0</v>
      </c>
      <c r="AK207" s="259">
        <f>IF(AND(NOT(_incrementaisPassadas),
      OR(
       AND(_semanaAtual&gt;Prevs!N$6,_tipo="Semanal"),
       AND(_mes&gt;AK$2,_tipo="Mensal")
      )), 0,
IF($G207&gt;0,INDEX($O$4:$Z$323,$G207,Y$2),0)+IF($H207&gt;0,INDEX($O$4:$Z$323,$H207,Y$2),0)+IF($I207&gt;0,INDEX($O$4:$Z$323,$I207,Y$2),0)+IF($J207&gt;0,INDEX($O$4:$Z$323,$J207,Y$2),0)+IF($K207&gt;0,INDEX($O$4:$Z$323,$K207,Y$2),0)+IF($L207&gt;0,INDEX($O$4:$Z$323,$L207,Y$2),0))</f>
        <v>0</v>
      </c>
      <c r="AL207" s="259">
        <f>IF(AND(NOT(_incrementaisPassadas),
      OR(
       AND(_semanaAtual&gt;Prevs!O$6,_tipo="Semanal"),
       AND(_mes&gt;AL$2,_tipo="Mensal")
      )), 0,
IF($G207&gt;0,INDEX($O$4:$Z$323,$G207,Z$2),0)+IF($H207&gt;0,INDEX($O$4:$Z$323,$H207,Z$2),0)+IF($I207&gt;0,INDEX($O$4:$Z$323,$I207,Z$2),0)+IF($J207&gt;0,INDEX($O$4:$Z$323,$J207,Z$2),0)+IF($K207&gt;0,INDEX($O$4:$Z$323,$K207,Z$2),0)+IF($L207&gt;0,INDEX($O$4:$Z$323,$L207,Z$2),0))</f>
        <v>0</v>
      </c>
      <c r="AM207" s="113">
        <f t="shared" si="36"/>
        <v>525</v>
      </c>
      <c r="AN207">
        <f t="shared" si="37"/>
        <v>994</v>
      </c>
      <c r="AO207">
        <f t="shared" si="38"/>
        <v>1515</v>
      </c>
      <c r="AP207">
        <f t="shared" si="39"/>
        <v>1871</v>
      </c>
      <c r="AQ207">
        <f t="shared" si="40"/>
        <v>2008</v>
      </c>
      <c r="AR207">
        <f t="shared" si="41"/>
        <v>1580</v>
      </c>
      <c r="AS207">
        <f t="shared" si="42"/>
        <v>1169</v>
      </c>
      <c r="AT207">
        <f t="shared" si="43"/>
        <v>784</v>
      </c>
      <c r="AU207">
        <f t="shared" si="44"/>
        <v>454</v>
      </c>
      <c r="AV207">
        <f t="shared" si="45"/>
        <v>274</v>
      </c>
      <c r="AW207">
        <f t="shared" si="46"/>
        <v>196</v>
      </c>
      <c r="AX207">
        <f t="shared" si="47"/>
        <v>228</v>
      </c>
    </row>
    <row r="208" spans="1:55" hidden="1" x14ac:dyDescent="0.25">
      <c r="A208" s="113">
        <v>205</v>
      </c>
      <c r="B208" s="176" t="s">
        <v>632</v>
      </c>
      <c r="C208" s="113">
        <v>1931</v>
      </c>
      <c r="D208" s="113">
        <v>2013</v>
      </c>
      <c r="E208" s="177" t="s">
        <v>3</v>
      </c>
      <c r="F208" s="177" t="s">
        <v>288</v>
      </c>
      <c r="G208" s="357"/>
      <c r="N208" s="113">
        <f>MATCH(A208,Entrada!$A$53:$A$372,0)</f>
        <v>205</v>
      </c>
      <c r="O208">
        <f>IF(NOT(ISNA($N208)),INDEX(Entrada!$C$53:$N$372,$N208,O$2),0)</f>
        <v>215</v>
      </c>
      <c r="P208">
        <f>IF(NOT(ISNA($N208)),INDEX(Entrada!$C$53:$N$372,$N208,P$2),0)</f>
        <v>236</v>
      </c>
      <c r="Q208">
        <f>IF(NOT(ISNA($N208)),INDEX(Entrada!$C$53:$N$372,$N208,Q$2),0)</f>
        <v>238</v>
      </c>
      <c r="R208">
        <f>IF(NOT(ISNA($N208)),INDEX(Entrada!$C$53:$N$372,$N208,R$2),0)</f>
        <v>189</v>
      </c>
      <c r="S208">
        <f>IF(NOT(ISNA($N208)),INDEX(Entrada!$C$53:$N$372,$N208,S$2),0)</f>
        <v>118</v>
      </c>
      <c r="T208">
        <f>IF(NOT(ISNA($N208)),INDEX(Entrada!$C$53:$N$372,$N208,T$2),0)</f>
        <v>86</v>
      </c>
      <c r="U208">
        <f>IF(NOT(ISNA($N208)),INDEX(Entrada!$C$53:$N$372,$N208,U$2),0)</f>
        <v>67</v>
      </c>
      <c r="V208" s="192">
        <f>IF(NOT(ISNA($N208)),INDEX(Entrada!$C$53:$N$372,$N208,V$2),0)</f>
        <v>53</v>
      </c>
      <c r="W208" s="192">
        <f>IF(NOT(ISNA($N208)),INDEX(Entrada!$C$53:$N$372,$N208,W$2),0)</f>
        <v>46</v>
      </c>
      <c r="X208" s="192">
        <f>IF(NOT(ISNA($N208)),INDEX(Entrada!$C$53:$N$372,$N208,X$2),0)</f>
        <v>60</v>
      </c>
      <c r="Y208" s="192">
        <f>IF(NOT(ISNA($N208)),INDEX(Entrada!$C$53:$N$372,$N208,Y$2),0)</f>
        <v>98</v>
      </c>
      <c r="Z208" s="192">
        <f>IF(NOT(ISNA($N208)),INDEX(Entrada!$C$53:$N$372,$N208,Z$2),0)</f>
        <v>159</v>
      </c>
      <c r="AA208" s="259">
        <f>IF(AND(NOT(_incrementaisPassadas),
      OR(
       AND(_semanaAtual&gt;Prevs!D$6,_tipo="Semanal"),
       AND(_mes&gt;AA$2,_tipo="Mensal")
      )), 0,
IF($G208&gt;0,INDEX($O$4:$Z$323,$G208,O$2),0)+IF($H208&gt;0,INDEX($O$4:$Z$323,$H208,O$2),0)+IF($I208&gt;0,INDEX($O$4:$Z$323,$I208,O$2),0)+IF($J208&gt;0,INDEX($O$4:$Z$323,$J208,O$2),0)+IF($K208&gt;0,INDEX($O$4:$Z$323,$K208,O$2),0)+IF($L208&gt;0,INDEX($O$4:$Z$323,$L208,O$2),0))</f>
        <v>0</v>
      </c>
      <c r="AB208" s="259">
        <f>IF(AND(NOT(_incrementaisPassadas),
      OR(
       AND(_semanaAtual&gt;Prevs!E$6,_tipo="Semanal"),
       AND(_mes&gt;AB$2,_tipo="Mensal")
      )), 0,
IF($G208&gt;0,INDEX($O$4:$Z$323,$G208,P$2),0)+IF($H208&gt;0,INDEX($O$4:$Z$323,$H208,P$2),0)+IF($I208&gt;0,INDEX($O$4:$Z$323,$I208,P$2),0)+IF($J208&gt;0,INDEX($O$4:$Z$323,$J208,P$2),0)+IF($K208&gt;0,INDEX($O$4:$Z$323,$K208,P$2),0)+IF($L208&gt;0,INDEX($O$4:$Z$323,$L208,P$2),0))</f>
        <v>0</v>
      </c>
      <c r="AC208" s="259">
        <f>IF(AND(NOT(_incrementaisPassadas),
      OR(
       AND(_semanaAtual&gt;Prevs!F$6,_tipo="Semanal"),
       AND(_mes&gt;AC$2,_tipo="Mensal")
      )), 0,
IF($G208&gt;0,INDEX($O$4:$Z$323,$G208,Q$2),0)+IF($H208&gt;0,INDEX($O$4:$Z$323,$H208,Q$2),0)+IF($I208&gt;0,INDEX($O$4:$Z$323,$I208,Q$2),0)+IF($J208&gt;0,INDEX($O$4:$Z$323,$J208,Q$2),0)+IF($K208&gt;0,INDEX($O$4:$Z$323,$K208,Q$2),0)+IF($L208&gt;0,INDEX($O$4:$Z$323,$L208,Q$2),0))</f>
        <v>0</v>
      </c>
      <c r="AD208" s="259">
        <f>IF(AND(NOT(_incrementaisPassadas),
      OR(
       AND(_semanaAtual&gt;Prevs!G$6,_tipo="Semanal"),
       AND(_mes&gt;AD$2,_tipo="Mensal")
      )), 0,
IF($G208&gt;0,INDEX($O$4:$Z$323,$G208,R$2),0)+IF($H208&gt;0,INDEX($O$4:$Z$323,$H208,R$2),0)+IF($I208&gt;0,INDEX($O$4:$Z$323,$I208,R$2),0)+IF($J208&gt;0,INDEX($O$4:$Z$323,$J208,R$2),0)+IF($K208&gt;0,INDEX($O$4:$Z$323,$K208,R$2),0)+IF($L208&gt;0,INDEX($O$4:$Z$323,$L208,R$2),0))</f>
        <v>0</v>
      </c>
      <c r="AE208" s="259">
        <f>IF(AND(NOT(_incrementaisPassadas),
      OR(
       AND(_semanaAtual&gt;Prevs!H$6,_tipo="Semanal"),
       AND(_mes&gt;AE$2,_tipo="Mensal")
      )), 0,
IF($G208&gt;0,INDEX($O$4:$Z$323,$G208,S$2),0)+IF($H208&gt;0,INDEX($O$4:$Z$323,$H208,S$2),0)+IF($I208&gt;0,INDEX($O$4:$Z$323,$I208,S$2),0)+IF($J208&gt;0,INDEX($O$4:$Z$323,$J208,S$2),0)+IF($K208&gt;0,INDEX($O$4:$Z$323,$K208,S$2),0)+IF($L208&gt;0,INDEX($O$4:$Z$323,$L208,S$2),0))</f>
        <v>0</v>
      </c>
      <c r="AF208" s="259">
        <f>IF(AND(NOT(_incrementaisPassadas),
      OR(
       AND(_semanaAtual&gt;Prevs!I$6,_tipo="Semanal"),
       AND(_mes&gt;AF$2,_tipo="Mensal")
      )), 0,
IF($G208&gt;0,INDEX($O$4:$Z$323,$G208,T$2),0)+IF($H208&gt;0,INDEX($O$4:$Z$323,$H208,T$2),0)+IF($I208&gt;0,INDEX($O$4:$Z$323,$I208,T$2),0)+IF($J208&gt;0,INDEX($O$4:$Z$323,$J208,T$2),0)+IF($K208&gt;0,INDEX($O$4:$Z$323,$K208,T$2),0)+IF($L208&gt;0,INDEX($O$4:$Z$323,$L208,T$2),0))</f>
        <v>0</v>
      </c>
      <c r="AG208" s="259">
        <f>IF(AND(NOT(_incrementaisPassadas),
      OR(
       AND(_semanaAtual&gt;Prevs!J$6,_tipo="Semanal"),
       AND(_mes&gt;AG$2,_tipo="Mensal")
      )), 0,
IF($G208&gt;0,INDEX($O$4:$Z$323,$G208,U$2),0)+IF($H208&gt;0,INDEX($O$4:$Z$323,$H208,U$2),0)+IF($I208&gt;0,INDEX($O$4:$Z$323,$I208,U$2),0)+IF($J208&gt;0,INDEX($O$4:$Z$323,$J208,U$2),0)+IF($K208&gt;0,INDEX($O$4:$Z$323,$K208,U$2),0)+IF($L208&gt;0,INDEX($O$4:$Z$323,$L208,U$2),0))</f>
        <v>0</v>
      </c>
      <c r="AH208" s="259">
        <f>IF(AND(NOT(_incrementaisPassadas),
      OR(
       AND(_semanaAtual&gt;Prevs!K$6,_tipo="Semanal"),
       AND(_mes&gt;AH$2,_tipo="Mensal")
      )), 0,
IF($G208&gt;0,INDEX($O$4:$Z$323,$G208,V$2),0)+IF($H208&gt;0,INDEX($O$4:$Z$323,$H208,V$2),0)+IF($I208&gt;0,INDEX($O$4:$Z$323,$I208,V$2),0)+IF($J208&gt;0,INDEX($O$4:$Z$323,$J208,V$2),0)+IF($K208&gt;0,INDEX($O$4:$Z$323,$K208,V$2),0)+IF($L208&gt;0,INDEX($O$4:$Z$323,$L208,V$2),0))</f>
        <v>0</v>
      </c>
      <c r="AI208" s="259">
        <f>IF(AND(NOT(_incrementaisPassadas),
      OR(
       AND(_semanaAtual&gt;Prevs!L$6,_tipo="Semanal"),
       AND(_mes&gt;AI$2,_tipo="Mensal")
      )), 0,
IF($G208&gt;0,INDEX($O$4:$Z$323,$G208,W$2),0)+IF($H208&gt;0,INDEX($O$4:$Z$323,$H208,W$2),0)+IF($I208&gt;0,INDEX($O$4:$Z$323,$I208,W$2),0)+IF($J208&gt;0,INDEX($O$4:$Z$323,$J208,W$2),0)+IF($K208&gt;0,INDEX($O$4:$Z$323,$K208,W$2),0)+IF($L208&gt;0,INDEX($O$4:$Z$323,$L208,W$2),0))</f>
        <v>0</v>
      </c>
      <c r="AJ208" s="259">
        <f>IF(AND(NOT(_incrementaisPassadas),
      OR(
       AND(_semanaAtual&gt;Prevs!M$6,_tipo="Semanal"),
       AND(_mes&gt;AJ$2,_tipo="Mensal")
      )), 0,
IF($G208&gt;0,INDEX($O$4:$Z$323,$G208,X$2),0)+IF($H208&gt;0,INDEX($O$4:$Z$323,$H208,X$2),0)+IF($I208&gt;0,INDEX($O$4:$Z$323,$I208,X$2),0)+IF($J208&gt;0,INDEX($O$4:$Z$323,$J208,X$2),0)+IF($K208&gt;0,INDEX($O$4:$Z$323,$K208,X$2),0)+IF($L208&gt;0,INDEX($O$4:$Z$323,$L208,X$2),0))</f>
        <v>0</v>
      </c>
      <c r="AK208" s="259">
        <f>IF(AND(NOT(_incrementaisPassadas),
      OR(
       AND(_semanaAtual&gt;Prevs!N$6,_tipo="Semanal"),
       AND(_mes&gt;AK$2,_tipo="Mensal")
      )), 0,
IF($G208&gt;0,INDEX($O$4:$Z$323,$G208,Y$2),0)+IF($H208&gt;0,INDEX($O$4:$Z$323,$H208,Y$2),0)+IF($I208&gt;0,INDEX($O$4:$Z$323,$I208,Y$2),0)+IF($J208&gt;0,INDEX($O$4:$Z$323,$J208,Y$2),0)+IF($K208&gt;0,INDEX($O$4:$Z$323,$K208,Y$2),0)+IF($L208&gt;0,INDEX($O$4:$Z$323,$L208,Y$2),0))</f>
        <v>0</v>
      </c>
      <c r="AL208" s="259">
        <f>IF(AND(NOT(_incrementaisPassadas),
      OR(
       AND(_semanaAtual&gt;Prevs!O$6,_tipo="Semanal"),
       AND(_mes&gt;AL$2,_tipo="Mensal")
      )), 0,
IF($G208&gt;0,INDEX($O$4:$Z$323,$G208,Z$2),0)+IF($H208&gt;0,INDEX($O$4:$Z$323,$H208,Z$2),0)+IF($I208&gt;0,INDEX($O$4:$Z$323,$I208,Z$2),0)+IF($J208&gt;0,INDEX($O$4:$Z$323,$J208,Z$2),0)+IF($K208&gt;0,INDEX($O$4:$Z$323,$K208,Z$2),0)+IF($L208&gt;0,INDEX($O$4:$Z$323,$L208,Z$2),0))</f>
        <v>0</v>
      </c>
      <c r="AM208" s="113">
        <f t="shared" si="36"/>
        <v>215</v>
      </c>
      <c r="AN208">
        <f t="shared" si="37"/>
        <v>236</v>
      </c>
      <c r="AO208">
        <f t="shared" si="38"/>
        <v>238</v>
      </c>
      <c r="AP208">
        <f t="shared" si="39"/>
        <v>189</v>
      </c>
      <c r="AQ208">
        <f t="shared" si="40"/>
        <v>118</v>
      </c>
      <c r="AR208">
        <f t="shared" si="41"/>
        <v>86</v>
      </c>
      <c r="AS208">
        <f t="shared" si="42"/>
        <v>67</v>
      </c>
      <c r="AT208">
        <f t="shared" si="43"/>
        <v>53</v>
      </c>
      <c r="AU208">
        <f t="shared" si="44"/>
        <v>46</v>
      </c>
      <c r="AV208">
        <f t="shared" si="45"/>
        <v>60</v>
      </c>
      <c r="AW208">
        <f t="shared" si="46"/>
        <v>98</v>
      </c>
      <c r="AX208">
        <f t="shared" si="47"/>
        <v>159</v>
      </c>
    </row>
    <row r="209" spans="1:56" hidden="1" x14ac:dyDescent="0.25">
      <c r="A209" s="113">
        <v>206</v>
      </c>
      <c r="B209" s="176" t="s">
        <v>633</v>
      </c>
      <c r="C209" s="113">
        <v>1931</v>
      </c>
      <c r="D209" s="113">
        <v>2013</v>
      </c>
      <c r="E209" s="177" t="s">
        <v>3</v>
      </c>
      <c r="F209" s="177" t="s">
        <v>289</v>
      </c>
      <c r="G209" s="357"/>
      <c r="N209" s="113">
        <f>MATCH(A209,Entrada!$A$53:$A$372,0)</f>
        <v>206</v>
      </c>
      <c r="O209">
        <f>IF(NOT(ISNA($N209)),INDEX(Entrada!$C$53:$N$372,$N209,O$2),0)</f>
        <v>598</v>
      </c>
      <c r="P209">
        <f>IF(NOT(ISNA($N209)),INDEX(Entrada!$C$53:$N$372,$N209,P$2),0)</f>
        <v>602</v>
      </c>
      <c r="Q209">
        <f>IF(NOT(ISNA($N209)),INDEX(Entrada!$C$53:$N$372,$N209,Q$2),0)</f>
        <v>570</v>
      </c>
      <c r="R209">
        <f>IF(NOT(ISNA($N209)),INDEX(Entrada!$C$53:$N$372,$N209,R$2),0)</f>
        <v>432</v>
      </c>
      <c r="S209">
        <f>IF(NOT(ISNA($N209)),INDEX(Entrada!$C$53:$N$372,$N209,S$2),0)</f>
        <v>296</v>
      </c>
      <c r="T209">
        <f>IF(NOT(ISNA($N209)),INDEX(Entrada!$C$53:$N$372,$N209,T$2),0)</f>
        <v>232</v>
      </c>
      <c r="U209">
        <f>IF(NOT(ISNA($N209)),INDEX(Entrada!$C$53:$N$372,$N209,U$2),0)</f>
        <v>192</v>
      </c>
      <c r="V209" s="192">
        <f>IF(NOT(ISNA($N209)),INDEX(Entrada!$C$53:$N$372,$N209,V$2),0)</f>
        <v>158</v>
      </c>
      <c r="W209" s="192">
        <f>IF(NOT(ISNA($N209)),INDEX(Entrada!$C$53:$N$372,$N209,W$2),0)</f>
        <v>145</v>
      </c>
      <c r="X209" s="192">
        <f>IF(NOT(ISNA($N209)),INDEX(Entrada!$C$53:$N$372,$N209,X$2),0)</f>
        <v>176</v>
      </c>
      <c r="Y209" s="192">
        <f>IF(NOT(ISNA($N209)),INDEX(Entrada!$C$53:$N$372,$N209,Y$2),0)</f>
        <v>259</v>
      </c>
      <c r="Z209" s="192">
        <f>IF(NOT(ISNA($N209)),INDEX(Entrada!$C$53:$N$372,$N209,Z$2),0)</f>
        <v>429</v>
      </c>
      <c r="AA209" s="259">
        <f>IF(AND(NOT(_incrementaisPassadas),
      OR(
       AND(_semanaAtual&gt;Prevs!D$6,_tipo="Semanal"),
       AND(_mes&gt;AA$2,_tipo="Mensal")
      )), 0,
IF($G209&gt;0,INDEX($O$4:$Z$323,$G209,O$2),0)+IF($H209&gt;0,INDEX($O$4:$Z$323,$H209,O$2),0)+IF($I209&gt;0,INDEX($O$4:$Z$323,$I209,O$2),0)+IF($J209&gt;0,INDEX($O$4:$Z$323,$J209,O$2),0)+IF($K209&gt;0,INDEX($O$4:$Z$323,$K209,O$2),0)+IF($L209&gt;0,INDEX($O$4:$Z$323,$L209,O$2),0))</f>
        <v>0</v>
      </c>
      <c r="AB209" s="259">
        <f>IF(AND(NOT(_incrementaisPassadas),
      OR(
       AND(_semanaAtual&gt;Prevs!E$6,_tipo="Semanal"),
       AND(_mes&gt;AB$2,_tipo="Mensal")
      )), 0,
IF($G209&gt;0,INDEX($O$4:$Z$323,$G209,P$2),0)+IF($H209&gt;0,INDEX($O$4:$Z$323,$H209,P$2),0)+IF($I209&gt;0,INDEX($O$4:$Z$323,$I209,P$2),0)+IF($J209&gt;0,INDEX($O$4:$Z$323,$J209,P$2),0)+IF($K209&gt;0,INDEX($O$4:$Z$323,$K209,P$2),0)+IF($L209&gt;0,INDEX($O$4:$Z$323,$L209,P$2),0))</f>
        <v>0</v>
      </c>
      <c r="AC209" s="259">
        <f>IF(AND(NOT(_incrementaisPassadas),
      OR(
       AND(_semanaAtual&gt;Prevs!F$6,_tipo="Semanal"),
       AND(_mes&gt;AC$2,_tipo="Mensal")
      )), 0,
IF($G209&gt;0,INDEX($O$4:$Z$323,$G209,Q$2),0)+IF($H209&gt;0,INDEX($O$4:$Z$323,$H209,Q$2),0)+IF($I209&gt;0,INDEX($O$4:$Z$323,$I209,Q$2),0)+IF($J209&gt;0,INDEX($O$4:$Z$323,$J209,Q$2),0)+IF($K209&gt;0,INDEX($O$4:$Z$323,$K209,Q$2),0)+IF($L209&gt;0,INDEX($O$4:$Z$323,$L209,Q$2),0))</f>
        <v>0</v>
      </c>
      <c r="AD209" s="259">
        <f>IF(AND(NOT(_incrementaisPassadas),
      OR(
       AND(_semanaAtual&gt;Prevs!G$6,_tipo="Semanal"),
       AND(_mes&gt;AD$2,_tipo="Mensal")
      )), 0,
IF($G209&gt;0,INDEX($O$4:$Z$323,$G209,R$2),0)+IF($H209&gt;0,INDEX($O$4:$Z$323,$H209,R$2),0)+IF($I209&gt;0,INDEX($O$4:$Z$323,$I209,R$2),0)+IF($J209&gt;0,INDEX($O$4:$Z$323,$J209,R$2),0)+IF($K209&gt;0,INDEX($O$4:$Z$323,$K209,R$2),0)+IF($L209&gt;0,INDEX($O$4:$Z$323,$L209,R$2),0))</f>
        <v>0</v>
      </c>
      <c r="AE209" s="259">
        <f>IF(AND(NOT(_incrementaisPassadas),
      OR(
       AND(_semanaAtual&gt;Prevs!H$6,_tipo="Semanal"),
       AND(_mes&gt;AE$2,_tipo="Mensal")
      )), 0,
IF($G209&gt;0,INDEX($O$4:$Z$323,$G209,S$2),0)+IF($H209&gt;0,INDEX($O$4:$Z$323,$H209,S$2),0)+IF($I209&gt;0,INDEX($O$4:$Z$323,$I209,S$2),0)+IF($J209&gt;0,INDEX($O$4:$Z$323,$J209,S$2),0)+IF($K209&gt;0,INDEX($O$4:$Z$323,$K209,S$2),0)+IF($L209&gt;0,INDEX($O$4:$Z$323,$L209,S$2),0))</f>
        <v>0</v>
      </c>
      <c r="AF209" s="259">
        <f>IF(AND(NOT(_incrementaisPassadas),
      OR(
       AND(_semanaAtual&gt;Prevs!I$6,_tipo="Semanal"),
       AND(_mes&gt;AF$2,_tipo="Mensal")
      )), 0,
IF($G209&gt;0,INDEX($O$4:$Z$323,$G209,T$2),0)+IF($H209&gt;0,INDEX($O$4:$Z$323,$H209,T$2),0)+IF($I209&gt;0,INDEX($O$4:$Z$323,$I209,T$2),0)+IF($J209&gt;0,INDEX($O$4:$Z$323,$J209,T$2),0)+IF($K209&gt;0,INDEX($O$4:$Z$323,$K209,T$2),0)+IF($L209&gt;0,INDEX($O$4:$Z$323,$L209,T$2),0))</f>
        <v>0</v>
      </c>
      <c r="AG209" s="259">
        <f>IF(AND(NOT(_incrementaisPassadas),
      OR(
       AND(_semanaAtual&gt;Prevs!J$6,_tipo="Semanal"),
       AND(_mes&gt;AG$2,_tipo="Mensal")
      )), 0,
IF($G209&gt;0,INDEX($O$4:$Z$323,$G209,U$2),0)+IF($H209&gt;0,INDEX($O$4:$Z$323,$H209,U$2),0)+IF($I209&gt;0,INDEX($O$4:$Z$323,$I209,U$2),0)+IF($J209&gt;0,INDEX($O$4:$Z$323,$J209,U$2),0)+IF($K209&gt;0,INDEX($O$4:$Z$323,$K209,U$2),0)+IF($L209&gt;0,INDEX($O$4:$Z$323,$L209,U$2),0))</f>
        <v>0</v>
      </c>
      <c r="AH209" s="259">
        <f>IF(AND(NOT(_incrementaisPassadas),
      OR(
       AND(_semanaAtual&gt;Prevs!K$6,_tipo="Semanal"),
       AND(_mes&gt;AH$2,_tipo="Mensal")
      )), 0,
IF($G209&gt;0,INDEX($O$4:$Z$323,$G209,V$2),0)+IF($H209&gt;0,INDEX($O$4:$Z$323,$H209,V$2),0)+IF($I209&gt;0,INDEX($O$4:$Z$323,$I209,V$2),0)+IF($J209&gt;0,INDEX($O$4:$Z$323,$J209,V$2),0)+IF($K209&gt;0,INDEX($O$4:$Z$323,$K209,V$2),0)+IF($L209&gt;0,INDEX($O$4:$Z$323,$L209,V$2),0))</f>
        <v>0</v>
      </c>
      <c r="AI209" s="259">
        <f>IF(AND(NOT(_incrementaisPassadas),
      OR(
       AND(_semanaAtual&gt;Prevs!L$6,_tipo="Semanal"),
       AND(_mes&gt;AI$2,_tipo="Mensal")
      )), 0,
IF($G209&gt;0,INDEX($O$4:$Z$323,$G209,W$2),0)+IF($H209&gt;0,INDEX($O$4:$Z$323,$H209,W$2),0)+IF($I209&gt;0,INDEX($O$4:$Z$323,$I209,W$2),0)+IF($J209&gt;0,INDEX($O$4:$Z$323,$J209,W$2),0)+IF($K209&gt;0,INDEX($O$4:$Z$323,$K209,W$2),0)+IF($L209&gt;0,INDEX($O$4:$Z$323,$L209,W$2),0))</f>
        <v>0</v>
      </c>
      <c r="AJ209" s="259">
        <f>IF(AND(NOT(_incrementaisPassadas),
      OR(
       AND(_semanaAtual&gt;Prevs!M$6,_tipo="Semanal"),
       AND(_mes&gt;AJ$2,_tipo="Mensal")
      )), 0,
IF($G209&gt;0,INDEX($O$4:$Z$323,$G209,X$2),0)+IF($H209&gt;0,INDEX($O$4:$Z$323,$H209,X$2),0)+IF($I209&gt;0,INDEX($O$4:$Z$323,$I209,X$2),0)+IF($J209&gt;0,INDEX($O$4:$Z$323,$J209,X$2),0)+IF($K209&gt;0,INDEX($O$4:$Z$323,$K209,X$2),0)+IF($L209&gt;0,INDEX($O$4:$Z$323,$L209,X$2),0))</f>
        <v>0</v>
      </c>
      <c r="AK209" s="259">
        <f>IF(AND(NOT(_incrementaisPassadas),
      OR(
       AND(_semanaAtual&gt;Prevs!N$6,_tipo="Semanal"),
       AND(_mes&gt;AK$2,_tipo="Mensal")
      )), 0,
IF($G209&gt;0,INDEX($O$4:$Z$323,$G209,Y$2),0)+IF($H209&gt;0,INDEX($O$4:$Z$323,$H209,Y$2),0)+IF($I209&gt;0,INDEX($O$4:$Z$323,$I209,Y$2),0)+IF($J209&gt;0,INDEX($O$4:$Z$323,$J209,Y$2),0)+IF($K209&gt;0,INDEX($O$4:$Z$323,$K209,Y$2),0)+IF($L209&gt;0,INDEX($O$4:$Z$323,$L209,Y$2),0))</f>
        <v>0</v>
      </c>
      <c r="AL209" s="259">
        <f>IF(AND(NOT(_incrementaisPassadas),
      OR(
       AND(_semanaAtual&gt;Prevs!O$6,_tipo="Semanal"),
       AND(_mes&gt;AL$2,_tipo="Mensal")
      )), 0,
IF($G209&gt;0,INDEX($O$4:$Z$323,$G209,Z$2),0)+IF($H209&gt;0,INDEX($O$4:$Z$323,$H209,Z$2),0)+IF($I209&gt;0,INDEX($O$4:$Z$323,$I209,Z$2),0)+IF($J209&gt;0,INDEX($O$4:$Z$323,$J209,Z$2),0)+IF($K209&gt;0,INDEX($O$4:$Z$323,$K209,Z$2),0)+IF($L209&gt;0,INDEX($O$4:$Z$323,$L209,Z$2),0))</f>
        <v>0</v>
      </c>
      <c r="AM209" s="113">
        <f t="shared" si="36"/>
        <v>598</v>
      </c>
      <c r="AN209">
        <f t="shared" si="37"/>
        <v>602</v>
      </c>
      <c r="AO209">
        <f t="shared" si="38"/>
        <v>570</v>
      </c>
      <c r="AP209">
        <f t="shared" si="39"/>
        <v>432</v>
      </c>
      <c r="AQ209">
        <f t="shared" si="40"/>
        <v>296</v>
      </c>
      <c r="AR209">
        <f t="shared" si="41"/>
        <v>232</v>
      </c>
      <c r="AS209">
        <f t="shared" si="42"/>
        <v>192</v>
      </c>
      <c r="AT209">
        <f t="shared" si="43"/>
        <v>158</v>
      </c>
      <c r="AU209">
        <f t="shared" si="44"/>
        <v>145</v>
      </c>
      <c r="AV209">
        <f t="shared" si="45"/>
        <v>176</v>
      </c>
      <c r="AW209">
        <f t="shared" si="46"/>
        <v>259</v>
      </c>
      <c r="AX209">
        <f t="shared" si="47"/>
        <v>429</v>
      </c>
      <c r="BC209" s="259">
        <v>25</v>
      </c>
    </row>
    <row r="210" spans="1:56" hidden="1" x14ac:dyDescent="0.25">
      <c r="A210" s="113">
        <v>207</v>
      </c>
      <c r="B210" s="176" t="s">
        <v>256</v>
      </c>
      <c r="C210" s="113">
        <v>1931</v>
      </c>
      <c r="D210" s="113">
        <v>2013</v>
      </c>
      <c r="E210" s="177" t="s">
        <v>3</v>
      </c>
      <c r="F210" s="177" t="s">
        <v>289</v>
      </c>
      <c r="G210" s="357"/>
      <c r="H210" s="333"/>
      <c r="N210" s="113">
        <f>MATCH(A210,Entrada!$A$53:$A$372,0)</f>
        <v>207</v>
      </c>
      <c r="O210">
        <f>IF(NOT(ISNA($N210)),INDEX(Entrada!$C$53:$N$372,$N210,O$2),0)</f>
        <v>609</v>
      </c>
      <c r="P210">
        <f>IF(NOT(ISNA($N210)),INDEX(Entrada!$C$53:$N$372,$N210,P$2),0)</f>
        <v>614</v>
      </c>
      <c r="Q210">
        <f>IF(NOT(ISNA($N210)),INDEX(Entrada!$C$53:$N$372,$N210,Q$2),0)</f>
        <v>580</v>
      </c>
      <c r="R210">
        <f>IF(NOT(ISNA($N210)),INDEX(Entrada!$C$53:$N$372,$N210,R$2),0)</f>
        <v>441</v>
      </c>
      <c r="S210">
        <f>IF(NOT(ISNA($N210)),INDEX(Entrada!$C$53:$N$372,$N210,S$2),0)</f>
        <v>302</v>
      </c>
      <c r="T210">
        <f>IF(NOT(ISNA($N210)),INDEX(Entrada!$C$53:$N$372,$N210,T$2),0)</f>
        <v>237</v>
      </c>
      <c r="U210">
        <f>IF(NOT(ISNA($N210)),INDEX(Entrada!$C$53:$N$372,$N210,U$2),0)</f>
        <v>196</v>
      </c>
      <c r="V210" s="192">
        <f>IF(NOT(ISNA($N210)),INDEX(Entrada!$C$53:$N$372,$N210,V$2),0)</f>
        <v>162</v>
      </c>
      <c r="W210" s="192">
        <f>IF(NOT(ISNA($N210)),INDEX(Entrada!$C$53:$N$372,$N210,W$2),0)</f>
        <v>149</v>
      </c>
      <c r="X210" s="192">
        <f>IF(NOT(ISNA($N210)),INDEX(Entrada!$C$53:$N$372,$N210,X$2),0)</f>
        <v>179</v>
      </c>
      <c r="Y210" s="192">
        <f>IF(NOT(ISNA($N210)),INDEX(Entrada!$C$53:$N$372,$N210,Y$2),0)</f>
        <v>264</v>
      </c>
      <c r="Z210" s="192">
        <f>IF(NOT(ISNA($N210)),INDEX(Entrada!$C$53:$N$372,$N210,Z$2),0)</f>
        <v>436</v>
      </c>
      <c r="AA210" s="259">
        <f>IF(AND(NOT(_incrementaisPassadas),
      OR(
       AND(_semanaAtual&gt;Prevs!D$6,_tipo="Semanal"),
       AND(_mes&gt;AA$2,_tipo="Mensal")
      )), 0,
IF($G210&gt;0,INDEX($O$4:$Z$323,$G210,O$2),0)+IF($H210&gt;0,INDEX($O$4:$Z$323,$H210,O$2),0)+IF($I210&gt;0,INDEX($O$4:$Z$323,$I210,O$2),0)+IF($J210&gt;0,INDEX($O$4:$Z$323,$J210,O$2),0)+IF($K210&gt;0,INDEX($O$4:$Z$323,$K210,O$2),0)+IF($L210&gt;0,INDEX($O$4:$Z$323,$L210,O$2),0))</f>
        <v>0</v>
      </c>
      <c r="AB210" s="259">
        <f>IF(AND(NOT(_incrementaisPassadas),
      OR(
       AND(_semanaAtual&gt;Prevs!E$6,_tipo="Semanal"),
       AND(_mes&gt;AB$2,_tipo="Mensal")
      )), 0,
IF($G210&gt;0,INDEX($O$4:$Z$323,$G210,P$2),0)+IF($H210&gt;0,INDEX($O$4:$Z$323,$H210,P$2),0)+IF($I210&gt;0,INDEX($O$4:$Z$323,$I210,P$2),0)+IF($J210&gt;0,INDEX($O$4:$Z$323,$J210,P$2),0)+IF($K210&gt;0,INDEX($O$4:$Z$323,$K210,P$2),0)+IF($L210&gt;0,INDEX($O$4:$Z$323,$L210,P$2),0))</f>
        <v>0</v>
      </c>
      <c r="AC210" s="259">
        <f>IF(AND(NOT(_incrementaisPassadas),
      OR(
       AND(_semanaAtual&gt;Prevs!F$6,_tipo="Semanal"),
       AND(_mes&gt;AC$2,_tipo="Mensal")
      )), 0,
IF($G210&gt;0,INDEX($O$4:$Z$323,$G210,Q$2),0)+IF($H210&gt;0,INDEX($O$4:$Z$323,$H210,Q$2),0)+IF($I210&gt;0,INDEX($O$4:$Z$323,$I210,Q$2),0)+IF($J210&gt;0,INDEX($O$4:$Z$323,$J210,Q$2),0)+IF($K210&gt;0,INDEX($O$4:$Z$323,$K210,Q$2),0)+IF($L210&gt;0,INDEX($O$4:$Z$323,$L210,Q$2),0))</f>
        <v>0</v>
      </c>
      <c r="AD210" s="259">
        <f>IF(AND(NOT(_incrementaisPassadas),
      OR(
       AND(_semanaAtual&gt;Prevs!G$6,_tipo="Semanal"),
       AND(_mes&gt;AD$2,_tipo="Mensal")
      )), 0,
IF($G210&gt;0,INDEX($O$4:$Z$323,$G210,R$2),0)+IF($H210&gt;0,INDEX($O$4:$Z$323,$H210,R$2),0)+IF($I210&gt;0,INDEX($O$4:$Z$323,$I210,R$2),0)+IF($J210&gt;0,INDEX($O$4:$Z$323,$J210,R$2),0)+IF($K210&gt;0,INDEX($O$4:$Z$323,$K210,R$2),0)+IF($L210&gt;0,INDEX($O$4:$Z$323,$L210,R$2),0))</f>
        <v>0</v>
      </c>
      <c r="AE210" s="259">
        <f>IF(AND(NOT(_incrementaisPassadas),
      OR(
       AND(_semanaAtual&gt;Prevs!H$6,_tipo="Semanal"),
       AND(_mes&gt;AE$2,_tipo="Mensal")
      )), 0,
IF($G210&gt;0,INDEX($O$4:$Z$323,$G210,S$2),0)+IF($H210&gt;0,INDEX($O$4:$Z$323,$H210,S$2),0)+IF($I210&gt;0,INDEX($O$4:$Z$323,$I210,S$2),0)+IF($J210&gt;0,INDEX($O$4:$Z$323,$J210,S$2),0)+IF($K210&gt;0,INDEX($O$4:$Z$323,$K210,S$2),0)+IF($L210&gt;0,INDEX($O$4:$Z$323,$L210,S$2),0))</f>
        <v>0</v>
      </c>
      <c r="AF210" s="259">
        <f>IF(AND(NOT(_incrementaisPassadas),
      OR(
       AND(_semanaAtual&gt;Prevs!I$6,_tipo="Semanal"),
       AND(_mes&gt;AF$2,_tipo="Mensal")
      )), 0,
IF($G210&gt;0,INDEX($O$4:$Z$323,$G210,T$2),0)+IF($H210&gt;0,INDEX($O$4:$Z$323,$H210,T$2),0)+IF($I210&gt;0,INDEX($O$4:$Z$323,$I210,T$2),0)+IF($J210&gt;0,INDEX($O$4:$Z$323,$J210,T$2),0)+IF($K210&gt;0,INDEX($O$4:$Z$323,$K210,T$2),0)+IF($L210&gt;0,INDEX($O$4:$Z$323,$L210,T$2),0))</f>
        <v>0</v>
      </c>
      <c r="AG210" s="259">
        <f>IF(AND(NOT(_incrementaisPassadas),
      OR(
       AND(_semanaAtual&gt;Prevs!J$6,_tipo="Semanal"),
       AND(_mes&gt;AG$2,_tipo="Mensal")
      )), 0,
IF($G210&gt;0,INDEX($O$4:$Z$323,$G210,U$2),0)+IF($H210&gt;0,INDEX($O$4:$Z$323,$H210,U$2),0)+IF($I210&gt;0,INDEX($O$4:$Z$323,$I210,U$2),0)+IF($J210&gt;0,INDEX($O$4:$Z$323,$J210,U$2),0)+IF($K210&gt;0,INDEX($O$4:$Z$323,$K210,U$2),0)+IF($L210&gt;0,INDEX($O$4:$Z$323,$L210,U$2),0))</f>
        <v>0</v>
      </c>
      <c r="AH210" s="259">
        <f>IF(AND(NOT(_incrementaisPassadas),
      OR(
       AND(_semanaAtual&gt;Prevs!K$6,_tipo="Semanal"),
       AND(_mes&gt;AH$2,_tipo="Mensal")
      )), 0,
IF($G210&gt;0,INDEX($O$4:$Z$323,$G210,V$2),0)+IF($H210&gt;0,INDEX($O$4:$Z$323,$H210,V$2),0)+IF($I210&gt;0,INDEX($O$4:$Z$323,$I210,V$2),0)+IF($J210&gt;0,INDEX($O$4:$Z$323,$J210,V$2),0)+IF($K210&gt;0,INDEX($O$4:$Z$323,$K210,V$2),0)+IF($L210&gt;0,INDEX($O$4:$Z$323,$L210,V$2),0))</f>
        <v>0</v>
      </c>
      <c r="AI210" s="259">
        <f>IF(AND(NOT(_incrementaisPassadas),
      OR(
       AND(_semanaAtual&gt;Prevs!L$6,_tipo="Semanal"),
       AND(_mes&gt;AI$2,_tipo="Mensal")
      )), 0,
IF($G210&gt;0,INDEX($O$4:$Z$323,$G210,W$2),0)+IF($H210&gt;0,INDEX($O$4:$Z$323,$H210,W$2),0)+IF($I210&gt;0,INDEX($O$4:$Z$323,$I210,W$2),0)+IF($J210&gt;0,INDEX($O$4:$Z$323,$J210,W$2),0)+IF($K210&gt;0,INDEX($O$4:$Z$323,$K210,W$2),0)+IF($L210&gt;0,INDEX($O$4:$Z$323,$L210,W$2),0))</f>
        <v>0</v>
      </c>
      <c r="AJ210" s="259">
        <f>IF(AND(NOT(_incrementaisPassadas),
      OR(
       AND(_semanaAtual&gt;Prevs!M$6,_tipo="Semanal"),
       AND(_mes&gt;AJ$2,_tipo="Mensal")
      )), 0,
IF($G210&gt;0,INDEX($O$4:$Z$323,$G210,X$2),0)+IF($H210&gt;0,INDEX($O$4:$Z$323,$H210,X$2),0)+IF($I210&gt;0,INDEX($O$4:$Z$323,$I210,X$2),0)+IF($J210&gt;0,INDEX($O$4:$Z$323,$J210,X$2),0)+IF($K210&gt;0,INDEX($O$4:$Z$323,$K210,X$2),0)+IF($L210&gt;0,INDEX($O$4:$Z$323,$L210,X$2),0))</f>
        <v>0</v>
      </c>
      <c r="AK210" s="259">
        <f>IF(AND(NOT(_incrementaisPassadas),
      OR(
       AND(_semanaAtual&gt;Prevs!N$6,_tipo="Semanal"),
       AND(_mes&gt;AK$2,_tipo="Mensal")
      )), 0,
IF($G210&gt;0,INDEX($O$4:$Z$323,$G210,Y$2),0)+IF($H210&gt;0,INDEX($O$4:$Z$323,$H210,Y$2),0)+IF($I210&gt;0,INDEX($O$4:$Z$323,$I210,Y$2),0)+IF($J210&gt;0,INDEX($O$4:$Z$323,$J210,Y$2),0)+IF($K210&gt;0,INDEX($O$4:$Z$323,$K210,Y$2),0)+IF($L210&gt;0,INDEX($O$4:$Z$323,$L210,Y$2),0))</f>
        <v>0</v>
      </c>
      <c r="AL210" s="259">
        <f>IF(AND(NOT(_incrementaisPassadas),
      OR(
       AND(_semanaAtual&gt;Prevs!O$6,_tipo="Semanal"),
       AND(_mes&gt;AL$2,_tipo="Mensal")
      )), 0,
IF($G210&gt;0,INDEX($O$4:$Z$323,$G210,Z$2),0)+IF($H210&gt;0,INDEX($O$4:$Z$323,$H210,Z$2),0)+IF($I210&gt;0,INDEX($O$4:$Z$323,$I210,Z$2),0)+IF($J210&gt;0,INDEX($O$4:$Z$323,$J210,Z$2),0)+IF($K210&gt;0,INDEX($O$4:$Z$323,$K210,Z$2),0)+IF($L210&gt;0,INDEX($O$4:$Z$323,$L210,Z$2),0))</f>
        <v>0</v>
      </c>
      <c r="AM210" s="113">
        <f t="shared" si="36"/>
        <v>609</v>
      </c>
      <c r="AN210">
        <f t="shared" si="37"/>
        <v>614</v>
      </c>
      <c r="AO210">
        <f t="shared" si="38"/>
        <v>580</v>
      </c>
      <c r="AP210">
        <f t="shared" si="39"/>
        <v>441</v>
      </c>
      <c r="AQ210">
        <f t="shared" si="40"/>
        <v>302</v>
      </c>
      <c r="AR210">
        <f t="shared" si="41"/>
        <v>237</v>
      </c>
      <c r="AS210">
        <f t="shared" si="42"/>
        <v>196</v>
      </c>
      <c r="AT210">
        <f t="shared" si="43"/>
        <v>162</v>
      </c>
      <c r="AU210">
        <f t="shared" si="44"/>
        <v>149</v>
      </c>
      <c r="AV210">
        <f t="shared" si="45"/>
        <v>179</v>
      </c>
      <c r="AW210">
        <f t="shared" si="46"/>
        <v>264</v>
      </c>
      <c r="AX210">
        <f t="shared" si="47"/>
        <v>436</v>
      </c>
      <c r="BC210" s="259">
        <v>206</v>
      </c>
    </row>
    <row r="211" spans="1:56" hidden="1" x14ac:dyDescent="0.25">
      <c r="A211" s="113">
        <v>208</v>
      </c>
      <c r="B211" s="176"/>
      <c r="C211" s="113">
        <v>0</v>
      </c>
      <c r="D211" s="113">
        <v>0</v>
      </c>
      <c r="E211" s="113" t="s">
        <v>686</v>
      </c>
      <c r="F211" s="113" t="s">
        <v>686</v>
      </c>
      <c r="G211" s="357"/>
      <c r="N211" s="113">
        <f>MATCH(A211,Entrada!$A$53:$A$372,0)</f>
        <v>208</v>
      </c>
      <c r="O211">
        <f>IF(NOT(ISNA($N211)),INDEX(Entrada!$C$53:$N$372,$N211,O$2),0)</f>
        <v>0</v>
      </c>
      <c r="P211">
        <f>IF(NOT(ISNA($N211)),INDEX(Entrada!$C$53:$N$372,$N211,P$2),0)</f>
        <v>0</v>
      </c>
      <c r="Q211">
        <f>IF(NOT(ISNA($N211)),INDEX(Entrada!$C$53:$N$372,$N211,Q$2),0)</f>
        <v>0</v>
      </c>
      <c r="R211">
        <f>IF(NOT(ISNA($N211)),INDEX(Entrada!$C$53:$N$372,$N211,R$2),0)</f>
        <v>0</v>
      </c>
      <c r="S211">
        <f>IF(NOT(ISNA($N211)),INDEX(Entrada!$C$53:$N$372,$N211,S$2),0)</f>
        <v>0</v>
      </c>
      <c r="T211">
        <f>IF(NOT(ISNA($N211)),INDEX(Entrada!$C$53:$N$372,$N211,T$2),0)</f>
        <v>0</v>
      </c>
      <c r="U211">
        <f>IF(NOT(ISNA($N211)),INDEX(Entrada!$C$53:$N$372,$N211,U$2),0)</f>
        <v>0</v>
      </c>
      <c r="V211" s="192">
        <f>IF(NOT(ISNA($N211)),INDEX(Entrada!$C$53:$N$372,$N211,V$2),0)</f>
        <v>0</v>
      </c>
      <c r="W211" s="192">
        <f>IF(NOT(ISNA($N211)),INDEX(Entrada!$C$53:$N$372,$N211,W$2),0)</f>
        <v>0</v>
      </c>
      <c r="X211" s="192">
        <f>IF(NOT(ISNA($N211)),INDEX(Entrada!$C$53:$N$372,$N211,X$2),0)</f>
        <v>0</v>
      </c>
      <c r="Y211" s="192">
        <f>IF(NOT(ISNA($N211)),INDEX(Entrada!$C$53:$N$372,$N211,Y$2),0)</f>
        <v>0</v>
      </c>
      <c r="Z211" s="192">
        <f>IF(NOT(ISNA($N211)),INDEX(Entrada!$C$53:$N$372,$N211,Z$2),0)</f>
        <v>0</v>
      </c>
      <c r="AA211" s="259">
        <f>IF(AND(NOT(_incrementaisPassadas),
      OR(
       AND(_semanaAtual&gt;Prevs!D$6,_tipo="Semanal"),
       AND(_mes&gt;AA$2,_tipo="Mensal")
      )), 0,
IF($G211&gt;0,INDEX($O$4:$Z$323,$G211,O$2),0)+IF($H211&gt;0,INDEX($O$4:$Z$323,$H211,O$2),0)+IF($I211&gt;0,INDEX($O$4:$Z$323,$I211,O$2),0)+IF($J211&gt;0,INDEX($O$4:$Z$323,$J211,O$2),0)+IF($K211&gt;0,INDEX($O$4:$Z$323,$K211,O$2),0)+IF($L211&gt;0,INDEX($O$4:$Z$323,$L211,O$2),0))</f>
        <v>0</v>
      </c>
      <c r="AB211" s="259">
        <f>IF(AND(NOT(_incrementaisPassadas),
      OR(
       AND(_semanaAtual&gt;Prevs!E$6,_tipo="Semanal"),
       AND(_mes&gt;AB$2,_tipo="Mensal")
      )), 0,
IF($G211&gt;0,INDEX($O$4:$Z$323,$G211,P$2),0)+IF($H211&gt;0,INDEX($O$4:$Z$323,$H211,P$2),0)+IF($I211&gt;0,INDEX($O$4:$Z$323,$I211,P$2),0)+IF($J211&gt;0,INDEX($O$4:$Z$323,$J211,P$2),0)+IF($K211&gt;0,INDEX($O$4:$Z$323,$K211,P$2),0)+IF($L211&gt;0,INDEX($O$4:$Z$323,$L211,P$2),0))</f>
        <v>0</v>
      </c>
      <c r="AC211" s="259">
        <f>IF(AND(NOT(_incrementaisPassadas),
      OR(
       AND(_semanaAtual&gt;Prevs!F$6,_tipo="Semanal"),
       AND(_mes&gt;AC$2,_tipo="Mensal")
      )), 0,
IF($G211&gt;0,INDEX($O$4:$Z$323,$G211,Q$2),0)+IF($H211&gt;0,INDEX($O$4:$Z$323,$H211,Q$2),0)+IF($I211&gt;0,INDEX($O$4:$Z$323,$I211,Q$2),0)+IF($J211&gt;0,INDEX($O$4:$Z$323,$J211,Q$2),0)+IF($K211&gt;0,INDEX($O$4:$Z$323,$K211,Q$2),0)+IF($L211&gt;0,INDEX($O$4:$Z$323,$L211,Q$2),0))</f>
        <v>0</v>
      </c>
      <c r="AD211" s="259">
        <f>IF(AND(NOT(_incrementaisPassadas),
      OR(
       AND(_semanaAtual&gt;Prevs!G$6,_tipo="Semanal"),
       AND(_mes&gt;AD$2,_tipo="Mensal")
      )), 0,
IF($G211&gt;0,INDEX($O$4:$Z$323,$G211,R$2),0)+IF($H211&gt;0,INDEX($O$4:$Z$323,$H211,R$2),0)+IF($I211&gt;0,INDEX($O$4:$Z$323,$I211,R$2),0)+IF($J211&gt;0,INDEX($O$4:$Z$323,$J211,R$2),0)+IF($K211&gt;0,INDEX($O$4:$Z$323,$K211,R$2),0)+IF($L211&gt;0,INDEX($O$4:$Z$323,$L211,R$2),0))</f>
        <v>0</v>
      </c>
      <c r="AE211" s="259">
        <f>IF(AND(NOT(_incrementaisPassadas),
      OR(
       AND(_semanaAtual&gt;Prevs!H$6,_tipo="Semanal"),
       AND(_mes&gt;AE$2,_tipo="Mensal")
      )), 0,
IF($G211&gt;0,INDEX($O$4:$Z$323,$G211,S$2),0)+IF($H211&gt;0,INDEX($O$4:$Z$323,$H211,S$2),0)+IF($I211&gt;0,INDEX($O$4:$Z$323,$I211,S$2),0)+IF($J211&gt;0,INDEX($O$4:$Z$323,$J211,S$2),0)+IF($K211&gt;0,INDEX($O$4:$Z$323,$K211,S$2),0)+IF($L211&gt;0,INDEX($O$4:$Z$323,$L211,S$2),0))</f>
        <v>0</v>
      </c>
      <c r="AF211" s="259">
        <f>IF(AND(NOT(_incrementaisPassadas),
      OR(
       AND(_semanaAtual&gt;Prevs!I$6,_tipo="Semanal"),
       AND(_mes&gt;AF$2,_tipo="Mensal")
      )), 0,
IF($G211&gt;0,INDEX($O$4:$Z$323,$G211,T$2),0)+IF($H211&gt;0,INDEX($O$4:$Z$323,$H211,T$2),0)+IF($I211&gt;0,INDEX($O$4:$Z$323,$I211,T$2),0)+IF($J211&gt;0,INDEX($O$4:$Z$323,$J211,T$2),0)+IF($K211&gt;0,INDEX($O$4:$Z$323,$K211,T$2),0)+IF($L211&gt;0,INDEX($O$4:$Z$323,$L211,T$2),0))</f>
        <v>0</v>
      </c>
      <c r="AG211" s="259">
        <f>IF(AND(NOT(_incrementaisPassadas),
      OR(
       AND(_semanaAtual&gt;Prevs!J$6,_tipo="Semanal"),
       AND(_mes&gt;AG$2,_tipo="Mensal")
      )), 0,
IF($G211&gt;0,INDEX($O$4:$Z$323,$G211,U$2),0)+IF($H211&gt;0,INDEX($O$4:$Z$323,$H211,U$2),0)+IF($I211&gt;0,INDEX($O$4:$Z$323,$I211,U$2),0)+IF($J211&gt;0,INDEX($O$4:$Z$323,$J211,U$2),0)+IF($K211&gt;0,INDEX($O$4:$Z$323,$K211,U$2),0)+IF($L211&gt;0,INDEX($O$4:$Z$323,$L211,U$2),0))</f>
        <v>0</v>
      </c>
      <c r="AH211" s="259">
        <f>IF(AND(NOT(_incrementaisPassadas),
      OR(
       AND(_semanaAtual&gt;Prevs!K$6,_tipo="Semanal"),
       AND(_mes&gt;AH$2,_tipo="Mensal")
      )), 0,
IF($G211&gt;0,INDEX($O$4:$Z$323,$G211,V$2),0)+IF($H211&gt;0,INDEX($O$4:$Z$323,$H211,V$2),0)+IF($I211&gt;0,INDEX($O$4:$Z$323,$I211,V$2),0)+IF($J211&gt;0,INDEX($O$4:$Z$323,$J211,V$2),0)+IF($K211&gt;0,INDEX($O$4:$Z$323,$K211,V$2),0)+IF($L211&gt;0,INDEX($O$4:$Z$323,$L211,V$2),0))</f>
        <v>0</v>
      </c>
      <c r="AI211" s="259">
        <f>IF(AND(NOT(_incrementaisPassadas),
      OR(
       AND(_semanaAtual&gt;Prevs!L$6,_tipo="Semanal"),
       AND(_mes&gt;AI$2,_tipo="Mensal")
      )), 0,
IF($G211&gt;0,INDEX($O$4:$Z$323,$G211,W$2),0)+IF($H211&gt;0,INDEX($O$4:$Z$323,$H211,W$2),0)+IF($I211&gt;0,INDEX($O$4:$Z$323,$I211,W$2),0)+IF($J211&gt;0,INDEX($O$4:$Z$323,$J211,W$2),0)+IF($K211&gt;0,INDEX($O$4:$Z$323,$K211,W$2),0)+IF($L211&gt;0,INDEX($O$4:$Z$323,$L211,W$2),0))</f>
        <v>0</v>
      </c>
      <c r="AJ211" s="259">
        <f>IF(AND(NOT(_incrementaisPassadas),
      OR(
       AND(_semanaAtual&gt;Prevs!M$6,_tipo="Semanal"),
       AND(_mes&gt;AJ$2,_tipo="Mensal")
      )), 0,
IF($G211&gt;0,INDEX($O$4:$Z$323,$G211,X$2),0)+IF($H211&gt;0,INDEX($O$4:$Z$323,$H211,X$2),0)+IF($I211&gt;0,INDEX($O$4:$Z$323,$I211,X$2),0)+IF($J211&gt;0,INDEX($O$4:$Z$323,$J211,X$2),0)+IF($K211&gt;0,INDEX($O$4:$Z$323,$K211,X$2),0)+IF($L211&gt;0,INDEX($O$4:$Z$323,$L211,X$2),0))</f>
        <v>0</v>
      </c>
      <c r="AK211" s="259">
        <f>IF(AND(NOT(_incrementaisPassadas),
      OR(
       AND(_semanaAtual&gt;Prevs!N$6,_tipo="Semanal"),
       AND(_mes&gt;AK$2,_tipo="Mensal")
      )), 0,
IF($G211&gt;0,INDEX($O$4:$Z$323,$G211,Y$2),0)+IF($H211&gt;0,INDEX($O$4:$Z$323,$H211,Y$2),0)+IF($I211&gt;0,INDEX($O$4:$Z$323,$I211,Y$2),0)+IF($J211&gt;0,INDEX($O$4:$Z$323,$J211,Y$2),0)+IF($K211&gt;0,INDEX($O$4:$Z$323,$K211,Y$2),0)+IF($L211&gt;0,INDEX($O$4:$Z$323,$L211,Y$2),0))</f>
        <v>0</v>
      </c>
      <c r="AL211" s="259">
        <f>IF(AND(NOT(_incrementaisPassadas),
      OR(
       AND(_semanaAtual&gt;Prevs!O$6,_tipo="Semanal"),
       AND(_mes&gt;AL$2,_tipo="Mensal")
      )), 0,
IF($G211&gt;0,INDEX($O$4:$Z$323,$G211,Z$2),0)+IF($H211&gt;0,INDEX($O$4:$Z$323,$H211,Z$2),0)+IF($I211&gt;0,INDEX($O$4:$Z$323,$I211,Z$2),0)+IF($J211&gt;0,INDEX($O$4:$Z$323,$J211,Z$2),0)+IF($K211&gt;0,INDEX($O$4:$Z$323,$K211,Z$2),0)+IF($L211&gt;0,INDEX($O$4:$Z$323,$L211,Z$2),0))</f>
        <v>0</v>
      </c>
      <c r="AM211" s="113">
        <f t="shared" si="36"/>
        <v>0</v>
      </c>
      <c r="AN211">
        <f t="shared" si="37"/>
        <v>0</v>
      </c>
      <c r="AO211">
        <f t="shared" si="38"/>
        <v>0</v>
      </c>
      <c r="AP211">
        <f t="shared" si="39"/>
        <v>0</v>
      </c>
      <c r="AQ211">
        <f t="shared" si="40"/>
        <v>0</v>
      </c>
      <c r="AR211">
        <f t="shared" si="41"/>
        <v>0</v>
      </c>
      <c r="AS211">
        <f t="shared" si="42"/>
        <v>0</v>
      </c>
      <c r="AT211">
        <f t="shared" si="43"/>
        <v>0</v>
      </c>
      <c r="AU211">
        <f t="shared" si="44"/>
        <v>0</v>
      </c>
      <c r="AV211">
        <f t="shared" si="45"/>
        <v>0</v>
      </c>
      <c r="AW211">
        <f t="shared" si="46"/>
        <v>0</v>
      </c>
      <c r="AX211">
        <f t="shared" si="47"/>
        <v>0</v>
      </c>
    </row>
    <row r="212" spans="1:56" hidden="1" x14ac:dyDescent="0.25">
      <c r="A212" s="113">
        <v>209</v>
      </c>
      <c r="B212" s="176" t="s">
        <v>634</v>
      </c>
      <c r="C212" s="113">
        <v>1931</v>
      </c>
      <c r="D212" s="113">
        <v>2013</v>
      </c>
      <c r="E212" s="177" t="s">
        <v>3</v>
      </c>
      <c r="F212" s="177" t="s">
        <v>288</v>
      </c>
      <c r="G212" s="357"/>
      <c r="H212" s="357"/>
      <c r="N212" s="113">
        <f>MATCH(A212,Entrada!$A$53:$A$372,0)</f>
        <v>209</v>
      </c>
      <c r="O212">
        <f>IF(NOT(ISNA($N212)),INDEX(Entrada!$C$53:$N$372,$N212,O$2),0)</f>
        <v>744</v>
      </c>
      <c r="P212">
        <f>IF(NOT(ISNA($N212)),INDEX(Entrada!$C$53:$N$372,$N212,P$2),0)</f>
        <v>816</v>
      </c>
      <c r="Q212">
        <f>IF(NOT(ISNA($N212)),INDEX(Entrada!$C$53:$N$372,$N212,Q$2),0)</f>
        <v>826</v>
      </c>
      <c r="R212">
        <f>IF(NOT(ISNA($N212)),INDEX(Entrada!$C$53:$N$372,$N212,R$2),0)</f>
        <v>641</v>
      </c>
      <c r="S212">
        <f>IF(NOT(ISNA($N212)),INDEX(Entrada!$C$53:$N$372,$N212,S$2),0)</f>
        <v>403</v>
      </c>
      <c r="T212">
        <f>IF(NOT(ISNA($N212)),INDEX(Entrada!$C$53:$N$372,$N212,T$2),0)</f>
        <v>299</v>
      </c>
      <c r="U212">
        <f>IF(NOT(ISNA($N212)),INDEX(Entrada!$C$53:$N$372,$N212,U$2),0)</f>
        <v>235</v>
      </c>
      <c r="V212" s="192">
        <f>IF(NOT(ISNA($N212)),INDEX(Entrada!$C$53:$N$372,$N212,V$2),0)</f>
        <v>185</v>
      </c>
      <c r="W212" s="192">
        <f>IF(NOT(ISNA($N212)),INDEX(Entrada!$C$53:$N$372,$N212,W$2),0)</f>
        <v>160</v>
      </c>
      <c r="X212" s="192">
        <f>IF(NOT(ISNA($N212)),INDEX(Entrada!$C$53:$N$372,$N212,X$2),0)</f>
        <v>200</v>
      </c>
      <c r="Y212" s="192">
        <f>IF(NOT(ISNA($N212)),INDEX(Entrada!$C$53:$N$372,$N212,Y$2),0)</f>
        <v>334</v>
      </c>
      <c r="Z212" s="192">
        <f>IF(NOT(ISNA($N212)),INDEX(Entrada!$C$53:$N$372,$N212,Z$2),0)</f>
        <v>547</v>
      </c>
      <c r="AA212" s="259">
        <f>IF(AND(NOT(_incrementaisPassadas),
      OR(
       AND(_semanaAtual&gt;Prevs!D$6,_tipo="Semanal"),
       AND(_mes&gt;AA$2,_tipo="Mensal")
      )), 0,
IF($G212&gt;0,INDEX($O$4:$Z$323,$G212,O$2),0)+IF($H212&gt;0,INDEX($O$4:$Z$323,$H212,O$2),0)+IF($I212&gt;0,INDEX($O$4:$Z$323,$I212,O$2),0)+IF($J212&gt;0,INDEX($O$4:$Z$323,$J212,O$2),0)+IF($K212&gt;0,INDEX($O$4:$Z$323,$K212,O$2),0)+IF($L212&gt;0,INDEX($O$4:$Z$323,$L212,O$2),0))</f>
        <v>0</v>
      </c>
      <c r="AB212" s="259">
        <f>IF(AND(NOT(_incrementaisPassadas),
      OR(
       AND(_semanaAtual&gt;Prevs!E$6,_tipo="Semanal"),
       AND(_mes&gt;AB$2,_tipo="Mensal")
      )), 0,
IF($G212&gt;0,INDEX($O$4:$Z$323,$G212,P$2),0)+IF($H212&gt;0,INDEX($O$4:$Z$323,$H212,P$2),0)+IF($I212&gt;0,INDEX($O$4:$Z$323,$I212,P$2),0)+IF($J212&gt;0,INDEX($O$4:$Z$323,$J212,P$2),0)+IF($K212&gt;0,INDEX($O$4:$Z$323,$K212,P$2),0)+IF($L212&gt;0,INDEX($O$4:$Z$323,$L212,P$2),0))</f>
        <v>0</v>
      </c>
      <c r="AC212" s="259">
        <f>IF(AND(NOT(_incrementaisPassadas),
      OR(
       AND(_semanaAtual&gt;Prevs!F$6,_tipo="Semanal"),
       AND(_mes&gt;AC$2,_tipo="Mensal")
      )), 0,
IF($G212&gt;0,INDEX($O$4:$Z$323,$G212,Q$2),0)+IF($H212&gt;0,INDEX($O$4:$Z$323,$H212,Q$2),0)+IF($I212&gt;0,INDEX($O$4:$Z$323,$I212,Q$2),0)+IF($J212&gt;0,INDEX($O$4:$Z$323,$J212,Q$2),0)+IF($K212&gt;0,INDEX($O$4:$Z$323,$K212,Q$2),0)+IF($L212&gt;0,INDEX($O$4:$Z$323,$L212,Q$2),0))</f>
        <v>0</v>
      </c>
      <c r="AD212" s="259">
        <f>IF(AND(NOT(_incrementaisPassadas),
      OR(
       AND(_semanaAtual&gt;Prevs!G$6,_tipo="Semanal"),
       AND(_mes&gt;AD$2,_tipo="Mensal")
      )), 0,
IF($G212&gt;0,INDEX($O$4:$Z$323,$G212,R$2),0)+IF($H212&gt;0,INDEX($O$4:$Z$323,$H212,R$2),0)+IF($I212&gt;0,INDEX($O$4:$Z$323,$I212,R$2),0)+IF($J212&gt;0,INDEX($O$4:$Z$323,$J212,R$2),0)+IF($K212&gt;0,INDEX($O$4:$Z$323,$K212,R$2),0)+IF($L212&gt;0,INDEX($O$4:$Z$323,$L212,R$2),0))</f>
        <v>0</v>
      </c>
      <c r="AE212" s="259">
        <f>IF(AND(NOT(_incrementaisPassadas),
      OR(
       AND(_semanaAtual&gt;Prevs!H$6,_tipo="Semanal"),
       AND(_mes&gt;AE$2,_tipo="Mensal")
      )), 0,
IF($G212&gt;0,INDEX($O$4:$Z$323,$G212,S$2),0)+IF($H212&gt;0,INDEX($O$4:$Z$323,$H212,S$2),0)+IF($I212&gt;0,INDEX($O$4:$Z$323,$I212,S$2),0)+IF($J212&gt;0,INDEX($O$4:$Z$323,$J212,S$2),0)+IF($K212&gt;0,INDEX($O$4:$Z$323,$K212,S$2),0)+IF($L212&gt;0,INDEX($O$4:$Z$323,$L212,S$2),0))</f>
        <v>0</v>
      </c>
      <c r="AF212" s="259">
        <f>IF(AND(NOT(_incrementaisPassadas),
      OR(
       AND(_semanaAtual&gt;Prevs!I$6,_tipo="Semanal"),
       AND(_mes&gt;AF$2,_tipo="Mensal")
      )), 0,
IF($G212&gt;0,INDEX($O$4:$Z$323,$G212,T$2),0)+IF($H212&gt;0,INDEX($O$4:$Z$323,$H212,T$2),0)+IF($I212&gt;0,INDEX($O$4:$Z$323,$I212,T$2),0)+IF($J212&gt;0,INDEX($O$4:$Z$323,$J212,T$2),0)+IF($K212&gt;0,INDEX($O$4:$Z$323,$K212,T$2),0)+IF($L212&gt;0,INDEX($O$4:$Z$323,$L212,T$2),0))</f>
        <v>0</v>
      </c>
      <c r="AG212" s="259">
        <f>IF(AND(NOT(_incrementaisPassadas),
      OR(
       AND(_semanaAtual&gt;Prevs!J$6,_tipo="Semanal"),
       AND(_mes&gt;AG$2,_tipo="Mensal")
      )), 0,
IF($G212&gt;0,INDEX($O$4:$Z$323,$G212,U$2),0)+IF($H212&gt;0,INDEX($O$4:$Z$323,$H212,U$2),0)+IF($I212&gt;0,INDEX($O$4:$Z$323,$I212,U$2),0)+IF($J212&gt;0,INDEX($O$4:$Z$323,$J212,U$2),0)+IF($K212&gt;0,INDEX($O$4:$Z$323,$K212,U$2),0)+IF($L212&gt;0,INDEX($O$4:$Z$323,$L212,U$2),0))</f>
        <v>0</v>
      </c>
      <c r="AH212" s="259">
        <f>IF(AND(NOT(_incrementaisPassadas),
      OR(
       AND(_semanaAtual&gt;Prevs!K$6,_tipo="Semanal"),
       AND(_mes&gt;AH$2,_tipo="Mensal")
      )), 0,
IF($G212&gt;0,INDEX($O$4:$Z$323,$G212,V$2),0)+IF($H212&gt;0,INDEX($O$4:$Z$323,$H212,V$2),0)+IF($I212&gt;0,INDEX($O$4:$Z$323,$I212,V$2),0)+IF($J212&gt;0,INDEX($O$4:$Z$323,$J212,V$2),0)+IF($K212&gt;0,INDEX($O$4:$Z$323,$K212,V$2),0)+IF($L212&gt;0,INDEX($O$4:$Z$323,$L212,V$2),0))</f>
        <v>0</v>
      </c>
      <c r="AI212" s="259">
        <f>IF(AND(NOT(_incrementaisPassadas),
      OR(
       AND(_semanaAtual&gt;Prevs!L$6,_tipo="Semanal"),
       AND(_mes&gt;AI$2,_tipo="Mensal")
      )), 0,
IF($G212&gt;0,INDEX($O$4:$Z$323,$G212,W$2),0)+IF($H212&gt;0,INDEX($O$4:$Z$323,$H212,W$2),0)+IF($I212&gt;0,INDEX($O$4:$Z$323,$I212,W$2),0)+IF($J212&gt;0,INDEX($O$4:$Z$323,$J212,W$2),0)+IF($K212&gt;0,INDEX($O$4:$Z$323,$K212,W$2),0)+IF($L212&gt;0,INDEX($O$4:$Z$323,$L212,W$2),0))</f>
        <v>0</v>
      </c>
      <c r="AJ212" s="259">
        <f>IF(AND(NOT(_incrementaisPassadas),
      OR(
       AND(_semanaAtual&gt;Prevs!M$6,_tipo="Semanal"),
       AND(_mes&gt;AJ$2,_tipo="Mensal")
      )), 0,
IF($G212&gt;0,INDEX($O$4:$Z$323,$G212,X$2),0)+IF($H212&gt;0,INDEX($O$4:$Z$323,$H212,X$2),0)+IF($I212&gt;0,INDEX($O$4:$Z$323,$I212,X$2),0)+IF($J212&gt;0,INDEX($O$4:$Z$323,$J212,X$2),0)+IF($K212&gt;0,INDEX($O$4:$Z$323,$K212,X$2),0)+IF($L212&gt;0,INDEX($O$4:$Z$323,$L212,X$2),0))</f>
        <v>0</v>
      </c>
      <c r="AK212" s="259">
        <f>IF(AND(NOT(_incrementaisPassadas),
      OR(
       AND(_semanaAtual&gt;Prevs!N$6,_tipo="Semanal"),
       AND(_mes&gt;AK$2,_tipo="Mensal")
      )), 0,
IF($G212&gt;0,INDEX($O$4:$Z$323,$G212,Y$2),0)+IF($H212&gt;0,INDEX($O$4:$Z$323,$H212,Y$2),0)+IF($I212&gt;0,INDEX($O$4:$Z$323,$I212,Y$2),0)+IF($J212&gt;0,INDEX($O$4:$Z$323,$J212,Y$2),0)+IF($K212&gt;0,INDEX($O$4:$Z$323,$K212,Y$2),0)+IF($L212&gt;0,INDEX($O$4:$Z$323,$L212,Y$2),0))</f>
        <v>0</v>
      </c>
      <c r="AL212" s="259">
        <f>IF(AND(NOT(_incrementaisPassadas),
      OR(
       AND(_semanaAtual&gt;Prevs!O$6,_tipo="Semanal"),
       AND(_mes&gt;AL$2,_tipo="Mensal")
      )), 0,
IF($G212&gt;0,INDEX($O$4:$Z$323,$G212,Z$2),0)+IF($H212&gt;0,INDEX($O$4:$Z$323,$H212,Z$2),0)+IF($I212&gt;0,INDEX($O$4:$Z$323,$I212,Z$2),0)+IF($J212&gt;0,INDEX($O$4:$Z$323,$J212,Z$2),0)+IF($K212&gt;0,INDEX($O$4:$Z$323,$K212,Z$2),0)+IF($L212&gt;0,INDEX($O$4:$Z$323,$L212,Z$2),0))</f>
        <v>0</v>
      </c>
      <c r="AM212" s="113">
        <f t="shared" si="36"/>
        <v>744</v>
      </c>
      <c r="AN212">
        <f t="shared" si="37"/>
        <v>816</v>
      </c>
      <c r="AO212">
        <f t="shared" si="38"/>
        <v>826</v>
      </c>
      <c r="AP212">
        <f t="shared" si="39"/>
        <v>641</v>
      </c>
      <c r="AQ212">
        <f t="shared" si="40"/>
        <v>403</v>
      </c>
      <c r="AR212">
        <f t="shared" si="41"/>
        <v>299</v>
      </c>
      <c r="AS212">
        <f t="shared" si="42"/>
        <v>235</v>
      </c>
      <c r="AT212">
        <f t="shared" si="43"/>
        <v>185</v>
      </c>
      <c r="AU212">
        <f t="shared" si="44"/>
        <v>160</v>
      </c>
      <c r="AV212">
        <f t="shared" si="45"/>
        <v>200</v>
      </c>
      <c r="AW212">
        <f t="shared" si="46"/>
        <v>334</v>
      </c>
      <c r="AX212">
        <f t="shared" si="47"/>
        <v>547</v>
      </c>
      <c r="BC212" s="259">
        <v>23</v>
      </c>
    </row>
    <row r="213" spans="1:56" hidden="1" x14ac:dyDescent="0.25">
      <c r="A213" s="113">
        <v>210</v>
      </c>
      <c r="B213" s="176"/>
      <c r="C213" s="113">
        <v>0</v>
      </c>
      <c r="D213" s="113">
        <v>0</v>
      </c>
      <c r="E213" s="113" t="s">
        <v>686</v>
      </c>
      <c r="F213" s="113" t="s">
        <v>686</v>
      </c>
      <c r="G213" s="357"/>
      <c r="H213" s="357"/>
      <c r="N213" s="113">
        <f>MATCH(A213,Entrada!$A$53:$A$372,0)</f>
        <v>210</v>
      </c>
      <c r="O213">
        <f>IF(NOT(ISNA($N213)),INDEX(Entrada!$C$53:$N$372,$N213,O$2),0)</f>
        <v>0</v>
      </c>
      <c r="P213">
        <f>IF(NOT(ISNA($N213)),INDEX(Entrada!$C$53:$N$372,$N213,P$2),0)</f>
        <v>0</v>
      </c>
      <c r="Q213">
        <f>IF(NOT(ISNA($N213)),INDEX(Entrada!$C$53:$N$372,$N213,Q$2),0)</f>
        <v>0</v>
      </c>
      <c r="R213">
        <f>IF(NOT(ISNA($N213)),INDEX(Entrada!$C$53:$N$372,$N213,R$2),0)</f>
        <v>0</v>
      </c>
      <c r="S213">
        <f>IF(NOT(ISNA($N213)),INDEX(Entrada!$C$53:$N$372,$N213,S$2),0)</f>
        <v>0</v>
      </c>
      <c r="T213">
        <f>IF(NOT(ISNA($N213)),INDEX(Entrada!$C$53:$N$372,$N213,T$2),0)</f>
        <v>0</v>
      </c>
      <c r="U213">
        <f>IF(NOT(ISNA($N213)),INDEX(Entrada!$C$53:$N$372,$N213,U$2),0)</f>
        <v>0</v>
      </c>
      <c r="V213" s="192">
        <f>IF(NOT(ISNA($N213)),INDEX(Entrada!$C$53:$N$372,$N213,V$2),0)</f>
        <v>0</v>
      </c>
      <c r="W213" s="192">
        <f>IF(NOT(ISNA($N213)),INDEX(Entrada!$C$53:$N$372,$N213,W$2),0)</f>
        <v>0</v>
      </c>
      <c r="X213" s="192">
        <f>IF(NOT(ISNA($N213)),INDEX(Entrada!$C$53:$N$372,$N213,X$2),0)</f>
        <v>0</v>
      </c>
      <c r="Y213" s="192">
        <f>IF(NOT(ISNA($N213)),INDEX(Entrada!$C$53:$N$372,$N213,Y$2),0)</f>
        <v>0</v>
      </c>
      <c r="Z213" s="192">
        <f>IF(NOT(ISNA($N213)),INDEX(Entrada!$C$53:$N$372,$N213,Z$2),0)</f>
        <v>0</v>
      </c>
      <c r="AA213" s="259">
        <f>IF(AND(NOT(_incrementaisPassadas),
      OR(
       AND(_semanaAtual&gt;Prevs!D$6,_tipo="Semanal"),
       AND(_mes&gt;AA$2,_tipo="Mensal")
      )), 0,
IF($G213&gt;0,INDEX($O$4:$Z$323,$G213,O$2),0)+IF($H213&gt;0,INDEX($O$4:$Z$323,$H213,O$2),0)+IF($I213&gt;0,INDEX($O$4:$Z$323,$I213,O$2),0)+IF($J213&gt;0,INDEX($O$4:$Z$323,$J213,O$2),0)+IF($K213&gt;0,INDEX($O$4:$Z$323,$K213,O$2),0)+IF($L213&gt;0,INDEX($O$4:$Z$323,$L213,O$2),0))</f>
        <v>0</v>
      </c>
      <c r="AB213" s="259">
        <f>IF(AND(NOT(_incrementaisPassadas),
      OR(
       AND(_semanaAtual&gt;Prevs!E$6,_tipo="Semanal"),
       AND(_mes&gt;AB$2,_tipo="Mensal")
      )), 0,
IF($G213&gt;0,INDEX($O$4:$Z$323,$G213,P$2),0)+IF($H213&gt;0,INDEX($O$4:$Z$323,$H213,P$2),0)+IF($I213&gt;0,INDEX($O$4:$Z$323,$I213,P$2),0)+IF($J213&gt;0,INDEX($O$4:$Z$323,$J213,P$2),0)+IF($K213&gt;0,INDEX($O$4:$Z$323,$K213,P$2),0)+IF($L213&gt;0,INDEX($O$4:$Z$323,$L213,P$2),0))</f>
        <v>0</v>
      </c>
      <c r="AC213" s="259">
        <f>IF(AND(NOT(_incrementaisPassadas),
      OR(
       AND(_semanaAtual&gt;Prevs!F$6,_tipo="Semanal"),
       AND(_mes&gt;AC$2,_tipo="Mensal")
      )), 0,
IF($G213&gt;0,INDEX($O$4:$Z$323,$G213,Q$2),0)+IF($H213&gt;0,INDEX($O$4:$Z$323,$H213,Q$2),0)+IF($I213&gt;0,INDEX($O$4:$Z$323,$I213,Q$2),0)+IF($J213&gt;0,INDEX($O$4:$Z$323,$J213,Q$2),0)+IF($K213&gt;0,INDEX($O$4:$Z$323,$K213,Q$2),0)+IF($L213&gt;0,INDEX($O$4:$Z$323,$L213,Q$2),0))</f>
        <v>0</v>
      </c>
      <c r="AD213" s="259">
        <f>IF(AND(NOT(_incrementaisPassadas),
      OR(
       AND(_semanaAtual&gt;Prevs!G$6,_tipo="Semanal"),
       AND(_mes&gt;AD$2,_tipo="Mensal")
      )), 0,
IF($G213&gt;0,INDEX($O$4:$Z$323,$G213,R$2),0)+IF($H213&gt;0,INDEX($O$4:$Z$323,$H213,R$2),0)+IF($I213&gt;0,INDEX($O$4:$Z$323,$I213,R$2),0)+IF($J213&gt;0,INDEX($O$4:$Z$323,$J213,R$2),0)+IF($K213&gt;0,INDEX($O$4:$Z$323,$K213,R$2),0)+IF($L213&gt;0,INDEX($O$4:$Z$323,$L213,R$2),0))</f>
        <v>0</v>
      </c>
      <c r="AE213" s="259">
        <f>IF(AND(NOT(_incrementaisPassadas),
      OR(
       AND(_semanaAtual&gt;Prevs!H$6,_tipo="Semanal"),
       AND(_mes&gt;AE$2,_tipo="Mensal")
      )), 0,
IF($G213&gt;0,INDEX($O$4:$Z$323,$G213,S$2),0)+IF($H213&gt;0,INDEX($O$4:$Z$323,$H213,S$2),0)+IF($I213&gt;0,INDEX($O$4:$Z$323,$I213,S$2),0)+IF($J213&gt;0,INDEX($O$4:$Z$323,$J213,S$2),0)+IF($K213&gt;0,INDEX($O$4:$Z$323,$K213,S$2),0)+IF($L213&gt;0,INDEX($O$4:$Z$323,$L213,S$2),0))</f>
        <v>0</v>
      </c>
      <c r="AF213" s="259">
        <f>IF(AND(NOT(_incrementaisPassadas),
      OR(
       AND(_semanaAtual&gt;Prevs!I$6,_tipo="Semanal"),
       AND(_mes&gt;AF$2,_tipo="Mensal")
      )), 0,
IF($G213&gt;0,INDEX($O$4:$Z$323,$G213,T$2),0)+IF($H213&gt;0,INDEX($O$4:$Z$323,$H213,T$2),0)+IF($I213&gt;0,INDEX($O$4:$Z$323,$I213,T$2),0)+IF($J213&gt;0,INDEX($O$4:$Z$323,$J213,T$2),0)+IF($K213&gt;0,INDEX($O$4:$Z$323,$K213,T$2),0)+IF($L213&gt;0,INDEX($O$4:$Z$323,$L213,T$2),0))</f>
        <v>0</v>
      </c>
      <c r="AG213" s="259">
        <f>IF(AND(NOT(_incrementaisPassadas),
      OR(
       AND(_semanaAtual&gt;Prevs!J$6,_tipo="Semanal"),
       AND(_mes&gt;AG$2,_tipo="Mensal")
      )), 0,
IF($G213&gt;0,INDEX($O$4:$Z$323,$G213,U$2),0)+IF($H213&gt;0,INDEX($O$4:$Z$323,$H213,U$2),0)+IF($I213&gt;0,INDEX($O$4:$Z$323,$I213,U$2),0)+IF($J213&gt;0,INDEX($O$4:$Z$323,$J213,U$2),0)+IF($K213&gt;0,INDEX($O$4:$Z$323,$K213,U$2),0)+IF($L213&gt;0,INDEX($O$4:$Z$323,$L213,U$2),0))</f>
        <v>0</v>
      </c>
      <c r="AH213" s="259">
        <f>IF(AND(NOT(_incrementaisPassadas),
      OR(
       AND(_semanaAtual&gt;Prevs!K$6,_tipo="Semanal"),
       AND(_mes&gt;AH$2,_tipo="Mensal")
      )), 0,
IF($G213&gt;0,INDEX($O$4:$Z$323,$G213,V$2),0)+IF($H213&gt;0,INDEX($O$4:$Z$323,$H213,V$2),0)+IF($I213&gt;0,INDEX($O$4:$Z$323,$I213,V$2),0)+IF($J213&gt;0,INDEX($O$4:$Z$323,$J213,V$2),0)+IF($K213&gt;0,INDEX($O$4:$Z$323,$K213,V$2),0)+IF($L213&gt;0,INDEX($O$4:$Z$323,$L213,V$2),0))</f>
        <v>0</v>
      </c>
      <c r="AI213" s="259">
        <f>IF(AND(NOT(_incrementaisPassadas),
      OR(
       AND(_semanaAtual&gt;Prevs!L$6,_tipo="Semanal"),
       AND(_mes&gt;AI$2,_tipo="Mensal")
      )), 0,
IF($G213&gt;0,INDEX($O$4:$Z$323,$G213,W$2),0)+IF($H213&gt;0,INDEX($O$4:$Z$323,$H213,W$2),0)+IF($I213&gt;0,INDEX($O$4:$Z$323,$I213,W$2),0)+IF($J213&gt;0,INDEX($O$4:$Z$323,$J213,W$2),0)+IF($K213&gt;0,INDEX($O$4:$Z$323,$K213,W$2),0)+IF($L213&gt;0,INDEX($O$4:$Z$323,$L213,W$2),0))</f>
        <v>0</v>
      </c>
      <c r="AJ213" s="259">
        <f>IF(AND(NOT(_incrementaisPassadas),
      OR(
       AND(_semanaAtual&gt;Prevs!M$6,_tipo="Semanal"),
       AND(_mes&gt;AJ$2,_tipo="Mensal")
      )), 0,
IF($G213&gt;0,INDEX($O$4:$Z$323,$G213,X$2),0)+IF($H213&gt;0,INDEX($O$4:$Z$323,$H213,X$2),0)+IF($I213&gt;0,INDEX($O$4:$Z$323,$I213,X$2),0)+IF($J213&gt;0,INDEX($O$4:$Z$323,$J213,X$2),0)+IF($K213&gt;0,INDEX($O$4:$Z$323,$K213,X$2),0)+IF($L213&gt;0,INDEX($O$4:$Z$323,$L213,X$2),0))</f>
        <v>0</v>
      </c>
      <c r="AK213" s="259">
        <f>IF(AND(NOT(_incrementaisPassadas),
      OR(
       AND(_semanaAtual&gt;Prevs!N$6,_tipo="Semanal"),
       AND(_mes&gt;AK$2,_tipo="Mensal")
      )), 0,
IF($G213&gt;0,INDEX($O$4:$Z$323,$G213,Y$2),0)+IF($H213&gt;0,INDEX($O$4:$Z$323,$H213,Y$2),0)+IF($I213&gt;0,INDEX($O$4:$Z$323,$I213,Y$2),0)+IF($J213&gt;0,INDEX($O$4:$Z$323,$J213,Y$2),0)+IF($K213&gt;0,INDEX($O$4:$Z$323,$K213,Y$2),0)+IF($L213&gt;0,INDEX($O$4:$Z$323,$L213,Y$2),0))</f>
        <v>0</v>
      </c>
      <c r="AL213" s="259">
        <f>IF(AND(NOT(_incrementaisPassadas),
      OR(
       AND(_semanaAtual&gt;Prevs!O$6,_tipo="Semanal"),
       AND(_mes&gt;AL$2,_tipo="Mensal")
      )), 0,
IF($G213&gt;0,INDEX($O$4:$Z$323,$G213,Z$2),0)+IF($H213&gt;0,INDEX($O$4:$Z$323,$H213,Z$2),0)+IF($I213&gt;0,INDEX($O$4:$Z$323,$I213,Z$2),0)+IF($J213&gt;0,INDEX($O$4:$Z$323,$J213,Z$2),0)+IF($K213&gt;0,INDEX($O$4:$Z$323,$K213,Z$2),0)+IF($L213&gt;0,INDEX($O$4:$Z$323,$L213,Z$2),0))</f>
        <v>0</v>
      </c>
      <c r="AM213" s="113">
        <f t="shared" si="36"/>
        <v>0</v>
      </c>
      <c r="AN213">
        <f t="shared" si="37"/>
        <v>0</v>
      </c>
      <c r="AO213">
        <f t="shared" si="38"/>
        <v>0</v>
      </c>
      <c r="AP213">
        <f t="shared" si="39"/>
        <v>0</v>
      </c>
      <c r="AQ213">
        <f t="shared" si="40"/>
        <v>0</v>
      </c>
      <c r="AR213">
        <f t="shared" si="41"/>
        <v>0</v>
      </c>
      <c r="AS213">
        <f t="shared" si="42"/>
        <v>0</v>
      </c>
      <c r="AT213">
        <f t="shared" si="43"/>
        <v>0</v>
      </c>
      <c r="AU213">
        <f t="shared" si="44"/>
        <v>0</v>
      </c>
      <c r="AV213">
        <f t="shared" si="45"/>
        <v>0</v>
      </c>
      <c r="AW213">
        <f t="shared" si="46"/>
        <v>0</v>
      </c>
      <c r="AX213">
        <f t="shared" si="47"/>
        <v>0</v>
      </c>
    </row>
    <row r="214" spans="1:56" hidden="1" x14ac:dyDescent="0.25">
      <c r="A214" s="113">
        <v>211</v>
      </c>
      <c r="B214" s="176" t="s">
        <v>44</v>
      </c>
      <c r="C214" s="113">
        <v>1931</v>
      </c>
      <c r="D214" s="113">
        <v>2013</v>
      </c>
      <c r="E214" s="177" t="s">
        <v>2</v>
      </c>
      <c r="F214" s="177" t="s">
        <v>2</v>
      </c>
      <c r="G214" s="357"/>
      <c r="H214" s="357"/>
      <c r="N214" s="113">
        <f>MATCH(A214,Entrada!$A$53:$A$372,0)</f>
        <v>211</v>
      </c>
      <c r="O214">
        <f>IF(NOT(ISNA($N214)),INDEX(Entrada!$C$53:$N$372,$N214,O$2),0)</f>
        <v>584</v>
      </c>
      <c r="P214">
        <f>IF(NOT(ISNA($N214)),INDEX(Entrada!$C$53:$N$372,$N214,P$2),0)</f>
        <v>517</v>
      </c>
      <c r="Q214">
        <f>IF(NOT(ISNA($N214)),INDEX(Entrada!$C$53:$N$372,$N214,Q$2),0)</f>
        <v>459</v>
      </c>
      <c r="R214">
        <f>IF(NOT(ISNA($N214)),INDEX(Entrada!$C$53:$N$372,$N214,R$2),0)</f>
        <v>317</v>
      </c>
      <c r="S214">
        <f>IF(NOT(ISNA($N214)),INDEX(Entrada!$C$53:$N$372,$N214,S$2),0)</f>
        <v>233</v>
      </c>
      <c r="T214">
        <f>IF(NOT(ISNA($N214)),INDEX(Entrada!$C$53:$N$372,$N214,T$2),0)</f>
        <v>195</v>
      </c>
      <c r="U214">
        <f>IF(NOT(ISNA($N214)),INDEX(Entrada!$C$53:$N$372,$N214,U$2),0)</f>
        <v>164</v>
      </c>
      <c r="V214" s="192">
        <f>IF(NOT(ISNA($N214)),INDEX(Entrada!$C$53:$N$372,$N214,V$2),0)</f>
        <v>140</v>
      </c>
      <c r="W214" s="192">
        <f>IF(NOT(ISNA($N214)),INDEX(Entrada!$C$53:$N$372,$N214,W$2),0)</f>
        <v>143</v>
      </c>
      <c r="X214" s="192">
        <f>IF(NOT(ISNA($N214)),INDEX(Entrada!$C$53:$N$372,$N214,X$2),0)</f>
        <v>170</v>
      </c>
      <c r="Y214" s="192">
        <f>IF(NOT(ISNA($N214)),INDEX(Entrada!$C$53:$N$372,$N214,Y$2),0)</f>
        <v>253</v>
      </c>
      <c r="Z214" s="192">
        <f>IF(NOT(ISNA($N214)),INDEX(Entrada!$C$53:$N$372,$N214,Z$2),0)</f>
        <v>426</v>
      </c>
      <c r="AA214" s="259">
        <f>IF(AND(NOT(_incrementaisPassadas),
      OR(
       AND(_semanaAtual&gt;Prevs!D$6,_tipo="Semanal"),
       AND(_mes&gt;AA$2,_tipo="Mensal")
      )), 0,
IF($G214&gt;0,INDEX($O$4:$Z$323,$G214,O$2),0)+IF($H214&gt;0,INDEX($O$4:$Z$323,$H214,O$2),0)+IF($I214&gt;0,INDEX($O$4:$Z$323,$I214,O$2),0)+IF($J214&gt;0,INDEX($O$4:$Z$323,$J214,O$2),0)+IF($K214&gt;0,INDEX($O$4:$Z$323,$K214,O$2),0)+IF($L214&gt;0,INDEX($O$4:$Z$323,$L214,O$2),0))</f>
        <v>0</v>
      </c>
      <c r="AB214" s="259">
        <f>IF(AND(NOT(_incrementaisPassadas),
      OR(
       AND(_semanaAtual&gt;Prevs!E$6,_tipo="Semanal"),
       AND(_mes&gt;AB$2,_tipo="Mensal")
      )), 0,
IF($G214&gt;0,INDEX($O$4:$Z$323,$G214,P$2),0)+IF($H214&gt;0,INDEX($O$4:$Z$323,$H214,P$2),0)+IF($I214&gt;0,INDEX($O$4:$Z$323,$I214,P$2),0)+IF($J214&gt;0,INDEX($O$4:$Z$323,$J214,P$2),0)+IF($K214&gt;0,INDEX($O$4:$Z$323,$K214,P$2),0)+IF($L214&gt;0,INDEX($O$4:$Z$323,$L214,P$2),0))</f>
        <v>0</v>
      </c>
      <c r="AC214" s="259">
        <f>IF(AND(NOT(_incrementaisPassadas),
      OR(
       AND(_semanaAtual&gt;Prevs!F$6,_tipo="Semanal"),
       AND(_mes&gt;AC$2,_tipo="Mensal")
      )), 0,
IF($G214&gt;0,INDEX($O$4:$Z$323,$G214,Q$2),0)+IF($H214&gt;0,INDEX($O$4:$Z$323,$H214,Q$2),0)+IF($I214&gt;0,INDEX($O$4:$Z$323,$I214,Q$2),0)+IF($J214&gt;0,INDEX($O$4:$Z$323,$J214,Q$2),0)+IF($K214&gt;0,INDEX($O$4:$Z$323,$K214,Q$2),0)+IF($L214&gt;0,INDEX($O$4:$Z$323,$L214,Q$2),0))</f>
        <v>0</v>
      </c>
      <c r="AD214" s="259">
        <f>IF(AND(NOT(_incrementaisPassadas),
      OR(
       AND(_semanaAtual&gt;Prevs!G$6,_tipo="Semanal"),
       AND(_mes&gt;AD$2,_tipo="Mensal")
      )), 0,
IF($G214&gt;0,INDEX($O$4:$Z$323,$G214,R$2),0)+IF($H214&gt;0,INDEX($O$4:$Z$323,$H214,R$2),0)+IF($I214&gt;0,INDEX($O$4:$Z$323,$I214,R$2),0)+IF($J214&gt;0,INDEX($O$4:$Z$323,$J214,R$2),0)+IF($K214&gt;0,INDEX($O$4:$Z$323,$K214,R$2),0)+IF($L214&gt;0,INDEX($O$4:$Z$323,$L214,R$2),0))</f>
        <v>0</v>
      </c>
      <c r="AE214" s="259">
        <f>IF(AND(NOT(_incrementaisPassadas),
      OR(
       AND(_semanaAtual&gt;Prevs!H$6,_tipo="Semanal"),
       AND(_mes&gt;AE$2,_tipo="Mensal")
      )), 0,
IF($G214&gt;0,INDEX($O$4:$Z$323,$G214,S$2),0)+IF($H214&gt;0,INDEX($O$4:$Z$323,$H214,S$2),0)+IF($I214&gt;0,INDEX($O$4:$Z$323,$I214,S$2),0)+IF($J214&gt;0,INDEX($O$4:$Z$323,$J214,S$2),0)+IF($K214&gt;0,INDEX($O$4:$Z$323,$K214,S$2),0)+IF($L214&gt;0,INDEX($O$4:$Z$323,$L214,S$2),0))</f>
        <v>0</v>
      </c>
      <c r="AF214" s="259">
        <f>IF(AND(NOT(_incrementaisPassadas),
      OR(
       AND(_semanaAtual&gt;Prevs!I$6,_tipo="Semanal"),
       AND(_mes&gt;AF$2,_tipo="Mensal")
      )), 0,
IF($G214&gt;0,INDEX($O$4:$Z$323,$G214,T$2),0)+IF($H214&gt;0,INDEX($O$4:$Z$323,$H214,T$2),0)+IF($I214&gt;0,INDEX($O$4:$Z$323,$I214,T$2),0)+IF($J214&gt;0,INDEX($O$4:$Z$323,$J214,T$2),0)+IF($K214&gt;0,INDEX($O$4:$Z$323,$K214,T$2),0)+IF($L214&gt;0,INDEX($O$4:$Z$323,$L214,T$2),0))</f>
        <v>0</v>
      </c>
      <c r="AG214" s="259">
        <f>IF(AND(NOT(_incrementaisPassadas),
      OR(
       AND(_semanaAtual&gt;Prevs!J$6,_tipo="Semanal"),
       AND(_mes&gt;AG$2,_tipo="Mensal")
      )), 0,
IF($G214&gt;0,INDEX($O$4:$Z$323,$G214,U$2),0)+IF($H214&gt;0,INDEX($O$4:$Z$323,$H214,U$2),0)+IF($I214&gt;0,INDEX($O$4:$Z$323,$I214,U$2),0)+IF($J214&gt;0,INDEX($O$4:$Z$323,$J214,U$2),0)+IF($K214&gt;0,INDEX($O$4:$Z$323,$K214,U$2),0)+IF($L214&gt;0,INDEX($O$4:$Z$323,$L214,U$2),0))</f>
        <v>0</v>
      </c>
      <c r="AH214" s="259">
        <f>IF(AND(NOT(_incrementaisPassadas),
      OR(
       AND(_semanaAtual&gt;Prevs!K$6,_tipo="Semanal"),
       AND(_mes&gt;AH$2,_tipo="Mensal")
      )), 0,
IF($G214&gt;0,INDEX($O$4:$Z$323,$G214,V$2),0)+IF($H214&gt;0,INDEX($O$4:$Z$323,$H214,V$2),0)+IF($I214&gt;0,INDEX($O$4:$Z$323,$I214,V$2),0)+IF($J214&gt;0,INDEX($O$4:$Z$323,$J214,V$2),0)+IF($K214&gt;0,INDEX($O$4:$Z$323,$K214,V$2),0)+IF($L214&gt;0,INDEX($O$4:$Z$323,$L214,V$2),0))</f>
        <v>0</v>
      </c>
      <c r="AI214" s="259">
        <f>IF(AND(NOT(_incrementaisPassadas),
      OR(
       AND(_semanaAtual&gt;Prevs!L$6,_tipo="Semanal"),
       AND(_mes&gt;AI$2,_tipo="Mensal")
      )), 0,
IF($G214&gt;0,INDEX($O$4:$Z$323,$G214,W$2),0)+IF($H214&gt;0,INDEX($O$4:$Z$323,$H214,W$2),0)+IF($I214&gt;0,INDEX($O$4:$Z$323,$I214,W$2),0)+IF($J214&gt;0,INDEX($O$4:$Z$323,$J214,W$2),0)+IF($K214&gt;0,INDEX($O$4:$Z$323,$K214,W$2),0)+IF($L214&gt;0,INDEX($O$4:$Z$323,$L214,W$2),0))</f>
        <v>0</v>
      </c>
      <c r="AJ214" s="259">
        <f>IF(AND(NOT(_incrementaisPassadas),
      OR(
       AND(_semanaAtual&gt;Prevs!M$6,_tipo="Semanal"),
       AND(_mes&gt;AJ$2,_tipo="Mensal")
      )), 0,
IF($G214&gt;0,INDEX($O$4:$Z$323,$G214,X$2),0)+IF($H214&gt;0,INDEX($O$4:$Z$323,$H214,X$2),0)+IF($I214&gt;0,INDEX($O$4:$Z$323,$I214,X$2),0)+IF($J214&gt;0,INDEX($O$4:$Z$323,$J214,X$2),0)+IF($K214&gt;0,INDEX($O$4:$Z$323,$K214,X$2),0)+IF($L214&gt;0,INDEX($O$4:$Z$323,$L214,X$2),0))</f>
        <v>0</v>
      </c>
      <c r="AK214" s="259">
        <f>IF(AND(NOT(_incrementaisPassadas),
      OR(
       AND(_semanaAtual&gt;Prevs!N$6,_tipo="Semanal"),
       AND(_mes&gt;AK$2,_tipo="Mensal")
      )), 0,
IF($G214&gt;0,INDEX($O$4:$Z$323,$G214,Y$2),0)+IF($H214&gt;0,INDEX($O$4:$Z$323,$H214,Y$2),0)+IF($I214&gt;0,INDEX($O$4:$Z$323,$I214,Y$2),0)+IF($J214&gt;0,INDEX($O$4:$Z$323,$J214,Y$2),0)+IF($K214&gt;0,INDEX($O$4:$Z$323,$K214,Y$2),0)+IF($L214&gt;0,INDEX($O$4:$Z$323,$L214,Y$2),0))</f>
        <v>0</v>
      </c>
      <c r="AL214" s="259">
        <f>IF(AND(NOT(_incrementaisPassadas),
      OR(
       AND(_semanaAtual&gt;Prevs!O$6,_tipo="Semanal"),
       AND(_mes&gt;AL$2,_tipo="Mensal")
      )), 0,
IF($G214&gt;0,INDEX($O$4:$Z$323,$G214,Z$2),0)+IF($H214&gt;0,INDEX($O$4:$Z$323,$H214,Z$2),0)+IF($I214&gt;0,INDEX($O$4:$Z$323,$I214,Z$2),0)+IF($J214&gt;0,INDEX($O$4:$Z$323,$J214,Z$2),0)+IF($K214&gt;0,INDEX($O$4:$Z$323,$K214,Z$2),0)+IF($L214&gt;0,INDEX($O$4:$Z$323,$L214,Z$2),0))</f>
        <v>0</v>
      </c>
      <c r="AM214" s="113">
        <f t="shared" si="36"/>
        <v>584</v>
      </c>
      <c r="AN214">
        <f t="shared" si="37"/>
        <v>517</v>
      </c>
      <c r="AO214">
        <f t="shared" si="38"/>
        <v>459</v>
      </c>
      <c r="AP214">
        <f t="shared" si="39"/>
        <v>317</v>
      </c>
      <c r="AQ214">
        <f t="shared" si="40"/>
        <v>233</v>
      </c>
      <c r="AR214">
        <f t="shared" si="41"/>
        <v>195</v>
      </c>
      <c r="AS214">
        <f t="shared" si="42"/>
        <v>164</v>
      </c>
      <c r="AT214">
        <f t="shared" si="43"/>
        <v>140</v>
      </c>
      <c r="AU214">
        <f t="shared" si="44"/>
        <v>143</v>
      </c>
      <c r="AV214">
        <f t="shared" si="45"/>
        <v>170</v>
      </c>
      <c r="AW214">
        <f t="shared" si="46"/>
        <v>253</v>
      </c>
      <c r="AX214">
        <f t="shared" si="47"/>
        <v>426</v>
      </c>
      <c r="BC214" s="259">
        <v>2</v>
      </c>
    </row>
    <row r="215" spans="1:56" hidden="1" x14ac:dyDescent="0.25">
      <c r="A215" s="113">
        <v>212</v>
      </c>
      <c r="B215" s="176"/>
      <c r="C215" s="113">
        <v>0</v>
      </c>
      <c r="D215" s="113">
        <v>0</v>
      </c>
      <c r="E215" s="113" t="s">
        <v>686</v>
      </c>
      <c r="F215" s="113" t="s">
        <v>686</v>
      </c>
      <c r="G215" s="357"/>
      <c r="H215" s="357"/>
      <c r="N215" s="113">
        <f>MATCH(A215,Entrada!$A$53:$A$372,0)</f>
        <v>212</v>
      </c>
      <c r="O215">
        <f>IF(NOT(ISNA($N215)),INDEX(Entrada!$C$53:$N$372,$N215,O$2),0)</f>
        <v>0</v>
      </c>
      <c r="P215">
        <f>IF(NOT(ISNA($N215)),INDEX(Entrada!$C$53:$N$372,$N215,P$2),0)</f>
        <v>0</v>
      </c>
      <c r="Q215">
        <f>IF(NOT(ISNA($N215)),INDEX(Entrada!$C$53:$N$372,$N215,Q$2),0)</f>
        <v>0</v>
      </c>
      <c r="R215">
        <f>IF(NOT(ISNA($N215)),INDEX(Entrada!$C$53:$N$372,$N215,R$2),0)</f>
        <v>0</v>
      </c>
      <c r="S215">
        <f>IF(NOT(ISNA($N215)),INDEX(Entrada!$C$53:$N$372,$N215,S$2),0)</f>
        <v>0</v>
      </c>
      <c r="T215">
        <f>IF(NOT(ISNA($N215)),INDEX(Entrada!$C$53:$N$372,$N215,T$2),0)</f>
        <v>0</v>
      </c>
      <c r="U215">
        <f>IF(NOT(ISNA($N215)),INDEX(Entrada!$C$53:$N$372,$N215,U$2),0)</f>
        <v>0</v>
      </c>
      <c r="V215" s="192">
        <f>IF(NOT(ISNA($N215)),INDEX(Entrada!$C$53:$N$372,$N215,V$2),0)</f>
        <v>0</v>
      </c>
      <c r="W215" s="192">
        <f>IF(NOT(ISNA($N215)),INDEX(Entrada!$C$53:$N$372,$N215,W$2),0)</f>
        <v>0</v>
      </c>
      <c r="X215" s="192">
        <f>IF(NOT(ISNA($N215)),INDEX(Entrada!$C$53:$N$372,$N215,X$2),0)</f>
        <v>0</v>
      </c>
      <c r="Y215" s="192">
        <f>IF(NOT(ISNA($N215)),INDEX(Entrada!$C$53:$N$372,$N215,Y$2),0)</f>
        <v>0</v>
      </c>
      <c r="Z215" s="192">
        <f>IF(NOT(ISNA($N215)),INDEX(Entrada!$C$53:$N$372,$N215,Z$2),0)</f>
        <v>0</v>
      </c>
      <c r="AA215" s="259">
        <f>IF(AND(NOT(_incrementaisPassadas),
      OR(
       AND(_semanaAtual&gt;Prevs!D$6,_tipo="Semanal"),
       AND(_mes&gt;AA$2,_tipo="Mensal")
      )), 0,
IF($G215&gt;0,INDEX($O$4:$Z$323,$G215,O$2),0)+IF($H215&gt;0,INDEX($O$4:$Z$323,$H215,O$2),0)+IF($I215&gt;0,INDEX($O$4:$Z$323,$I215,O$2),0)+IF($J215&gt;0,INDEX($O$4:$Z$323,$J215,O$2),0)+IF($K215&gt;0,INDEX($O$4:$Z$323,$K215,O$2),0)+IF($L215&gt;0,INDEX($O$4:$Z$323,$L215,O$2),0))</f>
        <v>0</v>
      </c>
      <c r="AB215" s="259">
        <f>IF(AND(NOT(_incrementaisPassadas),
      OR(
       AND(_semanaAtual&gt;Prevs!E$6,_tipo="Semanal"),
       AND(_mes&gt;AB$2,_tipo="Mensal")
      )), 0,
IF($G215&gt;0,INDEX($O$4:$Z$323,$G215,P$2),0)+IF($H215&gt;0,INDEX($O$4:$Z$323,$H215,P$2),0)+IF($I215&gt;0,INDEX($O$4:$Z$323,$I215,P$2),0)+IF($J215&gt;0,INDEX($O$4:$Z$323,$J215,P$2),0)+IF($K215&gt;0,INDEX($O$4:$Z$323,$K215,P$2),0)+IF($L215&gt;0,INDEX($O$4:$Z$323,$L215,P$2),0))</f>
        <v>0</v>
      </c>
      <c r="AC215" s="259">
        <f>IF(AND(NOT(_incrementaisPassadas),
      OR(
       AND(_semanaAtual&gt;Prevs!F$6,_tipo="Semanal"),
       AND(_mes&gt;AC$2,_tipo="Mensal")
      )), 0,
IF($G215&gt;0,INDEX($O$4:$Z$323,$G215,Q$2),0)+IF($H215&gt;0,INDEX($O$4:$Z$323,$H215,Q$2),0)+IF($I215&gt;0,INDEX($O$4:$Z$323,$I215,Q$2),0)+IF($J215&gt;0,INDEX($O$4:$Z$323,$J215,Q$2),0)+IF($K215&gt;0,INDEX($O$4:$Z$323,$K215,Q$2),0)+IF($L215&gt;0,INDEX($O$4:$Z$323,$L215,Q$2),0))</f>
        <v>0</v>
      </c>
      <c r="AD215" s="259">
        <f>IF(AND(NOT(_incrementaisPassadas),
      OR(
       AND(_semanaAtual&gt;Prevs!G$6,_tipo="Semanal"),
       AND(_mes&gt;AD$2,_tipo="Mensal")
      )), 0,
IF($G215&gt;0,INDEX($O$4:$Z$323,$G215,R$2),0)+IF($H215&gt;0,INDEX($O$4:$Z$323,$H215,R$2),0)+IF($I215&gt;0,INDEX($O$4:$Z$323,$I215,R$2),0)+IF($J215&gt;0,INDEX($O$4:$Z$323,$J215,R$2),0)+IF($K215&gt;0,INDEX($O$4:$Z$323,$K215,R$2),0)+IF($L215&gt;0,INDEX($O$4:$Z$323,$L215,R$2),0))</f>
        <v>0</v>
      </c>
      <c r="AE215" s="259">
        <f>IF(AND(NOT(_incrementaisPassadas),
      OR(
       AND(_semanaAtual&gt;Prevs!H$6,_tipo="Semanal"),
       AND(_mes&gt;AE$2,_tipo="Mensal")
      )), 0,
IF($G215&gt;0,INDEX($O$4:$Z$323,$G215,S$2),0)+IF($H215&gt;0,INDEX($O$4:$Z$323,$H215,S$2),0)+IF($I215&gt;0,INDEX($O$4:$Z$323,$I215,S$2),0)+IF($J215&gt;0,INDEX($O$4:$Z$323,$J215,S$2),0)+IF($K215&gt;0,INDEX($O$4:$Z$323,$K215,S$2),0)+IF($L215&gt;0,INDEX($O$4:$Z$323,$L215,S$2),0))</f>
        <v>0</v>
      </c>
      <c r="AF215" s="259">
        <f>IF(AND(NOT(_incrementaisPassadas),
      OR(
       AND(_semanaAtual&gt;Prevs!I$6,_tipo="Semanal"),
       AND(_mes&gt;AF$2,_tipo="Mensal")
      )), 0,
IF($G215&gt;0,INDEX($O$4:$Z$323,$G215,T$2),0)+IF($H215&gt;0,INDEX($O$4:$Z$323,$H215,T$2),0)+IF($I215&gt;0,INDEX($O$4:$Z$323,$I215,T$2),0)+IF($J215&gt;0,INDEX($O$4:$Z$323,$J215,T$2),0)+IF($K215&gt;0,INDEX($O$4:$Z$323,$K215,T$2),0)+IF($L215&gt;0,INDEX($O$4:$Z$323,$L215,T$2),0))</f>
        <v>0</v>
      </c>
      <c r="AG215" s="259">
        <f>IF(AND(NOT(_incrementaisPassadas),
      OR(
       AND(_semanaAtual&gt;Prevs!J$6,_tipo="Semanal"),
       AND(_mes&gt;AG$2,_tipo="Mensal")
      )), 0,
IF($G215&gt;0,INDEX($O$4:$Z$323,$G215,U$2),0)+IF($H215&gt;0,INDEX($O$4:$Z$323,$H215,U$2),0)+IF($I215&gt;0,INDEX($O$4:$Z$323,$I215,U$2),0)+IF($J215&gt;0,INDEX($O$4:$Z$323,$J215,U$2),0)+IF($K215&gt;0,INDEX($O$4:$Z$323,$K215,U$2),0)+IF($L215&gt;0,INDEX($O$4:$Z$323,$L215,U$2),0))</f>
        <v>0</v>
      </c>
      <c r="AH215" s="259">
        <f>IF(AND(NOT(_incrementaisPassadas),
      OR(
       AND(_semanaAtual&gt;Prevs!K$6,_tipo="Semanal"),
       AND(_mes&gt;AH$2,_tipo="Mensal")
      )), 0,
IF($G215&gt;0,INDEX($O$4:$Z$323,$G215,V$2),0)+IF($H215&gt;0,INDEX($O$4:$Z$323,$H215,V$2),0)+IF($I215&gt;0,INDEX($O$4:$Z$323,$I215,V$2),0)+IF($J215&gt;0,INDEX($O$4:$Z$323,$J215,V$2),0)+IF($K215&gt;0,INDEX($O$4:$Z$323,$K215,V$2),0)+IF($L215&gt;0,INDEX($O$4:$Z$323,$L215,V$2),0))</f>
        <v>0</v>
      </c>
      <c r="AI215" s="259">
        <f>IF(AND(NOT(_incrementaisPassadas),
      OR(
       AND(_semanaAtual&gt;Prevs!L$6,_tipo="Semanal"),
       AND(_mes&gt;AI$2,_tipo="Mensal")
      )), 0,
IF($G215&gt;0,INDEX($O$4:$Z$323,$G215,W$2),0)+IF($H215&gt;0,INDEX($O$4:$Z$323,$H215,W$2),0)+IF($I215&gt;0,INDEX($O$4:$Z$323,$I215,W$2),0)+IF($J215&gt;0,INDEX($O$4:$Z$323,$J215,W$2),0)+IF($K215&gt;0,INDEX($O$4:$Z$323,$K215,W$2),0)+IF($L215&gt;0,INDEX($O$4:$Z$323,$L215,W$2),0))</f>
        <v>0</v>
      </c>
      <c r="AJ215" s="259">
        <f>IF(AND(NOT(_incrementaisPassadas),
      OR(
       AND(_semanaAtual&gt;Prevs!M$6,_tipo="Semanal"),
       AND(_mes&gt;AJ$2,_tipo="Mensal")
      )), 0,
IF($G215&gt;0,INDEX($O$4:$Z$323,$G215,X$2),0)+IF($H215&gt;0,INDEX($O$4:$Z$323,$H215,X$2),0)+IF($I215&gt;0,INDEX($O$4:$Z$323,$I215,X$2),0)+IF($J215&gt;0,INDEX($O$4:$Z$323,$J215,X$2),0)+IF($K215&gt;0,INDEX($O$4:$Z$323,$K215,X$2),0)+IF($L215&gt;0,INDEX($O$4:$Z$323,$L215,X$2),0))</f>
        <v>0</v>
      </c>
      <c r="AK215" s="259">
        <f>IF(AND(NOT(_incrementaisPassadas),
      OR(
       AND(_semanaAtual&gt;Prevs!N$6,_tipo="Semanal"),
       AND(_mes&gt;AK$2,_tipo="Mensal")
      )), 0,
IF($G215&gt;0,INDEX($O$4:$Z$323,$G215,Y$2),0)+IF($H215&gt;0,INDEX($O$4:$Z$323,$H215,Y$2),0)+IF($I215&gt;0,INDEX($O$4:$Z$323,$I215,Y$2),0)+IF($J215&gt;0,INDEX($O$4:$Z$323,$J215,Y$2),0)+IF($K215&gt;0,INDEX($O$4:$Z$323,$K215,Y$2),0)+IF($L215&gt;0,INDEX($O$4:$Z$323,$L215,Y$2),0))</f>
        <v>0</v>
      </c>
      <c r="AL215" s="259">
        <f>IF(AND(NOT(_incrementaisPassadas),
      OR(
       AND(_semanaAtual&gt;Prevs!O$6,_tipo="Semanal"),
       AND(_mes&gt;AL$2,_tipo="Mensal")
      )), 0,
IF($G215&gt;0,INDEX($O$4:$Z$323,$G215,Z$2),0)+IF($H215&gt;0,INDEX($O$4:$Z$323,$H215,Z$2),0)+IF($I215&gt;0,INDEX($O$4:$Z$323,$I215,Z$2),0)+IF($J215&gt;0,INDEX($O$4:$Z$323,$J215,Z$2),0)+IF($K215&gt;0,INDEX($O$4:$Z$323,$K215,Z$2),0)+IF($L215&gt;0,INDEX($O$4:$Z$323,$L215,Z$2),0))</f>
        <v>0</v>
      </c>
      <c r="AM215" s="113">
        <f t="shared" si="36"/>
        <v>0</v>
      </c>
      <c r="AN215">
        <f t="shared" si="37"/>
        <v>0</v>
      </c>
      <c r="AO215">
        <f t="shared" si="38"/>
        <v>0</v>
      </c>
      <c r="AP215">
        <f t="shared" si="39"/>
        <v>0</v>
      </c>
      <c r="AQ215">
        <f t="shared" si="40"/>
        <v>0</v>
      </c>
      <c r="AR215">
        <f t="shared" si="41"/>
        <v>0</v>
      </c>
      <c r="AS215">
        <f t="shared" si="42"/>
        <v>0</v>
      </c>
      <c r="AT215">
        <f t="shared" si="43"/>
        <v>0</v>
      </c>
      <c r="AU215">
        <f t="shared" si="44"/>
        <v>0</v>
      </c>
      <c r="AV215">
        <f t="shared" si="45"/>
        <v>0</v>
      </c>
      <c r="AW215">
        <f t="shared" si="46"/>
        <v>0</v>
      </c>
      <c r="AX215">
        <f t="shared" si="47"/>
        <v>0</v>
      </c>
    </row>
    <row r="216" spans="1:56" hidden="1" x14ac:dyDescent="0.25">
      <c r="A216" s="113">
        <v>213</v>
      </c>
      <c r="B216" s="176"/>
      <c r="C216" s="113">
        <v>0</v>
      </c>
      <c r="D216" s="113">
        <v>0</v>
      </c>
      <c r="E216" s="113" t="s">
        <v>686</v>
      </c>
      <c r="F216" s="113" t="s">
        <v>686</v>
      </c>
      <c r="G216" s="357"/>
      <c r="H216" s="357"/>
      <c r="N216" s="113">
        <f>MATCH(A216,Entrada!$A$53:$A$372,0)</f>
        <v>213</v>
      </c>
      <c r="O216">
        <f>IF(NOT(ISNA($N216)),INDEX(Entrada!$C$53:$N$372,$N216,O$2),0)</f>
        <v>0</v>
      </c>
      <c r="P216">
        <f>IF(NOT(ISNA($N216)),INDEX(Entrada!$C$53:$N$372,$N216,P$2),0)</f>
        <v>0</v>
      </c>
      <c r="Q216">
        <f>IF(NOT(ISNA($N216)),INDEX(Entrada!$C$53:$N$372,$N216,Q$2),0)</f>
        <v>0</v>
      </c>
      <c r="R216">
        <f>IF(NOT(ISNA($N216)),INDEX(Entrada!$C$53:$N$372,$N216,R$2),0)</f>
        <v>0</v>
      </c>
      <c r="S216">
        <f>IF(NOT(ISNA($N216)),INDEX(Entrada!$C$53:$N$372,$N216,S$2),0)</f>
        <v>0</v>
      </c>
      <c r="T216">
        <f>IF(NOT(ISNA($N216)),INDEX(Entrada!$C$53:$N$372,$N216,T$2),0)</f>
        <v>0</v>
      </c>
      <c r="U216">
        <f>IF(NOT(ISNA($N216)),INDEX(Entrada!$C$53:$N$372,$N216,U$2),0)</f>
        <v>0</v>
      </c>
      <c r="V216" s="192">
        <f>IF(NOT(ISNA($N216)),INDEX(Entrada!$C$53:$N$372,$N216,V$2),0)</f>
        <v>0</v>
      </c>
      <c r="W216" s="192">
        <f>IF(NOT(ISNA($N216)),INDEX(Entrada!$C$53:$N$372,$N216,W$2),0)</f>
        <v>0</v>
      </c>
      <c r="X216" s="192">
        <f>IF(NOT(ISNA($N216)),INDEX(Entrada!$C$53:$N$372,$N216,X$2),0)</f>
        <v>0</v>
      </c>
      <c r="Y216" s="192">
        <f>IF(NOT(ISNA($N216)),INDEX(Entrada!$C$53:$N$372,$N216,Y$2),0)</f>
        <v>0</v>
      </c>
      <c r="Z216" s="192">
        <f>IF(NOT(ISNA($N216)),INDEX(Entrada!$C$53:$N$372,$N216,Z$2),0)</f>
        <v>0</v>
      </c>
      <c r="AA216" s="259">
        <f>IF(AND(NOT(_incrementaisPassadas),
      OR(
       AND(_semanaAtual&gt;Prevs!D$6,_tipo="Semanal"),
       AND(_mes&gt;AA$2,_tipo="Mensal")
      )), 0,
IF($G216&gt;0,INDEX($O$4:$Z$323,$G216,O$2),0)+IF($H216&gt;0,INDEX($O$4:$Z$323,$H216,O$2),0)+IF($I216&gt;0,INDEX($O$4:$Z$323,$I216,O$2),0)+IF($J216&gt;0,INDEX($O$4:$Z$323,$J216,O$2),0)+IF($K216&gt;0,INDEX($O$4:$Z$323,$K216,O$2),0)+IF($L216&gt;0,INDEX($O$4:$Z$323,$L216,O$2),0))</f>
        <v>0</v>
      </c>
      <c r="AB216" s="259">
        <f>IF(AND(NOT(_incrementaisPassadas),
      OR(
       AND(_semanaAtual&gt;Prevs!E$6,_tipo="Semanal"),
       AND(_mes&gt;AB$2,_tipo="Mensal")
      )), 0,
IF($G216&gt;0,INDEX($O$4:$Z$323,$G216,P$2),0)+IF($H216&gt;0,INDEX($O$4:$Z$323,$H216,P$2),0)+IF($I216&gt;0,INDEX($O$4:$Z$323,$I216,P$2),0)+IF($J216&gt;0,INDEX($O$4:$Z$323,$J216,P$2),0)+IF($K216&gt;0,INDEX($O$4:$Z$323,$K216,P$2),0)+IF($L216&gt;0,INDEX($O$4:$Z$323,$L216,P$2),0))</f>
        <v>0</v>
      </c>
      <c r="AC216" s="259">
        <f>IF(AND(NOT(_incrementaisPassadas),
      OR(
       AND(_semanaAtual&gt;Prevs!F$6,_tipo="Semanal"),
       AND(_mes&gt;AC$2,_tipo="Mensal")
      )), 0,
IF($G216&gt;0,INDEX($O$4:$Z$323,$G216,Q$2),0)+IF($H216&gt;0,INDEX($O$4:$Z$323,$H216,Q$2),0)+IF($I216&gt;0,INDEX($O$4:$Z$323,$I216,Q$2),0)+IF($J216&gt;0,INDEX($O$4:$Z$323,$J216,Q$2),0)+IF($K216&gt;0,INDEX($O$4:$Z$323,$K216,Q$2),0)+IF($L216&gt;0,INDEX($O$4:$Z$323,$L216,Q$2),0))</f>
        <v>0</v>
      </c>
      <c r="AD216" s="259">
        <f>IF(AND(NOT(_incrementaisPassadas),
      OR(
       AND(_semanaAtual&gt;Prevs!G$6,_tipo="Semanal"),
       AND(_mes&gt;AD$2,_tipo="Mensal")
      )), 0,
IF($G216&gt;0,INDEX($O$4:$Z$323,$G216,R$2),0)+IF($H216&gt;0,INDEX($O$4:$Z$323,$H216,R$2),0)+IF($I216&gt;0,INDEX($O$4:$Z$323,$I216,R$2),0)+IF($J216&gt;0,INDEX($O$4:$Z$323,$J216,R$2),0)+IF($K216&gt;0,INDEX($O$4:$Z$323,$K216,R$2),0)+IF($L216&gt;0,INDEX($O$4:$Z$323,$L216,R$2),0))</f>
        <v>0</v>
      </c>
      <c r="AE216" s="259">
        <f>IF(AND(NOT(_incrementaisPassadas),
      OR(
       AND(_semanaAtual&gt;Prevs!H$6,_tipo="Semanal"),
       AND(_mes&gt;AE$2,_tipo="Mensal")
      )), 0,
IF($G216&gt;0,INDEX($O$4:$Z$323,$G216,S$2),0)+IF($H216&gt;0,INDEX($O$4:$Z$323,$H216,S$2),0)+IF($I216&gt;0,INDEX($O$4:$Z$323,$I216,S$2),0)+IF($J216&gt;0,INDEX($O$4:$Z$323,$J216,S$2),0)+IF($K216&gt;0,INDEX($O$4:$Z$323,$K216,S$2),0)+IF($L216&gt;0,INDEX($O$4:$Z$323,$L216,S$2),0))</f>
        <v>0</v>
      </c>
      <c r="AF216" s="259">
        <f>IF(AND(NOT(_incrementaisPassadas),
      OR(
       AND(_semanaAtual&gt;Prevs!I$6,_tipo="Semanal"),
       AND(_mes&gt;AF$2,_tipo="Mensal")
      )), 0,
IF($G216&gt;0,INDEX($O$4:$Z$323,$G216,T$2),0)+IF($H216&gt;0,INDEX($O$4:$Z$323,$H216,T$2),0)+IF($I216&gt;0,INDEX($O$4:$Z$323,$I216,T$2),0)+IF($J216&gt;0,INDEX($O$4:$Z$323,$J216,T$2),0)+IF($K216&gt;0,INDEX($O$4:$Z$323,$K216,T$2),0)+IF($L216&gt;0,INDEX($O$4:$Z$323,$L216,T$2),0))</f>
        <v>0</v>
      </c>
      <c r="AG216" s="259">
        <f>IF(AND(NOT(_incrementaisPassadas),
      OR(
       AND(_semanaAtual&gt;Prevs!J$6,_tipo="Semanal"),
       AND(_mes&gt;AG$2,_tipo="Mensal")
      )), 0,
IF($G216&gt;0,INDEX($O$4:$Z$323,$G216,U$2),0)+IF($H216&gt;0,INDEX($O$4:$Z$323,$H216,U$2),0)+IF($I216&gt;0,INDEX($O$4:$Z$323,$I216,U$2),0)+IF($J216&gt;0,INDEX($O$4:$Z$323,$J216,U$2),0)+IF($K216&gt;0,INDEX($O$4:$Z$323,$K216,U$2),0)+IF($L216&gt;0,INDEX($O$4:$Z$323,$L216,U$2),0))</f>
        <v>0</v>
      </c>
      <c r="AH216" s="259">
        <f>IF(AND(NOT(_incrementaisPassadas),
      OR(
       AND(_semanaAtual&gt;Prevs!K$6,_tipo="Semanal"),
       AND(_mes&gt;AH$2,_tipo="Mensal")
      )), 0,
IF($G216&gt;0,INDEX($O$4:$Z$323,$G216,V$2),0)+IF($H216&gt;0,INDEX($O$4:$Z$323,$H216,V$2),0)+IF($I216&gt;0,INDEX($O$4:$Z$323,$I216,V$2),0)+IF($J216&gt;0,INDEX($O$4:$Z$323,$J216,V$2),0)+IF($K216&gt;0,INDEX($O$4:$Z$323,$K216,V$2),0)+IF($L216&gt;0,INDEX($O$4:$Z$323,$L216,V$2),0))</f>
        <v>0</v>
      </c>
      <c r="AI216" s="259">
        <f>IF(AND(NOT(_incrementaisPassadas),
      OR(
       AND(_semanaAtual&gt;Prevs!L$6,_tipo="Semanal"),
       AND(_mes&gt;AI$2,_tipo="Mensal")
      )), 0,
IF($G216&gt;0,INDEX($O$4:$Z$323,$G216,W$2),0)+IF($H216&gt;0,INDEX($O$4:$Z$323,$H216,W$2),0)+IF($I216&gt;0,INDEX($O$4:$Z$323,$I216,W$2),0)+IF($J216&gt;0,INDEX($O$4:$Z$323,$J216,W$2),0)+IF($K216&gt;0,INDEX($O$4:$Z$323,$K216,W$2),0)+IF($L216&gt;0,INDEX($O$4:$Z$323,$L216,W$2),0))</f>
        <v>0</v>
      </c>
      <c r="AJ216" s="259">
        <f>IF(AND(NOT(_incrementaisPassadas),
      OR(
       AND(_semanaAtual&gt;Prevs!M$6,_tipo="Semanal"),
       AND(_mes&gt;AJ$2,_tipo="Mensal")
      )), 0,
IF($G216&gt;0,INDEX($O$4:$Z$323,$G216,X$2),0)+IF($H216&gt;0,INDEX($O$4:$Z$323,$H216,X$2),0)+IF($I216&gt;0,INDEX($O$4:$Z$323,$I216,X$2),0)+IF($J216&gt;0,INDEX($O$4:$Z$323,$J216,X$2),0)+IF($K216&gt;0,INDEX($O$4:$Z$323,$K216,X$2),0)+IF($L216&gt;0,INDEX($O$4:$Z$323,$L216,X$2),0))</f>
        <v>0</v>
      </c>
      <c r="AK216" s="259">
        <f>IF(AND(NOT(_incrementaisPassadas),
      OR(
       AND(_semanaAtual&gt;Prevs!N$6,_tipo="Semanal"),
       AND(_mes&gt;AK$2,_tipo="Mensal")
      )), 0,
IF($G216&gt;0,INDEX($O$4:$Z$323,$G216,Y$2),0)+IF($H216&gt;0,INDEX($O$4:$Z$323,$H216,Y$2),0)+IF($I216&gt;0,INDEX($O$4:$Z$323,$I216,Y$2),0)+IF($J216&gt;0,INDEX($O$4:$Z$323,$J216,Y$2),0)+IF($K216&gt;0,INDEX($O$4:$Z$323,$K216,Y$2),0)+IF($L216&gt;0,INDEX($O$4:$Z$323,$L216,Y$2),0))</f>
        <v>0</v>
      </c>
      <c r="AL216" s="259">
        <f>IF(AND(NOT(_incrementaisPassadas),
      OR(
       AND(_semanaAtual&gt;Prevs!O$6,_tipo="Semanal"),
       AND(_mes&gt;AL$2,_tipo="Mensal")
      )), 0,
IF($G216&gt;0,INDEX($O$4:$Z$323,$G216,Z$2),0)+IF($H216&gt;0,INDEX($O$4:$Z$323,$H216,Z$2),0)+IF($I216&gt;0,INDEX($O$4:$Z$323,$I216,Z$2),0)+IF($J216&gt;0,INDEX($O$4:$Z$323,$J216,Z$2),0)+IF($K216&gt;0,INDEX($O$4:$Z$323,$K216,Z$2),0)+IF($L216&gt;0,INDEX($O$4:$Z$323,$L216,Z$2),0))</f>
        <v>0</v>
      </c>
      <c r="AM216" s="113">
        <f t="shared" si="36"/>
        <v>0</v>
      </c>
      <c r="AN216">
        <f t="shared" si="37"/>
        <v>0</v>
      </c>
      <c r="AO216">
        <f t="shared" si="38"/>
        <v>0</v>
      </c>
      <c r="AP216">
        <f t="shared" si="39"/>
        <v>0</v>
      </c>
      <c r="AQ216">
        <f t="shared" si="40"/>
        <v>0</v>
      </c>
      <c r="AR216">
        <f t="shared" si="41"/>
        <v>0</v>
      </c>
      <c r="AS216">
        <f t="shared" si="42"/>
        <v>0</v>
      </c>
      <c r="AT216">
        <f t="shared" si="43"/>
        <v>0</v>
      </c>
      <c r="AU216">
        <f t="shared" si="44"/>
        <v>0</v>
      </c>
      <c r="AV216">
        <f t="shared" si="45"/>
        <v>0</v>
      </c>
      <c r="AW216">
        <f t="shared" si="46"/>
        <v>0</v>
      </c>
      <c r="AX216">
        <f t="shared" si="47"/>
        <v>0</v>
      </c>
    </row>
    <row r="217" spans="1:56" hidden="1" x14ac:dyDescent="0.25">
      <c r="A217" s="113">
        <v>214</v>
      </c>
      <c r="B217" s="176"/>
      <c r="C217" s="113">
        <v>0</v>
      </c>
      <c r="D217" s="113">
        <v>0</v>
      </c>
      <c r="E217" s="113" t="s">
        <v>686</v>
      </c>
      <c r="F217" s="113" t="s">
        <v>686</v>
      </c>
      <c r="G217" s="357"/>
      <c r="H217" s="357"/>
      <c r="N217" s="113">
        <f>MATCH(A217,Entrada!$A$53:$A$372,0)</f>
        <v>214</v>
      </c>
      <c r="O217">
        <f>IF(NOT(ISNA($N217)),INDEX(Entrada!$C$53:$N$372,$N217,O$2),0)</f>
        <v>0</v>
      </c>
      <c r="P217">
        <f>IF(NOT(ISNA($N217)),INDEX(Entrada!$C$53:$N$372,$N217,P$2),0)</f>
        <v>0</v>
      </c>
      <c r="Q217">
        <f>IF(NOT(ISNA($N217)),INDEX(Entrada!$C$53:$N$372,$N217,Q$2),0)</f>
        <v>0</v>
      </c>
      <c r="R217">
        <f>IF(NOT(ISNA($N217)),INDEX(Entrada!$C$53:$N$372,$N217,R$2),0)</f>
        <v>0</v>
      </c>
      <c r="S217">
        <f>IF(NOT(ISNA($N217)),INDEX(Entrada!$C$53:$N$372,$N217,S$2),0)</f>
        <v>0</v>
      </c>
      <c r="T217">
        <f>IF(NOT(ISNA($N217)),INDEX(Entrada!$C$53:$N$372,$N217,T$2),0)</f>
        <v>0</v>
      </c>
      <c r="U217">
        <f>IF(NOT(ISNA($N217)),INDEX(Entrada!$C$53:$N$372,$N217,U$2),0)</f>
        <v>0</v>
      </c>
      <c r="V217" s="192">
        <f>IF(NOT(ISNA($N217)),INDEX(Entrada!$C$53:$N$372,$N217,V$2),0)</f>
        <v>0</v>
      </c>
      <c r="W217" s="192">
        <f>IF(NOT(ISNA($N217)),INDEX(Entrada!$C$53:$N$372,$N217,W$2),0)</f>
        <v>0</v>
      </c>
      <c r="X217" s="192">
        <f>IF(NOT(ISNA($N217)),INDEX(Entrada!$C$53:$N$372,$N217,X$2),0)</f>
        <v>0</v>
      </c>
      <c r="Y217" s="192">
        <f>IF(NOT(ISNA($N217)),INDEX(Entrada!$C$53:$N$372,$N217,Y$2),0)</f>
        <v>0</v>
      </c>
      <c r="Z217" s="192">
        <f>IF(NOT(ISNA($N217)),INDEX(Entrada!$C$53:$N$372,$N217,Z$2),0)</f>
        <v>0</v>
      </c>
      <c r="AA217" s="259">
        <f>IF(AND(NOT(_incrementaisPassadas),
      OR(
       AND(_semanaAtual&gt;Prevs!D$6,_tipo="Semanal"),
       AND(_mes&gt;AA$2,_tipo="Mensal")
      )), 0,
IF($G217&gt;0,INDEX($O$4:$Z$323,$G217,O$2),0)+IF($H217&gt;0,INDEX($O$4:$Z$323,$H217,O$2),0)+IF($I217&gt;0,INDEX($O$4:$Z$323,$I217,O$2),0)+IF($J217&gt;0,INDEX($O$4:$Z$323,$J217,O$2),0)+IF($K217&gt;0,INDEX($O$4:$Z$323,$K217,O$2),0)+IF($L217&gt;0,INDEX($O$4:$Z$323,$L217,O$2),0))</f>
        <v>0</v>
      </c>
      <c r="AB217" s="259">
        <f>IF(AND(NOT(_incrementaisPassadas),
      OR(
       AND(_semanaAtual&gt;Prevs!E$6,_tipo="Semanal"),
       AND(_mes&gt;AB$2,_tipo="Mensal")
      )), 0,
IF($G217&gt;0,INDEX($O$4:$Z$323,$G217,P$2),0)+IF($H217&gt;0,INDEX($O$4:$Z$323,$H217,P$2),0)+IF($I217&gt;0,INDEX($O$4:$Z$323,$I217,P$2),0)+IF($J217&gt;0,INDEX($O$4:$Z$323,$J217,P$2),0)+IF($K217&gt;0,INDEX($O$4:$Z$323,$K217,P$2),0)+IF($L217&gt;0,INDEX($O$4:$Z$323,$L217,P$2),0))</f>
        <v>0</v>
      </c>
      <c r="AC217" s="259">
        <f>IF(AND(NOT(_incrementaisPassadas),
      OR(
       AND(_semanaAtual&gt;Prevs!F$6,_tipo="Semanal"),
       AND(_mes&gt;AC$2,_tipo="Mensal")
      )), 0,
IF($G217&gt;0,INDEX($O$4:$Z$323,$G217,Q$2),0)+IF($H217&gt;0,INDEX($O$4:$Z$323,$H217,Q$2),0)+IF($I217&gt;0,INDEX($O$4:$Z$323,$I217,Q$2),0)+IF($J217&gt;0,INDEX($O$4:$Z$323,$J217,Q$2),0)+IF($K217&gt;0,INDEX($O$4:$Z$323,$K217,Q$2),0)+IF($L217&gt;0,INDEX($O$4:$Z$323,$L217,Q$2),0))</f>
        <v>0</v>
      </c>
      <c r="AD217" s="259">
        <f>IF(AND(NOT(_incrementaisPassadas),
      OR(
       AND(_semanaAtual&gt;Prevs!G$6,_tipo="Semanal"),
       AND(_mes&gt;AD$2,_tipo="Mensal")
      )), 0,
IF($G217&gt;0,INDEX($O$4:$Z$323,$G217,R$2),0)+IF($H217&gt;0,INDEX($O$4:$Z$323,$H217,R$2),0)+IF($I217&gt;0,INDEX($O$4:$Z$323,$I217,R$2),0)+IF($J217&gt;0,INDEX($O$4:$Z$323,$J217,R$2),0)+IF($K217&gt;0,INDEX($O$4:$Z$323,$K217,R$2),0)+IF($L217&gt;0,INDEX($O$4:$Z$323,$L217,R$2),0))</f>
        <v>0</v>
      </c>
      <c r="AE217" s="259">
        <f>IF(AND(NOT(_incrementaisPassadas),
      OR(
       AND(_semanaAtual&gt;Prevs!H$6,_tipo="Semanal"),
       AND(_mes&gt;AE$2,_tipo="Mensal")
      )), 0,
IF($G217&gt;0,INDEX($O$4:$Z$323,$G217,S$2),0)+IF($H217&gt;0,INDEX($O$4:$Z$323,$H217,S$2),0)+IF($I217&gt;0,INDEX($O$4:$Z$323,$I217,S$2),0)+IF($J217&gt;0,INDEX($O$4:$Z$323,$J217,S$2),0)+IF($K217&gt;0,INDEX($O$4:$Z$323,$K217,S$2),0)+IF($L217&gt;0,INDEX($O$4:$Z$323,$L217,S$2),0))</f>
        <v>0</v>
      </c>
      <c r="AF217" s="259">
        <f>IF(AND(NOT(_incrementaisPassadas),
      OR(
       AND(_semanaAtual&gt;Prevs!I$6,_tipo="Semanal"),
       AND(_mes&gt;AF$2,_tipo="Mensal")
      )), 0,
IF($G217&gt;0,INDEX($O$4:$Z$323,$G217,T$2),0)+IF($H217&gt;0,INDEX($O$4:$Z$323,$H217,T$2),0)+IF($I217&gt;0,INDEX($O$4:$Z$323,$I217,T$2),0)+IF($J217&gt;0,INDEX($O$4:$Z$323,$J217,T$2),0)+IF($K217&gt;0,INDEX($O$4:$Z$323,$K217,T$2),0)+IF($L217&gt;0,INDEX($O$4:$Z$323,$L217,T$2),0))</f>
        <v>0</v>
      </c>
      <c r="AG217" s="259">
        <f>IF(AND(NOT(_incrementaisPassadas),
      OR(
       AND(_semanaAtual&gt;Prevs!J$6,_tipo="Semanal"),
       AND(_mes&gt;AG$2,_tipo="Mensal")
      )), 0,
IF($G217&gt;0,INDEX($O$4:$Z$323,$G217,U$2),0)+IF($H217&gt;0,INDEX($O$4:$Z$323,$H217,U$2),0)+IF($I217&gt;0,INDEX($O$4:$Z$323,$I217,U$2),0)+IF($J217&gt;0,INDEX($O$4:$Z$323,$J217,U$2),0)+IF($K217&gt;0,INDEX($O$4:$Z$323,$K217,U$2),0)+IF($L217&gt;0,INDEX($O$4:$Z$323,$L217,U$2),0))</f>
        <v>0</v>
      </c>
      <c r="AH217" s="259">
        <f>IF(AND(NOT(_incrementaisPassadas),
      OR(
       AND(_semanaAtual&gt;Prevs!K$6,_tipo="Semanal"),
       AND(_mes&gt;AH$2,_tipo="Mensal")
      )), 0,
IF($G217&gt;0,INDEX($O$4:$Z$323,$G217,V$2),0)+IF($H217&gt;0,INDEX($O$4:$Z$323,$H217,V$2),0)+IF($I217&gt;0,INDEX($O$4:$Z$323,$I217,V$2),0)+IF($J217&gt;0,INDEX($O$4:$Z$323,$J217,V$2),0)+IF($K217&gt;0,INDEX($O$4:$Z$323,$K217,V$2),0)+IF($L217&gt;0,INDEX($O$4:$Z$323,$L217,V$2),0))</f>
        <v>0</v>
      </c>
      <c r="AI217" s="259">
        <f>IF(AND(NOT(_incrementaisPassadas),
      OR(
       AND(_semanaAtual&gt;Prevs!L$6,_tipo="Semanal"),
       AND(_mes&gt;AI$2,_tipo="Mensal")
      )), 0,
IF($G217&gt;0,INDEX($O$4:$Z$323,$G217,W$2),0)+IF($H217&gt;0,INDEX($O$4:$Z$323,$H217,W$2),0)+IF($I217&gt;0,INDEX($O$4:$Z$323,$I217,W$2),0)+IF($J217&gt;0,INDEX($O$4:$Z$323,$J217,W$2),0)+IF($K217&gt;0,INDEX($O$4:$Z$323,$K217,W$2),0)+IF($L217&gt;0,INDEX($O$4:$Z$323,$L217,W$2),0))</f>
        <v>0</v>
      </c>
      <c r="AJ217" s="259">
        <f>IF(AND(NOT(_incrementaisPassadas),
      OR(
       AND(_semanaAtual&gt;Prevs!M$6,_tipo="Semanal"),
       AND(_mes&gt;AJ$2,_tipo="Mensal")
      )), 0,
IF($G217&gt;0,INDEX($O$4:$Z$323,$G217,X$2),0)+IF($H217&gt;0,INDEX($O$4:$Z$323,$H217,X$2),0)+IF($I217&gt;0,INDEX($O$4:$Z$323,$I217,X$2),0)+IF($J217&gt;0,INDEX($O$4:$Z$323,$J217,X$2),0)+IF($K217&gt;0,INDEX($O$4:$Z$323,$K217,X$2),0)+IF($L217&gt;0,INDEX($O$4:$Z$323,$L217,X$2),0))</f>
        <v>0</v>
      </c>
      <c r="AK217" s="259">
        <f>IF(AND(NOT(_incrementaisPassadas),
      OR(
       AND(_semanaAtual&gt;Prevs!N$6,_tipo="Semanal"),
       AND(_mes&gt;AK$2,_tipo="Mensal")
      )), 0,
IF($G217&gt;0,INDEX($O$4:$Z$323,$G217,Y$2),0)+IF($H217&gt;0,INDEX($O$4:$Z$323,$H217,Y$2),0)+IF($I217&gt;0,INDEX($O$4:$Z$323,$I217,Y$2),0)+IF($J217&gt;0,INDEX($O$4:$Z$323,$J217,Y$2),0)+IF($K217&gt;0,INDEX($O$4:$Z$323,$K217,Y$2),0)+IF($L217&gt;0,INDEX($O$4:$Z$323,$L217,Y$2),0))</f>
        <v>0</v>
      </c>
      <c r="AL217" s="259">
        <f>IF(AND(NOT(_incrementaisPassadas),
      OR(
       AND(_semanaAtual&gt;Prevs!O$6,_tipo="Semanal"),
       AND(_mes&gt;AL$2,_tipo="Mensal")
      )), 0,
IF($G217&gt;0,INDEX($O$4:$Z$323,$G217,Z$2),0)+IF($H217&gt;0,INDEX($O$4:$Z$323,$H217,Z$2),0)+IF($I217&gt;0,INDEX($O$4:$Z$323,$I217,Z$2),0)+IF($J217&gt;0,INDEX($O$4:$Z$323,$J217,Z$2),0)+IF($K217&gt;0,INDEX($O$4:$Z$323,$K217,Z$2),0)+IF($L217&gt;0,INDEX($O$4:$Z$323,$L217,Z$2),0))</f>
        <v>0</v>
      </c>
      <c r="AM217" s="113">
        <f t="shared" si="36"/>
        <v>0</v>
      </c>
      <c r="AN217">
        <f t="shared" si="37"/>
        <v>0</v>
      </c>
      <c r="AO217">
        <f t="shared" si="38"/>
        <v>0</v>
      </c>
      <c r="AP217">
        <f t="shared" si="39"/>
        <v>0</v>
      </c>
      <c r="AQ217">
        <f t="shared" si="40"/>
        <v>0</v>
      </c>
      <c r="AR217">
        <f t="shared" si="41"/>
        <v>0</v>
      </c>
      <c r="AS217">
        <f t="shared" si="42"/>
        <v>0</v>
      </c>
      <c r="AT217">
        <f t="shared" si="43"/>
        <v>0</v>
      </c>
      <c r="AU217">
        <f t="shared" si="44"/>
        <v>0</v>
      </c>
      <c r="AV217">
        <f t="shared" si="45"/>
        <v>0</v>
      </c>
      <c r="AW217">
        <f t="shared" si="46"/>
        <v>0</v>
      </c>
      <c r="AX217">
        <f t="shared" si="47"/>
        <v>0</v>
      </c>
    </row>
    <row r="218" spans="1:56" hidden="1" x14ac:dyDescent="0.25">
      <c r="A218" s="113">
        <v>215</v>
      </c>
      <c r="B218" s="176" t="s">
        <v>187</v>
      </c>
      <c r="C218" s="113">
        <v>1931</v>
      </c>
      <c r="D218" s="113">
        <v>2013</v>
      </c>
      <c r="E218" s="177" t="s">
        <v>17</v>
      </c>
      <c r="F218" s="177" t="s">
        <v>396</v>
      </c>
      <c r="G218" s="357"/>
      <c r="H218" s="357"/>
      <c r="N218" s="113">
        <f>MATCH(A218,Entrada!$A$53:$A$372,0)</f>
        <v>215</v>
      </c>
      <c r="O218">
        <f>IF(NOT(ISNA($N218)),INDEX(Entrada!$C$53:$N$372,$N218,O$2),0)</f>
        <v>184</v>
      </c>
      <c r="P218">
        <f>IF(NOT(ISNA($N218)),INDEX(Entrada!$C$53:$N$372,$N218,P$2),0)</f>
        <v>238</v>
      </c>
      <c r="Q218">
        <f>IF(NOT(ISNA($N218)),INDEX(Entrada!$C$53:$N$372,$N218,Q$2),0)</f>
        <v>180</v>
      </c>
      <c r="R218">
        <f>IF(NOT(ISNA($N218)),INDEX(Entrada!$C$53:$N$372,$N218,R$2),0)</f>
        <v>188</v>
      </c>
      <c r="S218">
        <f>IF(NOT(ISNA($N218)),INDEX(Entrada!$C$53:$N$372,$N218,S$2),0)</f>
        <v>252</v>
      </c>
      <c r="T218">
        <f>IF(NOT(ISNA($N218)),INDEX(Entrada!$C$53:$N$372,$N218,T$2),0)</f>
        <v>289</v>
      </c>
      <c r="U218">
        <f>IF(NOT(ISNA($N218)),INDEX(Entrada!$C$53:$N$372,$N218,U$2),0)</f>
        <v>364</v>
      </c>
      <c r="V218" s="192">
        <f>IF(NOT(ISNA($N218)),INDEX(Entrada!$C$53:$N$372,$N218,V$2),0)</f>
        <v>377</v>
      </c>
      <c r="W218" s="192">
        <f>IF(NOT(ISNA($N218)),INDEX(Entrada!$C$53:$N$372,$N218,W$2),0)</f>
        <v>436</v>
      </c>
      <c r="X218" s="192">
        <f>IF(NOT(ISNA($N218)),INDEX(Entrada!$C$53:$N$372,$N218,X$2),0)</f>
        <v>396</v>
      </c>
      <c r="Y218" s="192">
        <f>IF(NOT(ISNA($N218)),INDEX(Entrada!$C$53:$N$372,$N218,Y$2),0)</f>
        <v>235</v>
      </c>
      <c r="Z218" s="192">
        <f>IF(NOT(ISNA($N218)),INDEX(Entrada!$C$53:$N$372,$N218,Z$2),0)</f>
        <v>189</v>
      </c>
      <c r="AA218" s="259">
        <f>IF(AND(NOT(_incrementaisPassadas),
      OR(
       AND(_semanaAtual&gt;Prevs!D$6,_tipo="Semanal"),
       AND(_mes&gt;AA$2,_tipo="Mensal")
      )), 0,
IF($G218&gt;0,INDEX($O$4:$Z$323,$G218,O$2),0)+IF($H218&gt;0,INDEX($O$4:$Z$323,$H218,O$2),0)+IF($I218&gt;0,INDEX($O$4:$Z$323,$I218,O$2),0)+IF($J218&gt;0,INDEX($O$4:$Z$323,$J218,O$2),0)+IF($K218&gt;0,INDEX($O$4:$Z$323,$K218,O$2),0)+IF($L218&gt;0,INDEX($O$4:$Z$323,$L218,O$2),0))</f>
        <v>0</v>
      </c>
      <c r="AB218" s="259">
        <f>IF(AND(NOT(_incrementaisPassadas),
      OR(
       AND(_semanaAtual&gt;Prevs!E$6,_tipo="Semanal"),
       AND(_mes&gt;AB$2,_tipo="Mensal")
      )), 0,
IF($G218&gt;0,INDEX($O$4:$Z$323,$G218,P$2),0)+IF($H218&gt;0,INDEX($O$4:$Z$323,$H218,P$2),0)+IF($I218&gt;0,INDEX($O$4:$Z$323,$I218,P$2),0)+IF($J218&gt;0,INDEX($O$4:$Z$323,$J218,P$2),0)+IF($K218&gt;0,INDEX($O$4:$Z$323,$K218,P$2),0)+IF($L218&gt;0,INDEX($O$4:$Z$323,$L218,P$2),0))</f>
        <v>0</v>
      </c>
      <c r="AC218" s="259">
        <f>IF(AND(NOT(_incrementaisPassadas),
      OR(
       AND(_semanaAtual&gt;Prevs!F$6,_tipo="Semanal"),
       AND(_mes&gt;AC$2,_tipo="Mensal")
      )), 0,
IF($G218&gt;0,INDEX($O$4:$Z$323,$G218,Q$2),0)+IF($H218&gt;0,INDEX($O$4:$Z$323,$H218,Q$2),0)+IF($I218&gt;0,INDEX($O$4:$Z$323,$I218,Q$2),0)+IF($J218&gt;0,INDEX($O$4:$Z$323,$J218,Q$2),0)+IF($K218&gt;0,INDEX($O$4:$Z$323,$K218,Q$2),0)+IF($L218&gt;0,INDEX($O$4:$Z$323,$L218,Q$2),0))</f>
        <v>0</v>
      </c>
      <c r="AD218" s="259">
        <f>IF(AND(NOT(_incrementaisPassadas),
      OR(
       AND(_semanaAtual&gt;Prevs!G$6,_tipo="Semanal"),
       AND(_mes&gt;AD$2,_tipo="Mensal")
      )), 0,
IF($G218&gt;0,INDEX($O$4:$Z$323,$G218,R$2),0)+IF($H218&gt;0,INDEX($O$4:$Z$323,$H218,R$2),0)+IF($I218&gt;0,INDEX($O$4:$Z$323,$I218,R$2),0)+IF($J218&gt;0,INDEX($O$4:$Z$323,$J218,R$2),0)+IF($K218&gt;0,INDEX($O$4:$Z$323,$K218,R$2),0)+IF($L218&gt;0,INDEX($O$4:$Z$323,$L218,R$2),0))</f>
        <v>0</v>
      </c>
      <c r="AE218" s="259">
        <f>IF(AND(NOT(_incrementaisPassadas),
      OR(
       AND(_semanaAtual&gt;Prevs!H$6,_tipo="Semanal"),
       AND(_mes&gt;AE$2,_tipo="Mensal")
      )), 0,
IF($G218&gt;0,INDEX($O$4:$Z$323,$G218,S$2),0)+IF($H218&gt;0,INDEX($O$4:$Z$323,$H218,S$2),0)+IF($I218&gt;0,INDEX($O$4:$Z$323,$I218,S$2),0)+IF($J218&gt;0,INDEX($O$4:$Z$323,$J218,S$2),0)+IF($K218&gt;0,INDEX($O$4:$Z$323,$K218,S$2),0)+IF($L218&gt;0,INDEX($O$4:$Z$323,$L218,S$2),0))</f>
        <v>0</v>
      </c>
      <c r="AF218" s="259">
        <f>IF(AND(NOT(_incrementaisPassadas),
      OR(
       AND(_semanaAtual&gt;Prevs!I$6,_tipo="Semanal"),
       AND(_mes&gt;AF$2,_tipo="Mensal")
      )), 0,
IF($G218&gt;0,INDEX($O$4:$Z$323,$G218,T$2),0)+IF($H218&gt;0,INDEX($O$4:$Z$323,$H218,T$2),0)+IF($I218&gt;0,INDEX($O$4:$Z$323,$I218,T$2),0)+IF($J218&gt;0,INDEX($O$4:$Z$323,$J218,T$2),0)+IF($K218&gt;0,INDEX($O$4:$Z$323,$K218,T$2),0)+IF($L218&gt;0,INDEX($O$4:$Z$323,$L218,T$2),0))</f>
        <v>0</v>
      </c>
      <c r="AG218" s="259">
        <f>IF(AND(NOT(_incrementaisPassadas),
      OR(
       AND(_semanaAtual&gt;Prevs!J$6,_tipo="Semanal"),
       AND(_mes&gt;AG$2,_tipo="Mensal")
      )), 0,
IF($G218&gt;0,INDEX($O$4:$Z$323,$G218,U$2),0)+IF($H218&gt;0,INDEX($O$4:$Z$323,$H218,U$2),0)+IF($I218&gt;0,INDEX($O$4:$Z$323,$I218,U$2),0)+IF($J218&gt;0,INDEX($O$4:$Z$323,$J218,U$2),0)+IF($K218&gt;0,INDEX($O$4:$Z$323,$K218,U$2),0)+IF($L218&gt;0,INDEX($O$4:$Z$323,$L218,U$2),0))</f>
        <v>0</v>
      </c>
      <c r="AH218" s="259">
        <f>IF(AND(NOT(_incrementaisPassadas),
      OR(
       AND(_semanaAtual&gt;Prevs!K$6,_tipo="Semanal"),
       AND(_mes&gt;AH$2,_tipo="Mensal")
      )), 0,
IF($G218&gt;0,INDEX($O$4:$Z$323,$G218,V$2),0)+IF($H218&gt;0,INDEX($O$4:$Z$323,$H218,V$2),0)+IF($I218&gt;0,INDEX($O$4:$Z$323,$I218,V$2),0)+IF($J218&gt;0,INDEX($O$4:$Z$323,$J218,V$2),0)+IF($K218&gt;0,INDEX($O$4:$Z$323,$K218,V$2),0)+IF($L218&gt;0,INDEX($O$4:$Z$323,$L218,V$2),0))</f>
        <v>0</v>
      </c>
      <c r="AI218" s="259">
        <f>IF(AND(NOT(_incrementaisPassadas),
      OR(
       AND(_semanaAtual&gt;Prevs!L$6,_tipo="Semanal"),
       AND(_mes&gt;AI$2,_tipo="Mensal")
      )), 0,
IF($G218&gt;0,INDEX($O$4:$Z$323,$G218,W$2),0)+IF($H218&gt;0,INDEX($O$4:$Z$323,$H218,W$2),0)+IF($I218&gt;0,INDEX($O$4:$Z$323,$I218,W$2),0)+IF($J218&gt;0,INDEX($O$4:$Z$323,$J218,W$2),0)+IF($K218&gt;0,INDEX($O$4:$Z$323,$K218,W$2),0)+IF($L218&gt;0,INDEX($O$4:$Z$323,$L218,W$2),0))</f>
        <v>0</v>
      </c>
      <c r="AJ218" s="259">
        <f>IF(AND(NOT(_incrementaisPassadas),
      OR(
       AND(_semanaAtual&gt;Prevs!M$6,_tipo="Semanal"),
       AND(_mes&gt;AJ$2,_tipo="Mensal")
      )), 0,
IF($G218&gt;0,INDEX($O$4:$Z$323,$G218,X$2),0)+IF($H218&gt;0,INDEX($O$4:$Z$323,$H218,X$2),0)+IF($I218&gt;0,INDEX($O$4:$Z$323,$I218,X$2),0)+IF($J218&gt;0,INDEX($O$4:$Z$323,$J218,X$2),0)+IF($K218&gt;0,INDEX($O$4:$Z$323,$K218,X$2),0)+IF($L218&gt;0,INDEX($O$4:$Z$323,$L218,X$2),0))</f>
        <v>0</v>
      </c>
      <c r="AK218" s="259">
        <f>IF(AND(NOT(_incrementaisPassadas),
      OR(
       AND(_semanaAtual&gt;Prevs!N$6,_tipo="Semanal"),
       AND(_mes&gt;AK$2,_tipo="Mensal")
      )), 0,
IF($G218&gt;0,INDEX($O$4:$Z$323,$G218,Y$2),0)+IF($H218&gt;0,INDEX($O$4:$Z$323,$H218,Y$2),0)+IF($I218&gt;0,INDEX($O$4:$Z$323,$I218,Y$2),0)+IF($J218&gt;0,INDEX($O$4:$Z$323,$J218,Y$2),0)+IF($K218&gt;0,INDEX($O$4:$Z$323,$K218,Y$2),0)+IF($L218&gt;0,INDEX($O$4:$Z$323,$L218,Y$2),0))</f>
        <v>0</v>
      </c>
      <c r="AL218" s="259">
        <f>IF(AND(NOT(_incrementaisPassadas),
      OR(
       AND(_semanaAtual&gt;Prevs!O$6,_tipo="Semanal"),
       AND(_mes&gt;AL$2,_tipo="Mensal")
      )), 0,
IF($G218&gt;0,INDEX($O$4:$Z$323,$G218,Z$2),0)+IF($H218&gt;0,INDEX($O$4:$Z$323,$H218,Z$2),0)+IF($I218&gt;0,INDEX($O$4:$Z$323,$I218,Z$2),0)+IF($J218&gt;0,INDEX($O$4:$Z$323,$J218,Z$2),0)+IF($K218&gt;0,INDEX($O$4:$Z$323,$K218,Z$2),0)+IF($L218&gt;0,INDEX($O$4:$Z$323,$L218,Z$2),0))</f>
        <v>0</v>
      </c>
      <c r="AM218" s="113">
        <f t="shared" si="36"/>
        <v>184</v>
      </c>
      <c r="AN218">
        <f t="shared" si="37"/>
        <v>238</v>
      </c>
      <c r="AO218">
        <f t="shared" si="38"/>
        <v>180</v>
      </c>
      <c r="AP218">
        <f t="shared" si="39"/>
        <v>188</v>
      </c>
      <c r="AQ218">
        <f t="shared" si="40"/>
        <v>252</v>
      </c>
      <c r="AR218">
        <f t="shared" si="41"/>
        <v>289</v>
      </c>
      <c r="AS218">
        <f t="shared" si="42"/>
        <v>364</v>
      </c>
      <c r="AT218">
        <f t="shared" si="43"/>
        <v>377</v>
      </c>
      <c r="AU218">
        <f t="shared" si="44"/>
        <v>436</v>
      </c>
      <c r="AV218">
        <f t="shared" si="45"/>
        <v>396</v>
      </c>
      <c r="AW218">
        <f t="shared" si="46"/>
        <v>235</v>
      </c>
      <c r="AX218">
        <f t="shared" si="47"/>
        <v>189</v>
      </c>
    </row>
    <row r="219" spans="1:56" hidden="1" x14ac:dyDescent="0.25">
      <c r="A219" s="113">
        <v>216</v>
      </c>
      <c r="B219" s="176" t="s">
        <v>189</v>
      </c>
      <c r="C219" s="113">
        <v>1931</v>
      </c>
      <c r="D219" s="113">
        <v>2013</v>
      </c>
      <c r="E219" s="177" t="s">
        <v>17</v>
      </c>
      <c r="F219" s="177" t="s">
        <v>324</v>
      </c>
      <c r="G219" s="357"/>
      <c r="H219" s="357"/>
      <c r="N219" s="113">
        <f>MATCH(A219,Entrada!$A$53:$A$372,0)</f>
        <v>216</v>
      </c>
      <c r="O219">
        <f>IF(NOT(ISNA($N219)),INDEX(Entrada!$C$53:$N$372,$N219,O$2),0)</f>
        <v>233</v>
      </c>
      <c r="P219">
        <f>IF(NOT(ISNA($N219)),INDEX(Entrada!$C$53:$N$372,$N219,P$2),0)</f>
        <v>286</v>
      </c>
      <c r="Q219">
        <f>IF(NOT(ISNA($N219)),INDEX(Entrada!$C$53:$N$372,$N219,Q$2),0)</f>
        <v>232</v>
      </c>
      <c r="R219">
        <f>IF(NOT(ISNA($N219)),INDEX(Entrada!$C$53:$N$372,$N219,R$2),0)</f>
        <v>213</v>
      </c>
      <c r="S219">
        <f>IF(NOT(ISNA($N219)),INDEX(Entrada!$C$53:$N$372,$N219,S$2),0)</f>
        <v>282</v>
      </c>
      <c r="T219">
        <f>IF(NOT(ISNA($N219)),INDEX(Entrada!$C$53:$N$372,$N219,T$2),0)</f>
        <v>317</v>
      </c>
      <c r="U219">
        <f>IF(NOT(ISNA($N219)),INDEX(Entrada!$C$53:$N$372,$N219,U$2),0)</f>
        <v>376</v>
      </c>
      <c r="V219" s="192">
        <f>IF(NOT(ISNA($N219)),INDEX(Entrada!$C$53:$N$372,$N219,V$2),0)</f>
        <v>381</v>
      </c>
      <c r="W219" s="192">
        <f>IF(NOT(ISNA($N219)),INDEX(Entrada!$C$53:$N$372,$N219,W$2),0)</f>
        <v>460</v>
      </c>
      <c r="X219" s="192">
        <f>IF(NOT(ISNA($N219)),INDEX(Entrada!$C$53:$N$372,$N219,X$2),0)</f>
        <v>490</v>
      </c>
      <c r="Y219" s="192">
        <f>IF(NOT(ISNA($N219)),INDEX(Entrada!$C$53:$N$372,$N219,Y$2),0)</f>
        <v>315</v>
      </c>
      <c r="Z219" s="192">
        <f>IF(NOT(ISNA($N219)),INDEX(Entrada!$C$53:$N$372,$N219,Z$2),0)</f>
        <v>227</v>
      </c>
      <c r="AA219" s="259">
        <f>IF(AND(NOT(_incrementaisPassadas),
      OR(
       AND(_semanaAtual&gt;Prevs!D$6,_tipo="Semanal"),
       AND(_mes&gt;AA$2,_tipo="Mensal")
      )), 0,
IF($G219&gt;0,INDEX($O$4:$Z$323,$G219,O$2),0)+IF($H219&gt;0,INDEX($O$4:$Z$323,$H219,O$2),0)+IF($I219&gt;0,INDEX($O$4:$Z$323,$I219,O$2),0)+IF($J219&gt;0,INDEX($O$4:$Z$323,$J219,O$2),0)+IF($K219&gt;0,INDEX($O$4:$Z$323,$K219,O$2),0)+IF($L219&gt;0,INDEX($O$4:$Z$323,$L219,O$2),0))</f>
        <v>0</v>
      </c>
      <c r="AB219" s="259">
        <f>IF(AND(NOT(_incrementaisPassadas),
      OR(
       AND(_semanaAtual&gt;Prevs!E$6,_tipo="Semanal"),
       AND(_mes&gt;AB$2,_tipo="Mensal")
      )), 0,
IF($G219&gt;0,INDEX($O$4:$Z$323,$G219,P$2),0)+IF($H219&gt;0,INDEX($O$4:$Z$323,$H219,P$2),0)+IF($I219&gt;0,INDEX($O$4:$Z$323,$I219,P$2),0)+IF($J219&gt;0,INDEX($O$4:$Z$323,$J219,P$2),0)+IF($K219&gt;0,INDEX($O$4:$Z$323,$K219,P$2),0)+IF($L219&gt;0,INDEX($O$4:$Z$323,$L219,P$2),0))</f>
        <v>0</v>
      </c>
      <c r="AC219" s="259">
        <f>IF(AND(NOT(_incrementaisPassadas),
      OR(
       AND(_semanaAtual&gt;Prevs!F$6,_tipo="Semanal"),
       AND(_mes&gt;AC$2,_tipo="Mensal")
      )), 0,
IF($G219&gt;0,INDEX($O$4:$Z$323,$G219,Q$2),0)+IF($H219&gt;0,INDEX($O$4:$Z$323,$H219,Q$2),0)+IF($I219&gt;0,INDEX($O$4:$Z$323,$I219,Q$2),0)+IF($J219&gt;0,INDEX($O$4:$Z$323,$J219,Q$2),0)+IF($K219&gt;0,INDEX($O$4:$Z$323,$K219,Q$2),0)+IF($L219&gt;0,INDEX($O$4:$Z$323,$L219,Q$2),0))</f>
        <v>0</v>
      </c>
      <c r="AD219" s="259">
        <f>IF(AND(NOT(_incrementaisPassadas),
      OR(
       AND(_semanaAtual&gt;Prevs!G$6,_tipo="Semanal"),
       AND(_mes&gt;AD$2,_tipo="Mensal")
      )), 0,
IF($G219&gt;0,INDEX($O$4:$Z$323,$G219,R$2),0)+IF($H219&gt;0,INDEX($O$4:$Z$323,$H219,R$2),0)+IF($I219&gt;0,INDEX($O$4:$Z$323,$I219,R$2),0)+IF($J219&gt;0,INDEX($O$4:$Z$323,$J219,R$2),0)+IF($K219&gt;0,INDEX($O$4:$Z$323,$K219,R$2),0)+IF($L219&gt;0,INDEX($O$4:$Z$323,$L219,R$2),0))</f>
        <v>0</v>
      </c>
      <c r="AE219" s="259">
        <f>IF(AND(NOT(_incrementaisPassadas),
      OR(
       AND(_semanaAtual&gt;Prevs!H$6,_tipo="Semanal"),
       AND(_mes&gt;AE$2,_tipo="Mensal")
      )), 0,
IF($G219&gt;0,INDEX($O$4:$Z$323,$G219,S$2),0)+IF($H219&gt;0,INDEX($O$4:$Z$323,$H219,S$2),0)+IF($I219&gt;0,INDEX($O$4:$Z$323,$I219,S$2),0)+IF($J219&gt;0,INDEX($O$4:$Z$323,$J219,S$2),0)+IF($K219&gt;0,INDEX($O$4:$Z$323,$K219,S$2),0)+IF($L219&gt;0,INDEX($O$4:$Z$323,$L219,S$2),0))</f>
        <v>0</v>
      </c>
      <c r="AF219" s="259">
        <f>IF(AND(NOT(_incrementaisPassadas),
      OR(
       AND(_semanaAtual&gt;Prevs!I$6,_tipo="Semanal"),
       AND(_mes&gt;AF$2,_tipo="Mensal")
      )), 0,
IF($G219&gt;0,INDEX($O$4:$Z$323,$G219,T$2),0)+IF($H219&gt;0,INDEX($O$4:$Z$323,$H219,T$2),0)+IF($I219&gt;0,INDEX($O$4:$Z$323,$I219,T$2),0)+IF($J219&gt;0,INDEX($O$4:$Z$323,$J219,T$2),0)+IF($K219&gt;0,INDEX($O$4:$Z$323,$K219,T$2),0)+IF($L219&gt;0,INDEX($O$4:$Z$323,$L219,T$2),0))</f>
        <v>0</v>
      </c>
      <c r="AG219" s="259">
        <f>IF(AND(NOT(_incrementaisPassadas),
      OR(
       AND(_semanaAtual&gt;Prevs!J$6,_tipo="Semanal"),
       AND(_mes&gt;AG$2,_tipo="Mensal")
      )), 0,
IF($G219&gt;0,INDEX($O$4:$Z$323,$G219,U$2),0)+IF($H219&gt;0,INDEX($O$4:$Z$323,$H219,U$2),0)+IF($I219&gt;0,INDEX($O$4:$Z$323,$I219,U$2),0)+IF($J219&gt;0,INDEX($O$4:$Z$323,$J219,U$2),0)+IF($K219&gt;0,INDEX($O$4:$Z$323,$K219,U$2),0)+IF($L219&gt;0,INDEX($O$4:$Z$323,$L219,U$2),0))</f>
        <v>0</v>
      </c>
      <c r="AH219" s="259">
        <f>IF(AND(NOT(_incrementaisPassadas),
      OR(
       AND(_semanaAtual&gt;Prevs!K$6,_tipo="Semanal"),
       AND(_mes&gt;AH$2,_tipo="Mensal")
      )), 0,
IF($G219&gt;0,INDEX($O$4:$Z$323,$G219,V$2),0)+IF($H219&gt;0,INDEX($O$4:$Z$323,$H219,V$2),0)+IF($I219&gt;0,INDEX($O$4:$Z$323,$I219,V$2),0)+IF($J219&gt;0,INDEX($O$4:$Z$323,$J219,V$2),0)+IF($K219&gt;0,INDEX($O$4:$Z$323,$K219,V$2),0)+IF($L219&gt;0,INDEX($O$4:$Z$323,$L219,V$2),0))</f>
        <v>0</v>
      </c>
      <c r="AI219" s="259">
        <f>IF(AND(NOT(_incrementaisPassadas),
      OR(
       AND(_semanaAtual&gt;Prevs!L$6,_tipo="Semanal"),
       AND(_mes&gt;AI$2,_tipo="Mensal")
      )), 0,
IF($G219&gt;0,INDEX($O$4:$Z$323,$G219,W$2),0)+IF($H219&gt;0,INDEX($O$4:$Z$323,$H219,W$2),0)+IF($I219&gt;0,INDEX($O$4:$Z$323,$I219,W$2),0)+IF($J219&gt;0,INDEX($O$4:$Z$323,$J219,W$2),0)+IF($K219&gt;0,INDEX($O$4:$Z$323,$K219,W$2),0)+IF($L219&gt;0,INDEX($O$4:$Z$323,$L219,W$2),0))</f>
        <v>0</v>
      </c>
      <c r="AJ219" s="259">
        <f>IF(AND(NOT(_incrementaisPassadas),
      OR(
       AND(_semanaAtual&gt;Prevs!M$6,_tipo="Semanal"),
       AND(_mes&gt;AJ$2,_tipo="Mensal")
      )), 0,
IF($G219&gt;0,INDEX($O$4:$Z$323,$G219,X$2),0)+IF($H219&gt;0,INDEX($O$4:$Z$323,$H219,X$2),0)+IF($I219&gt;0,INDEX($O$4:$Z$323,$I219,X$2),0)+IF($J219&gt;0,INDEX($O$4:$Z$323,$J219,X$2),0)+IF($K219&gt;0,INDEX($O$4:$Z$323,$K219,X$2),0)+IF($L219&gt;0,INDEX($O$4:$Z$323,$L219,X$2),0))</f>
        <v>0</v>
      </c>
      <c r="AK219" s="259">
        <f>IF(AND(NOT(_incrementaisPassadas),
      OR(
       AND(_semanaAtual&gt;Prevs!N$6,_tipo="Semanal"),
       AND(_mes&gt;AK$2,_tipo="Mensal")
      )), 0,
IF($G219&gt;0,INDEX($O$4:$Z$323,$G219,Y$2),0)+IF($H219&gt;0,INDEX($O$4:$Z$323,$H219,Y$2),0)+IF($I219&gt;0,INDEX($O$4:$Z$323,$I219,Y$2),0)+IF($J219&gt;0,INDEX($O$4:$Z$323,$J219,Y$2),0)+IF($K219&gt;0,INDEX($O$4:$Z$323,$K219,Y$2),0)+IF($L219&gt;0,INDEX($O$4:$Z$323,$L219,Y$2),0))</f>
        <v>0</v>
      </c>
      <c r="AL219" s="259">
        <f>IF(AND(NOT(_incrementaisPassadas),
      OR(
       AND(_semanaAtual&gt;Prevs!O$6,_tipo="Semanal"),
       AND(_mes&gt;AL$2,_tipo="Mensal")
      )), 0,
IF($G219&gt;0,INDEX($O$4:$Z$323,$G219,Z$2),0)+IF($H219&gt;0,INDEX($O$4:$Z$323,$H219,Z$2),0)+IF($I219&gt;0,INDEX($O$4:$Z$323,$I219,Z$2),0)+IF($J219&gt;0,INDEX($O$4:$Z$323,$J219,Z$2),0)+IF($K219&gt;0,INDEX($O$4:$Z$323,$K219,Z$2),0)+IF($L219&gt;0,INDEX($O$4:$Z$323,$L219,Z$2),0))</f>
        <v>0</v>
      </c>
      <c r="AM219" s="113">
        <f t="shared" si="36"/>
        <v>233</v>
      </c>
      <c r="AN219">
        <f t="shared" si="37"/>
        <v>286</v>
      </c>
      <c r="AO219">
        <f t="shared" si="38"/>
        <v>232</v>
      </c>
      <c r="AP219">
        <f t="shared" si="39"/>
        <v>213</v>
      </c>
      <c r="AQ219">
        <f t="shared" si="40"/>
        <v>282</v>
      </c>
      <c r="AR219">
        <f t="shared" si="41"/>
        <v>317</v>
      </c>
      <c r="AS219">
        <f t="shared" si="42"/>
        <v>376</v>
      </c>
      <c r="AT219">
        <f t="shared" si="43"/>
        <v>381</v>
      </c>
      <c r="AU219">
        <f t="shared" si="44"/>
        <v>460</v>
      </c>
      <c r="AV219">
        <f t="shared" si="45"/>
        <v>490</v>
      </c>
      <c r="AW219">
        <f t="shared" si="46"/>
        <v>315</v>
      </c>
      <c r="AX219">
        <f t="shared" si="47"/>
        <v>227</v>
      </c>
      <c r="BC219" s="259">
        <v>89</v>
      </c>
    </row>
    <row r="220" spans="1:56" hidden="1" x14ac:dyDescent="0.25">
      <c r="A220" s="113">
        <v>217</v>
      </c>
      <c r="B220" s="176" t="s">
        <v>635</v>
      </c>
      <c r="C220" s="113">
        <v>1931</v>
      </c>
      <c r="D220" s="113">
        <v>2013</v>
      </c>
      <c r="E220" s="177" t="s">
        <v>17</v>
      </c>
      <c r="F220" s="177" t="s">
        <v>396</v>
      </c>
      <c r="G220" s="357"/>
      <c r="H220" s="357"/>
      <c r="N220" s="113">
        <f>MATCH(A220,Entrada!$A$53:$A$372,0)</f>
        <v>217</v>
      </c>
      <c r="O220">
        <f>IF(NOT(ISNA($N220)),INDEX(Entrada!$C$53:$N$372,$N220,O$2),0)</f>
        <v>508</v>
      </c>
      <c r="P220">
        <f>IF(NOT(ISNA($N220)),INDEX(Entrada!$C$53:$N$372,$N220,P$2),0)</f>
        <v>639</v>
      </c>
      <c r="Q220">
        <f>IF(NOT(ISNA($N220)),INDEX(Entrada!$C$53:$N$372,$N220,Q$2),0)</f>
        <v>503</v>
      </c>
      <c r="R220">
        <f>IF(NOT(ISNA($N220)),INDEX(Entrada!$C$53:$N$372,$N220,R$2),0)</f>
        <v>502</v>
      </c>
      <c r="S220">
        <f>IF(NOT(ISNA($N220)),INDEX(Entrada!$C$53:$N$372,$N220,S$2),0)</f>
        <v>681</v>
      </c>
      <c r="T220">
        <f>IF(NOT(ISNA($N220)),INDEX(Entrada!$C$53:$N$372,$N220,T$2),0)</f>
        <v>773</v>
      </c>
      <c r="U220">
        <f>IF(NOT(ISNA($N220)),INDEX(Entrada!$C$53:$N$372,$N220,U$2),0)</f>
        <v>936</v>
      </c>
      <c r="V220" s="192">
        <f>IF(NOT(ISNA($N220)),INDEX(Entrada!$C$53:$N$372,$N220,V$2),0)</f>
        <v>953</v>
      </c>
      <c r="W220" s="192">
        <f>IF(NOT(ISNA($N220)),INDEX(Entrada!$C$53:$N$372,$N220,W$2),0)</f>
        <v>1117</v>
      </c>
      <c r="X220" s="192">
        <f>IF(NOT(ISNA($N220)),INDEX(Entrada!$C$53:$N$372,$N220,X$2),0)</f>
        <v>1124</v>
      </c>
      <c r="Y220" s="192">
        <f>IF(NOT(ISNA($N220)),INDEX(Entrada!$C$53:$N$372,$N220,Y$2),0)</f>
        <v>696</v>
      </c>
      <c r="Z220" s="192">
        <f>IF(NOT(ISNA($N220)),INDEX(Entrada!$C$53:$N$372,$N220,Z$2),0)</f>
        <v>519</v>
      </c>
      <c r="AA220" s="259">
        <f>IF(AND(NOT(_incrementaisPassadas),
      OR(
       AND(_semanaAtual&gt;Prevs!D$6,_tipo="Semanal"),
       AND(_mes&gt;AA$2,_tipo="Mensal")
      )), 0,
IF($G220&gt;0,INDEX($O$4:$Z$323,$G220,O$2),0)+IF($H220&gt;0,INDEX($O$4:$Z$323,$H220,O$2),0)+IF($I220&gt;0,INDEX($O$4:$Z$323,$I220,O$2),0)+IF($J220&gt;0,INDEX($O$4:$Z$323,$J220,O$2),0)+IF($K220&gt;0,INDEX($O$4:$Z$323,$K220,O$2),0)+IF($L220&gt;0,INDEX($O$4:$Z$323,$L220,O$2),0))</f>
        <v>0</v>
      </c>
      <c r="AB220" s="259">
        <f>IF(AND(NOT(_incrementaisPassadas),
      OR(
       AND(_semanaAtual&gt;Prevs!E$6,_tipo="Semanal"),
       AND(_mes&gt;AB$2,_tipo="Mensal")
      )), 0,
IF($G220&gt;0,INDEX($O$4:$Z$323,$G220,P$2),0)+IF($H220&gt;0,INDEX($O$4:$Z$323,$H220,P$2),0)+IF($I220&gt;0,INDEX($O$4:$Z$323,$I220,P$2),0)+IF($J220&gt;0,INDEX($O$4:$Z$323,$J220,P$2),0)+IF($K220&gt;0,INDEX($O$4:$Z$323,$K220,P$2),0)+IF($L220&gt;0,INDEX($O$4:$Z$323,$L220,P$2),0))</f>
        <v>0</v>
      </c>
      <c r="AC220" s="259">
        <f>IF(AND(NOT(_incrementaisPassadas),
      OR(
       AND(_semanaAtual&gt;Prevs!F$6,_tipo="Semanal"),
       AND(_mes&gt;AC$2,_tipo="Mensal")
      )), 0,
IF($G220&gt;0,INDEX($O$4:$Z$323,$G220,Q$2),0)+IF($H220&gt;0,INDEX($O$4:$Z$323,$H220,Q$2),0)+IF($I220&gt;0,INDEX($O$4:$Z$323,$I220,Q$2),0)+IF($J220&gt;0,INDEX($O$4:$Z$323,$J220,Q$2),0)+IF($K220&gt;0,INDEX($O$4:$Z$323,$K220,Q$2),0)+IF($L220&gt;0,INDEX($O$4:$Z$323,$L220,Q$2),0))</f>
        <v>0</v>
      </c>
      <c r="AD220" s="259">
        <f>IF(AND(NOT(_incrementaisPassadas),
      OR(
       AND(_semanaAtual&gt;Prevs!G$6,_tipo="Semanal"),
       AND(_mes&gt;AD$2,_tipo="Mensal")
      )), 0,
IF($G220&gt;0,INDEX($O$4:$Z$323,$G220,R$2),0)+IF($H220&gt;0,INDEX($O$4:$Z$323,$H220,R$2),0)+IF($I220&gt;0,INDEX($O$4:$Z$323,$I220,R$2),0)+IF($J220&gt;0,INDEX($O$4:$Z$323,$J220,R$2),0)+IF($K220&gt;0,INDEX($O$4:$Z$323,$K220,R$2),0)+IF($L220&gt;0,INDEX($O$4:$Z$323,$L220,R$2),0))</f>
        <v>0</v>
      </c>
      <c r="AE220" s="259">
        <f>IF(AND(NOT(_incrementaisPassadas),
      OR(
       AND(_semanaAtual&gt;Prevs!H$6,_tipo="Semanal"),
       AND(_mes&gt;AE$2,_tipo="Mensal")
      )), 0,
IF($G220&gt;0,INDEX($O$4:$Z$323,$G220,S$2),0)+IF($H220&gt;0,INDEX($O$4:$Z$323,$H220,S$2),0)+IF($I220&gt;0,INDEX($O$4:$Z$323,$I220,S$2),0)+IF($J220&gt;0,INDEX($O$4:$Z$323,$J220,S$2),0)+IF($K220&gt;0,INDEX($O$4:$Z$323,$K220,S$2),0)+IF($L220&gt;0,INDEX($O$4:$Z$323,$L220,S$2),0))</f>
        <v>0</v>
      </c>
      <c r="AF220" s="259">
        <f>IF(AND(NOT(_incrementaisPassadas),
      OR(
       AND(_semanaAtual&gt;Prevs!I$6,_tipo="Semanal"),
       AND(_mes&gt;AF$2,_tipo="Mensal")
      )), 0,
IF($G220&gt;0,INDEX($O$4:$Z$323,$G220,T$2),0)+IF($H220&gt;0,INDEX($O$4:$Z$323,$H220,T$2),0)+IF($I220&gt;0,INDEX($O$4:$Z$323,$I220,T$2),0)+IF($J220&gt;0,INDEX($O$4:$Z$323,$J220,T$2),0)+IF($K220&gt;0,INDEX($O$4:$Z$323,$K220,T$2),0)+IF($L220&gt;0,INDEX($O$4:$Z$323,$L220,T$2),0))</f>
        <v>0</v>
      </c>
      <c r="AG220" s="259">
        <f>IF(AND(NOT(_incrementaisPassadas),
      OR(
       AND(_semanaAtual&gt;Prevs!J$6,_tipo="Semanal"),
       AND(_mes&gt;AG$2,_tipo="Mensal")
      )), 0,
IF($G220&gt;0,INDEX($O$4:$Z$323,$G220,U$2),0)+IF($H220&gt;0,INDEX($O$4:$Z$323,$H220,U$2),0)+IF($I220&gt;0,INDEX($O$4:$Z$323,$I220,U$2),0)+IF($J220&gt;0,INDEX($O$4:$Z$323,$J220,U$2),0)+IF($K220&gt;0,INDEX($O$4:$Z$323,$K220,U$2),0)+IF($L220&gt;0,INDEX($O$4:$Z$323,$L220,U$2),0))</f>
        <v>0</v>
      </c>
      <c r="AH220" s="259">
        <f>IF(AND(NOT(_incrementaisPassadas),
      OR(
       AND(_semanaAtual&gt;Prevs!K$6,_tipo="Semanal"),
       AND(_mes&gt;AH$2,_tipo="Mensal")
      )), 0,
IF($G220&gt;0,INDEX($O$4:$Z$323,$G220,V$2),0)+IF($H220&gt;0,INDEX($O$4:$Z$323,$H220,V$2),0)+IF($I220&gt;0,INDEX($O$4:$Z$323,$I220,V$2),0)+IF($J220&gt;0,INDEX($O$4:$Z$323,$J220,V$2),0)+IF($K220&gt;0,INDEX($O$4:$Z$323,$K220,V$2),0)+IF($L220&gt;0,INDEX($O$4:$Z$323,$L220,V$2),0))</f>
        <v>0</v>
      </c>
      <c r="AI220" s="259">
        <f>IF(AND(NOT(_incrementaisPassadas),
      OR(
       AND(_semanaAtual&gt;Prevs!L$6,_tipo="Semanal"),
       AND(_mes&gt;AI$2,_tipo="Mensal")
      )), 0,
IF($G220&gt;0,INDEX($O$4:$Z$323,$G220,W$2),0)+IF($H220&gt;0,INDEX($O$4:$Z$323,$H220,W$2),0)+IF($I220&gt;0,INDEX($O$4:$Z$323,$I220,W$2),0)+IF($J220&gt;0,INDEX($O$4:$Z$323,$J220,W$2),0)+IF($K220&gt;0,INDEX($O$4:$Z$323,$K220,W$2),0)+IF($L220&gt;0,INDEX($O$4:$Z$323,$L220,W$2),0))</f>
        <v>0</v>
      </c>
      <c r="AJ220" s="259">
        <f>IF(AND(NOT(_incrementaisPassadas),
      OR(
       AND(_semanaAtual&gt;Prevs!M$6,_tipo="Semanal"),
       AND(_mes&gt;AJ$2,_tipo="Mensal")
      )), 0,
IF($G220&gt;0,INDEX($O$4:$Z$323,$G220,X$2),0)+IF($H220&gt;0,INDEX($O$4:$Z$323,$H220,X$2),0)+IF($I220&gt;0,INDEX($O$4:$Z$323,$I220,X$2),0)+IF($J220&gt;0,INDEX($O$4:$Z$323,$J220,X$2),0)+IF($K220&gt;0,INDEX($O$4:$Z$323,$K220,X$2),0)+IF($L220&gt;0,INDEX($O$4:$Z$323,$L220,X$2),0))</f>
        <v>0</v>
      </c>
      <c r="AK220" s="259">
        <f>IF(AND(NOT(_incrementaisPassadas),
      OR(
       AND(_semanaAtual&gt;Prevs!N$6,_tipo="Semanal"),
       AND(_mes&gt;AK$2,_tipo="Mensal")
      )), 0,
IF($G220&gt;0,INDEX($O$4:$Z$323,$G220,Y$2),0)+IF($H220&gt;0,INDEX($O$4:$Z$323,$H220,Y$2),0)+IF($I220&gt;0,INDEX($O$4:$Z$323,$I220,Y$2),0)+IF($J220&gt;0,INDEX($O$4:$Z$323,$J220,Y$2),0)+IF($K220&gt;0,INDEX($O$4:$Z$323,$K220,Y$2),0)+IF($L220&gt;0,INDEX($O$4:$Z$323,$L220,Y$2),0))</f>
        <v>0</v>
      </c>
      <c r="AL220" s="259">
        <f>IF(AND(NOT(_incrementaisPassadas),
      OR(
       AND(_semanaAtual&gt;Prevs!O$6,_tipo="Semanal"),
       AND(_mes&gt;AL$2,_tipo="Mensal")
      )), 0,
IF($G220&gt;0,INDEX($O$4:$Z$323,$G220,Z$2),0)+IF($H220&gt;0,INDEX($O$4:$Z$323,$H220,Z$2),0)+IF($I220&gt;0,INDEX($O$4:$Z$323,$I220,Z$2),0)+IF($J220&gt;0,INDEX($O$4:$Z$323,$J220,Z$2),0)+IF($K220&gt;0,INDEX($O$4:$Z$323,$K220,Z$2),0)+IF($L220&gt;0,INDEX($O$4:$Z$323,$L220,Z$2),0))</f>
        <v>0</v>
      </c>
      <c r="AM220" s="113">
        <f t="shared" si="36"/>
        <v>508</v>
      </c>
      <c r="AN220">
        <f t="shared" si="37"/>
        <v>639</v>
      </c>
      <c r="AO220">
        <f t="shared" si="38"/>
        <v>503</v>
      </c>
      <c r="AP220">
        <f t="shared" si="39"/>
        <v>502</v>
      </c>
      <c r="AQ220">
        <f t="shared" si="40"/>
        <v>681</v>
      </c>
      <c r="AR220">
        <f t="shared" si="41"/>
        <v>773</v>
      </c>
      <c r="AS220">
        <f t="shared" si="42"/>
        <v>936</v>
      </c>
      <c r="AT220">
        <f t="shared" si="43"/>
        <v>953</v>
      </c>
      <c r="AU220">
        <f t="shared" si="44"/>
        <v>1117</v>
      </c>
      <c r="AV220">
        <f t="shared" si="45"/>
        <v>1124</v>
      </c>
      <c r="AW220">
        <f t="shared" si="46"/>
        <v>696</v>
      </c>
      <c r="AX220">
        <f t="shared" si="47"/>
        <v>519</v>
      </c>
      <c r="BC220" s="259">
        <v>215</v>
      </c>
      <c r="BD220" s="259">
        <v>216</v>
      </c>
    </row>
    <row r="221" spans="1:56" hidden="1" x14ac:dyDescent="0.25">
      <c r="A221" s="113">
        <v>218</v>
      </c>
      <c r="B221" s="176"/>
      <c r="C221" s="113">
        <v>0</v>
      </c>
      <c r="D221" s="113">
        <v>0</v>
      </c>
      <c r="E221" s="113" t="s">
        <v>686</v>
      </c>
      <c r="F221" s="113" t="s">
        <v>686</v>
      </c>
      <c r="G221" s="357"/>
      <c r="H221" s="357"/>
      <c r="N221" s="113">
        <f>MATCH(A221,Entrada!$A$53:$A$372,0)</f>
        <v>218</v>
      </c>
      <c r="O221">
        <f>IF(NOT(ISNA($N221)),INDEX(Entrada!$C$53:$N$372,$N221,O$2),0)</f>
        <v>0</v>
      </c>
      <c r="P221">
        <f>IF(NOT(ISNA($N221)),INDEX(Entrada!$C$53:$N$372,$N221,P$2),0)</f>
        <v>0</v>
      </c>
      <c r="Q221">
        <f>IF(NOT(ISNA($N221)),INDEX(Entrada!$C$53:$N$372,$N221,Q$2),0)</f>
        <v>0</v>
      </c>
      <c r="R221">
        <f>IF(NOT(ISNA($N221)),INDEX(Entrada!$C$53:$N$372,$N221,R$2),0)</f>
        <v>0</v>
      </c>
      <c r="S221">
        <f>IF(NOT(ISNA($N221)),INDEX(Entrada!$C$53:$N$372,$N221,S$2),0)</f>
        <v>0</v>
      </c>
      <c r="T221">
        <f>IF(NOT(ISNA($N221)),INDEX(Entrada!$C$53:$N$372,$N221,T$2),0)</f>
        <v>0</v>
      </c>
      <c r="U221">
        <f>IF(NOT(ISNA($N221)),INDEX(Entrada!$C$53:$N$372,$N221,U$2),0)</f>
        <v>0</v>
      </c>
      <c r="V221" s="192">
        <f>IF(NOT(ISNA($N221)),INDEX(Entrada!$C$53:$N$372,$N221,V$2),0)</f>
        <v>0</v>
      </c>
      <c r="W221" s="192">
        <f>IF(NOT(ISNA($N221)),INDEX(Entrada!$C$53:$N$372,$N221,W$2),0)</f>
        <v>0</v>
      </c>
      <c r="X221" s="192">
        <f>IF(NOT(ISNA($N221)),INDEX(Entrada!$C$53:$N$372,$N221,X$2),0)</f>
        <v>0</v>
      </c>
      <c r="Y221" s="192">
        <f>IF(NOT(ISNA($N221)),INDEX(Entrada!$C$53:$N$372,$N221,Y$2),0)</f>
        <v>0</v>
      </c>
      <c r="Z221" s="192">
        <f>IF(NOT(ISNA($N221)),INDEX(Entrada!$C$53:$N$372,$N221,Z$2),0)</f>
        <v>0</v>
      </c>
      <c r="AA221" s="259">
        <f>IF(AND(NOT(_incrementaisPassadas),
      OR(
       AND(_semanaAtual&gt;Prevs!D$6,_tipo="Semanal"),
       AND(_mes&gt;AA$2,_tipo="Mensal")
      )), 0,
IF($G221&gt;0,INDEX($O$4:$Z$323,$G221,O$2),0)+IF($H221&gt;0,INDEX($O$4:$Z$323,$H221,O$2),0)+IF($I221&gt;0,INDEX($O$4:$Z$323,$I221,O$2),0)+IF($J221&gt;0,INDEX($O$4:$Z$323,$J221,O$2),0)+IF($K221&gt;0,INDEX($O$4:$Z$323,$K221,O$2),0)+IF($L221&gt;0,INDEX($O$4:$Z$323,$L221,O$2),0))</f>
        <v>0</v>
      </c>
      <c r="AB221" s="259">
        <f>IF(AND(NOT(_incrementaisPassadas),
      OR(
       AND(_semanaAtual&gt;Prevs!E$6,_tipo="Semanal"),
       AND(_mes&gt;AB$2,_tipo="Mensal")
      )), 0,
IF($G221&gt;0,INDEX($O$4:$Z$323,$G221,P$2),0)+IF($H221&gt;0,INDEX($O$4:$Z$323,$H221,P$2),0)+IF($I221&gt;0,INDEX($O$4:$Z$323,$I221,P$2),0)+IF($J221&gt;0,INDEX($O$4:$Z$323,$J221,P$2),0)+IF($K221&gt;0,INDEX($O$4:$Z$323,$K221,P$2),0)+IF($L221&gt;0,INDEX($O$4:$Z$323,$L221,P$2),0))</f>
        <v>0</v>
      </c>
      <c r="AC221" s="259">
        <f>IF(AND(NOT(_incrementaisPassadas),
      OR(
       AND(_semanaAtual&gt;Prevs!F$6,_tipo="Semanal"),
       AND(_mes&gt;AC$2,_tipo="Mensal")
      )), 0,
IF($G221&gt;0,INDEX($O$4:$Z$323,$G221,Q$2),0)+IF($H221&gt;0,INDEX($O$4:$Z$323,$H221,Q$2),0)+IF($I221&gt;0,INDEX($O$4:$Z$323,$I221,Q$2),0)+IF($J221&gt;0,INDEX($O$4:$Z$323,$J221,Q$2),0)+IF($K221&gt;0,INDEX($O$4:$Z$323,$K221,Q$2),0)+IF($L221&gt;0,INDEX($O$4:$Z$323,$L221,Q$2),0))</f>
        <v>0</v>
      </c>
      <c r="AD221" s="259">
        <f>IF(AND(NOT(_incrementaisPassadas),
      OR(
       AND(_semanaAtual&gt;Prevs!G$6,_tipo="Semanal"),
       AND(_mes&gt;AD$2,_tipo="Mensal")
      )), 0,
IF($G221&gt;0,INDEX($O$4:$Z$323,$G221,R$2),0)+IF($H221&gt;0,INDEX($O$4:$Z$323,$H221,R$2),0)+IF($I221&gt;0,INDEX($O$4:$Z$323,$I221,R$2),0)+IF($J221&gt;0,INDEX($O$4:$Z$323,$J221,R$2),0)+IF($K221&gt;0,INDEX($O$4:$Z$323,$K221,R$2),0)+IF($L221&gt;0,INDEX($O$4:$Z$323,$L221,R$2),0))</f>
        <v>0</v>
      </c>
      <c r="AE221" s="259">
        <f>IF(AND(NOT(_incrementaisPassadas),
      OR(
       AND(_semanaAtual&gt;Prevs!H$6,_tipo="Semanal"),
       AND(_mes&gt;AE$2,_tipo="Mensal")
      )), 0,
IF($G221&gt;0,INDEX($O$4:$Z$323,$G221,S$2),0)+IF($H221&gt;0,INDEX($O$4:$Z$323,$H221,S$2),0)+IF($I221&gt;0,INDEX($O$4:$Z$323,$I221,S$2),0)+IF($J221&gt;0,INDEX($O$4:$Z$323,$J221,S$2),0)+IF($K221&gt;0,INDEX($O$4:$Z$323,$K221,S$2),0)+IF($L221&gt;0,INDEX($O$4:$Z$323,$L221,S$2),0))</f>
        <v>0</v>
      </c>
      <c r="AF221" s="259">
        <f>IF(AND(NOT(_incrementaisPassadas),
      OR(
       AND(_semanaAtual&gt;Prevs!I$6,_tipo="Semanal"),
       AND(_mes&gt;AF$2,_tipo="Mensal")
      )), 0,
IF($G221&gt;0,INDEX($O$4:$Z$323,$G221,T$2),0)+IF($H221&gt;0,INDEX($O$4:$Z$323,$H221,T$2),0)+IF($I221&gt;0,INDEX($O$4:$Z$323,$I221,T$2),0)+IF($J221&gt;0,INDEX($O$4:$Z$323,$J221,T$2),0)+IF($K221&gt;0,INDEX($O$4:$Z$323,$K221,T$2),0)+IF($L221&gt;0,INDEX($O$4:$Z$323,$L221,T$2),0))</f>
        <v>0</v>
      </c>
      <c r="AG221" s="259">
        <f>IF(AND(NOT(_incrementaisPassadas),
      OR(
       AND(_semanaAtual&gt;Prevs!J$6,_tipo="Semanal"),
       AND(_mes&gt;AG$2,_tipo="Mensal")
      )), 0,
IF($G221&gt;0,INDEX($O$4:$Z$323,$G221,U$2),0)+IF($H221&gt;0,INDEX($O$4:$Z$323,$H221,U$2),0)+IF($I221&gt;0,INDEX($O$4:$Z$323,$I221,U$2),0)+IF($J221&gt;0,INDEX($O$4:$Z$323,$J221,U$2),0)+IF($K221&gt;0,INDEX($O$4:$Z$323,$K221,U$2),0)+IF($L221&gt;0,INDEX($O$4:$Z$323,$L221,U$2),0))</f>
        <v>0</v>
      </c>
      <c r="AH221" s="259">
        <f>IF(AND(NOT(_incrementaisPassadas),
      OR(
       AND(_semanaAtual&gt;Prevs!K$6,_tipo="Semanal"),
       AND(_mes&gt;AH$2,_tipo="Mensal")
      )), 0,
IF($G221&gt;0,INDEX($O$4:$Z$323,$G221,V$2),0)+IF($H221&gt;0,INDEX($O$4:$Z$323,$H221,V$2),0)+IF($I221&gt;0,INDEX($O$4:$Z$323,$I221,V$2),0)+IF($J221&gt;0,INDEX($O$4:$Z$323,$J221,V$2),0)+IF($K221&gt;0,INDEX($O$4:$Z$323,$K221,V$2),0)+IF($L221&gt;0,INDEX($O$4:$Z$323,$L221,V$2),0))</f>
        <v>0</v>
      </c>
      <c r="AI221" s="259">
        <f>IF(AND(NOT(_incrementaisPassadas),
      OR(
       AND(_semanaAtual&gt;Prevs!L$6,_tipo="Semanal"),
       AND(_mes&gt;AI$2,_tipo="Mensal")
      )), 0,
IF($G221&gt;0,INDEX($O$4:$Z$323,$G221,W$2),0)+IF($H221&gt;0,INDEX($O$4:$Z$323,$H221,W$2),0)+IF($I221&gt;0,INDEX($O$4:$Z$323,$I221,W$2),0)+IF($J221&gt;0,INDEX($O$4:$Z$323,$J221,W$2),0)+IF($K221&gt;0,INDEX($O$4:$Z$323,$K221,W$2),0)+IF($L221&gt;0,INDEX($O$4:$Z$323,$L221,W$2),0))</f>
        <v>0</v>
      </c>
      <c r="AJ221" s="259">
        <f>IF(AND(NOT(_incrementaisPassadas),
      OR(
       AND(_semanaAtual&gt;Prevs!M$6,_tipo="Semanal"),
       AND(_mes&gt;AJ$2,_tipo="Mensal")
      )), 0,
IF($G221&gt;0,INDEX($O$4:$Z$323,$G221,X$2),0)+IF($H221&gt;0,INDEX($O$4:$Z$323,$H221,X$2),0)+IF($I221&gt;0,INDEX($O$4:$Z$323,$I221,X$2),0)+IF($J221&gt;0,INDEX($O$4:$Z$323,$J221,X$2),0)+IF($K221&gt;0,INDEX($O$4:$Z$323,$K221,X$2),0)+IF($L221&gt;0,INDEX($O$4:$Z$323,$L221,X$2),0))</f>
        <v>0</v>
      </c>
      <c r="AK221" s="259">
        <f>IF(AND(NOT(_incrementaisPassadas),
      OR(
       AND(_semanaAtual&gt;Prevs!N$6,_tipo="Semanal"),
       AND(_mes&gt;AK$2,_tipo="Mensal")
      )), 0,
IF($G221&gt;0,INDEX($O$4:$Z$323,$G221,Y$2),0)+IF($H221&gt;0,INDEX($O$4:$Z$323,$H221,Y$2),0)+IF($I221&gt;0,INDEX($O$4:$Z$323,$I221,Y$2),0)+IF($J221&gt;0,INDEX($O$4:$Z$323,$J221,Y$2),0)+IF($K221&gt;0,INDEX($O$4:$Z$323,$K221,Y$2),0)+IF($L221&gt;0,INDEX($O$4:$Z$323,$L221,Y$2),0))</f>
        <v>0</v>
      </c>
      <c r="AL221" s="259">
        <f>IF(AND(NOT(_incrementaisPassadas),
      OR(
       AND(_semanaAtual&gt;Prevs!O$6,_tipo="Semanal"),
       AND(_mes&gt;AL$2,_tipo="Mensal")
      )), 0,
IF($G221&gt;0,INDEX($O$4:$Z$323,$G221,Z$2),0)+IF($H221&gt;0,INDEX($O$4:$Z$323,$H221,Z$2),0)+IF($I221&gt;0,INDEX($O$4:$Z$323,$I221,Z$2),0)+IF($J221&gt;0,INDEX($O$4:$Z$323,$J221,Z$2),0)+IF($K221&gt;0,INDEX($O$4:$Z$323,$K221,Z$2),0)+IF($L221&gt;0,INDEX($O$4:$Z$323,$L221,Z$2),0))</f>
        <v>0</v>
      </c>
      <c r="AM221" s="113">
        <f t="shared" si="36"/>
        <v>0</v>
      </c>
      <c r="AN221">
        <f t="shared" si="37"/>
        <v>0</v>
      </c>
      <c r="AO221">
        <f t="shared" si="38"/>
        <v>0</v>
      </c>
      <c r="AP221">
        <f t="shared" si="39"/>
        <v>0</v>
      </c>
      <c r="AQ221">
        <f t="shared" si="40"/>
        <v>0</v>
      </c>
      <c r="AR221">
        <f t="shared" si="41"/>
        <v>0</v>
      </c>
      <c r="AS221">
        <f t="shared" si="42"/>
        <v>0</v>
      </c>
      <c r="AT221">
        <f t="shared" si="43"/>
        <v>0</v>
      </c>
      <c r="AU221">
        <f t="shared" si="44"/>
        <v>0</v>
      </c>
      <c r="AV221">
        <f t="shared" si="45"/>
        <v>0</v>
      </c>
      <c r="AW221">
        <f t="shared" si="46"/>
        <v>0</v>
      </c>
      <c r="AX221">
        <f t="shared" si="47"/>
        <v>0</v>
      </c>
    </row>
    <row r="222" spans="1:56" hidden="1" x14ac:dyDescent="0.25">
      <c r="A222" s="113">
        <v>219</v>
      </c>
      <c r="B222" s="176"/>
      <c r="C222" s="113">
        <v>0</v>
      </c>
      <c r="D222" s="113">
        <v>0</v>
      </c>
      <c r="E222" s="113" t="s">
        <v>686</v>
      </c>
      <c r="F222" s="113" t="s">
        <v>686</v>
      </c>
      <c r="G222" s="357"/>
      <c r="H222" s="357"/>
      <c r="N222" s="113">
        <f>MATCH(A222,Entrada!$A$53:$A$372,0)</f>
        <v>219</v>
      </c>
      <c r="O222">
        <f>IF(NOT(ISNA($N222)),INDEX(Entrada!$C$53:$N$372,$N222,O$2),0)</f>
        <v>0</v>
      </c>
      <c r="P222">
        <f>IF(NOT(ISNA($N222)),INDEX(Entrada!$C$53:$N$372,$N222,P$2),0)</f>
        <v>0</v>
      </c>
      <c r="Q222">
        <f>IF(NOT(ISNA($N222)),INDEX(Entrada!$C$53:$N$372,$N222,Q$2),0)</f>
        <v>0</v>
      </c>
      <c r="R222">
        <f>IF(NOT(ISNA($N222)),INDEX(Entrada!$C$53:$N$372,$N222,R$2),0)</f>
        <v>0</v>
      </c>
      <c r="S222">
        <f>IF(NOT(ISNA($N222)),INDEX(Entrada!$C$53:$N$372,$N222,S$2),0)</f>
        <v>0</v>
      </c>
      <c r="T222">
        <f>IF(NOT(ISNA($N222)),INDEX(Entrada!$C$53:$N$372,$N222,T$2),0)</f>
        <v>0</v>
      </c>
      <c r="U222">
        <f>IF(NOT(ISNA($N222)),INDEX(Entrada!$C$53:$N$372,$N222,U$2),0)</f>
        <v>0</v>
      </c>
      <c r="V222" s="192">
        <f>IF(NOT(ISNA($N222)),INDEX(Entrada!$C$53:$N$372,$N222,V$2),0)</f>
        <v>0</v>
      </c>
      <c r="W222" s="192">
        <f>IF(NOT(ISNA($N222)),INDEX(Entrada!$C$53:$N$372,$N222,W$2),0)</f>
        <v>0</v>
      </c>
      <c r="X222" s="192">
        <f>IF(NOT(ISNA($N222)),INDEX(Entrada!$C$53:$N$372,$N222,X$2),0)</f>
        <v>0</v>
      </c>
      <c r="Y222" s="192">
        <f>IF(NOT(ISNA($N222)),INDEX(Entrada!$C$53:$N$372,$N222,Y$2),0)</f>
        <v>0</v>
      </c>
      <c r="Z222" s="192">
        <f>IF(NOT(ISNA($N222)),INDEX(Entrada!$C$53:$N$372,$N222,Z$2),0)</f>
        <v>0</v>
      </c>
      <c r="AA222" s="259">
        <f>IF(AND(NOT(_incrementaisPassadas),
      OR(
       AND(_semanaAtual&gt;Prevs!D$6,_tipo="Semanal"),
       AND(_mes&gt;AA$2,_tipo="Mensal")
      )), 0,
IF($G222&gt;0,INDEX($O$4:$Z$323,$G222,O$2),0)+IF($H222&gt;0,INDEX($O$4:$Z$323,$H222,O$2),0)+IF($I222&gt;0,INDEX($O$4:$Z$323,$I222,O$2),0)+IF($J222&gt;0,INDEX($O$4:$Z$323,$J222,O$2),0)+IF($K222&gt;0,INDEX($O$4:$Z$323,$K222,O$2),0)+IF($L222&gt;0,INDEX($O$4:$Z$323,$L222,O$2),0))</f>
        <v>0</v>
      </c>
      <c r="AB222" s="259">
        <f>IF(AND(NOT(_incrementaisPassadas),
      OR(
       AND(_semanaAtual&gt;Prevs!E$6,_tipo="Semanal"),
       AND(_mes&gt;AB$2,_tipo="Mensal")
      )), 0,
IF($G222&gt;0,INDEX($O$4:$Z$323,$G222,P$2),0)+IF($H222&gt;0,INDEX($O$4:$Z$323,$H222,P$2),0)+IF($I222&gt;0,INDEX($O$4:$Z$323,$I222,P$2),0)+IF($J222&gt;0,INDEX($O$4:$Z$323,$J222,P$2),0)+IF($K222&gt;0,INDEX($O$4:$Z$323,$K222,P$2),0)+IF($L222&gt;0,INDEX($O$4:$Z$323,$L222,P$2),0))</f>
        <v>0</v>
      </c>
      <c r="AC222" s="259">
        <f>IF(AND(NOT(_incrementaisPassadas),
      OR(
       AND(_semanaAtual&gt;Prevs!F$6,_tipo="Semanal"),
       AND(_mes&gt;AC$2,_tipo="Mensal")
      )), 0,
IF($G222&gt;0,INDEX($O$4:$Z$323,$G222,Q$2),0)+IF($H222&gt;0,INDEX($O$4:$Z$323,$H222,Q$2),0)+IF($I222&gt;0,INDEX($O$4:$Z$323,$I222,Q$2),0)+IF($J222&gt;0,INDEX($O$4:$Z$323,$J222,Q$2),0)+IF($K222&gt;0,INDEX($O$4:$Z$323,$K222,Q$2),0)+IF($L222&gt;0,INDEX($O$4:$Z$323,$L222,Q$2),0))</f>
        <v>0</v>
      </c>
      <c r="AD222" s="259">
        <f>IF(AND(NOT(_incrementaisPassadas),
      OR(
       AND(_semanaAtual&gt;Prevs!G$6,_tipo="Semanal"),
       AND(_mes&gt;AD$2,_tipo="Mensal")
      )), 0,
IF($G222&gt;0,INDEX($O$4:$Z$323,$G222,R$2),0)+IF($H222&gt;0,INDEX($O$4:$Z$323,$H222,R$2),0)+IF($I222&gt;0,INDEX($O$4:$Z$323,$I222,R$2),0)+IF($J222&gt;0,INDEX($O$4:$Z$323,$J222,R$2),0)+IF($K222&gt;0,INDEX($O$4:$Z$323,$K222,R$2),0)+IF($L222&gt;0,INDEX($O$4:$Z$323,$L222,R$2),0))</f>
        <v>0</v>
      </c>
      <c r="AE222" s="259">
        <f>IF(AND(NOT(_incrementaisPassadas),
      OR(
       AND(_semanaAtual&gt;Prevs!H$6,_tipo="Semanal"),
       AND(_mes&gt;AE$2,_tipo="Mensal")
      )), 0,
IF($G222&gt;0,INDEX($O$4:$Z$323,$G222,S$2),0)+IF($H222&gt;0,INDEX($O$4:$Z$323,$H222,S$2),0)+IF($I222&gt;0,INDEX($O$4:$Z$323,$I222,S$2),0)+IF($J222&gt;0,INDEX($O$4:$Z$323,$J222,S$2),0)+IF($K222&gt;0,INDEX($O$4:$Z$323,$K222,S$2),0)+IF($L222&gt;0,INDEX($O$4:$Z$323,$L222,S$2),0))</f>
        <v>0</v>
      </c>
      <c r="AF222" s="259">
        <f>IF(AND(NOT(_incrementaisPassadas),
      OR(
       AND(_semanaAtual&gt;Prevs!I$6,_tipo="Semanal"),
       AND(_mes&gt;AF$2,_tipo="Mensal")
      )), 0,
IF($G222&gt;0,INDEX($O$4:$Z$323,$G222,T$2),0)+IF($H222&gt;0,INDEX($O$4:$Z$323,$H222,T$2),0)+IF($I222&gt;0,INDEX($O$4:$Z$323,$I222,T$2),0)+IF($J222&gt;0,INDEX($O$4:$Z$323,$J222,T$2),0)+IF($K222&gt;0,INDEX($O$4:$Z$323,$K222,T$2),0)+IF($L222&gt;0,INDEX($O$4:$Z$323,$L222,T$2),0))</f>
        <v>0</v>
      </c>
      <c r="AG222" s="259">
        <f>IF(AND(NOT(_incrementaisPassadas),
      OR(
       AND(_semanaAtual&gt;Prevs!J$6,_tipo="Semanal"),
       AND(_mes&gt;AG$2,_tipo="Mensal")
      )), 0,
IF($G222&gt;0,INDEX($O$4:$Z$323,$G222,U$2),0)+IF($H222&gt;0,INDEX($O$4:$Z$323,$H222,U$2),0)+IF($I222&gt;0,INDEX($O$4:$Z$323,$I222,U$2),0)+IF($J222&gt;0,INDEX($O$4:$Z$323,$J222,U$2),0)+IF($K222&gt;0,INDEX($O$4:$Z$323,$K222,U$2),0)+IF($L222&gt;0,INDEX($O$4:$Z$323,$L222,U$2),0))</f>
        <v>0</v>
      </c>
      <c r="AH222" s="259">
        <f>IF(AND(NOT(_incrementaisPassadas),
      OR(
       AND(_semanaAtual&gt;Prevs!K$6,_tipo="Semanal"),
       AND(_mes&gt;AH$2,_tipo="Mensal")
      )), 0,
IF($G222&gt;0,INDEX($O$4:$Z$323,$G222,V$2),0)+IF($H222&gt;0,INDEX($O$4:$Z$323,$H222,V$2),0)+IF($I222&gt;0,INDEX($O$4:$Z$323,$I222,V$2),0)+IF($J222&gt;0,INDEX($O$4:$Z$323,$J222,V$2),0)+IF($K222&gt;0,INDEX($O$4:$Z$323,$K222,V$2),0)+IF($L222&gt;0,INDEX($O$4:$Z$323,$L222,V$2),0))</f>
        <v>0</v>
      </c>
      <c r="AI222" s="259">
        <f>IF(AND(NOT(_incrementaisPassadas),
      OR(
       AND(_semanaAtual&gt;Prevs!L$6,_tipo="Semanal"),
       AND(_mes&gt;AI$2,_tipo="Mensal")
      )), 0,
IF($G222&gt;0,INDEX($O$4:$Z$323,$G222,W$2),0)+IF($H222&gt;0,INDEX($O$4:$Z$323,$H222,W$2),0)+IF($I222&gt;0,INDEX($O$4:$Z$323,$I222,W$2),0)+IF($J222&gt;0,INDEX($O$4:$Z$323,$J222,W$2),0)+IF($K222&gt;0,INDEX($O$4:$Z$323,$K222,W$2),0)+IF($L222&gt;0,INDEX($O$4:$Z$323,$L222,W$2),0))</f>
        <v>0</v>
      </c>
      <c r="AJ222" s="259">
        <f>IF(AND(NOT(_incrementaisPassadas),
      OR(
       AND(_semanaAtual&gt;Prevs!M$6,_tipo="Semanal"),
       AND(_mes&gt;AJ$2,_tipo="Mensal")
      )), 0,
IF($G222&gt;0,INDEX($O$4:$Z$323,$G222,X$2),0)+IF($H222&gt;0,INDEX($O$4:$Z$323,$H222,X$2),0)+IF($I222&gt;0,INDEX($O$4:$Z$323,$I222,X$2),0)+IF($J222&gt;0,INDEX($O$4:$Z$323,$J222,X$2),0)+IF($K222&gt;0,INDEX($O$4:$Z$323,$K222,X$2),0)+IF($L222&gt;0,INDEX($O$4:$Z$323,$L222,X$2),0))</f>
        <v>0</v>
      </c>
      <c r="AK222" s="259">
        <f>IF(AND(NOT(_incrementaisPassadas),
      OR(
       AND(_semanaAtual&gt;Prevs!N$6,_tipo="Semanal"),
       AND(_mes&gt;AK$2,_tipo="Mensal")
      )), 0,
IF($G222&gt;0,INDEX($O$4:$Z$323,$G222,Y$2),0)+IF($H222&gt;0,INDEX($O$4:$Z$323,$H222,Y$2),0)+IF($I222&gt;0,INDEX($O$4:$Z$323,$I222,Y$2),0)+IF($J222&gt;0,INDEX($O$4:$Z$323,$J222,Y$2),0)+IF($K222&gt;0,INDEX($O$4:$Z$323,$K222,Y$2),0)+IF($L222&gt;0,INDEX($O$4:$Z$323,$L222,Y$2),0))</f>
        <v>0</v>
      </c>
      <c r="AL222" s="259">
        <f>IF(AND(NOT(_incrementaisPassadas),
      OR(
       AND(_semanaAtual&gt;Prevs!O$6,_tipo="Semanal"),
       AND(_mes&gt;AL$2,_tipo="Mensal")
      )), 0,
IF($G222&gt;0,INDEX($O$4:$Z$323,$G222,Z$2),0)+IF($H222&gt;0,INDEX($O$4:$Z$323,$H222,Z$2),0)+IF($I222&gt;0,INDEX($O$4:$Z$323,$I222,Z$2),0)+IF($J222&gt;0,INDEX($O$4:$Z$323,$J222,Z$2),0)+IF($K222&gt;0,INDEX($O$4:$Z$323,$K222,Z$2),0)+IF($L222&gt;0,INDEX($O$4:$Z$323,$L222,Z$2),0))</f>
        <v>0</v>
      </c>
      <c r="AM222" s="113">
        <f t="shared" si="36"/>
        <v>0</v>
      </c>
      <c r="AN222">
        <f t="shared" si="37"/>
        <v>0</v>
      </c>
      <c r="AO222">
        <f t="shared" si="38"/>
        <v>0</v>
      </c>
      <c r="AP222">
        <f t="shared" si="39"/>
        <v>0</v>
      </c>
      <c r="AQ222">
        <f t="shared" si="40"/>
        <v>0</v>
      </c>
      <c r="AR222">
        <f t="shared" si="41"/>
        <v>0</v>
      </c>
      <c r="AS222">
        <f t="shared" si="42"/>
        <v>0</v>
      </c>
      <c r="AT222">
        <f t="shared" si="43"/>
        <v>0</v>
      </c>
      <c r="AU222">
        <f t="shared" si="44"/>
        <v>0</v>
      </c>
      <c r="AV222">
        <f t="shared" si="45"/>
        <v>0</v>
      </c>
      <c r="AW222">
        <f t="shared" si="46"/>
        <v>0</v>
      </c>
      <c r="AX222">
        <f t="shared" si="47"/>
        <v>0</v>
      </c>
    </row>
    <row r="223" spans="1:56" hidden="1" x14ac:dyDescent="0.25">
      <c r="A223" s="113">
        <v>220</v>
      </c>
      <c r="B223" s="176" t="s">
        <v>636</v>
      </c>
      <c r="C223" s="113">
        <v>1931</v>
      </c>
      <c r="D223" s="113">
        <v>2013</v>
      </c>
      <c r="E223" s="177" t="s">
        <v>17</v>
      </c>
      <c r="F223" s="177" t="s">
        <v>325</v>
      </c>
      <c r="G223" s="357"/>
      <c r="H223" s="357"/>
      <c r="N223" s="113">
        <f>MATCH(A223,Entrada!$A$53:$A$372,0)</f>
        <v>220</v>
      </c>
      <c r="O223">
        <f>IF(NOT(ISNA($N223)),INDEX(Entrada!$C$53:$N$372,$N223,O$2),0)</f>
        <v>62</v>
      </c>
      <c r="P223">
        <f>IF(NOT(ISNA($N223)),INDEX(Entrada!$C$53:$N$372,$N223,P$2),0)</f>
        <v>59</v>
      </c>
      <c r="Q223">
        <f>IF(NOT(ISNA($N223)),INDEX(Entrada!$C$53:$N$372,$N223,Q$2),0)</f>
        <v>51</v>
      </c>
      <c r="R223">
        <f>IF(NOT(ISNA($N223)),INDEX(Entrada!$C$53:$N$372,$N223,R$2),0)</f>
        <v>63</v>
      </c>
      <c r="S223">
        <f>IF(NOT(ISNA($N223)),INDEX(Entrada!$C$53:$N$372,$N223,S$2),0)</f>
        <v>96</v>
      </c>
      <c r="T223">
        <f>IF(NOT(ISNA($N223)),INDEX(Entrada!$C$53:$N$372,$N223,T$2),0)</f>
        <v>120</v>
      </c>
      <c r="U223">
        <f>IF(NOT(ISNA($N223)),INDEX(Entrada!$C$53:$N$372,$N223,U$2),0)</f>
        <v>136</v>
      </c>
      <c r="V223" s="192">
        <f>IF(NOT(ISNA($N223)),INDEX(Entrada!$C$53:$N$372,$N223,V$2),0)</f>
        <v>118</v>
      </c>
      <c r="W223" s="192">
        <f>IF(NOT(ISNA($N223)),INDEX(Entrada!$C$53:$N$372,$N223,W$2),0)</f>
        <v>131</v>
      </c>
      <c r="X223" s="192">
        <f>IF(NOT(ISNA($N223)),INDEX(Entrada!$C$53:$N$372,$N223,X$2),0)</f>
        <v>148</v>
      </c>
      <c r="Y223" s="192">
        <f>IF(NOT(ISNA($N223)),INDEX(Entrada!$C$53:$N$372,$N223,Y$2),0)</f>
        <v>103</v>
      </c>
      <c r="Z223" s="192">
        <f>IF(NOT(ISNA($N223)),INDEX(Entrada!$C$53:$N$372,$N223,Z$2),0)</f>
        <v>80</v>
      </c>
      <c r="AA223" s="259">
        <f>IF(AND(NOT(_incrementaisPassadas),
      OR(
       AND(_semanaAtual&gt;Prevs!D$6,_tipo="Semanal"),
       AND(_mes&gt;AA$2,_tipo="Mensal")
      )), 0,
IF($G223&gt;0,INDEX($O$4:$Z$323,$G223,O$2),0)+IF($H223&gt;0,INDEX($O$4:$Z$323,$H223,O$2),0)+IF($I223&gt;0,INDEX($O$4:$Z$323,$I223,O$2),0)+IF($J223&gt;0,INDEX($O$4:$Z$323,$J223,O$2),0)+IF($K223&gt;0,INDEX($O$4:$Z$323,$K223,O$2),0)+IF($L223&gt;0,INDEX($O$4:$Z$323,$L223,O$2),0))</f>
        <v>0</v>
      </c>
      <c r="AB223" s="259">
        <f>IF(AND(NOT(_incrementaisPassadas),
      OR(
       AND(_semanaAtual&gt;Prevs!E$6,_tipo="Semanal"),
       AND(_mes&gt;AB$2,_tipo="Mensal")
      )), 0,
IF($G223&gt;0,INDEX($O$4:$Z$323,$G223,P$2),0)+IF($H223&gt;0,INDEX($O$4:$Z$323,$H223,P$2),0)+IF($I223&gt;0,INDEX($O$4:$Z$323,$I223,P$2),0)+IF($J223&gt;0,INDEX($O$4:$Z$323,$J223,P$2),0)+IF($K223&gt;0,INDEX($O$4:$Z$323,$K223,P$2),0)+IF($L223&gt;0,INDEX($O$4:$Z$323,$L223,P$2),0))</f>
        <v>0</v>
      </c>
      <c r="AC223" s="259">
        <f>IF(AND(NOT(_incrementaisPassadas),
      OR(
       AND(_semanaAtual&gt;Prevs!F$6,_tipo="Semanal"),
       AND(_mes&gt;AC$2,_tipo="Mensal")
      )), 0,
IF($G223&gt;0,INDEX($O$4:$Z$323,$G223,Q$2),0)+IF($H223&gt;0,INDEX($O$4:$Z$323,$H223,Q$2),0)+IF($I223&gt;0,INDEX($O$4:$Z$323,$I223,Q$2),0)+IF($J223&gt;0,INDEX($O$4:$Z$323,$J223,Q$2),0)+IF($K223&gt;0,INDEX($O$4:$Z$323,$K223,Q$2),0)+IF($L223&gt;0,INDEX($O$4:$Z$323,$L223,Q$2),0))</f>
        <v>0</v>
      </c>
      <c r="AD223" s="259">
        <f>IF(AND(NOT(_incrementaisPassadas),
      OR(
       AND(_semanaAtual&gt;Prevs!G$6,_tipo="Semanal"),
       AND(_mes&gt;AD$2,_tipo="Mensal")
      )), 0,
IF($G223&gt;0,INDEX($O$4:$Z$323,$G223,R$2),0)+IF($H223&gt;0,INDEX($O$4:$Z$323,$H223,R$2),0)+IF($I223&gt;0,INDEX($O$4:$Z$323,$I223,R$2),0)+IF($J223&gt;0,INDEX($O$4:$Z$323,$J223,R$2),0)+IF($K223&gt;0,INDEX($O$4:$Z$323,$K223,R$2),0)+IF($L223&gt;0,INDEX($O$4:$Z$323,$L223,R$2),0))</f>
        <v>0</v>
      </c>
      <c r="AE223" s="259">
        <f>IF(AND(NOT(_incrementaisPassadas),
      OR(
       AND(_semanaAtual&gt;Prevs!H$6,_tipo="Semanal"),
       AND(_mes&gt;AE$2,_tipo="Mensal")
      )), 0,
IF($G223&gt;0,INDEX($O$4:$Z$323,$G223,S$2),0)+IF($H223&gt;0,INDEX($O$4:$Z$323,$H223,S$2),0)+IF($I223&gt;0,INDEX($O$4:$Z$323,$I223,S$2),0)+IF($J223&gt;0,INDEX($O$4:$Z$323,$J223,S$2),0)+IF($K223&gt;0,INDEX($O$4:$Z$323,$K223,S$2),0)+IF($L223&gt;0,INDEX($O$4:$Z$323,$L223,S$2),0))</f>
        <v>0</v>
      </c>
      <c r="AF223" s="259">
        <f>IF(AND(NOT(_incrementaisPassadas),
      OR(
       AND(_semanaAtual&gt;Prevs!I$6,_tipo="Semanal"),
       AND(_mes&gt;AF$2,_tipo="Mensal")
      )), 0,
IF($G223&gt;0,INDEX($O$4:$Z$323,$G223,T$2),0)+IF($H223&gt;0,INDEX($O$4:$Z$323,$H223,T$2),0)+IF($I223&gt;0,INDEX($O$4:$Z$323,$I223,T$2),0)+IF($J223&gt;0,INDEX($O$4:$Z$323,$J223,T$2),0)+IF($K223&gt;0,INDEX($O$4:$Z$323,$K223,T$2),0)+IF($L223&gt;0,INDEX($O$4:$Z$323,$L223,T$2),0))</f>
        <v>0</v>
      </c>
      <c r="AG223" s="259">
        <f>IF(AND(NOT(_incrementaisPassadas),
      OR(
       AND(_semanaAtual&gt;Prevs!J$6,_tipo="Semanal"),
       AND(_mes&gt;AG$2,_tipo="Mensal")
      )), 0,
IF($G223&gt;0,INDEX($O$4:$Z$323,$G223,U$2),0)+IF($H223&gt;0,INDEX($O$4:$Z$323,$H223,U$2),0)+IF($I223&gt;0,INDEX($O$4:$Z$323,$I223,U$2),0)+IF($J223&gt;0,INDEX($O$4:$Z$323,$J223,U$2),0)+IF($K223&gt;0,INDEX($O$4:$Z$323,$K223,U$2),0)+IF($L223&gt;0,INDEX($O$4:$Z$323,$L223,U$2),0))</f>
        <v>0</v>
      </c>
      <c r="AH223" s="259">
        <f>IF(AND(NOT(_incrementaisPassadas),
      OR(
       AND(_semanaAtual&gt;Prevs!K$6,_tipo="Semanal"),
       AND(_mes&gt;AH$2,_tipo="Mensal")
      )), 0,
IF($G223&gt;0,INDEX($O$4:$Z$323,$G223,V$2),0)+IF($H223&gt;0,INDEX($O$4:$Z$323,$H223,V$2),0)+IF($I223&gt;0,INDEX($O$4:$Z$323,$I223,V$2),0)+IF($J223&gt;0,INDEX($O$4:$Z$323,$J223,V$2),0)+IF($K223&gt;0,INDEX($O$4:$Z$323,$K223,V$2),0)+IF($L223&gt;0,INDEX($O$4:$Z$323,$L223,V$2),0))</f>
        <v>0</v>
      </c>
      <c r="AI223" s="259">
        <f>IF(AND(NOT(_incrementaisPassadas),
      OR(
       AND(_semanaAtual&gt;Prevs!L$6,_tipo="Semanal"),
       AND(_mes&gt;AI$2,_tipo="Mensal")
      )), 0,
IF($G223&gt;0,INDEX($O$4:$Z$323,$G223,W$2),0)+IF($H223&gt;0,INDEX($O$4:$Z$323,$H223,W$2),0)+IF($I223&gt;0,INDEX($O$4:$Z$323,$I223,W$2),0)+IF($J223&gt;0,INDEX($O$4:$Z$323,$J223,W$2),0)+IF($K223&gt;0,INDEX($O$4:$Z$323,$K223,W$2),0)+IF($L223&gt;0,INDEX($O$4:$Z$323,$L223,W$2),0))</f>
        <v>0</v>
      </c>
      <c r="AJ223" s="259">
        <f>IF(AND(NOT(_incrementaisPassadas),
      OR(
       AND(_semanaAtual&gt;Prevs!M$6,_tipo="Semanal"),
       AND(_mes&gt;AJ$2,_tipo="Mensal")
      )), 0,
IF($G223&gt;0,INDEX($O$4:$Z$323,$G223,X$2),0)+IF($H223&gt;0,INDEX($O$4:$Z$323,$H223,X$2),0)+IF($I223&gt;0,INDEX($O$4:$Z$323,$I223,X$2),0)+IF($J223&gt;0,INDEX($O$4:$Z$323,$J223,X$2),0)+IF($K223&gt;0,INDEX($O$4:$Z$323,$K223,X$2),0)+IF($L223&gt;0,INDEX($O$4:$Z$323,$L223,X$2),0))</f>
        <v>0</v>
      </c>
      <c r="AK223" s="259">
        <f>IF(AND(NOT(_incrementaisPassadas),
      OR(
       AND(_semanaAtual&gt;Prevs!N$6,_tipo="Semanal"),
       AND(_mes&gt;AK$2,_tipo="Mensal")
      )), 0,
IF($G223&gt;0,INDEX($O$4:$Z$323,$G223,Y$2),0)+IF($H223&gt;0,INDEX($O$4:$Z$323,$H223,Y$2),0)+IF($I223&gt;0,INDEX($O$4:$Z$323,$I223,Y$2),0)+IF($J223&gt;0,INDEX($O$4:$Z$323,$J223,Y$2),0)+IF($K223&gt;0,INDEX($O$4:$Z$323,$K223,Y$2),0)+IF($L223&gt;0,INDEX($O$4:$Z$323,$L223,Y$2),0))</f>
        <v>0</v>
      </c>
      <c r="AL223" s="259">
        <f>IF(AND(NOT(_incrementaisPassadas),
      OR(
       AND(_semanaAtual&gt;Prevs!O$6,_tipo="Semanal"),
       AND(_mes&gt;AL$2,_tipo="Mensal")
      )), 0,
IF($G223&gt;0,INDEX($O$4:$Z$323,$G223,Z$2),0)+IF($H223&gt;0,INDEX($O$4:$Z$323,$H223,Z$2),0)+IF($I223&gt;0,INDEX($O$4:$Z$323,$I223,Z$2),0)+IF($J223&gt;0,INDEX($O$4:$Z$323,$J223,Z$2),0)+IF($K223&gt;0,INDEX($O$4:$Z$323,$K223,Z$2),0)+IF($L223&gt;0,INDEX($O$4:$Z$323,$L223,Z$2),0))</f>
        <v>0</v>
      </c>
      <c r="AM223" s="113">
        <f t="shared" si="36"/>
        <v>62</v>
      </c>
      <c r="AN223">
        <f t="shared" si="37"/>
        <v>59</v>
      </c>
      <c r="AO223">
        <f t="shared" si="38"/>
        <v>51</v>
      </c>
      <c r="AP223">
        <f t="shared" si="39"/>
        <v>63</v>
      </c>
      <c r="AQ223">
        <f t="shared" si="40"/>
        <v>96</v>
      </c>
      <c r="AR223">
        <f t="shared" si="41"/>
        <v>120</v>
      </c>
      <c r="AS223">
        <f t="shared" si="42"/>
        <v>136</v>
      </c>
      <c r="AT223">
        <f t="shared" si="43"/>
        <v>118</v>
      </c>
      <c r="AU223">
        <f t="shared" si="44"/>
        <v>131</v>
      </c>
      <c r="AV223">
        <f t="shared" si="45"/>
        <v>148</v>
      </c>
      <c r="AW223">
        <f t="shared" si="46"/>
        <v>103</v>
      </c>
      <c r="AX223">
        <f t="shared" si="47"/>
        <v>80</v>
      </c>
      <c r="BC223" s="259">
        <v>93</v>
      </c>
    </row>
    <row r="224" spans="1:56" hidden="1" x14ac:dyDescent="0.25">
      <c r="A224" s="113">
        <v>221</v>
      </c>
      <c r="B224" s="176"/>
      <c r="C224" s="113">
        <v>0</v>
      </c>
      <c r="D224" s="113">
        <v>0</v>
      </c>
      <c r="E224" s="113" t="s">
        <v>686</v>
      </c>
      <c r="F224" s="113" t="s">
        <v>686</v>
      </c>
      <c r="G224" s="357"/>
      <c r="H224" s="357"/>
      <c r="N224" s="113">
        <f>MATCH(A224,Entrada!$A$53:$A$372,0)</f>
        <v>221</v>
      </c>
      <c r="O224">
        <f>IF(NOT(ISNA($N224)),INDEX(Entrada!$C$53:$N$372,$N224,O$2),0)</f>
        <v>0</v>
      </c>
      <c r="P224">
        <f>IF(NOT(ISNA($N224)),INDEX(Entrada!$C$53:$N$372,$N224,P$2),0)</f>
        <v>0</v>
      </c>
      <c r="Q224">
        <f>IF(NOT(ISNA($N224)),INDEX(Entrada!$C$53:$N$372,$N224,Q$2),0)</f>
        <v>0</v>
      </c>
      <c r="R224">
        <f>IF(NOT(ISNA($N224)),INDEX(Entrada!$C$53:$N$372,$N224,R$2),0)</f>
        <v>0</v>
      </c>
      <c r="S224">
        <f>IF(NOT(ISNA($N224)),INDEX(Entrada!$C$53:$N$372,$N224,S$2),0)</f>
        <v>0</v>
      </c>
      <c r="T224">
        <f>IF(NOT(ISNA($N224)),INDEX(Entrada!$C$53:$N$372,$N224,T$2),0)</f>
        <v>0</v>
      </c>
      <c r="U224">
        <f>IF(NOT(ISNA($N224)),INDEX(Entrada!$C$53:$N$372,$N224,U$2),0)</f>
        <v>0</v>
      </c>
      <c r="V224" s="192">
        <f>IF(NOT(ISNA($N224)),INDEX(Entrada!$C$53:$N$372,$N224,V$2),0)</f>
        <v>0</v>
      </c>
      <c r="W224" s="192">
        <f>IF(NOT(ISNA($N224)),INDEX(Entrada!$C$53:$N$372,$N224,W$2),0)</f>
        <v>0</v>
      </c>
      <c r="X224" s="192">
        <f>IF(NOT(ISNA($N224)),INDEX(Entrada!$C$53:$N$372,$N224,X$2),0)</f>
        <v>0</v>
      </c>
      <c r="Y224" s="192">
        <f>IF(NOT(ISNA($N224)),INDEX(Entrada!$C$53:$N$372,$N224,Y$2),0)</f>
        <v>0</v>
      </c>
      <c r="Z224" s="192">
        <f>IF(NOT(ISNA($N224)),INDEX(Entrada!$C$53:$N$372,$N224,Z$2),0)</f>
        <v>0</v>
      </c>
      <c r="AA224" s="259">
        <f>IF(AND(NOT(_incrementaisPassadas),
      OR(
       AND(_semanaAtual&gt;Prevs!D$6,_tipo="Semanal"),
       AND(_mes&gt;AA$2,_tipo="Mensal")
      )), 0,
IF($G224&gt;0,INDEX($O$4:$Z$323,$G224,O$2),0)+IF($H224&gt;0,INDEX($O$4:$Z$323,$H224,O$2),0)+IF($I224&gt;0,INDEX($O$4:$Z$323,$I224,O$2),0)+IF($J224&gt;0,INDEX($O$4:$Z$323,$J224,O$2),0)+IF($K224&gt;0,INDEX($O$4:$Z$323,$K224,O$2),0)+IF($L224&gt;0,INDEX($O$4:$Z$323,$L224,O$2),0))</f>
        <v>0</v>
      </c>
      <c r="AB224" s="259">
        <f>IF(AND(NOT(_incrementaisPassadas),
      OR(
       AND(_semanaAtual&gt;Prevs!E$6,_tipo="Semanal"),
       AND(_mes&gt;AB$2,_tipo="Mensal")
      )), 0,
IF($G224&gt;0,INDEX($O$4:$Z$323,$G224,P$2),0)+IF($H224&gt;0,INDEX($O$4:$Z$323,$H224,P$2),0)+IF($I224&gt;0,INDEX($O$4:$Z$323,$I224,P$2),0)+IF($J224&gt;0,INDEX($O$4:$Z$323,$J224,P$2),0)+IF($K224&gt;0,INDEX($O$4:$Z$323,$K224,P$2),0)+IF($L224&gt;0,INDEX($O$4:$Z$323,$L224,P$2),0))</f>
        <v>0</v>
      </c>
      <c r="AC224" s="259">
        <f>IF(AND(NOT(_incrementaisPassadas),
      OR(
       AND(_semanaAtual&gt;Prevs!F$6,_tipo="Semanal"),
       AND(_mes&gt;AC$2,_tipo="Mensal")
      )), 0,
IF($G224&gt;0,INDEX($O$4:$Z$323,$G224,Q$2),0)+IF($H224&gt;0,INDEX($O$4:$Z$323,$H224,Q$2),0)+IF($I224&gt;0,INDEX($O$4:$Z$323,$I224,Q$2),0)+IF($J224&gt;0,INDEX($O$4:$Z$323,$J224,Q$2),0)+IF($K224&gt;0,INDEX($O$4:$Z$323,$K224,Q$2),0)+IF($L224&gt;0,INDEX($O$4:$Z$323,$L224,Q$2),0))</f>
        <v>0</v>
      </c>
      <c r="AD224" s="259">
        <f>IF(AND(NOT(_incrementaisPassadas),
      OR(
       AND(_semanaAtual&gt;Prevs!G$6,_tipo="Semanal"),
       AND(_mes&gt;AD$2,_tipo="Mensal")
      )), 0,
IF($G224&gt;0,INDEX($O$4:$Z$323,$G224,R$2),0)+IF($H224&gt;0,INDEX($O$4:$Z$323,$H224,R$2),0)+IF($I224&gt;0,INDEX($O$4:$Z$323,$I224,R$2),0)+IF($J224&gt;0,INDEX($O$4:$Z$323,$J224,R$2),0)+IF($K224&gt;0,INDEX($O$4:$Z$323,$K224,R$2),0)+IF($L224&gt;0,INDEX($O$4:$Z$323,$L224,R$2),0))</f>
        <v>0</v>
      </c>
      <c r="AE224" s="259">
        <f>IF(AND(NOT(_incrementaisPassadas),
      OR(
       AND(_semanaAtual&gt;Prevs!H$6,_tipo="Semanal"),
       AND(_mes&gt;AE$2,_tipo="Mensal")
      )), 0,
IF($G224&gt;0,INDEX($O$4:$Z$323,$G224,S$2),0)+IF($H224&gt;0,INDEX($O$4:$Z$323,$H224,S$2),0)+IF($I224&gt;0,INDEX($O$4:$Z$323,$I224,S$2),0)+IF($J224&gt;0,INDEX($O$4:$Z$323,$J224,S$2),0)+IF($K224&gt;0,INDEX($O$4:$Z$323,$K224,S$2),0)+IF($L224&gt;0,INDEX($O$4:$Z$323,$L224,S$2),0))</f>
        <v>0</v>
      </c>
      <c r="AF224" s="259">
        <f>IF(AND(NOT(_incrementaisPassadas),
      OR(
       AND(_semanaAtual&gt;Prevs!I$6,_tipo="Semanal"),
       AND(_mes&gt;AF$2,_tipo="Mensal")
      )), 0,
IF($G224&gt;0,INDEX($O$4:$Z$323,$G224,T$2),0)+IF($H224&gt;0,INDEX($O$4:$Z$323,$H224,T$2),0)+IF($I224&gt;0,INDEX($O$4:$Z$323,$I224,T$2),0)+IF($J224&gt;0,INDEX($O$4:$Z$323,$J224,T$2),0)+IF($K224&gt;0,INDEX($O$4:$Z$323,$K224,T$2),0)+IF($L224&gt;0,INDEX($O$4:$Z$323,$L224,T$2),0))</f>
        <v>0</v>
      </c>
      <c r="AG224" s="259">
        <f>IF(AND(NOT(_incrementaisPassadas),
      OR(
       AND(_semanaAtual&gt;Prevs!J$6,_tipo="Semanal"),
       AND(_mes&gt;AG$2,_tipo="Mensal")
      )), 0,
IF($G224&gt;0,INDEX($O$4:$Z$323,$G224,U$2),0)+IF($H224&gt;0,INDEX($O$4:$Z$323,$H224,U$2),0)+IF($I224&gt;0,INDEX($O$4:$Z$323,$I224,U$2),0)+IF($J224&gt;0,INDEX($O$4:$Z$323,$J224,U$2),0)+IF($K224&gt;0,INDEX($O$4:$Z$323,$K224,U$2),0)+IF($L224&gt;0,INDEX($O$4:$Z$323,$L224,U$2),0))</f>
        <v>0</v>
      </c>
      <c r="AH224" s="259">
        <f>IF(AND(NOT(_incrementaisPassadas),
      OR(
       AND(_semanaAtual&gt;Prevs!K$6,_tipo="Semanal"),
       AND(_mes&gt;AH$2,_tipo="Mensal")
      )), 0,
IF($G224&gt;0,INDEX($O$4:$Z$323,$G224,V$2),0)+IF($H224&gt;0,INDEX($O$4:$Z$323,$H224,V$2),0)+IF($I224&gt;0,INDEX($O$4:$Z$323,$I224,V$2),0)+IF($J224&gt;0,INDEX($O$4:$Z$323,$J224,V$2),0)+IF($K224&gt;0,INDEX($O$4:$Z$323,$K224,V$2),0)+IF($L224&gt;0,INDEX($O$4:$Z$323,$L224,V$2),0))</f>
        <v>0</v>
      </c>
      <c r="AI224" s="259">
        <f>IF(AND(NOT(_incrementaisPassadas),
      OR(
       AND(_semanaAtual&gt;Prevs!L$6,_tipo="Semanal"),
       AND(_mes&gt;AI$2,_tipo="Mensal")
      )), 0,
IF($G224&gt;0,INDEX($O$4:$Z$323,$G224,W$2),0)+IF($H224&gt;0,INDEX($O$4:$Z$323,$H224,W$2),0)+IF($I224&gt;0,INDEX($O$4:$Z$323,$I224,W$2),0)+IF($J224&gt;0,INDEX($O$4:$Z$323,$J224,W$2),0)+IF($K224&gt;0,INDEX($O$4:$Z$323,$K224,W$2),0)+IF($L224&gt;0,INDEX($O$4:$Z$323,$L224,W$2),0))</f>
        <v>0</v>
      </c>
      <c r="AJ224" s="259">
        <f>IF(AND(NOT(_incrementaisPassadas),
      OR(
       AND(_semanaAtual&gt;Prevs!M$6,_tipo="Semanal"),
       AND(_mes&gt;AJ$2,_tipo="Mensal")
      )), 0,
IF($G224&gt;0,INDEX($O$4:$Z$323,$G224,X$2),0)+IF($H224&gt;0,INDEX($O$4:$Z$323,$H224,X$2),0)+IF($I224&gt;0,INDEX($O$4:$Z$323,$I224,X$2),0)+IF($J224&gt;0,INDEX($O$4:$Z$323,$J224,X$2),0)+IF($K224&gt;0,INDEX($O$4:$Z$323,$K224,X$2),0)+IF($L224&gt;0,INDEX($O$4:$Z$323,$L224,X$2),0))</f>
        <v>0</v>
      </c>
      <c r="AK224" s="259">
        <f>IF(AND(NOT(_incrementaisPassadas),
      OR(
       AND(_semanaAtual&gt;Prevs!N$6,_tipo="Semanal"),
       AND(_mes&gt;AK$2,_tipo="Mensal")
      )), 0,
IF($G224&gt;0,INDEX($O$4:$Z$323,$G224,Y$2),0)+IF($H224&gt;0,INDEX($O$4:$Z$323,$H224,Y$2),0)+IF($I224&gt;0,INDEX($O$4:$Z$323,$I224,Y$2),0)+IF($J224&gt;0,INDEX($O$4:$Z$323,$J224,Y$2),0)+IF($K224&gt;0,INDEX($O$4:$Z$323,$K224,Y$2),0)+IF($L224&gt;0,INDEX($O$4:$Z$323,$L224,Y$2),0))</f>
        <v>0</v>
      </c>
      <c r="AL224" s="259">
        <f>IF(AND(NOT(_incrementaisPassadas),
      OR(
       AND(_semanaAtual&gt;Prevs!O$6,_tipo="Semanal"),
       AND(_mes&gt;AL$2,_tipo="Mensal")
      )), 0,
IF($G224&gt;0,INDEX($O$4:$Z$323,$G224,Z$2),0)+IF($H224&gt;0,INDEX($O$4:$Z$323,$H224,Z$2),0)+IF($I224&gt;0,INDEX($O$4:$Z$323,$I224,Z$2),0)+IF($J224&gt;0,INDEX($O$4:$Z$323,$J224,Z$2),0)+IF($K224&gt;0,INDEX($O$4:$Z$323,$K224,Z$2),0)+IF($L224&gt;0,INDEX($O$4:$Z$323,$L224,Z$2),0))</f>
        <v>0</v>
      </c>
      <c r="AM224" s="113">
        <f t="shared" si="36"/>
        <v>0</v>
      </c>
      <c r="AN224">
        <f t="shared" si="37"/>
        <v>0</v>
      </c>
      <c r="AO224">
        <f t="shared" si="38"/>
        <v>0</v>
      </c>
      <c r="AP224">
        <f t="shared" si="39"/>
        <v>0</v>
      </c>
      <c r="AQ224">
        <f t="shared" si="40"/>
        <v>0</v>
      </c>
      <c r="AR224">
        <f t="shared" si="41"/>
        <v>0</v>
      </c>
      <c r="AS224">
        <f t="shared" si="42"/>
        <v>0</v>
      </c>
      <c r="AT224">
        <f t="shared" si="43"/>
        <v>0</v>
      </c>
      <c r="AU224">
        <f t="shared" si="44"/>
        <v>0</v>
      </c>
      <c r="AV224">
        <f t="shared" si="45"/>
        <v>0</v>
      </c>
      <c r="AW224">
        <f t="shared" si="46"/>
        <v>0</v>
      </c>
      <c r="AX224">
        <f t="shared" si="47"/>
        <v>0</v>
      </c>
    </row>
    <row r="225" spans="1:55" hidden="1" x14ac:dyDescent="0.25">
      <c r="A225" s="113">
        <v>222</v>
      </c>
      <c r="B225" s="176" t="s">
        <v>175</v>
      </c>
      <c r="C225" s="113">
        <v>1931</v>
      </c>
      <c r="D225" s="113">
        <v>2013</v>
      </c>
      <c r="E225" s="177" t="s">
        <v>15</v>
      </c>
      <c r="F225" s="177" t="s">
        <v>15</v>
      </c>
      <c r="G225" s="357"/>
      <c r="H225" s="357"/>
      <c r="N225" s="113">
        <f>MATCH(A225,Entrada!$A$53:$A$372,0)</f>
        <v>222</v>
      </c>
      <c r="O225">
        <f>IF(NOT(ISNA($N225)),INDEX(Entrada!$C$53:$N$372,$N225,O$2),0)</f>
        <v>1181</v>
      </c>
      <c r="P225">
        <f>IF(NOT(ISNA($N225)),INDEX(Entrada!$C$53:$N$372,$N225,P$2),0)</f>
        <v>1272</v>
      </c>
      <c r="Q225">
        <f>IF(NOT(ISNA($N225)),INDEX(Entrada!$C$53:$N$372,$N225,Q$2),0)</f>
        <v>1131</v>
      </c>
      <c r="R225">
        <f>IF(NOT(ISNA($N225)),INDEX(Entrada!$C$53:$N$372,$N225,R$2),0)</f>
        <v>1027</v>
      </c>
      <c r="S225">
        <f>IF(NOT(ISNA($N225)),INDEX(Entrada!$C$53:$N$372,$N225,S$2),0)</f>
        <v>1329</v>
      </c>
      <c r="T225">
        <f>IF(NOT(ISNA($N225)),INDEX(Entrada!$C$53:$N$372,$N225,T$2),0)</f>
        <v>1646</v>
      </c>
      <c r="U225">
        <f>IF(NOT(ISNA($N225)),INDEX(Entrada!$C$53:$N$372,$N225,U$2),0)</f>
        <v>1563</v>
      </c>
      <c r="V225" s="192">
        <f>IF(NOT(ISNA($N225)),INDEX(Entrada!$C$53:$N$372,$N225,V$2),0)</f>
        <v>1266</v>
      </c>
      <c r="W225" s="192">
        <f>IF(NOT(ISNA($N225)),INDEX(Entrada!$C$53:$N$372,$N225,W$2),0)</f>
        <v>1466</v>
      </c>
      <c r="X225" s="192">
        <f>IF(NOT(ISNA($N225)),INDEX(Entrada!$C$53:$N$372,$N225,X$2),0)</f>
        <v>1952</v>
      </c>
      <c r="Y225" s="192">
        <f>IF(NOT(ISNA($N225)),INDEX(Entrada!$C$53:$N$372,$N225,Y$2),0)</f>
        <v>1468</v>
      </c>
      <c r="Z225" s="192">
        <f>IF(NOT(ISNA($N225)),INDEX(Entrada!$C$53:$N$372,$N225,Z$2),0)</f>
        <v>1190</v>
      </c>
      <c r="AA225" s="259">
        <f>IF(AND(NOT(_incrementaisPassadas),
      OR(
       AND(_semanaAtual&gt;Prevs!D$6,_tipo="Semanal"),
       AND(_mes&gt;AA$2,_tipo="Mensal")
      )), 0,
IF($G225&gt;0,INDEX($O$4:$Z$323,$G225,O$2),0)+IF($H225&gt;0,INDEX($O$4:$Z$323,$H225,O$2),0)+IF($I225&gt;0,INDEX($O$4:$Z$323,$I225,O$2),0)+IF($J225&gt;0,INDEX($O$4:$Z$323,$J225,O$2),0)+IF($K225&gt;0,INDEX($O$4:$Z$323,$K225,O$2),0)+IF($L225&gt;0,INDEX($O$4:$Z$323,$L225,O$2),0))</f>
        <v>0</v>
      </c>
      <c r="AB225" s="259">
        <f>IF(AND(NOT(_incrementaisPassadas),
      OR(
       AND(_semanaAtual&gt;Prevs!E$6,_tipo="Semanal"),
       AND(_mes&gt;AB$2,_tipo="Mensal")
      )), 0,
IF($G225&gt;0,INDEX($O$4:$Z$323,$G225,P$2),0)+IF($H225&gt;0,INDEX($O$4:$Z$323,$H225,P$2),0)+IF($I225&gt;0,INDEX($O$4:$Z$323,$I225,P$2),0)+IF($J225&gt;0,INDEX($O$4:$Z$323,$J225,P$2),0)+IF($K225&gt;0,INDEX($O$4:$Z$323,$K225,P$2),0)+IF($L225&gt;0,INDEX($O$4:$Z$323,$L225,P$2),0))</f>
        <v>0</v>
      </c>
      <c r="AC225" s="259">
        <f>IF(AND(NOT(_incrementaisPassadas),
      OR(
       AND(_semanaAtual&gt;Prevs!F$6,_tipo="Semanal"),
       AND(_mes&gt;AC$2,_tipo="Mensal")
      )), 0,
IF($G225&gt;0,INDEX($O$4:$Z$323,$G225,Q$2),0)+IF($H225&gt;0,INDEX($O$4:$Z$323,$H225,Q$2),0)+IF($I225&gt;0,INDEX($O$4:$Z$323,$I225,Q$2),0)+IF($J225&gt;0,INDEX($O$4:$Z$323,$J225,Q$2),0)+IF($K225&gt;0,INDEX($O$4:$Z$323,$K225,Q$2),0)+IF($L225&gt;0,INDEX($O$4:$Z$323,$L225,Q$2),0))</f>
        <v>0</v>
      </c>
      <c r="AD225" s="259">
        <f>IF(AND(NOT(_incrementaisPassadas),
      OR(
       AND(_semanaAtual&gt;Prevs!G$6,_tipo="Semanal"),
       AND(_mes&gt;AD$2,_tipo="Mensal")
      )), 0,
IF($G225&gt;0,INDEX($O$4:$Z$323,$G225,R$2),0)+IF($H225&gt;0,INDEX($O$4:$Z$323,$H225,R$2),0)+IF($I225&gt;0,INDEX($O$4:$Z$323,$I225,R$2),0)+IF($J225&gt;0,INDEX($O$4:$Z$323,$J225,R$2),0)+IF($K225&gt;0,INDEX($O$4:$Z$323,$K225,R$2),0)+IF($L225&gt;0,INDEX($O$4:$Z$323,$L225,R$2),0))</f>
        <v>0</v>
      </c>
      <c r="AE225" s="259">
        <f>IF(AND(NOT(_incrementaisPassadas),
      OR(
       AND(_semanaAtual&gt;Prevs!H$6,_tipo="Semanal"),
       AND(_mes&gt;AE$2,_tipo="Mensal")
      )), 0,
IF($G225&gt;0,INDEX($O$4:$Z$323,$G225,S$2),0)+IF($H225&gt;0,INDEX($O$4:$Z$323,$H225,S$2),0)+IF($I225&gt;0,INDEX($O$4:$Z$323,$I225,S$2),0)+IF($J225&gt;0,INDEX($O$4:$Z$323,$J225,S$2),0)+IF($K225&gt;0,INDEX($O$4:$Z$323,$K225,S$2),0)+IF($L225&gt;0,INDEX($O$4:$Z$323,$L225,S$2),0))</f>
        <v>0</v>
      </c>
      <c r="AF225" s="259">
        <f>IF(AND(NOT(_incrementaisPassadas),
      OR(
       AND(_semanaAtual&gt;Prevs!I$6,_tipo="Semanal"),
       AND(_mes&gt;AF$2,_tipo="Mensal")
      )), 0,
IF($G225&gt;0,INDEX($O$4:$Z$323,$G225,T$2),0)+IF($H225&gt;0,INDEX($O$4:$Z$323,$H225,T$2),0)+IF($I225&gt;0,INDEX($O$4:$Z$323,$I225,T$2),0)+IF($J225&gt;0,INDEX($O$4:$Z$323,$J225,T$2),0)+IF($K225&gt;0,INDEX($O$4:$Z$323,$K225,T$2),0)+IF($L225&gt;0,INDEX($O$4:$Z$323,$L225,T$2),0))</f>
        <v>0</v>
      </c>
      <c r="AG225" s="259">
        <f>IF(AND(NOT(_incrementaisPassadas),
      OR(
       AND(_semanaAtual&gt;Prevs!J$6,_tipo="Semanal"),
       AND(_mes&gt;AG$2,_tipo="Mensal")
      )), 0,
IF($G225&gt;0,INDEX($O$4:$Z$323,$G225,U$2),0)+IF($H225&gt;0,INDEX($O$4:$Z$323,$H225,U$2),0)+IF($I225&gt;0,INDEX($O$4:$Z$323,$I225,U$2),0)+IF($J225&gt;0,INDEX($O$4:$Z$323,$J225,U$2),0)+IF($K225&gt;0,INDEX($O$4:$Z$323,$K225,U$2),0)+IF($L225&gt;0,INDEX($O$4:$Z$323,$L225,U$2),0))</f>
        <v>0</v>
      </c>
      <c r="AH225" s="259">
        <f>IF(AND(NOT(_incrementaisPassadas),
      OR(
       AND(_semanaAtual&gt;Prevs!K$6,_tipo="Semanal"),
       AND(_mes&gt;AH$2,_tipo="Mensal")
      )), 0,
IF($G225&gt;0,INDEX($O$4:$Z$323,$G225,V$2),0)+IF($H225&gt;0,INDEX($O$4:$Z$323,$H225,V$2),0)+IF($I225&gt;0,INDEX($O$4:$Z$323,$I225,V$2),0)+IF($J225&gt;0,INDEX($O$4:$Z$323,$J225,V$2),0)+IF($K225&gt;0,INDEX($O$4:$Z$323,$K225,V$2),0)+IF($L225&gt;0,INDEX($O$4:$Z$323,$L225,V$2),0))</f>
        <v>0</v>
      </c>
      <c r="AI225" s="259">
        <f>IF(AND(NOT(_incrementaisPassadas),
      OR(
       AND(_semanaAtual&gt;Prevs!L$6,_tipo="Semanal"),
       AND(_mes&gt;AI$2,_tipo="Mensal")
      )), 0,
IF($G225&gt;0,INDEX($O$4:$Z$323,$G225,W$2),0)+IF($H225&gt;0,INDEX($O$4:$Z$323,$H225,W$2),0)+IF($I225&gt;0,INDEX($O$4:$Z$323,$I225,W$2),0)+IF($J225&gt;0,INDEX($O$4:$Z$323,$J225,W$2),0)+IF($K225&gt;0,INDEX($O$4:$Z$323,$K225,W$2),0)+IF($L225&gt;0,INDEX($O$4:$Z$323,$L225,W$2),0))</f>
        <v>0</v>
      </c>
      <c r="AJ225" s="259">
        <f>IF(AND(NOT(_incrementaisPassadas),
      OR(
       AND(_semanaAtual&gt;Prevs!M$6,_tipo="Semanal"),
       AND(_mes&gt;AJ$2,_tipo="Mensal")
      )), 0,
IF($G225&gt;0,INDEX($O$4:$Z$323,$G225,X$2),0)+IF($H225&gt;0,INDEX($O$4:$Z$323,$H225,X$2),0)+IF($I225&gt;0,INDEX($O$4:$Z$323,$I225,X$2),0)+IF($J225&gt;0,INDEX($O$4:$Z$323,$J225,X$2),0)+IF($K225&gt;0,INDEX($O$4:$Z$323,$K225,X$2),0)+IF($L225&gt;0,INDEX($O$4:$Z$323,$L225,X$2),0))</f>
        <v>0</v>
      </c>
      <c r="AK225" s="259">
        <f>IF(AND(NOT(_incrementaisPassadas),
      OR(
       AND(_semanaAtual&gt;Prevs!N$6,_tipo="Semanal"),
       AND(_mes&gt;AK$2,_tipo="Mensal")
      )), 0,
IF($G225&gt;0,INDEX($O$4:$Z$323,$G225,Y$2),0)+IF($H225&gt;0,INDEX($O$4:$Z$323,$H225,Y$2),0)+IF($I225&gt;0,INDEX($O$4:$Z$323,$I225,Y$2),0)+IF($J225&gt;0,INDEX($O$4:$Z$323,$J225,Y$2),0)+IF($K225&gt;0,INDEX($O$4:$Z$323,$K225,Y$2),0)+IF($L225&gt;0,INDEX($O$4:$Z$323,$L225,Y$2),0))</f>
        <v>0</v>
      </c>
      <c r="AL225" s="259">
        <f>IF(AND(NOT(_incrementaisPassadas),
      OR(
       AND(_semanaAtual&gt;Prevs!O$6,_tipo="Semanal"),
       AND(_mes&gt;AL$2,_tipo="Mensal")
      )), 0,
IF($G225&gt;0,INDEX($O$4:$Z$323,$G225,Z$2),0)+IF($H225&gt;0,INDEX($O$4:$Z$323,$H225,Z$2),0)+IF($I225&gt;0,INDEX($O$4:$Z$323,$I225,Z$2),0)+IF($J225&gt;0,INDEX($O$4:$Z$323,$J225,Z$2),0)+IF($K225&gt;0,INDEX($O$4:$Z$323,$K225,Z$2),0)+IF($L225&gt;0,INDEX($O$4:$Z$323,$L225,Z$2),0))</f>
        <v>0</v>
      </c>
      <c r="AM225" s="113">
        <f t="shared" si="36"/>
        <v>1181</v>
      </c>
      <c r="AN225">
        <f t="shared" si="37"/>
        <v>1272</v>
      </c>
      <c r="AO225">
        <f t="shared" si="38"/>
        <v>1131</v>
      </c>
      <c r="AP225">
        <f t="shared" si="39"/>
        <v>1027</v>
      </c>
      <c r="AQ225">
        <f t="shared" si="40"/>
        <v>1329</v>
      </c>
      <c r="AR225">
        <f t="shared" si="41"/>
        <v>1646</v>
      </c>
      <c r="AS225">
        <f t="shared" si="42"/>
        <v>1563</v>
      </c>
      <c r="AT225">
        <f t="shared" si="43"/>
        <v>1266</v>
      </c>
      <c r="AU225">
        <f t="shared" si="44"/>
        <v>1466</v>
      </c>
      <c r="AV225">
        <f t="shared" si="45"/>
        <v>1952</v>
      </c>
      <c r="AW225">
        <f t="shared" si="46"/>
        <v>1468</v>
      </c>
      <c r="AX225">
        <f t="shared" si="47"/>
        <v>1190</v>
      </c>
      <c r="BC225" s="259">
        <v>78</v>
      </c>
    </row>
    <row r="226" spans="1:55" hidden="1" x14ac:dyDescent="0.25">
      <c r="A226" s="113">
        <v>223</v>
      </c>
      <c r="B226" s="176"/>
      <c r="C226" s="113">
        <v>0</v>
      </c>
      <c r="D226" s="113">
        <v>0</v>
      </c>
      <c r="E226" s="113" t="s">
        <v>686</v>
      </c>
      <c r="F226" s="113" t="s">
        <v>686</v>
      </c>
      <c r="G226" s="357"/>
      <c r="H226" s="357"/>
      <c r="N226" s="113">
        <f>MATCH(A226,Entrada!$A$53:$A$372,0)</f>
        <v>223</v>
      </c>
      <c r="O226">
        <f>IF(NOT(ISNA($N226)),INDEX(Entrada!$C$53:$N$372,$N226,O$2),0)</f>
        <v>0</v>
      </c>
      <c r="P226">
        <f>IF(NOT(ISNA($N226)),INDEX(Entrada!$C$53:$N$372,$N226,P$2),0)</f>
        <v>0</v>
      </c>
      <c r="Q226">
        <f>IF(NOT(ISNA($N226)),INDEX(Entrada!$C$53:$N$372,$N226,Q$2),0)</f>
        <v>0</v>
      </c>
      <c r="R226">
        <f>IF(NOT(ISNA($N226)),INDEX(Entrada!$C$53:$N$372,$N226,R$2),0)</f>
        <v>0</v>
      </c>
      <c r="S226">
        <f>IF(NOT(ISNA($N226)),INDEX(Entrada!$C$53:$N$372,$N226,S$2),0)</f>
        <v>0</v>
      </c>
      <c r="T226">
        <f>IF(NOT(ISNA($N226)),INDEX(Entrada!$C$53:$N$372,$N226,T$2),0)</f>
        <v>0</v>
      </c>
      <c r="U226">
        <f>IF(NOT(ISNA($N226)),INDEX(Entrada!$C$53:$N$372,$N226,U$2),0)</f>
        <v>0</v>
      </c>
      <c r="V226" s="192">
        <f>IF(NOT(ISNA($N226)),INDEX(Entrada!$C$53:$N$372,$N226,V$2),0)</f>
        <v>0</v>
      </c>
      <c r="W226" s="192">
        <f>IF(NOT(ISNA($N226)),INDEX(Entrada!$C$53:$N$372,$N226,W$2),0)</f>
        <v>0</v>
      </c>
      <c r="X226" s="192">
        <f>IF(NOT(ISNA($N226)),INDEX(Entrada!$C$53:$N$372,$N226,X$2),0)</f>
        <v>0</v>
      </c>
      <c r="Y226" s="192">
        <f>IF(NOT(ISNA($N226)),INDEX(Entrada!$C$53:$N$372,$N226,Y$2),0)</f>
        <v>0</v>
      </c>
      <c r="Z226" s="192">
        <f>IF(NOT(ISNA($N226)),INDEX(Entrada!$C$53:$N$372,$N226,Z$2),0)</f>
        <v>0</v>
      </c>
      <c r="AA226" s="259">
        <f>IF(AND(NOT(_incrementaisPassadas),
      OR(
       AND(_semanaAtual&gt;Prevs!D$6,_tipo="Semanal"),
       AND(_mes&gt;AA$2,_tipo="Mensal")
      )), 0,
IF($G226&gt;0,INDEX($O$4:$Z$323,$G226,O$2),0)+IF($H226&gt;0,INDEX($O$4:$Z$323,$H226,O$2),0)+IF($I226&gt;0,INDEX($O$4:$Z$323,$I226,O$2),0)+IF($J226&gt;0,INDEX($O$4:$Z$323,$J226,O$2),0)+IF($K226&gt;0,INDEX($O$4:$Z$323,$K226,O$2),0)+IF($L226&gt;0,INDEX($O$4:$Z$323,$L226,O$2),0))</f>
        <v>0</v>
      </c>
      <c r="AB226" s="259">
        <f>IF(AND(NOT(_incrementaisPassadas),
      OR(
       AND(_semanaAtual&gt;Prevs!E$6,_tipo="Semanal"),
       AND(_mes&gt;AB$2,_tipo="Mensal")
      )), 0,
IF($G226&gt;0,INDEX($O$4:$Z$323,$G226,P$2),0)+IF($H226&gt;0,INDEX($O$4:$Z$323,$H226,P$2),0)+IF($I226&gt;0,INDEX($O$4:$Z$323,$I226,P$2),0)+IF($J226&gt;0,INDEX($O$4:$Z$323,$J226,P$2),0)+IF($K226&gt;0,INDEX($O$4:$Z$323,$K226,P$2),0)+IF($L226&gt;0,INDEX($O$4:$Z$323,$L226,P$2),0))</f>
        <v>0</v>
      </c>
      <c r="AC226" s="259">
        <f>IF(AND(NOT(_incrementaisPassadas),
      OR(
       AND(_semanaAtual&gt;Prevs!F$6,_tipo="Semanal"),
       AND(_mes&gt;AC$2,_tipo="Mensal")
      )), 0,
IF($G226&gt;0,INDEX($O$4:$Z$323,$G226,Q$2),0)+IF($H226&gt;0,INDEX($O$4:$Z$323,$H226,Q$2),0)+IF($I226&gt;0,INDEX($O$4:$Z$323,$I226,Q$2),0)+IF($J226&gt;0,INDEX($O$4:$Z$323,$J226,Q$2),0)+IF($K226&gt;0,INDEX($O$4:$Z$323,$K226,Q$2),0)+IF($L226&gt;0,INDEX($O$4:$Z$323,$L226,Q$2),0))</f>
        <v>0</v>
      </c>
      <c r="AD226" s="259">
        <f>IF(AND(NOT(_incrementaisPassadas),
      OR(
       AND(_semanaAtual&gt;Prevs!G$6,_tipo="Semanal"),
       AND(_mes&gt;AD$2,_tipo="Mensal")
      )), 0,
IF($G226&gt;0,INDEX($O$4:$Z$323,$G226,R$2),0)+IF($H226&gt;0,INDEX($O$4:$Z$323,$H226,R$2),0)+IF($I226&gt;0,INDEX($O$4:$Z$323,$I226,R$2),0)+IF($J226&gt;0,INDEX($O$4:$Z$323,$J226,R$2),0)+IF($K226&gt;0,INDEX($O$4:$Z$323,$K226,R$2),0)+IF($L226&gt;0,INDEX($O$4:$Z$323,$L226,R$2),0))</f>
        <v>0</v>
      </c>
      <c r="AE226" s="259">
        <f>IF(AND(NOT(_incrementaisPassadas),
      OR(
       AND(_semanaAtual&gt;Prevs!H$6,_tipo="Semanal"),
       AND(_mes&gt;AE$2,_tipo="Mensal")
      )), 0,
IF($G226&gt;0,INDEX($O$4:$Z$323,$G226,S$2),0)+IF($H226&gt;0,INDEX($O$4:$Z$323,$H226,S$2),0)+IF($I226&gt;0,INDEX($O$4:$Z$323,$I226,S$2),0)+IF($J226&gt;0,INDEX($O$4:$Z$323,$J226,S$2),0)+IF($K226&gt;0,INDEX($O$4:$Z$323,$K226,S$2),0)+IF($L226&gt;0,INDEX($O$4:$Z$323,$L226,S$2),0))</f>
        <v>0</v>
      </c>
      <c r="AF226" s="259">
        <f>IF(AND(NOT(_incrementaisPassadas),
      OR(
       AND(_semanaAtual&gt;Prevs!I$6,_tipo="Semanal"),
       AND(_mes&gt;AF$2,_tipo="Mensal")
      )), 0,
IF($G226&gt;0,INDEX($O$4:$Z$323,$G226,T$2),0)+IF($H226&gt;0,INDEX($O$4:$Z$323,$H226,T$2),0)+IF($I226&gt;0,INDEX($O$4:$Z$323,$I226,T$2),0)+IF($J226&gt;0,INDEX($O$4:$Z$323,$J226,T$2),0)+IF($K226&gt;0,INDEX($O$4:$Z$323,$K226,T$2),0)+IF($L226&gt;0,INDEX($O$4:$Z$323,$L226,T$2),0))</f>
        <v>0</v>
      </c>
      <c r="AG226" s="259">
        <f>IF(AND(NOT(_incrementaisPassadas),
      OR(
       AND(_semanaAtual&gt;Prevs!J$6,_tipo="Semanal"),
       AND(_mes&gt;AG$2,_tipo="Mensal")
      )), 0,
IF($G226&gt;0,INDEX($O$4:$Z$323,$G226,U$2),0)+IF($H226&gt;0,INDEX($O$4:$Z$323,$H226,U$2),0)+IF($I226&gt;0,INDEX($O$4:$Z$323,$I226,U$2),0)+IF($J226&gt;0,INDEX($O$4:$Z$323,$J226,U$2),0)+IF($K226&gt;0,INDEX($O$4:$Z$323,$K226,U$2),0)+IF($L226&gt;0,INDEX($O$4:$Z$323,$L226,U$2),0))</f>
        <v>0</v>
      </c>
      <c r="AH226" s="259">
        <f>IF(AND(NOT(_incrementaisPassadas),
      OR(
       AND(_semanaAtual&gt;Prevs!K$6,_tipo="Semanal"),
       AND(_mes&gt;AH$2,_tipo="Mensal")
      )), 0,
IF($G226&gt;0,INDEX($O$4:$Z$323,$G226,V$2),0)+IF($H226&gt;0,INDEX($O$4:$Z$323,$H226,V$2),0)+IF($I226&gt;0,INDEX($O$4:$Z$323,$I226,V$2),0)+IF($J226&gt;0,INDEX($O$4:$Z$323,$J226,V$2),0)+IF($K226&gt;0,INDEX($O$4:$Z$323,$K226,V$2),0)+IF($L226&gt;0,INDEX($O$4:$Z$323,$L226,V$2),0))</f>
        <v>0</v>
      </c>
      <c r="AI226" s="259">
        <f>IF(AND(NOT(_incrementaisPassadas),
      OR(
       AND(_semanaAtual&gt;Prevs!L$6,_tipo="Semanal"),
       AND(_mes&gt;AI$2,_tipo="Mensal")
      )), 0,
IF($G226&gt;0,INDEX($O$4:$Z$323,$G226,W$2),0)+IF($H226&gt;0,INDEX($O$4:$Z$323,$H226,W$2),0)+IF($I226&gt;0,INDEX($O$4:$Z$323,$I226,W$2),0)+IF($J226&gt;0,INDEX($O$4:$Z$323,$J226,W$2),0)+IF($K226&gt;0,INDEX($O$4:$Z$323,$K226,W$2),0)+IF($L226&gt;0,INDEX($O$4:$Z$323,$L226,W$2),0))</f>
        <v>0</v>
      </c>
      <c r="AJ226" s="259">
        <f>IF(AND(NOT(_incrementaisPassadas),
      OR(
       AND(_semanaAtual&gt;Prevs!M$6,_tipo="Semanal"),
       AND(_mes&gt;AJ$2,_tipo="Mensal")
      )), 0,
IF($G226&gt;0,INDEX($O$4:$Z$323,$G226,X$2),0)+IF($H226&gt;0,INDEX($O$4:$Z$323,$H226,X$2),0)+IF($I226&gt;0,INDEX($O$4:$Z$323,$I226,X$2),0)+IF($J226&gt;0,INDEX($O$4:$Z$323,$J226,X$2),0)+IF($K226&gt;0,INDEX($O$4:$Z$323,$K226,X$2),0)+IF($L226&gt;0,INDEX($O$4:$Z$323,$L226,X$2),0))</f>
        <v>0</v>
      </c>
      <c r="AK226" s="259">
        <f>IF(AND(NOT(_incrementaisPassadas),
      OR(
       AND(_semanaAtual&gt;Prevs!N$6,_tipo="Semanal"),
       AND(_mes&gt;AK$2,_tipo="Mensal")
      )), 0,
IF($G226&gt;0,INDEX($O$4:$Z$323,$G226,Y$2),0)+IF($H226&gt;0,INDEX($O$4:$Z$323,$H226,Y$2),0)+IF($I226&gt;0,INDEX($O$4:$Z$323,$I226,Y$2),0)+IF($J226&gt;0,INDEX($O$4:$Z$323,$J226,Y$2),0)+IF($K226&gt;0,INDEX($O$4:$Z$323,$K226,Y$2),0)+IF($L226&gt;0,INDEX($O$4:$Z$323,$L226,Y$2),0))</f>
        <v>0</v>
      </c>
      <c r="AL226" s="259">
        <f>IF(AND(NOT(_incrementaisPassadas),
      OR(
       AND(_semanaAtual&gt;Prevs!O$6,_tipo="Semanal"),
       AND(_mes&gt;AL$2,_tipo="Mensal")
      )), 0,
IF($G226&gt;0,INDEX($O$4:$Z$323,$G226,Z$2),0)+IF($H226&gt;0,INDEX($O$4:$Z$323,$H226,Z$2),0)+IF($I226&gt;0,INDEX($O$4:$Z$323,$I226,Z$2),0)+IF($J226&gt;0,INDEX($O$4:$Z$323,$J226,Z$2),0)+IF($K226&gt;0,INDEX($O$4:$Z$323,$K226,Z$2),0)+IF($L226&gt;0,INDEX($O$4:$Z$323,$L226,Z$2),0))</f>
        <v>0</v>
      </c>
      <c r="AM226" s="113">
        <f t="shared" si="36"/>
        <v>0</v>
      </c>
      <c r="AN226">
        <f t="shared" si="37"/>
        <v>0</v>
      </c>
      <c r="AO226">
        <f t="shared" si="38"/>
        <v>0</v>
      </c>
      <c r="AP226">
        <f t="shared" si="39"/>
        <v>0</v>
      </c>
      <c r="AQ226">
        <f t="shared" si="40"/>
        <v>0</v>
      </c>
      <c r="AR226">
        <f t="shared" si="41"/>
        <v>0</v>
      </c>
      <c r="AS226">
        <f t="shared" si="42"/>
        <v>0</v>
      </c>
      <c r="AT226">
        <f t="shared" si="43"/>
        <v>0</v>
      </c>
      <c r="AU226">
        <f t="shared" si="44"/>
        <v>0</v>
      </c>
      <c r="AV226">
        <f t="shared" si="45"/>
        <v>0</v>
      </c>
      <c r="AW226">
        <f t="shared" si="46"/>
        <v>0</v>
      </c>
      <c r="AX226">
        <f t="shared" si="47"/>
        <v>0</v>
      </c>
    </row>
    <row r="227" spans="1:55" hidden="1" x14ac:dyDescent="0.25">
      <c r="A227" s="113">
        <v>224</v>
      </c>
      <c r="B227" s="176"/>
      <c r="C227" s="113">
        <v>0</v>
      </c>
      <c r="D227" s="113">
        <v>0</v>
      </c>
      <c r="E227" s="113" t="s">
        <v>686</v>
      </c>
      <c r="F227" s="113" t="s">
        <v>686</v>
      </c>
      <c r="G227" s="357"/>
      <c r="H227" s="357"/>
      <c r="N227" s="113">
        <f>MATCH(A227,Entrada!$A$53:$A$372,0)</f>
        <v>224</v>
      </c>
      <c r="O227">
        <f>IF(NOT(ISNA($N227)),INDEX(Entrada!$C$53:$N$372,$N227,O$2),0)</f>
        <v>0</v>
      </c>
      <c r="P227">
        <f>IF(NOT(ISNA($N227)),INDEX(Entrada!$C$53:$N$372,$N227,P$2),0)</f>
        <v>0</v>
      </c>
      <c r="Q227">
        <f>IF(NOT(ISNA($N227)),INDEX(Entrada!$C$53:$N$372,$N227,Q$2),0)</f>
        <v>0</v>
      </c>
      <c r="R227">
        <f>IF(NOT(ISNA($N227)),INDEX(Entrada!$C$53:$N$372,$N227,R$2),0)</f>
        <v>0</v>
      </c>
      <c r="S227">
        <f>IF(NOT(ISNA($N227)),INDEX(Entrada!$C$53:$N$372,$N227,S$2),0)</f>
        <v>0</v>
      </c>
      <c r="T227">
        <f>IF(NOT(ISNA($N227)),INDEX(Entrada!$C$53:$N$372,$N227,T$2),0)</f>
        <v>0</v>
      </c>
      <c r="U227">
        <f>IF(NOT(ISNA($N227)),INDEX(Entrada!$C$53:$N$372,$N227,U$2),0)</f>
        <v>0</v>
      </c>
      <c r="V227" s="192">
        <f>IF(NOT(ISNA($N227)),INDEX(Entrada!$C$53:$N$372,$N227,V$2),0)</f>
        <v>0</v>
      </c>
      <c r="W227" s="192">
        <f>IF(NOT(ISNA($N227)),INDEX(Entrada!$C$53:$N$372,$N227,W$2),0)</f>
        <v>0</v>
      </c>
      <c r="X227" s="192">
        <f>IF(NOT(ISNA($N227)),INDEX(Entrada!$C$53:$N$372,$N227,X$2),0)</f>
        <v>0</v>
      </c>
      <c r="Y227" s="192">
        <f>IF(NOT(ISNA($N227)),INDEX(Entrada!$C$53:$N$372,$N227,Y$2),0)</f>
        <v>0</v>
      </c>
      <c r="Z227" s="192">
        <f>IF(NOT(ISNA($N227)),INDEX(Entrada!$C$53:$N$372,$N227,Z$2),0)</f>
        <v>0</v>
      </c>
      <c r="AA227" s="259">
        <f>IF(AND(NOT(_incrementaisPassadas),
      OR(
       AND(_semanaAtual&gt;Prevs!D$6,_tipo="Semanal"),
       AND(_mes&gt;AA$2,_tipo="Mensal")
      )), 0,
IF($G227&gt;0,INDEX($O$4:$Z$323,$G227,O$2),0)+IF($H227&gt;0,INDEX($O$4:$Z$323,$H227,O$2),0)+IF($I227&gt;0,INDEX($O$4:$Z$323,$I227,O$2),0)+IF($J227&gt;0,INDEX($O$4:$Z$323,$J227,O$2),0)+IF($K227&gt;0,INDEX($O$4:$Z$323,$K227,O$2),0)+IF($L227&gt;0,INDEX($O$4:$Z$323,$L227,O$2),0))</f>
        <v>0</v>
      </c>
      <c r="AB227" s="259">
        <f>IF(AND(NOT(_incrementaisPassadas),
      OR(
       AND(_semanaAtual&gt;Prevs!E$6,_tipo="Semanal"),
       AND(_mes&gt;AB$2,_tipo="Mensal")
      )), 0,
IF($G227&gt;0,INDEX($O$4:$Z$323,$G227,P$2),0)+IF($H227&gt;0,INDEX($O$4:$Z$323,$H227,P$2),0)+IF($I227&gt;0,INDEX($O$4:$Z$323,$I227,P$2),0)+IF($J227&gt;0,INDEX($O$4:$Z$323,$J227,P$2),0)+IF($K227&gt;0,INDEX($O$4:$Z$323,$K227,P$2),0)+IF($L227&gt;0,INDEX($O$4:$Z$323,$L227,P$2),0))</f>
        <v>0</v>
      </c>
      <c r="AC227" s="259">
        <f>IF(AND(NOT(_incrementaisPassadas),
      OR(
       AND(_semanaAtual&gt;Prevs!F$6,_tipo="Semanal"),
       AND(_mes&gt;AC$2,_tipo="Mensal")
      )), 0,
IF($G227&gt;0,INDEX($O$4:$Z$323,$G227,Q$2),0)+IF($H227&gt;0,INDEX($O$4:$Z$323,$H227,Q$2),0)+IF($I227&gt;0,INDEX($O$4:$Z$323,$I227,Q$2),0)+IF($J227&gt;0,INDEX($O$4:$Z$323,$J227,Q$2),0)+IF($K227&gt;0,INDEX($O$4:$Z$323,$K227,Q$2),0)+IF($L227&gt;0,INDEX($O$4:$Z$323,$L227,Q$2),0))</f>
        <v>0</v>
      </c>
      <c r="AD227" s="259">
        <f>IF(AND(NOT(_incrementaisPassadas),
      OR(
       AND(_semanaAtual&gt;Prevs!G$6,_tipo="Semanal"),
       AND(_mes&gt;AD$2,_tipo="Mensal")
      )), 0,
IF($G227&gt;0,INDEX($O$4:$Z$323,$G227,R$2),0)+IF($H227&gt;0,INDEX($O$4:$Z$323,$H227,R$2),0)+IF($I227&gt;0,INDEX($O$4:$Z$323,$I227,R$2),0)+IF($J227&gt;0,INDEX($O$4:$Z$323,$J227,R$2),0)+IF($K227&gt;0,INDEX($O$4:$Z$323,$K227,R$2),0)+IF($L227&gt;0,INDEX($O$4:$Z$323,$L227,R$2),0))</f>
        <v>0</v>
      </c>
      <c r="AE227" s="259">
        <f>IF(AND(NOT(_incrementaisPassadas),
      OR(
       AND(_semanaAtual&gt;Prevs!H$6,_tipo="Semanal"),
       AND(_mes&gt;AE$2,_tipo="Mensal")
      )), 0,
IF($G227&gt;0,INDEX($O$4:$Z$323,$G227,S$2),0)+IF($H227&gt;0,INDEX($O$4:$Z$323,$H227,S$2),0)+IF($I227&gt;0,INDEX($O$4:$Z$323,$I227,S$2),0)+IF($J227&gt;0,INDEX($O$4:$Z$323,$J227,S$2),0)+IF($K227&gt;0,INDEX($O$4:$Z$323,$K227,S$2),0)+IF($L227&gt;0,INDEX($O$4:$Z$323,$L227,S$2),0))</f>
        <v>0</v>
      </c>
      <c r="AF227" s="259">
        <f>IF(AND(NOT(_incrementaisPassadas),
      OR(
       AND(_semanaAtual&gt;Prevs!I$6,_tipo="Semanal"),
       AND(_mes&gt;AF$2,_tipo="Mensal")
      )), 0,
IF($G227&gt;0,INDEX($O$4:$Z$323,$G227,T$2),0)+IF($H227&gt;0,INDEX($O$4:$Z$323,$H227,T$2),0)+IF($I227&gt;0,INDEX($O$4:$Z$323,$I227,T$2),0)+IF($J227&gt;0,INDEX($O$4:$Z$323,$J227,T$2),0)+IF($K227&gt;0,INDEX($O$4:$Z$323,$K227,T$2),0)+IF($L227&gt;0,INDEX($O$4:$Z$323,$L227,T$2),0))</f>
        <v>0</v>
      </c>
      <c r="AG227" s="259">
        <f>IF(AND(NOT(_incrementaisPassadas),
      OR(
       AND(_semanaAtual&gt;Prevs!J$6,_tipo="Semanal"),
       AND(_mes&gt;AG$2,_tipo="Mensal")
      )), 0,
IF($G227&gt;0,INDEX($O$4:$Z$323,$G227,U$2),0)+IF($H227&gt;0,INDEX($O$4:$Z$323,$H227,U$2),0)+IF($I227&gt;0,INDEX($O$4:$Z$323,$I227,U$2),0)+IF($J227&gt;0,INDEX($O$4:$Z$323,$J227,U$2),0)+IF($K227&gt;0,INDEX($O$4:$Z$323,$K227,U$2),0)+IF($L227&gt;0,INDEX($O$4:$Z$323,$L227,U$2),0))</f>
        <v>0</v>
      </c>
      <c r="AH227" s="259">
        <f>IF(AND(NOT(_incrementaisPassadas),
      OR(
       AND(_semanaAtual&gt;Prevs!K$6,_tipo="Semanal"),
       AND(_mes&gt;AH$2,_tipo="Mensal")
      )), 0,
IF($G227&gt;0,INDEX($O$4:$Z$323,$G227,V$2),0)+IF($H227&gt;0,INDEX($O$4:$Z$323,$H227,V$2),0)+IF($I227&gt;0,INDEX($O$4:$Z$323,$I227,V$2),0)+IF($J227&gt;0,INDEX($O$4:$Z$323,$J227,V$2),0)+IF($K227&gt;0,INDEX($O$4:$Z$323,$K227,V$2),0)+IF($L227&gt;0,INDEX($O$4:$Z$323,$L227,V$2),0))</f>
        <v>0</v>
      </c>
      <c r="AI227" s="259">
        <f>IF(AND(NOT(_incrementaisPassadas),
      OR(
       AND(_semanaAtual&gt;Prevs!L$6,_tipo="Semanal"),
       AND(_mes&gt;AI$2,_tipo="Mensal")
      )), 0,
IF($G227&gt;0,INDEX($O$4:$Z$323,$G227,W$2),0)+IF($H227&gt;0,INDEX($O$4:$Z$323,$H227,W$2),0)+IF($I227&gt;0,INDEX($O$4:$Z$323,$I227,W$2),0)+IF($J227&gt;0,INDEX($O$4:$Z$323,$J227,W$2),0)+IF($K227&gt;0,INDEX($O$4:$Z$323,$K227,W$2),0)+IF($L227&gt;0,INDEX($O$4:$Z$323,$L227,W$2),0))</f>
        <v>0</v>
      </c>
      <c r="AJ227" s="259">
        <f>IF(AND(NOT(_incrementaisPassadas),
      OR(
       AND(_semanaAtual&gt;Prevs!M$6,_tipo="Semanal"),
       AND(_mes&gt;AJ$2,_tipo="Mensal")
      )), 0,
IF($G227&gt;0,INDEX($O$4:$Z$323,$G227,X$2),0)+IF($H227&gt;0,INDEX($O$4:$Z$323,$H227,X$2),0)+IF($I227&gt;0,INDEX($O$4:$Z$323,$I227,X$2),0)+IF($J227&gt;0,INDEX($O$4:$Z$323,$J227,X$2),0)+IF($K227&gt;0,INDEX($O$4:$Z$323,$K227,X$2),0)+IF($L227&gt;0,INDEX($O$4:$Z$323,$L227,X$2),0))</f>
        <v>0</v>
      </c>
      <c r="AK227" s="259">
        <f>IF(AND(NOT(_incrementaisPassadas),
      OR(
       AND(_semanaAtual&gt;Prevs!N$6,_tipo="Semanal"),
       AND(_mes&gt;AK$2,_tipo="Mensal")
      )), 0,
IF($G227&gt;0,INDEX($O$4:$Z$323,$G227,Y$2),0)+IF($H227&gt;0,INDEX($O$4:$Z$323,$H227,Y$2),0)+IF($I227&gt;0,INDEX($O$4:$Z$323,$I227,Y$2),0)+IF($J227&gt;0,INDEX($O$4:$Z$323,$J227,Y$2),0)+IF($K227&gt;0,INDEX($O$4:$Z$323,$K227,Y$2),0)+IF($L227&gt;0,INDEX($O$4:$Z$323,$L227,Y$2),0))</f>
        <v>0</v>
      </c>
      <c r="AL227" s="259">
        <f>IF(AND(NOT(_incrementaisPassadas),
      OR(
       AND(_semanaAtual&gt;Prevs!O$6,_tipo="Semanal"),
       AND(_mes&gt;AL$2,_tipo="Mensal")
      )), 0,
IF($G227&gt;0,INDEX($O$4:$Z$323,$G227,Z$2),0)+IF($H227&gt;0,INDEX($O$4:$Z$323,$H227,Z$2),0)+IF($I227&gt;0,INDEX($O$4:$Z$323,$I227,Z$2),0)+IF($J227&gt;0,INDEX($O$4:$Z$323,$J227,Z$2),0)+IF($K227&gt;0,INDEX($O$4:$Z$323,$K227,Z$2),0)+IF($L227&gt;0,INDEX($O$4:$Z$323,$L227,Z$2),0))</f>
        <v>0</v>
      </c>
      <c r="AM227" s="113">
        <f t="shared" si="36"/>
        <v>0</v>
      </c>
      <c r="AN227">
        <f t="shared" si="37"/>
        <v>0</v>
      </c>
      <c r="AO227">
        <f t="shared" si="38"/>
        <v>0</v>
      </c>
      <c r="AP227">
        <f t="shared" si="39"/>
        <v>0</v>
      </c>
      <c r="AQ227">
        <f t="shared" si="40"/>
        <v>0</v>
      </c>
      <c r="AR227">
        <f t="shared" si="41"/>
        <v>0</v>
      </c>
      <c r="AS227">
        <f t="shared" si="42"/>
        <v>0</v>
      </c>
      <c r="AT227">
        <f t="shared" si="43"/>
        <v>0</v>
      </c>
      <c r="AU227">
        <f t="shared" si="44"/>
        <v>0</v>
      </c>
      <c r="AV227">
        <f t="shared" si="45"/>
        <v>0</v>
      </c>
      <c r="AW227">
        <f t="shared" si="46"/>
        <v>0</v>
      </c>
      <c r="AX227">
        <f t="shared" si="47"/>
        <v>0</v>
      </c>
    </row>
    <row r="228" spans="1:55" hidden="1" x14ac:dyDescent="0.25">
      <c r="A228" s="113">
        <v>225</v>
      </c>
      <c r="B228" s="176" t="s">
        <v>637</v>
      </c>
      <c r="C228" s="113">
        <v>1931</v>
      </c>
      <c r="D228" s="113">
        <v>2013</v>
      </c>
      <c r="E228" s="179" t="s">
        <v>709</v>
      </c>
      <c r="F228" s="180" t="s">
        <v>398</v>
      </c>
      <c r="G228" s="357"/>
      <c r="N228" s="113">
        <f>MATCH(A228,Entrada!$A$53:$A$372,0)</f>
        <v>225</v>
      </c>
      <c r="O228">
        <f>IF(NOT(ISNA($N228)),INDEX(Entrada!$C$53:$N$372,$N228,O$2),0)</f>
        <v>379</v>
      </c>
      <c r="P228">
        <f>IF(NOT(ISNA($N228)),INDEX(Entrada!$C$53:$N$372,$N228,P$2),0)</f>
        <v>476</v>
      </c>
      <c r="Q228">
        <f>IF(NOT(ISNA($N228)),INDEX(Entrada!$C$53:$N$372,$N228,Q$2),0)</f>
        <v>511</v>
      </c>
      <c r="R228">
        <f>IF(NOT(ISNA($N228)),INDEX(Entrada!$C$53:$N$372,$N228,R$2),0)</f>
        <v>376</v>
      </c>
      <c r="S228">
        <f>IF(NOT(ISNA($N228)),INDEX(Entrada!$C$53:$N$372,$N228,S$2),0)</f>
        <v>187</v>
      </c>
      <c r="T228">
        <f>IF(NOT(ISNA($N228)),INDEX(Entrada!$C$53:$N$372,$N228,T$2),0)</f>
        <v>75</v>
      </c>
      <c r="U228">
        <f>IF(NOT(ISNA($N228)),INDEX(Entrada!$C$53:$N$372,$N228,U$2),0)</f>
        <v>40</v>
      </c>
      <c r="V228" s="192">
        <f>IF(NOT(ISNA($N228)),INDEX(Entrada!$C$53:$N$372,$N228,V$2),0)</f>
        <v>25</v>
      </c>
      <c r="W228" s="192">
        <f>IF(NOT(ISNA($N228)),INDEX(Entrada!$C$53:$N$372,$N228,W$2),0)</f>
        <v>20</v>
      </c>
      <c r="X228" s="192">
        <f>IF(NOT(ISNA($N228)),INDEX(Entrada!$C$53:$N$372,$N228,X$2),0)</f>
        <v>31</v>
      </c>
      <c r="Y228" s="192">
        <f>IF(NOT(ISNA($N228)),INDEX(Entrada!$C$53:$N$372,$N228,Y$2),0)</f>
        <v>76</v>
      </c>
      <c r="Z228" s="192">
        <f>IF(NOT(ISNA($N228)),INDEX(Entrada!$C$53:$N$372,$N228,Z$2),0)</f>
        <v>213</v>
      </c>
      <c r="AA228" s="259">
        <f>IF(AND(NOT(_incrementaisPassadas),
      OR(
       AND(_semanaAtual&gt;Prevs!D$6,_tipo="Semanal"),
       AND(_mes&gt;AA$2,_tipo="Mensal")
      )), 0,
IF($G228&gt;0,INDEX($O$4:$Z$323,$G228,O$2),0)+IF($H228&gt;0,INDEX($O$4:$Z$323,$H228,O$2),0)+IF($I228&gt;0,INDEX($O$4:$Z$323,$I228,O$2),0)+IF($J228&gt;0,INDEX($O$4:$Z$323,$J228,O$2),0)+IF($K228&gt;0,INDEX($O$4:$Z$323,$K228,O$2),0)+IF($L228&gt;0,INDEX($O$4:$Z$323,$L228,O$2),0))</f>
        <v>0</v>
      </c>
      <c r="AB228" s="259">
        <f>IF(AND(NOT(_incrementaisPassadas),
      OR(
       AND(_semanaAtual&gt;Prevs!E$6,_tipo="Semanal"),
       AND(_mes&gt;AB$2,_tipo="Mensal")
      )), 0,
IF($G228&gt;0,INDEX($O$4:$Z$323,$G228,P$2),0)+IF($H228&gt;0,INDEX($O$4:$Z$323,$H228,P$2),0)+IF($I228&gt;0,INDEX($O$4:$Z$323,$I228,P$2),0)+IF($J228&gt;0,INDEX($O$4:$Z$323,$J228,P$2),0)+IF($K228&gt;0,INDEX($O$4:$Z$323,$K228,P$2),0)+IF($L228&gt;0,INDEX($O$4:$Z$323,$L228,P$2),0))</f>
        <v>0</v>
      </c>
      <c r="AC228" s="259">
        <f>IF(AND(NOT(_incrementaisPassadas),
      OR(
       AND(_semanaAtual&gt;Prevs!F$6,_tipo="Semanal"),
       AND(_mes&gt;AC$2,_tipo="Mensal")
      )), 0,
IF($G228&gt;0,INDEX($O$4:$Z$323,$G228,Q$2),0)+IF($H228&gt;0,INDEX($O$4:$Z$323,$H228,Q$2),0)+IF($I228&gt;0,INDEX($O$4:$Z$323,$I228,Q$2),0)+IF($J228&gt;0,INDEX($O$4:$Z$323,$J228,Q$2),0)+IF($K228&gt;0,INDEX($O$4:$Z$323,$K228,Q$2),0)+IF($L228&gt;0,INDEX($O$4:$Z$323,$L228,Q$2),0))</f>
        <v>0</v>
      </c>
      <c r="AD228" s="259">
        <f>IF(AND(NOT(_incrementaisPassadas),
      OR(
       AND(_semanaAtual&gt;Prevs!G$6,_tipo="Semanal"),
       AND(_mes&gt;AD$2,_tipo="Mensal")
      )), 0,
IF($G228&gt;0,INDEX($O$4:$Z$323,$G228,R$2),0)+IF($H228&gt;0,INDEX($O$4:$Z$323,$H228,R$2),0)+IF($I228&gt;0,INDEX($O$4:$Z$323,$I228,R$2),0)+IF($J228&gt;0,INDEX($O$4:$Z$323,$J228,R$2),0)+IF($K228&gt;0,INDEX($O$4:$Z$323,$K228,R$2),0)+IF($L228&gt;0,INDEX($O$4:$Z$323,$L228,R$2),0))</f>
        <v>0</v>
      </c>
      <c r="AE228" s="259">
        <f>IF(AND(NOT(_incrementaisPassadas),
      OR(
       AND(_semanaAtual&gt;Prevs!H$6,_tipo="Semanal"),
       AND(_mes&gt;AE$2,_tipo="Mensal")
      )), 0,
IF($G228&gt;0,INDEX($O$4:$Z$323,$G228,S$2),0)+IF($H228&gt;0,INDEX($O$4:$Z$323,$H228,S$2),0)+IF($I228&gt;0,INDEX($O$4:$Z$323,$I228,S$2),0)+IF($J228&gt;0,INDEX($O$4:$Z$323,$J228,S$2),0)+IF($K228&gt;0,INDEX($O$4:$Z$323,$K228,S$2),0)+IF($L228&gt;0,INDEX($O$4:$Z$323,$L228,S$2),0))</f>
        <v>0</v>
      </c>
      <c r="AF228" s="259">
        <f>IF(AND(NOT(_incrementaisPassadas),
      OR(
       AND(_semanaAtual&gt;Prevs!I$6,_tipo="Semanal"),
       AND(_mes&gt;AF$2,_tipo="Mensal")
      )), 0,
IF($G228&gt;0,INDEX($O$4:$Z$323,$G228,T$2),0)+IF($H228&gt;0,INDEX($O$4:$Z$323,$H228,T$2),0)+IF($I228&gt;0,INDEX($O$4:$Z$323,$I228,T$2),0)+IF($J228&gt;0,INDEX($O$4:$Z$323,$J228,T$2),0)+IF($K228&gt;0,INDEX($O$4:$Z$323,$K228,T$2),0)+IF($L228&gt;0,INDEX($O$4:$Z$323,$L228,T$2),0))</f>
        <v>0</v>
      </c>
      <c r="AG228" s="259">
        <f>IF(AND(NOT(_incrementaisPassadas),
      OR(
       AND(_semanaAtual&gt;Prevs!J$6,_tipo="Semanal"),
       AND(_mes&gt;AG$2,_tipo="Mensal")
      )), 0,
IF($G228&gt;0,INDEX($O$4:$Z$323,$G228,U$2),0)+IF($H228&gt;0,INDEX($O$4:$Z$323,$H228,U$2),0)+IF($I228&gt;0,INDEX($O$4:$Z$323,$I228,U$2),0)+IF($J228&gt;0,INDEX($O$4:$Z$323,$J228,U$2),0)+IF($K228&gt;0,INDEX($O$4:$Z$323,$K228,U$2),0)+IF($L228&gt;0,INDEX($O$4:$Z$323,$L228,U$2),0))</f>
        <v>0</v>
      </c>
      <c r="AH228" s="259">
        <f>IF(AND(NOT(_incrementaisPassadas),
      OR(
       AND(_semanaAtual&gt;Prevs!K$6,_tipo="Semanal"),
       AND(_mes&gt;AH$2,_tipo="Mensal")
      )), 0,
IF($G228&gt;0,INDEX($O$4:$Z$323,$G228,V$2),0)+IF($H228&gt;0,INDEX($O$4:$Z$323,$H228,V$2),0)+IF($I228&gt;0,INDEX($O$4:$Z$323,$I228,V$2),0)+IF($J228&gt;0,INDEX($O$4:$Z$323,$J228,V$2),0)+IF($K228&gt;0,INDEX($O$4:$Z$323,$K228,V$2),0)+IF($L228&gt;0,INDEX($O$4:$Z$323,$L228,V$2),0))</f>
        <v>0</v>
      </c>
      <c r="AI228" s="259">
        <f>IF(AND(NOT(_incrementaisPassadas),
      OR(
       AND(_semanaAtual&gt;Prevs!L$6,_tipo="Semanal"),
       AND(_mes&gt;AI$2,_tipo="Mensal")
      )), 0,
IF($G228&gt;0,INDEX($O$4:$Z$323,$G228,W$2),0)+IF($H228&gt;0,INDEX($O$4:$Z$323,$H228,W$2),0)+IF($I228&gt;0,INDEX($O$4:$Z$323,$I228,W$2),0)+IF($J228&gt;0,INDEX($O$4:$Z$323,$J228,W$2),0)+IF($K228&gt;0,INDEX($O$4:$Z$323,$K228,W$2),0)+IF($L228&gt;0,INDEX($O$4:$Z$323,$L228,W$2),0))</f>
        <v>0</v>
      </c>
      <c r="AJ228" s="259">
        <f>IF(AND(NOT(_incrementaisPassadas),
      OR(
       AND(_semanaAtual&gt;Prevs!M$6,_tipo="Semanal"),
       AND(_mes&gt;AJ$2,_tipo="Mensal")
      )), 0,
IF($G228&gt;0,INDEX($O$4:$Z$323,$G228,X$2),0)+IF($H228&gt;0,INDEX($O$4:$Z$323,$H228,X$2),0)+IF($I228&gt;0,INDEX($O$4:$Z$323,$I228,X$2),0)+IF($J228&gt;0,INDEX($O$4:$Z$323,$J228,X$2),0)+IF($K228&gt;0,INDEX($O$4:$Z$323,$K228,X$2),0)+IF($L228&gt;0,INDEX($O$4:$Z$323,$L228,X$2),0))</f>
        <v>0</v>
      </c>
      <c r="AK228" s="259">
        <f>IF(AND(NOT(_incrementaisPassadas),
      OR(
       AND(_semanaAtual&gt;Prevs!N$6,_tipo="Semanal"),
       AND(_mes&gt;AK$2,_tipo="Mensal")
      )), 0,
IF($G228&gt;0,INDEX($O$4:$Z$323,$G228,Y$2),0)+IF($H228&gt;0,INDEX($O$4:$Z$323,$H228,Y$2),0)+IF($I228&gt;0,INDEX($O$4:$Z$323,$I228,Y$2),0)+IF($J228&gt;0,INDEX($O$4:$Z$323,$J228,Y$2),0)+IF($K228&gt;0,INDEX($O$4:$Z$323,$K228,Y$2),0)+IF($L228&gt;0,INDEX($O$4:$Z$323,$L228,Y$2),0))</f>
        <v>0</v>
      </c>
      <c r="AL228" s="259">
        <f>IF(AND(NOT(_incrementaisPassadas),
      OR(
       AND(_semanaAtual&gt;Prevs!O$6,_tipo="Semanal"),
       AND(_mes&gt;AL$2,_tipo="Mensal")
      )), 0,
IF($G228&gt;0,INDEX($O$4:$Z$323,$G228,Z$2),0)+IF($H228&gt;0,INDEX($O$4:$Z$323,$H228,Z$2),0)+IF($I228&gt;0,INDEX($O$4:$Z$323,$I228,Z$2),0)+IF($J228&gt;0,INDEX($O$4:$Z$323,$J228,Z$2),0)+IF($K228&gt;0,INDEX($O$4:$Z$323,$K228,Z$2),0)+IF($L228&gt;0,INDEX($O$4:$Z$323,$L228,Z$2),0))</f>
        <v>0</v>
      </c>
      <c r="AM228" s="113">
        <f t="shared" si="36"/>
        <v>379</v>
      </c>
      <c r="AN228">
        <f t="shared" si="37"/>
        <v>476</v>
      </c>
      <c r="AO228">
        <f t="shared" si="38"/>
        <v>511</v>
      </c>
      <c r="AP228">
        <f t="shared" si="39"/>
        <v>376</v>
      </c>
      <c r="AQ228">
        <f t="shared" si="40"/>
        <v>187</v>
      </c>
      <c r="AR228">
        <f t="shared" si="41"/>
        <v>75</v>
      </c>
      <c r="AS228">
        <f t="shared" si="42"/>
        <v>40</v>
      </c>
      <c r="AT228">
        <f t="shared" si="43"/>
        <v>25</v>
      </c>
      <c r="AU228">
        <f t="shared" si="44"/>
        <v>20</v>
      </c>
      <c r="AV228">
        <f t="shared" si="45"/>
        <v>31</v>
      </c>
      <c r="AW228">
        <f t="shared" si="46"/>
        <v>76</v>
      </c>
      <c r="AX228">
        <f t="shared" si="47"/>
        <v>213</v>
      </c>
    </row>
    <row r="229" spans="1:55" hidden="1" x14ac:dyDescent="0.25">
      <c r="A229" s="113">
        <v>226</v>
      </c>
      <c r="B229" s="176"/>
      <c r="C229" s="113">
        <v>0</v>
      </c>
      <c r="D229" s="113">
        <v>0</v>
      </c>
      <c r="E229" s="113" t="s">
        <v>686</v>
      </c>
      <c r="F229" s="113" t="s">
        <v>686</v>
      </c>
      <c r="G229" s="357"/>
      <c r="N229" s="113">
        <f>MATCH(A229,Entrada!$A$53:$A$372,0)</f>
        <v>226</v>
      </c>
      <c r="O229">
        <f>IF(NOT(ISNA($N229)),INDEX(Entrada!$C$53:$N$372,$N229,O$2),0)</f>
        <v>0</v>
      </c>
      <c r="P229">
        <f>IF(NOT(ISNA($N229)),INDEX(Entrada!$C$53:$N$372,$N229,P$2),0)</f>
        <v>0</v>
      </c>
      <c r="Q229">
        <f>IF(NOT(ISNA($N229)),INDEX(Entrada!$C$53:$N$372,$N229,Q$2),0)</f>
        <v>0</v>
      </c>
      <c r="R229">
        <f>IF(NOT(ISNA($N229)),INDEX(Entrada!$C$53:$N$372,$N229,R$2),0)</f>
        <v>0</v>
      </c>
      <c r="S229">
        <f>IF(NOT(ISNA($N229)),INDEX(Entrada!$C$53:$N$372,$N229,S$2),0)</f>
        <v>0</v>
      </c>
      <c r="T229">
        <f>IF(NOT(ISNA($N229)),INDEX(Entrada!$C$53:$N$372,$N229,T$2),0)</f>
        <v>0</v>
      </c>
      <c r="U229">
        <f>IF(NOT(ISNA($N229)),INDEX(Entrada!$C$53:$N$372,$N229,U$2),0)</f>
        <v>0</v>
      </c>
      <c r="V229" s="192">
        <f>IF(NOT(ISNA($N229)),INDEX(Entrada!$C$53:$N$372,$N229,V$2),0)</f>
        <v>0</v>
      </c>
      <c r="W229" s="192">
        <f>IF(NOT(ISNA($N229)),INDEX(Entrada!$C$53:$N$372,$N229,W$2),0)</f>
        <v>0</v>
      </c>
      <c r="X229" s="192">
        <f>IF(NOT(ISNA($N229)),INDEX(Entrada!$C$53:$N$372,$N229,X$2),0)</f>
        <v>0</v>
      </c>
      <c r="Y229" s="192">
        <f>IF(NOT(ISNA($N229)),INDEX(Entrada!$C$53:$N$372,$N229,Y$2),0)</f>
        <v>0</v>
      </c>
      <c r="Z229" s="192">
        <f>IF(NOT(ISNA($N229)),INDEX(Entrada!$C$53:$N$372,$N229,Z$2),0)</f>
        <v>0</v>
      </c>
      <c r="AA229" s="259">
        <f>IF(AND(NOT(_incrementaisPassadas),
      OR(
       AND(_semanaAtual&gt;Prevs!D$6,_tipo="Semanal"),
       AND(_mes&gt;AA$2,_tipo="Mensal")
      )), 0,
IF($G229&gt;0,INDEX($O$4:$Z$323,$G229,O$2),0)+IF($H229&gt;0,INDEX($O$4:$Z$323,$H229,O$2),0)+IF($I229&gt;0,INDEX($O$4:$Z$323,$I229,O$2),0)+IF($J229&gt;0,INDEX($O$4:$Z$323,$J229,O$2),0)+IF($K229&gt;0,INDEX($O$4:$Z$323,$K229,O$2),0)+IF($L229&gt;0,INDEX($O$4:$Z$323,$L229,O$2),0))</f>
        <v>0</v>
      </c>
      <c r="AB229" s="259">
        <f>IF(AND(NOT(_incrementaisPassadas),
      OR(
       AND(_semanaAtual&gt;Prevs!E$6,_tipo="Semanal"),
       AND(_mes&gt;AB$2,_tipo="Mensal")
      )), 0,
IF($G229&gt;0,INDEX($O$4:$Z$323,$G229,P$2),0)+IF($H229&gt;0,INDEX($O$4:$Z$323,$H229,P$2),0)+IF($I229&gt;0,INDEX($O$4:$Z$323,$I229,P$2),0)+IF($J229&gt;0,INDEX($O$4:$Z$323,$J229,P$2),0)+IF($K229&gt;0,INDEX($O$4:$Z$323,$K229,P$2),0)+IF($L229&gt;0,INDEX($O$4:$Z$323,$L229,P$2),0))</f>
        <v>0</v>
      </c>
      <c r="AC229" s="259">
        <f>IF(AND(NOT(_incrementaisPassadas),
      OR(
       AND(_semanaAtual&gt;Prevs!F$6,_tipo="Semanal"),
       AND(_mes&gt;AC$2,_tipo="Mensal")
      )), 0,
IF($G229&gt;0,INDEX($O$4:$Z$323,$G229,Q$2),0)+IF($H229&gt;0,INDEX($O$4:$Z$323,$H229,Q$2),0)+IF($I229&gt;0,INDEX($O$4:$Z$323,$I229,Q$2),0)+IF($J229&gt;0,INDEX($O$4:$Z$323,$J229,Q$2),0)+IF($K229&gt;0,INDEX($O$4:$Z$323,$K229,Q$2),0)+IF($L229&gt;0,INDEX($O$4:$Z$323,$L229,Q$2),0))</f>
        <v>0</v>
      </c>
      <c r="AD229" s="259">
        <f>IF(AND(NOT(_incrementaisPassadas),
      OR(
       AND(_semanaAtual&gt;Prevs!G$6,_tipo="Semanal"),
       AND(_mes&gt;AD$2,_tipo="Mensal")
      )), 0,
IF($G229&gt;0,INDEX($O$4:$Z$323,$G229,R$2),0)+IF($H229&gt;0,INDEX($O$4:$Z$323,$H229,R$2),0)+IF($I229&gt;0,INDEX($O$4:$Z$323,$I229,R$2),0)+IF($J229&gt;0,INDEX($O$4:$Z$323,$J229,R$2),0)+IF($K229&gt;0,INDEX($O$4:$Z$323,$K229,R$2),0)+IF($L229&gt;0,INDEX($O$4:$Z$323,$L229,R$2),0))</f>
        <v>0</v>
      </c>
      <c r="AE229" s="259">
        <f>IF(AND(NOT(_incrementaisPassadas),
      OR(
       AND(_semanaAtual&gt;Prevs!H$6,_tipo="Semanal"),
       AND(_mes&gt;AE$2,_tipo="Mensal")
      )), 0,
IF($G229&gt;0,INDEX($O$4:$Z$323,$G229,S$2),0)+IF($H229&gt;0,INDEX($O$4:$Z$323,$H229,S$2),0)+IF($I229&gt;0,INDEX($O$4:$Z$323,$I229,S$2),0)+IF($J229&gt;0,INDEX($O$4:$Z$323,$J229,S$2),0)+IF($K229&gt;0,INDEX($O$4:$Z$323,$K229,S$2),0)+IF($L229&gt;0,INDEX($O$4:$Z$323,$L229,S$2),0))</f>
        <v>0</v>
      </c>
      <c r="AF229" s="259">
        <f>IF(AND(NOT(_incrementaisPassadas),
      OR(
       AND(_semanaAtual&gt;Prevs!I$6,_tipo="Semanal"),
       AND(_mes&gt;AF$2,_tipo="Mensal")
      )), 0,
IF($G229&gt;0,INDEX($O$4:$Z$323,$G229,T$2),0)+IF($H229&gt;0,INDEX($O$4:$Z$323,$H229,T$2),0)+IF($I229&gt;0,INDEX($O$4:$Z$323,$I229,T$2),0)+IF($J229&gt;0,INDEX($O$4:$Z$323,$J229,T$2),0)+IF($K229&gt;0,INDEX($O$4:$Z$323,$K229,T$2),0)+IF($L229&gt;0,INDEX($O$4:$Z$323,$L229,T$2),0))</f>
        <v>0</v>
      </c>
      <c r="AG229" s="259">
        <f>IF(AND(NOT(_incrementaisPassadas),
      OR(
       AND(_semanaAtual&gt;Prevs!J$6,_tipo="Semanal"),
       AND(_mes&gt;AG$2,_tipo="Mensal")
      )), 0,
IF($G229&gt;0,INDEX($O$4:$Z$323,$G229,U$2),0)+IF($H229&gt;0,INDEX($O$4:$Z$323,$H229,U$2),0)+IF($I229&gt;0,INDEX($O$4:$Z$323,$I229,U$2),0)+IF($J229&gt;0,INDEX($O$4:$Z$323,$J229,U$2),0)+IF($K229&gt;0,INDEX($O$4:$Z$323,$K229,U$2),0)+IF($L229&gt;0,INDEX($O$4:$Z$323,$L229,U$2),0))</f>
        <v>0</v>
      </c>
      <c r="AH229" s="259">
        <f>IF(AND(NOT(_incrementaisPassadas),
      OR(
       AND(_semanaAtual&gt;Prevs!K$6,_tipo="Semanal"),
       AND(_mes&gt;AH$2,_tipo="Mensal")
      )), 0,
IF($G229&gt;0,INDEX($O$4:$Z$323,$G229,V$2),0)+IF($H229&gt;0,INDEX($O$4:$Z$323,$H229,V$2),0)+IF($I229&gt;0,INDEX($O$4:$Z$323,$I229,V$2),0)+IF($J229&gt;0,INDEX($O$4:$Z$323,$J229,V$2),0)+IF($K229&gt;0,INDEX($O$4:$Z$323,$K229,V$2),0)+IF($L229&gt;0,INDEX($O$4:$Z$323,$L229,V$2),0))</f>
        <v>0</v>
      </c>
      <c r="AI229" s="259">
        <f>IF(AND(NOT(_incrementaisPassadas),
      OR(
       AND(_semanaAtual&gt;Prevs!L$6,_tipo="Semanal"),
       AND(_mes&gt;AI$2,_tipo="Mensal")
      )), 0,
IF($G229&gt;0,INDEX($O$4:$Z$323,$G229,W$2),0)+IF($H229&gt;0,INDEX($O$4:$Z$323,$H229,W$2),0)+IF($I229&gt;0,INDEX($O$4:$Z$323,$I229,W$2),0)+IF($J229&gt;0,INDEX($O$4:$Z$323,$J229,W$2),0)+IF($K229&gt;0,INDEX($O$4:$Z$323,$K229,W$2),0)+IF($L229&gt;0,INDEX($O$4:$Z$323,$L229,W$2),0))</f>
        <v>0</v>
      </c>
      <c r="AJ229" s="259">
        <f>IF(AND(NOT(_incrementaisPassadas),
      OR(
       AND(_semanaAtual&gt;Prevs!M$6,_tipo="Semanal"),
       AND(_mes&gt;AJ$2,_tipo="Mensal")
      )), 0,
IF($G229&gt;0,INDEX($O$4:$Z$323,$G229,X$2),0)+IF($H229&gt;0,INDEX($O$4:$Z$323,$H229,X$2),0)+IF($I229&gt;0,INDEX($O$4:$Z$323,$I229,X$2),0)+IF($J229&gt;0,INDEX($O$4:$Z$323,$J229,X$2),0)+IF($K229&gt;0,INDEX($O$4:$Z$323,$K229,X$2),0)+IF($L229&gt;0,INDEX($O$4:$Z$323,$L229,X$2),0))</f>
        <v>0</v>
      </c>
      <c r="AK229" s="259">
        <f>IF(AND(NOT(_incrementaisPassadas),
      OR(
       AND(_semanaAtual&gt;Prevs!N$6,_tipo="Semanal"),
       AND(_mes&gt;AK$2,_tipo="Mensal")
      )), 0,
IF($G229&gt;0,INDEX($O$4:$Z$323,$G229,Y$2),0)+IF($H229&gt;0,INDEX($O$4:$Z$323,$H229,Y$2),0)+IF($I229&gt;0,INDEX($O$4:$Z$323,$I229,Y$2),0)+IF($J229&gt;0,INDEX($O$4:$Z$323,$J229,Y$2),0)+IF($K229&gt;0,INDEX($O$4:$Z$323,$K229,Y$2),0)+IF($L229&gt;0,INDEX($O$4:$Z$323,$L229,Y$2),0))</f>
        <v>0</v>
      </c>
      <c r="AL229" s="259">
        <f>IF(AND(NOT(_incrementaisPassadas),
      OR(
       AND(_semanaAtual&gt;Prevs!O$6,_tipo="Semanal"),
       AND(_mes&gt;AL$2,_tipo="Mensal")
      )), 0,
IF($G229&gt;0,INDEX($O$4:$Z$323,$G229,Z$2),0)+IF($H229&gt;0,INDEX($O$4:$Z$323,$H229,Z$2),0)+IF($I229&gt;0,INDEX($O$4:$Z$323,$I229,Z$2),0)+IF($J229&gt;0,INDEX($O$4:$Z$323,$J229,Z$2),0)+IF($K229&gt;0,INDEX($O$4:$Z$323,$K229,Z$2),0)+IF($L229&gt;0,INDEX($O$4:$Z$323,$L229,Z$2),0))</f>
        <v>0</v>
      </c>
      <c r="AM229" s="113">
        <f t="shared" si="36"/>
        <v>0</v>
      </c>
      <c r="AN229">
        <f t="shared" si="37"/>
        <v>0</v>
      </c>
      <c r="AO229">
        <f t="shared" si="38"/>
        <v>0</v>
      </c>
      <c r="AP229">
        <f t="shared" si="39"/>
        <v>0</v>
      </c>
      <c r="AQ229">
        <f t="shared" si="40"/>
        <v>0</v>
      </c>
      <c r="AR229">
        <f t="shared" si="41"/>
        <v>0</v>
      </c>
      <c r="AS229">
        <f t="shared" si="42"/>
        <v>0</v>
      </c>
      <c r="AT229">
        <f t="shared" si="43"/>
        <v>0</v>
      </c>
      <c r="AU229">
        <f t="shared" si="44"/>
        <v>0</v>
      </c>
      <c r="AV229">
        <f t="shared" si="45"/>
        <v>0</v>
      </c>
      <c r="AW229">
        <f t="shared" si="46"/>
        <v>0</v>
      </c>
      <c r="AX229">
        <f t="shared" si="47"/>
        <v>0</v>
      </c>
    </row>
    <row r="230" spans="1:55" hidden="1" x14ac:dyDescent="0.25">
      <c r="A230" s="113">
        <v>227</v>
      </c>
      <c r="B230" s="176" t="s">
        <v>638</v>
      </c>
      <c r="C230" s="113">
        <v>1931</v>
      </c>
      <c r="D230" s="113">
        <v>2013</v>
      </c>
      <c r="E230" s="179" t="s">
        <v>709</v>
      </c>
      <c r="F230" s="180" t="s">
        <v>400</v>
      </c>
      <c r="G230" s="357"/>
      <c r="N230" s="113">
        <f>MATCH(A230,Entrada!$A$53:$A$372,0)</f>
        <v>227</v>
      </c>
      <c r="O230">
        <f>IF(NOT(ISNA($N230)),INDEX(Entrada!$C$53:$N$372,$N230,O$2),0)</f>
        <v>1442</v>
      </c>
      <c r="P230">
        <f>IF(NOT(ISNA($N230)),INDEX(Entrada!$C$53:$N$372,$N230,P$2),0)</f>
        <v>1610</v>
      </c>
      <c r="Q230">
        <f>IF(NOT(ISNA($N230)),INDEX(Entrada!$C$53:$N$372,$N230,Q$2),0)</f>
        <v>1624</v>
      </c>
      <c r="R230">
        <f>IF(NOT(ISNA($N230)),INDEX(Entrada!$C$53:$N$372,$N230,R$2),0)</f>
        <v>1291</v>
      </c>
      <c r="S230">
        <f>IF(NOT(ISNA($N230)),INDEX(Entrada!$C$53:$N$372,$N230,S$2),0)</f>
        <v>887</v>
      </c>
      <c r="T230">
        <f>IF(NOT(ISNA($N230)),INDEX(Entrada!$C$53:$N$372,$N230,T$2),0)</f>
        <v>660</v>
      </c>
      <c r="U230">
        <f>IF(NOT(ISNA($N230)),INDEX(Entrada!$C$53:$N$372,$N230,U$2),0)</f>
        <v>526</v>
      </c>
      <c r="V230" s="192">
        <f>IF(NOT(ISNA($N230)),INDEX(Entrada!$C$53:$N$372,$N230,V$2),0)</f>
        <v>445</v>
      </c>
      <c r="W230" s="192">
        <f>IF(NOT(ISNA($N230)),INDEX(Entrada!$C$53:$N$372,$N230,W$2),0)</f>
        <v>410</v>
      </c>
      <c r="X230" s="192">
        <f>IF(NOT(ISNA($N230)),INDEX(Entrada!$C$53:$N$372,$N230,X$2),0)</f>
        <v>478</v>
      </c>
      <c r="Y230" s="192">
        <f>IF(NOT(ISNA($N230)),INDEX(Entrada!$C$53:$N$372,$N230,Y$2),0)</f>
        <v>700</v>
      </c>
      <c r="Z230" s="192">
        <f>IF(NOT(ISNA($N230)),INDEX(Entrada!$C$53:$N$372,$N230,Z$2),0)</f>
        <v>1084</v>
      </c>
      <c r="AA230" s="259">
        <f>IF(AND(NOT(_incrementaisPassadas),
      OR(
       AND(_semanaAtual&gt;Prevs!D$6,_tipo="Semanal"),
       AND(_mes&gt;AA$2,_tipo="Mensal")
      )), 0,
IF($G230&gt;0,INDEX($O$4:$Z$323,$G230,O$2),0)+IF($H230&gt;0,INDEX($O$4:$Z$323,$H230,O$2),0)+IF($I230&gt;0,INDEX($O$4:$Z$323,$I230,O$2),0)+IF($J230&gt;0,INDEX($O$4:$Z$323,$J230,O$2),0)+IF($K230&gt;0,INDEX($O$4:$Z$323,$K230,O$2),0)+IF($L230&gt;0,INDEX($O$4:$Z$323,$L230,O$2),0))</f>
        <v>0</v>
      </c>
      <c r="AB230" s="259">
        <f>IF(AND(NOT(_incrementaisPassadas),
      OR(
       AND(_semanaAtual&gt;Prevs!E$6,_tipo="Semanal"),
       AND(_mes&gt;AB$2,_tipo="Mensal")
      )), 0,
IF($G230&gt;0,INDEX($O$4:$Z$323,$G230,P$2),0)+IF($H230&gt;0,INDEX($O$4:$Z$323,$H230,P$2),0)+IF($I230&gt;0,INDEX($O$4:$Z$323,$I230,P$2),0)+IF($J230&gt;0,INDEX($O$4:$Z$323,$J230,P$2),0)+IF($K230&gt;0,INDEX($O$4:$Z$323,$K230,P$2),0)+IF($L230&gt;0,INDEX($O$4:$Z$323,$L230,P$2),0))</f>
        <v>0</v>
      </c>
      <c r="AC230" s="259">
        <f>IF(AND(NOT(_incrementaisPassadas),
      OR(
       AND(_semanaAtual&gt;Prevs!F$6,_tipo="Semanal"),
       AND(_mes&gt;AC$2,_tipo="Mensal")
      )), 0,
IF($G230&gt;0,INDEX($O$4:$Z$323,$G230,Q$2),0)+IF($H230&gt;0,INDEX($O$4:$Z$323,$H230,Q$2),0)+IF($I230&gt;0,INDEX($O$4:$Z$323,$I230,Q$2),0)+IF($J230&gt;0,INDEX($O$4:$Z$323,$J230,Q$2),0)+IF($K230&gt;0,INDEX($O$4:$Z$323,$K230,Q$2),0)+IF($L230&gt;0,INDEX($O$4:$Z$323,$L230,Q$2),0))</f>
        <v>0</v>
      </c>
      <c r="AD230" s="259">
        <f>IF(AND(NOT(_incrementaisPassadas),
      OR(
       AND(_semanaAtual&gt;Prevs!G$6,_tipo="Semanal"),
       AND(_mes&gt;AD$2,_tipo="Mensal")
      )), 0,
IF($G230&gt;0,INDEX($O$4:$Z$323,$G230,R$2),0)+IF($H230&gt;0,INDEX($O$4:$Z$323,$H230,R$2),0)+IF($I230&gt;0,INDEX($O$4:$Z$323,$I230,R$2),0)+IF($J230&gt;0,INDEX($O$4:$Z$323,$J230,R$2),0)+IF($K230&gt;0,INDEX($O$4:$Z$323,$K230,R$2),0)+IF($L230&gt;0,INDEX($O$4:$Z$323,$L230,R$2),0))</f>
        <v>0</v>
      </c>
      <c r="AE230" s="259">
        <f>IF(AND(NOT(_incrementaisPassadas),
      OR(
       AND(_semanaAtual&gt;Prevs!H$6,_tipo="Semanal"),
       AND(_mes&gt;AE$2,_tipo="Mensal")
      )), 0,
IF($G230&gt;0,INDEX($O$4:$Z$323,$G230,S$2),0)+IF($H230&gt;0,INDEX($O$4:$Z$323,$H230,S$2),0)+IF($I230&gt;0,INDEX($O$4:$Z$323,$I230,S$2),0)+IF($J230&gt;0,INDEX($O$4:$Z$323,$J230,S$2),0)+IF($K230&gt;0,INDEX($O$4:$Z$323,$K230,S$2),0)+IF($L230&gt;0,INDEX($O$4:$Z$323,$L230,S$2),0))</f>
        <v>0</v>
      </c>
      <c r="AF230" s="259">
        <f>IF(AND(NOT(_incrementaisPassadas),
      OR(
       AND(_semanaAtual&gt;Prevs!I$6,_tipo="Semanal"),
       AND(_mes&gt;AF$2,_tipo="Mensal")
      )), 0,
IF($G230&gt;0,INDEX($O$4:$Z$323,$G230,T$2),0)+IF($H230&gt;0,INDEX($O$4:$Z$323,$H230,T$2),0)+IF($I230&gt;0,INDEX($O$4:$Z$323,$I230,T$2),0)+IF($J230&gt;0,INDEX($O$4:$Z$323,$J230,T$2),0)+IF($K230&gt;0,INDEX($O$4:$Z$323,$K230,T$2),0)+IF($L230&gt;0,INDEX($O$4:$Z$323,$L230,T$2),0))</f>
        <v>0</v>
      </c>
      <c r="AG230" s="259">
        <f>IF(AND(NOT(_incrementaisPassadas),
      OR(
       AND(_semanaAtual&gt;Prevs!J$6,_tipo="Semanal"),
       AND(_mes&gt;AG$2,_tipo="Mensal")
      )), 0,
IF($G230&gt;0,INDEX($O$4:$Z$323,$G230,U$2),0)+IF($H230&gt;0,INDEX($O$4:$Z$323,$H230,U$2),0)+IF($I230&gt;0,INDEX($O$4:$Z$323,$I230,U$2),0)+IF($J230&gt;0,INDEX($O$4:$Z$323,$J230,U$2),0)+IF($K230&gt;0,INDEX($O$4:$Z$323,$K230,U$2),0)+IF($L230&gt;0,INDEX($O$4:$Z$323,$L230,U$2),0))</f>
        <v>0</v>
      </c>
      <c r="AH230" s="259">
        <f>IF(AND(NOT(_incrementaisPassadas),
      OR(
       AND(_semanaAtual&gt;Prevs!K$6,_tipo="Semanal"),
       AND(_mes&gt;AH$2,_tipo="Mensal")
      )), 0,
IF($G230&gt;0,INDEX($O$4:$Z$323,$G230,V$2),0)+IF($H230&gt;0,INDEX($O$4:$Z$323,$H230,V$2),0)+IF($I230&gt;0,INDEX($O$4:$Z$323,$I230,V$2),0)+IF($J230&gt;0,INDEX($O$4:$Z$323,$J230,V$2),0)+IF($K230&gt;0,INDEX($O$4:$Z$323,$K230,V$2),0)+IF($L230&gt;0,INDEX($O$4:$Z$323,$L230,V$2),0))</f>
        <v>0</v>
      </c>
      <c r="AI230" s="259">
        <f>IF(AND(NOT(_incrementaisPassadas),
      OR(
       AND(_semanaAtual&gt;Prevs!L$6,_tipo="Semanal"),
       AND(_mes&gt;AI$2,_tipo="Mensal")
      )), 0,
IF($G230&gt;0,INDEX($O$4:$Z$323,$G230,W$2),0)+IF($H230&gt;0,INDEX($O$4:$Z$323,$H230,W$2),0)+IF($I230&gt;0,INDEX($O$4:$Z$323,$I230,W$2),0)+IF($J230&gt;0,INDEX($O$4:$Z$323,$J230,W$2),0)+IF($K230&gt;0,INDEX($O$4:$Z$323,$K230,W$2),0)+IF($L230&gt;0,INDEX($O$4:$Z$323,$L230,W$2),0))</f>
        <v>0</v>
      </c>
      <c r="AJ230" s="259">
        <f>IF(AND(NOT(_incrementaisPassadas),
      OR(
       AND(_semanaAtual&gt;Prevs!M$6,_tipo="Semanal"),
       AND(_mes&gt;AJ$2,_tipo="Mensal")
      )), 0,
IF($G230&gt;0,INDEX($O$4:$Z$323,$G230,X$2),0)+IF($H230&gt;0,INDEX($O$4:$Z$323,$H230,X$2),0)+IF($I230&gt;0,INDEX($O$4:$Z$323,$I230,X$2),0)+IF($J230&gt;0,INDEX($O$4:$Z$323,$J230,X$2),0)+IF($K230&gt;0,INDEX($O$4:$Z$323,$K230,X$2),0)+IF($L230&gt;0,INDEX($O$4:$Z$323,$L230,X$2),0))</f>
        <v>0</v>
      </c>
      <c r="AK230" s="259">
        <f>IF(AND(NOT(_incrementaisPassadas),
      OR(
       AND(_semanaAtual&gt;Prevs!N$6,_tipo="Semanal"),
       AND(_mes&gt;AK$2,_tipo="Mensal")
      )), 0,
IF($G230&gt;0,INDEX($O$4:$Z$323,$G230,Y$2),0)+IF($H230&gt;0,INDEX($O$4:$Z$323,$H230,Y$2),0)+IF($I230&gt;0,INDEX($O$4:$Z$323,$I230,Y$2),0)+IF($J230&gt;0,INDEX($O$4:$Z$323,$J230,Y$2),0)+IF($K230&gt;0,INDEX($O$4:$Z$323,$K230,Y$2),0)+IF($L230&gt;0,INDEX($O$4:$Z$323,$L230,Y$2),0))</f>
        <v>0</v>
      </c>
      <c r="AL230" s="259">
        <f>IF(AND(NOT(_incrementaisPassadas),
      OR(
       AND(_semanaAtual&gt;Prevs!O$6,_tipo="Semanal"),
       AND(_mes&gt;AL$2,_tipo="Mensal")
      )), 0,
IF($G230&gt;0,INDEX($O$4:$Z$323,$G230,Z$2),0)+IF($H230&gt;0,INDEX($O$4:$Z$323,$H230,Z$2),0)+IF($I230&gt;0,INDEX($O$4:$Z$323,$I230,Z$2),0)+IF($J230&gt;0,INDEX($O$4:$Z$323,$J230,Z$2),0)+IF($K230&gt;0,INDEX($O$4:$Z$323,$K230,Z$2),0)+IF($L230&gt;0,INDEX($O$4:$Z$323,$L230,Z$2),0))</f>
        <v>0</v>
      </c>
      <c r="AM230" s="113">
        <f t="shared" si="36"/>
        <v>1442</v>
      </c>
      <c r="AN230">
        <f t="shared" si="37"/>
        <v>1610</v>
      </c>
      <c r="AO230">
        <f t="shared" si="38"/>
        <v>1624</v>
      </c>
      <c r="AP230">
        <f t="shared" si="39"/>
        <v>1291</v>
      </c>
      <c r="AQ230">
        <f t="shared" si="40"/>
        <v>887</v>
      </c>
      <c r="AR230">
        <f t="shared" si="41"/>
        <v>660</v>
      </c>
      <c r="AS230">
        <f t="shared" si="42"/>
        <v>526</v>
      </c>
      <c r="AT230">
        <f t="shared" si="43"/>
        <v>445</v>
      </c>
      <c r="AU230">
        <f t="shared" si="44"/>
        <v>410</v>
      </c>
      <c r="AV230">
        <f t="shared" si="45"/>
        <v>478</v>
      </c>
      <c r="AW230">
        <f t="shared" si="46"/>
        <v>700</v>
      </c>
      <c r="AX230">
        <f t="shared" si="47"/>
        <v>1084</v>
      </c>
    </row>
    <row r="231" spans="1:55" hidden="1" x14ac:dyDescent="0.25">
      <c r="A231" s="113">
        <v>228</v>
      </c>
      <c r="B231" s="176" t="s">
        <v>639</v>
      </c>
      <c r="C231" s="113">
        <v>1931</v>
      </c>
      <c r="D231" s="113">
        <v>2013</v>
      </c>
      <c r="E231" s="179" t="s">
        <v>709</v>
      </c>
      <c r="F231" s="180" t="s">
        <v>400</v>
      </c>
      <c r="G231" s="357"/>
      <c r="N231" s="113">
        <f>MATCH(A231,Entrada!$A$53:$A$372,0)</f>
        <v>228</v>
      </c>
      <c r="O231">
        <f>IF(NOT(ISNA($N231)),INDEX(Entrada!$C$53:$N$372,$N231,O$2),0)</f>
        <v>1576</v>
      </c>
      <c r="P231">
        <f>IF(NOT(ISNA($N231)),INDEX(Entrada!$C$53:$N$372,$N231,P$2),0)</f>
        <v>1759</v>
      </c>
      <c r="Q231">
        <f>IF(NOT(ISNA($N231)),INDEX(Entrada!$C$53:$N$372,$N231,Q$2),0)</f>
        <v>1775</v>
      </c>
      <c r="R231">
        <f>IF(NOT(ISNA($N231)),INDEX(Entrada!$C$53:$N$372,$N231,R$2),0)</f>
        <v>1411</v>
      </c>
      <c r="S231">
        <f>IF(NOT(ISNA($N231)),INDEX(Entrada!$C$53:$N$372,$N231,S$2),0)</f>
        <v>969</v>
      </c>
      <c r="T231">
        <f>IF(NOT(ISNA($N231)),INDEX(Entrada!$C$53:$N$372,$N231,T$2),0)</f>
        <v>721</v>
      </c>
      <c r="U231">
        <f>IF(NOT(ISNA($N231)),INDEX(Entrada!$C$53:$N$372,$N231,U$2),0)</f>
        <v>574</v>
      </c>
      <c r="V231" s="192">
        <f>IF(NOT(ISNA($N231)),INDEX(Entrada!$C$53:$N$372,$N231,V$2),0)</f>
        <v>486</v>
      </c>
      <c r="W231" s="192">
        <f>IF(NOT(ISNA($N231)),INDEX(Entrada!$C$53:$N$372,$N231,W$2),0)</f>
        <v>448</v>
      </c>
      <c r="X231" s="192">
        <f>IF(NOT(ISNA($N231)),INDEX(Entrada!$C$53:$N$372,$N231,X$2),0)</f>
        <v>522</v>
      </c>
      <c r="Y231" s="192">
        <f>IF(NOT(ISNA($N231)),INDEX(Entrada!$C$53:$N$372,$N231,Y$2),0)</f>
        <v>765</v>
      </c>
      <c r="Z231" s="192">
        <f>IF(NOT(ISNA($N231)),INDEX(Entrada!$C$53:$N$372,$N231,Z$2),0)</f>
        <v>1184</v>
      </c>
      <c r="AA231" s="259">
        <f>IF(AND(NOT(_incrementaisPassadas),
      OR(
       AND(_semanaAtual&gt;Prevs!D$6,_tipo="Semanal"),
       AND(_mes&gt;AA$2,_tipo="Mensal")
      )), 0,
IF($G231&gt;0,INDEX($O$4:$Z$323,$G231,O$2),0)+IF($H231&gt;0,INDEX($O$4:$Z$323,$H231,O$2),0)+IF($I231&gt;0,INDEX($O$4:$Z$323,$I231,O$2),0)+IF($J231&gt;0,INDEX($O$4:$Z$323,$J231,O$2),0)+IF($K231&gt;0,INDEX($O$4:$Z$323,$K231,O$2),0)+IF($L231&gt;0,INDEX($O$4:$Z$323,$L231,O$2),0))</f>
        <v>0</v>
      </c>
      <c r="AB231" s="259">
        <f>IF(AND(NOT(_incrementaisPassadas),
      OR(
       AND(_semanaAtual&gt;Prevs!E$6,_tipo="Semanal"),
       AND(_mes&gt;AB$2,_tipo="Mensal")
      )), 0,
IF($G231&gt;0,INDEX($O$4:$Z$323,$G231,P$2),0)+IF($H231&gt;0,INDEX($O$4:$Z$323,$H231,P$2),0)+IF($I231&gt;0,INDEX($O$4:$Z$323,$I231,P$2),0)+IF($J231&gt;0,INDEX($O$4:$Z$323,$J231,P$2),0)+IF($K231&gt;0,INDEX($O$4:$Z$323,$K231,P$2),0)+IF($L231&gt;0,INDEX($O$4:$Z$323,$L231,P$2),0))</f>
        <v>0</v>
      </c>
      <c r="AC231" s="259">
        <f>IF(AND(NOT(_incrementaisPassadas),
      OR(
       AND(_semanaAtual&gt;Prevs!F$6,_tipo="Semanal"),
       AND(_mes&gt;AC$2,_tipo="Mensal")
      )), 0,
IF($G231&gt;0,INDEX($O$4:$Z$323,$G231,Q$2),0)+IF($H231&gt;0,INDEX($O$4:$Z$323,$H231,Q$2),0)+IF($I231&gt;0,INDEX($O$4:$Z$323,$I231,Q$2),0)+IF($J231&gt;0,INDEX($O$4:$Z$323,$J231,Q$2),0)+IF($K231&gt;0,INDEX($O$4:$Z$323,$K231,Q$2),0)+IF($L231&gt;0,INDEX($O$4:$Z$323,$L231,Q$2),0))</f>
        <v>0</v>
      </c>
      <c r="AD231" s="259">
        <f>IF(AND(NOT(_incrementaisPassadas),
      OR(
       AND(_semanaAtual&gt;Prevs!G$6,_tipo="Semanal"),
       AND(_mes&gt;AD$2,_tipo="Mensal")
      )), 0,
IF($G231&gt;0,INDEX($O$4:$Z$323,$G231,R$2),0)+IF($H231&gt;0,INDEX($O$4:$Z$323,$H231,R$2),0)+IF($I231&gt;0,INDEX($O$4:$Z$323,$I231,R$2),0)+IF($J231&gt;0,INDEX($O$4:$Z$323,$J231,R$2),0)+IF($K231&gt;0,INDEX($O$4:$Z$323,$K231,R$2),0)+IF($L231&gt;0,INDEX($O$4:$Z$323,$L231,R$2),0))</f>
        <v>0</v>
      </c>
      <c r="AE231" s="259">
        <f>IF(AND(NOT(_incrementaisPassadas),
      OR(
       AND(_semanaAtual&gt;Prevs!H$6,_tipo="Semanal"),
       AND(_mes&gt;AE$2,_tipo="Mensal")
      )), 0,
IF($G231&gt;0,INDEX($O$4:$Z$323,$G231,S$2),0)+IF($H231&gt;0,INDEX($O$4:$Z$323,$H231,S$2),0)+IF($I231&gt;0,INDEX($O$4:$Z$323,$I231,S$2),0)+IF($J231&gt;0,INDEX($O$4:$Z$323,$J231,S$2),0)+IF($K231&gt;0,INDEX($O$4:$Z$323,$K231,S$2),0)+IF($L231&gt;0,INDEX($O$4:$Z$323,$L231,S$2),0))</f>
        <v>0</v>
      </c>
      <c r="AF231" s="259">
        <f>IF(AND(NOT(_incrementaisPassadas),
      OR(
       AND(_semanaAtual&gt;Prevs!I$6,_tipo="Semanal"),
       AND(_mes&gt;AF$2,_tipo="Mensal")
      )), 0,
IF($G231&gt;0,INDEX($O$4:$Z$323,$G231,T$2),0)+IF($H231&gt;0,INDEX($O$4:$Z$323,$H231,T$2),0)+IF($I231&gt;0,INDEX($O$4:$Z$323,$I231,T$2),0)+IF($J231&gt;0,INDEX($O$4:$Z$323,$J231,T$2),0)+IF($K231&gt;0,INDEX($O$4:$Z$323,$K231,T$2),0)+IF($L231&gt;0,INDEX($O$4:$Z$323,$L231,T$2),0))</f>
        <v>0</v>
      </c>
      <c r="AG231" s="259">
        <f>IF(AND(NOT(_incrementaisPassadas),
      OR(
       AND(_semanaAtual&gt;Prevs!J$6,_tipo="Semanal"),
       AND(_mes&gt;AG$2,_tipo="Mensal")
      )), 0,
IF($G231&gt;0,INDEX($O$4:$Z$323,$G231,U$2),0)+IF($H231&gt;0,INDEX($O$4:$Z$323,$H231,U$2),0)+IF($I231&gt;0,INDEX($O$4:$Z$323,$I231,U$2),0)+IF($J231&gt;0,INDEX($O$4:$Z$323,$J231,U$2),0)+IF($K231&gt;0,INDEX($O$4:$Z$323,$K231,U$2),0)+IF($L231&gt;0,INDEX($O$4:$Z$323,$L231,U$2),0))</f>
        <v>0</v>
      </c>
      <c r="AH231" s="259">
        <f>IF(AND(NOT(_incrementaisPassadas),
      OR(
       AND(_semanaAtual&gt;Prevs!K$6,_tipo="Semanal"),
       AND(_mes&gt;AH$2,_tipo="Mensal")
      )), 0,
IF($G231&gt;0,INDEX($O$4:$Z$323,$G231,V$2),0)+IF($H231&gt;0,INDEX($O$4:$Z$323,$H231,V$2),0)+IF($I231&gt;0,INDEX($O$4:$Z$323,$I231,V$2),0)+IF($J231&gt;0,INDEX($O$4:$Z$323,$J231,V$2),0)+IF($K231&gt;0,INDEX($O$4:$Z$323,$K231,V$2),0)+IF($L231&gt;0,INDEX($O$4:$Z$323,$L231,V$2),0))</f>
        <v>0</v>
      </c>
      <c r="AI231" s="259">
        <f>IF(AND(NOT(_incrementaisPassadas),
      OR(
       AND(_semanaAtual&gt;Prevs!L$6,_tipo="Semanal"),
       AND(_mes&gt;AI$2,_tipo="Mensal")
      )), 0,
IF($G231&gt;0,INDEX($O$4:$Z$323,$G231,W$2),0)+IF($H231&gt;0,INDEX($O$4:$Z$323,$H231,W$2),0)+IF($I231&gt;0,INDEX($O$4:$Z$323,$I231,W$2),0)+IF($J231&gt;0,INDEX($O$4:$Z$323,$J231,W$2),0)+IF($K231&gt;0,INDEX($O$4:$Z$323,$K231,W$2),0)+IF($L231&gt;0,INDEX($O$4:$Z$323,$L231,W$2),0))</f>
        <v>0</v>
      </c>
      <c r="AJ231" s="259">
        <f>IF(AND(NOT(_incrementaisPassadas),
      OR(
       AND(_semanaAtual&gt;Prevs!M$6,_tipo="Semanal"),
       AND(_mes&gt;AJ$2,_tipo="Mensal")
      )), 0,
IF($G231&gt;0,INDEX($O$4:$Z$323,$G231,X$2),0)+IF($H231&gt;0,INDEX($O$4:$Z$323,$H231,X$2),0)+IF($I231&gt;0,INDEX($O$4:$Z$323,$I231,X$2),0)+IF($J231&gt;0,INDEX($O$4:$Z$323,$J231,X$2),0)+IF($K231&gt;0,INDEX($O$4:$Z$323,$K231,X$2),0)+IF($L231&gt;0,INDEX($O$4:$Z$323,$L231,X$2),0))</f>
        <v>0</v>
      </c>
      <c r="AK231" s="259">
        <f>IF(AND(NOT(_incrementaisPassadas),
      OR(
       AND(_semanaAtual&gt;Prevs!N$6,_tipo="Semanal"),
       AND(_mes&gt;AK$2,_tipo="Mensal")
      )), 0,
IF($G231&gt;0,INDEX($O$4:$Z$323,$G231,Y$2),0)+IF($H231&gt;0,INDEX($O$4:$Z$323,$H231,Y$2),0)+IF($I231&gt;0,INDEX($O$4:$Z$323,$I231,Y$2),0)+IF($J231&gt;0,INDEX($O$4:$Z$323,$J231,Y$2),0)+IF($K231&gt;0,INDEX($O$4:$Z$323,$K231,Y$2),0)+IF($L231&gt;0,INDEX($O$4:$Z$323,$L231,Y$2),0))</f>
        <v>0</v>
      </c>
      <c r="AL231" s="259">
        <f>IF(AND(NOT(_incrementaisPassadas),
      OR(
       AND(_semanaAtual&gt;Prevs!O$6,_tipo="Semanal"),
       AND(_mes&gt;AL$2,_tipo="Mensal")
      )), 0,
IF($G231&gt;0,INDEX($O$4:$Z$323,$G231,Z$2),0)+IF($H231&gt;0,INDEX($O$4:$Z$323,$H231,Z$2),0)+IF($I231&gt;0,INDEX($O$4:$Z$323,$I231,Z$2),0)+IF($J231&gt;0,INDEX($O$4:$Z$323,$J231,Z$2),0)+IF($K231&gt;0,INDEX($O$4:$Z$323,$K231,Z$2),0)+IF($L231&gt;0,INDEX($O$4:$Z$323,$L231,Z$2),0))</f>
        <v>0</v>
      </c>
      <c r="AM231" s="113">
        <f t="shared" si="36"/>
        <v>1576</v>
      </c>
      <c r="AN231">
        <f t="shared" si="37"/>
        <v>1759</v>
      </c>
      <c r="AO231">
        <f t="shared" si="38"/>
        <v>1775</v>
      </c>
      <c r="AP231">
        <f t="shared" si="39"/>
        <v>1411</v>
      </c>
      <c r="AQ231">
        <f t="shared" si="40"/>
        <v>969</v>
      </c>
      <c r="AR231">
        <f t="shared" si="41"/>
        <v>721</v>
      </c>
      <c r="AS231">
        <f t="shared" si="42"/>
        <v>574</v>
      </c>
      <c r="AT231">
        <f t="shared" si="43"/>
        <v>486</v>
      </c>
      <c r="AU231">
        <f t="shared" si="44"/>
        <v>448</v>
      </c>
      <c r="AV231">
        <f t="shared" si="45"/>
        <v>522</v>
      </c>
      <c r="AW231">
        <f t="shared" si="46"/>
        <v>765</v>
      </c>
      <c r="AX231">
        <f t="shared" si="47"/>
        <v>1184</v>
      </c>
    </row>
    <row r="232" spans="1:55" hidden="1" x14ac:dyDescent="0.25">
      <c r="A232" s="113">
        <v>229</v>
      </c>
      <c r="B232" s="176" t="s">
        <v>640</v>
      </c>
      <c r="C232" s="113">
        <v>1931</v>
      </c>
      <c r="D232" s="113">
        <v>2013</v>
      </c>
      <c r="E232" s="177" t="s">
        <v>709</v>
      </c>
      <c r="F232" s="177" t="s">
        <v>400</v>
      </c>
      <c r="G232" s="357"/>
      <c r="N232" s="113">
        <f>MATCH(A232,Entrada!$A$53:$A$372,0)</f>
        <v>229</v>
      </c>
      <c r="O232">
        <f>IF(NOT(ISNA($N232)),INDEX(Entrada!$C$53:$N$372,$N232,O$2),0)</f>
        <v>3679</v>
      </c>
      <c r="P232">
        <f>IF(NOT(ISNA($N232)),INDEX(Entrada!$C$53:$N$372,$N232,P$2),0)</f>
        <v>4294</v>
      </c>
      <c r="Q232">
        <f>IF(NOT(ISNA($N232)),INDEX(Entrada!$C$53:$N$372,$N232,Q$2),0)</f>
        <v>4489</v>
      </c>
      <c r="R232">
        <f>IF(NOT(ISNA($N232)),INDEX(Entrada!$C$53:$N$372,$N232,R$2),0)</f>
        <v>3597</v>
      </c>
      <c r="S232">
        <f>IF(NOT(ISNA($N232)),INDEX(Entrada!$C$53:$N$372,$N232,S$2),0)</f>
        <v>2303</v>
      </c>
      <c r="T232">
        <f>IF(NOT(ISNA($N232)),INDEX(Entrada!$C$53:$N$372,$N232,T$2),0)</f>
        <v>1478</v>
      </c>
      <c r="U232">
        <f>IF(NOT(ISNA($N232)),INDEX(Entrada!$C$53:$N$372,$N232,U$2),0)</f>
        <v>1049</v>
      </c>
      <c r="V232" s="192">
        <f>IF(NOT(ISNA($N232)),INDEX(Entrada!$C$53:$N$372,$N232,V$2),0)</f>
        <v>807</v>
      </c>
      <c r="W232" s="192">
        <f>IF(NOT(ISNA($N232)),INDEX(Entrada!$C$53:$N$372,$N232,W$2),0)</f>
        <v>703</v>
      </c>
      <c r="X232" s="192">
        <f>IF(NOT(ISNA($N232)),INDEX(Entrada!$C$53:$N$372,$N232,X$2),0)</f>
        <v>885</v>
      </c>
      <c r="Y232" s="192">
        <f>IF(NOT(ISNA($N232)),INDEX(Entrada!$C$53:$N$372,$N232,Y$2),0)</f>
        <v>1476</v>
      </c>
      <c r="Z232" s="192">
        <f>IF(NOT(ISNA($N232)),INDEX(Entrada!$C$53:$N$372,$N232,Z$2),0)</f>
        <v>2561</v>
      </c>
      <c r="AA232" s="259">
        <f>IF(AND(NOT(_incrementaisPassadas),
      OR(
       AND(_semanaAtual&gt;Prevs!D$6,_tipo="Semanal"),
       AND(_mes&gt;AA$2,_tipo="Mensal")
      )), 0,
IF($G232&gt;0,INDEX($O$4:$Z$323,$G232,O$2),0)+IF($H232&gt;0,INDEX($O$4:$Z$323,$H232,O$2),0)+IF($I232&gt;0,INDEX($O$4:$Z$323,$I232,O$2),0)+IF($J232&gt;0,INDEX($O$4:$Z$323,$J232,O$2),0)+IF($K232&gt;0,INDEX($O$4:$Z$323,$K232,O$2),0)+IF($L232&gt;0,INDEX($O$4:$Z$323,$L232,O$2),0))</f>
        <v>0</v>
      </c>
      <c r="AB232" s="259">
        <f>IF(AND(NOT(_incrementaisPassadas),
      OR(
       AND(_semanaAtual&gt;Prevs!E$6,_tipo="Semanal"),
       AND(_mes&gt;AB$2,_tipo="Mensal")
      )), 0,
IF($G232&gt;0,INDEX($O$4:$Z$323,$G232,P$2),0)+IF($H232&gt;0,INDEX($O$4:$Z$323,$H232,P$2),0)+IF($I232&gt;0,INDEX($O$4:$Z$323,$I232,P$2),0)+IF($J232&gt;0,INDEX($O$4:$Z$323,$J232,P$2),0)+IF($K232&gt;0,INDEX($O$4:$Z$323,$K232,P$2),0)+IF($L232&gt;0,INDEX($O$4:$Z$323,$L232,P$2),0))</f>
        <v>0</v>
      </c>
      <c r="AC232" s="259">
        <f>IF(AND(NOT(_incrementaisPassadas),
      OR(
       AND(_semanaAtual&gt;Prevs!F$6,_tipo="Semanal"),
       AND(_mes&gt;AC$2,_tipo="Mensal")
      )), 0,
IF($G232&gt;0,INDEX($O$4:$Z$323,$G232,Q$2),0)+IF($H232&gt;0,INDEX($O$4:$Z$323,$H232,Q$2),0)+IF($I232&gt;0,INDEX($O$4:$Z$323,$I232,Q$2),0)+IF($J232&gt;0,INDEX($O$4:$Z$323,$J232,Q$2),0)+IF($K232&gt;0,INDEX($O$4:$Z$323,$K232,Q$2),0)+IF($L232&gt;0,INDEX($O$4:$Z$323,$L232,Q$2),0))</f>
        <v>0</v>
      </c>
      <c r="AD232" s="259">
        <f>IF(AND(NOT(_incrementaisPassadas),
      OR(
       AND(_semanaAtual&gt;Prevs!G$6,_tipo="Semanal"),
       AND(_mes&gt;AD$2,_tipo="Mensal")
      )), 0,
IF($G232&gt;0,INDEX($O$4:$Z$323,$G232,R$2),0)+IF($H232&gt;0,INDEX($O$4:$Z$323,$H232,R$2),0)+IF($I232&gt;0,INDEX($O$4:$Z$323,$I232,R$2),0)+IF($J232&gt;0,INDEX($O$4:$Z$323,$J232,R$2),0)+IF($K232&gt;0,INDEX($O$4:$Z$323,$K232,R$2),0)+IF($L232&gt;0,INDEX($O$4:$Z$323,$L232,R$2),0))</f>
        <v>0</v>
      </c>
      <c r="AE232" s="259">
        <f>IF(AND(NOT(_incrementaisPassadas),
      OR(
       AND(_semanaAtual&gt;Prevs!H$6,_tipo="Semanal"),
       AND(_mes&gt;AE$2,_tipo="Mensal")
      )), 0,
IF($G232&gt;0,INDEX($O$4:$Z$323,$G232,S$2),0)+IF($H232&gt;0,INDEX($O$4:$Z$323,$H232,S$2),0)+IF($I232&gt;0,INDEX($O$4:$Z$323,$I232,S$2),0)+IF($J232&gt;0,INDEX($O$4:$Z$323,$J232,S$2),0)+IF($K232&gt;0,INDEX($O$4:$Z$323,$K232,S$2),0)+IF($L232&gt;0,INDEX($O$4:$Z$323,$L232,S$2),0))</f>
        <v>0</v>
      </c>
      <c r="AF232" s="259">
        <f>IF(AND(NOT(_incrementaisPassadas),
      OR(
       AND(_semanaAtual&gt;Prevs!I$6,_tipo="Semanal"),
       AND(_mes&gt;AF$2,_tipo="Mensal")
      )), 0,
IF($G232&gt;0,INDEX($O$4:$Z$323,$G232,T$2),0)+IF($H232&gt;0,INDEX($O$4:$Z$323,$H232,T$2),0)+IF($I232&gt;0,INDEX($O$4:$Z$323,$I232,T$2),0)+IF($J232&gt;0,INDEX($O$4:$Z$323,$J232,T$2),0)+IF($K232&gt;0,INDEX($O$4:$Z$323,$K232,T$2),0)+IF($L232&gt;0,INDEX($O$4:$Z$323,$L232,T$2),0))</f>
        <v>0</v>
      </c>
      <c r="AG232" s="259">
        <f>IF(AND(NOT(_incrementaisPassadas),
      OR(
       AND(_semanaAtual&gt;Prevs!J$6,_tipo="Semanal"),
       AND(_mes&gt;AG$2,_tipo="Mensal")
      )), 0,
IF($G232&gt;0,INDEX($O$4:$Z$323,$G232,U$2),0)+IF($H232&gt;0,INDEX($O$4:$Z$323,$H232,U$2),0)+IF($I232&gt;0,INDEX($O$4:$Z$323,$I232,U$2),0)+IF($J232&gt;0,INDEX($O$4:$Z$323,$J232,U$2),0)+IF($K232&gt;0,INDEX($O$4:$Z$323,$K232,U$2),0)+IF($L232&gt;0,INDEX($O$4:$Z$323,$L232,U$2),0))</f>
        <v>0</v>
      </c>
      <c r="AH232" s="259">
        <f>IF(AND(NOT(_incrementaisPassadas),
      OR(
       AND(_semanaAtual&gt;Prevs!K$6,_tipo="Semanal"),
       AND(_mes&gt;AH$2,_tipo="Mensal")
      )), 0,
IF($G232&gt;0,INDEX($O$4:$Z$323,$G232,V$2),0)+IF($H232&gt;0,INDEX($O$4:$Z$323,$H232,V$2),0)+IF($I232&gt;0,INDEX($O$4:$Z$323,$I232,V$2),0)+IF($J232&gt;0,INDEX($O$4:$Z$323,$J232,V$2),0)+IF($K232&gt;0,INDEX($O$4:$Z$323,$K232,V$2),0)+IF($L232&gt;0,INDEX($O$4:$Z$323,$L232,V$2),0))</f>
        <v>0</v>
      </c>
      <c r="AI232" s="259">
        <f>IF(AND(NOT(_incrementaisPassadas),
      OR(
       AND(_semanaAtual&gt;Prevs!L$6,_tipo="Semanal"),
       AND(_mes&gt;AI$2,_tipo="Mensal")
      )), 0,
IF($G232&gt;0,INDEX($O$4:$Z$323,$G232,W$2),0)+IF($H232&gt;0,INDEX($O$4:$Z$323,$H232,W$2),0)+IF($I232&gt;0,INDEX($O$4:$Z$323,$I232,W$2),0)+IF($J232&gt;0,INDEX($O$4:$Z$323,$J232,W$2),0)+IF($K232&gt;0,INDEX($O$4:$Z$323,$K232,W$2),0)+IF($L232&gt;0,INDEX($O$4:$Z$323,$L232,W$2),0))</f>
        <v>0</v>
      </c>
      <c r="AJ232" s="259">
        <f>IF(AND(NOT(_incrementaisPassadas),
      OR(
       AND(_semanaAtual&gt;Prevs!M$6,_tipo="Semanal"),
       AND(_mes&gt;AJ$2,_tipo="Mensal")
      )), 0,
IF($G232&gt;0,INDEX($O$4:$Z$323,$G232,X$2),0)+IF($H232&gt;0,INDEX($O$4:$Z$323,$H232,X$2),0)+IF($I232&gt;0,INDEX($O$4:$Z$323,$I232,X$2),0)+IF($J232&gt;0,INDEX($O$4:$Z$323,$J232,X$2),0)+IF($K232&gt;0,INDEX($O$4:$Z$323,$K232,X$2),0)+IF($L232&gt;0,INDEX($O$4:$Z$323,$L232,X$2),0))</f>
        <v>0</v>
      </c>
      <c r="AK232" s="259">
        <f>IF(AND(NOT(_incrementaisPassadas),
      OR(
       AND(_semanaAtual&gt;Prevs!N$6,_tipo="Semanal"),
       AND(_mes&gt;AK$2,_tipo="Mensal")
      )), 0,
IF($G232&gt;0,INDEX($O$4:$Z$323,$G232,Y$2),0)+IF($H232&gt;0,INDEX($O$4:$Z$323,$H232,Y$2),0)+IF($I232&gt;0,INDEX($O$4:$Z$323,$I232,Y$2),0)+IF($J232&gt;0,INDEX($O$4:$Z$323,$J232,Y$2),0)+IF($K232&gt;0,INDEX($O$4:$Z$323,$K232,Y$2),0)+IF($L232&gt;0,INDEX($O$4:$Z$323,$L232,Y$2),0))</f>
        <v>0</v>
      </c>
      <c r="AL232" s="259">
        <f>IF(AND(NOT(_incrementaisPassadas),
      OR(
       AND(_semanaAtual&gt;Prevs!O$6,_tipo="Semanal"),
       AND(_mes&gt;AL$2,_tipo="Mensal")
      )), 0,
IF($G232&gt;0,INDEX($O$4:$Z$323,$G232,Z$2),0)+IF($H232&gt;0,INDEX($O$4:$Z$323,$H232,Z$2),0)+IF($I232&gt;0,INDEX($O$4:$Z$323,$I232,Z$2),0)+IF($J232&gt;0,INDEX($O$4:$Z$323,$J232,Z$2),0)+IF($K232&gt;0,INDEX($O$4:$Z$323,$K232,Z$2),0)+IF($L232&gt;0,INDEX($O$4:$Z$323,$L232,Z$2),0))</f>
        <v>0</v>
      </c>
      <c r="AM232" s="113">
        <f t="shared" si="36"/>
        <v>3679</v>
      </c>
      <c r="AN232">
        <f t="shared" si="37"/>
        <v>4294</v>
      </c>
      <c r="AO232">
        <f t="shared" si="38"/>
        <v>4489</v>
      </c>
      <c r="AP232">
        <f t="shared" si="39"/>
        <v>3597</v>
      </c>
      <c r="AQ232">
        <f t="shared" si="40"/>
        <v>2303</v>
      </c>
      <c r="AR232">
        <f t="shared" si="41"/>
        <v>1478</v>
      </c>
      <c r="AS232">
        <f t="shared" si="42"/>
        <v>1049</v>
      </c>
      <c r="AT232">
        <f t="shared" si="43"/>
        <v>807</v>
      </c>
      <c r="AU232">
        <f t="shared" si="44"/>
        <v>703</v>
      </c>
      <c r="AV232">
        <f t="shared" si="45"/>
        <v>885</v>
      </c>
      <c r="AW232">
        <f t="shared" si="46"/>
        <v>1476</v>
      </c>
      <c r="AX232">
        <f t="shared" si="47"/>
        <v>2561</v>
      </c>
    </row>
    <row r="233" spans="1:55" hidden="1" x14ac:dyDescent="0.25">
      <c r="A233" s="113">
        <v>230</v>
      </c>
      <c r="B233" s="176" t="s">
        <v>641</v>
      </c>
      <c r="C233" s="113">
        <v>1931</v>
      </c>
      <c r="D233" s="113">
        <v>2013</v>
      </c>
      <c r="E233" s="179" t="s">
        <v>709</v>
      </c>
      <c r="F233" s="180" t="s">
        <v>400</v>
      </c>
      <c r="G233" s="357"/>
      <c r="N233" s="113">
        <f>MATCH(A233,Entrada!$A$53:$A$372,0)</f>
        <v>230</v>
      </c>
      <c r="O233">
        <f>IF(NOT(ISNA($N233)),INDEX(Entrada!$C$53:$N$372,$N233,O$2),0)</f>
        <v>3713</v>
      </c>
      <c r="P233">
        <f>IF(NOT(ISNA($N233)),INDEX(Entrada!$C$53:$N$372,$N233,P$2),0)</f>
        <v>4333</v>
      </c>
      <c r="Q233">
        <f>IF(NOT(ISNA($N233)),INDEX(Entrada!$C$53:$N$372,$N233,Q$2),0)</f>
        <v>4529</v>
      </c>
      <c r="R233">
        <f>IF(NOT(ISNA($N233)),INDEX(Entrada!$C$53:$N$372,$N233,R$2),0)</f>
        <v>3630</v>
      </c>
      <c r="S233">
        <f>IF(NOT(ISNA($N233)),INDEX(Entrada!$C$53:$N$372,$N233,S$2),0)</f>
        <v>2324</v>
      </c>
      <c r="T233">
        <f>IF(NOT(ISNA($N233)),INDEX(Entrada!$C$53:$N$372,$N233,T$2),0)</f>
        <v>1491</v>
      </c>
      <c r="U233">
        <f>IF(NOT(ISNA($N233)),INDEX(Entrada!$C$53:$N$372,$N233,U$2),0)</f>
        <v>1058</v>
      </c>
      <c r="V233" s="192">
        <f>IF(NOT(ISNA($N233)),INDEX(Entrada!$C$53:$N$372,$N233,V$2),0)</f>
        <v>814</v>
      </c>
      <c r="W233" s="192">
        <f>IF(NOT(ISNA($N233)),INDEX(Entrada!$C$53:$N$372,$N233,W$2),0)</f>
        <v>710</v>
      </c>
      <c r="X233" s="192">
        <f>IF(NOT(ISNA($N233)),INDEX(Entrada!$C$53:$N$372,$N233,X$2),0)</f>
        <v>893</v>
      </c>
      <c r="Y233" s="192">
        <f>IF(NOT(ISNA($N233)),INDEX(Entrada!$C$53:$N$372,$N233,Y$2),0)</f>
        <v>1490</v>
      </c>
      <c r="Z233" s="192">
        <f>IF(NOT(ISNA($N233)),INDEX(Entrada!$C$53:$N$372,$N233,Z$2),0)</f>
        <v>2586</v>
      </c>
      <c r="AA233" s="259">
        <f>IF(AND(NOT(_incrementaisPassadas),
      OR(
       AND(_semanaAtual&gt;Prevs!D$6,_tipo="Semanal"),
       AND(_mes&gt;AA$2,_tipo="Mensal")
      )), 0,
IF($G233&gt;0,INDEX($O$4:$Z$323,$G233,O$2),0)+IF($H233&gt;0,INDEX($O$4:$Z$323,$H233,O$2),0)+IF($I233&gt;0,INDEX($O$4:$Z$323,$I233,O$2),0)+IF($J233&gt;0,INDEX($O$4:$Z$323,$J233,O$2),0)+IF($K233&gt;0,INDEX($O$4:$Z$323,$K233,O$2),0)+IF($L233&gt;0,INDEX($O$4:$Z$323,$L233,O$2),0))</f>
        <v>0</v>
      </c>
      <c r="AB233" s="259">
        <f>IF(AND(NOT(_incrementaisPassadas),
      OR(
       AND(_semanaAtual&gt;Prevs!E$6,_tipo="Semanal"),
       AND(_mes&gt;AB$2,_tipo="Mensal")
      )), 0,
IF($G233&gt;0,INDEX($O$4:$Z$323,$G233,P$2),0)+IF($H233&gt;0,INDEX($O$4:$Z$323,$H233,P$2),0)+IF($I233&gt;0,INDEX($O$4:$Z$323,$I233,P$2),0)+IF($J233&gt;0,INDEX($O$4:$Z$323,$J233,P$2),0)+IF($K233&gt;0,INDEX($O$4:$Z$323,$K233,P$2),0)+IF($L233&gt;0,INDEX($O$4:$Z$323,$L233,P$2),0))</f>
        <v>0</v>
      </c>
      <c r="AC233" s="259">
        <f>IF(AND(NOT(_incrementaisPassadas),
      OR(
       AND(_semanaAtual&gt;Prevs!F$6,_tipo="Semanal"),
       AND(_mes&gt;AC$2,_tipo="Mensal")
      )), 0,
IF($G233&gt;0,INDEX($O$4:$Z$323,$G233,Q$2),0)+IF($H233&gt;0,INDEX($O$4:$Z$323,$H233,Q$2),0)+IF($I233&gt;0,INDEX($O$4:$Z$323,$I233,Q$2),0)+IF($J233&gt;0,INDEX($O$4:$Z$323,$J233,Q$2),0)+IF($K233&gt;0,INDEX($O$4:$Z$323,$K233,Q$2),0)+IF($L233&gt;0,INDEX($O$4:$Z$323,$L233,Q$2),0))</f>
        <v>0</v>
      </c>
      <c r="AD233" s="259">
        <f>IF(AND(NOT(_incrementaisPassadas),
      OR(
       AND(_semanaAtual&gt;Prevs!G$6,_tipo="Semanal"),
       AND(_mes&gt;AD$2,_tipo="Mensal")
      )), 0,
IF($G233&gt;0,INDEX($O$4:$Z$323,$G233,R$2),0)+IF($H233&gt;0,INDEX($O$4:$Z$323,$H233,R$2),0)+IF($I233&gt;0,INDEX($O$4:$Z$323,$I233,R$2),0)+IF($J233&gt;0,INDEX($O$4:$Z$323,$J233,R$2),0)+IF($K233&gt;0,INDEX($O$4:$Z$323,$K233,R$2),0)+IF($L233&gt;0,INDEX($O$4:$Z$323,$L233,R$2),0))</f>
        <v>0</v>
      </c>
      <c r="AE233" s="259">
        <f>IF(AND(NOT(_incrementaisPassadas),
      OR(
       AND(_semanaAtual&gt;Prevs!H$6,_tipo="Semanal"),
       AND(_mes&gt;AE$2,_tipo="Mensal")
      )), 0,
IF($G233&gt;0,INDEX($O$4:$Z$323,$G233,S$2),0)+IF($H233&gt;0,INDEX($O$4:$Z$323,$H233,S$2),0)+IF($I233&gt;0,INDEX($O$4:$Z$323,$I233,S$2),0)+IF($J233&gt;0,INDEX($O$4:$Z$323,$J233,S$2),0)+IF($K233&gt;0,INDEX($O$4:$Z$323,$K233,S$2),0)+IF($L233&gt;0,INDEX($O$4:$Z$323,$L233,S$2),0))</f>
        <v>0</v>
      </c>
      <c r="AF233" s="259">
        <f>IF(AND(NOT(_incrementaisPassadas),
      OR(
       AND(_semanaAtual&gt;Prevs!I$6,_tipo="Semanal"),
       AND(_mes&gt;AF$2,_tipo="Mensal")
      )), 0,
IF($G233&gt;0,INDEX($O$4:$Z$323,$G233,T$2),0)+IF($H233&gt;0,INDEX($O$4:$Z$323,$H233,T$2),0)+IF($I233&gt;0,INDEX($O$4:$Z$323,$I233,T$2),0)+IF($J233&gt;0,INDEX($O$4:$Z$323,$J233,T$2),0)+IF($K233&gt;0,INDEX($O$4:$Z$323,$K233,T$2),0)+IF($L233&gt;0,INDEX($O$4:$Z$323,$L233,T$2),0))</f>
        <v>0</v>
      </c>
      <c r="AG233" s="259">
        <f>IF(AND(NOT(_incrementaisPassadas),
      OR(
       AND(_semanaAtual&gt;Prevs!J$6,_tipo="Semanal"),
       AND(_mes&gt;AG$2,_tipo="Mensal")
      )), 0,
IF($G233&gt;0,INDEX($O$4:$Z$323,$G233,U$2),0)+IF($H233&gt;0,INDEX($O$4:$Z$323,$H233,U$2),0)+IF($I233&gt;0,INDEX($O$4:$Z$323,$I233,U$2),0)+IF($J233&gt;0,INDEX($O$4:$Z$323,$J233,U$2),0)+IF($K233&gt;0,INDEX($O$4:$Z$323,$K233,U$2),0)+IF($L233&gt;0,INDEX($O$4:$Z$323,$L233,U$2),0))</f>
        <v>0</v>
      </c>
      <c r="AH233" s="259">
        <f>IF(AND(NOT(_incrementaisPassadas),
      OR(
       AND(_semanaAtual&gt;Prevs!K$6,_tipo="Semanal"),
       AND(_mes&gt;AH$2,_tipo="Mensal")
      )), 0,
IF($G233&gt;0,INDEX($O$4:$Z$323,$G233,V$2),0)+IF($H233&gt;0,INDEX($O$4:$Z$323,$H233,V$2),0)+IF($I233&gt;0,INDEX($O$4:$Z$323,$I233,V$2),0)+IF($J233&gt;0,INDEX($O$4:$Z$323,$J233,V$2),0)+IF($K233&gt;0,INDEX($O$4:$Z$323,$K233,V$2),0)+IF($L233&gt;0,INDEX($O$4:$Z$323,$L233,V$2),0))</f>
        <v>0</v>
      </c>
      <c r="AI233" s="259">
        <f>IF(AND(NOT(_incrementaisPassadas),
      OR(
       AND(_semanaAtual&gt;Prevs!L$6,_tipo="Semanal"),
       AND(_mes&gt;AI$2,_tipo="Mensal")
      )), 0,
IF($G233&gt;0,INDEX($O$4:$Z$323,$G233,W$2),0)+IF($H233&gt;0,INDEX($O$4:$Z$323,$H233,W$2),0)+IF($I233&gt;0,INDEX($O$4:$Z$323,$I233,W$2),0)+IF($J233&gt;0,INDEX($O$4:$Z$323,$J233,W$2),0)+IF($K233&gt;0,INDEX($O$4:$Z$323,$K233,W$2),0)+IF($L233&gt;0,INDEX($O$4:$Z$323,$L233,W$2),0))</f>
        <v>0</v>
      </c>
      <c r="AJ233" s="259">
        <f>IF(AND(NOT(_incrementaisPassadas),
      OR(
       AND(_semanaAtual&gt;Prevs!M$6,_tipo="Semanal"),
       AND(_mes&gt;AJ$2,_tipo="Mensal")
      )), 0,
IF($G233&gt;0,INDEX($O$4:$Z$323,$G233,X$2),0)+IF($H233&gt;0,INDEX($O$4:$Z$323,$H233,X$2),0)+IF($I233&gt;0,INDEX($O$4:$Z$323,$I233,X$2),0)+IF($J233&gt;0,INDEX($O$4:$Z$323,$J233,X$2),0)+IF($K233&gt;0,INDEX($O$4:$Z$323,$K233,X$2),0)+IF($L233&gt;0,INDEX($O$4:$Z$323,$L233,X$2),0))</f>
        <v>0</v>
      </c>
      <c r="AK233" s="259">
        <f>IF(AND(NOT(_incrementaisPassadas),
      OR(
       AND(_semanaAtual&gt;Prevs!N$6,_tipo="Semanal"),
       AND(_mes&gt;AK$2,_tipo="Mensal")
      )), 0,
IF($G233&gt;0,INDEX($O$4:$Z$323,$G233,Y$2),0)+IF($H233&gt;0,INDEX($O$4:$Z$323,$H233,Y$2),0)+IF($I233&gt;0,INDEX($O$4:$Z$323,$I233,Y$2),0)+IF($J233&gt;0,INDEX($O$4:$Z$323,$J233,Y$2),0)+IF($K233&gt;0,INDEX($O$4:$Z$323,$K233,Y$2),0)+IF($L233&gt;0,INDEX($O$4:$Z$323,$L233,Y$2),0))</f>
        <v>0</v>
      </c>
      <c r="AL233" s="259">
        <f>IF(AND(NOT(_incrementaisPassadas),
      OR(
       AND(_semanaAtual&gt;Prevs!O$6,_tipo="Semanal"),
       AND(_mes&gt;AL$2,_tipo="Mensal")
      )), 0,
IF($G233&gt;0,INDEX($O$4:$Z$323,$G233,Z$2),0)+IF($H233&gt;0,INDEX($O$4:$Z$323,$H233,Z$2),0)+IF($I233&gt;0,INDEX($O$4:$Z$323,$I233,Z$2),0)+IF($J233&gt;0,INDEX($O$4:$Z$323,$J233,Z$2),0)+IF($K233&gt;0,INDEX($O$4:$Z$323,$K233,Z$2),0)+IF($L233&gt;0,INDEX($O$4:$Z$323,$L233,Z$2),0))</f>
        <v>0</v>
      </c>
      <c r="AM233" s="113">
        <f t="shared" si="36"/>
        <v>3713</v>
      </c>
      <c r="AN233">
        <f t="shared" si="37"/>
        <v>4333</v>
      </c>
      <c r="AO233">
        <f t="shared" si="38"/>
        <v>4529</v>
      </c>
      <c r="AP233">
        <f t="shared" si="39"/>
        <v>3630</v>
      </c>
      <c r="AQ233">
        <f t="shared" si="40"/>
        <v>2324</v>
      </c>
      <c r="AR233">
        <f t="shared" si="41"/>
        <v>1491</v>
      </c>
      <c r="AS233">
        <f t="shared" si="42"/>
        <v>1058</v>
      </c>
      <c r="AT233">
        <f t="shared" si="43"/>
        <v>814</v>
      </c>
      <c r="AU233">
        <f t="shared" si="44"/>
        <v>710</v>
      </c>
      <c r="AV233">
        <f t="shared" si="45"/>
        <v>893</v>
      </c>
      <c r="AW233">
        <f t="shared" si="46"/>
        <v>1490</v>
      </c>
      <c r="AX233">
        <f t="shared" si="47"/>
        <v>2586</v>
      </c>
    </row>
    <row r="234" spans="1:55" hidden="1" x14ac:dyDescent="0.25">
      <c r="A234" s="113">
        <v>231</v>
      </c>
      <c r="B234" s="176"/>
      <c r="C234" s="113">
        <v>0</v>
      </c>
      <c r="D234" s="113">
        <v>0</v>
      </c>
      <c r="E234" s="113" t="s">
        <v>686</v>
      </c>
      <c r="F234" s="113" t="s">
        <v>686</v>
      </c>
      <c r="G234" s="357"/>
      <c r="N234" s="113">
        <f>MATCH(A234,Entrada!$A$53:$A$372,0)</f>
        <v>231</v>
      </c>
      <c r="O234">
        <f>IF(NOT(ISNA($N234)),INDEX(Entrada!$C$53:$N$372,$N234,O$2),0)</f>
        <v>0</v>
      </c>
      <c r="P234">
        <f>IF(NOT(ISNA($N234)),INDEX(Entrada!$C$53:$N$372,$N234,P$2),0)</f>
        <v>0</v>
      </c>
      <c r="Q234">
        <f>IF(NOT(ISNA($N234)),INDEX(Entrada!$C$53:$N$372,$N234,Q$2),0)</f>
        <v>0</v>
      </c>
      <c r="R234">
        <f>IF(NOT(ISNA($N234)),INDEX(Entrada!$C$53:$N$372,$N234,R$2),0)</f>
        <v>0</v>
      </c>
      <c r="S234">
        <f>IF(NOT(ISNA($N234)),INDEX(Entrada!$C$53:$N$372,$N234,S$2),0)</f>
        <v>0</v>
      </c>
      <c r="T234">
        <f>IF(NOT(ISNA($N234)),INDEX(Entrada!$C$53:$N$372,$N234,T$2),0)</f>
        <v>0</v>
      </c>
      <c r="U234">
        <f>IF(NOT(ISNA($N234)),INDEX(Entrada!$C$53:$N$372,$N234,U$2),0)</f>
        <v>0</v>
      </c>
      <c r="V234" s="192">
        <f>IF(NOT(ISNA($N234)),INDEX(Entrada!$C$53:$N$372,$N234,V$2),0)</f>
        <v>0</v>
      </c>
      <c r="W234" s="192">
        <f>IF(NOT(ISNA($N234)),INDEX(Entrada!$C$53:$N$372,$N234,W$2),0)</f>
        <v>0</v>
      </c>
      <c r="X234" s="192">
        <f>IF(NOT(ISNA($N234)),INDEX(Entrada!$C$53:$N$372,$N234,X$2),0)</f>
        <v>0</v>
      </c>
      <c r="Y234" s="192">
        <f>IF(NOT(ISNA($N234)),INDEX(Entrada!$C$53:$N$372,$N234,Y$2),0)</f>
        <v>0</v>
      </c>
      <c r="Z234" s="192">
        <f>IF(NOT(ISNA($N234)),INDEX(Entrada!$C$53:$N$372,$N234,Z$2),0)</f>
        <v>0</v>
      </c>
      <c r="AA234" s="259">
        <f>IF(AND(NOT(_incrementaisPassadas),
      OR(
       AND(_semanaAtual&gt;Prevs!D$6,_tipo="Semanal"),
       AND(_mes&gt;AA$2,_tipo="Mensal")
      )), 0,
IF($G234&gt;0,INDEX($O$4:$Z$323,$G234,O$2),0)+IF($H234&gt;0,INDEX($O$4:$Z$323,$H234,O$2),0)+IF($I234&gt;0,INDEX($O$4:$Z$323,$I234,O$2),0)+IF($J234&gt;0,INDEX($O$4:$Z$323,$J234,O$2),0)+IF($K234&gt;0,INDEX($O$4:$Z$323,$K234,O$2),0)+IF($L234&gt;0,INDEX($O$4:$Z$323,$L234,O$2),0))</f>
        <v>0</v>
      </c>
      <c r="AB234" s="259">
        <f>IF(AND(NOT(_incrementaisPassadas),
      OR(
       AND(_semanaAtual&gt;Prevs!E$6,_tipo="Semanal"),
       AND(_mes&gt;AB$2,_tipo="Mensal")
      )), 0,
IF($G234&gt;0,INDEX($O$4:$Z$323,$G234,P$2),0)+IF($H234&gt;0,INDEX($O$4:$Z$323,$H234,P$2),0)+IF($I234&gt;0,INDEX($O$4:$Z$323,$I234,P$2),0)+IF($J234&gt;0,INDEX($O$4:$Z$323,$J234,P$2),0)+IF($K234&gt;0,INDEX($O$4:$Z$323,$K234,P$2),0)+IF($L234&gt;0,INDEX($O$4:$Z$323,$L234,P$2),0))</f>
        <v>0</v>
      </c>
      <c r="AC234" s="259">
        <f>IF(AND(NOT(_incrementaisPassadas),
      OR(
       AND(_semanaAtual&gt;Prevs!F$6,_tipo="Semanal"),
       AND(_mes&gt;AC$2,_tipo="Mensal")
      )), 0,
IF($G234&gt;0,INDEX($O$4:$Z$323,$G234,Q$2),0)+IF($H234&gt;0,INDEX($O$4:$Z$323,$H234,Q$2),0)+IF($I234&gt;0,INDEX($O$4:$Z$323,$I234,Q$2),0)+IF($J234&gt;0,INDEX($O$4:$Z$323,$J234,Q$2),0)+IF($K234&gt;0,INDEX($O$4:$Z$323,$K234,Q$2),0)+IF($L234&gt;0,INDEX($O$4:$Z$323,$L234,Q$2),0))</f>
        <v>0</v>
      </c>
      <c r="AD234" s="259">
        <f>IF(AND(NOT(_incrementaisPassadas),
      OR(
       AND(_semanaAtual&gt;Prevs!G$6,_tipo="Semanal"),
       AND(_mes&gt;AD$2,_tipo="Mensal")
      )), 0,
IF($G234&gt;0,INDEX($O$4:$Z$323,$G234,R$2),0)+IF($H234&gt;0,INDEX($O$4:$Z$323,$H234,R$2),0)+IF($I234&gt;0,INDEX($O$4:$Z$323,$I234,R$2),0)+IF($J234&gt;0,INDEX($O$4:$Z$323,$J234,R$2),0)+IF($K234&gt;0,INDEX($O$4:$Z$323,$K234,R$2),0)+IF($L234&gt;0,INDEX($O$4:$Z$323,$L234,R$2),0))</f>
        <v>0</v>
      </c>
      <c r="AE234" s="259">
        <f>IF(AND(NOT(_incrementaisPassadas),
      OR(
       AND(_semanaAtual&gt;Prevs!H$6,_tipo="Semanal"),
       AND(_mes&gt;AE$2,_tipo="Mensal")
      )), 0,
IF($G234&gt;0,INDEX($O$4:$Z$323,$G234,S$2),0)+IF($H234&gt;0,INDEX($O$4:$Z$323,$H234,S$2),0)+IF($I234&gt;0,INDEX($O$4:$Z$323,$I234,S$2),0)+IF($J234&gt;0,INDEX($O$4:$Z$323,$J234,S$2),0)+IF($K234&gt;0,INDEX($O$4:$Z$323,$K234,S$2),0)+IF($L234&gt;0,INDEX($O$4:$Z$323,$L234,S$2),0))</f>
        <v>0</v>
      </c>
      <c r="AF234" s="259">
        <f>IF(AND(NOT(_incrementaisPassadas),
      OR(
       AND(_semanaAtual&gt;Prevs!I$6,_tipo="Semanal"),
       AND(_mes&gt;AF$2,_tipo="Mensal")
      )), 0,
IF($G234&gt;0,INDEX($O$4:$Z$323,$G234,T$2),0)+IF($H234&gt;0,INDEX($O$4:$Z$323,$H234,T$2),0)+IF($I234&gt;0,INDEX($O$4:$Z$323,$I234,T$2),0)+IF($J234&gt;0,INDEX($O$4:$Z$323,$J234,T$2),0)+IF($K234&gt;0,INDEX($O$4:$Z$323,$K234,T$2),0)+IF($L234&gt;0,INDEX($O$4:$Z$323,$L234,T$2),0))</f>
        <v>0</v>
      </c>
      <c r="AG234" s="259">
        <f>IF(AND(NOT(_incrementaisPassadas),
      OR(
       AND(_semanaAtual&gt;Prevs!J$6,_tipo="Semanal"),
       AND(_mes&gt;AG$2,_tipo="Mensal")
      )), 0,
IF($G234&gt;0,INDEX($O$4:$Z$323,$G234,U$2),0)+IF($H234&gt;0,INDEX($O$4:$Z$323,$H234,U$2),0)+IF($I234&gt;0,INDEX($O$4:$Z$323,$I234,U$2),0)+IF($J234&gt;0,INDEX($O$4:$Z$323,$J234,U$2),0)+IF($K234&gt;0,INDEX($O$4:$Z$323,$K234,U$2),0)+IF($L234&gt;0,INDEX($O$4:$Z$323,$L234,U$2),0))</f>
        <v>0</v>
      </c>
      <c r="AH234" s="259">
        <f>IF(AND(NOT(_incrementaisPassadas),
      OR(
       AND(_semanaAtual&gt;Prevs!K$6,_tipo="Semanal"),
       AND(_mes&gt;AH$2,_tipo="Mensal")
      )), 0,
IF($G234&gt;0,INDEX($O$4:$Z$323,$G234,V$2),0)+IF($H234&gt;0,INDEX($O$4:$Z$323,$H234,V$2),0)+IF($I234&gt;0,INDEX($O$4:$Z$323,$I234,V$2),0)+IF($J234&gt;0,INDEX($O$4:$Z$323,$J234,V$2),0)+IF($K234&gt;0,INDEX($O$4:$Z$323,$K234,V$2),0)+IF($L234&gt;0,INDEX($O$4:$Z$323,$L234,V$2),0))</f>
        <v>0</v>
      </c>
      <c r="AI234" s="259">
        <f>IF(AND(NOT(_incrementaisPassadas),
      OR(
       AND(_semanaAtual&gt;Prevs!L$6,_tipo="Semanal"),
       AND(_mes&gt;AI$2,_tipo="Mensal")
      )), 0,
IF($G234&gt;0,INDEX($O$4:$Z$323,$G234,W$2),0)+IF($H234&gt;0,INDEX($O$4:$Z$323,$H234,W$2),0)+IF($I234&gt;0,INDEX($O$4:$Z$323,$I234,W$2),0)+IF($J234&gt;0,INDEX($O$4:$Z$323,$J234,W$2),0)+IF($K234&gt;0,INDEX($O$4:$Z$323,$K234,W$2),0)+IF($L234&gt;0,INDEX($O$4:$Z$323,$L234,W$2),0))</f>
        <v>0</v>
      </c>
      <c r="AJ234" s="259">
        <f>IF(AND(NOT(_incrementaisPassadas),
      OR(
       AND(_semanaAtual&gt;Prevs!M$6,_tipo="Semanal"),
       AND(_mes&gt;AJ$2,_tipo="Mensal")
      )), 0,
IF($G234&gt;0,INDEX($O$4:$Z$323,$G234,X$2),0)+IF($H234&gt;0,INDEX($O$4:$Z$323,$H234,X$2),0)+IF($I234&gt;0,INDEX($O$4:$Z$323,$I234,X$2),0)+IF($J234&gt;0,INDEX($O$4:$Z$323,$J234,X$2),0)+IF($K234&gt;0,INDEX($O$4:$Z$323,$K234,X$2),0)+IF($L234&gt;0,INDEX($O$4:$Z$323,$L234,X$2),0))</f>
        <v>0</v>
      </c>
      <c r="AK234" s="259">
        <f>IF(AND(NOT(_incrementaisPassadas),
      OR(
       AND(_semanaAtual&gt;Prevs!N$6,_tipo="Semanal"),
       AND(_mes&gt;AK$2,_tipo="Mensal")
      )), 0,
IF($G234&gt;0,INDEX($O$4:$Z$323,$G234,Y$2),0)+IF($H234&gt;0,INDEX($O$4:$Z$323,$H234,Y$2),0)+IF($I234&gt;0,INDEX($O$4:$Z$323,$I234,Y$2),0)+IF($J234&gt;0,INDEX($O$4:$Z$323,$J234,Y$2),0)+IF($K234&gt;0,INDEX($O$4:$Z$323,$K234,Y$2),0)+IF($L234&gt;0,INDEX($O$4:$Z$323,$L234,Y$2),0))</f>
        <v>0</v>
      </c>
      <c r="AL234" s="259">
        <f>IF(AND(NOT(_incrementaisPassadas),
      OR(
       AND(_semanaAtual&gt;Prevs!O$6,_tipo="Semanal"),
       AND(_mes&gt;AL$2,_tipo="Mensal")
      )), 0,
IF($G234&gt;0,INDEX($O$4:$Z$323,$G234,Z$2),0)+IF($H234&gt;0,INDEX($O$4:$Z$323,$H234,Z$2),0)+IF($I234&gt;0,INDEX($O$4:$Z$323,$I234,Z$2),0)+IF($J234&gt;0,INDEX($O$4:$Z$323,$J234,Z$2),0)+IF($K234&gt;0,INDEX($O$4:$Z$323,$K234,Z$2),0)+IF($L234&gt;0,INDEX($O$4:$Z$323,$L234,Z$2),0))</f>
        <v>0</v>
      </c>
      <c r="AM234" s="113">
        <f t="shared" si="36"/>
        <v>0</v>
      </c>
      <c r="AN234">
        <f t="shared" si="37"/>
        <v>0</v>
      </c>
      <c r="AO234">
        <f t="shared" si="38"/>
        <v>0</v>
      </c>
      <c r="AP234">
        <f t="shared" si="39"/>
        <v>0</v>
      </c>
      <c r="AQ234">
        <f t="shared" si="40"/>
        <v>0</v>
      </c>
      <c r="AR234">
        <f t="shared" si="41"/>
        <v>0</v>
      </c>
      <c r="AS234">
        <f t="shared" si="42"/>
        <v>0</v>
      </c>
      <c r="AT234">
        <f t="shared" si="43"/>
        <v>0</v>
      </c>
      <c r="AU234">
        <f t="shared" si="44"/>
        <v>0</v>
      </c>
      <c r="AV234">
        <f t="shared" si="45"/>
        <v>0</v>
      </c>
      <c r="AW234">
        <f t="shared" si="46"/>
        <v>0</v>
      </c>
      <c r="AX234">
        <f t="shared" si="47"/>
        <v>0</v>
      </c>
    </row>
    <row r="235" spans="1:55" hidden="1" x14ac:dyDescent="0.25">
      <c r="A235" s="113">
        <v>232</v>
      </c>
      <c r="B235" s="176"/>
      <c r="C235" s="113">
        <v>0</v>
      </c>
      <c r="D235" s="113">
        <v>0</v>
      </c>
      <c r="E235" s="113" t="s">
        <v>686</v>
      </c>
      <c r="F235" s="113" t="s">
        <v>686</v>
      </c>
      <c r="G235" s="357"/>
      <c r="N235" s="113">
        <f>MATCH(A235,Entrada!$A$53:$A$372,0)</f>
        <v>232</v>
      </c>
      <c r="O235">
        <f>IF(NOT(ISNA($N235)),INDEX(Entrada!$C$53:$N$372,$N235,O$2),0)</f>
        <v>0</v>
      </c>
      <c r="P235">
        <f>IF(NOT(ISNA($N235)),INDEX(Entrada!$C$53:$N$372,$N235,P$2),0)</f>
        <v>0</v>
      </c>
      <c r="Q235">
        <f>IF(NOT(ISNA($N235)),INDEX(Entrada!$C$53:$N$372,$N235,Q$2),0)</f>
        <v>0</v>
      </c>
      <c r="R235">
        <f>IF(NOT(ISNA($N235)),INDEX(Entrada!$C$53:$N$372,$N235,R$2),0)</f>
        <v>0</v>
      </c>
      <c r="S235">
        <f>IF(NOT(ISNA($N235)),INDEX(Entrada!$C$53:$N$372,$N235,S$2),0)</f>
        <v>0</v>
      </c>
      <c r="T235">
        <f>IF(NOT(ISNA($N235)),INDEX(Entrada!$C$53:$N$372,$N235,T$2),0)</f>
        <v>0</v>
      </c>
      <c r="U235">
        <f>IF(NOT(ISNA($N235)),INDEX(Entrada!$C$53:$N$372,$N235,U$2),0)</f>
        <v>0</v>
      </c>
      <c r="V235" s="192">
        <f>IF(NOT(ISNA($N235)),INDEX(Entrada!$C$53:$N$372,$N235,V$2),0)</f>
        <v>0</v>
      </c>
      <c r="W235" s="192">
        <f>IF(NOT(ISNA($N235)),INDEX(Entrada!$C$53:$N$372,$N235,W$2),0)</f>
        <v>0</v>
      </c>
      <c r="X235" s="192">
        <f>IF(NOT(ISNA($N235)),INDEX(Entrada!$C$53:$N$372,$N235,X$2),0)</f>
        <v>0</v>
      </c>
      <c r="Y235" s="192">
        <f>IF(NOT(ISNA($N235)),INDEX(Entrada!$C$53:$N$372,$N235,Y$2),0)</f>
        <v>0</v>
      </c>
      <c r="Z235" s="192">
        <f>IF(NOT(ISNA($N235)),INDEX(Entrada!$C$53:$N$372,$N235,Z$2),0)</f>
        <v>0</v>
      </c>
      <c r="AA235" s="259">
        <f>IF(AND(NOT(_incrementaisPassadas),
      OR(
       AND(_semanaAtual&gt;Prevs!D$6,_tipo="Semanal"),
       AND(_mes&gt;AA$2,_tipo="Mensal")
      )), 0,
IF($G235&gt;0,INDEX($O$4:$Z$323,$G235,O$2),0)+IF($H235&gt;0,INDEX($O$4:$Z$323,$H235,O$2),0)+IF($I235&gt;0,INDEX($O$4:$Z$323,$I235,O$2),0)+IF($J235&gt;0,INDEX($O$4:$Z$323,$J235,O$2),0)+IF($K235&gt;0,INDEX($O$4:$Z$323,$K235,O$2),0)+IF($L235&gt;0,INDEX($O$4:$Z$323,$L235,O$2),0))</f>
        <v>0</v>
      </c>
      <c r="AB235" s="259">
        <f>IF(AND(NOT(_incrementaisPassadas),
      OR(
       AND(_semanaAtual&gt;Prevs!E$6,_tipo="Semanal"),
       AND(_mes&gt;AB$2,_tipo="Mensal")
      )), 0,
IF($G235&gt;0,INDEX($O$4:$Z$323,$G235,P$2),0)+IF($H235&gt;0,INDEX($O$4:$Z$323,$H235,P$2),0)+IF($I235&gt;0,INDEX($O$4:$Z$323,$I235,P$2),0)+IF($J235&gt;0,INDEX($O$4:$Z$323,$J235,P$2),0)+IF($K235&gt;0,INDEX($O$4:$Z$323,$K235,P$2),0)+IF($L235&gt;0,INDEX($O$4:$Z$323,$L235,P$2),0))</f>
        <v>0</v>
      </c>
      <c r="AC235" s="259">
        <f>IF(AND(NOT(_incrementaisPassadas),
      OR(
       AND(_semanaAtual&gt;Prevs!F$6,_tipo="Semanal"),
       AND(_mes&gt;AC$2,_tipo="Mensal")
      )), 0,
IF($G235&gt;0,INDEX($O$4:$Z$323,$G235,Q$2),0)+IF($H235&gt;0,INDEX($O$4:$Z$323,$H235,Q$2),0)+IF($I235&gt;0,INDEX($O$4:$Z$323,$I235,Q$2),0)+IF($J235&gt;0,INDEX($O$4:$Z$323,$J235,Q$2),0)+IF($K235&gt;0,INDEX($O$4:$Z$323,$K235,Q$2),0)+IF($L235&gt;0,INDEX($O$4:$Z$323,$L235,Q$2),0))</f>
        <v>0</v>
      </c>
      <c r="AD235" s="259">
        <f>IF(AND(NOT(_incrementaisPassadas),
      OR(
       AND(_semanaAtual&gt;Prevs!G$6,_tipo="Semanal"),
       AND(_mes&gt;AD$2,_tipo="Mensal")
      )), 0,
IF($G235&gt;0,INDEX($O$4:$Z$323,$G235,R$2),0)+IF($H235&gt;0,INDEX($O$4:$Z$323,$H235,R$2),0)+IF($I235&gt;0,INDEX($O$4:$Z$323,$I235,R$2),0)+IF($J235&gt;0,INDEX($O$4:$Z$323,$J235,R$2),0)+IF($K235&gt;0,INDEX($O$4:$Z$323,$K235,R$2),0)+IF($L235&gt;0,INDEX($O$4:$Z$323,$L235,R$2),0))</f>
        <v>0</v>
      </c>
      <c r="AE235" s="259">
        <f>IF(AND(NOT(_incrementaisPassadas),
      OR(
       AND(_semanaAtual&gt;Prevs!H$6,_tipo="Semanal"),
       AND(_mes&gt;AE$2,_tipo="Mensal")
      )), 0,
IF($G235&gt;0,INDEX($O$4:$Z$323,$G235,S$2),0)+IF($H235&gt;0,INDEX($O$4:$Z$323,$H235,S$2),0)+IF($I235&gt;0,INDEX($O$4:$Z$323,$I235,S$2),0)+IF($J235&gt;0,INDEX($O$4:$Z$323,$J235,S$2),0)+IF($K235&gt;0,INDEX($O$4:$Z$323,$K235,S$2),0)+IF($L235&gt;0,INDEX($O$4:$Z$323,$L235,S$2),0))</f>
        <v>0</v>
      </c>
      <c r="AF235" s="259">
        <f>IF(AND(NOT(_incrementaisPassadas),
      OR(
       AND(_semanaAtual&gt;Prevs!I$6,_tipo="Semanal"),
       AND(_mes&gt;AF$2,_tipo="Mensal")
      )), 0,
IF($G235&gt;0,INDEX($O$4:$Z$323,$G235,T$2),0)+IF($H235&gt;0,INDEX($O$4:$Z$323,$H235,T$2),0)+IF($I235&gt;0,INDEX($O$4:$Z$323,$I235,T$2),0)+IF($J235&gt;0,INDEX($O$4:$Z$323,$J235,T$2),0)+IF($K235&gt;0,INDEX($O$4:$Z$323,$K235,T$2),0)+IF($L235&gt;0,INDEX($O$4:$Z$323,$L235,T$2),0))</f>
        <v>0</v>
      </c>
      <c r="AG235" s="259">
        <f>IF(AND(NOT(_incrementaisPassadas),
      OR(
       AND(_semanaAtual&gt;Prevs!J$6,_tipo="Semanal"),
       AND(_mes&gt;AG$2,_tipo="Mensal")
      )), 0,
IF($G235&gt;0,INDEX($O$4:$Z$323,$G235,U$2),0)+IF($H235&gt;0,INDEX($O$4:$Z$323,$H235,U$2),0)+IF($I235&gt;0,INDEX($O$4:$Z$323,$I235,U$2),0)+IF($J235&gt;0,INDEX($O$4:$Z$323,$J235,U$2),0)+IF($K235&gt;0,INDEX($O$4:$Z$323,$K235,U$2),0)+IF($L235&gt;0,INDEX($O$4:$Z$323,$L235,U$2),0))</f>
        <v>0</v>
      </c>
      <c r="AH235" s="259">
        <f>IF(AND(NOT(_incrementaisPassadas),
      OR(
       AND(_semanaAtual&gt;Prevs!K$6,_tipo="Semanal"),
       AND(_mes&gt;AH$2,_tipo="Mensal")
      )), 0,
IF($G235&gt;0,INDEX($O$4:$Z$323,$G235,V$2),0)+IF($H235&gt;0,INDEX($O$4:$Z$323,$H235,V$2),0)+IF($I235&gt;0,INDEX($O$4:$Z$323,$I235,V$2),0)+IF($J235&gt;0,INDEX($O$4:$Z$323,$J235,V$2),0)+IF($K235&gt;0,INDEX($O$4:$Z$323,$K235,V$2),0)+IF($L235&gt;0,INDEX($O$4:$Z$323,$L235,V$2),0))</f>
        <v>0</v>
      </c>
      <c r="AI235" s="259">
        <f>IF(AND(NOT(_incrementaisPassadas),
      OR(
       AND(_semanaAtual&gt;Prevs!L$6,_tipo="Semanal"),
       AND(_mes&gt;AI$2,_tipo="Mensal")
      )), 0,
IF($G235&gt;0,INDEX($O$4:$Z$323,$G235,W$2),0)+IF($H235&gt;0,INDEX($O$4:$Z$323,$H235,W$2),0)+IF($I235&gt;0,INDEX($O$4:$Z$323,$I235,W$2),0)+IF($J235&gt;0,INDEX($O$4:$Z$323,$J235,W$2),0)+IF($K235&gt;0,INDEX($O$4:$Z$323,$K235,W$2),0)+IF($L235&gt;0,INDEX($O$4:$Z$323,$L235,W$2),0))</f>
        <v>0</v>
      </c>
      <c r="AJ235" s="259">
        <f>IF(AND(NOT(_incrementaisPassadas),
      OR(
       AND(_semanaAtual&gt;Prevs!M$6,_tipo="Semanal"),
       AND(_mes&gt;AJ$2,_tipo="Mensal")
      )), 0,
IF($G235&gt;0,INDEX($O$4:$Z$323,$G235,X$2),0)+IF($H235&gt;0,INDEX($O$4:$Z$323,$H235,X$2),0)+IF($I235&gt;0,INDEX($O$4:$Z$323,$I235,X$2),0)+IF($J235&gt;0,INDEX($O$4:$Z$323,$J235,X$2),0)+IF($K235&gt;0,INDEX($O$4:$Z$323,$K235,X$2),0)+IF($L235&gt;0,INDEX($O$4:$Z$323,$L235,X$2),0))</f>
        <v>0</v>
      </c>
      <c r="AK235" s="259">
        <f>IF(AND(NOT(_incrementaisPassadas),
      OR(
       AND(_semanaAtual&gt;Prevs!N$6,_tipo="Semanal"),
       AND(_mes&gt;AK$2,_tipo="Mensal")
      )), 0,
IF($G235&gt;0,INDEX($O$4:$Z$323,$G235,Y$2),0)+IF($H235&gt;0,INDEX($O$4:$Z$323,$H235,Y$2),0)+IF($I235&gt;0,INDEX($O$4:$Z$323,$I235,Y$2),0)+IF($J235&gt;0,INDEX($O$4:$Z$323,$J235,Y$2),0)+IF($K235&gt;0,INDEX($O$4:$Z$323,$K235,Y$2),0)+IF($L235&gt;0,INDEX($O$4:$Z$323,$L235,Y$2),0))</f>
        <v>0</v>
      </c>
      <c r="AL235" s="259">
        <f>IF(AND(NOT(_incrementaisPassadas),
      OR(
       AND(_semanaAtual&gt;Prevs!O$6,_tipo="Semanal"),
       AND(_mes&gt;AL$2,_tipo="Mensal")
      )), 0,
IF($G235&gt;0,INDEX($O$4:$Z$323,$G235,Z$2),0)+IF($H235&gt;0,INDEX($O$4:$Z$323,$H235,Z$2),0)+IF($I235&gt;0,INDEX($O$4:$Z$323,$I235,Z$2),0)+IF($J235&gt;0,INDEX($O$4:$Z$323,$J235,Z$2),0)+IF($K235&gt;0,INDEX($O$4:$Z$323,$K235,Z$2),0)+IF($L235&gt;0,INDEX($O$4:$Z$323,$L235,Z$2),0))</f>
        <v>0</v>
      </c>
      <c r="AM235" s="113">
        <f t="shared" si="36"/>
        <v>0</v>
      </c>
      <c r="AN235">
        <f t="shared" si="37"/>
        <v>0</v>
      </c>
      <c r="AO235">
        <f t="shared" si="38"/>
        <v>0</v>
      </c>
      <c r="AP235">
        <f t="shared" si="39"/>
        <v>0</v>
      </c>
      <c r="AQ235">
        <f t="shared" si="40"/>
        <v>0</v>
      </c>
      <c r="AR235">
        <f t="shared" si="41"/>
        <v>0</v>
      </c>
      <c r="AS235">
        <f t="shared" si="42"/>
        <v>0</v>
      </c>
      <c r="AT235">
        <f t="shared" si="43"/>
        <v>0</v>
      </c>
      <c r="AU235">
        <f t="shared" si="44"/>
        <v>0</v>
      </c>
      <c r="AV235">
        <f t="shared" si="45"/>
        <v>0</v>
      </c>
      <c r="AW235">
        <f t="shared" si="46"/>
        <v>0</v>
      </c>
      <c r="AX235">
        <f t="shared" si="47"/>
        <v>0</v>
      </c>
    </row>
    <row r="236" spans="1:55" hidden="1" x14ac:dyDescent="0.25">
      <c r="A236" s="113">
        <v>233</v>
      </c>
      <c r="B236" s="176"/>
      <c r="C236" s="113">
        <v>0</v>
      </c>
      <c r="D236" s="113">
        <v>0</v>
      </c>
      <c r="E236" s="113" t="s">
        <v>686</v>
      </c>
      <c r="F236" s="113" t="s">
        <v>686</v>
      </c>
      <c r="G236" s="357"/>
      <c r="N236" s="113">
        <f>MATCH(A236,Entrada!$A$53:$A$372,0)</f>
        <v>233</v>
      </c>
      <c r="O236">
        <f>IF(NOT(ISNA($N236)),INDEX(Entrada!$C$53:$N$372,$N236,O$2),0)</f>
        <v>0</v>
      </c>
      <c r="P236">
        <f>IF(NOT(ISNA($N236)),INDEX(Entrada!$C$53:$N$372,$N236,P$2),0)</f>
        <v>0</v>
      </c>
      <c r="Q236">
        <f>IF(NOT(ISNA($N236)),INDEX(Entrada!$C$53:$N$372,$N236,Q$2),0)</f>
        <v>0</v>
      </c>
      <c r="R236">
        <f>IF(NOT(ISNA($N236)),INDEX(Entrada!$C$53:$N$372,$N236,R$2),0)</f>
        <v>0</v>
      </c>
      <c r="S236">
        <f>IF(NOT(ISNA($N236)),INDEX(Entrada!$C$53:$N$372,$N236,S$2),0)</f>
        <v>0</v>
      </c>
      <c r="T236">
        <f>IF(NOT(ISNA($N236)),INDEX(Entrada!$C$53:$N$372,$N236,T$2),0)</f>
        <v>0</v>
      </c>
      <c r="U236">
        <f>IF(NOT(ISNA($N236)),INDEX(Entrada!$C$53:$N$372,$N236,U$2),0)</f>
        <v>0</v>
      </c>
      <c r="V236" s="192">
        <f>IF(NOT(ISNA($N236)),INDEX(Entrada!$C$53:$N$372,$N236,V$2),0)</f>
        <v>0</v>
      </c>
      <c r="W236" s="192">
        <f>IF(NOT(ISNA($N236)),INDEX(Entrada!$C$53:$N$372,$N236,W$2),0)</f>
        <v>0</v>
      </c>
      <c r="X236" s="192">
        <f>IF(NOT(ISNA($N236)),INDEX(Entrada!$C$53:$N$372,$N236,X$2),0)</f>
        <v>0</v>
      </c>
      <c r="Y236" s="192">
        <f>IF(NOT(ISNA($N236)),INDEX(Entrada!$C$53:$N$372,$N236,Y$2),0)</f>
        <v>0</v>
      </c>
      <c r="Z236" s="192">
        <f>IF(NOT(ISNA($N236)),INDEX(Entrada!$C$53:$N$372,$N236,Z$2),0)</f>
        <v>0</v>
      </c>
      <c r="AA236" s="259">
        <f>IF(AND(NOT(_incrementaisPassadas),
      OR(
       AND(_semanaAtual&gt;Prevs!D$6,_tipo="Semanal"),
       AND(_mes&gt;AA$2,_tipo="Mensal")
      )), 0,
IF($G236&gt;0,INDEX($O$4:$Z$323,$G236,O$2),0)+IF($H236&gt;0,INDEX($O$4:$Z$323,$H236,O$2),0)+IF($I236&gt;0,INDEX($O$4:$Z$323,$I236,O$2),0)+IF($J236&gt;0,INDEX($O$4:$Z$323,$J236,O$2),0)+IF($K236&gt;0,INDEX($O$4:$Z$323,$K236,O$2),0)+IF($L236&gt;0,INDEX($O$4:$Z$323,$L236,O$2),0))</f>
        <v>0</v>
      </c>
      <c r="AB236" s="259">
        <f>IF(AND(NOT(_incrementaisPassadas),
      OR(
       AND(_semanaAtual&gt;Prevs!E$6,_tipo="Semanal"),
       AND(_mes&gt;AB$2,_tipo="Mensal")
      )), 0,
IF($G236&gt;0,INDEX($O$4:$Z$323,$G236,P$2),0)+IF($H236&gt;0,INDEX($O$4:$Z$323,$H236,P$2),0)+IF($I236&gt;0,INDEX($O$4:$Z$323,$I236,P$2),0)+IF($J236&gt;0,INDEX($O$4:$Z$323,$J236,P$2),0)+IF($K236&gt;0,INDEX($O$4:$Z$323,$K236,P$2),0)+IF($L236&gt;0,INDEX($O$4:$Z$323,$L236,P$2),0))</f>
        <v>0</v>
      </c>
      <c r="AC236" s="259">
        <f>IF(AND(NOT(_incrementaisPassadas),
      OR(
       AND(_semanaAtual&gt;Prevs!F$6,_tipo="Semanal"),
       AND(_mes&gt;AC$2,_tipo="Mensal")
      )), 0,
IF($G236&gt;0,INDEX($O$4:$Z$323,$G236,Q$2),0)+IF($H236&gt;0,INDEX($O$4:$Z$323,$H236,Q$2),0)+IF($I236&gt;0,INDEX($O$4:$Z$323,$I236,Q$2),0)+IF($J236&gt;0,INDEX($O$4:$Z$323,$J236,Q$2),0)+IF($K236&gt;0,INDEX($O$4:$Z$323,$K236,Q$2),0)+IF($L236&gt;0,INDEX($O$4:$Z$323,$L236,Q$2),0))</f>
        <v>0</v>
      </c>
      <c r="AD236" s="259">
        <f>IF(AND(NOT(_incrementaisPassadas),
      OR(
       AND(_semanaAtual&gt;Prevs!G$6,_tipo="Semanal"),
       AND(_mes&gt;AD$2,_tipo="Mensal")
      )), 0,
IF($G236&gt;0,INDEX($O$4:$Z$323,$G236,R$2),0)+IF($H236&gt;0,INDEX($O$4:$Z$323,$H236,R$2),0)+IF($I236&gt;0,INDEX($O$4:$Z$323,$I236,R$2),0)+IF($J236&gt;0,INDEX($O$4:$Z$323,$J236,R$2),0)+IF($K236&gt;0,INDEX($O$4:$Z$323,$K236,R$2),0)+IF($L236&gt;0,INDEX($O$4:$Z$323,$L236,R$2),0))</f>
        <v>0</v>
      </c>
      <c r="AE236" s="259">
        <f>IF(AND(NOT(_incrementaisPassadas),
      OR(
       AND(_semanaAtual&gt;Prevs!H$6,_tipo="Semanal"),
       AND(_mes&gt;AE$2,_tipo="Mensal")
      )), 0,
IF($G236&gt;0,INDEX($O$4:$Z$323,$G236,S$2),0)+IF($H236&gt;0,INDEX($O$4:$Z$323,$H236,S$2),0)+IF($I236&gt;0,INDEX($O$4:$Z$323,$I236,S$2),0)+IF($J236&gt;0,INDEX($O$4:$Z$323,$J236,S$2),0)+IF($K236&gt;0,INDEX($O$4:$Z$323,$K236,S$2),0)+IF($L236&gt;0,INDEX($O$4:$Z$323,$L236,S$2),0))</f>
        <v>0</v>
      </c>
      <c r="AF236" s="259">
        <f>IF(AND(NOT(_incrementaisPassadas),
      OR(
       AND(_semanaAtual&gt;Prevs!I$6,_tipo="Semanal"),
       AND(_mes&gt;AF$2,_tipo="Mensal")
      )), 0,
IF($G236&gt;0,INDEX($O$4:$Z$323,$G236,T$2),0)+IF($H236&gt;0,INDEX($O$4:$Z$323,$H236,T$2),0)+IF($I236&gt;0,INDEX($O$4:$Z$323,$I236,T$2),0)+IF($J236&gt;0,INDEX($O$4:$Z$323,$J236,T$2),0)+IF($K236&gt;0,INDEX($O$4:$Z$323,$K236,T$2),0)+IF($L236&gt;0,INDEX($O$4:$Z$323,$L236,T$2),0))</f>
        <v>0</v>
      </c>
      <c r="AG236" s="259">
        <f>IF(AND(NOT(_incrementaisPassadas),
      OR(
       AND(_semanaAtual&gt;Prevs!J$6,_tipo="Semanal"),
       AND(_mes&gt;AG$2,_tipo="Mensal")
      )), 0,
IF($G236&gt;0,INDEX($O$4:$Z$323,$G236,U$2),0)+IF($H236&gt;0,INDEX($O$4:$Z$323,$H236,U$2),0)+IF($I236&gt;0,INDEX($O$4:$Z$323,$I236,U$2),0)+IF($J236&gt;0,INDEX($O$4:$Z$323,$J236,U$2),0)+IF($K236&gt;0,INDEX($O$4:$Z$323,$K236,U$2),0)+IF($L236&gt;0,INDEX($O$4:$Z$323,$L236,U$2),0))</f>
        <v>0</v>
      </c>
      <c r="AH236" s="259">
        <f>IF(AND(NOT(_incrementaisPassadas),
      OR(
       AND(_semanaAtual&gt;Prevs!K$6,_tipo="Semanal"),
       AND(_mes&gt;AH$2,_tipo="Mensal")
      )), 0,
IF($G236&gt;0,INDEX($O$4:$Z$323,$G236,V$2),0)+IF($H236&gt;0,INDEX($O$4:$Z$323,$H236,V$2),0)+IF($I236&gt;0,INDEX($O$4:$Z$323,$I236,V$2),0)+IF($J236&gt;0,INDEX($O$4:$Z$323,$J236,V$2),0)+IF($K236&gt;0,INDEX($O$4:$Z$323,$K236,V$2),0)+IF($L236&gt;0,INDEX($O$4:$Z$323,$L236,V$2),0))</f>
        <v>0</v>
      </c>
      <c r="AI236" s="259">
        <f>IF(AND(NOT(_incrementaisPassadas),
      OR(
       AND(_semanaAtual&gt;Prevs!L$6,_tipo="Semanal"),
       AND(_mes&gt;AI$2,_tipo="Mensal")
      )), 0,
IF($G236&gt;0,INDEX($O$4:$Z$323,$G236,W$2),0)+IF($H236&gt;0,INDEX($O$4:$Z$323,$H236,W$2),0)+IF($I236&gt;0,INDEX($O$4:$Z$323,$I236,W$2),0)+IF($J236&gt;0,INDEX($O$4:$Z$323,$J236,W$2),0)+IF($K236&gt;0,INDEX($O$4:$Z$323,$K236,W$2),0)+IF($L236&gt;0,INDEX($O$4:$Z$323,$L236,W$2),0))</f>
        <v>0</v>
      </c>
      <c r="AJ236" s="259">
        <f>IF(AND(NOT(_incrementaisPassadas),
      OR(
       AND(_semanaAtual&gt;Prevs!M$6,_tipo="Semanal"),
       AND(_mes&gt;AJ$2,_tipo="Mensal")
      )), 0,
IF($G236&gt;0,INDEX($O$4:$Z$323,$G236,X$2),0)+IF($H236&gt;0,INDEX($O$4:$Z$323,$H236,X$2),0)+IF($I236&gt;0,INDEX($O$4:$Z$323,$I236,X$2),0)+IF($J236&gt;0,INDEX($O$4:$Z$323,$J236,X$2),0)+IF($K236&gt;0,INDEX($O$4:$Z$323,$K236,X$2),0)+IF($L236&gt;0,INDEX($O$4:$Z$323,$L236,X$2),0))</f>
        <v>0</v>
      </c>
      <c r="AK236" s="259">
        <f>IF(AND(NOT(_incrementaisPassadas),
      OR(
       AND(_semanaAtual&gt;Prevs!N$6,_tipo="Semanal"),
       AND(_mes&gt;AK$2,_tipo="Mensal")
      )), 0,
IF($G236&gt;0,INDEX($O$4:$Z$323,$G236,Y$2),0)+IF($H236&gt;0,INDEX($O$4:$Z$323,$H236,Y$2),0)+IF($I236&gt;0,INDEX($O$4:$Z$323,$I236,Y$2),0)+IF($J236&gt;0,INDEX($O$4:$Z$323,$J236,Y$2),0)+IF($K236&gt;0,INDEX($O$4:$Z$323,$K236,Y$2),0)+IF($L236&gt;0,INDEX($O$4:$Z$323,$L236,Y$2),0))</f>
        <v>0</v>
      </c>
      <c r="AL236" s="259">
        <f>IF(AND(NOT(_incrementaisPassadas),
      OR(
       AND(_semanaAtual&gt;Prevs!O$6,_tipo="Semanal"),
       AND(_mes&gt;AL$2,_tipo="Mensal")
      )), 0,
IF($G236&gt;0,INDEX($O$4:$Z$323,$G236,Z$2),0)+IF($H236&gt;0,INDEX($O$4:$Z$323,$H236,Z$2),0)+IF($I236&gt;0,INDEX($O$4:$Z$323,$I236,Z$2),0)+IF($J236&gt;0,INDEX($O$4:$Z$323,$J236,Z$2),0)+IF($K236&gt;0,INDEX($O$4:$Z$323,$K236,Z$2),0)+IF($L236&gt;0,INDEX($O$4:$Z$323,$L236,Z$2),0))</f>
        <v>0</v>
      </c>
      <c r="AM236" s="113">
        <f t="shared" si="36"/>
        <v>0</v>
      </c>
      <c r="AN236">
        <f t="shared" si="37"/>
        <v>0</v>
      </c>
      <c r="AO236">
        <f t="shared" si="38"/>
        <v>0</v>
      </c>
      <c r="AP236">
        <f t="shared" si="39"/>
        <v>0</v>
      </c>
      <c r="AQ236">
        <f t="shared" si="40"/>
        <v>0</v>
      </c>
      <c r="AR236">
        <f t="shared" si="41"/>
        <v>0</v>
      </c>
      <c r="AS236">
        <f t="shared" si="42"/>
        <v>0</v>
      </c>
      <c r="AT236">
        <f t="shared" si="43"/>
        <v>0</v>
      </c>
      <c r="AU236">
        <f t="shared" si="44"/>
        <v>0</v>
      </c>
      <c r="AV236">
        <f t="shared" si="45"/>
        <v>0</v>
      </c>
      <c r="AW236">
        <f t="shared" si="46"/>
        <v>0</v>
      </c>
      <c r="AX236">
        <f t="shared" si="47"/>
        <v>0</v>
      </c>
    </row>
    <row r="237" spans="1:55" hidden="1" x14ac:dyDescent="0.25">
      <c r="A237" s="113">
        <v>234</v>
      </c>
      <c r="B237" s="176"/>
      <c r="C237" s="113">
        <v>0</v>
      </c>
      <c r="D237" s="113">
        <v>0</v>
      </c>
      <c r="E237" s="113" t="s">
        <v>686</v>
      </c>
      <c r="F237" s="113" t="s">
        <v>686</v>
      </c>
      <c r="G237" s="357"/>
      <c r="N237" s="113">
        <f>MATCH(A237,Entrada!$A$53:$A$372,0)</f>
        <v>234</v>
      </c>
      <c r="O237">
        <f>IF(NOT(ISNA($N237)),INDEX(Entrada!$C$53:$N$372,$N237,O$2),0)</f>
        <v>0</v>
      </c>
      <c r="P237">
        <f>IF(NOT(ISNA($N237)),INDEX(Entrada!$C$53:$N$372,$N237,P$2),0)</f>
        <v>0</v>
      </c>
      <c r="Q237">
        <f>IF(NOT(ISNA($N237)),INDEX(Entrada!$C$53:$N$372,$N237,Q$2),0)</f>
        <v>0</v>
      </c>
      <c r="R237">
        <f>IF(NOT(ISNA($N237)),INDEX(Entrada!$C$53:$N$372,$N237,R$2),0)</f>
        <v>0</v>
      </c>
      <c r="S237">
        <f>IF(NOT(ISNA($N237)),INDEX(Entrada!$C$53:$N$372,$N237,S$2),0)</f>
        <v>0</v>
      </c>
      <c r="T237">
        <f>IF(NOT(ISNA($N237)),INDEX(Entrada!$C$53:$N$372,$N237,T$2),0)</f>
        <v>0</v>
      </c>
      <c r="U237">
        <f>IF(NOT(ISNA($N237)),INDEX(Entrada!$C$53:$N$372,$N237,U$2),0)</f>
        <v>0</v>
      </c>
      <c r="V237" s="192">
        <f>IF(NOT(ISNA($N237)),INDEX(Entrada!$C$53:$N$372,$N237,V$2),0)</f>
        <v>0</v>
      </c>
      <c r="W237" s="192">
        <f>IF(NOT(ISNA($N237)),INDEX(Entrada!$C$53:$N$372,$N237,W$2),0)</f>
        <v>0</v>
      </c>
      <c r="X237" s="192">
        <f>IF(NOT(ISNA($N237)),INDEX(Entrada!$C$53:$N$372,$N237,X$2),0)</f>
        <v>0</v>
      </c>
      <c r="Y237" s="192">
        <f>IF(NOT(ISNA($N237)),INDEX(Entrada!$C$53:$N$372,$N237,Y$2),0)</f>
        <v>0</v>
      </c>
      <c r="Z237" s="192">
        <f>IF(NOT(ISNA($N237)),INDEX(Entrada!$C$53:$N$372,$N237,Z$2),0)</f>
        <v>0</v>
      </c>
      <c r="AA237" s="259">
        <f>IF(AND(NOT(_incrementaisPassadas),
      OR(
       AND(_semanaAtual&gt;Prevs!D$6,_tipo="Semanal"),
       AND(_mes&gt;AA$2,_tipo="Mensal")
      )), 0,
IF($G237&gt;0,INDEX($O$4:$Z$323,$G237,O$2),0)+IF($H237&gt;0,INDEX($O$4:$Z$323,$H237,O$2),0)+IF($I237&gt;0,INDEX($O$4:$Z$323,$I237,O$2),0)+IF($J237&gt;0,INDEX($O$4:$Z$323,$J237,O$2),0)+IF($K237&gt;0,INDEX($O$4:$Z$323,$K237,O$2),0)+IF($L237&gt;0,INDEX($O$4:$Z$323,$L237,O$2),0))</f>
        <v>0</v>
      </c>
      <c r="AB237" s="259">
        <f>IF(AND(NOT(_incrementaisPassadas),
      OR(
       AND(_semanaAtual&gt;Prevs!E$6,_tipo="Semanal"),
       AND(_mes&gt;AB$2,_tipo="Mensal")
      )), 0,
IF($G237&gt;0,INDEX($O$4:$Z$323,$G237,P$2),0)+IF($H237&gt;0,INDEX($O$4:$Z$323,$H237,P$2),0)+IF($I237&gt;0,INDEX($O$4:$Z$323,$I237,P$2),0)+IF($J237&gt;0,INDEX($O$4:$Z$323,$J237,P$2),0)+IF($K237&gt;0,INDEX($O$4:$Z$323,$K237,P$2),0)+IF($L237&gt;0,INDEX($O$4:$Z$323,$L237,P$2),0))</f>
        <v>0</v>
      </c>
      <c r="AC237" s="259">
        <f>IF(AND(NOT(_incrementaisPassadas),
      OR(
       AND(_semanaAtual&gt;Prevs!F$6,_tipo="Semanal"),
       AND(_mes&gt;AC$2,_tipo="Mensal")
      )), 0,
IF($G237&gt;0,INDEX($O$4:$Z$323,$G237,Q$2),0)+IF($H237&gt;0,INDEX($O$4:$Z$323,$H237,Q$2),0)+IF($I237&gt;0,INDEX($O$4:$Z$323,$I237,Q$2),0)+IF($J237&gt;0,INDEX($O$4:$Z$323,$J237,Q$2),0)+IF($K237&gt;0,INDEX($O$4:$Z$323,$K237,Q$2),0)+IF($L237&gt;0,INDEX($O$4:$Z$323,$L237,Q$2),0))</f>
        <v>0</v>
      </c>
      <c r="AD237" s="259">
        <f>IF(AND(NOT(_incrementaisPassadas),
      OR(
       AND(_semanaAtual&gt;Prevs!G$6,_tipo="Semanal"),
       AND(_mes&gt;AD$2,_tipo="Mensal")
      )), 0,
IF($G237&gt;0,INDEX($O$4:$Z$323,$G237,R$2),0)+IF($H237&gt;0,INDEX($O$4:$Z$323,$H237,R$2),0)+IF($I237&gt;0,INDEX($O$4:$Z$323,$I237,R$2),0)+IF($J237&gt;0,INDEX($O$4:$Z$323,$J237,R$2),0)+IF($K237&gt;0,INDEX($O$4:$Z$323,$K237,R$2),0)+IF($L237&gt;0,INDEX($O$4:$Z$323,$L237,R$2),0))</f>
        <v>0</v>
      </c>
      <c r="AE237" s="259">
        <f>IF(AND(NOT(_incrementaisPassadas),
      OR(
       AND(_semanaAtual&gt;Prevs!H$6,_tipo="Semanal"),
       AND(_mes&gt;AE$2,_tipo="Mensal")
      )), 0,
IF($G237&gt;0,INDEX($O$4:$Z$323,$G237,S$2),0)+IF($H237&gt;0,INDEX($O$4:$Z$323,$H237,S$2),0)+IF($I237&gt;0,INDEX($O$4:$Z$323,$I237,S$2),0)+IF($J237&gt;0,INDEX($O$4:$Z$323,$J237,S$2),0)+IF($K237&gt;0,INDEX($O$4:$Z$323,$K237,S$2),0)+IF($L237&gt;0,INDEX($O$4:$Z$323,$L237,S$2),0))</f>
        <v>0</v>
      </c>
      <c r="AF237" s="259">
        <f>IF(AND(NOT(_incrementaisPassadas),
      OR(
       AND(_semanaAtual&gt;Prevs!I$6,_tipo="Semanal"),
       AND(_mes&gt;AF$2,_tipo="Mensal")
      )), 0,
IF($G237&gt;0,INDEX($O$4:$Z$323,$G237,T$2),0)+IF($H237&gt;0,INDEX($O$4:$Z$323,$H237,T$2),0)+IF($I237&gt;0,INDEX($O$4:$Z$323,$I237,T$2),0)+IF($J237&gt;0,INDEX($O$4:$Z$323,$J237,T$2),0)+IF($K237&gt;0,INDEX($O$4:$Z$323,$K237,T$2),0)+IF($L237&gt;0,INDEX($O$4:$Z$323,$L237,T$2),0))</f>
        <v>0</v>
      </c>
      <c r="AG237" s="259">
        <f>IF(AND(NOT(_incrementaisPassadas),
      OR(
       AND(_semanaAtual&gt;Prevs!J$6,_tipo="Semanal"),
       AND(_mes&gt;AG$2,_tipo="Mensal")
      )), 0,
IF($G237&gt;0,INDEX($O$4:$Z$323,$G237,U$2),0)+IF($H237&gt;0,INDEX($O$4:$Z$323,$H237,U$2),0)+IF($I237&gt;0,INDEX($O$4:$Z$323,$I237,U$2),0)+IF($J237&gt;0,INDEX($O$4:$Z$323,$J237,U$2),0)+IF($K237&gt;0,INDEX($O$4:$Z$323,$K237,U$2),0)+IF($L237&gt;0,INDEX($O$4:$Z$323,$L237,U$2),0))</f>
        <v>0</v>
      </c>
      <c r="AH237" s="259">
        <f>IF(AND(NOT(_incrementaisPassadas),
      OR(
       AND(_semanaAtual&gt;Prevs!K$6,_tipo="Semanal"),
       AND(_mes&gt;AH$2,_tipo="Mensal")
      )), 0,
IF($G237&gt;0,INDEX($O$4:$Z$323,$G237,V$2),0)+IF($H237&gt;0,INDEX($O$4:$Z$323,$H237,V$2),0)+IF($I237&gt;0,INDEX($O$4:$Z$323,$I237,V$2),0)+IF($J237&gt;0,INDEX($O$4:$Z$323,$J237,V$2),0)+IF($K237&gt;0,INDEX($O$4:$Z$323,$K237,V$2),0)+IF($L237&gt;0,INDEX($O$4:$Z$323,$L237,V$2),0))</f>
        <v>0</v>
      </c>
      <c r="AI237" s="259">
        <f>IF(AND(NOT(_incrementaisPassadas),
      OR(
       AND(_semanaAtual&gt;Prevs!L$6,_tipo="Semanal"),
       AND(_mes&gt;AI$2,_tipo="Mensal")
      )), 0,
IF($G237&gt;0,INDEX($O$4:$Z$323,$G237,W$2),0)+IF($H237&gt;0,INDEX($O$4:$Z$323,$H237,W$2),0)+IF($I237&gt;0,INDEX($O$4:$Z$323,$I237,W$2),0)+IF($J237&gt;0,INDEX($O$4:$Z$323,$J237,W$2),0)+IF($K237&gt;0,INDEX($O$4:$Z$323,$K237,W$2),0)+IF($L237&gt;0,INDEX($O$4:$Z$323,$L237,W$2),0))</f>
        <v>0</v>
      </c>
      <c r="AJ237" s="259">
        <f>IF(AND(NOT(_incrementaisPassadas),
      OR(
       AND(_semanaAtual&gt;Prevs!M$6,_tipo="Semanal"),
       AND(_mes&gt;AJ$2,_tipo="Mensal")
      )), 0,
IF($G237&gt;0,INDEX($O$4:$Z$323,$G237,X$2),0)+IF($H237&gt;0,INDEX($O$4:$Z$323,$H237,X$2),0)+IF($I237&gt;0,INDEX($O$4:$Z$323,$I237,X$2),0)+IF($J237&gt;0,INDEX($O$4:$Z$323,$J237,X$2),0)+IF($K237&gt;0,INDEX($O$4:$Z$323,$K237,X$2),0)+IF($L237&gt;0,INDEX($O$4:$Z$323,$L237,X$2),0))</f>
        <v>0</v>
      </c>
      <c r="AK237" s="259">
        <f>IF(AND(NOT(_incrementaisPassadas),
      OR(
       AND(_semanaAtual&gt;Prevs!N$6,_tipo="Semanal"),
       AND(_mes&gt;AK$2,_tipo="Mensal")
      )), 0,
IF($G237&gt;0,INDEX($O$4:$Z$323,$G237,Y$2),0)+IF($H237&gt;0,INDEX($O$4:$Z$323,$H237,Y$2),0)+IF($I237&gt;0,INDEX($O$4:$Z$323,$I237,Y$2),0)+IF($J237&gt;0,INDEX($O$4:$Z$323,$J237,Y$2),0)+IF($K237&gt;0,INDEX($O$4:$Z$323,$K237,Y$2),0)+IF($L237&gt;0,INDEX($O$4:$Z$323,$L237,Y$2),0))</f>
        <v>0</v>
      </c>
      <c r="AL237" s="259">
        <f>IF(AND(NOT(_incrementaisPassadas),
      OR(
       AND(_semanaAtual&gt;Prevs!O$6,_tipo="Semanal"),
       AND(_mes&gt;AL$2,_tipo="Mensal")
      )), 0,
IF($G237&gt;0,INDEX($O$4:$Z$323,$G237,Z$2),0)+IF($H237&gt;0,INDEX($O$4:$Z$323,$H237,Z$2),0)+IF($I237&gt;0,INDEX($O$4:$Z$323,$I237,Z$2),0)+IF($J237&gt;0,INDEX($O$4:$Z$323,$J237,Z$2),0)+IF($K237&gt;0,INDEX($O$4:$Z$323,$K237,Z$2),0)+IF($L237&gt;0,INDEX($O$4:$Z$323,$L237,Z$2),0))</f>
        <v>0</v>
      </c>
      <c r="AM237" s="113">
        <f t="shared" si="36"/>
        <v>0</v>
      </c>
      <c r="AN237">
        <f t="shared" si="37"/>
        <v>0</v>
      </c>
      <c r="AO237">
        <f t="shared" si="38"/>
        <v>0</v>
      </c>
      <c r="AP237">
        <f t="shared" si="39"/>
        <v>0</v>
      </c>
      <c r="AQ237">
        <f t="shared" si="40"/>
        <v>0</v>
      </c>
      <c r="AR237">
        <f t="shared" si="41"/>
        <v>0</v>
      </c>
      <c r="AS237">
        <f t="shared" si="42"/>
        <v>0</v>
      </c>
      <c r="AT237">
        <f t="shared" si="43"/>
        <v>0</v>
      </c>
      <c r="AU237">
        <f t="shared" si="44"/>
        <v>0</v>
      </c>
      <c r="AV237">
        <f t="shared" si="45"/>
        <v>0</v>
      </c>
      <c r="AW237">
        <f t="shared" si="46"/>
        <v>0</v>
      </c>
      <c r="AX237">
        <f t="shared" si="47"/>
        <v>0</v>
      </c>
    </row>
    <row r="238" spans="1:55" hidden="1" x14ac:dyDescent="0.25">
      <c r="A238" s="113">
        <v>235</v>
      </c>
      <c r="B238" s="176"/>
      <c r="C238" s="113">
        <v>0</v>
      </c>
      <c r="D238" s="113">
        <v>0</v>
      </c>
      <c r="E238" s="113" t="s">
        <v>686</v>
      </c>
      <c r="F238" s="113" t="s">
        <v>686</v>
      </c>
      <c r="G238" s="357"/>
      <c r="N238" s="113">
        <f>MATCH(A238,Entrada!$A$53:$A$372,0)</f>
        <v>235</v>
      </c>
      <c r="O238">
        <f>IF(NOT(ISNA($N238)),INDEX(Entrada!$C$53:$N$372,$N238,O$2),0)</f>
        <v>0</v>
      </c>
      <c r="P238">
        <f>IF(NOT(ISNA($N238)),INDEX(Entrada!$C$53:$N$372,$N238,P$2),0)</f>
        <v>0</v>
      </c>
      <c r="Q238">
        <f>IF(NOT(ISNA($N238)),INDEX(Entrada!$C$53:$N$372,$N238,Q$2),0)</f>
        <v>0</v>
      </c>
      <c r="R238">
        <f>IF(NOT(ISNA($N238)),INDEX(Entrada!$C$53:$N$372,$N238,R$2),0)</f>
        <v>0</v>
      </c>
      <c r="S238">
        <f>IF(NOT(ISNA($N238)),INDEX(Entrada!$C$53:$N$372,$N238,S$2),0)</f>
        <v>0</v>
      </c>
      <c r="T238">
        <f>IF(NOT(ISNA($N238)),INDEX(Entrada!$C$53:$N$372,$N238,T$2),0)</f>
        <v>0</v>
      </c>
      <c r="U238">
        <f>IF(NOT(ISNA($N238)),INDEX(Entrada!$C$53:$N$372,$N238,U$2),0)</f>
        <v>0</v>
      </c>
      <c r="V238" s="192">
        <f>IF(NOT(ISNA($N238)),INDEX(Entrada!$C$53:$N$372,$N238,V$2),0)</f>
        <v>0</v>
      </c>
      <c r="W238" s="192">
        <f>IF(NOT(ISNA($N238)),INDEX(Entrada!$C$53:$N$372,$N238,W$2),0)</f>
        <v>0</v>
      </c>
      <c r="X238" s="192">
        <f>IF(NOT(ISNA($N238)),INDEX(Entrada!$C$53:$N$372,$N238,X$2),0)</f>
        <v>0</v>
      </c>
      <c r="Y238" s="192">
        <f>IF(NOT(ISNA($N238)),INDEX(Entrada!$C$53:$N$372,$N238,Y$2),0)</f>
        <v>0</v>
      </c>
      <c r="Z238" s="192">
        <f>IF(NOT(ISNA($N238)),INDEX(Entrada!$C$53:$N$372,$N238,Z$2),0)</f>
        <v>0</v>
      </c>
      <c r="AA238" s="259">
        <f>IF(AND(NOT(_incrementaisPassadas),
      OR(
       AND(_semanaAtual&gt;Prevs!D$6,_tipo="Semanal"),
       AND(_mes&gt;AA$2,_tipo="Mensal")
      )), 0,
IF($G238&gt;0,INDEX($O$4:$Z$323,$G238,O$2),0)+IF($H238&gt;0,INDEX($O$4:$Z$323,$H238,O$2),0)+IF($I238&gt;0,INDEX($O$4:$Z$323,$I238,O$2),0)+IF($J238&gt;0,INDEX($O$4:$Z$323,$J238,O$2),0)+IF($K238&gt;0,INDEX($O$4:$Z$323,$K238,O$2),0)+IF($L238&gt;0,INDEX($O$4:$Z$323,$L238,O$2),0))</f>
        <v>0</v>
      </c>
      <c r="AB238" s="259">
        <f>IF(AND(NOT(_incrementaisPassadas),
      OR(
       AND(_semanaAtual&gt;Prevs!E$6,_tipo="Semanal"),
       AND(_mes&gt;AB$2,_tipo="Mensal")
      )), 0,
IF($G238&gt;0,INDEX($O$4:$Z$323,$G238,P$2),0)+IF($H238&gt;0,INDEX($O$4:$Z$323,$H238,P$2),0)+IF($I238&gt;0,INDEX($O$4:$Z$323,$I238,P$2),0)+IF($J238&gt;0,INDEX($O$4:$Z$323,$J238,P$2),0)+IF($K238&gt;0,INDEX($O$4:$Z$323,$K238,P$2),0)+IF($L238&gt;0,INDEX($O$4:$Z$323,$L238,P$2),0))</f>
        <v>0</v>
      </c>
      <c r="AC238" s="259">
        <f>IF(AND(NOT(_incrementaisPassadas),
      OR(
       AND(_semanaAtual&gt;Prevs!F$6,_tipo="Semanal"),
       AND(_mes&gt;AC$2,_tipo="Mensal")
      )), 0,
IF($G238&gt;0,INDEX($O$4:$Z$323,$G238,Q$2),0)+IF($H238&gt;0,INDEX($O$4:$Z$323,$H238,Q$2),0)+IF($I238&gt;0,INDEX($O$4:$Z$323,$I238,Q$2),0)+IF($J238&gt;0,INDEX($O$4:$Z$323,$J238,Q$2),0)+IF($K238&gt;0,INDEX($O$4:$Z$323,$K238,Q$2),0)+IF($L238&gt;0,INDEX($O$4:$Z$323,$L238,Q$2),0))</f>
        <v>0</v>
      </c>
      <c r="AD238" s="259">
        <f>IF(AND(NOT(_incrementaisPassadas),
      OR(
       AND(_semanaAtual&gt;Prevs!G$6,_tipo="Semanal"),
       AND(_mes&gt;AD$2,_tipo="Mensal")
      )), 0,
IF($G238&gt;0,INDEX($O$4:$Z$323,$G238,R$2),0)+IF($H238&gt;0,INDEX($O$4:$Z$323,$H238,R$2),0)+IF($I238&gt;0,INDEX($O$4:$Z$323,$I238,R$2),0)+IF($J238&gt;0,INDEX($O$4:$Z$323,$J238,R$2),0)+IF($K238&gt;0,INDEX($O$4:$Z$323,$K238,R$2),0)+IF($L238&gt;0,INDEX($O$4:$Z$323,$L238,R$2),0))</f>
        <v>0</v>
      </c>
      <c r="AE238" s="259">
        <f>IF(AND(NOT(_incrementaisPassadas),
      OR(
       AND(_semanaAtual&gt;Prevs!H$6,_tipo="Semanal"),
       AND(_mes&gt;AE$2,_tipo="Mensal")
      )), 0,
IF($G238&gt;0,INDEX($O$4:$Z$323,$G238,S$2),0)+IF($H238&gt;0,INDEX($O$4:$Z$323,$H238,S$2),0)+IF($I238&gt;0,INDEX($O$4:$Z$323,$I238,S$2),0)+IF($J238&gt;0,INDEX($O$4:$Z$323,$J238,S$2),0)+IF($K238&gt;0,INDEX($O$4:$Z$323,$K238,S$2),0)+IF($L238&gt;0,INDEX($O$4:$Z$323,$L238,S$2),0))</f>
        <v>0</v>
      </c>
      <c r="AF238" s="259">
        <f>IF(AND(NOT(_incrementaisPassadas),
      OR(
       AND(_semanaAtual&gt;Prevs!I$6,_tipo="Semanal"),
       AND(_mes&gt;AF$2,_tipo="Mensal")
      )), 0,
IF($G238&gt;0,INDEX($O$4:$Z$323,$G238,T$2),0)+IF($H238&gt;0,INDEX($O$4:$Z$323,$H238,T$2),0)+IF($I238&gt;0,INDEX($O$4:$Z$323,$I238,T$2),0)+IF($J238&gt;0,INDEX($O$4:$Z$323,$J238,T$2),0)+IF($K238&gt;0,INDEX($O$4:$Z$323,$K238,T$2),0)+IF($L238&gt;0,INDEX($O$4:$Z$323,$L238,T$2),0))</f>
        <v>0</v>
      </c>
      <c r="AG238" s="259">
        <f>IF(AND(NOT(_incrementaisPassadas),
      OR(
       AND(_semanaAtual&gt;Prevs!J$6,_tipo="Semanal"),
       AND(_mes&gt;AG$2,_tipo="Mensal")
      )), 0,
IF($G238&gt;0,INDEX($O$4:$Z$323,$G238,U$2),0)+IF($H238&gt;0,INDEX($O$4:$Z$323,$H238,U$2),0)+IF($I238&gt;0,INDEX($O$4:$Z$323,$I238,U$2),0)+IF($J238&gt;0,INDEX($O$4:$Z$323,$J238,U$2),0)+IF($K238&gt;0,INDEX($O$4:$Z$323,$K238,U$2),0)+IF($L238&gt;0,INDEX($O$4:$Z$323,$L238,U$2),0))</f>
        <v>0</v>
      </c>
      <c r="AH238" s="259">
        <f>IF(AND(NOT(_incrementaisPassadas),
      OR(
       AND(_semanaAtual&gt;Prevs!K$6,_tipo="Semanal"),
       AND(_mes&gt;AH$2,_tipo="Mensal")
      )), 0,
IF($G238&gt;0,INDEX($O$4:$Z$323,$G238,V$2),0)+IF($H238&gt;0,INDEX($O$4:$Z$323,$H238,V$2),0)+IF($I238&gt;0,INDEX($O$4:$Z$323,$I238,V$2),0)+IF($J238&gt;0,INDEX($O$4:$Z$323,$J238,V$2),0)+IF($K238&gt;0,INDEX($O$4:$Z$323,$K238,V$2),0)+IF($L238&gt;0,INDEX($O$4:$Z$323,$L238,V$2),0))</f>
        <v>0</v>
      </c>
      <c r="AI238" s="259">
        <f>IF(AND(NOT(_incrementaisPassadas),
      OR(
       AND(_semanaAtual&gt;Prevs!L$6,_tipo="Semanal"),
       AND(_mes&gt;AI$2,_tipo="Mensal")
      )), 0,
IF($G238&gt;0,INDEX($O$4:$Z$323,$G238,W$2),0)+IF($H238&gt;0,INDEX($O$4:$Z$323,$H238,W$2),0)+IF($I238&gt;0,INDEX($O$4:$Z$323,$I238,W$2),0)+IF($J238&gt;0,INDEX($O$4:$Z$323,$J238,W$2),0)+IF($K238&gt;0,INDEX($O$4:$Z$323,$K238,W$2),0)+IF($L238&gt;0,INDEX($O$4:$Z$323,$L238,W$2),0))</f>
        <v>0</v>
      </c>
      <c r="AJ238" s="259">
        <f>IF(AND(NOT(_incrementaisPassadas),
      OR(
       AND(_semanaAtual&gt;Prevs!M$6,_tipo="Semanal"),
       AND(_mes&gt;AJ$2,_tipo="Mensal")
      )), 0,
IF($G238&gt;0,INDEX($O$4:$Z$323,$G238,X$2),0)+IF($H238&gt;0,INDEX($O$4:$Z$323,$H238,X$2),0)+IF($I238&gt;0,INDEX($O$4:$Z$323,$I238,X$2),0)+IF($J238&gt;0,INDEX($O$4:$Z$323,$J238,X$2),0)+IF($K238&gt;0,INDEX($O$4:$Z$323,$K238,X$2),0)+IF($L238&gt;0,INDEX($O$4:$Z$323,$L238,X$2),0))</f>
        <v>0</v>
      </c>
      <c r="AK238" s="259">
        <f>IF(AND(NOT(_incrementaisPassadas),
      OR(
       AND(_semanaAtual&gt;Prevs!N$6,_tipo="Semanal"),
       AND(_mes&gt;AK$2,_tipo="Mensal")
      )), 0,
IF($G238&gt;0,INDEX($O$4:$Z$323,$G238,Y$2),0)+IF($H238&gt;0,INDEX($O$4:$Z$323,$H238,Y$2),0)+IF($I238&gt;0,INDEX($O$4:$Z$323,$I238,Y$2),0)+IF($J238&gt;0,INDEX($O$4:$Z$323,$J238,Y$2),0)+IF($K238&gt;0,INDEX($O$4:$Z$323,$K238,Y$2),0)+IF($L238&gt;0,INDEX($O$4:$Z$323,$L238,Y$2),0))</f>
        <v>0</v>
      </c>
      <c r="AL238" s="259">
        <f>IF(AND(NOT(_incrementaisPassadas),
      OR(
       AND(_semanaAtual&gt;Prevs!O$6,_tipo="Semanal"),
       AND(_mes&gt;AL$2,_tipo="Mensal")
      )), 0,
IF($G238&gt;0,INDEX($O$4:$Z$323,$G238,Z$2),0)+IF($H238&gt;0,INDEX($O$4:$Z$323,$H238,Z$2),0)+IF($I238&gt;0,INDEX($O$4:$Z$323,$I238,Z$2),0)+IF($J238&gt;0,INDEX($O$4:$Z$323,$J238,Z$2),0)+IF($K238&gt;0,INDEX($O$4:$Z$323,$K238,Z$2),0)+IF($L238&gt;0,INDEX($O$4:$Z$323,$L238,Z$2),0))</f>
        <v>0</v>
      </c>
      <c r="AM238" s="113">
        <f t="shared" si="36"/>
        <v>0</v>
      </c>
      <c r="AN238">
        <f t="shared" si="37"/>
        <v>0</v>
      </c>
      <c r="AO238">
        <f t="shared" si="38"/>
        <v>0</v>
      </c>
      <c r="AP238">
        <f t="shared" si="39"/>
        <v>0</v>
      </c>
      <c r="AQ238">
        <f t="shared" si="40"/>
        <v>0</v>
      </c>
      <c r="AR238">
        <f t="shared" si="41"/>
        <v>0</v>
      </c>
      <c r="AS238">
        <f t="shared" si="42"/>
        <v>0</v>
      </c>
      <c r="AT238">
        <f t="shared" si="43"/>
        <v>0</v>
      </c>
      <c r="AU238">
        <f t="shared" si="44"/>
        <v>0</v>
      </c>
      <c r="AV238">
        <f t="shared" si="45"/>
        <v>0</v>
      </c>
      <c r="AW238">
        <f t="shared" si="46"/>
        <v>0</v>
      </c>
      <c r="AX238">
        <f t="shared" si="47"/>
        <v>0</v>
      </c>
    </row>
    <row r="239" spans="1:55" hidden="1" x14ac:dyDescent="0.25">
      <c r="A239" s="113">
        <v>236</v>
      </c>
      <c r="B239" s="176"/>
      <c r="C239" s="113">
        <v>0</v>
      </c>
      <c r="D239" s="113">
        <v>0</v>
      </c>
      <c r="E239" s="113" t="s">
        <v>686</v>
      </c>
      <c r="F239" s="113" t="s">
        <v>686</v>
      </c>
      <c r="G239" s="357"/>
      <c r="N239" s="113">
        <f>MATCH(A239,Entrada!$A$53:$A$372,0)</f>
        <v>236</v>
      </c>
      <c r="O239">
        <f>IF(NOT(ISNA($N239)),INDEX(Entrada!$C$53:$N$372,$N239,O$2),0)</f>
        <v>0</v>
      </c>
      <c r="P239">
        <f>IF(NOT(ISNA($N239)),INDEX(Entrada!$C$53:$N$372,$N239,P$2),0)</f>
        <v>0</v>
      </c>
      <c r="Q239">
        <f>IF(NOT(ISNA($N239)),INDEX(Entrada!$C$53:$N$372,$N239,Q$2),0)</f>
        <v>0</v>
      </c>
      <c r="R239">
        <f>IF(NOT(ISNA($N239)),INDEX(Entrada!$C$53:$N$372,$N239,R$2),0)</f>
        <v>0</v>
      </c>
      <c r="S239">
        <f>IF(NOT(ISNA($N239)),INDEX(Entrada!$C$53:$N$372,$N239,S$2),0)</f>
        <v>0</v>
      </c>
      <c r="T239">
        <f>IF(NOT(ISNA($N239)),INDEX(Entrada!$C$53:$N$372,$N239,T$2),0)</f>
        <v>0</v>
      </c>
      <c r="U239">
        <f>IF(NOT(ISNA($N239)),INDEX(Entrada!$C$53:$N$372,$N239,U$2),0)</f>
        <v>0</v>
      </c>
      <c r="V239" s="192">
        <f>IF(NOT(ISNA($N239)),INDEX(Entrada!$C$53:$N$372,$N239,V$2),0)</f>
        <v>0</v>
      </c>
      <c r="W239" s="192">
        <f>IF(NOT(ISNA($N239)),INDEX(Entrada!$C$53:$N$372,$N239,W$2),0)</f>
        <v>0</v>
      </c>
      <c r="X239" s="192">
        <f>IF(NOT(ISNA($N239)),INDEX(Entrada!$C$53:$N$372,$N239,X$2),0)</f>
        <v>0</v>
      </c>
      <c r="Y239" s="192">
        <f>IF(NOT(ISNA($N239)),INDEX(Entrada!$C$53:$N$372,$N239,Y$2),0)</f>
        <v>0</v>
      </c>
      <c r="Z239" s="192">
        <f>IF(NOT(ISNA($N239)),INDEX(Entrada!$C$53:$N$372,$N239,Z$2),0)</f>
        <v>0</v>
      </c>
      <c r="AA239" s="259">
        <f>IF(AND(NOT(_incrementaisPassadas),
      OR(
       AND(_semanaAtual&gt;Prevs!D$6,_tipo="Semanal"),
       AND(_mes&gt;AA$2,_tipo="Mensal")
      )), 0,
IF($G239&gt;0,INDEX($O$4:$Z$323,$G239,O$2),0)+IF($H239&gt;0,INDEX($O$4:$Z$323,$H239,O$2),0)+IF($I239&gt;0,INDEX($O$4:$Z$323,$I239,O$2),0)+IF($J239&gt;0,INDEX($O$4:$Z$323,$J239,O$2),0)+IF($K239&gt;0,INDEX($O$4:$Z$323,$K239,O$2),0)+IF($L239&gt;0,INDEX($O$4:$Z$323,$L239,O$2),0))</f>
        <v>0</v>
      </c>
      <c r="AB239" s="259">
        <f>IF(AND(NOT(_incrementaisPassadas),
      OR(
       AND(_semanaAtual&gt;Prevs!E$6,_tipo="Semanal"),
       AND(_mes&gt;AB$2,_tipo="Mensal")
      )), 0,
IF($G239&gt;0,INDEX($O$4:$Z$323,$G239,P$2),0)+IF($H239&gt;0,INDEX($O$4:$Z$323,$H239,P$2),0)+IF($I239&gt;0,INDEX($O$4:$Z$323,$I239,P$2),0)+IF($J239&gt;0,INDEX($O$4:$Z$323,$J239,P$2),0)+IF($K239&gt;0,INDEX($O$4:$Z$323,$K239,P$2),0)+IF($L239&gt;0,INDEX($O$4:$Z$323,$L239,P$2),0))</f>
        <v>0</v>
      </c>
      <c r="AC239" s="259">
        <f>IF(AND(NOT(_incrementaisPassadas),
      OR(
       AND(_semanaAtual&gt;Prevs!F$6,_tipo="Semanal"),
       AND(_mes&gt;AC$2,_tipo="Mensal")
      )), 0,
IF($G239&gt;0,INDEX($O$4:$Z$323,$G239,Q$2),0)+IF($H239&gt;0,INDEX($O$4:$Z$323,$H239,Q$2),0)+IF($I239&gt;0,INDEX($O$4:$Z$323,$I239,Q$2),0)+IF($J239&gt;0,INDEX($O$4:$Z$323,$J239,Q$2),0)+IF($K239&gt;0,INDEX($O$4:$Z$323,$K239,Q$2),0)+IF($L239&gt;0,INDEX($O$4:$Z$323,$L239,Q$2),0))</f>
        <v>0</v>
      </c>
      <c r="AD239" s="259">
        <f>IF(AND(NOT(_incrementaisPassadas),
      OR(
       AND(_semanaAtual&gt;Prevs!G$6,_tipo="Semanal"),
       AND(_mes&gt;AD$2,_tipo="Mensal")
      )), 0,
IF($G239&gt;0,INDEX($O$4:$Z$323,$G239,R$2),0)+IF($H239&gt;0,INDEX($O$4:$Z$323,$H239,R$2),0)+IF($I239&gt;0,INDEX($O$4:$Z$323,$I239,R$2),0)+IF($J239&gt;0,INDEX($O$4:$Z$323,$J239,R$2),0)+IF($K239&gt;0,INDEX($O$4:$Z$323,$K239,R$2),0)+IF($L239&gt;0,INDEX($O$4:$Z$323,$L239,R$2),0))</f>
        <v>0</v>
      </c>
      <c r="AE239" s="259">
        <f>IF(AND(NOT(_incrementaisPassadas),
      OR(
       AND(_semanaAtual&gt;Prevs!H$6,_tipo="Semanal"),
       AND(_mes&gt;AE$2,_tipo="Mensal")
      )), 0,
IF($G239&gt;0,INDEX($O$4:$Z$323,$G239,S$2),0)+IF($H239&gt;0,INDEX($O$4:$Z$323,$H239,S$2),0)+IF($I239&gt;0,INDEX($O$4:$Z$323,$I239,S$2),0)+IF($J239&gt;0,INDEX($O$4:$Z$323,$J239,S$2),0)+IF($K239&gt;0,INDEX($O$4:$Z$323,$K239,S$2),0)+IF($L239&gt;0,INDEX($O$4:$Z$323,$L239,S$2),0))</f>
        <v>0</v>
      </c>
      <c r="AF239" s="259">
        <f>IF(AND(NOT(_incrementaisPassadas),
      OR(
       AND(_semanaAtual&gt;Prevs!I$6,_tipo="Semanal"),
       AND(_mes&gt;AF$2,_tipo="Mensal")
      )), 0,
IF($G239&gt;0,INDEX($O$4:$Z$323,$G239,T$2),0)+IF($H239&gt;0,INDEX($O$4:$Z$323,$H239,T$2),0)+IF($I239&gt;0,INDEX($O$4:$Z$323,$I239,T$2),0)+IF($J239&gt;0,INDEX($O$4:$Z$323,$J239,T$2),0)+IF($K239&gt;0,INDEX($O$4:$Z$323,$K239,T$2),0)+IF($L239&gt;0,INDEX($O$4:$Z$323,$L239,T$2),0))</f>
        <v>0</v>
      </c>
      <c r="AG239" s="259">
        <f>IF(AND(NOT(_incrementaisPassadas),
      OR(
       AND(_semanaAtual&gt;Prevs!J$6,_tipo="Semanal"),
       AND(_mes&gt;AG$2,_tipo="Mensal")
      )), 0,
IF($G239&gt;0,INDEX($O$4:$Z$323,$G239,U$2),0)+IF($H239&gt;0,INDEX($O$4:$Z$323,$H239,U$2),0)+IF($I239&gt;0,INDEX($O$4:$Z$323,$I239,U$2),0)+IF($J239&gt;0,INDEX($O$4:$Z$323,$J239,U$2),0)+IF($K239&gt;0,INDEX($O$4:$Z$323,$K239,U$2),0)+IF($L239&gt;0,INDEX($O$4:$Z$323,$L239,U$2),0))</f>
        <v>0</v>
      </c>
      <c r="AH239" s="259">
        <f>IF(AND(NOT(_incrementaisPassadas),
      OR(
       AND(_semanaAtual&gt;Prevs!K$6,_tipo="Semanal"),
       AND(_mes&gt;AH$2,_tipo="Mensal")
      )), 0,
IF($G239&gt;0,INDEX($O$4:$Z$323,$G239,V$2),0)+IF($H239&gt;0,INDEX($O$4:$Z$323,$H239,V$2),0)+IF($I239&gt;0,INDEX($O$4:$Z$323,$I239,V$2),0)+IF($J239&gt;0,INDEX($O$4:$Z$323,$J239,V$2),0)+IF($K239&gt;0,INDEX($O$4:$Z$323,$K239,V$2),0)+IF($L239&gt;0,INDEX($O$4:$Z$323,$L239,V$2),0))</f>
        <v>0</v>
      </c>
      <c r="AI239" s="259">
        <f>IF(AND(NOT(_incrementaisPassadas),
      OR(
       AND(_semanaAtual&gt;Prevs!L$6,_tipo="Semanal"),
       AND(_mes&gt;AI$2,_tipo="Mensal")
      )), 0,
IF($G239&gt;0,INDEX($O$4:$Z$323,$G239,W$2),0)+IF($H239&gt;0,INDEX($O$4:$Z$323,$H239,W$2),0)+IF($I239&gt;0,INDEX($O$4:$Z$323,$I239,W$2),0)+IF($J239&gt;0,INDEX($O$4:$Z$323,$J239,W$2),0)+IF($K239&gt;0,INDEX($O$4:$Z$323,$K239,W$2),0)+IF($L239&gt;0,INDEX($O$4:$Z$323,$L239,W$2),0))</f>
        <v>0</v>
      </c>
      <c r="AJ239" s="259">
        <f>IF(AND(NOT(_incrementaisPassadas),
      OR(
       AND(_semanaAtual&gt;Prevs!M$6,_tipo="Semanal"),
       AND(_mes&gt;AJ$2,_tipo="Mensal")
      )), 0,
IF($G239&gt;0,INDEX($O$4:$Z$323,$G239,X$2),0)+IF($H239&gt;0,INDEX($O$4:$Z$323,$H239,X$2),0)+IF($I239&gt;0,INDEX($O$4:$Z$323,$I239,X$2),0)+IF($J239&gt;0,INDEX($O$4:$Z$323,$J239,X$2),0)+IF($K239&gt;0,INDEX($O$4:$Z$323,$K239,X$2),0)+IF($L239&gt;0,INDEX($O$4:$Z$323,$L239,X$2),0))</f>
        <v>0</v>
      </c>
      <c r="AK239" s="259">
        <f>IF(AND(NOT(_incrementaisPassadas),
      OR(
       AND(_semanaAtual&gt;Prevs!N$6,_tipo="Semanal"),
       AND(_mes&gt;AK$2,_tipo="Mensal")
      )), 0,
IF($G239&gt;0,INDEX($O$4:$Z$323,$G239,Y$2),0)+IF($H239&gt;0,INDEX($O$4:$Z$323,$H239,Y$2),0)+IF($I239&gt;0,INDEX($O$4:$Z$323,$I239,Y$2),0)+IF($J239&gt;0,INDEX($O$4:$Z$323,$J239,Y$2),0)+IF($K239&gt;0,INDEX($O$4:$Z$323,$K239,Y$2),0)+IF($L239&gt;0,INDEX($O$4:$Z$323,$L239,Y$2),0))</f>
        <v>0</v>
      </c>
      <c r="AL239" s="259">
        <f>IF(AND(NOT(_incrementaisPassadas),
      OR(
       AND(_semanaAtual&gt;Prevs!O$6,_tipo="Semanal"),
       AND(_mes&gt;AL$2,_tipo="Mensal")
      )), 0,
IF($G239&gt;0,INDEX($O$4:$Z$323,$G239,Z$2),0)+IF($H239&gt;0,INDEX($O$4:$Z$323,$H239,Z$2),0)+IF($I239&gt;0,INDEX($O$4:$Z$323,$I239,Z$2),0)+IF($J239&gt;0,INDEX($O$4:$Z$323,$J239,Z$2),0)+IF($K239&gt;0,INDEX($O$4:$Z$323,$K239,Z$2),0)+IF($L239&gt;0,INDEX($O$4:$Z$323,$L239,Z$2),0))</f>
        <v>0</v>
      </c>
      <c r="AM239" s="113">
        <f t="shared" si="36"/>
        <v>0</v>
      </c>
      <c r="AN239">
        <f t="shared" si="37"/>
        <v>0</v>
      </c>
      <c r="AO239">
        <f t="shared" si="38"/>
        <v>0</v>
      </c>
      <c r="AP239">
        <f t="shared" si="39"/>
        <v>0</v>
      </c>
      <c r="AQ239">
        <f t="shared" si="40"/>
        <v>0</v>
      </c>
      <c r="AR239">
        <f t="shared" si="41"/>
        <v>0</v>
      </c>
      <c r="AS239">
        <f t="shared" si="42"/>
        <v>0</v>
      </c>
      <c r="AT239">
        <f t="shared" si="43"/>
        <v>0</v>
      </c>
      <c r="AU239">
        <f t="shared" si="44"/>
        <v>0</v>
      </c>
      <c r="AV239">
        <f t="shared" si="45"/>
        <v>0</v>
      </c>
      <c r="AW239">
        <f t="shared" si="46"/>
        <v>0</v>
      </c>
      <c r="AX239">
        <f t="shared" si="47"/>
        <v>0</v>
      </c>
    </row>
    <row r="240" spans="1:55" hidden="1" x14ac:dyDescent="0.25">
      <c r="A240" s="113">
        <v>237</v>
      </c>
      <c r="B240" s="176" t="s">
        <v>82</v>
      </c>
      <c r="C240" s="113">
        <v>1931</v>
      </c>
      <c r="D240" s="113">
        <v>2013</v>
      </c>
      <c r="E240" s="177" t="s">
        <v>4</v>
      </c>
      <c r="F240" s="177" t="s">
        <v>4</v>
      </c>
      <c r="G240" s="357"/>
      <c r="N240" s="113">
        <f>MATCH(A240,Entrada!$A$53:$A$372,0)</f>
        <v>237</v>
      </c>
      <c r="O240">
        <f>IF(NOT(ISNA($N240)),INDEX(Entrada!$C$53:$N$372,$N240,O$2),0)</f>
        <v>748</v>
      </c>
      <c r="P240">
        <f>IF(NOT(ISNA($N240)),INDEX(Entrada!$C$53:$N$372,$N240,P$2),0)</f>
        <v>785</v>
      </c>
      <c r="Q240">
        <f>IF(NOT(ISNA($N240)),INDEX(Entrada!$C$53:$N$372,$N240,Q$2),0)</f>
        <v>671</v>
      </c>
      <c r="R240">
        <f>IF(NOT(ISNA($N240)),INDEX(Entrada!$C$53:$N$372,$N240,R$2),0)</f>
        <v>439</v>
      </c>
      <c r="S240">
        <f>IF(NOT(ISNA($N240)),INDEX(Entrada!$C$53:$N$372,$N240,S$2),0)</f>
        <v>348</v>
      </c>
      <c r="T240">
        <f>IF(NOT(ISNA($N240)),INDEX(Entrada!$C$53:$N$372,$N240,T$2),0)</f>
        <v>349</v>
      </c>
      <c r="U240">
        <f>IF(NOT(ISNA($N240)),INDEX(Entrada!$C$53:$N$372,$N240,U$2),0)</f>
        <v>275</v>
      </c>
      <c r="V240" s="192">
        <f>IF(NOT(ISNA($N240)),INDEX(Entrada!$C$53:$N$372,$N240,V$2),0)</f>
        <v>232</v>
      </c>
      <c r="W240" s="192">
        <f>IF(NOT(ISNA($N240)),INDEX(Entrada!$C$53:$N$372,$N240,W$2),0)</f>
        <v>256</v>
      </c>
      <c r="X240" s="192">
        <f>IF(NOT(ISNA($N240)),INDEX(Entrada!$C$53:$N$372,$N240,X$2),0)</f>
        <v>313</v>
      </c>
      <c r="Y240" s="192">
        <f>IF(NOT(ISNA($N240)),INDEX(Entrada!$C$53:$N$372,$N240,Y$2),0)</f>
        <v>340</v>
      </c>
      <c r="Z240" s="192">
        <f>IF(NOT(ISNA($N240)),INDEX(Entrada!$C$53:$N$372,$N240,Z$2),0)</f>
        <v>511</v>
      </c>
      <c r="AA240" s="259">
        <f>IF(AND(NOT(_incrementaisPassadas),
      OR(
       AND(_semanaAtual&gt;Prevs!D$6,_tipo="Semanal"),
       AND(_mes&gt;AA$2,_tipo="Mensal")
      )), 0,
IF($G240&gt;0,INDEX($O$4:$Z$323,$G240,O$2),0)+IF($H240&gt;0,INDEX($O$4:$Z$323,$H240,O$2),0)+IF($I240&gt;0,INDEX($O$4:$Z$323,$I240,O$2),0)+IF($J240&gt;0,INDEX($O$4:$Z$323,$J240,O$2),0)+IF($K240&gt;0,INDEX($O$4:$Z$323,$K240,O$2),0)+IF($L240&gt;0,INDEX($O$4:$Z$323,$L240,O$2),0))</f>
        <v>0</v>
      </c>
      <c r="AB240" s="259">
        <f>IF(AND(NOT(_incrementaisPassadas),
      OR(
       AND(_semanaAtual&gt;Prevs!E$6,_tipo="Semanal"),
       AND(_mes&gt;AB$2,_tipo="Mensal")
      )), 0,
IF($G240&gt;0,INDEX($O$4:$Z$323,$G240,P$2),0)+IF($H240&gt;0,INDEX($O$4:$Z$323,$H240,P$2),0)+IF($I240&gt;0,INDEX($O$4:$Z$323,$I240,P$2),0)+IF($J240&gt;0,INDEX($O$4:$Z$323,$J240,P$2),0)+IF($K240&gt;0,INDEX($O$4:$Z$323,$K240,P$2),0)+IF($L240&gt;0,INDEX($O$4:$Z$323,$L240,P$2),0))</f>
        <v>0</v>
      </c>
      <c r="AC240" s="259">
        <f>IF(AND(NOT(_incrementaisPassadas),
      OR(
       AND(_semanaAtual&gt;Prevs!F$6,_tipo="Semanal"),
       AND(_mes&gt;AC$2,_tipo="Mensal")
      )), 0,
IF($G240&gt;0,INDEX($O$4:$Z$323,$G240,Q$2),0)+IF($H240&gt;0,INDEX($O$4:$Z$323,$H240,Q$2),0)+IF($I240&gt;0,INDEX($O$4:$Z$323,$I240,Q$2),0)+IF($J240&gt;0,INDEX($O$4:$Z$323,$J240,Q$2),0)+IF($K240&gt;0,INDEX($O$4:$Z$323,$K240,Q$2),0)+IF($L240&gt;0,INDEX($O$4:$Z$323,$L240,Q$2),0))</f>
        <v>0</v>
      </c>
      <c r="AD240" s="259">
        <f>IF(AND(NOT(_incrementaisPassadas),
      OR(
       AND(_semanaAtual&gt;Prevs!G$6,_tipo="Semanal"),
       AND(_mes&gt;AD$2,_tipo="Mensal")
      )), 0,
IF($G240&gt;0,INDEX($O$4:$Z$323,$G240,R$2),0)+IF($H240&gt;0,INDEX($O$4:$Z$323,$H240,R$2),0)+IF($I240&gt;0,INDEX($O$4:$Z$323,$I240,R$2),0)+IF($J240&gt;0,INDEX($O$4:$Z$323,$J240,R$2),0)+IF($K240&gt;0,INDEX($O$4:$Z$323,$K240,R$2),0)+IF($L240&gt;0,INDEX($O$4:$Z$323,$L240,R$2),0))</f>
        <v>0</v>
      </c>
      <c r="AE240" s="259">
        <f>IF(AND(NOT(_incrementaisPassadas),
      OR(
       AND(_semanaAtual&gt;Prevs!H$6,_tipo="Semanal"),
       AND(_mes&gt;AE$2,_tipo="Mensal")
      )), 0,
IF($G240&gt;0,INDEX($O$4:$Z$323,$G240,S$2),0)+IF($H240&gt;0,INDEX($O$4:$Z$323,$H240,S$2),0)+IF($I240&gt;0,INDEX($O$4:$Z$323,$I240,S$2),0)+IF($J240&gt;0,INDEX($O$4:$Z$323,$J240,S$2),0)+IF($K240&gt;0,INDEX($O$4:$Z$323,$K240,S$2),0)+IF($L240&gt;0,INDEX($O$4:$Z$323,$L240,S$2),0))</f>
        <v>0</v>
      </c>
      <c r="AF240" s="259">
        <f>IF(AND(NOT(_incrementaisPassadas),
      OR(
       AND(_semanaAtual&gt;Prevs!I$6,_tipo="Semanal"),
       AND(_mes&gt;AF$2,_tipo="Mensal")
      )), 0,
IF($G240&gt;0,INDEX($O$4:$Z$323,$G240,T$2),0)+IF($H240&gt;0,INDEX($O$4:$Z$323,$H240,T$2),0)+IF($I240&gt;0,INDEX($O$4:$Z$323,$I240,T$2),0)+IF($J240&gt;0,INDEX($O$4:$Z$323,$J240,T$2),0)+IF($K240&gt;0,INDEX($O$4:$Z$323,$K240,T$2),0)+IF($L240&gt;0,INDEX($O$4:$Z$323,$L240,T$2),0))</f>
        <v>0</v>
      </c>
      <c r="AG240" s="259">
        <f>IF(AND(NOT(_incrementaisPassadas),
      OR(
       AND(_semanaAtual&gt;Prevs!J$6,_tipo="Semanal"),
       AND(_mes&gt;AG$2,_tipo="Mensal")
      )), 0,
IF($G240&gt;0,INDEX($O$4:$Z$323,$G240,U$2),0)+IF($H240&gt;0,INDEX($O$4:$Z$323,$H240,U$2),0)+IF($I240&gt;0,INDEX($O$4:$Z$323,$I240,U$2),0)+IF($J240&gt;0,INDEX($O$4:$Z$323,$J240,U$2),0)+IF($K240&gt;0,INDEX($O$4:$Z$323,$K240,U$2),0)+IF($L240&gt;0,INDEX($O$4:$Z$323,$L240,U$2),0))</f>
        <v>0</v>
      </c>
      <c r="AH240" s="259">
        <f>IF(AND(NOT(_incrementaisPassadas),
      OR(
       AND(_semanaAtual&gt;Prevs!K$6,_tipo="Semanal"),
       AND(_mes&gt;AH$2,_tipo="Mensal")
      )), 0,
IF($G240&gt;0,INDEX($O$4:$Z$323,$G240,V$2),0)+IF($H240&gt;0,INDEX($O$4:$Z$323,$H240,V$2),0)+IF($I240&gt;0,INDEX($O$4:$Z$323,$I240,V$2),0)+IF($J240&gt;0,INDEX($O$4:$Z$323,$J240,V$2),0)+IF($K240&gt;0,INDEX($O$4:$Z$323,$K240,V$2),0)+IF($L240&gt;0,INDEX($O$4:$Z$323,$L240,V$2),0))</f>
        <v>0</v>
      </c>
      <c r="AI240" s="259">
        <f>IF(AND(NOT(_incrementaisPassadas),
      OR(
       AND(_semanaAtual&gt;Prevs!L$6,_tipo="Semanal"),
       AND(_mes&gt;AI$2,_tipo="Mensal")
      )), 0,
IF($G240&gt;0,INDEX($O$4:$Z$323,$G240,W$2),0)+IF($H240&gt;0,INDEX($O$4:$Z$323,$H240,W$2),0)+IF($I240&gt;0,INDEX($O$4:$Z$323,$I240,W$2),0)+IF($J240&gt;0,INDEX($O$4:$Z$323,$J240,W$2),0)+IF($K240&gt;0,INDEX($O$4:$Z$323,$K240,W$2),0)+IF($L240&gt;0,INDEX($O$4:$Z$323,$L240,W$2),0))</f>
        <v>0</v>
      </c>
      <c r="AJ240" s="259">
        <f>IF(AND(NOT(_incrementaisPassadas),
      OR(
       AND(_semanaAtual&gt;Prevs!M$6,_tipo="Semanal"),
       AND(_mes&gt;AJ$2,_tipo="Mensal")
      )), 0,
IF($G240&gt;0,INDEX($O$4:$Z$323,$G240,X$2),0)+IF($H240&gt;0,INDEX($O$4:$Z$323,$H240,X$2),0)+IF($I240&gt;0,INDEX($O$4:$Z$323,$I240,X$2),0)+IF($J240&gt;0,INDEX($O$4:$Z$323,$J240,X$2),0)+IF($K240&gt;0,INDEX($O$4:$Z$323,$K240,X$2),0)+IF($L240&gt;0,INDEX($O$4:$Z$323,$L240,X$2),0))</f>
        <v>0</v>
      </c>
      <c r="AK240" s="259">
        <f>IF(AND(NOT(_incrementaisPassadas),
      OR(
       AND(_semanaAtual&gt;Prevs!N$6,_tipo="Semanal"),
       AND(_mes&gt;AK$2,_tipo="Mensal")
      )), 0,
IF($G240&gt;0,INDEX($O$4:$Z$323,$G240,Y$2),0)+IF($H240&gt;0,INDEX($O$4:$Z$323,$H240,Y$2),0)+IF($I240&gt;0,INDEX($O$4:$Z$323,$I240,Y$2),0)+IF($J240&gt;0,INDEX($O$4:$Z$323,$J240,Y$2),0)+IF($K240&gt;0,INDEX($O$4:$Z$323,$K240,Y$2),0)+IF($L240&gt;0,INDEX($O$4:$Z$323,$L240,Y$2),0))</f>
        <v>0</v>
      </c>
      <c r="AL240" s="259">
        <f>IF(AND(NOT(_incrementaisPassadas),
      OR(
       AND(_semanaAtual&gt;Prevs!O$6,_tipo="Semanal"),
       AND(_mes&gt;AL$2,_tipo="Mensal")
      )), 0,
IF($G240&gt;0,INDEX($O$4:$Z$323,$G240,Z$2),0)+IF($H240&gt;0,INDEX($O$4:$Z$323,$H240,Z$2),0)+IF($I240&gt;0,INDEX($O$4:$Z$323,$I240,Z$2),0)+IF($J240&gt;0,INDEX($O$4:$Z$323,$J240,Z$2),0)+IF($K240&gt;0,INDEX($O$4:$Z$323,$K240,Z$2),0)+IF($L240&gt;0,INDEX($O$4:$Z$323,$L240,Z$2),0))</f>
        <v>0</v>
      </c>
      <c r="AM240" s="113">
        <f t="shared" si="36"/>
        <v>748</v>
      </c>
      <c r="AN240">
        <f t="shared" si="37"/>
        <v>785</v>
      </c>
      <c r="AO240">
        <f t="shared" si="38"/>
        <v>671</v>
      </c>
      <c r="AP240">
        <f t="shared" si="39"/>
        <v>439</v>
      </c>
      <c r="AQ240">
        <f t="shared" si="40"/>
        <v>348</v>
      </c>
      <c r="AR240">
        <f t="shared" si="41"/>
        <v>349</v>
      </c>
      <c r="AS240">
        <f t="shared" si="42"/>
        <v>275</v>
      </c>
      <c r="AT240">
        <f t="shared" si="43"/>
        <v>232</v>
      </c>
      <c r="AU240">
        <f t="shared" si="44"/>
        <v>256</v>
      </c>
      <c r="AV240">
        <f t="shared" si="45"/>
        <v>313</v>
      </c>
      <c r="AW240">
        <f t="shared" si="46"/>
        <v>340</v>
      </c>
      <c r="AX240">
        <f t="shared" si="47"/>
        <v>511</v>
      </c>
      <c r="BC240" s="259">
        <v>161</v>
      </c>
    </row>
    <row r="241" spans="1:56" hidden="1" x14ac:dyDescent="0.25">
      <c r="A241" s="113">
        <v>238</v>
      </c>
      <c r="B241" s="176" t="s">
        <v>552</v>
      </c>
      <c r="C241" s="113">
        <v>1931</v>
      </c>
      <c r="D241" s="113">
        <v>2013</v>
      </c>
      <c r="E241" s="177" t="s">
        <v>4</v>
      </c>
      <c r="F241" s="177" t="s">
        <v>4</v>
      </c>
      <c r="G241" s="357"/>
      <c r="H241" s="333"/>
      <c r="N241" s="113">
        <f>MATCH(A241,Entrada!$A$53:$A$372,0)</f>
        <v>238</v>
      </c>
      <c r="O241">
        <f>IF(NOT(ISNA($N241)),INDEX(Entrada!$C$53:$N$372,$N241,O$2),0)</f>
        <v>831</v>
      </c>
      <c r="P241">
        <f>IF(NOT(ISNA($N241)),INDEX(Entrada!$C$53:$N$372,$N241,P$2),0)</f>
        <v>876</v>
      </c>
      <c r="Q241">
        <f>IF(NOT(ISNA($N241)),INDEX(Entrada!$C$53:$N$372,$N241,Q$2),0)</f>
        <v>751</v>
      </c>
      <c r="R241">
        <f>IF(NOT(ISNA($N241)),INDEX(Entrada!$C$53:$N$372,$N241,R$2),0)</f>
        <v>495</v>
      </c>
      <c r="S241">
        <f>IF(NOT(ISNA($N241)),INDEX(Entrada!$C$53:$N$372,$N241,S$2),0)</f>
        <v>393</v>
      </c>
      <c r="T241">
        <f>IF(NOT(ISNA($N241)),INDEX(Entrada!$C$53:$N$372,$N241,T$2),0)</f>
        <v>395</v>
      </c>
      <c r="U241">
        <f>IF(NOT(ISNA($N241)),INDEX(Entrada!$C$53:$N$372,$N241,U$2),0)</f>
        <v>309</v>
      </c>
      <c r="V241" s="192">
        <f>IF(NOT(ISNA($N241)),INDEX(Entrada!$C$53:$N$372,$N241,V$2),0)</f>
        <v>262</v>
      </c>
      <c r="W241" s="192">
        <f>IF(NOT(ISNA($N241)),INDEX(Entrada!$C$53:$N$372,$N241,W$2),0)</f>
        <v>288</v>
      </c>
      <c r="X241" s="192">
        <f>IF(NOT(ISNA($N241)),INDEX(Entrada!$C$53:$N$372,$N241,X$2),0)</f>
        <v>347</v>
      </c>
      <c r="Y241" s="192">
        <f>IF(NOT(ISNA($N241)),INDEX(Entrada!$C$53:$N$372,$N241,Y$2),0)</f>
        <v>379</v>
      </c>
      <c r="Z241" s="192">
        <f>IF(NOT(ISNA($N241)),INDEX(Entrada!$C$53:$N$372,$N241,Z$2),0)</f>
        <v>566</v>
      </c>
      <c r="AA241" s="259">
        <f>IF(AND(NOT(_incrementaisPassadas),
      OR(
       AND(_semanaAtual&gt;Prevs!D$6,_tipo="Semanal"),
       AND(_mes&gt;AA$2,_tipo="Mensal")
      )), 0,
IF($G241&gt;0,INDEX($O$4:$Z$323,$G241,O$2),0)+IF($H241&gt;0,INDEX($O$4:$Z$323,$H241,O$2),0)+IF($I241&gt;0,INDEX($O$4:$Z$323,$I241,O$2),0)+IF($J241&gt;0,INDEX($O$4:$Z$323,$J241,O$2),0)+IF($K241&gt;0,INDEX($O$4:$Z$323,$K241,O$2),0)+IF($L241&gt;0,INDEX($O$4:$Z$323,$L241,O$2),0))</f>
        <v>0</v>
      </c>
      <c r="AB241" s="259">
        <f>IF(AND(NOT(_incrementaisPassadas),
      OR(
       AND(_semanaAtual&gt;Prevs!E$6,_tipo="Semanal"),
       AND(_mes&gt;AB$2,_tipo="Mensal")
      )), 0,
IF($G241&gt;0,INDEX($O$4:$Z$323,$G241,P$2),0)+IF($H241&gt;0,INDEX($O$4:$Z$323,$H241,P$2),0)+IF($I241&gt;0,INDEX($O$4:$Z$323,$I241,P$2),0)+IF($J241&gt;0,INDEX($O$4:$Z$323,$J241,P$2),0)+IF($K241&gt;0,INDEX($O$4:$Z$323,$K241,P$2),0)+IF($L241&gt;0,INDEX($O$4:$Z$323,$L241,P$2),0))</f>
        <v>0</v>
      </c>
      <c r="AC241" s="259">
        <f>IF(AND(NOT(_incrementaisPassadas),
      OR(
       AND(_semanaAtual&gt;Prevs!F$6,_tipo="Semanal"),
       AND(_mes&gt;AC$2,_tipo="Mensal")
      )), 0,
IF($G241&gt;0,INDEX($O$4:$Z$323,$G241,Q$2),0)+IF($H241&gt;0,INDEX($O$4:$Z$323,$H241,Q$2),0)+IF($I241&gt;0,INDEX($O$4:$Z$323,$I241,Q$2),0)+IF($J241&gt;0,INDEX($O$4:$Z$323,$J241,Q$2),0)+IF($K241&gt;0,INDEX($O$4:$Z$323,$K241,Q$2),0)+IF($L241&gt;0,INDEX($O$4:$Z$323,$L241,Q$2),0))</f>
        <v>0</v>
      </c>
      <c r="AD241" s="259">
        <f>IF(AND(NOT(_incrementaisPassadas),
      OR(
       AND(_semanaAtual&gt;Prevs!G$6,_tipo="Semanal"),
       AND(_mes&gt;AD$2,_tipo="Mensal")
      )), 0,
IF($G241&gt;0,INDEX($O$4:$Z$323,$G241,R$2),0)+IF($H241&gt;0,INDEX($O$4:$Z$323,$H241,R$2),0)+IF($I241&gt;0,INDEX($O$4:$Z$323,$I241,R$2),0)+IF($J241&gt;0,INDEX($O$4:$Z$323,$J241,R$2),0)+IF($K241&gt;0,INDEX($O$4:$Z$323,$K241,R$2),0)+IF($L241&gt;0,INDEX($O$4:$Z$323,$L241,R$2),0))</f>
        <v>0</v>
      </c>
      <c r="AE241" s="259">
        <f>IF(AND(NOT(_incrementaisPassadas),
      OR(
       AND(_semanaAtual&gt;Prevs!H$6,_tipo="Semanal"),
       AND(_mes&gt;AE$2,_tipo="Mensal")
      )), 0,
IF($G241&gt;0,INDEX($O$4:$Z$323,$G241,S$2),0)+IF($H241&gt;0,INDEX($O$4:$Z$323,$H241,S$2),0)+IF($I241&gt;0,INDEX($O$4:$Z$323,$I241,S$2),0)+IF($J241&gt;0,INDEX($O$4:$Z$323,$J241,S$2),0)+IF($K241&gt;0,INDEX($O$4:$Z$323,$K241,S$2),0)+IF($L241&gt;0,INDEX($O$4:$Z$323,$L241,S$2),0))</f>
        <v>0</v>
      </c>
      <c r="AF241" s="259">
        <f>IF(AND(NOT(_incrementaisPassadas),
      OR(
       AND(_semanaAtual&gt;Prevs!I$6,_tipo="Semanal"),
       AND(_mes&gt;AF$2,_tipo="Mensal")
      )), 0,
IF($G241&gt;0,INDEX($O$4:$Z$323,$G241,T$2),0)+IF($H241&gt;0,INDEX($O$4:$Z$323,$H241,T$2),0)+IF($I241&gt;0,INDEX($O$4:$Z$323,$I241,T$2),0)+IF($J241&gt;0,INDEX($O$4:$Z$323,$J241,T$2),0)+IF($K241&gt;0,INDEX($O$4:$Z$323,$K241,T$2),0)+IF($L241&gt;0,INDEX($O$4:$Z$323,$L241,T$2),0))</f>
        <v>0</v>
      </c>
      <c r="AG241" s="259">
        <f>IF(AND(NOT(_incrementaisPassadas),
      OR(
       AND(_semanaAtual&gt;Prevs!J$6,_tipo="Semanal"),
       AND(_mes&gt;AG$2,_tipo="Mensal")
      )), 0,
IF($G241&gt;0,INDEX($O$4:$Z$323,$G241,U$2),0)+IF($H241&gt;0,INDEX($O$4:$Z$323,$H241,U$2),0)+IF($I241&gt;0,INDEX($O$4:$Z$323,$I241,U$2),0)+IF($J241&gt;0,INDEX($O$4:$Z$323,$J241,U$2),0)+IF($K241&gt;0,INDEX($O$4:$Z$323,$K241,U$2),0)+IF($L241&gt;0,INDEX($O$4:$Z$323,$L241,U$2),0))</f>
        <v>0</v>
      </c>
      <c r="AH241" s="259">
        <f>IF(AND(NOT(_incrementaisPassadas),
      OR(
       AND(_semanaAtual&gt;Prevs!K$6,_tipo="Semanal"),
       AND(_mes&gt;AH$2,_tipo="Mensal")
      )), 0,
IF($G241&gt;0,INDEX($O$4:$Z$323,$G241,V$2),0)+IF($H241&gt;0,INDEX($O$4:$Z$323,$H241,V$2),0)+IF($I241&gt;0,INDEX($O$4:$Z$323,$I241,V$2),0)+IF($J241&gt;0,INDEX($O$4:$Z$323,$J241,V$2),0)+IF($K241&gt;0,INDEX($O$4:$Z$323,$K241,V$2),0)+IF($L241&gt;0,INDEX($O$4:$Z$323,$L241,V$2),0))</f>
        <v>0</v>
      </c>
      <c r="AI241" s="259">
        <f>IF(AND(NOT(_incrementaisPassadas),
      OR(
       AND(_semanaAtual&gt;Prevs!L$6,_tipo="Semanal"),
       AND(_mes&gt;AI$2,_tipo="Mensal")
      )), 0,
IF($G241&gt;0,INDEX($O$4:$Z$323,$G241,W$2),0)+IF($H241&gt;0,INDEX($O$4:$Z$323,$H241,W$2),0)+IF($I241&gt;0,INDEX($O$4:$Z$323,$I241,W$2),0)+IF($J241&gt;0,INDEX($O$4:$Z$323,$J241,W$2),0)+IF($K241&gt;0,INDEX($O$4:$Z$323,$K241,W$2),0)+IF($L241&gt;0,INDEX($O$4:$Z$323,$L241,W$2),0))</f>
        <v>0</v>
      </c>
      <c r="AJ241" s="259">
        <f>IF(AND(NOT(_incrementaisPassadas),
      OR(
       AND(_semanaAtual&gt;Prevs!M$6,_tipo="Semanal"),
       AND(_mes&gt;AJ$2,_tipo="Mensal")
      )), 0,
IF($G241&gt;0,INDEX($O$4:$Z$323,$G241,X$2),0)+IF($H241&gt;0,INDEX($O$4:$Z$323,$H241,X$2),0)+IF($I241&gt;0,INDEX($O$4:$Z$323,$I241,X$2),0)+IF($J241&gt;0,INDEX($O$4:$Z$323,$J241,X$2),0)+IF($K241&gt;0,INDEX($O$4:$Z$323,$K241,X$2),0)+IF($L241&gt;0,INDEX($O$4:$Z$323,$L241,X$2),0))</f>
        <v>0</v>
      </c>
      <c r="AK241" s="259">
        <f>IF(AND(NOT(_incrementaisPassadas),
      OR(
       AND(_semanaAtual&gt;Prevs!N$6,_tipo="Semanal"),
       AND(_mes&gt;AK$2,_tipo="Mensal")
      )), 0,
IF($G241&gt;0,INDEX($O$4:$Z$323,$G241,Y$2),0)+IF($H241&gt;0,INDEX($O$4:$Z$323,$H241,Y$2),0)+IF($I241&gt;0,INDEX($O$4:$Z$323,$I241,Y$2),0)+IF($J241&gt;0,INDEX($O$4:$Z$323,$J241,Y$2),0)+IF($K241&gt;0,INDEX($O$4:$Z$323,$K241,Y$2),0)+IF($L241&gt;0,INDEX($O$4:$Z$323,$L241,Y$2),0))</f>
        <v>0</v>
      </c>
      <c r="AL241" s="259">
        <f>IF(AND(NOT(_incrementaisPassadas),
      OR(
       AND(_semanaAtual&gt;Prevs!O$6,_tipo="Semanal"),
       AND(_mes&gt;AL$2,_tipo="Mensal")
      )), 0,
IF($G241&gt;0,INDEX($O$4:$Z$323,$G241,Z$2),0)+IF($H241&gt;0,INDEX($O$4:$Z$323,$H241,Z$2),0)+IF($I241&gt;0,INDEX($O$4:$Z$323,$I241,Z$2),0)+IF($J241&gt;0,INDEX($O$4:$Z$323,$J241,Z$2),0)+IF($K241&gt;0,INDEX($O$4:$Z$323,$K241,Z$2),0)+IF($L241&gt;0,INDEX($O$4:$Z$323,$L241,Z$2),0))</f>
        <v>0</v>
      </c>
      <c r="AM241" s="113">
        <f t="shared" si="36"/>
        <v>831</v>
      </c>
      <c r="AN241">
        <f t="shared" si="37"/>
        <v>876</v>
      </c>
      <c r="AO241">
        <f t="shared" si="38"/>
        <v>751</v>
      </c>
      <c r="AP241">
        <f t="shared" si="39"/>
        <v>495</v>
      </c>
      <c r="AQ241">
        <f t="shared" si="40"/>
        <v>393</v>
      </c>
      <c r="AR241">
        <f t="shared" si="41"/>
        <v>395</v>
      </c>
      <c r="AS241">
        <f t="shared" si="42"/>
        <v>309</v>
      </c>
      <c r="AT241">
        <f t="shared" si="43"/>
        <v>262</v>
      </c>
      <c r="AU241">
        <f t="shared" si="44"/>
        <v>288</v>
      </c>
      <c r="AV241">
        <f t="shared" si="45"/>
        <v>347</v>
      </c>
      <c r="AW241">
        <f t="shared" si="46"/>
        <v>379</v>
      </c>
      <c r="AX241">
        <f t="shared" si="47"/>
        <v>566</v>
      </c>
      <c r="BC241" s="259">
        <v>237</v>
      </c>
    </row>
    <row r="242" spans="1:56" hidden="1" x14ac:dyDescent="0.25">
      <c r="A242" s="113">
        <v>239</v>
      </c>
      <c r="B242" s="176" t="s">
        <v>553</v>
      </c>
      <c r="C242" s="113">
        <v>1931</v>
      </c>
      <c r="D242" s="113">
        <v>2013</v>
      </c>
      <c r="E242" s="177" t="s">
        <v>4</v>
      </c>
      <c r="F242" s="177" t="s">
        <v>4</v>
      </c>
      <c r="G242" s="357"/>
      <c r="H242" s="333"/>
      <c r="N242" s="113">
        <f>MATCH(A242,Entrada!$A$53:$A$372,0)</f>
        <v>239</v>
      </c>
      <c r="O242">
        <f>IF(NOT(ISNA($N242)),INDEX(Entrada!$C$53:$N$372,$N242,O$2),0)</f>
        <v>978</v>
      </c>
      <c r="P242">
        <f>IF(NOT(ISNA($N242)),INDEX(Entrada!$C$53:$N$372,$N242,P$2),0)</f>
        <v>1028</v>
      </c>
      <c r="Q242">
        <f>IF(NOT(ISNA($N242)),INDEX(Entrada!$C$53:$N$372,$N242,Q$2),0)</f>
        <v>887</v>
      </c>
      <c r="R242">
        <f>IF(NOT(ISNA($N242)),INDEX(Entrada!$C$53:$N$372,$N242,R$2),0)</f>
        <v>603</v>
      </c>
      <c r="S242">
        <f>IF(NOT(ISNA($N242)),INDEX(Entrada!$C$53:$N$372,$N242,S$2),0)</f>
        <v>481</v>
      </c>
      <c r="T242">
        <f>IF(NOT(ISNA($N242)),INDEX(Entrada!$C$53:$N$372,$N242,T$2),0)</f>
        <v>480</v>
      </c>
      <c r="U242">
        <f>IF(NOT(ISNA($N242)),INDEX(Entrada!$C$53:$N$372,$N242,U$2),0)</f>
        <v>383</v>
      </c>
      <c r="V242" s="192">
        <f>IF(NOT(ISNA($N242)),INDEX(Entrada!$C$53:$N$372,$N242,V$2),0)</f>
        <v>328</v>
      </c>
      <c r="W242" s="192">
        <f>IF(NOT(ISNA($N242)),INDEX(Entrada!$C$53:$N$372,$N242,W$2),0)</f>
        <v>354</v>
      </c>
      <c r="X242" s="192">
        <f>IF(NOT(ISNA($N242)),INDEX(Entrada!$C$53:$N$372,$N242,X$2),0)</f>
        <v>419</v>
      </c>
      <c r="Y242" s="192">
        <f>IF(NOT(ISNA($N242)),INDEX(Entrada!$C$53:$N$372,$N242,Y$2),0)</f>
        <v>456</v>
      </c>
      <c r="Z242" s="192">
        <f>IF(NOT(ISNA($N242)),INDEX(Entrada!$C$53:$N$372,$N242,Z$2),0)</f>
        <v>675</v>
      </c>
      <c r="AA242" s="259">
        <f>IF(AND(NOT(_incrementaisPassadas),
      OR(
       AND(_semanaAtual&gt;Prevs!D$6,_tipo="Semanal"),
       AND(_mes&gt;AA$2,_tipo="Mensal")
      )), 0,
IF($G242&gt;0,INDEX($O$4:$Z$323,$G242,O$2),0)+IF($H242&gt;0,INDEX($O$4:$Z$323,$H242,O$2),0)+IF($I242&gt;0,INDEX($O$4:$Z$323,$I242,O$2),0)+IF($J242&gt;0,INDEX($O$4:$Z$323,$J242,O$2),0)+IF($K242&gt;0,INDEX($O$4:$Z$323,$K242,O$2),0)+IF($L242&gt;0,INDEX($O$4:$Z$323,$L242,O$2),0))</f>
        <v>0</v>
      </c>
      <c r="AB242" s="259">
        <f>IF(AND(NOT(_incrementaisPassadas),
      OR(
       AND(_semanaAtual&gt;Prevs!E$6,_tipo="Semanal"),
       AND(_mes&gt;AB$2,_tipo="Mensal")
      )), 0,
IF($G242&gt;0,INDEX($O$4:$Z$323,$G242,P$2),0)+IF($H242&gt;0,INDEX($O$4:$Z$323,$H242,P$2),0)+IF($I242&gt;0,INDEX($O$4:$Z$323,$I242,P$2),0)+IF($J242&gt;0,INDEX($O$4:$Z$323,$J242,P$2),0)+IF($K242&gt;0,INDEX($O$4:$Z$323,$K242,P$2),0)+IF($L242&gt;0,INDEX($O$4:$Z$323,$L242,P$2),0))</f>
        <v>0</v>
      </c>
      <c r="AC242" s="259">
        <f>IF(AND(NOT(_incrementaisPassadas),
      OR(
       AND(_semanaAtual&gt;Prevs!F$6,_tipo="Semanal"),
       AND(_mes&gt;AC$2,_tipo="Mensal")
      )), 0,
IF($G242&gt;0,INDEX($O$4:$Z$323,$G242,Q$2),0)+IF($H242&gt;0,INDEX($O$4:$Z$323,$H242,Q$2),0)+IF($I242&gt;0,INDEX($O$4:$Z$323,$I242,Q$2),0)+IF($J242&gt;0,INDEX($O$4:$Z$323,$J242,Q$2),0)+IF($K242&gt;0,INDEX($O$4:$Z$323,$K242,Q$2),0)+IF($L242&gt;0,INDEX($O$4:$Z$323,$L242,Q$2),0))</f>
        <v>0</v>
      </c>
      <c r="AD242" s="259">
        <f>IF(AND(NOT(_incrementaisPassadas),
      OR(
       AND(_semanaAtual&gt;Prevs!G$6,_tipo="Semanal"),
       AND(_mes&gt;AD$2,_tipo="Mensal")
      )), 0,
IF($G242&gt;0,INDEX($O$4:$Z$323,$G242,R$2),0)+IF($H242&gt;0,INDEX($O$4:$Z$323,$H242,R$2),0)+IF($I242&gt;0,INDEX($O$4:$Z$323,$I242,R$2),0)+IF($J242&gt;0,INDEX($O$4:$Z$323,$J242,R$2),0)+IF($K242&gt;0,INDEX($O$4:$Z$323,$K242,R$2),0)+IF($L242&gt;0,INDEX($O$4:$Z$323,$L242,R$2),0))</f>
        <v>0</v>
      </c>
      <c r="AE242" s="259">
        <f>IF(AND(NOT(_incrementaisPassadas),
      OR(
       AND(_semanaAtual&gt;Prevs!H$6,_tipo="Semanal"),
       AND(_mes&gt;AE$2,_tipo="Mensal")
      )), 0,
IF($G242&gt;0,INDEX($O$4:$Z$323,$G242,S$2),0)+IF($H242&gt;0,INDEX($O$4:$Z$323,$H242,S$2),0)+IF($I242&gt;0,INDEX($O$4:$Z$323,$I242,S$2),0)+IF($J242&gt;0,INDEX($O$4:$Z$323,$J242,S$2),0)+IF($K242&gt;0,INDEX($O$4:$Z$323,$K242,S$2),0)+IF($L242&gt;0,INDEX($O$4:$Z$323,$L242,S$2),0))</f>
        <v>0</v>
      </c>
      <c r="AF242" s="259">
        <f>IF(AND(NOT(_incrementaisPassadas),
      OR(
       AND(_semanaAtual&gt;Prevs!I$6,_tipo="Semanal"),
       AND(_mes&gt;AF$2,_tipo="Mensal")
      )), 0,
IF($G242&gt;0,INDEX($O$4:$Z$323,$G242,T$2),0)+IF($H242&gt;0,INDEX($O$4:$Z$323,$H242,T$2),0)+IF($I242&gt;0,INDEX($O$4:$Z$323,$I242,T$2),0)+IF($J242&gt;0,INDEX($O$4:$Z$323,$J242,T$2),0)+IF($K242&gt;0,INDEX($O$4:$Z$323,$K242,T$2),0)+IF($L242&gt;0,INDEX($O$4:$Z$323,$L242,T$2),0))</f>
        <v>0</v>
      </c>
      <c r="AG242" s="259">
        <f>IF(AND(NOT(_incrementaisPassadas),
      OR(
       AND(_semanaAtual&gt;Prevs!J$6,_tipo="Semanal"),
       AND(_mes&gt;AG$2,_tipo="Mensal")
      )), 0,
IF($G242&gt;0,INDEX($O$4:$Z$323,$G242,U$2),0)+IF($H242&gt;0,INDEX($O$4:$Z$323,$H242,U$2),0)+IF($I242&gt;0,INDEX($O$4:$Z$323,$I242,U$2),0)+IF($J242&gt;0,INDEX($O$4:$Z$323,$J242,U$2),0)+IF($K242&gt;0,INDEX($O$4:$Z$323,$K242,U$2),0)+IF($L242&gt;0,INDEX($O$4:$Z$323,$L242,U$2),0))</f>
        <v>0</v>
      </c>
      <c r="AH242" s="259">
        <f>IF(AND(NOT(_incrementaisPassadas),
      OR(
       AND(_semanaAtual&gt;Prevs!K$6,_tipo="Semanal"),
       AND(_mes&gt;AH$2,_tipo="Mensal")
      )), 0,
IF($G242&gt;0,INDEX($O$4:$Z$323,$G242,V$2),0)+IF($H242&gt;0,INDEX($O$4:$Z$323,$H242,V$2),0)+IF($I242&gt;0,INDEX($O$4:$Z$323,$I242,V$2),0)+IF($J242&gt;0,INDEX($O$4:$Z$323,$J242,V$2),0)+IF($K242&gt;0,INDEX($O$4:$Z$323,$K242,V$2),0)+IF($L242&gt;0,INDEX($O$4:$Z$323,$L242,V$2),0))</f>
        <v>0</v>
      </c>
      <c r="AI242" s="259">
        <f>IF(AND(NOT(_incrementaisPassadas),
      OR(
       AND(_semanaAtual&gt;Prevs!L$6,_tipo="Semanal"),
       AND(_mes&gt;AI$2,_tipo="Mensal")
      )), 0,
IF($G242&gt;0,INDEX($O$4:$Z$323,$G242,W$2),0)+IF($H242&gt;0,INDEX($O$4:$Z$323,$H242,W$2),0)+IF($I242&gt;0,INDEX($O$4:$Z$323,$I242,W$2),0)+IF($J242&gt;0,INDEX($O$4:$Z$323,$J242,W$2),0)+IF($K242&gt;0,INDEX($O$4:$Z$323,$K242,W$2),0)+IF($L242&gt;0,INDEX($O$4:$Z$323,$L242,W$2),0))</f>
        <v>0</v>
      </c>
      <c r="AJ242" s="259">
        <f>IF(AND(NOT(_incrementaisPassadas),
      OR(
       AND(_semanaAtual&gt;Prevs!M$6,_tipo="Semanal"),
       AND(_mes&gt;AJ$2,_tipo="Mensal")
      )), 0,
IF($G242&gt;0,INDEX($O$4:$Z$323,$G242,X$2),0)+IF($H242&gt;0,INDEX($O$4:$Z$323,$H242,X$2),0)+IF($I242&gt;0,INDEX($O$4:$Z$323,$I242,X$2),0)+IF($J242&gt;0,INDEX($O$4:$Z$323,$J242,X$2),0)+IF($K242&gt;0,INDEX($O$4:$Z$323,$K242,X$2),0)+IF($L242&gt;0,INDEX($O$4:$Z$323,$L242,X$2),0))</f>
        <v>0</v>
      </c>
      <c r="AK242" s="259">
        <f>IF(AND(NOT(_incrementaisPassadas),
      OR(
       AND(_semanaAtual&gt;Prevs!N$6,_tipo="Semanal"),
       AND(_mes&gt;AK$2,_tipo="Mensal")
      )), 0,
IF($G242&gt;0,INDEX($O$4:$Z$323,$G242,Y$2),0)+IF($H242&gt;0,INDEX($O$4:$Z$323,$H242,Y$2),0)+IF($I242&gt;0,INDEX($O$4:$Z$323,$I242,Y$2),0)+IF($J242&gt;0,INDEX($O$4:$Z$323,$J242,Y$2),0)+IF($K242&gt;0,INDEX($O$4:$Z$323,$K242,Y$2),0)+IF($L242&gt;0,INDEX($O$4:$Z$323,$L242,Y$2),0))</f>
        <v>0</v>
      </c>
      <c r="AL242" s="259">
        <f>IF(AND(NOT(_incrementaisPassadas),
      OR(
       AND(_semanaAtual&gt;Prevs!O$6,_tipo="Semanal"),
       AND(_mes&gt;AL$2,_tipo="Mensal")
      )), 0,
IF($G242&gt;0,INDEX($O$4:$Z$323,$G242,Z$2),0)+IF($H242&gt;0,INDEX($O$4:$Z$323,$H242,Z$2),0)+IF($I242&gt;0,INDEX($O$4:$Z$323,$I242,Z$2),0)+IF($J242&gt;0,INDEX($O$4:$Z$323,$J242,Z$2),0)+IF($K242&gt;0,INDEX($O$4:$Z$323,$K242,Z$2),0)+IF($L242&gt;0,INDEX($O$4:$Z$323,$L242,Z$2),0))</f>
        <v>0</v>
      </c>
      <c r="AM242" s="113">
        <f t="shared" si="36"/>
        <v>978</v>
      </c>
      <c r="AN242">
        <f t="shared" si="37"/>
        <v>1028</v>
      </c>
      <c r="AO242">
        <f t="shared" si="38"/>
        <v>887</v>
      </c>
      <c r="AP242">
        <f t="shared" si="39"/>
        <v>603</v>
      </c>
      <c r="AQ242">
        <f t="shared" si="40"/>
        <v>481</v>
      </c>
      <c r="AR242">
        <f t="shared" si="41"/>
        <v>480</v>
      </c>
      <c r="AS242">
        <f t="shared" si="42"/>
        <v>383</v>
      </c>
      <c r="AT242">
        <f t="shared" si="43"/>
        <v>328</v>
      </c>
      <c r="AU242">
        <f t="shared" si="44"/>
        <v>354</v>
      </c>
      <c r="AV242">
        <f t="shared" si="45"/>
        <v>419</v>
      </c>
      <c r="AW242">
        <f t="shared" si="46"/>
        <v>456</v>
      </c>
      <c r="AX242">
        <f t="shared" si="47"/>
        <v>675</v>
      </c>
      <c r="BC242" s="259">
        <v>238</v>
      </c>
    </row>
    <row r="243" spans="1:56" hidden="1" x14ac:dyDescent="0.25">
      <c r="A243" s="113">
        <v>240</v>
      </c>
      <c r="B243" s="176" t="s">
        <v>554</v>
      </c>
      <c r="C243" s="113">
        <v>1931</v>
      </c>
      <c r="D243" s="113">
        <v>2013</v>
      </c>
      <c r="E243" s="177" t="s">
        <v>4</v>
      </c>
      <c r="F243" s="177" t="s">
        <v>4</v>
      </c>
      <c r="G243" s="357"/>
      <c r="N243" s="113">
        <f>MATCH(A243,Entrada!$A$53:$A$372,0)</f>
        <v>240</v>
      </c>
      <c r="O243">
        <f>IF(NOT(ISNA($N243)),INDEX(Entrada!$C$53:$N$372,$N243,O$2),0)</f>
        <v>1169</v>
      </c>
      <c r="P243">
        <f>IF(NOT(ISNA($N243)),INDEX(Entrada!$C$53:$N$372,$N243,P$2),0)</f>
        <v>1233</v>
      </c>
      <c r="Q243">
        <f>IF(NOT(ISNA($N243)),INDEX(Entrada!$C$53:$N$372,$N243,Q$2),0)</f>
        <v>1074</v>
      </c>
      <c r="R243">
        <f>IF(NOT(ISNA($N243)),INDEX(Entrada!$C$53:$N$372,$N243,R$2),0)</f>
        <v>725</v>
      </c>
      <c r="S243">
        <f>IF(NOT(ISNA($N243)),INDEX(Entrada!$C$53:$N$372,$N243,S$2),0)</f>
        <v>579</v>
      </c>
      <c r="T243">
        <f>IF(NOT(ISNA($N243)),INDEX(Entrada!$C$53:$N$372,$N243,T$2),0)</f>
        <v>576</v>
      </c>
      <c r="U243">
        <f>IF(NOT(ISNA($N243)),INDEX(Entrada!$C$53:$N$372,$N243,U$2),0)</f>
        <v>465</v>
      </c>
      <c r="V243" s="192">
        <f>IF(NOT(ISNA($N243)),INDEX(Entrada!$C$53:$N$372,$N243,V$2),0)</f>
        <v>402</v>
      </c>
      <c r="W243" s="192">
        <f>IF(NOT(ISNA($N243)),INDEX(Entrada!$C$53:$N$372,$N243,W$2),0)</f>
        <v>432</v>
      </c>
      <c r="X243" s="192">
        <f>IF(NOT(ISNA($N243)),INDEX(Entrada!$C$53:$N$372,$N243,X$2),0)</f>
        <v>503</v>
      </c>
      <c r="Y243" s="192">
        <f>IF(NOT(ISNA($N243)),INDEX(Entrada!$C$53:$N$372,$N243,Y$2),0)</f>
        <v>543</v>
      </c>
      <c r="Z243" s="192">
        <f>IF(NOT(ISNA($N243)),INDEX(Entrada!$C$53:$N$372,$N243,Z$2),0)</f>
        <v>805</v>
      </c>
      <c r="AA243" s="259">
        <f>IF(AND(NOT(_incrementaisPassadas),
      OR(
       AND(_semanaAtual&gt;Prevs!D$6,_tipo="Semanal"),
       AND(_mes&gt;AA$2,_tipo="Mensal")
      )), 0,
IF($G243&gt;0,INDEX($O$4:$Z$323,$G243,O$2),0)+IF($H243&gt;0,INDEX($O$4:$Z$323,$H243,O$2),0)+IF($I243&gt;0,INDEX($O$4:$Z$323,$I243,O$2),0)+IF($J243&gt;0,INDEX($O$4:$Z$323,$J243,O$2),0)+IF($K243&gt;0,INDEX($O$4:$Z$323,$K243,O$2),0)+IF($L243&gt;0,INDEX($O$4:$Z$323,$L243,O$2),0))</f>
        <v>0</v>
      </c>
      <c r="AB243" s="259">
        <f>IF(AND(NOT(_incrementaisPassadas),
      OR(
       AND(_semanaAtual&gt;Prevs!E$6,_tipo="Semanal"),
       AND(_mes&gt;AB$2,_tipo="Mensal")
      )), 0,
IF($G243&gt;0,INDEX($O$4:$Z$323,$G243,P$2),0)+IF($H243&gt;0,INDEX($O$4:$Z$323,$H243,P$2),0)+IF($I243&gt;0,INDEX($O$4:$Z$323,$I243,P$2),0)+IF($J243&gt;0,INDEX($O$4:$Z$323,$J243,P$2),0)+IF($K243&gt;0,INDEX($O$4:$Z$323,$K243,P$2),0)+IF($L243&gt;0,INDEX($O$4:$Z$323,$L243,P$2),0))</f>
        <v>0</v>
      </c>
      <c r="AC243" s="259">
        <f>IF(AND(NOT(_incrementaisPassadas),
      OR(
       AND(_semanaAtual&gt;Prevs!F$6,_tipo="Semanal"),
       AND(_mes&gt;AC$2,_tipo="Mensal")
      )), 0,
IF($G243&gt;0,INDEX($O$4:$Z$323,$G243,Q$2),0)+IF($H243&gt;0,INDEX($O$4:$Z$323,$H243,Q$2),0)+IF($I243&gt;0,INDEX($O$4:$Z$323,$I243,Q$2),0)+IF($J243&gt;0,INDEX($O$4:$Z$323,$J243,Q$2),0)+IF($K243&gt;0,INDEX($O$4:$Z$323,$K243,Q$2),0)+IF($L243&gt;0,INDEX($O$4:$Z$323,$L243,Q$2),0))</f>
        <v>0</v>
      </c>
      <c r="AD243" s="259">
        <f>IF(AND(NOT(_incrementaisPassadas),
      OR(
       AND(_semanaAtual&gt;Prevs!G$6,_tipo="Semanal"),
       AND(_mes&gt;AD$2,_tipo="Mensal")
      )), 0,
IF($G243&gt;0,INDEX($O$4:$Z$323,$G243,R$2),0)+IF($H243&gt;0,INDEX($O$4:$Z$323,$H243,R$2),0)+IF($I243&gt;0,INDEX($O$4:$Z$323,$I243,R$2),0)+IF($J243&gt;0,INDEX($O$4:$Z$323,$J243,R$2),0)+IF($K243&gt;0,INDEX($O$4:$Z$323,$K243,R$2),0)+IF($L243&gt;0,INDEX($O$4:$Z$323,$L243,R$2),0))</f>
        <v>0</v>
      </c>
      <c r="AE243" s="259">
        <f>IF(AND(NOT(_incrementaisPassadas),
      OR(
       AND(_semanaAtual&gt;Prevs!H$6,_tipo="Semanal"),
       AND(_mes&gt;AE$2,_tipo="Mensal")
      )), 0,
IF($G243&gt;0,INDEX($O$4:$Z$323,$G243,S$2),0)+IF($H243&gt;0,INDEX($O$4:$Z$323,$H243,S$2),0)+IF($I243&gt;0,INDEX($O$4:$Z$323,$I243,S$2),0)+IF($J243&gt;0,INDEX($O$4:$Z$323,$J243,S$2),0)+IF($K243&gt;0,INDEX($O$4:$Z$323,$K243,S$2),0)+IF($L243&gt;0,INDEX($O$4:$Z$323,$L243,S$2),0))</f>
        <v>0</v>
      </c>
      <c r="AF243" s="259">
        <f>IF(AND(NOT(_incrementaisPassadas),
      OR(
       AND(_semanaAtual&gt;Prevs!I$6,_tipo="Semanal"),
       AND(_mes&gt;AF$2,_tipo="Mensal")
      )), 0,
IF($G243&gt;0,INDEX($O$4:$Z$323,$G243,T$2),0)+IF($H243&gt;0,INDEX($O$4:$Z$323,$H243,T$2),0)+IF($I243&gt;0,INDEX($O$4:$Z$323,$I243,T$2),0)+IF($J243&gt;0,INDEX($O$4:$Z$323,$J243,T$2),0)+IF($K243&gt;0,INDEX($O$4:$Z$323,$K243,T$2),0)+IF($L243&gt;0,INDEX($O$4:$Z$323,$L243,T$2),0))</f>
        <v>0</v>
      </c>
      <c r="AG243" s="259">
        <f>IF(AND(NOT(_incrementaisPassadas),
      OR(
       AND(_semanaAtual&gt;Prevs!J$6,_tipo="Semanal"),
       AND(_mes&gt;AG$2,_tipo="Mensal")
      )), 0,
IF($G243&gt;0,INDEX($O$4:$Z$323,$G243,U$2),0)+IF($H243&gt;0,INDEX($O$4:$Z$323,$H243,U$2),0)+IF($I243&gt;0,INDEX($O$4:$Z$323,$I243,U$2),0)+IF($J243&gt;0,INDEX($O$4:$Z$323,$J243,U$2),0)+IF($K243&gt;0,INDEX($O$4:$Z$323,$K243,U$2),0)+IF($L243&gt;0,INDEX($O$4:$Z$323,$L243,U$2),0))</f>
        <v>0</v>
      </c>
      <c r="AH243" s="259">
        <f>IF(AND(NOT(_incrementaisPassadas),
      OR(
       AND(_semanaAtual&gt;Prevs!K$6,_tipo="Semanal"),
       AND(_mes&gt;AH$2,_tipo="Mensal")
      )), 0,
IF($G243&gt;0,INDEX($O$4:$Z$323,$G243,V$2),0)+IF($H243&gt;0,INDEX($O$4:$Z$323,$H243,V$2),0)+IF($I243&gt;0,INDEX($O$4:$Z$323,$I243,V$2),0)+IF($J243&gt;0,INDEX($O$4:$Z$323,$J243,V$2),0)+IF($K243&gt;0,INDEX($O$4:$Z$323,$K243,V$2),0)+IF($L243&gt;0,INDEX($O$4:$Z$323,$L243,V$2),0))</f>
        <v>0</v>
      </c>
      <c r="AI243" s="259">
        <f>IF(AND(NOT(_incrementaisPassadas),
      OR(
       AND(_semanaAtual&gt;Prevs!L$6,_tipo="Semanal"),
       AND(_mes&gt;AI$2,_tipo="Mensal")
      )), 0,
IF($G243&gt;0,INDEX($O$4:$Z$323,$G243,W$2),0)+IF($H243&gt;0,INDEX($O$4:$Z$323,$H243,W$2),0)+IF($I243&gt;0,INDEX($O$4:$Z$323,$I243,W$2),0)+IF($J243&gt;0,INDEX($O$4:$Z$323,$J243,W$2),0)+IF($K243&gt;0,INDEX($O$4:$Z$323,$K243,W$2),0)+IF($L243&gt;0,INDEX($O$4:$Z$323,$L243,W$2),0))</f>
        <v>0</v>
      </c>
      <c r="AJ243" s="259">
        <f>IF(AND(NOT(_incrementaisPassadas),
      OR(
       AND(_semanaAtual&gt;Prevs!M$6,_tipo="Semanal"),
       AND(_mes&gt;AJ$2,_tipo="Mensal")
      )), 0,
IF($G243&gt;0,INDEX($O$4:$Z$323,$G243,X$2),0)+IF($H243&gt;0,INDEX($O$4:$Z$323,$H243,X$2),0)+IF($I243&gt;0,INDEX($O$4:$Z$323,$I243,X$2),0)+IF($J243&gt;0,INDEX($O$4:$Z$323,$J243,X$2),0)+IF($K243&gt;0,INDEX($O$4:$Z$323,$K243,X$2),0)+IF($L243&gt;0,INDEX($O$4:$Z$323,$L243,X$2),0))</f>
        <v>0</v>
      </c>
      <c r="AK243" s="259">
        <f>IF(AND(NOT(_incrementaisPassadas),
      OR(
       AND(_semanaAtual&gt;Prevs!N$6,_tipo="Semanal"),
       AND(_mes&gt;AK$2,_tipo="Mensal")
      )), 0,
IF($G243&gt;0,INDEX($O$4:$Z$323,$G243,Y$2),0)+IF($H243&gt;0,INDEX($O$4:$Z$323,$H243,Y$2),0)+IF($I243&gt;0,INDEX($O$4:$Z$323,$I243,Y$2),0)+IF($J243&gt;0,INDEX($O$4:$Z$323,$J243,Y$2),0)+IF($K243&gt;0,INDEX($O$4:$Z$323,$K243,Y$2),0)+IF($L243&gt;0,INDEX($O$4:$Z$323,$L243,Y$2),0))</f>
        <v>0</v>
      </c>
      <c r="AL243" s="259">
        <f>IF(AND(NOT(_incrementaisPassadas),
      OR(
       AND(_semanaAtual&gt;Prevs!O$6,_tipo="Semanal"),
       AND(_mes&gt;AL$2,_tipo="Mensal")
      )), 0,
IF($G243&gt;0,INDEX($O$4:$Z$323,$G243,Z$2),0)+IF($H243&gt;0,INDEX($O$4:$Z$323,$H243,Z$2),0)+IF($I243&gt;0,INDEX($O$4:$Z$323,$I243,Z$2),0)+IF($J243&gt;0,INDEX($O$4:$Z$323,$J243,Z$2),0)+IF($K243&gt;0,INDEX($O$4:$Z$323,$K243,Z$2),0)+IF($L243&gt;0,INDEX($O$4:$Z$323,$L243,Z$2),0))</f>
        <v>0</v>
      </c>
      <c r="AM243" s="113">
        <f t="shared" si="36"/>
        <v>1169</v>
      </c>
      <c r="AN243">
        <f t="shared" si="37"/>
        <v>1233</v>
      </c>
      <c r="AO243">
        <f t="shared" si="38"/>
        <v>1074</v>
      </c>
      <c r="AP243">
        <f t="shared" si="39"/>
        <v>725</v>
      </c>
      <c r="AQ243">
        <f t="shared" si="40"/>
        <v>579</v>
      </c>
      <c r="AR243">
        <f t="shared" si="41"/>
        <v>576</v>
      </c>
      <c r="AS243">
        <f t="shared" si="42"/>
        <v>465</v>
      </c>
      <c r="AT243">
        <f t="shared" si="43"/>
        <v>402</v>
      </c>
      <c r="AU243">
        <f t="shared" si="44"/>
        <v>432</v>
      </c>
      <c r="AV243">
        <f t="shared" si="45"/>
        <v>503</v>
      </c>
      <c r="AW243">
        <f t="shared" si="46"/>
        <v>543</v>
      </c>
      <c r="AX243">
        <f t="shared" si="47"/>
        <v>805</v>
      </c>
      <c r="BC243" s="259">
        <v>239</v>
      </c>
    </row>
    <row r="244" spans="1:56" hidden="1" x14ac:dyDescent="0.25">
      <c r="A244" s="113">
        <v>241</v>
      </c>
      <c r="B244" s="176" t="s">
        <v>642</v>
      </c>
      <c r="C244" s="113">
        <v>1931</v>
      </c>
      <c r="D244" s="113">
        <v>2013</v>
      </c>
      <c r="E244" s="177" t="s">
        <v>3</v>
      </c>
      <c r="F244" s="177" t="s">
        <v>405</v>
      </c>
      <c r="G244" s="357"/>
      <c r="H244" s="357"/>
      <c r="I244" s="357"/>
      <c r="J244" s="357"/>
      <c r="K244" s="357"/>
      <c r="L244" s="357"/>
      <c r="N244" s="113">
        <f>MATCH(A244,Entrada!$A$53:$A$372,0)</f>
        <v>241</v>
      </c>
      <c r="O244">
        <f>IF(NOT(ISNA($N244)),INDEX(Entrada!$C$53:$N$372,$N244,O$2),0)</f>
        <v>262</v>
      </c>
      <c r="P244">
        <f>IF(NOT(ISNA($N244)),INDEX(Entrada!$C$53:$N$372,$N244,P$2),0)</f>
        <v>283</v>
      </c>
      <c r="Q244">
        <f>IF(NOT(ISNA($N244)),INDEX(Entrada!$C$53:$N$372,$N244,Q$2),0)</f>
        <v>286</v>
      </c>
      <c r="R244">
        <f>IF(NOT(ISNA($N244)),INDEX(Entrada!$C$53:$N$372,$N244,R$2),0)</f>
        <v>231</v>
      </c>
      <c r="S244">
        <f>IF(NOT(ISNA($N244)),INDEX(Entrada!$C$53:$N$372,$N244,S$2),0)</f>
        <v>180</v>
      </c>
      <c r="T244">
        <f>IF(NOT(ISNA($N244)),INDEX(Entrada!$C$53:$N$372,$N244,T$2),0)</f>
        <v>156</v>
      </c>
      <c r="U244">
        <f>IF(NOT(ISNA($N244)),INDEX(Entrada!$C$53:$N$372,$N244,U$2),0)</f>
        <v>139</v>
      </c>
      <c r="V244" s="192">
        <f>IF(NOT(ISNA($N244)),INDEX(Entrada!$C$53:$N$372,$N244,V$2),0)</f>
        <v>129</v>
      </c>
      <c r="W244" s="192">
        <f>IF(NOT(ISNA($N244)),INDEX(Entrada!$C$53:$N$372,$N244,W$2),0)</f>
        <v>132</v>
      </c>
      <c r="X244" s="192">
        <f>IF(NOT(ISNA($N244)),INDEX(Entrada!$C$53:$N$372,$N244,X$2),0)</f>
        <v>151</v>
      </c>
      <c r="Y244" s="192">
        <f>IF(NOT(ISNA($N244)),INDEX(Entrada!$C$53:$N$372,$N244,Y$2),0)</f>
        <v>179</v>
      </c>
      <c r="Z244" s="192">
        <f>IF(NOT(ISNA($N244)),INDEX(Entrada!$C$53:$N$372,$N244,Z$2),0)</f>
        <v>224</v>
      </c>
      <c r="AA244" s="259">
        <f>IF(AND(NOT(_incrementaisPassadas),
      OR(
       AND(_semanaAtual&gt;Prevs!D$6,_tipo="Semanal"),
       AND(_mes&gt;AA$2,_tipo="Mensal")
      )), 0,
IF($G244&gt;0,INDEX($O$4:$Z$323,$G244,O$2),0)+IF($H244&gt;0,INDEX($O$4:$Z$323,$H244,O$2),0)+IF($I244&gt;0,INDEX($O$4:$Z$323,$I244,O$2),0)+IF($J244&gt;0,INDEX($O$4:$Z$323,$J244,O$2),0)+IF($K244&gt;0,INDEX($O$4:$Z$323,$K244,O$2),0)+IF($L244&gt;0,INDEX($O$4:$Z$323,$L244,O$2),0))</f>
        <v>0</v>
      </c>
      <c r="AB244" s="259">
        <f>IF(AND(NOT(_incrementaisPassadas),
      OR(
       AND(_semanaAtual&gt;Prevs!E$6,_tipo="Semanal"),
       AND(_mes&gt;AB$2,_tipo="Mensal")
      )), 0,
IF($G244&gt;0,INDEX($O$4:$Z$323,$G244,P$2),0)+IF($H244&gt;0,INDEX($O$4:$Z$323,$H244,P$2),0)+IF($I244&gt;0,INDEX($O$4:$Z$323,$I244,P$2),0)+IF($J244&gt;0,INDEX($O$4:$Z$323,$J244,P$2),0)+IF($K244&gt;0,INDEX($O$4:$Z$323,$K244,P$2),0)+IF($L244&gt;0,INDEX($O$4:$Z$323,$L244,P$2),0))</f>
        <v>0</v>
      </c>
      <c r="AC244" s="259">
        <f>IF(AND(NOT(_incrementaisPassadas),
      OR(
       AND(_semanaAtual&gt;Prevs!F$6,_tipo="Semanal"),
       AND(_mes&gt;AC$2,_tipo="Mensal")
      )), 0,
IF($G244&gt;0,INDEX($O$4:$Z$323,$G244,Q$2),0)+IF($H244&gt;0,INDEX($O$4:$Z$323,$H244,Q$2),0)+IF($I244&gt;0,INDEX($O$4:$Z$323,$I244,Q$2),0)+IF($J244&gt;0,INDEX($O$4:$Z$323,$J244,Q$2),0)+IF($K244&gt;0,INDEX($O$4:$Z$323,$K244,Q$2),0)+IF($L244&gt;0,INDEX($O$4:$Z$323,$L244,Q$2),0))</f>
        <v>0</v>
      </c>
      <c r="AD244" s="259">
        <f>IF(AND(NOT(_incrementaisPassadas),
      OR(
       AND(_semanaAtual&gt;Prevs!G$6,_tipo="Semanal"),
       AND(_mes&gt;AD$2,_tipo="Mensal")
      )), 0,
IF($G244&gt;0,INDEX($O$4:$Z$323,$G244,R$2),0)+IF($H244&gt;0,INDEX($O$4:$Z$323,$H244,R$2),0)+IF($I244&gt;0,INDEX($O$4:$Z$323,$I244,R$2),0)+IF($J244&gt;0,INDEX($O$4:$Z$323,$J244,R$2),0)+IF($K244&gt;0,INDEX($O$4:$Z$323,$K244,R$2),0)+IF($L244&gt;0,INDEX($O$4:$Z$323,$L244,R$2),0))</f>
        <v>0</v>
      </c>
      <c r="AE244" s="259">
        <f>IF(AND(NOT(_incrementaisPassadas),
      OR(
       AND(_semanaAtual&gt;Prevs!H$6,_tipo="Semanal"),
       AND(_mes&gt;AE$2,_tipo="Mensal")
      )), 0,
IF($G244&gt;0,INDEX($O$4:$Z$323,$G244,S$2),0)+IF($H244&gt;0,INDEX($O$4:$Z$323,$H244,S$2),0)+IF($I244&gt;0,INDEX($O$4:$Z$323,$I244,S$2),0)+IF($J244&gt;0,INDEX($O$4:$Z$323,$J244,S$2),0)+IF($K244&gt;0,INDEX($O$4:$Z$323,$K244,S$2),0)+IF($L244&gt;0,INDEX($O$4:$Z$323,$L244,S$2),0))</f>
        <v>0</v>
      </c>
      <c r="AF244" s="259">
        <f>IF(AND(NOT(_incrementaisPassadas),
      OR(
       AND(_semanaAtual&gt;Prevs!I$6,_tipo="Semanal"),
       AND(_mes&gt;AF$2,_tipo="Mensal")
      )), 0,
IF($G244&gt;0,INDEX($O$4:$Z$323,$G244,T$2),0)+IF($H244&gt;0,INDEX($O$4:$Z$323,$H244,T$2),0)+IF($I244&gt;0,INDEX($O$4:$Z$323,$I244,T$2),0)+IF($J244&gt;0,INDEX($O$4:$Z$323,$J244,T$2),0)+IF($K244&gt;0,INDEX($O$4:$Z$323,$K244,T$2),0)+IF($L244&gt;0,INDEX($O$4:$Z$323,$L244,T$2),0))</f>
        <v>0</v>
      </c>
      <c r="AG244" s="259">
        <f>IF(AND(NOT(_incrementaisPassadas),
      OR(
       AND(_semanaAtual&gt;Prevs!J$6,_tipo="Semanal"),
       AND(_mes&gt;AG$2,_tipo="Mensal")
      )), 0,
IF($G244&gt;0,INDEX($O$4:$Z$323,$G244,U$2),0)+IF($H244&gt;0,INDEX($O$4:$Z$323,$H244,U$2),0)+IF($I244&gt;0,INDEX($O$4:$Z$323,$I244,U$2),0)+IF($J244&gt;0,INDEX($O$4:$Z$323,$J244,U$2),0)+IF($K244&gt;0,INDEX($O$4:$Z$323,$K244,U$2),0)+IF($L244&gt;0,INDEX($O$4:$Z$323,$L244,U$2),0))</f>
        <v>0</v>
      </c>
      <c r="AH244" s="259">
        <f>IF(AND(NOT(_incrementaisPassadas),
      OR(
       AND(_semanaAtual&gt;Prevs!K$6,_tipo="Semanal"),
       AND(_mes&gt;AH$2,_tipo="Mensal")
      )), 0,
IF($G244&gt;0,INDEX($O$4:$Z$323,$G244,V$2),0)+IF($H244&gt;0,INDEX($O$4:$Z$323,$H244,V$2),0)+IF($I244&gt;0,INDEX($O$4:$Z$323,$I244,V$2),0)+IF($J244&gt;0,INDEX($O$4:$Z$323,$J244,V$2),0)+IF($K244&gt;0,INDEX($O$4:$Z$323,$K244,V$2),0)+IF($L244&gt;0,INDEX($O$4:$Z$323,$L244,V$2),0))</f>
        <v>0</v>
      </c>
      <c r="AI244" s="259">
        <f>IF(AND(NOT(_incrementaisPassadas),
      OR(
       AND(_semanaAtual&gt;Prevs!L$6,_tipo="Semanal"),
       AND(_mes&gt;AI$2,_tipo="Mensal")
      )), 0,
IF($G244&gt;0,INDEX($O$4:$Z$323,$G244,W$2),0)+IF($H244&gt;0,INDEX($O$4:$Z$323,$H244,W$2),0)+IF($I244&gt;0,INDEX($O$4:$Z$323,$I244,W$2),0)+IF($J244&gt;0,INDEX($O$4:$Z$323,$J244,W$2),0)+IF($K244&gt;0,INDEX($O$4:$Z$323,$K244,W$2),0)+IF($L244&gt;0,INDEX($O$4:$Z$323,$L244,W$2),0))</f>
        <v>0</v>
      </c>
      <c r="AJ244" s="259">
        <f>IF(AND(NOT(_incrementaisPassadas),
      OR(
       AND(_semanaAtual&gt;Prevs!M$6,_tipo="Semanal"),
       AND(_mes&gt;AJ$2,_tipo="Mensal")
      )), 0,
IF($G244&gt;0,INDEX($O$4:$Z$323,$G244,X$2),0)+IF($H244&gt;0,INDEX($O$4:$Z$323,$H244,X$2),0)+IF($I244&gt;0,INDEX($O$4:$Z$323,$I244,X$2),0)+IF($J244&gt;0,INDEX($O$4:$Z$323,$J244,X$2),0)+IF($K244&gt;0,INDEX($O$4:$Z$323,$K244,X$2),0)+IF($L244&gt;0,INDEX($O$4:$Z$323,$L244,X$2),0))</f>
        <v>0</v>
      </c>
      <c r="AK244" s="259">
        <f>IF(AND(NOT(_incrementaisPassadas),
      OR(
       AND(_semanaAtual&gt;Prevs!N$6,_tipo="Semanal"),
       AND(_mes&gt;AK$2,_tipo="Mensal")
      )), 0,
IF($G244&gt;0,INDEX($O$4:$Z$323,$G244,Y$2),0)+IF($H244&gt;0,INDEX($O$4:$Z$323,$H244,Y$2),0)+IF($I244&gt;0,INDEX($O$4:$Z$323,$I244,Y$2),0)+IF($J244&gt;0,INDEX($O$4:$Z$323,$J244,Y$2),0)+IF($K244&gt;0,INDEX($O$4:$Z$323,$K244,Y$2),0)+IF($L244&gt;0,INDEX($O$4:$Z$323,$L244,Y$2),0))</f>
        <v>0</v>
      </c>
      <c r="AL244" s="259">
        <f>IF(AND(NOT(_incrementaisPassadas),
      OR(
       AND(_semanaAtual&gt;Prevs!O$6,_tipo="Semanal"),
       AND(_mes&gt;AL$2,_tipo="Mensal")
      )), 0,
IF($G244&gt;0,INDEX($O$4:$Z$323,$G244,Z$2),0)+IF($H244&gt;0,INDEX($O$4:$Z$323,$H244,Z$2),0)+IF($I244&gt;0,INDEX($O$4:$Z$323,$I244,Z$2),0)+IF($J244&gt;0,INDEX($O$4:$Z$323,$J244,Z$2),0)+IF($K244&gt;0,INDEX($O$4:$Z$323,$K244,Z$2),0)+IF($L244&gt;0,INDEX($O$4:$Z$323,$L244,Z$2),0))</f>
        <v>0</v>
      </c>
      <c r="AM244" s="113">
        <f t="shared" si="36"/>
        <v>262</v>
      </c>
      <c r="AN244">
        <f t="shared" si="37"/>
        <v>283</v>
      </c>
      <c r="AO244">
        <f t="shared" si="38"/>
        <v>286</v>
      </c>
      <c r="AP244">
        <f t="shared" si="39"/>
        <v>231</v>
      </c>
      <c r="AQ244">
        <f t="shared" si="40"/>
        <v>180</v>
      </c>
      <c r="AR244">
        <f t="shared" si="41"/>
        <v>156</v>
      </c>
      <c r="AS244">
        <f t="shared" si="42"/>
        <v>139</v>
      </c>
      <c r="AT244">
        <f t="shared" si="43"/>
        <v>129</v>
      </c>
      <c r="AU244">
        <f t="shared" si="44"/>
        <v>132</v>
      </c>
      <c r="AV244">
        <f t="shared" si="45"/>
        <v>151</v>
      </c>
      <c r="AW244">
        <f t="shared" si="46"/>
        <v>179</v>
      </c>
      <c r="AX244">
        <f t="shared" si="47"/>
        <v>224</v>
      </c>
      <c r="BC244" s="259">
        <v>294</v>
      </c>
    </row>
    <row r="245" spans="1:56" hidden="1" x14ac:dyDescent="0.25">
      <c r="A245" s="113">
        <v>242</v>
      </c>
      <c r="B245" s="176" t="s">
        <v>260</v>
      </c>
      <c r="C245" s="113">
        <v>1931</v>
      </c>
      <c r="D245" s="113">
        <v>2013</v>
      </c>
      <c r="E245" s="177" t="s">
        <v>4</v>
      </c>
      <c r="F245" s="177" t="s">
        <v>4</v>
      </c>
      <c r="G245" s="357"/>
      <c r="H245" s="357"/>
      <c r="I245" s="357"/>
      <c r="J245" s="357"/>
      <c r="K245" s="357"/>
      <c r="L245" s="357"/>
      <c r="N245" s="113">
        <f>MATCH(A245,Entrada!$A$53:$A$372,0)</f>
        <v>242</v>
      </c>
      <c r="O245">
        <f>IF(NOT(ISNA($N245)),INDEX(Entrada!$C$53:$N$372,$N245,O$2),0)</f>
        <v>1254</v>
      </c>
      <c r="P245">
        <f>IF(NOT(ISNA($N245)),INDEX(Entrada!$C$53:$N$372,$N245,P$2),0)</f>
        <v>1326</v>
      </c>
      <c r="Q245">
        <f>IF(NOT(ISNA($N245)),INDEX(Entrada!$C$53:$N$372,$N245,Q$2),0)</f>
        <v>1152</v>
      </c>
      <c r="R245">
        <f>IF(NOT(ISNA($N245)),INDEX(Entrada!$C$53:$N$372,$N245,R$2),0)</f>
        <v>775</v>
      </c>
      <c r="S245">
        <f>IF(NOT(ISNA($N245)),INDEX(Entrada!$C$53:$N$372,$N245,S$2),0)</f>
        <v>615</v>
      </c>
      <c r="T245">
        <f>IF(NOT(ISNA($N245)),INDEX(Entrada!$C$53:$N$372,$N245,T$2),0)</f>
        <v>613</v>
      </c>
      <c r="U245">
        <f>IF(NOT(ISNA($N245)),INDEX(Entrada!$C$53:$N$372,$N245,U$2),0)</f>
        <v>493</v>
      </c>
      <c r="V245" s="192">
        <f>IF(NOT(ISNA($N245)),INDEX(Entrada!$C$53:$N$372,$N245,V$2),0)</f>
        <v>425</v>
      </c>
      <c r="W245" s="192">
        <f>IF(NOT(ISNA($N245)),INDEX(Entrada!$C$53:$N$372,$N245,W$2),0)</f>
        <v>456</v>
      </c>
      <c r="X245" s="192">
        <f>IF(NOT(ISNA($N245)),INDEX(Entrada!$C$53:$N$372,$N245,X$2),0)</f>
        <v>534</v>
      </c>
      <c r="Y245" s="192">
        <f>IF(NOT(ISNA($N245)),INDEX(Entrada!$C$53:$N$372,$N245,Y$2),0)</f>
        <v>578</v>
      </c>
      <c r="Z245" s="192">
        <f>IF(NOT(ISNA($N245)),INDEX(Entrada!$C$53:$N$372,$N245,Z$2),0)</f>
        <v>858</v>
      </c>
      <c r="AA245" s="259">
        <f>IF(AND(NOT(_incrementaisPassadas),
      OR(
       AND(_semanaAtual&gt;Prevs!D$6,_tipo="Semanal"),
       AND(_mes&gt;AA$2,_tipo="Mensal")
      )), 0,
IF($G245&gt;0,INDEX($O$4:$Z$323,$G245,O$2),0)+IF($H245&gt;0,INDEX($O$4:$Z$323,$H245,O$2),0)+IF($I245&gt;0,INDEX($O$4:$Z$323,$I245,O$2),0)+IF($J245&gt;0,INDEX($O$4:$Z$323,$J245,O$2),0)+IF($K245&gt;0,INDEX($O$4:$Z$323,$K245,O$2),0)+IF($L245&gt;0,INDEX($O$4:$Z$323,$L245,O$2),0))</f>
        <v>0</v>
      </c>
      <c r="AB245" s="259">
        <f>IF(AND(NOT(_incrementaisPassadas),
      OR(
       AND(_semanaAtual&gt;Prevs!E$6,_tipo="Semanal"),
       AND(_mes&gt;AB$2,_tipo="Mensal")
      )), 0,
IF($G245&gt;0,INDEX($O$4:$Z$323,$G245,P$2),0)+IF($H245&gt;0,INDEX($O$4:$Z$323,$H245,P$2),0)+IF($I245&gt;0,INDEX($O$4:$Z$323,$I245,P$2),0)+IF($J245&gt;0,INDEX($O$4:$Z$323,$J245,P$2),0)+IF($K245&gt;0,INDEX($O$4:$Z$323,$K245,P$2),0)+IF($L245&gt;0,INDEX($O$4:$Z$323,$L245,P$2),0))</f>
        <v>0</v>
      </c>
      <c r="AC245" s="259">
        <f>IF(AND(NOT(_incrementaisPassadas),
      OR(
       AND(_semanaAtual&gt;Prevs!F$6,_tipo="Semanal"),
       AND(_mes&gt;AC$2,_tipo="Mensal")
      )), 0,
IF($G245&gt;0,INDEX($O$4:$Z$323,$G245,Q$2),0)+IF($H245&gt;0,INDEX($O$4:$Z$323,$H245,Q$2),0)+IF($I245&gt;0,INDEX($O$4:$Z$323,$I245,Q$2),0)+IF($J245&gt;0,INDEX($O$4:$Z$323,$J245,Q$2),0)+IF($K245&gt;0,INDEX($O$4:$Z$323,$K245,Q$2),0)+IF($L245&gt;0,INDEX($O$4:$Z$323,$L245,Q$2),0))</f>
        <v>0</v>
      </c>
      <c r="AD245" s="259">
        <f>IF(AND(NOT(_incrementaisPassadas),
      OR(
       AND(_semanaAtual&gt;Prevs!G$6,_tipo="Semanal"),
       AND(_mes&gt;AD$2,_tipo="Mensal")
      )), 0,
IF($G245&gt;0,INDEX($O$4:$Z$323,$G245,R$2),0)+IF($H245&gt;0,INDEX($O$4:$Z$323,$H245,R$2),0)+IF($I245&gt;0,INDEX($O$4:$Z$323,$I245,R$2),0)+IF($J245&gt;0,INDEX($O$4:$Z$323,$J245,R$2),0)+IF($K245&gt;0,INDEX($O$4:$Z$323,$K245,R$2),0)+IF($L245&gt;0,INDEX($O$4:$Z$323,$L245,R$2),0))</f>
        <v>0</v>
      </c>
      <c r="AE245" s="259">
        <f>IF(AND(NOT(_incrementaisPassadas),
      OR(
       AND(_semanaAtual&gt;Prevs!H$6,_tipo="Semanal"),
       AND(_mes&gt;AE$2,_tipo="Mensal")
      )), 0,
IF($G245&gt;0,INDEX($O$4:$Z$323,$G245,S$2),0)+IF($H245&gt;0,INDEX($O$4:$Z$323,$H245,S$2),0)+IF($I245&gt;0,INDEX($O$4:$Z$323,$I245,S$2),0)+IF($J245&gt;0,INDEX($O$4:$Z$323,$J245,S$2),0)+IF($K245&gt;0,INDEX($O$4:$Z$323,$K245,S$2),0)+IF($L245&gt;0,INDEX($O$4:$Z$323,$L245,S$2),0))</f>
        <v>0</v>
      </c>
      <c r="AF245" s="259">
        <f>IF(AND(NOT(_incrementaisPassadas),
      OR(
       AND(_semanaAtual&gt;Prevs!I$6,_tipo="Semanal"),
       AND(_mes&gt;AF$2,_tipo="Mensal")
      )), 0,
IF($G245&gt;0,INDEX($O$4:$Z$323,$G245,T$2),0)+IF($H245&gt;0,INDEX($O$4:$Z$323,$H245,T$2),0)+IF($I245&gt;0,INDEX($O$4:$Z$323,$I245,T$2),0)+IF($J245&gt;0,INDEX($O$4:$Z$323,$J245,T$2),0)+IF($K245&gt;0,INDEX($O$4:$Z$323,$K245,T$2),0)+IF($L245&gt;0,INDEX($O$4:$Z$323,$L245,T$2),0))</f>
        <v>0</v>
      </c>
      <c r="AG245" s="259">
        <f>IF(AND(NOT(_incrementaisPassadas),
      OR(
       AND(_semanaAtual&gt;Prevs!J$6,_tipo="Semanal"),
       AND(_mes&gt;AG$2,_tipo="Mensal")
      )), 0,
IF($G245&gt;0,INDEX($O$4:$Z$323,$G245,U$2),0)+IF($H245&gt;0,INDEX($O$4:$Z$323,$H245,U$2),0)+IF($I245&gt;0,INDEX($O$4:$Z$323,$I245,U$2),0)+IF($J245&gt;0,INDEX($O$4:$Z$323,$J245,U$2),0)+IF($K245&gt;0,INDEX($O$4:$Z$323,$K245,U$2),0)+IF($L245&gt;0,INDEX($O$4:$Z$323,$L245,U$2),0))</f>
        <v>0</v>
      </c>
      <c r="AH245" s="259">
        <f>IF(AND(NOT(_incrementaisPassadas),
      OR(
       AND(_semanaAtual&gt;Prevs!K$6,_tipo="Semanal"),
       AND(_mes&gt;AH$2,_tipo="Mensal")
      )), 0,
IF($G245&gt;0,INDEX($O$4:$Z$323,$G245,V$2),0)+IF($H245&gt;0,INDEX($O$4:$Z$323,$H245,V$2),0)+IF($I245&gt;0,INDEX($O$4:$Z$323,$I245,V$2),0)+IF($J245&gt;0,INDEX($O$4:$Z$323,$J245,V$2),0)+IF($K245&gt;0,INDEX($O$4:$Z$323,$K245,V$2),0)+IF($L245&gt;0,INDEX($O$4:$Z$323,$L245,V$2),0))</f>
        <v>0</v>
      </c>
      <c r="AI245" s="259">
        <f>IF(AND(NOT(_incrementaisPassadas),
      OR(
       AND(_semanaAtual&gt;Prevs!L$6,_tipo="Semanal"),
       AND(_mes&gt;AI$2,_tipo="Mensal")
      )), 0,
IF($G245&gt;0,INDEX($O$4:$Z$323,$G245,W$2),0)+IF($H245&gt;0,INDEX($O$4:$Z$323,$H245,W$2),0)+IF($I245&gt;0,INDEX($O$4:$Z$323,$I245,W$2),0)+IF($J245&gt;0,INDEX($O$4:$Z$323,$J245,W$2),0)+IF($K245&gt;0,INDEX($O$4:$Z$323,$K245,W$2),0)+IF($L245&gt;0,INDEX($O$4:$Z$323,$L245,W$2),0))</f>
        <v>0</v>
      </c>
      <c r="AJ245" s="259">
        <f>IF(AND(NOT(_incrementaisPassadas),
      OR(
       AND(_semanaAtual&gt;Prevs!M$6,_tipo="Semanal"),
       AND(_mes&gt;AJ$2,_tipo="Mensal")
      )), 0,
IF($G245&gt;0,INDEX($O$4:$Z$323,$G245,X$2),0)+IF($H245&gt;0,INDEX($O$4:$Z$323,$H245,X$2),0)+IF($I245&gt;0,INDEX($O$4:$Z$323,$I245,X$2),0)+IF($J245&gt;0,INDEX($O$4:$Z$323,$J245,X$2),0)+IF($K245&gt;0,INDEX($O$4:$Z$323,$K245,X$2),0)+IF($L245&gt;0,INDEX($O$4:$Z$323,$L245,X$2),0))</f>
        <v>0</v>
      </c>
      <c r="AK245" s="259">
        <f>IF(AND(NOT(_incrementaisPassadas),
      OR(
       AND(_semanaAtual&gt;Prevs!N$6,_tipo="Semanal"),
       AND(_mes&gt;AK$2,_tipo="Mensal")
      )), 0,
IF($G245&gt;0,INDEX($O$4:$Z$323,$G245,Y$2),0)+IF($H245&gt;0,INDEX($O$4:$Z$323,$H245,Y$2),0)+IF($I245&gt;0,INDEX($O$4:$Z$323,$I245,Y$2),0)+IF($J245&gt;0,INDEX($O$4:$Z$323,$J245,Y$2),0)+IF($K245&gt;0,INDEX($O$4:$Z$323,$K245,Y$2),0)+IF($L245&gt;0,INDEX($O$4:$Z$323,$L245,Y$2),0))</f>
        <v>0</v>
      </c>
      <c r="AL245" s="259">
        <f>IF(AND(NOT(_incrementaisPassadas),
      OR(
       AND(_semanaAtual&gt;Prevs!O$6,_tipo="Semanal"),
       AND(_mes&gt;AL$2,_tipo="Mensal")
      )), 0,
IF($G245&gt;0,INDEX($O$4:$Z$323,$G245,Z$2),0)+IF($H245&gt;0,INDEX($O$4:$Z$323,$H245,Z$2),0)+IF($I245&gt;0,INDEX($O$4:$Z$323,$I245,Z$2),0)+IF($J245&gt;0,INDEX($O$4:$Z$323,$J245,Z$2),0)+IF($K245&gt;0,INDEX($O$4:$Z$323,$K245,Z$2),0)+IF($L245&gt;0,INDEX($O$4:$Z$323,$L245,Z$2),0))</f>
        <v>0</v>
      </c>
      <c r="AM245" s="113">
        <f t="shared" si="36"/>
        <v>1254</v>
      </c>
      <c r="AN245">
        <f t="shared" si="37"/>
        <v>1326</v>
      </c>
      <c r="AO245">
        <f t="shared" si="38"/>
        <v>1152</v>
      </c>
      <c r="AP245">
        <f t="shared" si="39"/>
        <v>775</v>
      </c>
      <c r="AQ245">
        <f t="shared" si="40"/>
        <v>615</v>
      </c>
      <c r="AR245">
        <f t="shared" si="41"/>
        <v>613</v>
      </c>
      <c r="AS245">
        <f t="shared" si="42"/>
        <v>493</v>
      </c>
      <c r="AT245">
        <f t="shared" si="43"/>
        <v>425</v>
      </c>
      <c r="AU245">
        <f t="shared" si="44"/>
        <v>456</v>
      </c>
      <c r="AV245">
        <f t="shared" si="45"/>
        <v>534</v>
      </c>
      <c r="AW245">
        <f t="shared" si="46"/>
        <v>578</v>
      </c>
      <c r="AX245">
        <f t="shared" si="47"/>
        <v>858</v>
      </c>
      <c r="BC245" s="259">
        <v>240</v>
      </c>
    </row>
    <row r="246" spans="1:56" hidden="1" x14ac:dyDescent="0.25">
      <c r="A246" s="113">
        <v>243</v>
      </c>
      <c r="B246" s="176" t="s">
        <v>555</v>
      </c>
      <c r="C246" s="113">
        <v>1931</v>
      </c>
      <c r="D246" s="113">
        <v>2013</v>
      </c>
      <c r="E246" s="177" t="s">
        <v>4</v>
      </c>
      <c r="F246" s="177" t="s">
        <v>4</v>
      </c>
      <c r="G246" s="357"/>
      <c r="H246" s="357"/>
      <c r="I246" s="357"/>
      <c r="J246" s="357"/>
      <c r="K246" s="357"/>
      <c r="L246" s="357"/>
      <c r="N246" s="113">
        <f>MATCH(A246,Entrada!$A$53:$A$372,0)</f>
        <v>243</v>
      </c>
      <c r="O246">
        <f>IF(NOT(ISNA($N246)),INDEX(Entrada!$C$53:$N$372,$N246,O$2),0)</f>
        <v>1312</v>
      </c>
      <c r="P246">
        <f>IF(NOT(ISNA($N246)),INDEX(Entrada!$C$53:$N$372,$N246,P$2),0)</f>
        <v>1413</v>
      </c>
      <c r="Q246">
        <f>IF(NOT(ISNA($N246)),INDEX(Entrada!$C$53:$N$372,$N246,Q$2),0)</f>
        <v>1240</v>
      </c>
      <c r="R246">
        <f>IF(NOT(ISNA($N246)),INDEX(Entrada!$C$53:$N$372,$N246,R$2),0)</f>
        <v>847</v>
      </c>
      <c r="S246">
        <f>IF(NOT(ISNA($N246)),INDEX(Entrada!$C$53:$N$372,$N246,S$2),0)</f>
        <v>659</v>
      </c>
      <c r="T246">
        <f>IF(NOT(ISNA($N246)),INDEX(Entrada!$C$53:$N$372,$N246,T$2),0)</f>
        <v>659</v>
      </c>
      <c r="U246">
        <f>IF(NOT(ISNA($N246)),INDEX(Entrada!$C$53:$N$372,$N246,U$2),0)</f>
        <v>532</v>
      </c>
      <c r="V246" s="192">
        <f>IF(NOT(ISNA($N246)),INDEX(Entrada!$C$53:$N$372,$N246,V$2),0)</f>
        <v>460</v>
      </c>
      <c r="W246" s="192">
        <f>IF(NOT(ISNA($N246)),INDEX(Entrada!$C$53:$N$372,$N246,W$2),0)</f>
        <v>485</v>
      </c>
      <c r="X246" s="192">
        <f>IF(NOT(ISNA($N246)),INDEX(Entrada!$C$53:$N$372,$N246,X$2),0)</f>
        <v>566</v>
      </c>
      <c r="Y246" s="192">
        <f>IF(NOT(ISNA($N246)),INDEX(Entrada!$C$53:$N$372,$N246,Y$2),0)</f>
        <v>610</v>
      </c>
      <c r="Z246" s="192">
        <f>IF(NOT(ISNA($N246)),INDEX(Entrada!$C$53:$N$372,$N246,Z$2),0)</f>
        <v>896</v>
      </c>
      <c r="AA246" s="259">
        <f>IF(AND(NOT(_incrementaisPassadas),
      OR(
       AND(_semanaAtual&gt;Prevs!D$6,_tipo="Semanal"),
       AND(_mes&gt;AA$2,_tipo="Mensal")
      )), 0,
IF($G246&gt;0,INDEX($O$4:$Z$323,$G246,O$2),0)+IF($H246&gt;0,INDEX($O$4:$Z$323,$H246,O$2),0)+IF($I246&gt;0,INDEX($O$4:$Z$323,$I246,O$2),0)+IF($J246&gt;0,INDEX($O$4:$Z$323,$J246,O$2),0)+IF($K246&gt;0,INDEX($O$4:$Z$323,$K246,O$2),0)+IF($L246&gt;0,INDEX($O$4:$Z$323,$L246,O$2),0))</f>
        <v>0</v>
      </c>
      <c r="AB246" s="259">
        <f>IF(AND(NOT(_incrementaisPassadas),
      OR(
       AND(_semanaAtual&gt;Prevs!E$6,_tipo="Semanal"),
       AND(_mes&gt;AB$2,_tipo="Mensal")
      )), 0,
IF($G246&gt;0,INDEX($O$4:$Z$323,$G246,P$2),0)+IF($H246&gt;0,INDEX($O$4:$Z$323,$H246,P$2),0)+IF($I246&gt;0,INDEX($O$4:$Z$323,$I246,P$2),0)+IF($J246&gt;0,INDEX($O$4:$Z$323,$J246,P$2),0)+IF($K246&gt;0,INDEX($O$4:$Z$323,$K246,P$2),0)+IF($L246&gt;0,INDEX($O$4:$Z$323,$L246,P$2),0))</f>
        <v>0</v>
      </c>
      <c r="AC246" s="259">
        <f>IF(AND(NOT(_incrementaisPassadas),
      OR(
       AND(_semanaAtual&gt;Prevs!F$6,_tipo="Semanal"),
       AND(_mes&gt;AC$2,_tipo="Mensal")
      )), 0,
IF($G246&gt;0,INDEX($O$4:$Z$323,$G246,Q$2),0)+IF($H246&gt;0,INDEX($O$4:$Z$323,$H246,Q$2),0)+IF($I246&gt;0,INDEX($O$4:$Z$323,$I246,Q$2),0)+IF($J246&gt;0,INDEX($O$4:$Z$323,$J246,Q$2),0)+IF($K246&gt;0,INDEX($O$4:$Z$323,$K246,Q$2),0)+IF($L246&gt;0,INDEX($O$4:$Z$323,$L246,Q$2),0))</f>
        <v>0</v>
      </c>
      <c r="AD246" s="259">
        <f>IF(AND(NOT(_incrementaisPassadas),
      OR(
       AND(_semanaAtual&gt;Prevs!G$6,_tipo="Semanal"),
       AND(_mes&gt;AD$2,_tipo="Mensal")
      )), 0,
IF($G246&gt;0,INDEX($O$4:$Z$323,$G246,R$2),0)+IF($H246&gt;0,INDEX($O$4:$Z$323,$H246,R$2),0)+IF($I246&gt;0,INDEX($O$4:$Z$323,$I246,R$2),0)+IF($J246&gt;0,INDEX($O$4:$Z$323,$J246,R$2),0)+IF($K246&gt;0,INDEX($O$4:$Z$323,$K246,R$2),0)+IF($L246&gt;0,INDEX($O$4:$Z$323,$L246,R$2),0))</f>
        <v>0</v>
      </c>
      <c r="AE246" s="259">
        <f>IF(AND(NOT(_incrementaisPassadas),
      OR(
       AND(_semanaAtual&gt;Prevs!H$6,_tipo="Semanal"),
       AND(_mes&gt;AE$2,_tipo="Mensal")
      )), 0,
IF($G246&gt;0,INDEX($O$4:$Z$323,$G246,S$2),0)+IF($H246&gt;0,INDEX($O$4:$Z$323,$H246,S$2),0)+IF($I246&gt;0,INDEX($O$4:$Z$323,$I246,S$2),0)+IF($J246&gt;0,INDEX($O$4:$Z$323,$J246,S$2),0)+IF($K246&gt;0,INDEX($O$4:$Z$323,$K246,S$2),0)+IF($L246&gt;0,INDEX($O$4:$Z$323,$L246,S$2),0))</f>
        <v>0</v>
      </c>
      <c r="AF246" s="259">
        <f>IF(AND(NOT(_incrementaisPassadas),
      OR(
       AND(_semanaAtual&gt;Prevs!I$6,_tipo="Semanal"),
       AND(_mes&gt;AF$2,_tipo="Mensal")
      )), 0,
IF($G246&gt;0,INDEX($O$4:$Z$323,$G246,T$2),0)+IF($H246&gt;0,INDEX($O$4:$Z$323,$H246,T$2),0)+IF($I246&gt;0,INDEX($O$4:$Z$323,$I246,T$2),0)+IF($J246&gt;0,INDEX($O$4:$Z$323,$J246,T$2),0)+IF($K246&gt;0,INDEX($O$4:$Z$323,$K246,T$2),0)+IF($L246&gt;0,INDEX($O$4:$Z$323,$L246,T$2),0))</f>
        <v>0</v>
      </c>
      <c r="AG246" s="259">
        <f>IF(AND(NOT(_incrementaisPassadas),
      OR(
       AND(_semanaAtual&gt;Prevs!J$6,_tipo="Semanal"),
       AND(_mes&gt;AG$2,_tipo="Mensal")
      )), 0,
IF($G246&gt;0,INDEX($O$4:$Z$323,$G246,U$2),0)+IF($H246&gt;0,INDEX($O$4:$Z$323,$H246,U$2),0)+IF($I246&gt;0,INDEX($O$4:$Z$323,$I246,U$2),0)+IF($J246&gt;0,INDEX($O$4:$Z$323,$J246,U$2),0)+IF($K246&gt;0,INDEX($O$4:$Z$323,$K246,U$2),0)+IF($L246&gt;0,INDEX($O$4:$Z$323,$L246,U$2),0))</f>
        <v>0</v>
      </c>
      <c r="AH246" s="259">
        <f>IF(AND(NOT(_incrementaisPassadas),
      OR(
       AND(_semanaAtual&gt;Prevs!K$6,_tipo="Semanal"),
       AND(_mes&gt;AH$2,_tipo="Mensal")
      )), 0,
IF($G246&gt;0,INDEX($O$4:$Z$323,$G246,V$2),0)+IF($H246&gt;0,INDEX($O$4:$Z$323,$H246,V$2),0)+IF($I246&gt;0,INDEX($O$4:$Z$323,$I246,V$2),0)+IF($J246&gt;0,INDEX($O$4:$Z$323,$J246,V$2),0)+IF($K246&gt;0,INDEX($O$4:$Z$323,$K246,V$2),0)+IF($L246&gt;0,INDEX($O$4:$Z$323,$L246,V$2),0))</f>
        <v>0</v>
      </c>
      <c r="AI246" s="259">
        <f>IF(AND(NOT(_incrementaisPassadas),
      OR(
       AND(_semanaAtual&gt;Prevs!L$6,_tipo="Semanal"),
       AND(_mes&gt;AI$2,_tipo="Mensal")
      )), 0,
IF($G246&gt;0,INDEX($O$4:$Z$323,$G246,W$2),0)+IF($H246&gt;0,INDEX($O$4:$Z$323,$H246,W$2),0)+IF($I246&gt;0,INDEX($O$4:$Z$323,$I246,W$2),0)+IF($J246&gt;0,INDEX($O$4:$Z$323,$J246,W$2),0)+IF($K246&gt;0,INDEX($O$4:$Z$323,$K246,W$2),0)+IF($L246&gt;0,INDEX($O$4:$Z$323,$L246,W$2),0))</f>
        <v>0</v>
      </c>
      <c r="AJ246" s="259">
        <f>IF(AND(NOT(_incrementaisPassadas),
      OR(
       AND(_semanaAtual&gt;Prevs!M$6,_tipo="Semanal"),
       AND(_mes&gt;AJ$2,_tipo="Mensal")
      )), 0,
IF($G246&gt;0,INDEX($O$4:$Z$323,$G246,X$2),0)+IF($H246&gt;0,INDEX($O$4:$Z$323,$H246,X$2),0)+IF($I246&gt;0,INDEX($O$4:$Z$323,$I246,X$2),0)+IF($J246&gt;0,INDEX($O$4:$Z$323,$J246,X$2),0)+IF($K246&gt;0,INDEX($O$4:$Z$323,$K246,X$2),0)+IF($L246&gt;0,INDEX($O$4:$Z$323,$L246,X$2),0))</f>
        <v>0</v>
      </c>
      <c r="AK246" s="259">
        <f>IF(AND(NOT(_incrementaisPassadas),
      OR(
       AND(_semanaAtual&gt;Prevs!N$6,_tipo="Semanal"),
       AND(_mes&gt;AK$2,_tipo="Mensal")
      )), 0,
IF($G246&gt;0,INDEX($O$4:$Z$323,$G246,Y$2),0)+IF($H246&gt;0,INDEX($O$4:$Z$323,$H246,Y$2),0)+IF($I246&gt;0,INDEX($O$4:$Z$323,$I246,Y$2),0)+IF($J246&gt;0,INDEX($O$4:$Z$323,$J246,Y$2),0)+IF($K246&gt;0,INDEX($O$4:$Z$323,$K246,Y$2),0)+IF($L246&gt;0,INDEX($O$4:$Z$323,$L246,Y$2),0))</f>
        <v>0</v>
      </c>
      <c r="AL246" s="259">
        <f>IF(AND(NOT(_incrementaisPassadas),
      OR(
       AND(_semanaAtual&gt;Prevs!O$6,_tipo="Semanal"),
       AND(_mes&gt;AL$2,_tipo="Mensal")
      )), 0,
IF($G246&gt;0,INDEX($O$4:$Z$323,$G246,Z$2),0)+IF($H246&gt;0,INDEX($O$4:$Z$323,$H246,Z$2),0)+IF($I246&gt;0,INDEX($O$4:$Z$323,$I246,Z$2),0)+IF($J246&gt;0,INDEX($O$4:$Z$323,$J246,Z$2),0)+IF($K246&gt;0,INDEX($O$4:$Z$323,$K246,Z$2),0)+IF($L246&gt;0,INDEX($O$4:$Z$323,$L246,Z$2),0))</f>
        <v>0</v>
      </c>
      <c r="AM246" s="113">
        <f t="shared" si="36"/>
        <v>1312</v>
      </c>
      <c r="AN246">
        <f t="shared" si="37"/>
        <v>1413</v>
      </c>
      <c r="AO246">
        <f t="shared" si="38"/>
        <v>1240</v>
      </c>
      <c r="AP246">
        <f t="shared" si="39"/>
        <v>847</v>
      </c>
      <c r="AQ246">
        <f t="shared" si="40"/>
        <v>659</v>
      </c>
      <c r="AR246">
        <f t="shared" si="41"/>
        <v>659</v>
      </c>
      <c r="AS246">
        <f t="shared" si="42"/>
        <v>532</v>
      </c>
      <c r="AT246">
        <f t="shared" si="43"/>
        <v>460</v>
      </c>
      <c r="AU246">
        <f t="shared" si="44"/>
        <v>485</v>
      </c>
      <c r="AV246">
        <f t="shared" si="45"/>
        <v>566</v>
      </c>
      <c r="AW246">
        <f t="shared" si="46"/>
        <v>610</v>
      </c>
      <c r="AX246">
        <f t="shared" si="47"/>
        <v>896</v>
      </c>
      <c r="BC246" s="259">
        <v>242</v>
      </c>
    </row>
    <row r="247" spans="1:56" hidden="1" x14ac:dyDescent="0.25">
      <c r="A247" s="113">
        <v>244</v>
      </c>
      <c r="B247" s="176" t="s">
        <v>556</v>
      </c>
      <c r="C247" s="113">
        <v>1931</v>
      </c>
      <c r="D247" s="113">
        <v>2013</v>
      </c>
      <c r="E247" s="177" t="s">
        <v>7</v>
      </c>
      <c r="F247" s="177" t="s">
        <v>302</v>
      </c>
      <c r="G247" s="357"/>
      <c r="H247" s="357"/>
      <c r="I247" s="357"/>
      <c r="J247" s="357"/>
      <c r="K247" s="357"/>
      <c r="L247" s="357"/>
      <c r="N247" s="113">
        <f>MATCH(A247,Entrada!$A$53:$A$372,0)</f>
        <v>244</v>
      </c>
      <c r="O247">
        <f>IF(NOT(ISNA($N247)),INDEX(Entrada!$C$53:$N$372,$N247,O$2),0)</f>
        <v>10159</v>
      </c>
      <c r="P247">
        <f>IF(NOT(ISNA($N247)),INDEX(Entrada!$C$53:$N$372,$N247,P$2),0)</f>
        <v>10685</v>
      </c>
      <c r="Q247">
        <f>IF(NOT(ISNA($N247)),INDEX(Entrada!$C$53:$N$372,$N247,Q$2),0)</f>
        <v>10165</v>
      </c>
      <c r="R247">
        <f>IF(NOT(ISNA($N247)),INDEX(Entrada!$C$53:$N$372,$N247,R$2),0)</f>
        <v>7575</v>
      </c>
      <c r="S247">
        <f>IF(NOT(ISNA($N247)),INDEX(Entrada!$C$53:$N$372,$N247,S$2),0)</f>
        <v>5274</v>
      </c>
      <c r="T247">
        <f>IF(NOT(ISNA($N247)),INDEX(Entrada!$C$53:$N$372,$N247,T$2),0)</f>
        <v>4440</v>
      </c>
      <c r="U247" s="186">
        <f>IF(NOT(ISNA($N247)),INDEX(Entrada!$C$53:$N$372,$N247,U$2),0)</f>
        <v>3620</v>
      </c>
      <c r="V247" s="192">
        <f>IF(NOT(ISNA($N247)),INDEX(Entrada!$C$53:$N$372,$N247,V$2),0)</f>
        <v>3046</v>
      </c>
      <c r="W247" s="192">
        <f>IF(NOT(ISNA($N247)),INDEX(Entrada!$C$53:$N$372,$N247,W$2),0)</f>
        <v>2950</v>
      </c>
      <c r="X247" s="192">
        <f>IF(NOT(ISNA($N247)),INDEX(Entrada!$C$53:$N$372,$N247,X$2),0)</f>
        <v>3398</v>
      </c>
      <c r="Y247" s="192">
        <f>IF(NOT(ISNA($N247)),INDEX(Entrada!$C$53:$N$372,$N247,Y$2),0)</f>
        <v>4492</v>
      </c>
      <c r="Z247" s="192">
        <f>IF(NOT(ISNA($N247)),INDEX(Entrada!$C$53:$N$372,$N247,Z$2),0)</f>
        <v>7135</v>
      </c>
      <c r="AA247" s="259">
        <f>IF(AND(NOT(_incrementaisPassadas),
      OR(
       AND(_semanaAtual&gt;Prevs!D$6,_tipo="Semanal"),
       AND(_mes&gt;AA$2,_tipo="Mensal")
      )), 0,
IF($G247&gt;0,INDEX($O$4:$Z$323,$G247,O$2),0)+IF($H247&gt;0,INDEX($O$4:$Z$323,$H247,O$2),0)+IF($I247&gt;0,INDEX($O$4:$Z$323,$I247,O$2),0)+IF($J247&gt;0,INDEX($O$4:$Z$323,$J247,O$2),0)+IF($K247&gt;0,INDEX($O$4:$Z$323,$K247,O$2),0)+IF($L247&gt;0,INDEX($O$4:$Z$323,$L247,O$2),0))</f>
        <v>0</v>
      </c>
      <c r="AB247" s="259">
        <f>IF(AND(NOT(_incrementaisPassadas),
      OR(
       AND(_semanaAtual&gt;Prevs!E$6,_tipo="Semanal"),
       AND(_mes&gt;AB$2,_tipo="Mensal")
      )), 0,
IF($G247&gt;0,INDEX($O$4:$Z$323,$G247,P$2),0)+IF($H247&gt;0,INDEX($O$4:$Z$323,$H247,P$2),0)+IF($I247&gt;0,INDEX($O$4:$Z$323,$I247,P$2),0)+IF($J247&gt;0,INDEX($O$4:$Z$323,$J247,P$2),0)+IF($K247&gt;0,INDEX($O$4:$Z$323,$K247,P$2),0)+IF($L247&gt;0,INDEX($O$4:$Z$323,$L247,P$2),0))</f>
        <v>0</v>
      </c>
      <c r="AC247" s="259">
        <f>IF(AND(NOT(_incrementaisPassadas),
      OR(
       AND(_semanaAtual&gt;Prevs!F$6,_tipo="Semanal"),
       AND(_mes&gt;AC$2,_tipo="Mensal")
      )), 0,
IF($G247&gt;0,INDEX($O$4:$Z$323,$G247,Q$2),0)+IF($H247&gt;0,INDEX($O$4:$Z$323,$H247,Q$2),0)+IF($I247&gt;0,INDEX($O$4:$Z$323,$I247,Q$2),0)+IF($J247&gt;0,INDEX($O$4:$Z$323,$J247,Q$2),0)+IF($K247&gt;0,INDEX($O$4:$Z$323,$K247,Q$2),0)+IF($L247&gt;0,INDEX($O$4:$Z$323,$L247,Q$2),0))</f>
        <v>0</v>
      </c>
      <c r="AD247" s="259">
        <f>IF(AND(NOT(_incrementaisPassadas),
      OR(
       AND(_semanaAtual&gt;Prevs!G$6,_tipo="Semanal"),
       AND(_mes&gt;AD$2,_tipo="Mensal")
      )), 0,
IF($G247&gt;0,INDEX($O$4:$Z$323,$G247,R$2),0)+IF($H247&gt;0,INDEX($O$4:$Z$323,$H247,R$2),0)+IF($I247&gt;0,INDEX($O$4:$Z$323,$I247,R$2),0)+IF($J247&gt;0,INDEX($O$4:$Z$323,$J247,R$2),0)+IF($K247&gt;0,INDEX($O$4:$Z$323,$K247,R$2),0)+IF($L247&gt;0,INDEX($O$4:$Z$323,$L247,R$2),0))</f>
        <v>0</v>
      </c>
      <c r="AE247" s="259">
        <f>IF(AND(NOT(_incrementaisPassadas),
      OR(
       AND(_semanaAtual&gt;Prevs!H$6,_tipo="Semanal"),
       AND(_mes&gt;AE$2,_tipo="Mensal")
      )), 0,
IF($G247&gt;0,INDEX($O$4:$Z$323,$G247,S$2),0)+IF($H247&gt;0,INDEX($O$4:$Z$323,$H247,S$2),0)+IF($I247&gt;0,INDEX($O$4:$Z$323,$I247,S$2),0)+IF($J247&gt;0,INDEX($O$4:$Z$323,$J247,S$2),0)+IF($K247&gt;0,INDEX($O$4:$Z$323,$K247,S$2),0)+IF($L247&gt;0,INDEX($O$4:$Z$323,$L247,S$2),0))</f>
        <v>0</v>
      </c>
      <c r="AF247" s="259">
        <f>IF(AND(NOT(_incrementaisPassadas),
      OR(
       AND(_semanaAtual&gt;Prevs!I$6,_tipo="Semanal"),
       AND(_mes&gt;AF$2,_tipo="Mensal")
      )), 0,
IF($G247&gt;0,INDEX($O$4:$Z$323,$G247,T$2),0)+IF($H247&gt;0,INDEX($O$4:$Z$323,$H247,T$2),0)+IF($I247&gt;0,INDEX($O$4:$Z$323,$I247,T$2),0)+IF($J247&gt;0,INDEX($O$4:$Z$323,$J247,T$2),0)+IF($K247&gt;0,INDEX($O$4:$Z$323,$K247,T$2),0)+IF($L247&gt;0,INDEX($O$4:$Z$323,$L247,T$2),0))</f>
        <v>0</v>
      </c>
      <c r="AG247" s="259">
        <f>IF(AND(NOT(_incrementaisPassadas),
      OR(
       AND(_semanaAtual&gt;Prevs!J$6,_tipo="Semanal"),
       AND(_mes&gt;AG$2,_tipo="Mensal")
      )), 0,
IF($G247&gt;0,INDEX($O$4:$Z$323,$G247,U$2),0)+IF($H247&gt;0,INDEX($O$4:$Z$323,$H247,U$2),0)+IF($I247&gt;0,INDEX($O$4:$Z$323,$I247,U$2),0)+IF($J247&gt;0,INDEX($O$4:$Z$323,$J247,U$2),0)+IF($K247&gt;0,INDEX($O$4:$Z$323,$K247,U$2),0)+IF($L247&gt;0,INDEX($O$4:$Z$323,$L247,U$2),0))</f>
        <v>0</v>
      </c>
      <c r="AH247" s="259">
        <f>IF(AND(NOT(_incrementaisPassadas),
      OR(
       AND(_semanaAtual&gt;Prevs!K$6,_tipo="Semanal"),
       AND(_mes&gt;AH$2,_tipo="Mensal")
      )), 0,
IF($G247&gt;0,INDEX($O$4:$Z$323,$G247,V$2),0)+IF($H247&gt;0,INDEX($O$4:$Z$323,$H247,V$2),0)+IF($I247&gt;0,INDEX($O$4:$Z$323,$I247,V$2),0)+IF($J247&gt;0,INDEX($O$4:$Z$323,$J247,V$2),0)+IF($K247&gt;0,INDEX($O$4:$Z$323,$K247,V$2),0)+IF($L247&gt;0,INDEX($O$4:$Z$323,$L247,V$2),0))</f>
        <v>0</v>
      </c>
      <c r="AI247" s="259">
        <f>IF(AND(NOT(_incrementaisPassadas),
      OR(
       AND(_semanaAtual&gt;Prevs!L$6,_tipo="Semanal"),
       AND(_mes&gt;AI$2,_tipo="Mensal")
      )), 0,
IF($G247&gt;0,INDEX($O$4:$Z$323,$G247,W$2),0)+IF($H247&gt;0,INDEX($O$4:$Z$323,$H247,W$2),0)+IF($I247&gt;0,INDEX($O$4:$Z$323,$I247,W$2),0)+IF($J247&gt;0,INDEX($O$4:$Z$323,$J247,W$2),0)+IF($K247&gt;0,INDEX($O$4:$Z$323,$K247,W$2),0)+IF($L247&gt;0,INDEX($O$4:$Z$323,$L247,W$2),0))</f>
        <v>0</v>
      </c>
      <c r="AJ247" s="259">
        <f>IF(AND(NOT(_incrementaisPassadas),
      OR(
       AND(_semanaAtual&gt;Prevs!M$6,_tipo="Semanal"),
       AND(_mes&gt;AJ$2,_tipo="Mensal")
      )), 0,
IF($G247&gt;0,INDEX($O$4:$Z$323,$G247,X$2),0)+IF($H247&gt;0,INDEX($O$4:$Z$323,$H247,X$2),0)+IF($I247&gt;0,INDEX($O$4:$Z$323,$I247,X$2),0)+IF($J247&gt;0,INDEX($O$4:$Z$323,$J247,X$2),0)+IF($K247&gt;0,INDEX($O$4:$Z$323,$K247,X$2),0)+IF($L247&gt;0,INDEX($O$4:$Z$323,$L247,X$2),0))</f>
        <v>0</v>
      </c>
      <c r="AK247" s="259">
        <f>IF(AND(NOT(_incrementaisPassadas),
      OR(
       AND(_semanaAtual&gt;Prevs!N$6,_tipo="Semanal"),
       AND(_mes&gt;AK$2,_tipo="Mensal")
      )), 0,
IF($G247&gt;0,INDEX($O$4:$Z$323,$G247,Y$2),0)+IF($H247&gt;0,INDEX($O$4:$Z$323,$H247,Y$2),0)+IF($I247&gt;0,INDEX($O$4:$Z$323,$I247,Y$2),0)+IF($J247&gt;0,INDEX($O$4:$Z$323,$J247,Y$2),0)+IF($K247&gt;0,INDEX($O$4:$Z$323,$K247,Y$2),0)+IF($L247&gt;0,INDEX($O$4:$Z$323,$L247,Y$2),0))</f>
        <v>0</v>
      </c>
      <c r="AL247" s="259">
        <f>IF(AND(NOT(_incrementaisPassadas),
      OR(
       AND(_semanaAtual&gt;Prevs!O$6,_tipo="Semanal"),
       AND(_mes&gt;AL$2,_tipo="Mensal")
      )), 0,
IF($G247&gt;0,INDEX($O$4:$Z$323,$G247,Z$2),0)+IF($H247&gt;0,INDEX($O$4:$Z$323,$H247,Z$2),0)+IF($I247&gt;0,INDEX($O$4:$Z$323,$I247,Z$2),0)+IF($J247&gt;0,INDEX($O$4:$Z$323,$J247,Z$2),0)+IF($K247&gt;0,INDEX($O$4:$Z$323,$K247,Z$2),0)+IF($L247&gt;0,INDEX($O$4:$Z$323,$L247,Z$2),0))</f>
        <v>0</v>
      </c>
      <c r="AM247" s="186">
        <f t="shared" si="36"/>
        <v>10159</v>
      </c>
      <c r="AN247">
        <f t="shared" si="37"/>
        <v>10685</v>
      </c>
      <c r="AO247">
        <f t="shared" si="38"/>
        <v>10165</v>
      </c>
      <c r="AP247">
        <f t="shared" si="39"/>
        <v>7575</v>
      </c>
      <c r="AQ247">
        <f t="shared" si="40"/>
        <v>5274</v>
      </c>
      <c r="AR247">
        <f t="shared" si="41"/>
        <v>4440</v>
      </c>
      <c r="AS247">
        <f t="shared" si="42"/>
        <v>3620</v>
      </c>
      <c r="AT247">
        <f t="shared" si="43"/>
        <v>3046</v>
      </c>
      <c r="AU247">
        <f t="shared" si="44"/>
        <v>2950</v>
      </c>
      <c r="AV247">
        <f t="shared" si="45"/>
        <v>3398</v>
      </c>
      <c r="AW247">
        <f t="shared" si="46"/>
        <v>4492</v>
      </c>
      <c r="AX247">
        <f t="shared" si="47"/>
        <v>7135</v>
      </c>
      <c r="AY247" s="186">
        <f>AS37+AY246</f>
        <v>3088</v>
      </c>
    </row>
    <row r="248" spans="1:56" hidden="1" x14ac:dyDescent="0.25">
      <c r="A248" s="113">
        <v>245</v>
      </c>
      <c r="B248" s="176" t="s">
        <v>557</v>
      </c>
      <c r="C248" s="113">
        <v>1931</v>
      </c>
      <c r="D248" s="113">
        <v>2013</v>
      </c>
      <c r="E248" s="177" t="s">
        <v>7</v>
      </c>
      <c r="F248" s="177" t="s">
        <v>291</v>
      </c>
      <c r="G248" s="357"/>
      <c r="H248" s="357"/>
      <c r="I248" s="357"/>
      <c r="J248" s="357"/>
      <c r="K248" s="357"/>
      <c r="L248" s="357"/>
      <c r="N248" s="113">
        <f>MATCH(A248,Entrada!$A$53:$A$372,0)</f>
        <v>245</v>
      </c>
      <c r="O248">
        <f>IF(NOT(ISNA($N248)),INDEX(Entrada!$C$53:$N$372,$N248,O$2),0)</f>
        <v>10576</v>
      </c>
      <c r="P248">
        <f>IF(NOT(ISNA($N248)),INDEX(Entrada!$C$53:$N$372,$N248,P$2),0)</f>
        <v>11146</v>
      </c>
      <c r="Q248">
        <f>IF(NOT(ISNA($N248)),INDEX(Entrada!$C$53:$N$372,$N248,Q$2),0)</f>
        <v>10596</v>
      </c>
      <c r="R248">
        <f>IF(NOT(ISNA($N248)),INDEX(Entrada!$C$53:$N$372,$N248,R$2),0)</f>
        <v>7942</v>
      </c>
      <c r="S248">
        <f>IF(NOT(ISNA($N248)),INDEX(Entrada!$C$53:$N$372,$N248,S$2),0)</f>
        <v>5591</v>
      </c>
      <c r="T248">
        <f>IF(NOT(ISNA($N248)),INDEX(Entrada!$C$53:$N$372,$N248,T$2),0)</f>
        <v>4746</v>
      </c>
      <c r="U248">
        <f>IF(NOT(ISNA($N248)),INDEX(Entrada!$C$53:$N$372,$N248,U$2),0)</f>
        <v>3903</v>
      </c>
      <c r="V248" s="192">
        <f>IF(NOT(ISNA($N248)),INDEX(Entrada!$C$53:$N$372,$N248,V$2),0)</f>
        <v>3325</v>
      </c>
      <c r="W248" s="192">
        <f>IF(NOT(ISNA($N248)),INDEX(Entrada!$C$53:$N$372,$N248,W$2),0)</f>
        <v>3220</v>
      </c>
      <c r="X248" s="192">
        <f>IF(NOT(ISNA($N248)),INDEX(Entrada!$C$53:$N$372,$N248,X$2),0)</f>
        <v>3672</v>
      </c>
      <c r="Y248" s="192">
        <f>IF(NOT(ISNA($N248)),INDEX(Entrada!$C$53:$N$372,$N248,Y$2),0)</f>
        <v>4788</v>
      </c>
      <c r="Z248" s="192">
        <f>IF(NOT(ISNA($N248)),INDEX(Entrada!$C$53:$N$372,$N248,Z$2),0)</f>
        <v>7472</v>
      </c>
      <c r="AA248" s="259">
        <f>IF(AND(NOT(_incrementaisPassadas),
      OR(
       AND(_semanaAtual&gt;Prevs!D$6,_tipo="Semanal"),
       AND(_mes&gt;AA$2,_tipo="Mensal")
      )), 0,
IF($G248&gt;0,INDEX($O$4:$Z$323,$G248,O$2),0)+IF($H248&gt;0,INDEX($O$4:$Z$323,$H248,O$2),0)+IF($I248&gt;0,INDEX($O$4:$Z$323,$I248,O$2),0)+IF($J248&gt;0,INDEX($O$4:$Z$323,$J248,O$2),0)+IF($K248&gt;0,INDEX($O$4:$Z$323,$K248,O$2),0)+IF($L248&gt;0,INDEX($O$4:$Z$323,$L248,O$2),0))</f>
        <v>0</v>
      </c>
      <c r="AB248" s="259">
        <f>IF(AND(NOT(_incrementaisPassadas),
      OR(
       AND(_semanaAtual&gt;Prevs!E$6,_tipo="Semanal"),
       AND(_mes&gt;AB$2,_tipo="Mensal")
      )), 0,
IF($G248&gt;0,INDEX($O$4:$Z$323,$G248,P$2),0)+IF($H248&gt;0,INDEX($O$4:$Z$323,$H248,P$2),0)+IF($I248&gt;0,INDEX($O$4:$Z$323,$I248,P$2),0)+IF($J248&gt;0,INDEX($O$4:$Z$323,$J248,P$2),0)+IF($K248&gt;0,INDEX($O$4:$Z$323,$K248,P$2),0)+IF($L248&gt;0,INDEX($O$4:$Z$323,$L248,P$2),0))</f>
        <v>0</v>
      </c>
      <c r="AC248" s="259">
        <f>IF(AND(NOT(_incrementaisPassadas),
      OR(
       AND(_semanaAtual&gt;Prevs!F$6,_tipo="Semanal"),
       AND(_mes&gt;AC$2,_tipo="Mensal")
      )), 0,
IF($G248&gt;0,INDEX($O$4:$Z$323,$G248,Q$2),0)+IF($H248&gt;0,INDEX($O$4:$Z$323,$H248,Q$2),0)+IF($I248&gt;0,INDEX($O$4:$Z$323,$I248,Q$2),0)+IF($J248&gt;0,INDEX($O$4:$Z$323,$J248,Q$2),0)+IF($K248&gt;0,INDEX($O$4:$Z$323,$K248,Q$2),0)+IF($L248&gt;0,INDEX($O$4:$Z$323,$L248,Q$2),0))</f>
        <v>0</v>
      </c>
      <c r="AD248" s="259">
        <f>IF(AND(NOT(_incrementaisPassadas),
      OR(
       AND(_semanaAtual&gt;Prevs!G$6,_tipo="Semanal"),
       AND(_mes&gt;AD$2,_tipo="Mensal")
      )), 0,
IF($G248&gt;0,INDEX($O$4:$Z$323,$G248,R$2),0)+IF($H248&gt;0,INDEX($O$4:$Z$323,$H248,R$2),0)+IF($I248&gt;0,INDEX($O$4:$Z$323,$I248,R$2),0)+IF($J248&gt;0,INDEX($O$4:$Z$323,$J248,R$2),0)+IF($K248&gt;0,INDEX($O$4:$Z$323,$K248,R$2),0)+IF($L248&gt;0,INDEX($O$4:$Z$323,$L248,R$2),0))</f>
        <v>0</v>
      </c>
      <c r="AE248" s="259">
        <f>IF(AND(NOT(_incrementaisPassadas),
      OR(
       AND(_semanaAtual&gt;Prevs!H$6,_tipo="Semanal"),
       AND(_mes&gt;AE$2,_tipo="Mensal")
      )), 0,
IF($G248&gt;0,INDEX($O$4:$Z$323,$G248,S$2),0)+IF($H248&gt;0,INDEX($O$4:$Z$323,$H248,S$2),0)+IF($I248&gt;0,INDEX($O$4:$Z$323,$I248,S$2),0)+IF($J248&gt;0,INDEX($O$4:$Z$323,$J248,S$2),0)+IF($K248&gt;0,INDEX($O$4:$Z$323,$K248,S$2),0)+IF($L248&gt;0,INDEX($O$4:$Z$323,$L248,S$2),0))</f>
        <v>0</v>
      </c>
      <c r="AF248" s="259">
        <f>IF(AND(NOT(_incrementaisPassadas),
      OR(
       AND(_semanaAtual&gt;Prevs!I$6,_tipo="Semanal"),
       AND(_mes&gt;AF$2,_tipo="Mensal")
      )), 0,
IF($G248&gt;0,INDEX($O$4:$Z$323,$G248,T$2),0)+IF($H248&gt;0,INDEX($O$4:$Z$323,$H248,T$2),0)+IF($I248&gt;0,INDEX($O$4:$Z$323,$I248,T$2),0)+IF($J248&gt;0,INDEX($O$4:$Z$323,$J248,T$2),0)+IF($K248&gt;0,INDEX($O$4:$Z$323,$K248,T$2),0)+IF($L248&gt;0,INDEX($O$4:$Z$323,$L248,T$2),0))</f>
        <v>0</v>
      </c>
      <c r="AG248" s="259">
        <f>IF(AND(NOT(_incrementaisPassadas),
      OR(
       AND(_semanaAtual&gt;Prevs!J$6,_tipo="Semanal"),
       AND(_mes&gt;AG$2,_tipo="Mensal")
      )), 0,
IF($G248&gt;0,INDEX($O$4:$Z$323,$G248,U$2),0)+IF($H248&gt;0,INDEX($O$4:$Z$323,$H248,U$2),0)+IF($I248&gt;0,INDEX($O$4:$Z$323,$I248,U$2),0)+IF($J248&gt;0,INDEX($O$4:$Z$323,$J248,U$2),0)+IF($K248&gt;0,INDEX($O$4:$Z$323,$K248,U$2),0)+IF($L248&gt;0,INDEX($O$4:$Z$323,$L248,U$2),0))</f>
        <v>0</v>
      </c>
      <c r="AH248" s="259">
        <f>IF(AND(NOT(_incrementaisPassadas),
      OR(
       AND(_semanaAtual&gt;Prevs!K$6,_tipo="Semanal"),
       AND(_mes&gt;AH$2,_tipo="Mensal")
      )), 0,
IF($G248&gt;0,INDEX($O$4:$Z$323,$G248,V$2),0)+IF($H248&gt;0,INDEX($O$4:$Z$323,$H248,V$2),0)+IF($I248&gt;0,INDEX($O$4:$Z$323,$I248,V$2),0)+IF($J248&gt;0,INDEX($O$4:$Z$323,$J248,V$2),0)+IF($K248&gt;0,INDEX($O$4:$Z$323,$K248,V$2),0)+IF($L248&gt;0,INDEX($O$4:$Z$323,$L248,V$2),0))</f>
        <v>0</v>
      </c>
      <c r="AI248" s="259">
        <f>IF(AND(NOT(_incrementaisPassadas),
      OR(
       AND(_semanaAtual&gt;Prevs!L$6,_tipo="Semanal"),
       AND(_mes&gt;AI$2,_tipo="Mensal")
      )), 0,
IF($G248&gt;0,INDEX($O$4:$Z$323,$G248,W$2),0)+IF($H248&gt;0,INDEX($O$4:$Z$323,$H248,W$2),0)+IF($I248&gt;0,INDEX($O$4:$Z$323,$I248,W$2),0)+IF($J248&gt;0,INDEX($O$4:$Z$323,$J248,W$2),0)+IF($K248&gt;0,INDEX($O$4:$Z$323,$K248,W$2),0)+IF($L248&gt;0,INDEX($O$4:$Z$323,$L248,W$2),0))</f>
        <v>0</v>
      </c>
      <c r="AJ248" s="259">
        <f>IF(AND(NOT(_incrementaisPassadas),
      OR(
       AND(_semanaAtual&gt;Prevs!M$6,_tipo="Semanal"),
       AND(_mes&gt;AJ$2,_tipo="Mensal")
      )), 0,
IF($G248&gt;0,INDEX($O$4:$Z$323,$G248,X$2),0)+IF($H248&gt;0,INDEX($O$4:$Z$323,$H248,X$2),0)+IF($I248&gt;0,INDEX($O$4:$Z$323,$I248,X$2),0)+IF($J248&gt;0,INDEX($O$4:$Z$323,$J248,X$2),0)+IF($K248&gt;0,INDEX($O$4:$Z$323,$K248,X$2),0)+IF($L248&gt;0,INDEX($O$4:$Z$323,$L248,X$2),0))</f>
        <v>0</v>
      </c>
      <c r="AK248" s="259">
        <f>IF(AND(NOT(_incrementaisPassadas),
      OR(
       AND(_semanaAtual&gt;Prevs!N$6,_tipo="Semanal"),
       AND(_mes&gt;AK$2,_tipo="Mensal")
      )), 0,
IF($G248&gt;0,INDEX($O$4:$Z$323,$G248,Y$2),0)+IF($H248&gt;0,INDEX($O$4:$Z$323,$H248,Y$2),0)+IF($I248&gt;0,INDEX($O$4:$Z$323,$I248,Y$2),0)+IF($J248&gt;0,INDEX($O$4:$Z$323,$J248,Y$2),0)+IF($K248&gt;0,INDEX($O$4:$Z$323,$K248,Y$2),0)+IF($L248&gt;0,INDEX($O$4:$Z$323,$L248,Y$2),0))</f>
        <v>0</v>
      </c>
      <c r="AL248" s="259">
        <f>IF(AND(NOT(_incrementaisPassadas),
      OR(
       AND(_semanaAtual&gt;Prevs!O$6,_tipo="Semanal"),
       AND(_mes&gt;AL$2,_tipo="Mensal")
      )), 0,
IF($G248&gt;0,INDEX($O$4:$Z$323,$G248,Z$2),0)+IF($H248&gt;0,INDEX($O$4:$Z$323,$H248,Z$2),0)+IF($I248&gt;0,INDEX($O$4:$Z$323,$I248,Z$2),0)+IF($J248&gt;0,INDEX($O$4:$Z$323,$J248,Z$2),0)+IF($K248&gt;0,INDEX($O$4:$Z$323,$K248,Z$2),0)+IF($L248&gt;0,INDEX($O$4:$Z$323,$L248,Z$2),0))</f>
        <v>0</v>
      </c>
      <c r="AM248" s="113">
        <f t="shared" si="36"/>
        <v>10576</v>
      </c>
      <c r="AN248">
        <f t="shared" si="37"/>
        <v>11146</v>
      </c>
      <c r="AO248">
        <f t="shared" si="38"/>
        <v>10596</v>
      </c>
      <c r="AP248">
        <f t="shared" si="39"/>
        <v>7942</v>
      </c>
      <c r="AQ248">
        <f t="shared" si="40"/>
        <v>5591</v>
      </c>
      <c r="AR248">
        <f t="shared" si="41"/>
        <v>4746</v>
      </c>
      <c r="AS248">
        <f t="shared" si="42"/>
        <v>3903</v>
      </c>
      <c r="AT248">
        <f t="shared" si="43"/>
        <v>3325</v>
      </c>
      <c r="AU248">
        <f t="shared" si="44"/>
        <v>3220</v>
      </c>
      <c r="AV248">
        <f t="shared" si="45"/>
        <v>3672</v>
      </c>
      <c r="AW248">
        <f t="shared" si="46"/>
        <v>4788</v>
      </c>
      <c r="AX248">
        <f t="shared" si="47"/>
        <v>7472</v>
      </c>
      <c r="BC248" s="259">
        <v>34</v>
      </c>
      <c r="BD248" s="259">
        <v>243</v>
      </c>
    </row>
    <row r="249" spans="1:56" x14ac:dyDescent="0.25">
      <c r="A249" s="113">
        <v>246</v>
      </c>
      <c r="B249" s="176" t="s">
        <v>558</v>
      </c>
      <c r="C249" s="113">
        <v>1931</v>
      </c>
      <c r="D249" s="113">
        <v>2013</v>
      </c>
      <c r="E249" s="177" t="s">
        <v>711</v>
      </c>
      <c r="F249" s="177" t="s">
        <v>291</v>
      </c>
      <c r="G249" s="357"/>
      <c r="H249" s="357"/>
      <c r="I249" s="357"/>
      <c r="J249" s="357"/>
      <c r="K249" s="357"/>
      <c r="L249" s="357"/>
      <c r="N249" s="113">
        <f>MATCH(A249,Entrada!$A$53:$A$372,0)</f>
        <v>246</v>
      </c>
      <c r="O249">
        <f>IF(NOT(ISNA($N249)),INDEX(Entrada!$C$53:$N$372,$N249,O$2),0)</f>
        <v>11454</v>
      </c>
      <c r="P249">
        <f>IF(NOT(ISNA($N249)),INDEX(Entrada!$C$53:$N$372,$N249,P$2),0)</f>
        <v>12270</v>
      </c>
      <c r="Q249">
        <f>IF(NOT(ISNA($N249)),INDEX(Entrada!$C$53:$N$372,$N249,Q$2),0)</f>
        <v>11703</v>
      </c>
      <c r="R249">
        <f>IF(NOT(ISNA($N249)),INDEX(Entrada!$C$53:$N$372,$N249,R$2),0)</f>
        <v>8984</v>
      </c>
      <c r="S249">
        <f>IF(NOT(ISNA($N249)),INDEX(Entrada!$C$53:$N$372,$N249,S$2),0)</f>
        <v>6487</v>
      </c>
      <c r="T249">
        <f>IF(NOT(ISNA($N249)),INDEX(Entrada!$C$53:$N$372,$N249,T$2),0)</f>
        <v>5641</v>
      </c>
      <c r="U249">
        <f>IF(NOT(ISNA($N249)),INDEX(Entrada!$C$53:$N$372,$N249,U$2),0)</f>
        <v>4626</v>
      </c>
      <c r="V249" s="192">
        <f>IF(NOT(ISNA($N249)),INDEX(Entrada!$C$53:$N$372,$N249,V$2),0)</f>
        <v>3942</v>
      </c>
      <c r="W249" s="192">
        <f>IF(NOT(ISNA($N249)),INDEX(Entrada!$C$53:$N$372,$N249,W$2),0)</f>
        <v>3838</v>
      </c>
      <c r="X249" s="192">
        <f>IF(NOT(ISNA($N249)),INDEX(Entrada!$C$53:$N$372,$N249,X$2),0)</f>
        <v>4338</v>
      </c>
      <c r="Y249" s="192">
        <f>IF(NOT(ISNA($N249)),INDEX(Entrada!$C$53:$N$372,$N249,Y$2),0)</f>
        <v>5453</v>
      </c>
      <c r="Z249" s="192">
        <f>IF(NOT(ISNA($N249)),INDEX(Entrada!$C$53:$N$372,$N249,Z$2),0)</f>
        <v>8143</v>
      </c>
      <c r="AA249" s="259">
        <f>IF(AND(NOT(_incrementaisPassadas),
      OR(
       AND(_semanaAtual&gt;Prevs!D$6,_tipo="Semanal"),
       AND(_mes&gt;AA$2,_tipo="Mensal")
      )), 0,
IF($G249&gt;0,INDEX($O$4:$Z$323,$G249,O$2),0)+IF($H249&gt;0,INDEX($O$4:$Z$323,$H249,O$2),0)+IF($I249&gt;0,INDEX($O$4:$Z$323,$I249,O$2),0)+IF($J249&gt;0,INDEX($O$4:$Z$323,$J249,O$2),0)+IF($K249&gt;0,INDEX($O$4:$Z$323,$K249,O$2),0)+IF($L249&gt;0,INDEX($O$4:$Z$323,$L249,O$2),0))</f>
        <v>0</v>
      </c>
      <c r="AB249" s="259">
        <f>IF(AND(NOT(_incrementaisPassadas),
      OR(
       AND(_semanaAtual&gt;Prevs!E$6,_tipo="Semanal"),
       AND(_mes&gt;AB$2,_tipo="Mensal")
      )), 0,
IF($G249&gt;0,INDEX($O$4:$Z$323,$G249,P$2),0)+IF($H249&gt;0,INDEX($O$4:$Z$323,$H249,P$2),0)+IF($I249&gt;0,INDEX($O$4:$Z$323,$I249,P$2),0)+IF($J249&gt;0,INDEX($O$4:$Z$323,$J249,P$2),0)+IF($K249&gt;0,INDEX($O$4:$Z$323,$K249,P$2),0)+IF($L249&gt;0,INDEX($O$4:$Z$323,$L249,P$2),0))</f>
        <v>0</v>
      </c>
      <c r="AC249" s="259">
        <f>IF(AND(NOT(_incrementaisPassadas),
      OR(
       AND(_semanaAtual&gt;Prevs!F$6,_tipo="Semanal"),
       AND(_mes&gt;AC$2,_tipo="Mensal")
      )), 0,
IF($G249&gt;0,INDEX($O$4:$Z$323,$G249,Q$2),0)+IF($H249&gt;0,INDEX($O$4:$Z$323,$H249,Q$2),0)+IF($I249&gt;0,INDEX($O$4:$Z$323,$I249,Q$2),0)+IF($J249&gt;0,INDEX($O$4:$Z$323,$J249,Q$2),0)+IF($K249&gt;0,INDEX($O$4:$Z$323,$K249,Q$2),0)+IF($L249&gt;0,INDEX($O$4:$Z$323,$L249,Q$2),0))</f>
        <v>0</v>
      </c>
      <c r="AD249" s="259">
        <f>IF(AND(NOT(_incrementaisPassadas),
      OR(
       AND(_semanaAtual&gt;Prevs!G$6,_tipo="Semanal"),
       AND(_mes&gt;AD$2,_tipo="Mensal")
      )), 0,
IF($G249&gt;0,INDEX($O$4:$Z$323,$G249,R$2),0)+IF($H249&gt;0,INDEX($O$4:$Z$323,$H249,R$2),0)+IF($I249&gt;0,INDEX($O$4:$Z$323,$I249,R$2),0)+IF($J249&gt;0,INDEX($O$4:$Z$323,$J249,R$2),0)+IF($K249&gt;0,INDEX($O$4:$Z$323,$K249,R$2),0)+IF($L249&gt;0,INDEX($O$4:$Z$323,$L249,R$2),0))</f>
        <v>0</v>
      </c>
      <c r="AE249" s="259">
        <f>IF(AND(NOT(_incrementaisPassadas),
      OR(
       AND(_semanaAtual&gt;Prevs!H$6,_tipo="Semanal"),
       AND(_mes&gt;AE$2,_tipo="Mensal")
      )), 0,
IF($G249&gt;0,INDEX($O$4:$Z$323,$G249,S$2),0)+IF($H249&gt;0,INDEX($O$4:$Z$323,$H249,S$2),0)+IF($I249&gt;0,INDEX($O$4:$Z$323,$I249,S$2),0)+IF($J249&gt;0,INDEX($O$4:$Z$323,$J249,S$2),0)+IF($K249&gt;0,INDEX($O$4:$Z$323,$K249,S$2),0)+IF($L249&gt;0,INDEX($O$4:$Z$323,$L249,S$2),0))</f>
        <v>0</v>
      </c>
      <c r="AF249" s="259">
        <f>IF(AND(NOT(_incrementaisPassadas),
      OR(
       AND(_semanaAtual&gt;Prevs!I$6,_tipo="Semanal"),
       AND(_mes&gt;AF$2,_tipo="Mensal")
      )), 0,
IF($G249&gt;0,INDEX($O$4:$Z$323,$G249,T$2),0)+IF($H249&gt;0,INDEX($O$4:$Z$323,$H249,T$2),0)+IF($I249&gt;0,INDEX($O$4:$Z$323,$I249,T$2),0)+IF($J249&gt;0,INDEX($O$4:$Z$323,$J249,T$2),0)+IF($K249&gt;0,INDEX($O$4:$Z$323,$K249,T$2),0)+IF($L249&gt;0,INDEX($O$4:$Z$323,$L249,T$2),0))</f>
        <v>0</v>
      </c>
      <c r="AG249" s="259">
        <f>IF(AND(NOT(_incrementaisPassadas),
      OR(
       AND(_semanaAtual&gt;Prevs!J$6,_tipo="Semanal"),
       AND(_mes&gt;AG$2,_tipo="Mensal")
      )), 0,
IF($G249&gt;0,INDEX($O$4:$Z$323,$G249,U$2),0)+IF($H249&gt;0,INDEX($O$4:$Z$323,$H249,U$2),0)+IF($I249&gt;0,INDEX($O$4:$Z$323,$I249,U$2),0)+IF($J249&gt;0,INDEX($O$4:$Z$323,$J249,U$2),0)+IF($K249&gt;0,INDEX($O$4:$Z$323,$K249,U$2),0)+IF($L249&gt;0,INDEX($O$4:$Z$323,$L249,U$2),0))</f>
        <v>0</v>
      </c>
      <c r="AH249" s="259">
        <f>IF(AND(NOT(_incrementaisPassadas),
      OR(
       AND(_semanaAtual&gt;Prevs!K$6,_tipo="Semanal"),
       AND(_mes&gt;AH$2,_tipo="Mensal")
      )), 0,
IF($G249&gt;0,INDEX($O$4:$Z$323,$G249,V$2),0)+IF($H249&gt;0,INDEX($O$4:$Z$323,$H249,V$2),0)+IF($I249&gt;0,INDEX($O$4:$Z$323,$I249,V$2),0)+IF($J249&gt;0,INDEX($O$4:$Z$323,$J249,V$2),0)+IF($K249&gt;0,INDEX($O$4:$Z$323,$K249,V$2),0)+IF($L249&gt;0,INDEX($O$4:$Z$323,$L249,V$2),0))</f>
        <v>0</v>
      </c>
      <c r="AI249" s="259">
        <f>IF(AND(NOT(_incrementaisPassadas),
      OR(
       AND(_semanaAtual&gt;Prevs!L$6,_tipo="Semanal"),
       AND(_mes&gt;AI$2,_tipo="Mensal")
      )), 0,
IF($G249&gt;0,INDEX($O$4:$Z$323,$G249,W$2),0)+IF($H249&gt;0,INDEX($O$4:$Z$323,$H249,W$2),0)+IF($I249&gt;0,INDEX($O$4:$Z$323,$I249,W$2),0)+IF($J249&gt;0,INDEX($O$4:$Z$323,$J249,W$2),0)+IF($K249&gt;0,INDEX($O$4:$Z$323,$K249,W$2),0)+IF($L249&gt;0,INDEX($O$4:$Z$323,$L249,W$2),0))</f>
        <v>0</v>
      </c>
      <c r="AJ249" s="259">
        <f>IF(AND(NOT(_incrementaisPassadas),
      OR(
       AND(_semanaAtual&gt;Prevs!M$6,_tipo="Semanal"),
       AND(_mes&gt;AJ$2,_tipo="Mensal")
      )), 0,
IF($G249&gt;0,INDEX($O$4:$Z$323,$G249,X$2),0)+IF($H249&gt;0,INDEX($O$4:$Z$323,$H249,X$2),0)+IF($I249&gt;0,INDEX($O$4:$Z$323,$I249,X$2),0)+IF($J249&gt;0,INDEX($O$4:$Z$323,$J249,X$2),0)+IF($K249&gt;0,INDEX($O$4:$Z$323,$K249,X$2),0)+IF($L249&gt;0,INDEX($O$4:$Z$323,$L249,X$2),0))</f>
        <v>0</v>
      </c>
      <c r="AK249" s="259">
        <f>IF(AND(NOT(_incrementaisPassadas),
      OR(
       AND(_semanaAtual&gt;Prevs!N$6,_tipo="Semanal"),
       AND(_mes&gt;AK$2,_tipo="Mensal")
      )), 0,
IF($G249&gt;0,INDEX($O$4:$Z$323,$G249,Y$2),0)+IF($H249&gt;0,INDEX($O$4:$Z$323,$H249,Y$2),0)+IF($I249&gt;0,INDEX($O$4:$Z$323,$I249,Y$2),0)+IF($J249&gt;0,INDEX($O$4:$Z$323,$J249,Y$2),0)+IF($K249&gt;0,INDEX($O$4:$Z$323,$K249,Y$2),0)+IF($L249&gt;0,INDEX($O$4:$Z$323,$L249,Y$2),0))</f>
        <v>0</v>
      </c>
      <c r="AL249" s="259">
        <f>IF(AND(NOT(_incrementaisPassadas),
      OR(
       AND(_semanaAtual&gt;Prevs!O$6,_tipo="Semanal"),
       AND(_mes&gt;AL$2,_tipo="Mensal")
      )), 0,
IF($G249&gt;0,INDEX($O$4:$Z$323,$G249,Z$2),0)+IF($H249&gt;0,INDEX($O$4:$Z$323,$H249,Z$2),0)+IF($I249&gt;0,INDEX($O$4:$Z$323,$I249,Z$2),0)+IF($J249&gt;0,INDEX($O$4:$Z$323,$J249,Z$2),0)+IF($K249&gt;0,INDEX($O$4:$Z$323,$K249,Z$2),0)+IF($L249&gt;0,INDEX($O$4:$Z$323,$L249,Z$2),0))</f>
        <v>0</v>
      </c>
      <c r="AM249" s="113">
        <f t="shared" si="36"/>
        <v>11454</v>
      </c>
      <c r="AN249">
        <f t="shared" si="37"/>
        <v>12270</v>
      </c>
      <c r="AO249">
        <f t="shared" si="38"/>
        <v>11703</v>
      </c>
      <c r="AP249">
        <f t="shared" si="39"/>
        <v>8984</v>
      </c>
      <c r="AQ249">
        <f t="shared" si="40"/>
        <v>6487</v>
      </c>
      <c r="AR249">
        <f t="shared" si="41"/>
        <v>5641</v>
      </c>
      <c r="AS249">
        <f t="shared" si="42"/>
        <v>4626</v>
      </c>
      <c r="AT249">
        <f t="shared" si="43"/>
        <v>3942</v>
      </c>
      <c r="AU249">
        <f t="shared" si="44"/>
        <v>3838</v>
      </c>
      <c r="AV249">
        <f t="shared" si="45"/>
        <v>4338</v>
      </c>
      <c r="AW249">
        <f t="shared" si="46"/>
        <v>5453</v>
      </c>
      <c r="AX249">
        <f t="shared" si="47"/>
        <v>8143</v>
      </c>
      <c r="BC249" s="259">
        <v>245</v>
      </c>
    </row>
    <row r="250" spans="1:56" hidden="1" x14ac:dyDescent="0.25">
      <c r="A250" s="113">
        <v>247</v>
      </c>
      <c r="B250" s="176" t="s">
        <v>643</v>
      </c>
      <c r="C250" s="113">
        <v>1931</v>
      </c>
      <c r="D250" s="113">
        <v>2013</v>
      </c>
      <c r="E250" s="177" t="s">
        <v>3</v>
      </c>
      <c r="F250" s="177" t="s">
        <v>408</v>
      </c>
      <c r="G250" s="357"/>
      <c r="H250" s="357"/>
      <c r="I250" s="357"/>
      <c r="J250" s="357"/>
      <c r="K250" s="357"/>
      <c r="L250" s="357"/>
      <c r="N250" s="113">
        <f>MATCH(A250,Entrada!$A$53:$A$372,0)</f>
        <v>247</v>
      </c>
      <c r="O250">
        <f>IF(NOT(ISNA($N250)),INDEX(Entrada!$C$53:$N$372,$N250,O$2),0)</f>
        <v>286</v>
      </c>
      <c r="P250">
        <f>IF(NOT(ISNA($N250)),INDEX(Entrada!$C$53:$N$372,$N250,P$2),0)</f>
        <v>318</v>
      </c>
      <c r="Q250">
        <f>IF(NOT(ISNA($N250)),INDEX(Entrada!$C$53:$N$372,$N250,Q$2),0)</f>
        <v>327</v>
      </c>
      <c r="R250">
        <f>IF(NOT(ISNA($N250)),INDEX(Entrada!$C$53:$N$372,$N250,R$2),0)</f>
        <v>252</v>
      </c>
      <c r="S250">
        <f>IF(NOT(ISNA($N250)),INDEX(Entrada!$C$53:$N$372,$N250,S$2),0)</f>
        <v>177</v>
      </c>
      <c r="T250">
        <f>IF(NOT(ISNA($N250)),INDEX(Entrada!$C$53:$N$372,$N250,T$2),0)</f>
        <v>139</v>
      </c>
      <c r="U250">
        <f>IF(NOT(ISNA($N250)),INDEX(Entrada!$C$53:$N$372,$N250,U$2),0)</f>
        <v>116</v>
      </c>
      <c r="V250" s="192">
        <f>IF(NOT(ISNA($N250)),INDEX(Entrada!$C$53:$N$372,$N250,V$2),0)</f>
        <v>101</v>
      </c>
      <c r="W250" s="192">
        <f>IF(NOT(ISNA($N250)),INDEX(Entrada!$C$53:$N$372,$N250,W$2),0)</f>
        <v>102</v>
      </c>
      <c r="X250" s="192">
        <f>IF(NOT(ISNA($N250)),INDEX(Entrada!$C$53:$N$372,$N250,X$2),0)</f>
        <v>126</v>
      </c>
      <c r="Y250" s="192">
        <f>IF(NOT(ISNA($N250)),INDEX(Entrada!$C$53:$N$372,$N250,Y$2),0)</f>
        <v>165</v>
      </c>
      <c r="Z250" s="192">
        <f>IF(NOT(ISNA($N250)),INDEX(Entrada!$C$53:$N$372,$N250,Z$2),0)</f>
        <v>231</v>
      </c>
      <c r="AA250" s="259">
        <f>IF(AND(NOT(_incrementaisPassadas),
      OR(
       AND(_semanaAtual&gt;Prevs!D$6,_tipo="Semanal"),
       AND(_mes&gt;AA$2,_tipo="Mensal")
      )), 0,
IF($G250&gt;0,INDEX($O$4:$Z$323,$G250,O$2),0)+IF($H250&gt;0,INDEX($O$4:$Z$323,$H250,O$2),0)+IF($I250&gt;0,INDEX($O$4:$Z$323,$I250,O$2),0)+IF($J250&gt;0,INDEX($O$4:$Z$323,$J250,O$2),0)+IF($K250&gt;0,INDEX($O$4:$Z$323,$K250,O$2),0)+IF($L250&gt;0,INDEX($O$4:$Z$323,$L250,O$2),0))</f>
        <v>0</v>
      </c>
      <c r="AB250" s="259">
        <f>IF(AND(NOT(_incrementaisPassadas),
      OR(
       AND(_semanaAtual&gt;Prevs!E$6,_tipo="Semanal"),
       AND(_mes&gt;AB$2,_tipo="Mensal")
      )), 0,
IF($G250&gt;0,INDEX($O$4:$Z$323,$G250,P$2),0)+IF($H250&gt;0,INDEX($O$4:$Z$323,$H250,P$2),0)+IF($I250&gt;0,INDEX($O$4:$Z$323,$I250,P$2),0)+IF($J250&gt;0,INDEX($O$4:$Z$323,$J250,P$2),0)+IF($K250&gt;0,INDEX($O$4:$Z$323,$K250,P$2),0)+IF($L250&gt;0,INDEX($O$4:$Z$323,$L250,P$2),0))</f>
        <v>0</v>
      </c>
      <c r="AC250" s="259">
        <f>IF(AND(NOT(_incrementaisPassadas),
      OR(
       AND(_semanaAtual&gt;Prevs!F$6,_tipo="Semanal"),
       AND(_mes&gt;AC$2,_tipo="Mensal")
      )), 0,
IF($G250&gt;0,INDEX($O$4:$Z$323,$G250,Q$2),0)+IF($H250&gt;0,INDEX($O$4:$Z$323,$H250,Q$2),0)+IF($I250&gt;0,INDEX($O$4:$Z$323,$I250,Q$2),0)+IF($J250&gt;0,INDEX($O$4:$Z$323,$J250,Q$2),0)+IF($K250&gt;0,INDEX($O$4:$Z$323,$K250,Q$2),0)+IF($L250&gt;0,INDEX($O$4:$Z$323,$L250,Q$2),0))</f>
        <v>0</v>
      </c>
      <c r="AD250" s="259">
        <f>IF(AND(NOT(_incrementaisPassadas),
      OR(
       AND(_semanaAtual&gt;Prevs!G$6,_tipo="Semanal"),
       AND(_mes&gt;AD$2,_tipo="Mensal")
      )), 0,
IF($G250&gt;0,INDEX($O$4:$Z$323,$G250,R$2),0)+IF($H250&gt;0,INDEX($O$4:$Z$323,$H250,R$2),0)+IF($I250&gt;0,INDEX($O$4:$Z$323,$I250,R$2),0)+IF($J250&gt;0,INDEX($O$4:$Z$323,$J250,R$2),0)+IF($K250&gt;0,INDEX($O$4:$Z$323,$K250,R$2),0)+IF($L250&gt;0,INDEX($O$4:$Z$323,$L250,R$2),0))</f>
        <v>0</v>
      </c>
      <c r="AE250" s="259">
        <f>IF(AND(NOT(_incrementaisPassadas),
      OR(
       AND(_semanaAtual&gt;Prevs!H$6,_tipo="Semanal"),
       AND(_mes&gt;AE$2,_tipo="Mensal")
      )), 0,
IF($G250&gt;0,INDEX($O$4:$Z$323,$G250,S$2),0)+IF($H250&gt;0,INDEX($O$4:$Z$323,$H250,S$2),0)+IF($I250&gt;0,INDEX($O$4:$Z$323,$I250,S$2),0)+IF($J250&gt;0,INDEX($O$4:$Z$323,$J250,S$2),0)+IF($K250&gt;0,INDEX($O$4:$Z$323,$K250,S$2),0)+IF($L250&gt;0,INDEX($O$4:$Z$323,$L250,S$2),0))</f>
        <v>0</v>
      </c>
      <c r="AF250" s="259">
        <f>IF(AND(NOT(_incrementaisPassadas),
      OR(
       AND(_semanaAtual&gt;Prevs!I$6,_tipo="Semanal"),
       AND(_mes&gt;AF$2,_tipo="Mensal")
      )), 0,
IF($G250&gt;0,INDEX($O$4:$Z$323,$G250,T$2),0)+IF($H250&gt;0,INDEX($O$4:$Z$323,$H250,T$2),0)+IF($I250&gt;0,INDEX($O$4:$Z$323,$I250,T$2),0)+IF($J250&gt;0,INDEX($O$4:$Z$323,$J250,T$2),0)+IF($K250&gt;0,INDEX($O$4:$Z$323,$K250,T$2),0)+IF($L250&gt;0,INDEX($O$4:$Z$323,$L250,T$2),0))</f>
        <v>0</v>
      </c>
      <c r="AG250" s="259">
        <f>IF(AND(NOT(_incrementaisPassadas),
      OR(
       AND(_semanaAtual&gt;Prevs!J$6,_tipo="Semanal"),
       AND(_mes&gt;AG$2,_tipo="Mensal")
      )), 0,
IF($G250&gt;0,INDEX($O$4:$Z$323,$G250,U$2),0)+IF($H250&gt;0,INDEX($O$4:$Z$323,$H250,U$2),0)+IF($I250&gt;0,INDEX($O$4:$Z$323,$I250,U$2),0)+IF($J250&gt;0,INDEX($O$4:$Z$323,$J250,U$2),0)+IF($K250&gt;0,INDEX($O$4:$Z$323,$K250,U$2),0)+IF($L250&gt;0,INDEX($O$4:$Z$323,$L250,U$2),0))</f>
        <v>0</v>
      </c>
      <c r="AH250" s="259">
        <f>IF(AND(NOT(_incrementaisPassadas),
      OR(
       AND(_semanaAtual&gt;Prevs!K$6,_tipo="Semanal"),
       AND(_mes&gt;AH$2,_tipo="Mensal")
      )), 0,
IF($G250&gt;0,INDEX($O$4:$Z$323,$G250,V$2),0)+IF($H250&gt;0,INDEX($O$4:$Z$323,$H250,V$2),0)+IF($I250&gt;0,INDEX($O$4:$Z$323,$I250,V$2),0)+IF($J250&gt;0,INDEX($O$4:$Z$323,$J250,V$2),0)+IF($K250&gt;0,INDEX($O$4:$Z$323,$K250,V$2),0)+IF($L250&gt;0,INDEX($O$4:$Z$323,$L250,V$2),0))</f>
        <v>0</v>
      </c>
      <c r="AI250" s="259">
        <f>IF(AND(NOT(_incrementaisPassadas),
      OR(
       AND(_semanaAtual&gt;Prevs!L$6,_tipo="Semanal"),
       AND(_mes&gt;AI$2,_tipo="Mensal")
      )), 0,
IF($G250&gt;0,INDEX($O$4:$Z$323,$G250,W$2),0)+IF($H250&gt;0,INDEX($O$4:$Z$323,$H250,W$2),0)+IF($I250&gt;0,INDEX($O$4:$Z$323,$I250,W$2),0)+IF($J250&gt;0,INDEX($O$4:$Z$323,$J250,W$2),0)+IF($K250&gt;0,INDEX($O$4:$Z$323,$K250,W$2),0)+IF($L250&gt;0,INDEX($O$4:$Z$323,$L250,W$2),0))</f>
        <v>0</v>
      </c>
      <c r="AJ250" s="259">
        <f>IF(AND(NOT(_incrementaisPassadas),
      OR(
       AND(_semanaAtual&gt;Prevs!M$6,_tipo="Semanal"),
       AND(_mes&gt;AJ$2,_tipo="Mensal")
      )), 0,
IF($G250&gt;0,INDEX($O$4:$Z$323,$G250,X$2),0)+IF($H250&gt;0,INDEX($O$4:$Z$323,$H250,X$2),0)+IF($I250&gt;0,INDEX($O$4:$Z$323,$I250,X$2),0)+IF($J250&gt;0,INDEX($O$4:$Z$323,$J250,X$2),0)+IF($K250&gt;0,INDEX($O$4:$Z$323,$K250,X$2),0)+IF($L250&gt;0,INDEX($O$4:$Z$323,$L250,X$2),0))</f>
        <v>0</v>
      </c>
      <c r="AK250" s="259">
        <f>IF(AND(NOT(_incrementaisPassadas),
      OR(
       AND(_semanaAtual&gt;Prevs!N$6,_tipo="Semanal"),
       AND(_mes&gt;AK$2,_tipo="Mensal")
      )), 0,
IF($G250&gt;0,INDEX($O$4:$Z$323,$G250,Y$2),0)+IF($H250&gt;0,INDEX($O$4:$Z$323,$H250,Y$2),0)+IF($I250&gt;0,INDEX($O$4:$Z$323,$I250,Y$2),0)+IF($J250&gt;0,INDEX($O$4:$Z$323,$J250,Y$2),0)+IF($K250&gt;0,INDEX($O$4:$Z$323,$K250,Y$2),0)+IF($L250&gt;0,INDEX($O$4:$Z$323,$L250,Y$2),0))</f>
        <v>0</v>
      </c>
      <c r="AL250" s="259">
        <f>IF(AND(NOT(_incrementaisPassadas),
      OR(
       AND(_semanaAtual&gt;Prevs!O$6,_tipo="Semanal"),
       AND(_mes&gt;AL$2,_tipo="Mensal")
      )), 0,
IF($G250&gt;0,INDEX($O$4:$Z$323,$G250,Z$2),0)+IF($H250&gt;0,INDEX($O$4:$Z$323,$H250,Z$2),0)+IF($I250&gt;0,INDEX($O$4:$Z$323,$I250,Z$2),0)+IF($J250&gt;0,INDEX($O$4:$Z$323,$J250,Z$2),0)+IF($K250&gt;0,INDEX($O$4:$Z$323,$K250,Z$2),0)+IF($L250&gt;0,INDEX($O$4:$Z$323,$L250,Z$2),0))</f>
        <v>0</v>
      </c>
      <c r="AM250" s="113">
        <f t="shared" si="36"/>
        <v>286</v>
      </c>
      <c r="AN250">
        <f t="shared" si="37"/>
        <v>318</v>
      </c>
      <c r="AO250">
        <f t="shared" si="38"/>
        <v>327</v>
      </c>
      <c r="AP250">
        <f t="shared" si="39"/>
        <v>252</v>
      </c>
      <c r="AQ250">
        <f t="shared" si="40"/>
        <v>177</v>
      </c>
      <c r="AR250">
        <f t="shared" si="41"/>
        <v>139</v>
      </c>
      <c r="AS250">
        <f t="shared" si="42"/>
        <v>116</v>
      </c>
      <c r="AT250">
        <f t="shared" si="43"/>
        <v>101</v>
      </c>
      <c r="AU250">
        <f t="shared" si="44"/>
        <v>102</v>
      </c>
      <c r="AV250">
        <f t="shared" si="45"/>
        <v>126</v>
      </c>
      <c r="AW250">
        <f t="shared" si="46"/>
        <v>165</v>
      </c>
      <c r="AX250">
        <f t="shared" si="47"/>
        <v>231</v>
      </c>
    </row>
    <row r="251" spans="1:56" hidden="1" x14ac:dyDescent="0.25">
      <c r="A251" s="113">
        <v>248</v>
      </c>
      <c r="B251" s="176" t="s">
        <v>644</v>
      </c>
      <c r="C251" s="113">
        <v>1931</v>
      </c>
      <c r="D251" s="113">
        <v>2013</v>
      </c>
      <c r="E251" s="177" t="s">
        <v>3</v>
      </c>
      <c r="F251" s="177" t="s">
        <v>408</v>
      </c>
      <c r="G251" s="357"/>
      <c r="H251" s="357"/>
      <c r="I251" s="357"/>
      <c r="J251" s="357"/>
      <c r="K251" s="357"/>
      <c r="L251" s="357"/>
      <c r="N251" s="113">
        <f>MATCH(A251,Entrada!$A$53:$A$372,0)</f>
        <v>248</v>
      </c>
      <c r="O251">
        <f>IF(NOT(ISNA($N251)),INDEX(Entrada!$C$53:$N$372,$N251,O$2),0)</f>
        <v>297</v>
      </c>
      <c r="P251">
        <f>IF(NOT(ISNA($N251)),INDEX(Entrada!$C$53:$N$372,$N251,P$2),0)</f>
        <v>331</v>
      </c>
      <c r="Q251">
        <f>IF(NOT(ISNA($N251)),INDEX(Entrada!$C$53:$N$372,$N251,Q$2),0)</f>
        <v>340</v>
      </c>
      <c r="R251">
        <f>IF(NOT(ISNA($N251)),INDEX(Entrada!$C$53:$N$372,$N251,R$2),0)</f>
        <v>262</v>
      </c>
      <c r="S251">
        <f>IF(NOT(ISNA($N251)),INDEX(Entrada!$C$53:$N$372,$N251,S$2),0)</f>
        <v>184</v>
      </c>
      <c r="T251">
        <f>IF(NOT(ISNA($N251)),INDEX(Entrada!$C$53:$N$372,$N251,T$2),0)</f>
        <v>145</v>
      </c>
      <c r="U251">
        <f>IF(NOT(ISNA($N251)),INDEX(Entrada!$C$53:$N$372,$N251,U$2),0)</f>
        <v>120</v>
      </c>
      <c r="V251" s="192">
        <f>IF(NOT(ISNA($N251)),INDEX(Entrada!$C$53:$N$372,$N251,V$2),0)</f>
        <v>105</v>
      </c>
      <c r="W251" s="192">
        <f>IF(NOT(ISNA($N251)),INDEX(Entrada!$C$53:$N$372,$N251,W$2),0)</f>
        <v>107</v>
      </c>
      <c r="X251" s="192">
        <f>IF(NOT(ISNA($N251)),INDEX(Entrada!$C$53:$N$372,$N251,X$2),0)</f>
        <v>131</v>
      </c>
      <c r="Y251" s="192">
        <f>IF(NOT(ISNA($N251)),INDEX(Entrada!$C$53:$N$372,$N251,Y$2),0)</f>
        <v>171</v>
      </c>
      <c r="Z251" s="192">
        <f>IF(NOT(ISNA($N251)),INDEX(Entrada!$C$53:$N$372,$N251,Z$2),0)</f>
        <v>240</v>
      </c>
      <c r="AA251" s="259">
        <f>IF(AND(NOT(_incrementaisPassadas),
      OR(
       AND(_semanaAtual&gt;Prevs!D$6,_tipo="Semanal"),
       AND(_mes&gt;AA$2,_tipo="Mensal")
      )), 0,
IF($G251&gt;0,INDEX($O$4:$Z$323,$G251,O$2),0)+IF($H251&gt;0,INDEX($O$4:$Z$323,$H251,O$2),0)+IF($I251&gt;0,INDEX($O$4:$Z$323,$I251,O$2),0)+IF($J251&gt;0,INDEX($O$4:$Z$323,$J251,O$2),0)+IF($K251&gt;0,INDEX($O$4:$Z$323,$K251,O$2),0)+IF($L251&gt;0,INDEX($O$4:$Z$323,$L251,O$2),0))</f>
        <v>0</v>
      </c>
      <c r="AB251" s="259">
        <f>IF(AND(NOT(_incrementaisPassadas),
      OR(
       AND(_semanaAtual&gt;Prevs!E$6,_tipo="Semanal"),
       AND(_mes&gt;AB$2,_tipo="Mensal")
      )), 0,
IF($G251&gt;0,INDEX($O$4:$Z$323,$G251,P$2),0)+IF($H251&gt;0,INDEX($O$4:$Z$323,$H251,P$2),0)+IF($I251&gt;0,INDEX($O$4:$Z$323,$I251,P$2),0)+IF($J251&gt;0,INDEX($O$4:$Z$323,$J251,P$2),0)+IF($K251&gt;0,INDEX($O$4:$Z$323,$K251,P$2),0)+IF($L251&gt;0,INDEX($O$4:$Z$323,$L251,P$2),0))</f>
        <v>0</v>
      </c>
      <c r="AC251" s="259">
        <f>IF(AND(NOT(_incrementaisPassadas),
      OR(
       AND(_semanaAtual&gt;Prevs!F$6,_tipo="Semanal"),
       AND(_mes&gt;AC$2,_tipo="Mensal")
      )), 0,
IF($G251&gt;0,INDEX($O$4:$Z$323,$G251,Q$2),0)+IF($H251&gt;0,INDEX($O$4:$Z$323,$H251,Q$2),0)+IF($I251&gt;0,INDEX($O$4:$Z$323,$I251,Q$2),0)+IF($J251&gt;0,INDEX($O$4:$Z$323,$J251,Q$2),0)+IF($K251&gt;0,INDEX($O$4:$Z$323,$K251,Q$2),0)+IF($L251&gt;0,INDEX($O$4:$Z$323,$L251,Q$2),0))</f>
        <v>0</v>
      </c>
      <c r="AD251" s="259">
        <f>IF(AND(NOT(_incrementaisPassadas),
      OR(
       AND(_semanaAtual&gt;Prevs!G$6,_tipo="Semanal"),
       AND(_mes&gt;AD$2,_tipo="Mensal")
      )), 0,
IF($G251&gt;0,INDEX($O$4:$Z$323,$G251,R$2),0)+IF($H251&gt;0,INDEX($O$4:$Z$323,$H251,R$2),0)+IF($I251&gt;0,INDEX($O$4:$Z$323,$I251,R$2),0)+IF($J251&gt;0,INDEX($O$4:$Z$323,$J251,R$2),0)+IF($K251&gt;0,INDEX($O$4:$Z$323,$K251,R$2),0)+IF($L251&gt;0,INDEX($O$4:$Z$323,$L251,R$2),0))</f>
        <v>0</v>
      </c>
      <c r="AE251" s="259">
        <f>IF(AND(NOT(_incrementaisPassadas),
      OR(
       AND(_semanaAtual&gt;Prevs!H$6,_tipo="Semanal"),
       AND(_mes&gt;AE$2,_tipo="Mensal")
      )), 0,
IF($G251&gt;0,INDEX($O$4:$Z$323,$G251,S$2),0)+IF($H251&gt;0,INDEX($O$4:$Z$323,$H251,S$2),0)+IF($I251&gt;0,INDEX($O$4:$Z$323,$I251,S$2),0)+IF($J251&gt;0,INDEX($O$4:$Z$323,$J251,S$2),0)+IF($K251&gt;0,INDEX($O$4:$Z$323,$K251,S$2),0)+IF($L251&gt;0,INDEX($O$4:$Z$323,$L251,S$2),0))</f>
        <v>0</v>
      </c>
      <c r="AF251" s="259">
        <f>IF(AND(NOT(_incrementaisPassadas),
      OR(
       AND(_semanaAtual&gt;Prevs!I$6,_tipo="Semanal"),
       AND(_mes&gt;AF$2,_tipo="Mensal")
      )), 0,
IF($G251&gt;0,INDEX($O$4:$Z$323,$G251,T$2),0)+IF($H251&gt;0,INDEX($O$4:$Z$323,$H251,T$2),0)+IF($I251&gt;0,INDEX($O$4:$Z$323,$I251,T$2),0)+IF($J251&gt;0,INDEX($O$4:$Z$323,$J251,T$2),0)+IF($K251&gt;0,INDEX($O$4:$Z$323,$K251,T$2),0)+IF($L251&gt;0,INDEX($O$4:$Z$323,$L251,T$2),0))</f>
        <v>0</v>
      </c>
      <c r="AG251" s="259">
        <f>IF(AND(NOT(_incrementaisPassadas),
      OR(
       AND(_semanaAtual&gt;Prevs!J$6,_tipo="Semanal"),
       AND(_mes&gt;AG$2,_tipo="Mensal")
      )), 0,
IF($G251&gt;0,INDEX($O$4:$Z$323,$G251,U$2),0)+IF($H251&gt;0,INDEX($O$4:$Z$323,$H251,U$2),0)+IF($I251&gt;0,INDEX($O$4:$Z$323,$I251,U$2),0)+IF($J251&gt;0,INDEX($O$4:$Z$323,$J251,U$2),0)+IF($K251&gt;0,INDEX($O$4:$Z$323,$K251,U$2),0)+IF($L251&gt;0,INDEX($O$4:$Z$323,$L251,U$2),0))</f>
        <v>0</v>
      </c>
      <c r="AH251" s="259">
        <f>IF(AND(NOT(_incrementaisPassadas),
      OR(
       AND(_semanaAtual&gt;Prevs!K$6,_tipo="Semanal"),
       AND(_mes&gt;AH$2,_tipo="Mensal")
      )), 0,
IF($G251&gt;0,INDEX($O$4:$Z$323,$G251,V$2),0)+IF($H251&gt;0,INDEX($O$4:$Z$323,$H251,V$2),0)+IF($I251&gt;0,INDEX($O$4:$Z$323,$I251,V$2),0)+IF($J251&gt;0,INDEX($O$4:$Z$323,$J251,V$2),0)+IF($K251&gt;0,INDEX($O$4:$Z$323,$K251,V$2),0)+IF($L251&gt;0,INDEX($O$4:$Z$323,$L251,V$2),0))</f>
        <v>0</v>
      </c>
      <c r="AI251" s="259">
        <f>IF(AND(NOT(_incrementaisPassadas),
      OR(
       AND(_semanaAtual&gt;Prevs!L$6,_tipo="Semanal"),
       AND(_mes&gt;AI$2,_tipo="Mensal")
      )), 0,
IF($G251&gt;0,INDEX($O$4:$Z$323,$G251,W$2),0)+IF($H251&gt;0,INDEX($O$4:$Z$323,$H251,W$2),0)+IF($I251&gt;0,INDEX($O$4:$Z$323,$I251,W$2),0)+IF($J251&gt;0,INDEX($O$4:$Z$323,$J251,W$2),0)+IF($K251&gt;0,INDEX($O$4:$Z$323,$K251,W$2),0)+IF($L251&gt;0,INDEX($O$4:$Z$323,$L251,W$2),0))</f>
        <v>0</v>
      </c>
      <c r="AJ251" s="259">
        <f>IF(AND(NOT(_incrementaisPassadas),
      OR(
       AND(_semanaAtual&gt;Prevs!M$6,_tipo="Semanal"),
       AND(_mes&gt;AJ$2,_tipo="Mensal")
      )), 0,
IF($G251&gt;0,INDEX($O$4:$Z$323,$G251,X$2),0)+IF($H251&gt;0,INDEX($O$4:$Z$323,$H251,X$2),0)+IF($I251&gt;0,INDEX($O$4:$Z$323,$I251,X$2),0)+IF($J251&gt;0,INDEX($O$4:$Z$323,$J251,X$2),0)+IF($K251&gt;0,INDEX($O$4:$Z$323,$K251,X$2),0)+IF($L251&gt;0,INDEX($O$4:$Z$323,$L251,X$2),0))</f>
        <v>0</v>
      </c>
      <c r="AK251" s="259">
        <f>IF(AND(NOT(_incrementaisPassadas),
      OR(
       AND(_semanaAtual&gt;Prevs!N$6,_tipo="Semanal"),
       AND(_mes&gt;AK$2,_tipo="Mensal")
      )), 0,
IF($G251&gt;0,INDEX($O$4:$Z$323,$G251,Y$2),0)+IF($H251&gt;0,INDEX($O$4:$Z$323,$H251,Y$2),0)+IF($I251&gt;0,INDEX($O$4:$Z$323,$I251,Y$2),0)+IF($J251&gt;0,INDEX($O$4:$Z$323,$J251,Y$2),0)+IF($K251&gt;0,INDEX($O$4:$Z$323,$K251,Y$2),0)+IF($L251&gt;0,INDEX($O$4:$Z$323,$L251,Y$2),0))</f>
        <v>0</v>
      </c>
      <c r="AL251" s="259">
        <f>IF(AND(NOT(_incrementaisPassadas),
      OR(
       AND(_semanaAtual&gt;Prevs!O$6,_tipo="Semanal"),
       AND(_mes&gt;AL$2,_tipo="Mensal")
      )), 0,
IF($G251&gt;0,INDEX($O$4:$Z$323,$G251,Z$2),0)+IF($H251&gt;0,INDEX($O$4:$Z$323,$H251,Z$2),0)+IF($I251&gt;0,INDEX($O$4:$Z$323,$I251,Z$2),0)+IF($J251&gt;0,INDEX($O$4:$Z$323,$J251,Z$2),0)+IF($K251&gt;0,INDEX($O$4:$Z$323,$K251,Z$2),0)+IF($L251&gt;0,INDEX($O$4:$Z$323,$L251,Z$2),0))</f>
        <v>0</v>
      </c>
      <c r="AM251" s="113">
        <f t="shared" si="36"/>
        <v>297</v>
      </c>
      <c r="AN251">
        <f t="shared" si="37"/>
        <v>331</v>
      </c>
      <c r="AO251">
        <f t="shared" si="38"/>
        <v>340</v>
      </c>
      <c r="AP251">
        <f t="shared" si="39"/>
        <v>262</v>
      </c>
      <c r="AQ251">
        <f t="shared" si="40"/>
        <v>184</v>
      </c>
      <c r="AR251">
        <f t="shared" si="41"/>
        <v>145</v>
      </c>
      <c r="AS251">
        <f t="shared" si="42"/>
        <v>120</v>
      </c>
      <c r="AT251">
        <f t="shared" si="43"/>
        <v>105</v>
      </c>
      <c r="AU251">
        <f t="shared" si="44"/>
        <v>107</v>
      </c>
      <c r="AV251">
        <f t="shared" si="45"/>
        <v>131</v>
      </c>
      <c r="AW251">
        <f t="shared" si="46"/>
        <v>171</v>
      </c>
      <c r="AX251">
        <f t="shared" si="47"/>
        <v>240</v>
      </c>
      <c r="BC251" s="259">
        <v>247</v>
      </c>
    </row>
    <row r="252" spans="1:56" hidden="1" x14ac:dyDescent="0.25">
      <c r="A252" s="113">
        <v>249</v>
      </c>
      <c r="B252" s="176" t="s">
        <v>645</v>
      </c>
      <c r="C252" s="113">
        <v>1931</v>
      </c>
      <c r="D252" s="113">
        <v>2013</v>
      </c>
      <c r="E252" s="177" t="s">
        <v>5</v>
      </c>
      <c r="F252" s="177" t="s">
        <v>307</v>
      </c>
      <c r="G252" s="357"/>
      <c r="H252" s="357"/>
      <c r="I252" s="357"/>
      <c r="J252" s="357"/>
      <c r="K252" s="357"/>
      <c r="L252" s="357"/>
      <c r="N252" s="113">
        <f>MATCH(A252,Entrada!$A$53:$A$372,0)</f>
        <v>249</v>
      </c>
      <c r="O252">
        <f>IF(NOT(ISNA($N252)),INDEX(Entrada!$C$53:$N$372,$N252,O$2),0)</f>
        <v>518</v>
      </c>
      <c r="P252">
        <f>IF(NOT(ISNA($N252)),INDEX(Entrada!$C$53:$N$372,$N252,P$2),0)</f>
        <v>551</v>
      </c>
      <c r="Q252">
        <f>IF(NOT(ISNA($N252)),INDEX(Entrada!$C$53:$N$372,$N252,Q$2),0)</f>
        <v>459</v>
      </c>
      <c r="R252">
        <f>IF(NOT(ISNA($N252)),INDEX(Entrada!$C$53:$N$372,$N252,R$2),0)</f>
        <v>330</v>
      </c>
      <c r="S252">
        <f>IF(NOT(ISNA($N252)),INDEX(Entrada!$C$53:$N$372,$N252,S$2),0)</f>
        <v>306</v>
      </c>
      <c r="T252">
        <f>IF(NOT(ISNA($N252)),INDEX(Entrada!$C$53:$N$372,$N252,T$2),0)</f>
        <v>322</v>
      </c>
      <c r="U252">
        <f>IF(NOT(ISNA($N252)),INDEX(Entrada!$C$53:$N$372,$N252,U$2),0)</f>
        <v>283</v>
      </c>
      <c r="V252" s="192">
        <f>IF(NOT(ISNA($N252)),INDEX(Entrada!$C$53:$N$372,$N252,V$2),0)</f>
        <v>233</v>
      </c>
      <c r="W252" s="192">
        <f>IF(NOT(ISNA($N252)),INDEX(Entrada!$C$53:$N$372,$N252,W$2),0)</f>
        <v>263</v>
      </c>
      <c r="X252" s="192">
        <f>IF(NOT(ISNA($N252)),INDEX(Entrada!$C$53:$N$372,$N252,X$2),0)</f>
        <v>312</v>
      </c>
      <c r="Y252" s="192">
        <f>IF(NOT(ISNA($N252)),INDEX(Entrada!$C$53:$N$372,$N252,Y$2),0)</f>
        <v>292</v>
      </c>
      <c r="Z252" s="192">
        <f>IF(NOT(ISNA($N252)),INDEX(Entrada!$C$53:$N$372,$N252,Z$2),0)</f>
        <v>359</v>
      </c>
      <c r="AA252" s="259">
        <f>IF(AND(NOT(_incrementaisPassadas),
      OR(
       AND(_semanaAtual&gt;Prevs!D$6,_tipo="Semanal"),
       AND(_mes&gt;AA$2,_tipo="Mensal")
      )), 0,
IF($G252&gt;0,INDEX($O$4:$Z$323,$G252,O$2),0)+IF($H252&gt;0,INDEX($O$4:$Z$323,$H252,O$2),0)+IF($I252&gt;0,INDEX($O$4:$Z$323,$I252,O$2),0)+IF($J252&gt;0,INDEX($O$4:$Z$323,$J252,O$2),0)+IF($K252&gt;0,INDEX($O$4:$Z$323,$K252,O$2),0)+IF($L252&gt;0,INDEX($O$4:$Z$323,$L252,O$2),0))</f>
        <v>0</v>
      </c>
      <c r="AB252" s="259">
        <f>IF(AND(NOT(_incrementaisPassadas),
      OR(
       AND(_semanaAtual&gt;Prevs!E$6,_tipo="Semanal"),
       AND(_mes&gt;AB$2,_tipo="Mensal")
      )), 0,
IF($G252&gt;0,INDEX($O$4:$Z$323,$G252,P$2),0)+IF($H252&gt;0,INDEX($O$4:$Z$323,$H252,P$2),0)+IF($I252&gt;0,INDEX($O$4:$Z$323,$I252,P$2),0)+IF($J252&gt;0,INDEX($O$4:$Z$323,$J252,P$2),0)+IF($K252&gt;0,INDEX($O$4:$Z$323,$K252,P$2),0)+IF($L252&gt;0,INDEX($O$4:$Z$323,$L252,P$2),0))</f>
        <v>0</v>
      </c>
      <c r="AC252" s="259">
        <f>IF(AND(NOT(_incrementaisPassadas),
      OR(
       AND(_semanaAtual&gt;Prevs!F$6,_tipo="Semanal"),
       AND(_mes&gt;AC$2,_tipo="Mensal")
      )), 0,
IF($G252&gt;0,INDEX($O$4:$Z$323,$G252,Q$2),0)+IF($H252&gt;0,INDEX($O$4:$Z$323,$H252,Q$2),0)+IF($I252&gt;0,INDEX($O$4:$Z$323,$I252,Q$2),0)+IF($J252&gt;0,INDEX($O$4:$Z$323,$J252,Q$2),0)+IF($K252&gt;0,INDEX($O$4:$Z$323,$K252,Q$2),0)+IF($L252&gt;0,INDEX($O$4:$Z$323,$L252,Q$2),0))</f>
        <v>0</v>
      </c>
      <c r="AD252" s="259">
        <f>IF(AND(NOT(_incrementaisPassadas),
      OR(
       AND(_semanaAtual&gt;Prevs!G$6,_tipo="Semanal"),
       AND(_mes&gt;AD$2,_tipo="Mensal")
      )), 0,
IF($G252&gt;0,INDEX($O$4:$Z$323,$G252,R$2),0)+IF($H252&gt;0,INDEX($O$4:$Z$323,$H252,R$2),0)+IF($I252&gt;0,INDEX($O$4:$Z$323,$I252,R$2),0)+IF($J252&gt;0,INDEX($O$4:$Z$323,$J252,R$2),0)+IF($K252&gt;0,INDEX($O$4:$Z$323,$K252,R$2),0)+IF($L252&gt;0,INDEX($O$4:$Z$323,$L252,R$2),0))</f>
        <v>0</v>
      </c>
      <c r="AE252" s="259">
        <f>IF(AND(NOT(_incrementaisPassadas),
      OR(
       AND(_semanaAtual&gt;Prevs!H$6,_tipo="Semanal"),
       AND(_mes&gt;AE$2,_tipo="Mensal")
      )), 0,
IF($G252&gt;0,INDEX($O$4:$Z$323,$G252,S$2),0)+IF($H252&gt;0,INDEX($O$4:$Z$323,$H252,S$2),0)+IF($I252&gt;0,INDEX($O$4:$Z$323,$I252,S$2),0)+IF($J252&gt;0,INDEX($O$4:$Z$323,$J252,S$2),0)+IF($K252&gt;0,INDEX($O$4:$Z$323,$K252,S$2),0)+IF($L252&gt;0,INDEX($O$4:$Z$323,$L252,S$2),0))</f>
        <v>0</v>
      </c>
      <c r="AF252" s="259">
        <f>IF(AND(NOT(_incrementaisPassadas),
      OR(
       AND(_semanaAtual&gt;Prevs!I$6,_tipo="Semanal"),
       AND(_mes&gt;AF$2,_tipo="Mensal")
      )), 0,
IF($G252&gt;0,INDEX($O$4:$Z$323,$G252,T$2),0)+IF($H252&gt;0,INDEX($O$4:$Z$323,$H252,T$2),0)+IF($I252&gt;0,INDEX($O$4:$Z$323,$I252,T$2),0)+IF($J252&gt;0,INDEX($O$4:$Z$323,$J252,T$2),0)+IF($K252&gt;0,INDEX($O$4:$Z$323,$K252,T$2),0)+IF($L252&gt;0,INDEX($O$4:$Z$323,$L252,T$2),0))</f>
        <v>0</v>
      </c>
      <c r="AG252" s="259">
        <f>IF(AND(NOT(_incrementaisPassadas),
      OR(
       AND(_semanaAtual&gt;Prevs!J$6,_tipo="Semanal"),
       AND(_mes&gt;AG$2,_tipo="Mensal")
      )), 0,
IF($G252&gt;0,INDEX($O$4:$Z$323,$G252,U$2),0)+IF($H252&gt;0,INDEX($O$4:$Z$323,$H252,U$2),0)+IF($I252&gt;0,INDEX($O$4:$Z$323,$I252,U$2),0)+IF($J252&gt;0,INDEX($O$4:$Z$323,$J252,U$2),0)+IF($K252&gt;0,INDEX($O$4:$Z$323,$K252,U$2),0)+IF($L252&gt;0,INDEX($O$4:$Z$323,$L252,U$2),0))</f>
        <v>0</v>
      </c>
      <c r="AH252" s="259">
        <f>IF(AND(NOT(_incrementaisPassadas),
      OR(
       AND(_semanaAtual&gt;Prevs!K$6,_tipo="Semanal"),
       AND(_mes&gt;AH$2,_tipo="Mensal")
      )), 0,
IF($G252&gt;0,INDEX($O$4:$Z$323,$G252,V$2),0)+IF($H252&gt;0,INDEX($O$4:$Z$323,$H252,V$2),0)+IF($I252&gt;0,INDEX($O$4:$Z$323,$I252,V$2),0)+IF($J252&gt;0,INDEX($O$4:$Z$323,$J252,V$2),0)+IF($K252&gt;0,INDEX($O$4:$Z$323,$K252,V$2),0)+IF($L252&gt;0,INDEX($O$4:$Z$323,$L252,V$2),0))</f>
        <v>0</v>
      </c>
      <c r="AI252" s="259">
        <f>IF(AND(NOT(_incrementaisPassadas),
      OR(
       AND(_semanaAtual&gt;Prevs!L$6,_tipo="Semanal"),
       AND(_mes&gt;AI$2,_tipo="Mensal")
      )), 0,
IF($G252&gt;0,INDEX($O$4:$Z$323,$G252,W$2),0)+IF($H252&gt;0,INDEX($O$4:$Z$323,$H252,W$2),0)+IF($I252&gt;0,INDEX($O$4:$Z$323,$I252,W$2),0)+IF($J252&gt;0,INDEX($O$4:$Z$323,$J252,W$2),0)+IF($K252&gt;0,INDEX($O$4:$Z$323,$K252,W$2),0)+IF($L252&gt;0,INDEX($O$4:$Z$323,$L252,W$2),0))</f>
        <v>0</v>
      </c>
      <c r="AJ252" s="259">
        <f>IF(AND(NOT(_incrementaisPassadas),
      OR(
       AND(_semanaAtual&gt;Prevs!M$6,_tipo="Semanal"),
       AND(_mes&gt;AJ$2,_tipo="Mensal")
      )), 0,
IF($G252&gt;0,INDEX($O$4:$Z$323,$G252,X$2),0)+IF($H252&gt;0,INDEX($O$4:$Z$323,$H252,X$2),0)+IF($I252&gt;0,INDEX($O$4:$Z$323,$I252,X$2),0)+IF($J252&gt;0,INDEX($O$4:$Z$323,$J252,X$2),0)+IF($K252&gt;0,INDEX($O$4:$Z$323,$K252,X$2),0)+IF($L252&gt;0,INDEX($O$4:$Z$323,$L252,X$2),0))</f>
        <v>0</v>
      </c>
      <c r="AK252" s="259">
        <f>IF(AND(NOT(_incrementaisPassadas),
      OR(
       AND(_semanaAtual&gt;Prevs!N$6,_tipo="Semanal"),
       AND(_mes&gt;AK$2,_tipo="Mensal")
      )), 0,
IF($G252&gt;0,INDEX($O$4:$Z$323,$G252,Y$2),0)+IF($H252&gt;0,INDEX($O$4:$Z$323,$H252,Y$2),0)+IF($I252&gt;0,INDEX($O$4:$Z$323,$I252,Y$2),0)+IF($J252&gt;0,INDEX($O$4:$Z$323,$J252,Y$2),0)+IF($K252&gt;0,INDEX($O$4:$Z$323,$K252,Y$2),0)+IF($L252&gt;0,INDEX($O$4:$Z$323,$L252,Y$2),0))</f>
        <v>0</v>
      </c>
      <c r="AL252" s="259">
        <f>IF(AND(NOT(_incrementaisPassadas),
      OR(
       AND(_semanaAtual&gt;Prevs!O$6,_tipo="Semanal"),
       AND(_mes&gt;AL$2,_tipo="Mensal")
      )), 0,
IF($G252&gt;0,INDEX($O$4:$Z$323,$G252,Z$2),0)+IF($H252&gt;0,INDEX($O$4:$Z$323,$H252,Z$2),0)+IF($I252&gt;0,INDEX($O$4:$Z$323,$I252,Z$2),0)+IF($J252&gt;0,INDEX($O$4:$Z$323,$J252,Z$2),0)+IF($K252&gt;0,INDEX($O$4:$Z$323,$K252,Z$2),0)+IF($L252&gt;0,INDEX($O$4:$Z$323,$L252,Z$2),0))</f>
        <v>0</v>
      </c>
      <c r="AM252" s="113">
        <f t="shared" si="36"/>
        <v>518</v>
      </c>
      <c r="AN252">
        <f t="shared" si="37"/>
        <v>551</v>
      </c>
      <c r="AO252">
        <f t="shared" si="38"/>
        <v>459</v>
      </c>
      <c r="AP252">
        <f t="shared" si="39"/>
        <v>330</v>
      </c>
      <c r="AQ252">
        <f t="shared" si="40"/>
        <v>306</v>
      </c>
      <c r="AR252">
        <f t="shared" si="41"/>
        <v>322</v>
      </c>
      <c r="AS252">
        <f t="shared" si="42"/>
        <v>283</v>
      </c>
      <c r="AT252">
        <f t="shared" si="43"/>
        <v>233</v>
      </c>
      <c r="AU252">
        <f t="shared" si="44"/>
        <v>263</v>
      </c>
      <c r="AV252">
        <f t="shared" si="45"/>
        <v>312</v>
      </c>
      <c r="AW252">
        <f t="shared" si="46"/>
        <v>292</v>
      </c>
      <c r="AX252">
        <f t="shared" si="47"/>
        <v>359</v>
      </c>
      <c r="BC252" s="259">
        <v>49</v>
      </c>
    </row>
    <row r="253" spans="1:56" hidden="1" x14ac:dyDescent="0.25">
      <c r="A253" s="113">
        <v>250</v>
      </c>
      <c r="B253" s="176"/>
      <c r="C253" s="113">
        <v>0</v>
      </c>
      <c r="D253" s="113">
        <v>0</v>
      </c>
      <c r="E253" s="113" t="s">
        <v>686</v>
      </c>
      <c r="F253" s="113" t="s">
        <v>686</v>
      </c>
      <c r="G253" s="357"/>
      <c r="H253" s="357"/>
      <c r="I253" s="357"/>
      <c r="J253" s="357"/>
      <c r="K253" s="357"/>
      <c r="L253" s="357"/>
      <c r="N253" s="113">
        <f>MATCH(A253,Entrada!$A$53:$A$372,0)</f>
        <v>250</v>
      </c>
      <c r="O253">
        <f>IF(NOT(ISNA($N253)),INDEX(Entrada!$C$53:$N$372,$N253,O$2),0)</f>
        <v>0</v>
      </c>
      <c r="P253">
        <f>IF(NOT(ISNA($N253)),INDEX(Entrada!$C$53:$N$372,$N253,P$2),0)</f>
        <v>0</v>
      </c>
      <c r="Q253">
        <f>IF(NOT(ISNA($N253)),INDEX(Entrada!$C$53:$N$372,$N253,Q$2),0)</f>
        <v>0</v>
      </c>
      <c r="R253">
        <f>IF(NOT(ISNA($N253)),INDEX(Entrada!$C$53:$N$372,$N253,R$2),0)</f>
        <v>0</v>
      </c>
      <c r="S253">
        <f>IF(NOT(ISNA($N253)),INDEX(Entrada!$C$53:$N$372,$N253,S$2),0)</f>
        <v>0</v>
      </c>
      <c r="T253">
        <f>IF(NOT(ISNA($N253)),INDEX(Entrada!$C$53:$N$372,$N253,T$2),0)</f>
        <v>0</v>
      </c>
      <c r="U253">
        <f>IF(NOT(ISNA($N253)),INDEX(Entrada!$C$53:$N$372,$N253,U$2),0)</f>
        <v>0</v>
      </c>
      <c r="V253" s="192">
        <f>IF(NOT(ISNA($N253)),INDEX(Entrada!$C$53:$N$372,$N253,V$2),0)</f>
        <v>0</v>
      </c>
      <c r="W253" s="192">
        <f>IF(NOT(ISNA($N253)),INDEX(Entrada!$C$53:$N$372,$N253,W$2),0)</f>
        <v>0</v>
      </c>
      <c r="X253" s="192">
        <f>IF(NOT(ISNA($N253)),INDEX(Entrada!$C$53:$N$372,$N253,X$2),0)</f>
        <v>0</v>
      </c>
      <c r="Y253" s="192">
        <f>IF(NOT(ISNA($N253)),INDEX(Entrada!$C$53:$N$372,$N253,Y$2),0)</f>
        <v>0</v>
      </c>
      <c r="Z253" s="192">
        <f>IF(NOT(ISNA($N253)),INDEX(Entrada!$C$53:$N$372,$N253,Z$2),0)</f>
        <v>0</v>
      </c>
      <c r="AA253" s="259">
        <f>IF(AND(NOT(_incrementaisPassadas),
      OR(
       AND(_semanaAtual&gt;Prevs!D$6,_tipo="Semanal"),
       AND(_mes&gt;AA$2,_tipo="Mensal")
      )), 0,
IF($G253&gt;0,INDEX($O$4:$Z$323,$G253,O$2),0)+IF($H253&gt;0,INDEX($O$4:$Z$323,$H253,O$2),0)+IF($I253&gt;0,INDEX($O$4:$Z$323,$I253,O$2),0)+IF($J253&gt;0,INDEX($O$4:$Z$323,$J253,O$2),0)+IF($K253&gt;0,INDEX($O$4:$Z$323,$K253,O$2),0)+IF($L253&gt;0,INDEX($O$4:$Z$323,$L253,O$2),0))</f>
        <v>0</v>
      </c>
      <c r="AB253" s="259">
        <f>IF(AND(NOT(_incrementaisPassadas),
      OR(
       AND(_semanaAtual&gt;Prevs!E$6,_tipo="Semanal"),
       AND(_mes&gt;AB$2,_tipo="Mensal")
      )), 0,
IF($G253&gt;0,INDEX($O$4:$Z$323,$G253,P$2),0)+IF($H253&gt;0,INDEX($O$4:$Z$323,$H253,P$2),0)+IF($I253&gt;0,INDEX($O$4:$Z$323,$I253,P$2),0)+IF($J253&gt;0,INDEX($O$4:$Z$323,$J253,P$2),0)+IF($K253&gt;0,INDEX($O$4:$Z$323,$K253,P$2),0)+IF($L253&gt;0,INDEX($O$4:$Z$323,$L253,P$2),0))</f>
        <v>0</v>
      </c>
      <c r="AC253" s="259">
        <f>IF(AND(NOT(_incrementaisPassadas),
      OR(
       AND(_semanaAtual&gt;Prevs!F$6,_tipo="Semanal"),
       AND(_mes&gt;AC$2,_tipo="Mensal")
      )), 0,
IF($G253&gt;0,INDEX($O$4:$Z$323,$G253,Q$2),0)+IF($H253&gt;0,INDEX($O$4:$Z$323,$H253,Q$2),0)+IF($I253&gt;0,INDEX($O$4:$Z$323,$I253,Q$2),0)+IF($J253&gt;0,INDEX($O$4:$Z$323,$J253,Q$2),0)+IF($K253&gt;0,INDEX($O$4:$Z$323,$K253,Q$2),0)+IF($L253&gt;0,INDEX($O$4:$Z$323,$L253,Q$2),0))</f>
        <v>0</v>
      </c>
      <c r="AD253" s="259">
        <f>IF(AND(NOT(_incrementaisPassadas),
      OR(
       AND(_semanaAtual&gt;Prevs!G$6,_tipo="Semanal"),
       AND(_mes&gt;AD$2,_tipo="Mensal")
      )), 0,
IF($G253&gt;0,INDEX($O$4:$Z$323,$G253,R$2),0)+IF($H253&gt;0,INDEX($O$4:$Z$323,$H253,R$2),0)+IF($I253&gt;0,INDEX($O$4:$Z$323,$I253,R$2),0)+IF($J253&gt;0,INDEX($O$4:$Z$323,$J253,R$2),0)+IF($K253&gt;0,INDEX($O$4:$Z$323,$K253,R$2),0)+IF($L253&gt;0,INDEX($O$4:$Z$323,$L253,R$2),0))</f>
        <v>0</v>
      </c>
      <c r="AE253" s="259">
        <f>IF(AND(NOT(_incrementaisPassadas),
      OR(
       AND(_semanaAtual&gt;Prevs!H$6,_tipo="Semanal"),
       AND(_mes&gt;AE$2,_tipo="Mensal")
      )), 0,
IF($G253&gt;0,INDEX($O$4:$Z$323,$G253,S$2),0)+IF($H253&gt;0,INDEX($O$4:$Z$323,$H253,S$2),0)+IF($I253&gt;0,INDEX($O$4:$Z$323,$I253,S$2),0)+IF($J253&gt;0,INDEX($O$4:$Z$323,$J253,S$2),0)+IF($K253&gt;0,INDEX($O$4:$Z$323,$K253,S$2),0)+IF($L253&gt;0,INDEX($O$4:$Z$323,$L253,S$2),0))</f>
        <v>0</v>
      </c>
      <c r="AF253" s="259">
        <f>IF(AND(NOT(_incrementaisPassadas),
      OR(
       AND(_semanaAtual&gt;Prevs!I$6,_tipo="Semanal"),
       AND(_mes&gt;AF$2,_tipo="Mensal")
      )), 0,
IF($G253&gt;0,INDEX($O$4:$Z$323,$G253,T$2),0)+IF($H253&gt;0,INDEX($O$4:$Z$323,$H253,T$2),0)+IF($I253&gt;0,INDEX($O$4:$Z$323,$I253,T$2),0)+IF($J253&gt;0,INDEX($O$4:$Z$323,$J253,T$2),0)+IF($K253&gt;0,INDEX($O$4:$Z$323,$K253,T$2),0)+IF($L253&gt;0,INDEX($O$4:$Z$323,$L253,T$2),0))</f>
        <v>0</v>
      </c>
      <c r="AG253" s="259">
        <f>IF(AND(NOT(_incrementaisPassadas),
      OR(
       AND(_semanaAtual&gt;Prevs!J$6,_tipo="Semanal"),
       AND(_mes&gt;AG$2,_tipo="Mensal")
      )), 0,
IF($G253&gt;0,INDEX($O$4:$Z$323,$G253,U$2),0)+IF($H253&gt;0,INDEX($O$4:$Z$323,$H253,U$2),0)+IF($I253&gt;0,INDEX($O$4:$Z$323,$I253,U$2),0)+IF($J253&gt;0,INDEX($O$4:$Z$323,$J253,U$2),0)+IF($K253&gt;0,INDEX($O$4:$Z$323,$K253,U$2),0)+IF($L253&gt;0,INDEX($O$4:$Z$323,$L253,U$2),0))</f>
        <v>0</v>
      </c>
      <c r="AH253" s="259">
        <f>IF(AND(NOT(_incrementaisPassadas),
      OR(
       AND(_semanaAtual&gt;Prevs!K$6,_tipo="Semanal"),
       AND(_mes&gt;AH$2,_tipo="Mensal")
      )), 0,
IF($G253&gt;0,INDEX($O$4:$Z$323,$G253,V$2),0)+IF($H253&gt;0,INDEX($O$4:$Z$323,$H253,V$2),0)+IF($I253&gt;0,INDEX($O$4:$Z$323,$I253,V$2),0)+IF($J253&gt;0,INDEX($O$4:$Z$323,$J253,V$2),0)+IF($K253&gt;0,INDEX($O$4:$Z$323,$K253,V$2),0)+IF($L253&gt;0,INDEX($O$4:$Z$323,$L253,V$2),0))</f>
        <v>0</v>
      </c>
      <c r="AI253" s="259">
        <f>IF(AND(NOT(_incrementaisPassadas),
      OR(
       AND(_semanaAtual&gt;Prevs!L$6,_tipo="Semanal"),
       AND(_mes&gt;AI$2,_tipo="Mensal")
      )), 0,
IF($G253&gt;0,INDEX($O$4:$Z$323,$G253,W$2),0)+IF($H253&gt;0,INDEX($O$4:$Z$323,$H253,W$2),0)+IF($I253&gt;0,INDEX($O$4:$Z$323,$I253,W$2),0)+IF($J253&gt;0,INDEX($O$4:$Z$323,$J253,W$2),0)+IF($K253&gt;0,INDEX($O$4:$Z$323,$K253,W$2),0)+IF($L253&gt;0,INDEX($O$4:$Z$323,$L253,W$2),0))</f>
        <v>0</v>
      </c>
      <c r="AJ253" s="259">
        <f>IF(AND(NOT(_incrementaisPassadas),
      OR(
       AND(_semanaAtual&gt;Prevs!M$6,_tipo="Semanal"),
       AND(_mes&gt;AJ$2,_tipo="Mensal")
      )), 0,
IF($G253&gt;0,INDEX($O$4:$Z$323,$G253,X$2),0)+IF($H253&gt;0,INDEX($O$4:$Z$323,$H253,X$2),0)+IF($I253&gt;0,INDEX($O$4:$Z$323,$I253,X$2),0)+IF($J253&gt;0,INDEX($O$4:$Z$323,$J253,X$2),0)+IF($K253&gt;0,INDEX($O$4:$Z$323,$K253,X$2),0)+IF($L253&gt;0,INDEX($O$4:$Z$323,$L253,X$2),0))</f>
        <v>0</v>
      </c>
      <c r="AK253" s="259">
        <f>IF(AND(NOT(_incrementaisPassadas),
      OR(
       AND(_semanaAtual&gt;Prevs!N$6,_tipo="Semanal"),
       AND(_mes&gt;AK$2,_tipo="Mensal")
      )), 0,
IF($G253&gt;0,INDEX($O$4:$Z$323,$G253,Y$2),0)+IF($H253&gt;0,INDEX($O$4:$Z$323,$H253,Y$2),0)+IF($I253&gt;0,INDEX($O$4:$Z$323,$I253,Y$2),0)+IF($J253&gt;0,INDEX($O$4:$Z$323,$J253,Y$2),0)+IF($K253&gt;0,INDEX($O$4:$Z$323,$K253,Y$2),0)+IF($L253&gt;0,INDEX($O$4:$Z$323,$L253,Y$2),0))</f>
        <v>0</v>
      </c>
      <c r="AL253" s="259">
        <f>IF(AND(NOT(_incrementaisPassadas),
      OR(
       AND(_semanaAtual&gt;Prevs!O$6,_tipo="Semanal"),
       AND(_mes&gt;AL$2,_tipo="Mensal")
      )), 0,
IF($G253&gt;0,INDEX($O$4:$Z$323,$G253,Z$2),0)+IF($H253&gt;0,INDEX($O$4:$Z$323,$H253,Z$2),0)+IF($I253&gt;0,INDEX($O$4:$Z$323,$I253,Z$2),0)+IF($J253&gt;0,INDEX($O$4:$Z$323,$J253,Z$2),0)+IF($K253&gt;0,INDEX($O$4:$Z$323,$K253,Z$2),0)+IF($L253&gt;0,INDEX($O$4:$Z$323,$L253,Z$2),0))</f>
        <v>0</v>
      </c>
      <c r="AM253" s="113">
        <f t="shared" si="36"/>
        <v>0</v>
      </c>
      <c r="AN253">
        <f t="shared" si="37"/>
        <v>0</v>
      </c>
      <c r="AO253">
        <f t="shared" si="38"/>
        <v>0</v>
      </c>
      <c r="AP253">
        <f t="shared" si="39"/>
        <v>0</v>
      </c>
      <c r="AQ253">
        <f t="shared" si="40"/>
        <v>0</v>
      </c>
      <c r="AR253">
        <f t="shared" si="41"/>
        <v>0</v>
      </c>
      <c r="AS253">
        <f t="shared" si="42"/>
        <v>0</v>
      </c>
      <c r="AT253">
        <f t="shared" si="43"/>
        <v>0</v>
      </c>
      <c r="AU253">
        <f t="shared" si="44"/>
        <v>0</v>
      </c>
      <c r="AV253">
        <f t="shared" si="45"/>
        <v>0</v>
      </c>
      <c r="AW253">
        <f t="shared" si="46"/>
        <v>0</v>
      </c>
      <c r="AX253">
        <f t="shared" si="47"/>
        <v>0</v>
      </c>
    </row>
    <row r="254" spans="1:56" hidden="1" x14ac:dyDescent="0.25">
      <c r="A254" s="113">
        <v>251</v>
      </c>
      <c r="B254" s="176" t="s">
        <v>646</v>
      </c>
      <c r="C254" s="113">
        <v>1931</v>
      </c>
      <c r="D254" s="113">
        <v>2013</v>
      </c>
      <c r="E254" s="177" t="s">
        <v>3</v>
      </c>
      <c r="F254" s="177" t="s">
        <v>287</v>
      </c>
      <c r="G254" s="357"/>
      <c r="H254" s="357"/>
      <c r="I254" s="357"/>
      <c r="J254" s="357"/>
      <c r="K254" s="357"/>
      <c r="L254" s="357"/>
      <c r="N254" s="113">
        <f>MATCH(A254,Entrada!$A$53:$A$372,0)</f>
        <v>251</v>
      </c>
      <c r="O254">
        <f>IF(NOT(ISNA($N254)),INDEX(Entrada!$C$53:$N$372,$N254,O$2),0)</f>
        <v>316</v>
      </c>
      <c r="P254">
        <f>IF(NOT(ISNA($N254)),INDEX(Entrada!$C$53:$N$372,$N254,P$2),0)</f>
        <v>315</v>
      </c>
      <c r="Q254">
        <f>IF(NOT(ISNA($N254)),INDEX(Entrada!$C$53:$N$372,$N254,Q$2),0)</f>
        <v>318</v>
      </c>
      <c r="R254">
        <f>IF(NOT(ISNA($N254)),INDEX(Entrada!$C$53:$N$372,$N254,R$2),0)</f>
        <v>240</v>
      </c>
      <c r="S254">
        <f>IF(NOT(ISNA($N254)),INDEX(Entrada!$C$53:$N$372,$N254,S$2),0)</f>
        <v>151</v>
      </c>
      <c r="T254">
        <f>IF(NOT(ISNA($N254)),INDEX(Entrada!$C$53:$N$372,$N254,T$2),0)</f>
        <v>114</v>
      </c>
      <c r="U254">
        <f>IF(NOT(ISNA($N254)),INDEX(Entrada!$C$53:$N$372,$N254,U$2),0)</f>
        <v>90</v>
      </c>
      <c r="V254" s="192">
        <f>IF(NOT(ISNA($N254)),INDEX(Entrada!$C$53:$N$372,$N254,V$2),0)</f>
        <v>71</v>
      </c>
      <c r="W254" s="192">
        <f>IF(NOT(ISNA($N254)),INDEX(Entrada!$C$53:$N$372,$N254,W$2),0)</f>
        <v>60</v>
      </c>
      <c r="X254" s="192">
        <f>IF(NOT(ISNA($N254)),INDEX(Entrada!$C$53:$N$372,$N254,X$2),0)</f>
        <v>72</v>
      </c>
      <c r="Y254" s="192">
        <f>IF(NOT(ISNA($N254)),INDEX(Entrada!$C$53:$N$372,$N254,Y$2),0)</f>
        <v>125</v>
      </c>
      <c r="Z254" s="192">
        <f>IF(NOT(ISNA($N254)),INDEX(Entrada!$C$53:$N$372,$N254,Z$2),0)</f>
        <v>238</v>
      </c>
      <c r="AA254" s="259">
        <f>IF(AND(NOT(_incrementaisPassadas),
      OR(
       AND(_semanaAtual&gt;Prevs!D$6,_tipo="Semanal"),
       AND(_mes&gt;AA$2,_tipo="Mensal")
      )), 0,
IF($G254&gt;0,INDEX($O$4:$Z$323,$G254,O$2),0)+IF($H254&gt;0,INDEX($O$4:$Z$323,$H254,O$2),0)+IF($I254&gt;0,INDEX($O$4:$Z$323,$I254,O$2),0)+IF($J254&gt;0,INDEX($O$4:$Z$323,$J254,O$2),0)+IF($K254&gt;0,INDEX($O$4:$Z$323,$K254,O$2),0)+IF($L254&gt;0,INDEX($O$4:$Z$323,$L254,O$2),0))</f>
        <v>0</v>
      </c>
      <c r="AB254" s="259">
        <f>IF(AND(NOT(_incrementaisPassadas),
      OR(
       AND(_semanaAtual&gt;Prevs!E$6,_tipo="Semanal"),
       AND(_mes&gt;AB$2,_tipo="Mensal")
      )), 0,
IF($G254&gt;0,INDEX($O$4:$Z$323,$G254,P$2),0)+IF($H254&gt;0,INDEX($O$4:$Z$323,$H254,P$2),0)+IF($I254&gt;0,INDEX($O$4:$Z$323,$I254,P$2),0)+IF($J254&gt;0,INDEX($O$4:$Z$323,$J254,P$2),0)+IF($K254&gt;0,INDEX($O$4:$Z$323,$K254,P$2),0)+IF($L254&gt;0,INDEX($O$4:$Z$323,$L254,P$2),0))</f>
        <v>0</v>
      </c>
      <c r="AC254" s="259">
        <f>IF(AND(NOT(_incrementaisPassadas),
      OR(
       AND(_semanaAtual&gt;Prevs!F$6,_tipo="Semanal"),
       AND(_mes&gt;AC$2,_tipo="Mensal")
      )), 0,
IF($G254&gt;0,INDEX($O$4:$Z$323,$G254,Q$2),0)+IF($H254&gt;0,INDEX($O$4:$Z$323,$H254,Q$2),0)+IF($I254&gt;0,INDEX($O$4:$Z$323,$I254,Q$2),0)+IF($J254&gt;0,INDEX($O$4:$Z$323,$J254,Q$2),0)+IF($K254&gt;0,INDEX($O$4:$Z$323,$K254,Q$2),0)+IF($L254&gt;0,INDEX($O$4:$Z$323,$L254,Q$2),0))</f>
        <v>0</v>
      </c>
      <c r="AD254" s="259">
        <f>IF(AND(NOT(_incrementaisPassadas),
      OR(
       AND(_semanaAtual&gt;Prevs!G$6,_tipo="Semanal"),
       AND(_mes&gt;AD$2,_tipo="Mensal")
      )), 0,
IF($G254&gt;0,INDEX($O$4:$Z$323,$G254,R$2),0)+IF($H254&gt;0,INDEX($O$4:$Z$323,$H254,R$2),0)+IF($I254&gt;0,INDEX($O$4:$Z$323,$I254,R$2),0)+IF($J254&gt;0,INDEX($O$4:$Z$323,$J254,R$2),0)+IF($K254&gt;0,INDEX($O$4:$Z$323,$K254,R$2),0)+IF($L254&gt;0,INDEX($O$4:$Z$323,$L254,R$2),0))</f>
        <v>0</v>
      </c>
      <c r="AE254" s="259">
        <f>IF(AND(NOT(_incrementaisPassadas),
      OR(
       AND(_semanaAtual&gt;Prevs!H$6,_tipo="Semanal"),
       AND(_mes&gt;AE$2,_tipo="Mensal")
      )), 0,
IF($G254&gt;0,INDEX($O$4:$Z$323,$G254,S$2),0)+IF($H254&gt;0,INDEX($O$4:$Z$323,$H254,S$2),0)+IF($I254&gt;0,INDEX($O$4:$Z$323,$I254,S$2),0)+IF($J254&gt;0,INDEX($O$4:$Z$323,$J254,S$2),0)+IF($K254&gt;0,INDEX($O$4:$Z$323,$K254,S$2),0)+IF($L254&gt;0,INDEX($O$4:$Z$323,$L254,S$2),0))</f>
        <v>0</v>
      </c>
      <c r="AF254" s="259">
        <f>IF(AND(NOT(_incrementaisPassadas),
      OR(
       AND(_semanaAtual&gt;Prevs!I$6,_tipo="Semanal"),
       AND(_mes&gt;AF$2,_tipo="Mensal")
      )), 0,
IF($G254&gt;0,INDEX($O$4:$Z$323,$G254,T$2),0)+IF($H254&gt;0,INDEX($O$4:$Z$323,$H254,T$2),0)+IF($I254&gt;0,INDEX($O$4:$Z$323,$I254,T$2),0)+IF($J254&gt;0,INDEX($O$4:$Z$323,$J254,T$2),0)+IF($K254&gt;0,INDEX($O$4:$Z$323,$K254,T$2),0)+IF($L254&gt;0,INDEX($O$4:$Z$323,$L254,T$2),0))</f>
        <v>0</v>
      </c>
      <c r="AG254" s="259">
        <f>IF(AND(NOT(_incrementaisPassadas),
      OR(
       AND(_semanaAtual&gt;Prevs!J$6,_tipo="Semanal"),
       AND(_mes&gt;AG$2,_tipo="Mensal")
      )), 0,
IF($G254&gt;0,INDEX($O$4:$Z$323,$G254,U$2),0)+IF($H254&gt;0,INDEX($O$4:$Z$323,$H254,U$2),0)+IF($I254&gt;0,INDEX($O$4:$Z$323,$I254,U$2),0)+IF($J254&gt;0,INDEX($O$4:$Z$323,$J254,U$2),0)+IF($K254&gt;0,INDEX($O$4:$Z$323,$K254,U$2),0)+IF($L254&gt;0,INDEX($O$4:$Z$323,$L254,U$2),0))</f>
        <v>0</v>
      </c>
      <c r="AH254" s="259">
        <f>IF(AND(NOT(_incrementaisPassadas),
      OR(
       AND(_semanaAtual&gt;Prevs!K$6,_tipo="Semanal"),
       AND(_mes&gt;AH$2,_tipo="Mensal")
      )), 0,
IF($G254&gt;0,INDEX($O$4:$Z$323,$G254,V$2),0)+IF($H254&gt;0,INDEX($O$4:$Z$323,$H254,V$2),0)+IF($I254&gt;0,INDEX($O$4:$Z$323,$I254,V$2),0)+IF($J254&gt;0,INDEX($O$4:$Z$323,$J254,V$2),0)+IF($K254&gt;0,INDEX($O$4:$Z$323,$K254,V$2),0)+IF($L254&gt;0,INDEX($O$4:$Z$323,$L254,V$2),0))</f>
        <v>0</v>
      </c>
      <c r="AI254" s="259">
        <f>IF(AND(NOT(_incrementaisPassadas),
      OR(
       AND(_semanaAtual&gt;Prevs!L$6,_tipo="Semanal"),
       AND(_mes&gt;AI$2,_tipo="Mensal")
      )), 0,
IF($G254&gt;0,INDEX($O$4:$Z$323,$G254,W$2),0)+IF($H254&gt;0,INDEX($O$4:$Z$323,$H254,W$2),0)+IF($I254&gt;0,INDEX($O$4:$Z$323,$I254,W$2),0)+IF($J254&gt;0,INDEX($O$4:$Z$323,$J254,W$2),0)+IF($K254&gt;0,INDEX($O$4:$Z$323,$K254,W$2),0)+IF($L254&gt;0,INDEX($O$4:$Z$323,$L254,W$2),0))</f>
        <v>0</v>
      </c>
      <c r="AJ254" s="259">
        <f>IF(AND(NOT(_incrementaisPassadas),
      OR(
       AND(_semanaAtual&gt;Prevs!M$6,_tipo="Semanal"),
       AND(_mes&gt;AJ$2,_tipo="Mensal")
      )), 0,
IF($G254&gt;0,INDEX($O$4:$Z$323,$G254,X$2),0)+IF($H254&gt;0,INDEX($O$4:$Z$323,$H254,X$2),0)+IF($I254&gt;0,INDEX($O$4:$Z$323,$I254,X$2),0)+IF($J254&gt;0,INDEX($O$4:$Z$323,$J254,X$2),0)+IF($K254&gt;0,INDEX($O$4:$Z$323,$K254,X$2),0)+IF($L254&gt;0,INDEX($O$4:$Z$323,$L254,X$2),0))</f>
        <v>0</v>
      </c>
      <c r="AK254" s="259">
        <f>IF(AND(NOT(_incrementaisPassadas),
      OR(
       AND(_semanaAtual&gt;Prevs!N$6,_tipo="Semanal"),
       AND(_mes&gt;AK$2,_tipo="Mensal")
      )), 0,
IF($G254&gt;0,INDEX($O$4:$Z$323,$G254,Y$2),0)+IF($H254&gt;0,INDEX($O$4:$Z$323,$H254,Y$2),0)+IF($I254&gt;0,INDEX($O$4:$Z$323,$I254,Y$2),0)+IF($J254&gt;0,INDEX($O$4:$Z$323,$J254,Y$2),0)+IF($K254&gt;0,INDEX($O$4:$Z$323,$K254,Y$2),0)+IF($L254&gt;0,INDEX($O$4:$Z$323,$L254,Y$2),0))</f>
        <v>0</v>
      </c>
      <c r="AL254" s="259">
        <f>IF(AND(NOT(_incrementaisPassadas),
      OR(
       AND(_semanaAtual&gt;Prevs!O$6,_tipo="Semanal"),
       AND(_mes&gt;AL$2,_tipo="Mensal")
      )), 0,
IF($G254&gt;0,INDEX($O$4:$Z$323,$G254,Z$2),0)+IF($H254&gt;0,INDEX($O$4:$Z$323,$H254,Z$2),0)+IF($I254&gt;0,INDEX($O$4:$Z$323,$I254,Z$2),0)+IF($J254&gt;0,INDEX($O$4:$Z$323,$J254,Z$2),0)+IF($K254&gt;0,INDEX($O$4:$Z$323,$K254,Z$2),0)+IF($L254&gt;0,INDEX($O$4:$Z$323,$L254,Z$2),0))</f>
        <v>0</v>
      </c>
      <c r="AM254" s="113">
        <f t="shared" si="36"/>
        <v>316</v>
      </c>
      <c r="AN254">
        <f t="shared" si="37"/>
        <v>315</v>
      </c>
      <c r="AO254">
        <f t="shared" si="38"/>
        <v>318</v>
      </c>
      <c r="AP254">
        <f t="shared" si="39"/>
        <v>240</v>
      </c>
      <c r="AQ254">
        <f t="shared" si="40"/>
        <v>151</v>
      </c>
      <c r="AR254">
        <f t="shared" si="41"/>
        <v>114</v>
      </c>
      <c r="AS254">
        <f t="shared" si="42"/>
        <v>90</v>
      </c>
      <c r="AT254">
        <f t="shared" si="43"/>
        <v>71</v>
      </c>
      <c r="AU254">
        <f t="shared" si="44"/>
        <v>60</v>
      </c>
      <c r="AV254">
        <f t="shared" si="45"/>
        <v>72</v>
      </c>
      <c r="AW254">
        <f t="shared" si="46"/>
        <v>125</v>
      </c>
      <c r="AX254">
        <f t="shared" si="47"/>
        <v>238</v>
      </c>
      <c r="BC254" s="259">
        <v>22</v>
      </c>
    </row>
    <row r="255" spans="1:56" hidden="1" x14ac:dyDescent="0.25">
      <c r="A255" s="113">
        <v>252</v>
      </c>
      <c r="B255" s="176" t="s">
        <v>266</v>
      </c>
      <c r="C255" s="113">
        <v>1931</v>
      </c>
      <c r="D255" s="113">
        <v>2013</v>
      </c>
      <c r="E255" s="177" t="s">
        <v>14</v>
      </c>
      <c r="F255" s="177" t="s">
        <v>413</v>
      </c>
      <c r="G255" s="357"/>
      <c r="H255" s="357"/>
      <c r="I255" s="357"/>
      <c r="J255" s="357"/>
      <c r="K255" s="357"/>
      <c r="L255" s="357"/>
      <c r="N255" s="113">
        <f>MATCH(A255,Entrada!$A$53:$A$372,0)</f>
        <v>252</v>
      </c>
      <c r="O255">
        <f>IF(NOT(ISNA($N255)),INDEX(Entrada!$C$53:$N$372,$N255,O$2),0)</f>
        <v>101</v>
      </c>
      <c r="P255">
        <f>IF(NOT(ISNA($N255)),INDEX(Entrada!$C$53:$N$372,$N255,P$2),0)</f>
        <v>114</v>
      </c>
      <c r="Q255">
        <f>IF(NOT(ISNA($N255)),INDEX(Entrada!$C$53:$N$372,$N255,Q$2),0)</f>
        <v>112</v>
      </c>
      <c r="R255">
        <f>IF(NOT(ISNA($N255)),INDEX(Entrada!$C$53:$N$372,$N255,R$2),0)</f>
        <v>89</v>
      </c>
      <c r="S255">
        <f>IF(NOT(ISNA($N255)),INDEX(Entrada!$C$53:$N$372,$N255,S$2),0)</f>
        <v>67</v>
      </c>
      <c r="T255">
        <f>IF(NOT(ISNA($N255)),INDEX(Entrada!$C$53:$N$372,$N255,T$2),0)</f>
        <v>57</v>
      </c>
      <c r="U255">
        <f>IF(NOT(ISNA($N255)),INDEX(Entrada!$C$53:$N$372,$N255,U$2),0)</f>
        <v>51</v>
      </c>
      <c r="V255" s="192">
        <f>IF(NOT(ISNA($N255)),INDEX(Entrada!$C$53:$N$372,$N255,V$2),0)</f>
        <v>47</v>
      </c>
      <c r="W255" s="192">
        <f>IF(NOT(ISNA($N255)),INDEX(Entrada!$C$53:$N$372,$N255,W$2),0)</f>
        <v>48</v>
      </c>
      <c r="X255" s="192">
        <f>IF(NOT(ISNA($N255)),INDEX(Entrada!$C$53:$N$372,$N255,X$2),0)</f>
        <v>52</v>
      </c>
      <c r="Y255" s="192">
        <f>IF(NOT(ISNA($N255)),INDEX(Entrada!$C$53:$N$372,$N255,Y$2),0)</f>
        <v>61</v>
      </c>
      <c r="Z255" s="192">
        <f>IF(NOT(ISNA($N255)),INDEX(Entrada!$C$53:$N$372,$N255,Z$2),0)</f>
        <v>80</v>
      </c>
      <c r="AA255" s="259">
        <f>IF(AND(NOT(_incrementaisPassadas),
      OR(
       AND(_semanaAtual&gt;Prevs!D$6,_tipo="Semanal"),
       AND(_mes&gt;AA$2,_tipo="Mensal")
      )), 0,
IF($G255&gt;0,INDEX($O$4:$Z$323,$G255,O$2),0)+IF($H255&gt;0,INDEX($O$4:$Z$323,$H255,O$2),0)+IF($I255&gt;0,INDEX($O$4:$Z$323,$I255,O$2),0)+IF($J255&gt;0,INDEX($O$4:$Z$323,$J255,O$2),0)+IF($K255&gt;0,INDEX($O$4:$Z$323,$K255,O$2),0)+IF($L255&gt;0,INDEX($O$4:$Z$323,$L255,O$2),0))</f>
        <v>0</v>
      </c>
      <c r="AB255" s="259">
        <f>IF(AND(NOT(_incrementaisPassadas),
      OR(
       AND(_semanaAtual&gt;Prevs!E$6,_tipo="Semanal"),
       AND(_mes&gt;AB$2,_tipo="Mensal")
      )), 0,
IF($G255&gt;0,INDEX($O$4:$Z$323,$G255,P$2),0)+IF($H255&gt;0,INDEX($O$4:$Z$323,$H255,P$2),0)+IF($I255&gt;0,INDEX($O$4:$Z$323,$I255,P$2),0)+IF($J255&gt;0,INDEX($O$4:$Z$323,$J255,P$2),0)+IF($K255&gt;0,INDEX($O$4:$Z$323,$K255,P$2),0)+IF($L255&gt;0,INDEX($O$4:$Z$323,$L255,P$2),0))</f>
        <v>0</v>
      </c>
      <c r="AC255" s="259">
        <f>IF(AND(NOT(_incrementaisPassadas),
      OR(
       AND(_semanaAtual&gt;Prevs!F$6,_tipo="Semanal"),
       AND(_mes&gt;AC$2,_tipo="Mensal")
      )), 0,
IF($G255&gt;0,INDEX($O$4:$Z$323,$G255,Q$2),0)+IF($H255&gt;0,INDEX($O$4:$Z$323,$H255,Q$2),0)+IF($I255&gt;0,INDEX($O$4:$Z$323,$I255,Q$2),0)+IF($J255&gt;0,INDEX($O$4:$Z$323,$J255,Q$2),0)+IF($K255&gt;0,INDEX($O$4:$Z$323,$K255,Q$2),0)+IF($L255&gt;0,INDEX($O$4:$Z$323,$L255,Q$2),0))</f>
        <v>0</v>
      </c>
      <c r="AD255" s="259">
        <f>IF(AND(NOT(_incrementaisPassadas),
      OR(
       AND(_semanaAtual&gt;Prevs!G$6,_tipo="Semanal"),
       AND(_mes&gt;AD$2,_tipo="Mensal")
      )), 0,
IF($G255&gt;0,INDEX($O$4:$Z$323,$G255,R$2),0)+IF($H255&gt;0,INDEX($O$4:$Z$323,$H255,R$2),0)+IF($I255&gt;0,INDEX($O$4:$Z$323,$I255,R$2),0)+IF($J255&gt;0,INDEX($O$4:$Z$323,$J255,R$2),0)+IF($K255&gt;0,INDEX($O$4:$Z$323,$K255,R$2),0)+IF($L255&gt;0,INDEX($O$4:$Z$323,$L255,R$2),0))</f>
        <v>0</v>
      </c>
      <c r="AE255" s="259">
        <f>IF(AND(NOT(_incrementaisPassadas),
      OR(
       AND(_semanaAtual&gt;Prevs!H$6,_tipo="Semanal"),
       AND(_mes&gt;AE$2,_tipo="Mensal")
      )), 0,
IF($G255&gt;0,INDEX($O$4:$Z$323,$G255,S$2),0)+IF($H255&gt;0,INDEX($O$4:$Z$323,$H255,S$2),0)+IF($I255&gt;0,INDEX($O$4:$Z$323,$I255,S$2),0)+IF($J255&gt;0,INDEX($O$4:$Z$323,$J255,S$2),0)+IF($K255&gt;0,INDEX($O$4:$Z$323,$K255,S$2),0)+IF($L255&gt;0,INDEX($O$4:$Z$323,$L255,S$2),0))</f>
        <v>0</v>
      </c>
      <c r="AF255" s="259">
        <f>IF(AND(NOT(_incrementaisPassadas),
      OR(
       AND(_semanaAtual&gt;Prevs!I$6,_tipo="Semanal"),
       AND(_mes&gt;AF$2,_tipo="Mensal")
      )), 0,
IF($G255&gt;0,INDEX($O$4:$Z$323,$G255,T$2),0)+IF($H255&gt;0,INDEX($O$4:$Z$323,$H255,T$2),0)+IF($I255&gt;0,INDEX($O$4:$Z$323,$I255,T$2),0)+IF($J255&gt;0,INDEX($O$4:$Z$323,$J255,T$2),0)+IF($K255&gt;0,INDEX($O$4:$Z$323,$K255,T$2),0)+IF($L255&gt;0,INDEX($O$4:$Z$323,$L255,T$2),0))</f>
        <v>0</v>
      </c>
      <c r="AG255" s="259">
        <f>IF(AND(NOT(_incrementaisPassadas),
      OR(
       AND(_semanaAtual&gt;Prevs!J$6,_tipo="Semanal"),
       AND(_mes&gt;AG$2,_tipo="Mensal")
      )), 0,
IF($G255&gt;0,INDEX($O$4:$Z$323,$G255,U$2),0)+IF($H255&gt;0,INDEX($O$4:$Z$323,$H255,U$2),0)+IF($I255&gt;0,INDEX($O$4:$Z$323,$I255,U$2),0)+IF($J255&gt;0,INDEX($O$4:$Z$323,$J255,U$2),0)+IF($K255&gt;0,INDEX($O$4:$Z$323,$K255,U$2),0)+IF($L255&gt;0,INDEX($O$4:$Z$323,$L255,U$2),0))</f>
        <v>0</v>
      </c>
      <c r="AH255" s="259">
        <f>IF(AND(NOT(_incrementaisPassadas),
      OR(
       AND(_semanaAtual&gt;Prevs!K$6,_tipo="Semanal"),
       AND(_mes&gt;AH$2,_tipo="Mensal")
      )), 0,
IF($G255&gt;0,INDEX($O$4:$Z$323,$G255,V$2),0)+IF($H255&gt;0,INDEX($O$4:$Z$323,$H255,V$2),0)+IF($I255&gt;0,INDEX($O$4:$Z$323,$I255,V$2),0)+IF($J255&gt;0,INDEX($O$4:$Z$323,$J255,V$2),0)+IF($K255&gt;0,INDEX($O$4:$Z$323,$K255,V$2),0)+IF($L255&gt;0,INDEX($O$4:$Z$323,$L255,V$2),0))</f>
        <v>0</v>
      </c>
      <c r="AI255" s="259">
        <f>IF(AND(NOT(_incrementaisPassadas),
      OR(
       AND(_semanaAtual&gt;Prevs!L$6,_tipo="Semanal"),
       AND(_mes&gt;AI$2,_tipo="Mensal")
      )), 0,
IF($G255&gt;0,INDEX($O$4:$Z$323,$G255,W$2),0)+IF($H255&gt;0,INDEX($O$4:$Z$323,$H255,W$2),0)+IF($I255&gt;0,INDEX($O$4:$Z$323,$I255,W$2),0)+IF($J255&gt;0,INDEX($O$4:$Z$323,$J255,W$2),0)+IF($K255&gt;0,INDEX($O$4:$Z$323,$K255,W$2),0)+IF($L255&gt;0,INDEX($O$4:$Z$323,$L255,W$2),0))</f>
        <v>0</v>
      </c>
      <c r="AJ255" s="259">
        <f>IF(AND(NOT(_incrementaisPassadas),
      OR(
       AND(_semanaAtual&gt;Prevs!M$6,_tipo="Semanal"),
       AND(_mes&gt;AJ$2,_tipo="Mensal")
      )), 0,
IF($G255&gt;0,INDEX($O$4:$Z$323,$G255,X$2),0)+IF($H255&gt;0,INDEX($O$4:$Z$323,$H255,X$2),0)+IF($I255&gt;0,INDEX($O$4:$Z$323,$I255,X$2),0)+IF($J255&gt;0,INDEX($O$4:$Z$323,$J255,X$2),0)+IF($K255&gt;0,INDEX($O$4:$Z$323,$K255,X$2),0)+IF($L255&gt;0,INDEX($O$4:$Z$323,$L255,X$2),0))</f>
        <v>0</v>
      </c>
      <c r="AK255" s="259">
        <f>IF(AND(NOT(_incrementaisPassadas),
      OR(
       AND(_semanaAtual&gt;Prevs!N$6,_tipo="Semanal"),
       AND(_mes&gt;AK$2,_tipo="Mensal")
      )), 0,
IF($G255&gt;0,INDEX($O$4:$Z$323,$G255,Y$2),0)+IF($H255&gt;0,INDEX($O$4:$Z$323,$H255,Y$2),0)+IF($I255&gt;0,INDEX($O$4:$Z$323,$I255,Y$2),0)+IF($J255&gt;0,INDEX($O$4:$Z$323,$J255,Y$2),0)+IF($K255&gt;0,INDEX($O$4:$Z$323,$K255,Y$2),0)+IF($L255&gt;0,INDEX($O$4:$Z$323,$L255,Y$2),0))</f>
        <v>0</v>
      </c>
      <c r="AL255" s="259">
        <f>IF(AND(NOT(_incrementaisPassadas),
      OR(
       AND(_semanaAtual&gt;Prevs!O$6,_tipo="Semanal"),
       AND(_mes&gt;AL$2,_tipo="Mensal")
      )), 0,
IF($G255&gt;0,INDEX($O$4:$Z$323,$G255,Z$2),0)+IF($H255&gt;0,INDEX($O$4:$Z$323,$H255,Z$2),0)+IF($I255&gt;0,INDEX($O$4:$Z$323,$I255,Z$2),0)+IF($J255&gt;0,INDEX($O$4:$Z$323,$J255,Z$2),0)+IF($K255&gt;0,INDEX($O$4:$Z$323,$K255,Z$2),0)+IF($L255&gt;0,INDEX($O$4:$Z$323,$L255,Z$2),0))</f>
        <v>0</v>
      </c>
      <c r="AM255" s="113">
        <f t="shared" si="36"/>
        <v>101</v>
      </c>
      <c r="AN255">
        <f t="shared" si="37"/>
        <v>114</v>
      </c>
      <c r="AO255">
        <f t="shared" si="38"/>
        <v>112</v>
      </c>
      <c r="AP255">
        <f t="shared" si="39"/>
        <v>89</v>
      </c>
      <c r="AQ255">
        <f t="shared" si="40"/>
        <v>67</v>
      </c>
      <c r="AR255">
        <f t="shared" si="41"/>
        <v>57</v>
      </c>
      <c r="AS255">
        <f t="shared" si="42"/>
        <v>51</v>
      </c>
      <c r="AT255">
        <f t="shared" si="43"/>
        <v>47</v>
      </c>
      <c r="AU255">
        <f t="shared" si="44"/>
        <v>48</v>
      </c>
      <c r="AV255">
        <f t="shared" si="45"/>
        <v>52</v>
      </c>
      <c r="AW255">
        <f t="shared" si="46"/>
        <v>61</v>
      </c>
      <c r="AX255">
        <f t="shared" si="47"/>
        <v>80</v>
      </c>
      <c r="BC255" s="259">
        <v>259</v>
      </c>
    </row>
    <row r="256" spans="1:56" hidden="1" x14ac:dyDescent="0.25">
      <c r="A256" s="113">
        <v>253</v>
      </c>
      <c r="B256" s="176" t="s">
        <v>231</v>
      </c>
      <c r="C256" s="113">
        <v>1931</v>
      </c>
      <c r="D256" s="113">
        <v>2013</v>
      </c>
      <c r="E256" s="177" t="s">
        <v>26</v>
      </c>
      <c r="F256" s="177" t="s">
        <v>387</v>
      </c>
      <c r="G256" s="357"/>
      <c r="H256" s="357"/>
      <c r="I256" s="357"/>
      <c r="J256" s="357"/>
      <c r="K256" s="357"/>
      <c r="L256" s="357"/>
      <c r="N256" s="113">
        <f>MATCH(A256,Entrada!$A$53:$A$372,0)</f>
        <v>253</v>
      </c>
      <c r="O256">
        <f>IF(NOT(ISNA($N256)),INDEX(Entrada!$C$53:$N$372,$N256,O$2),0)</f>
        <v>1734</v>
      </c>
      <c r="P256">
        <f>IF(NOT(ISNA($N256)),INDEX(Entrada!$C$53:$N$372,$N256,P$2),0)</f>
        <v>1963</v>
      </c>
      <c r="Q256">
        <f>IF(NOT(ISNA($N256)),INDEX(Entrada!$C$53:$N$372,$N256,Q$2),0)</f>
        <v>1841</v>
      </c>
      <c r="R256">
        <f>IF(NOT(ISNA($N256)),INDEX(Entrada!$C$53:$N$372,$N256,R$2),0)</f>
        <v>1329</v>
      </c>
      <c r="S256">
        <f>IF(NOT(ISNA($N256)),INDEX(Entrada!$C$53:$N$372,$N256,S$2),0)</f>
        <v>705</v>
      </c>
      <c r="T256">
        <f>IF(NOT(ISNA($N256)),INDEX(Entrada!$C$53:$N$372,$N256,T$2),0)</f>
        <v>476</v>
      </c>
      <c r="U256">
        <f>IF(NOT(ISNA($N256)),INDEX(Entrada!$C$53:$N$372,$N256,U$2),0)</f>
        <v>360</v>
      </c>
      <c r="V256" s="192">
        <f>IF(NOT(ISNA($N256)),INDEX(Entrada!$C$53:$N$372,$N256,V$2),0)</f>
        <v>281</v>
      </c>
      <c r="W256" s="192">
        <f>IF(NOT(ISNA($N256)),INDEX(Entrada!$C$53:$N$372,$N256,W$2),0)</f>
        <v>264</v>
      </c>
      <c r="X256" s="192">
        <f>IF(NOT(ISNA($N256)),INDEX(Entrada!$C$53:$N$372,$N256,X$2),0)</f>
        <v>377</v>
      </c>
      <c r="Y256" s="192">
        <f>IF(NOT(ISNA($N256)),INDEX(Entrada!$C$53:$N$372,$N256,Y$2),0)</f>
        <v>686</v>
      </c>
      <c r="Z256" s="192">
        <f>IF(NOT(ISNA($N256)),INDEX(Entrada!$C$53:$N$372,$N256,Z$2),0)</f>
        <v>1281</v>
      </c>
      <c r="AA256" s="259">
        <f>IF(AND(NOT(_incrementaisPassadas),
      OR(
       AND(_semanaAtual&gt;Prevs!D$6,_tipo="Semanal"),
       AND(_mes&gt;AA$2,_tipo="Mensal")
      )), 0,
IF($G256&gt;0,INDEX($O$4:$Z$323,$G256,O$2),0)+IF($H256&gt;0,INDEX($O$4:$Z$323,$H256,O$2),0)+IF($I256&gt;0,INDEX($O$4:$Z$323,$I256,O$2),0)+IF($J256&gt;0,INDEX($O$4:$Z$323,$J256,O$2),0)+IF($K256&gt;0,INDEX($O$4:$Z$323,$K256,O$2),0)+IF($L256&gt;0,INDEX($O$4:$Z$323,$L256,O$2),0))</f>
        <v>0</v>
      </c>
      <c r="AB256" s="259">
        <f>IF(AND(NOT(_incrementaisPassadas),
      OR(
       AND(_semanaAtual&gt;Prevs!E$6,_tipo="Semanal"),
       AND(_mes&gt;AB$2,_tipo="Mensal")
      )), 0,
IF($G256&gt;0,INDEX($O$4:$Z$323,$G256,P$2),0)+IF($H256&gt;0,INDEX($O$4:$Z$323,$H256,P$2),0)+IF($I256&gt;0,INDEX($O$4:$Z$323,$I256,P$2),0)+IF($J256&gt;0,INDEX($O$4:$Z$323,$J256,P$2),0)+IF($K256&gt;0,INDEX($O$4:$Z$323,$K256,P$2),0)+IF($L256&gt;0,INDEX($O$4:$Z$323,$L256,P$2),0))</f>
        <v>0</v>
      </c>
      <c r="AC256" s="259">
        <f>IF(AND(NOT(_incrementaisPassadas),
      OR(
       AND(_semanaAtual&gt;Prevs!F$6,_tipo="Semanal"),
       AND(_mes&gt;AC$2,_tipo="Mensal")
      )), 0,
IF($G256&gt;0,INDEX($O$4:$Z$323,$G256,Q$2),0)+IF($H256&gt;0,INDEX($O$4:$Z$323,$H256,Q$2),0)+IF($I256&gt;0,INDEX($O$4:$Z$323,$I256,Q$2),0)+IF($J256&gt;0,INDEX($O$4:$Z$323,$J256,Q$2),0)+IF($K256&gt;0,INDEX($O$4:$Z$323,$K256,Q$2),0)+IF($L256&gt;0,INDEX($O$4:$Z$323,$L256,Q$2),0))</f>
        <v>0</v>
      </c>
      <c r="AD256" s="259">
        <f>IF(AND(NOT(_incrementaisPassadas),
      OR(
       AND(_semanaAtual&gt;Prevs!G$6,_tipo="Semanal"),
       AND(_mes&gt;AD$2,_tipo="Mensal")
      )), 0,
IF($G256&gt;0,INDEX($O$4:$Z$323,$G256,R$2),0)+IF($H256&gt;0,INDEX($O$4:$Z$323,$H256,R$2),0)+IF($I256&gt;0,INDEX($O$4:$Z$323,$I256,R$2),0)+IF($J256&gt;0,INDEX($O$4:$Z$323,$J256,R$2),0)+IF($K256&gt;0,INDEX($O$4:$Z$323,$K256,R$2),0)+IF($L256&gt;0,INDEX($O$4:$Z$323,$L256,R$2),0))</f>
        <v>0</v>
      </c>
      <c r="AE256" s="259">
        <f>IF(AND(NOT(_incrementaisPassadas),
      OR(
       AND(_semanaAtual&gt;Prevs!H$6,_tipo="Semanal"),
       AND(_mes&gt;AE$2,_tipo="Mensal")
      )), 0,
IF($G256&gt;0,INDEX($O$4:$Z$323,$G256,S$2),0)+IF($H256&gt;0,INDEX($O$4:$Z$323,$H256,S$2),0)+IF($I256&gt;0,INDEX($O$4:$Z$323,$I256,S$2),0)+IF($J256&gt;0,INDEX($O$4:$Z$323,$J256,S$2),0)+IF($K256&gt;0,INDEX($O$4:$Z$323,$K256,S$2),0)+IF($L256&gt;0,INDEX($O$4:$Z$323,$L256,S$2),0))</f>
        <v>0</v>
      </c>
      <c r="AF256" s="259">
        <f>IF(AND(NOT(_incrementaisPassadas),
      OR(
       AND(_semanaAtual&gt;Prevs!I$6,_tipo="Semanal"),
       AND(_mes&gt;AF$2,_tipo="Mensal")
      )), 0,
IF($G256&gt;0,INDEX($O$4:$Z$323,$G256,T$2),0)+IF($H256&gt;0,INDEX($O$4:$Z$323,$H256,T$2),0)+IF($I256&gt;0,INDEX($O$4:$Z$323,$I256,T$2),0)+IF($J256&gt;0,INDEX($O$4:$Z$323,$J256,T$2),0)+IF($K256&gt;0,INDEX($O$4:$Z$323,$K256,T$2),0)+IF($L256&gt;0,INDEX($O$4:$Z$323,$L256,T$2),0))</f>
        <v>0</v>
      </c>
      <c r="AG256" s="259">
        <f>IF(AND(NOT(_incrementaisPassadas),
      OR(
       AND(_semanaAtual&gt;Prevs!J$6,_tipo="Semanal"),
       AND(_mes&gt;AG$2,_tipo="Mensal")
      )), 0,
IF($G256&gt;0,INDEX($O$4:$Z$323,$G256,U$2),0)+IF($H256&gt;0,INDEX($O$4:$Z$323,$H256,U$2),0)+IF($I256&gt;0,INDEX($O$4:$Z$323,$I256,U$2),0)+IF($J256&gt;0,INDEX($O$4:$Z$323,$J256,U$2),0)+IF($K256&gt;0,INDEX($O$4:$Z$323,$K256,U$2),0)+IF($L256&gt;0,INDEX($O$4:$Z$323,$L256,U$2),0))</f>
        <v>0</v>
      </c>
      <c r="AH256" s="259">
        <f>IF(AND(NOT(_incrementaisPassadas),
      OR(
       AND(_semanaAtual&gt;Prevs!K$6,_tipo="Semanal"),
       AND(_mes&gt;AH$2,_tipo="Mensal")
      )), 0,
IF($G256&gt;0,INDEX($O$4:$Z$323,$G256,V$2),0)+IF($H256&gt;0,INDEX($O$4:$Z$323,$H256,V$2),0)+IF($I256&gt;0,INDEX($O$4:$Z$323,$I256,V$2),0)+IF($J256&gt;0,INDEX($O$4:$Z$323,$J256,V$2),0)+IF($K256&gt;0,INDEX($O$4:$Z$323,$K256,V$2),0)+IF($L256&gt;0,INDEX($O$4:$Z$323,$L256,V$2),0))</f>
        <v>0</v>
      </c>
      <c r="AI256" s="259">
        <f>IF(AND(NOT(_incrementaisPassadas),
      OR(
       AND(_semanaAtual&gt;Prevs!L$6,_tipo="Semanal"),
       AND(_mes&gt;AI$2,_tipo="Mensal")
      )), 0,
IF($G256&gt;0,INDEX($O$4:$Z$323,$G256,W$2),0)+IF($H256&gt;0,INDEX($O$4:$Z$323,$H256,W$2),0)+IF($I256&gt;0,INDEX($O$4:$Z$323,$I256,W$2),0)+IF($J256&gt;0,INDEX($O$4:$Z$323,$J256,W$2),0)+IF($K256&gt;0,INDEX($O$4:$Z$323,$K256,W$2),0)+IF($L256&gt;0,INDEX($O$4:$Z$323,$L256,W$2),0))</f>
        <v>0</v>
      </c>
      <c r="AJ256" s="259">
        <f>IF(AND(NOT(_incrementaisPassadas),
      OR(
       AND(_semanaAtual&gt;Prevs!M$6,_tipo="Semanal"),
       AND(_mes&gt;AJ$2,_tipo="Mensal")
      )), 0,
IF($G256&gt;0,INDEX($O$4:$Z$323,$G256,X$2),0)+IF($H256&gt;0,INDEX($O$4:$Z$323,$H256,X$2),0)+IF($I256&gt;0,INDEX($O$4:$Z$323,$I256,X$2),0)+IF($J256&gt;0,INDEX($O$4:$Z$323,$J256,X$2),0)+IF($K256&gt;0,INDEX($O$4:$Z$323,$K256,X$2),0)+IF($L256&gt;0,INDEX($O$4:$Z$323,$L256,X$2),0))</f>
        <v>0</v>
      </c>
      <c r="AK256" s="259">
        <f>IF(AND(NOT(_incrementaisPassadas),
      OR(
       AND(_semanaAtual&gt;Prevs!N$6,_tipo="Semanal"),
       AND(_mes&gt;AK$2,_tipo="Mensal")
      )), 0,
IF($G256&gt;0,INDEX($O$4:$Z$323,$G256,Y$2),0)+IF($H256&gt;0,INDEX($O$4:$Z$323,$H256,Y$2),0)+IF($I256&gt;0,INDEX($O$4:$Z$323,$I256,Y$2),0)+IF($J256&gt;0,INDEX($O$4:$Z$323,$J256,Y$2),0)+IF($K256&gt;0,INDEX($O$4:$Z$323,$K256,Y$2),0)+IF($L256&gt;0,INDEX($O$4:$Z$323,$L256,Y$2),0))</f>
        <v>0</v>
      </c>
      <c r="AL256" s="259">
        <f>IF(AND(NOT(_incrementaisPassadas),
      OR(
       AND(_semanaAtual&gt;Prevs!O$6,_tipo="Semanal"),
       AND(_mes&gt;AL$2,_tipo="Mensal")
      )), 0,
IF($G256&gt;0,INDEX($O$4:$Z$323,$G256,Z$2),0)+IF($H256&gt;0,INDEX($O$4:$Z$323,$H256,Z$2),0)+IF($I256&gt;0,INDEX($O$4:$Z$323,$I256,Z$2),0)+IF($J256&gt;0,INDEX($O$4:$Z$323,$J256,Z$2),0)+IF($K256&gt;0,INDEX($O$4:$Z$323,$K256,Z$2),0)+IF($L256&gt;0,INDEX($O$4:$Z$323,$L256,Z$2),0))</f>
        <v>0</v>
      </c>
      <c r="AM256" s="113">
        <f t="shared" si="36"/>
        <v>1734</v>
      </c>
      <c r="AN256">
        <f t="shared" si="37"/>
        <v>1963</v>
      </c>
      <c r="AO256">
        <f t="shared" si="38"/>
        <v>1841</v>
      </c>
      <c r="AP256">
        <f t="shared" si="39"/>
        <v>1329</v>
      </c>
      <c r="AQ256">
        <f t="shared" si="40"/>
        <v>705</v>
      </c>
      <c r="AR256">
        <f t="shared" si="41"/>
        <v>476</v>
      </c>
      <c r="AS256">
        <f t="shared" si="42"/>
        <v>360</v>
      </c>
      <c r="AT256">
        <f t="shared" si="43"/>
        <v>281</v>
      </c>
      <c r="AU256">
        <f t="shared" si="44"/>
        <v>264</v>
      </c>
      <c r="AV256">
        <f t="shared" si="45"/>
        <v>377</v>
      </c>
      <c r="AW256">
        <f t="shared" si="46"/>
        <v>686</v>
      </c>
      <c r="AX256">
        <f t="shared" si="47"/>
        <v>1281</v>
      </c>
      <c r="BC256" s="259">
        <v>191</v>
      </c>
    </row>
    <row r="257" spans="1:56" hidden="1" x14ac:dyDescent="0.25">
      <c r="A257" s="113">
        <v>254</v>
      </c>
      <c r="B257" s="176" t="s">
        <v>647</v>
      </c>
      <c r="C257" s="113">
        <v>1931</v>
      </c>
      <c r="D257" s="113">
        <v>2013</v>
      </c>
      <c r="E257" s="177" t="s">
        <v>23</v>
      </c>
      <c r="F257" s="177" t="s">
        <v>23</v>
      </c>
      <c r="G257" s="357"/>
      <c r="H257" s="357"/>
      <c r="I257" s="357"/>
      <c r="J257" s="357"/>
      <c r="K257" s="357"/>
      <c r="L257" s="357"/>
      <c r="N257" s="113">
        <f>MATCH(A257,Entrada!$A$53:$A$372,0)</f>
        <v>254</v>
      </c>
      <c r="O257">
        <f>IF(NOT(ISNA($N257)),INDEX(Entrada!$C$53:$N$372,$N257,O$2),0)</f>
        <v>161</v>
      </c>
      <c r="P257">
        <f>IF(NOT(ISNA($N257)),INDEX(Entrada!$C$53:$N$372,$N257,P$2),0)</f>
        <v>157</v>
      </c>
      <c r="Q257">
        <f>IF(NOT(ISNA($N257)),INDEX(Entrada!$C$53:$N$372,$N257,Q$2),0)</f>
        <v>155</v>
      </c>
      <c r="R257">
        <f>IF(NOT(ISNA($N257)),INDEX(Entrada!$C$53:$N$372,$N257,R$2),0)</f>
        <v>130</v>
      </c>
      <c r="S257">
        <f>IF(NOT(ISNA($N257)),INDEX(Entrada!$C$53:$N$372,$N257,S$2),0)</f>
        <v>79</v>
      </c>
      <c r="T257">
        <f>IF(NOT(ISNA($N257)),INDEX(Entrada!$C$53:$N$372,$N257,T$2),0)</f>
        <v>54</v>
      </c>
      <c r="U257">
        <f>IF(NOT(ISNA($N257)),INDEX(Entrada!$C$53:$N$372,$N257,U$2),0)</f>
        <v>54</v>
      </c>
      <c r="V257" s="192">
        <f>IF(NOT(ISNA($N257)),INDEX(Entrada!$C$53:$N$372,$N257,V$2),0)</f>
        <v>44</v>
      </c>
      <c r="W257" s="192">
        <f>IF(NOT(ISNA($N257)),INDEX(Entrada!$C$53:$N$372,$N257,W$2),0)</f>
        <v>30</v>
      </c>
      <c r="X257" s="192">
        <f>IF(NOT(ISNA($N257)),INDEX(Entrada!$C$53:$N$372,$N257,X$2),0)</f>
        <v>36</v>
      </c>
      <c r="Y257" s="192">
        <f>IF(NOT(ISNA($N257)),INDEX(Entrada!$C$53:$N$372,$N257,Y$2),0)</f>
        <v>94</v>
      </c>
      <c r="Z257" s="192">
        <f>IF(NOT(ISNA($N257)),INDEX(Entrada!$C$53:$N$372,$N257,Z$2),0)</f>
        <v>197</v>
      </c>
      <c r="AA257" s="259">
        <f>IF(AND(NOT(_incrementaisPassadas),
      OR(
       AND(_semanaAtual&gt;Prevs!D$6,_tipo="Semanal"),
       AND(_mes&gt;AA$2,_tipo="Mensal")
      )), 0,
IF($G257&gt;0,INDEX($O$4:$Z$323,$G257,O$2),0)+IF($H257&gt;0,INDEX($O$4:$Z$323,$H257,O$2),0)+IF($I257&gt;0,INDEX($O$4:$Z$323,$I257,O$2),0)+IF($J257&gt;0,INDEX($O$4:$Z$323,$J257,O$2),0)+IF($K257&gt;0,INDEX($O$4:$Z$323,$K257,O$2),0)+IF($L257&gt;0,INDEX($O$4:$Z$323,$L257,O$2),0))</f>
        <v>0</v>
      </c>
      <c r="AB257" s="259">
        <f>IF(AND(NOT(_incrementaisPassadas),
      OR(
       AND(_semanaAtual&gt;Prevs!E$6,_tipo="Semanal"),
       AND(_mes&gt;AB$2,_tipo="Mensal")
      )), 0,
IF($G257&gt;0,INDEX($O$4:$Z$323,$G257,P$2),0)+IF($H257&gt;0,INDEX($O$4:$Z$323,$H257,P$2),0)+IF($I257&gt;0,INDEX($O$4:$Z$323,$I257,P$2),0)+IF($J257&gt;0,INDEX($O$4:$Z$323,$J257,P$2),0)+IF($K257&gt;0,INDEX($O$4:$Z$323,$K257,P$2),0)+IF($L257&gt;0,INDEX($O$4:$Z$323,$L257,P$2),0))</f>
        <v>0</v>
      </c>
      <c r="AC257" s="259">
        <f>IF(AND(NOT(_incrementaisPassadas),
      OR(
       AND(_semanaAtual&gt;Prevs!F$6,_tipo="Semanal"),
       AND(_mes&gt;AC$2,_tipo="Mensal")
      )), 0,
IF($G257&gt;0,INDEX($O$4:$Z$323,$G257,Q$2),0)+IF($H257&gt;0,INDEX($O$4:$Z$323,$H257,Q$2),0)+IF($I257&gt;0,INDEX($O$4:$Z$323,$I257,Q$2),0)+IF($J257&gt;0,INDEX($O$4:$Z$323,$J257,Q$2),0)+IF($K257&gt;0,INDEX($O$4:$Z$323,$K257,Q$2),0)+IF($L257&gt;0,INDEX($O$4:$Z$323,$L257,Q$2),0))</f>
        <v>0</v>
      </c>
      <c r="AD257" s="259">
        <f>IF(AND(NOT(_incrementaisPassadas),
      OR(
       AND(_semanaAtual&gt;Prevs!G$6,_tipo="Semanal"),
       AND(_mes&gt;AD$2,_tipo="Mensal")
      )), 0,
IF($G257&gt;0,INDEX($O$4:$Z$323,$G257,R$2),0)+IF($H257&gt;0,INDEX($O$4:$Z$323,$H257,R$2),0)+IF($I257&gt;0,INDEX($O$4:$Z$323,$I257,R$2),0)+IF($J257&gt;0,INDEX($O$4:$Z$323,$J257,R$2),0)+IF($K257&gt;0,INDEX($O$4:$Z$323,$K257,R$2),0)+IF($L257&gt;0,INDEX($O$4:$Z$323,$L257,R$2),0))</f>
        <v>0</v>
      </c>
      <c r="AE257" s="259">
        <f>IF(AND(NOT(_incrementaisPassadas),
      OR(
       AND(_semanaAtual&gt;Prevs!H$6,_tipo="Semanal"),
       AND(_mes&gt;AE$2,_tipo="Mensal")
      )), 0,
IF($G257&gt;0,INDEX($O$4:$Z$323,$G257,S$2),0)+IF($H257&gt;0,INDEX($O$4:$Z$323,$H257,S$2),0)+IF($I257&gt;0,INDEX($O$4:$Z$323,$I257,S$2),0)+IF($J257&gt;0,INDEX($O$4:$Z$323,$J257,S$2),0)+IF($K257&gt;0,INDEX($O$4:$Z$323,$K257,S$2),0)+IF($L257&gt;0,INDEX($O$4:$Z$323,$L257,S$2),0))</f>
        <v>0</v>
      </c>
      <c r="AF257" s="259">
        <f>IF(AND(NOT(_incrementaisPassadas),
      OR(
       AND(_semanaAtual&gt;Prevs!I$6,_tipo="Semanal"),
       AND(_mes&gt;AF$2,_tipo="Mensal")
      )), 0,
IF($G257&gt;0,INDEX($O$4:$Z$323,$G257,T$2),0)+IF($H257&gt;0,INDEX($O$4:$Z$323,$H257,T$2),0)+IF($I257&gt;0,INDEX($O$4:$Z$323,$I257,T$2),0)+IF($J257&gt;0,INDEX($O$4:$Z$323,$J257,T$2),0)+IF($K257&gt;0,INDEX($O$4:$Z$323,$K257,T$2),0)+IF($L257&gt;0,INDEX($O$4:$Z$323,$L257,T$2),0))</f>
        <v>0</v>
      </c>
      <c r="AG257" s="259">
        <f>IF(AND(NOT(_incrementaisPassadas),
      OR(
       AND(_semanaAtual&gt;Prevs!J$6,_tipo="Semanal"),
       AND(_mes&gt;AG$2,_tipo="Mensal")
      )), 0,
IF($G257&gt;0,INDEX($O$4:$Z$323,$G257,U$2),0)+IF($H257&gt;0,INDEX($O$4:$Z$323,$H257,U$2),0)+IF($I257&gt;0,INDEX($O$4:$Z$323,$I257,U$2),0)+IF($J257&gt;0,INDEX($O$4:$Z$323,$J257,U$2),0)+IF($K257&gt;0,INDEX($O$4:$Z$323,$K257,U$2),0)+IF($L257&gt;0,INDEX($O$4:$Z$323,$L257,U$2),0))</f>
        <v>0</v>
      </c>
      <c r="AH257" s="259">
        <f>IF(AND(NOT(_incrementaisPassadas),
      OR(
       AND(_semanaAtual&gt;Prevs!K$6,_tipo="Semanal"),
       AND(_mes&gt;AH$2,_tipo="Mensal")
      )), 0,
IF($G257&gt;0,INDEX($O$4:$Z$323,$G257,V$2),0)+IF($H257&gt;0,INDEX($O$4:$Z$323,$H257,V$2),0)+IF($I257&gt;0,INDEX($O$4:$Z$323,$I257,V$2),0)+IF($J257&gt;0,INDEX($O$4:$Z$323,$J257,V$2),0)+IF($K257&gt;0,INDEX($O$4:$Z$323,$K257,V$2),0)+IF($L257&gt;0,INDEX($O$4:$Z$323,$L257,V$2),0))</f>
        <v>0</v>
      </c>
      <c r="AI257" s="259">
        <f>IF(AND(NOT(_incrementaisPassadas),
      OR(
       AND(_semanaAtual&gt;Prevs!L$6,_tipo="Semanal"),
       AND(_mes&gt;AI$2,_tipo="Mensal")
      )), 0,
IF($G257&gt;0,INDEX($O$4:$Z$323,$G257,W$2),0)+IF($H257&gt;0,INDEX($O$4:$Z$323,$H257,W$2),0)+IF($I257&gt;0,INDEX($O$4:$Z$323,$I257,W$2),0)+IF($J257&gt;0,INDEX($O$4:$Z$323,$J257,W$2),0)+IF($K257&gt;0,INDEX($O$4:$Z$323,$K257,W$2),0)+IF($L257&gt;0,INDEX($O$4:$Z$323,$L257,W$2),0))</f>
        <v>0</v>
      </c>
      <c r="AJ257" s="259">
        <f>IF(AND(NOT(_incrementaisPassadas),
      OR(
       AND(_semanaAtual&gt;Prevs!M$6,_tipo="Semanal"),
       AND(_mes&gt;AJ$2,_tipo="Mensal")
      )), 0,
IF($G257&gt;0,INDEX($O$4:$Z$323,$G257,X$2),0)+IF($H257&gt;0,INDEX($O$4:$Z$323,$H257,X$2),0)+IF($I257&gt;0,INDEX($O$4:$Z$323,$I257,X$2),0)+IF($J257&gt;0,INDEX($O$4:$Z$323,$J257,X$2),0)+IF($K257&gt;0,INDEX($O$4:$Z$323,$K257,X$2),0)+IF($L257&gt;0,INDEX($O$4:$Z$323,$L257,X$2),0))</f>
        <v>0</v>
      </c>
      <c r="AK257" s="259">
        <f>IF(AND(NOT(_incrementaisPassadas),
      OR(
       AND(_semanaAtual&gt;Prevs!N$6,_tipo="Semanal"),
       AND(_mes&gt;AK$2,_tipo="Mensal")
      )), 0,
IF($G257&gt;0,INDEX($O$4:$Z$323,$G257,Y$2),0)+IF($H257&gt;0,INDEX($O$4:$Z$323,$H257,Y$2),0)+IF($I257&gt;0,INDEX($O$4:$Z$323,$I257,Y$2),0)+IF($J257&gt;0,INDEX($O$4:$Z$323,$J257,Y$2),0)+IF($K257&gt;0,INDEX($O$4:$Z$323,$K257,Y$2),0)+IF($L257&gt;0,INDEX($O$4:$Z$323,$L257,Y$2),0))</f>
        <v>0</v>
      </c>
      <c r="AL257" s="259">
        <f>IF(AND(NOT(_incrementaisPassadas),
      OR(
       AND(_semanaAtual&gt;Prevs!O$6,_tipo="Semanal"),
       AND(_mes&gt;AL$2,_tipo="Mensal")
      )), 0,
IF($G257&gt;0,INDEX($O$4:$Z$323,$G257,Z$2),0)+IF($H257&gt;0,INDEX($O$4:$Z$323,$H257,Z$2),0)+IF($I257&gt;0,INDEX($O$4:$Z$323,$I257,Z$2),0)+IF($J257&gt;0,INDEX($O$4:$Z$323,$J257,Z$2),0)+IF($K257&gt;0,INDEX($O$4:$Z$323,$K257,Z$2),0)+IF($L257&gt;0,INDEX($O$4:$Z$323,$L257,Z$2),0))</f>
        <v>0</v>
      </c>
      <c r="AM257" s="113">
        <f t="shared" si="36"/>
        <v>161</v>
      </c>
      <c r="AN257">
        <f t="shared" si="37"/>
        <v>157</v>
      </c>
      <c r="AO257">
        <f t="shared" si="38"/>
        <v>155</v>
      </c>
      <c r="AP257">
        <f t="shared" si="39"/>
        <v>130</v>
      </c>
      <c r="AQ257">
        <f t="shared" si="40"/>
        <v>79</v>
      </c>
      <c r="AR257">
        <f t="shared" si="41"/>
        <v>54</v>
      </c>
      <c r="AS257">
        <f t="shared" si="42"/>
        <v>54</v>
      </c>
      <c r="AT257">
        <f t="shared" si="43"/>
        <v>44</v>
      </c>
      <c r="AU257">
        <f t="shared" si="44"/>
        <v>30</v>
      </c>
      <c r="AV257">
        <f t="shared" si="45"/>
        <v>36</v>
      </c>
      <c r="AW257">
        <f t="shared" si="46"/>
        <v>94</v>
      </c>
      <c r="AX257">
        <f t="shared" si="47"/>
        <v>197</v>
      </c>
    </row>
    <row r="258" spans="1:56" hidden="1" x14ac:dyDescent="0.25">
      <c r="A258" s="113">
        <v>255</v>
      </c>
      <c r="B258" s="176" t="s">
        <v>648</v>
      </c>
      <c r="C258" s="113">
        <v>1931</v>
      </c>
      <c r="D258" s="113">
        <v>2013</v>
      </c>
      <c r="E258" s="177" t="s">
        <v>24</v>
      </c>
      <c r="F258" s="177" t="s">
        <v>385</v>
      </c>
      <c r="G258" s="357"/>
      <c r="H258" s="357"/>
      <c r="I258" s="357"/>
      <c r="J258" s="357"/>
      <c r="K258" s="357"/>
      <c r="L258" s="357"/>
      <c r="N258" s="113">
        <f>MATCH(A258,Entrada!$A$53:$A$372,0)</f>
        <v>255</v>
      </c>
      <c r="O258">
        <f>IF(NOT(ISNA($N258)),INDEX(Entrada!$C$53:$N$372,$N258,O$2),0)</f>
        <v>341</v>
      </c>
      <c r="P258">
        <f>IF(NOT(ISNA($N258)),INDEX(Entrada!$C$53:$N$372,$N258,P$2),0)</f>
        <v>229</v>
      </c>
      <c r="Q258">
        <f>IF(NOT(ISNA($N258)),INDEX(Entrada!$C$53:$N$372,$N258,Q$2),0)</f>
        <v>207</v>
      </c>
      <c r="R258">
        <f>IF(NOT(ISNA($N258)),INDEX(Entrada!$C$53:$N$372,$N258,R$2),0)</f>
        <v>130</v>
      </c>
      <c r="S258">
        <f>IF(NOT(ISNA($N258)),INDEX(Entrada!$C$53:$N$372,$N258,S$2),0)</f>
        <v>69</v>
      </c>
      <c r="T258">
        <f>IF(NOT(ISNA($N258)),INDEX(Entrada!$C$53:$N$372,$N258,T$2),0)</f>
        <v>52</v>
      </c>
      <c r="U258">
        <f>IF(NOT(ISNA($N258)),INDEX(Entrada!$C$53:$N$372,$N258,U$2),0)</f>
        <v>43</v>
      </c>
      <c r="V258" s="192">
        <f>IF(NOT(ISNA($N258)),INDEX(Entrada!$C$53:$N$372,$N258,V$2),0)</f>
        <v>36</v>
      </c>
      <c r="W258" s="192">
        <f>IF(NOT(ISNA($N258)),INDEX(Entrada!$C$53:$N$372,$N258,W$2),0)</f>
        <v>34</v>
      </c>
      <c r="X258" s="192">
        <f>IF(NOT(ISNA($N258)),INDEX(Entrada!$C$53:$N$372,$N258,X$2),0)</f>
        <v>66</v>
      </c>
      <c r="Y258" s="192">
        <f>IF(NOT(ISNA($N258)),INDEX(Entrada!$C$53:$N$372,$N258,Y$2),0)</f>
        <v>197</v>
      </c>
      <c r="Z258" s="192">
        <f>IF(NOT(ISNA($N258)),INDEX(Entrada!$C$53:$N$372,$N258,Z$2),0)</f>
        <v>351</v>
      </c>
      <c r="AA258" s="259">
        <f>IF(AND(NOT(_incrementaisPassadas),
      OR(
       AND(_semanaAtual&gt;Prevs!D$6,_tipo="Semanal"),
       AND(_mes&gt;AA$2,_tipo="Mensal")
      )), 0,
IF($G258&gt;0,INDEX($O$4:$Z$323,$G258,O$2),0)+IF($H258&gt;0,INDEX($O$4:$Z$323,$H258,O$2),0)+IF($I258&gt;0,INDEX($O$4:$Z$323,$I258,O$2),0)+IF($J258&gt;0,INDEX($O$4:$Z$323,$J258,O$2),0)+IF($K258&gt;0,INDEX($O$4:$Z$323,$K258,O$2),0)+IF($L258&gt;0,INDEX($O$4:$Z$323,$L258,O$2),0))</f>
        <v>0</v>
      </c>
      <c r="AB258" s="259">
        <f>IF(AND(NOT(_incrementaisPassadas),
      OR(
       AND(_semanaAtual&gt;Prevs!E$6,_tipo="Semanal"),
       AND(_mes&gt;AB$2,_tipo="Mensal")
      )), 0,
IF($G258&gt;0,INDEX($O$4:$Z$323,$G258,P$2),0)+IF($H258&gt;0,INDEX($O$4:$Z$323,$H258,P$2),0)+IF($I258&gt;0,INDEX($O$4:$Z$323,$I258,P$2),0)+IF($J258&gt;0,INDEX($O$4:$Z$323,$J258,P$2),0)+IF($K258&gt;0,INDEX($O$4:$Z$323,$K258,P$2),0)+IF($L258&gt;0,INDEX($O$4:$Z$323,$L258,P$2),0))</f>
        <v>0</v>
      </c>
      <c r="AC258" s="259">
        <f>IF(AND(NOT(_incrementaisPassadas),
      OR(
       AND(_semanaAtual&gt;Prevs!F$6,_tipo="Semanal"),
       AND(_mes&gt;AC$2,_tipo="Mensal")
      )), 0,
IF($G258&gt;0,INDEX($O$4:$Z$323,$G258,Q$2),0)+IF($H258&gt;0,INDEX($O$4:$Z$323,$H258,Q$2),0)+IF($I258&gt;0,INDEX($O$4:$Z$323,$I258,Q$2),0)+IF($J258&gt;0,INDEX($O$4:$Z$323,$J258,Q$2),0)+IF($K258&gt;0,INDEX($O$4:$Z$323,$K258,Q$2),0)+IF($L258&gt;0,INDEX($O$4:$Z$323,$L258,Q$2),0))</f>
        <v>0</v>
      </c>
      <c r="AD258" s="259">
        <f>IF(AND(NOT(_incrementaisPassadas),
      OR(
       AND(_semanaAtual&gt;Prevs!G$6,_tipo="Semanal"),
       AND(_mes&gt;AD$2,_tipo="Mensal")
      )), 0,
IF($G258&gt;0,INDEX($O$4:$Z$323,$G258,R$2),0)+IF($H258&gt;0,INDEX($O$4:$Z$323,$H258,R$2),0)+IF($I258&gt;0,INDEX($O$4:$Z$323,$I258,R$2),0)+IF($J258&gt;0,INDEX($O$4:$Z$323,$J258,R$2),0)+IF($K258&gt;0,INDEX($O$4:$Z$323,$K258,R$2),0)+IF($L258&gt;0,INDEX($O$4:$Z$323,$L258,R$2),0))</f>
        <v>0</v>
      </c>
      <c r="AE258" s="259">
        <f>IF(AND(NOT(_incrementaisPassadas),
      OR(
       AND(_semanaAtual&gt;Prevs!H$6,_tipo="Semanal"),
       AND(_mes&gt;AE$2,_tipo="Mensal")
      )), 0,
IF($G258&gt;0,INDEX($O$4:$Z$323,$G258,S$2),0)+IF($H258&gt;0,INDEX($O$4:$Z$323,$H258,S$2),0)+IF($I258&gt;0,INDEX($O$4:$Z$323,$I258,S$2),0)+IF($J258&gt;0,INDEX($O$4:$Z$323,$J258,S$2),0)+IF($K258&gt;0,INDEX($O$4:$Z$323,$K258,S$2),0)+IF($L258&gt;0,INDEX($O$4:$Z$323,$L258,S$2),0))</f>
        <v>0</v>
      </c>
      <c r="AF258" s="259">
        <f>IF(AND(NOT(_incrementaisPassadas),
      OR(
       AND(_semanaAtual&gt;Prevs!I$6,_tipo="Semanal"),
       AND(_mes&gt;AF$2,_tipo="Mensal")
      )), 0,
IF($G258&gt;0,INDEX($O$4:$Z$323,$G258,T$2),0)+IF($H258&gt;0,INDEX($O$4:$Z$323,$H258,T$2),0)+IF($I258&gt;0,INDEX($O$4:$Z$323,$I258,T$2),0)+IF($J258&gt;0,INDEX($O$4:$Z$323,$J258,T$2),0)+IF($K258&gt;0,INDEX($O$4:$Z$323,$K258,T$2),0)+IF($L258&gt;0,INDEX($O$4:$Z$323,$L258,T$2),0))</f>
        <v>0</v>
      </c>
      <c r="AG258" s="259">
        <f>IF(AND(NOT(_incrementaisPassadas),
      OR(
       AND(_semanaAtual&gt;Prevs!J$6,_tipo="Semanal"),
       AND(_mes&gt;AG$2,_tipo="Mensal")
      )), 0,
IF($G258&gt;0,INDEX($O$4:$Z$323,$G258,U$2),0)+IF($H258&gt;0,INDEX($O$4:$Z$323,$H258,U$2),0)+IF($I258&gt;0,INDEX($O$4:$Z$323,$I258,U$2),0)+IF($J258&gt;0,INDEX($O$4:$Z$323,$J258,U$2),0)+IF($K258&gt;0,INDEX($O$4:$Z$323,$K258,U$2),0)+IF($L258&gt;0,INDEX($O$4:$Z$323,$L258,U$2),0))</f>
        <v>0</v>
      </c>
      <c r="AH258" s="259">
        <f>IF(AND(NOT(_incrementaisPassadas),
      OR(
       AND(_semanaAtual&gt;Prevs!K$6,_tipo="Semanal"),
       AND(_mes&gt;AH$2,_tipo="Mensal")
      )), 0,
IF($G258&gt;0,INDEX($O$4:$Z$323,$G258,V$2),0)+IF($H258&gt;0,INDEX($O$4:$Z$323,$H258,V$2),0)+IF($I258&gt;0,INDEX($O$4:$Z$323,$I258,V$2),0)+IF($J258&gt;0,INDEX($O$4:$Z$323,$J258,V$2),0)+IF($K258&gt;0,INDEX($O$4:$Z$323,$K258,V$2),0)+IF($L258&gt;0,INDEX($O$4:$Z$323,$L258,V$2),0))</f>
        <v>0</v>
      </c>
      <c r="AI258" s="259">
        <f>IF(AND(NOT(_incrementaisPassadas),
      OR(
       AND(_semanaAtual&gt;Prevs!L$6,_tipo="Semanal"),
       AND(_mes&gt;AI$2,_tipo="Mensal")
      )), 0,
IF($G258&gt;0,INDEX($O$4:$Z$323,$G258,W$2),0)+IF($H258&gt;0,INDEX($O$4:$Z$323,$H258,W$2),0)+IF($I258&gt;0,INDEX($O$4:$Z$323,$I258,W$2),0)+IF($J258&gt;0,INDEX($O$4:$Z$323,$J258,W$2),0)+IF($K258&gt;0,INDEX($O$4:$Z$323,$K258,W$2),0)+IF($L258&gt;0,INDEX($O$4:$Z$323,$L258,W$2),0))</f>
        <v>0</v>
      </c>
      <c r="AJ258" s="259">
        <f>IF(AND(NOT(_incrementaisPassadas),
      OR(
       AND(_semanaAtual&gt;Prevs!M$6,_tipo="Semanal"),
       AND(_mes&gt;AJ$2,_tipo="Mensal")
      )), 0,
IF($G258&gt;0,INDEX($O$4:$Z$323,$G258,X$2),0)+IF($H258&gt;0,INDEX($O$4:$Z$323,$H258,X$2),0)+IF($I258&gt;0,INDEX($O$4:$Z$323,$I258,X$2),0)+IF($J258&gt;0,INDEX($O$4:$Z$323,$J258,X$2),0)+IF($K258&gt;0,INDEX($O$4:$Z$323,$K258,X$2),0)+IF($L258&gt;0,INDEX($O$4:$Z$323,$L258,X$2),0))</f>
        <v>0</v>
      </c>
      <c r="AK258" s="259">
        <f>IF(AND(NOT(_incrementaisPassadas),
      OR(
       AND(_semanaAtual&gt;Prevs!N$6,_tipo="Semanal"),
       AND(_mes&gt;AK$2,_tipo="Mensal")
      )), 0,
IF($G258&gt;0,INDEX($O$4:$Z$323,$G258,Y$2),0)+IF($H258&gt;0,INDEX($O$4:$Z$323,$H258,Y$2),0)+IF($I258&gt;0,INDEX($O$4:$Z$323,$I258,Y$2),0)+IF($J258&gt;0,INDEX($O$4:$Z$323,$J258,Y$2),0)+IF($K258&gt;0,INDEX($O$4:$Z$323,$K258,Y$2),0)+IF($L258&gt;0,INDEX($O$4:$Z$323,$L258,Y$2),0))</f>
        <v>0</v>
      </c>
      <c r="AL258" s="259">
        <f>IF(AND(NOT(_incrementaisPassadas),
      OR(
       AND(_semanaAtual&gt;Prevs!O$6,_tipo="Semanal"),
       AND(_mes&gt;AL$2,_tipo="Mensal")
      )), 0,
IF($G258&gt;0,INDEX($O$4:$Z$323,$G258,Z$2),0)+IF($H258&gt;0,INDEX($O$4:$Z$323,$H258,Z$2),0)+IF($I258&gt;0,INDEX($O$4:$Z$323,$I258,Z$2),0)+IF($J258&gt;0,INDEX($O$4:$Z$323,$J258,Z$2),0)+IF($K258&gt;0,INDEX($O$4:$Z$323,$K258,Z$2),0)+IF($L258&gt;0,INDEX($O$4:$Z$323,$L258,Z$2),0))</f>
        <v>0</v>
      </c>
      <c r="AM258" s="113">
        <f t="shared" si="36"/>
        <v>341</v>
      </c>
      <c r="AN258">
        <f t="shared" si="37"/>
        <v>229</v>
      </c>
      <c r="AO258">
        <f t="shared" si="38"/>
        <v>207</v>
      </c>
      <c r="AP258">
        <f t="shared" si="39"/>
        <v>130</v>
      </c>
      <c r="AQ258">
        <f t="shared" si="40"/>
        <v>69</v>
      </c>
      <c r="AR258">
        <f t="shared" si="41"/>
        <v>52</v>
      </c>
      <c r="AS258">
        <f t="shared" si="42"/>
        <v>43</v>
      </c>
      <c r="AT258">
        <f t="shared" si="43"/>
        <v>36</v>
      </c>
      <c r="AU258">
        <f t="shared" si="44"/>
        <v>34</v>
      </c>
      <c r="AV258">
        <f t="shared" si="45"/>
        <v>66</v>
      </c>
      <c r="AW258">
        <f t="shared" si="46"/>
        <v>197</v>
      </c>
      <c r="AX258">
        <f t="shared" si="47"/>
        <v>351</v>
      </c>
    </row>
    <row r="259" spans="1:56" hidden="1" x14ac:dyDescent="0.25">
      <c r="A259" s="113">
        <v>256</v>
      </c>
      <c r="B259" s="176"/>
      <c r="C259" s="113">
        <v>0</v>
      </c>
      <c r="D259" s="113">
        <v>0</v>
      </c>
      <c r="E259" s="113" t="s">
        <v>686</v>
      </c>
      <c r="F259" s="113" t="s">
        <v>686</v>
      </c>
      <c r="G259" s="357"/>
      <c r="H259" s="357"/>
      <c r="I259" s="357"/>
      <c r="J259" s="357"/>
      <c r="K259" s="357"/>
      <c r="L259" s="357"/>
      <c r="N259" s="113">
        <f>MATCH(A259,Entrada!$A$53:$A$372,0)</f>
        <v>256</v>
      </c>
      <c r="O259">
        <f>IF(NOT(ISNA($N259)),INDEX(Entrada!$C$53:$N$372,$N259,O$2),0)</f>
        <v>0</v>
      </c>
      <c r="P259">
        <f>IF(NOT(ISNA($N259)),INDEX(Entrada!$C$53:$N$372,$N259,P$2),0)</f>
        <v>0</v>
      </c>
      <c r="Q259">
        <f>IF(NOT(ISNA($N259)),INDEX(Entrada!$C$53:$N$372,$N259,Q$2),0)</f>
        <v>0</v>
      </c>
      <c r="R259">
        <f>IF(NOT(ISNA($N259)),INDEX(Entrada!$C$53:$N$372,$N259,R$2),0)</f>
        <v>0</v>
      </c>
      <c r="S259">
        <f>IF(NOT(ISNA($N259)),INDEX(Entrada!$C$53:$N$372,$N259,S$2),0)</f>
        <v>0</v>
      </c>
      <c r="T259">
        <f>IF(NOT(ISNA($N259)),INDEX(Entrada!$C$53:$N$372,$N259,T$2),0)</f>
        <v>0</v>
      </c>
      <c r="U259">
        <f>IF(NOT(ISNA($N259)),INDEX(Entrada!$C$53:$N$372,$N259,U$2),0)</f>
        <v>0</v>
      </c>
      <c r="V259" s="192">
        <f>IF(NOT(ISNA($N259)),INDEX(Entrada!$C$53:$N$372,$N259,V$2),0)</f>
        <v>0</v>
      </c>
      <c r="W259" s="192">
        <f>IF(NOT(ISNA($N259)),INDEX(Entrada!$C$53:$N$372,$N259,W$2),0)</f>
        <v>0</v>
      </c>
      <c r="X259" s="192">
        <f>IF(NOT(ISNA($N259)),INDEX(Entrada!$C$53:$N$372,$N259,X$2),0)</f>
        <v>0</v>
      </c>
      <c r="Y259" s="192">
        <f>IF(NOT(ISNA($N259)),INDEX(Entrada!$C$53:$N$372,$N259,Y$2),0)</f>
        <v>0</v>
      </c>
      <c r="Z259" s="192">
        <f>IF(NOT(ISNA($N259)),INDEX(Entrada!$C$53:$N$372,$N259,Z$2),0)</f>
        <v>0</v>
      </c>
      <c r="AA259" s="259">
        <f>IF(AND(NOT(_incrementaisPassadas),
      OR(
       AND(_semanaAtual&gt;Prevs!D$6,_tipo="Semanal"),
       AND(_mes&gt;AA$2,_tipo="Mensal")
      )), 0,
IF($G259&gt;0,INDEX($O$4:$Z$323,$G259,O$2),0)+IF($H259&gt;0,INDEX($O$4:$Z$323,$H259,O$2),0)+IF($I259&gt;0,INDEX($O$4:$Z$323,$I259,O$2),0)+IF($J259&gt;0,INDEX($O$4:$Z$323,$J259,O$2),0)+IF($K259&gt;0,INDEX($O$4:$Z$323,$K259,O$2),0)+IF($L259&gt;0,INDEX($O$4:$Z$323,$L259,O$2),0))</f>
        <v>0</v>
      </c>
      <c r="AB259" s="259">
        <f>IF(AND(NOT(_incrementaisPassadas),
      OR(
       AND(_semanaAtual&gt;Prevs!E$6,_tipo="Semanal"),
       AND(_mes&gt;AB$2,_tipo="Mensal")
      )), 0,
IF($G259&gt;0,INDEX($O$4:$Z$323,$G259,P$2),0)+IF($H259&gt;0,INDEX($O$4:$Z$323,$H259,P$2),0)+IF($I259&gt;0,INDEX($O$4:$Z$323,$I259,P$2),0)+IF($J259&gt;0,INDEX($O$4:$Z$323,$J259,P$2),0)+IF($K259&gt;0,INDEX($O$4:$Z$323,$K259,P$2),0)+IF($L259&gt;0,INDEX($O$4:$Z$323,$L259,P$2),0))</f>
        <v>0</v>
      </c>
      <c r="AC259" s="259">
        <f>IF(AND(NOT(_incrementaisPassadas),
      OR(
       AND(_semanaAtual&gt;Prevs!F$6,_tipo="Semanal"),
       AND(_mes&gt;AC$2,_tipo="Mensal")
      )), 0,
IF($G259&gt;0,INDEX($O$4:$Z$323,$G259,Q$2),0)+IF($H259&gt;0,INDEX($O$4:$Z$323,$H259,Q$2),0)+IF($I259&gt;0,INDEX($O$4:$Z$323,$I259,Q$2),0)+IF($J259&gt;0,INDEX($O$4:$Z$323,$J259,Q$2),0)+IF($K259&gt;0,INDEX($O$4:$Z$323,$K259,Q$2),0)+IF($L259&gt;0,INDEX($O$4:$Z$323,$L259,Q$2),0))</f>
        <v>0</v>
      </c>
      <c r="AD259" s="259">
        <f>IF(AND(NOT(_incrementaisPassadas),
      OR(
       AND(_semanaAtual&gt;Prevs!G$6,_tipo="Semanal"),
       AND(_mes&gt;AD$2,_tipo="Mensal")
      )), 0,
IF($G259&gt;0,INDEX($O$4:$Z$323,$G259,R$2),0)+IF($H259&gt;0,INDEX($O$4:$Z$323,$H259,R$2),0)+IF($I259&gt;0,INDEX($O$4:$Z$323,$I259,R$2),0)+IF($J259&gt;0,INDEX($O$4:$Z$323,$J259,R$2),0)+IF($K259&gt;0,INDEX($O$4:$Z$323,$K259,R$2),0)+IF($L259&gt;0,INDEX($O$4:$Z$323,$L259,R$2),0))</f>
        <v>0</v>
      </c>
      <c r="AE259" s="259">
        <f>IF(AND(NOT(_incrementaisPassadas),
      OR(
       AND(_semanaAtual&gt;Prevs!H$6,_tipo="Semanal"),
       AND(_mes&gt;AE$2,_tipo="Mensal")
      )), 0,
IF($G259&gt;0,INDEX($O$4:$Z$323,$G259,S$2),0)+IF($H259&gt;0,INDEX($O$4:$Z$323,$H259,S$2),0)+IF($I259&gt;0,INDEX($O$4:$Z$323,$I259,S$2),0)+IF($J259&gt;0,INDEX($O$4:$Z$323,$J259,S$2),0)+IF($K259&gt;0,INDEX($O$4:$Z$323,$K259,S$2),0)+IF($L259&gt;0,INDEX($O$4:$Z$323,$L259,S$2),0))</f>
        <v>0</v>
      </c>
      <c r="AF259" s="259">
        <f>IF(AND(NOT(_incrementaisPassadas),
      OR(
       AND(_semanaAtual&gt;Prevs!I$6,_tipo="Semanal"),
       AND(_mes&gt;AF$2,_tipo="Mensal")
      )), 0,
IF($G259&gt;0,INDEX($O$4:$Z$323,$G259,T$2),0)+IF($H259&gt;0,INDEX($O$4:$Z$323,$H259,T$2),0)+IF($I259&gt;0,INDEX($O$4:$Z$323,$I259,T$2),0)+IF($J259&gt;0,INDEX($O$4:$Z$323,$J259,T$2),0)+IF($K259&gt;0,INDEX($O$4:$Z$323,$K259,T$2),0)+IF($L259&gt;0,INDEX($O$4:$Z$323,$L259,T$2),0))</f>
        <v>0</v>
      </c>
      <c r="AG259" s="259">
        <f>IF(AND(NOT(_incrementaisPassadas),
      OR(
       AND(_semanaAtual&gt;Prevs!J$6,_tipo="Semanal"),
       AND(_mes&gt;AG$2,_tipo="Mensal")
      )), 0,
IF($G259&gt;0,INDEX($O$4:$Z$323,$G259,U$2),0)+IF($H259&gt;0,INDEX($O$4:$Z$323,$H259,U$2),0)+IF($I259&gt;0,INDEX($O$4:$Z$323,$I259,U$2),0)+IF($J259&gt;0,INDEX($O$4:$Z$323,$J259,U$2),0)+IF($K259&gt;0,INDEX($O$4:$Z$323,$K259,U$2),0)+IF($L259&gt;0,INDEX($O$4:$Z$323,$L259,U$2),0))</f>
        <v>0</v>
      </c>
      <c r="AH259" s="259">
        <f>IF(AND(NOT(_incrementaisPassadas),
      OR(
       AND(_semanaAtual&gt;Prevs!K$6,_tipo="Semanal"),
       AND(_mes&gt;AH$2,_tipo="Mensal")
      )), 0,
IF($G259&gt;0,INDEX($O$4:$Z$323,$G259,V$2),0)+IF($H259&gt;0,INDEX($O$4:$Z$323,$H259,V$2),0)+IF($I259&gt;0,INDEX($O$4:$Z$323,$I259,V$2),0)+IF($J259&gt;0,INDEX($O$4:$Z$323,$J259,V$2),0)+IF($K259&gt;0,INDEX($O$4:$Z$323,$K259,V$2),0)+IF($L259&gt;0,INDEX($O$4:$Z$323,$L259,V$2),0))</f>
        <v>0</v>
      </c>
      <c r="AI259" s="259">
        <f>IF(AND(NOT(_incrementaisPassadas),
      OR(
       AND(_semanaAtual&gt;Prevs!L$6,_tipo="Semanal"),
       AND(_mes&gt;AI$2,_tipo="Mensal")
      )), 0,
IF($G259&gt;0,INDEX($O$4:$Z$323,$G259,W$2),0)+IF($H259&gt;0,INDEX($O$4:$Z$323,$H259,W$2),0)+IF($I259&gt;0,INDEX($O$4:$Z$323,$I259,W$2),0)+IF($J259&gt;0,INDEX($O$4:$Z$323,$J259,W$2),0)+IF($K259&gt;0,INDEX($O$4:$Z$323,$K259,W$2),0)+IF($L259&gt;0,INDEX($O$4:$Z$323,$L259,W$2),0))</f>
        <v>0</v>
      </c>
      <c r="AJ259" s="259">
        <f>IF(AND(NOT(_incrementaisPassadas),
      OR(
       AND(_semanaAtual&gt;Prevs!M$6,_tipo="Semanal"),
       AND(_mes&gt;AJ$2,_tipo="Mensal")
      )), 0,
IF($G259&gt;0,INDEX($O$4:$Z$323,$G259,X$2),0)+IF($H259&gt;0,INDEX($O$4:$Z$323,$H259,X$2),0)+IF($I259&gt;0,INDEX($O$4:$Z$323,$I259,X$2),0)+IF($J259&gt;0,INDEX($O$4:$Z$323,$J259,X$2),0)+IF($K259&gt;0,INDEX($O$4:$Z$323,$K259,X$2),0)+IF($L259&gt;0,INDEX($O$4:$Z$323,$L259,X$2),0))</f>
        <v>0</v>
      </c>
      <c r="AK259" s="259">
        <f>IF(AND(NOT(_incrementaisPassadas),
      OR(
       AND(_semanaAtual&gt;Prevs!N$6,_tipo="Semanal"),
       AND(_mes&gt;AK$2,_tipo="Mensal")
      )), 0,
IF($G259&gt;0,INDEX($O$4:$Z$323,$G259,Y$2),0)+IF($H259&gt;0,INDEX($O$4:$Z$323,$H259,Y$2),0)+IF($I259&gt;0,INDEX($O$4:$Z$323,$I259,Y$2),0)+IF($J259&gt;0,INDEX($O$4:$Z$323,$J259,Y$2),0)+IF($K259&gt;0,INDEX($O$4:$Z$323,$K259,Y$2),0)+IF($L259&gt;0,INDEX($O$4:$Z$323,$L259,Y$2),0))</f>
        <v>0</v>
      </c>
      <c r="AL259" s="259">
        <f>IF(AND(NOT(_incrementaisPassadas),
      OR(
       AND(_semanaAtual&gt;Prevs!O$6,_tipo="Semanal"),
       AND(_mes&gt;AL$2,_tipo="Mensal")
      )), 0,
IF($G259&gt;0,INDEX($O$4:$Z$323,$G259,Z$2),0)+IF($H259&gt;0,INDEX($O$4:$Z$323,$H259,Z$2),0)+IF($I259&gt;0,INDEX($O$4:$Z$323,$I259,Z$2),0)+IF($J259&gt;0,INDEX($O$4:$Z$323,$J259,Z$2),0)+IF($K259&gt;0,INDEX($O$4:$Z$323,$K259,Z$2),0)+IF($L259&gt;0,INDEX($O$4:$Z$323,$L259,Z$2),0))</f>
        <v>0</v>
      </c>
      <c r="AM259" s="113">
        <f t="shared" si="36"/>
        <v>0</v>
      </c>
      <c r="AN259">
        <f t="shared" si="37"/>
        <v>0</v>
      </c>
      <c r="AO259">
        <f t="shared" si="38"/>
        <v>0</v>
      </c>
      <c r="AP259">
        <f t="shared" si="39"/>
        <v>0</v>
      </c>
      <c r="AQ259">
        <f t="shared" si="40"/>
        <v>0</v>
      </c>
      <c r="AR259">
        <f t="shared" si="41"/>
        <v>0</v>
      </c>
      <c r="AS259">
        <f t="shared" si="42"/>
        <v>0</v>
      </c>
      <c r="AT259">
        <f t="shared" si="43"/>
        <v>0</v>
      </c>
      <c r="AU259">
        <f t="shared" si="44"/>
        <v>0</v>
      </c>
      <c r="AV259">
        <f t="shared" si="45"/>
        <v>0</v>
      </c>
      <c r="AW259">
        <f t="shared" si="46"/>
        <v>0</v>
      </c>
      <c r="AX259">
        <f t="shared" si="47"/>
        <v>0</v>
      </c>
    </row>
    <row r="260" spans="1:56" hidden="1" x14ac:dyDescent="0.25">
      <c r="A260" s="113">
        <v>257</v>
      </c>
      <c r="B260" s="176" t="s">
        <v>649</v>
      </c>
      <c r="C260" s="113">
        <v>1931</v>
      </c>
      <c r="D260" s="113">
        <v>2013</v>
      </c>
      <c r="E260" s="177" t="s">
        <v>26</v>
      </c>
      <c r="F260" s="177" t="s">
        <v>387</v>
      </c>
      <c r="G260" s="357"/>
      <c r="H260" s="357"/>
      <c r="N260" s="113">
        <f>MATCH(A260,Entrada!$A$53:$A$372,0)</f>
        <v>257</v>
      </c>
      <c r="O260">
        <f>IF(NOT(ISNA($N260)),INDEX(Entrada!$C$53:$N$372,$N260,O$2),0)</f>
        <v>3084</v>
      </c>
      <c r="P260">
        <f>IF(NOT(ISNA($N260)),INDEX(Entrada!$C$53:$N$372,$N260,P$2),0)</f>
        <v>3458</v>
      </c>
      <c r="Q260">
        <f>IF(NOT(ISNA($N260)),INDEX(Entrada!$C$53:$N$372,$N260,Q$2),0)</f>
        <v>3324</v>
      </c>
      <c r="R260">
        <f>IF(NOT(ISNA($N260)),INDEX(Entrada!$C$53:$N$372,$N260,R$2),0)</f>
        <v>2361</v>
      </c>
      <c r="S260">
        <f>IF(NOT(ISNA($N260)),INDEX(Entrada!$C$53:$N$372,$N260,S$2),0)</f>
        <v>1180</v>
      </c>
      <c r="T260">
        <f>IF(NOT(ISNA($N260)),INDEX(Entrada!$C$53:$N$372,$N260,T$2),0)</f>
        <v>774</v>
      </c>
      <c r="U260">
        <f>IF(NOT(ISNA($N260)),INDEX(Entrada!$C$53:$N$372,$N260,U$2),0)</f>
        <v>591</v>
      </c>
      <c r="V260" s="192">
        <f>IF(NOT(ISNA($N260)),INDEX(Entrada!$C$53:$N$372,$N260,V$2),0)</f>
        <v>474</v>
      </c>
      <c r="W260" s="192">
        <f>IF(NOT(ISNA($N260)),INDEX(Entrada!$C$53:$N$372,$N260,W$2),0)</f>
        <v>451</v>
      </c>
      <c r="X260" s="192">
        <f>IF(NOT(ISNA($N260)),INDEX(Entrada!$C$53:$N$372,$N260,X$2),0)</f>
        <v>621</v>
      </c>
      <c r="Y260" s="192">
        <f>IF(NOT(ISNA($N260)),INDEX(Entrada!$C$53:$N$372,$N260,Y$2),0)</f>
        <v>1174</v>
      </c>
      <c r="Z260" s="192">
        <f>IF(NOT(ISNA($N260)),INDEX(Entrada!$C$53:$N$372,$N260,Z$2),0)</f>
        <v>2284</v>
      </c>
      <c r="AA260" s="259">
        <f>IF(AND(NOT(_incrementaisPassadas),
      OR(
       AND(_semanaAtual&gt;Prevs!D$6,_tipo="Semanal"),
       AND(_mes&gt;AA$2,_tipo="Mensal")
      )), 0,
IF($G260&gt;0,INDEX($O$4:$Z$323,$G260,O$2),0)+IF($H260&gt;0,INDEX($O$4:$Z$323,$H260,O$2),0)+IF($I260&gt;0,INDEX($O$4:$Z$323,$I260,O$2),0)+IF($J260&gt;0,INDEX($O$4:$Z$323,$J260,O$2),0)+IF($K260&gt;0,INDEX($O$4:$Z$323,$K260,O$2),0)+IF($L260&gt;0,INDEX($O$4:$Z$323,$L260,O$2),0))</f>
        <v>0</v>
      </c>
      <c r="AB260" s="259">
        <f>IF(AND(NOT(_incrementaisPassadas),
      OR(
       AND(_semanaAtual&gt;Prevs!E$6,_tipo="Semanal"),
       AND(_mes&gt;AB$2,_tipo="Mensal")
      )), 0,
IF($G260&gt;0,INDEX($O$4:$Z$323,$G260,P$2),0)+IF($H260&gt;0,INDEX($O$4:$Z$323,$H260,P$2),0)+IF($I260&gt;0,INDEX($O$4:$Z$323,$I260,P$2),0)+IF($J260&gt;0,INDEX($O$4:$Z$323,$J260,P$2),0)+IF($K260&gt;0,INDEX($O$4:$Z$323,$K260,P$2),0)+IF($L260&gt;0,INDEX($O$4:$Z$323,$L260,P$2),0))</f>
        <v>0</v>
      </c>
      <c r="AC260" s="259">
        <f>IF(AND(NOT(_incrementaisPassadas),
      OR(
       AND(_semanaAtual&gt;Prevs!F$6,_tipo="Semanal"),
       AND(_mes&gt;AC$2,_tipo="Mensal")
      )), 0,
IF($G260&gt;0,INDEX($O$4:$Z$323,$G260,Q$2),0)+IF($H260&gt;0,INDEX($O$4:$Z$323,$H260,Q$2),0)+IF($I260&gt;0,INDEX($O$4:$Z$323,$I260,Q$2),0)+IF($J260&gt;0,INDEX($O$4:$Z$323,$J260,Q$2),0)+IF($K260&gt;0,INDEX($O$4:$Z$323,$K260,Q$2),0)+IF($L260&gt;0,INDEX($O$4:$Z$323,$L260,Q$2),0))</f>
        <v>0</v>
      </c>
      <c r="AD260" s="259">
        <f>IF(AND(NOT(_incrementaisPassadas),
      OR(
       AND(_semanaAtual&gt;Prevs!G$6,_tipo="Semanal"),
       AND(_mes&gt;AD$2,_tipo="Mensal")
      )), 0,
IF($G260&gt;0,INDEX($O$4:$Z$323,$G260,R$2),0)+IF($H260&gt;0,INDEX($O$4:$Z$323,$H260,R$2),0)+IF($I260&gt;0,INDEX($O$4:$Z$323,$I260,R$2),0)+IF($J260&gt;0,INDEX($O$4:$Z$323,$J260,R$2),0)+IF($K260&gt;0,INDEX($O$4:$Z$323,$K260,R$2),0)+IF($L260&gt;0,INDEX($O$4:$Z$323,$L260,R$2),0))</f>
        <v>0</v>
      </c>
      <c r="AE260" s="259">
        <f>IF(AND(NOT(_incrementaisPassadas),
      OR(
       AND(_semanaAtual&gt;Prevs!H$6,_tipo="Semanal"),
       AND(_mes&gt;AE$2,_tipo="Mensal")
      )), 0,
IF($G260&gt;0,INDEX($O$4:$Z$323,$G260,S$2),0)+IF($H260&gt;0,INDEX($O$4:$Z$323,$H260,S$2),0)+IF($I260&gt;0,INDEX($O$4:$Z$323,$I260,S$2),0)+IF($J260&gt;0,INDEX($O$4:$Z$323,$J260,S$2),0)+IF($K260&gt;0,INDEX($O$4:$Z$323,$K260,S$2),0)+IF($L260&gt;0,INDEX($O$4:$Z$323,$L260,S$2),0))</f>
        <v>0</v>
      </c>
      <c r="AF260" s="259">
        <f>IF(AND(NOT(_incrementaisPassadas),
      OR(
       AND(_semanaAtual&gt;Prevs!I$6,_tipo="Semanal"),
       AND(_mes&gt;AF$2,_tipo="Mensal")
      )), 0,
IF($G260&gt;0,INDEX($O$4:$Z$323,$G260,T$2),0)+IF($H260&gt;0,INDEX($O$4:$Z$323,$H260,T$2),0)+IF($I260&gt;0,INDEX($O$4:$Z$323,$I260,T$2),0)+IF($J260&gt;0,INDEX($O$4:$Z$323,$J260,T$2),0)+IF($K260&gt;0,INDEX($O$4:$Z$323,$K260,T$2),0)+IF($L260&gt;0,INDEX($O$4:$Z$323,$L260,T$2),0))</f>
        <v>0</v>
      </c>
      <c r="AG260" s="259">
        <f>IF(AND(NOT(_incrementaisPassadas),
      OR(
       AND(_semanaAtual&gt;Prevs!J$6,_tipo="Semanal"),
       AND(_mes&gt;AG$2,_tipo="Mensal")
      )), 0,
IF($G260&gt;0,INDEX($O$4:$Z$323,$G260,U$2),0)+IF($H260&gt;0,INDEX($O$4:$Z$323,$H260,U$2),0)+IF($I260&gt;0,INDEX($O$4:$Z$323,$I260,U$2),0)+IF($J260&gt;0,INDEX($O$4:$Z$323,$J260,U$2),0)+IF($K260&gt;0,INDEX($O$4:$Z$323,$K260,U$2),0)+IF($L260&gt;0,INDEX($O$4:$Z$323,$L260,U$2),0))</f>
        <v>0</v>
      </c>
      <c r="AH260" s="259">
        <f>IF(AND(NOT(_incrementaisPassadas),
      OR(
       AND(_semanaAtual&gt;Prevs!K$6,_tipo="Semanal"),
       AND(_mes&gt;AH$2,_tipo="Mensal")
      )), 0,
IF($G260&gt;0,INDEX($O$4:$Z$323,$G260,V$2),0)+IF($H260&gt;0,INDEX($O$4:$Z$323,$H260,V$2),0)+IF($I260&gt;0,INDEX($O$4:$Z$323,$I260,V$2),0)+IF($J260&gt;0,INDEX($O$4:$Z$323,$J260,V$2),0)+IF($K260&gt;0,INDEX($O$4:$Z$323,$K260,V$2),0)+IF($L260&gt;0,INDEX($O$4:$Z$323,$L260,V$2),0))</f>
        <v>0</v>
      </c>
      <c r="AI260" s="259">
        <f>IF(AND(NOT(_incrementaisPassadas),
      OR(
       AND(_semanaAtual&gt;Prevs!L$6,_tipo="Semanal"),
       AND(_mes&gt;AI$2,_tipo="Mensal")
      )), 0,
IF($G260&gt;0,INDEX($O$4:$Z$323,$G260,W$2),0)+IF($H260&gt;0,INDEX($O$4:$Z$323,$H260,W$2),0)+IF($I260&gt;0,INDEX($O$4:$Z$323,$I260,W$2),0)+IF($J260&gt;0,INDEX($O$4:$Z$323,$J260,W$2),0)+IF($K260&gt;0,INDEX($O$4:$Z$323,$K260,W$2),0)+IF($L260&gt;0,INDEX($O$4:$Z$323,$L260,W$2),0))</f>
        <v>0</v>
      </c>
      <c r="AJ260" s="259">
        <f>IF(AND(NOT(_incrementaisPassadas),
      OR(
       AND(_semanaAtual&gt;Prevs!M$6,_tipo="Semanal"),
       AND(_mes&gt;AJ$2,_tipo="Mensal")
      )), 0,
IF($G260&gt;0,INDEX($O$4:$Z$323,$G260,X$2),0)+IF($H260&gt;0,INDEX($O$4:$Z$323,$H260,X$2),0)+IF($I260&gt;0,INDEX($O$4:$Z$323,$I260,X$2),0)+IF($J260&gt;0,INDEX($O$4:$Z$323,$J260,X$2),0)+IF($K260&gt;0,INDEX($O$4:$Z$323,$K260,X$2),0)+IF($L260&gt;0,INDEX($O$4:$Z$323,$L260,X$2),0))</f>
        <v>0</v>
      </c>
      <c r="AK260" s="259">
        <f>IF(AND(NOT(_incrementaisPassadas),
      OR(
       AND(_semanaAtual&gt;Prevs!N$6,_tipo="Semanal"),
       AND(_mes&gt;AK$2,_tipo="Mensal")
      )), 0,
IF($G260&gt;0,INDEX($O$4:$Z$323,$G260,Y$2),0)+IF($H260&gt;0,INDEX($O$4:$Z$323,$H260,Y$2),0)+IF($I260&gt;0,INDEX($O$4:$Z$323,$I260,Y$2),0)+IF($J260&gt;0,INDEX($O$4:$Z$323,$J260,Y$2),0)+IF($K260&gt;0,INDEX($O$4:$Z$323,$K260,Y$2),0)+IF($L260&gt;0,INDEX($O$4:$Z$323,$L260,Y$2),0))</f>
        <v>0</v>
      </c>
      <c r="AL260" s="259">
        <f>IF(AND(NOT(_incrementaisPassadas),
      OR(
       AND(_semanaAtual&gt;Prevs!O$6,_tipo="Semanal"),
       AND(_mes&gt;AL$2,_tipo="Mensal")
      )), 0,
IF($G260&gt;0,INDEX($O$4:$Z$323,$G260,Z$2),0)+IF($H260&gt;0,INDEX($O$4:$Z$323,$H260,Z$2),0)+IF($I260&gt;0,INDEX($O$4:$Z$323,$I260,Z$2),0)+IF($J260&gt;0,INDEX($O$4:$Z$323,$J260,Z$2),0)+IF($K260&gt;0,INDEX($O$4:$Z$323,$K260,Z$2),0)+IF($L260&gt;0,INDEX($O$4:$Z$323,$L260,Z$2),0))</f>
        <v>0</v>
      </c>
      <c r="AM260" s="113">
        <f t="shared" ref="AM260:AM323" si="48">MAX(O260-AA260,0)</f>
        <v>3084</v>
      </c>
      <c r="AN260">
        <f t="shared" ref="AN260:AN323" si="49">MAX(P260-AB260,0)</f>
        <v>3458</v>
      </c>
      <c r="AO260">
        <f t="shared" ref="AO260:AO323" si="50">MAX(Q260-AC260,0)</f>
        <v>3324</v>
      </c>
      <c r="AP260">
        <f t="shared" ref="AP260:AP323" si="51">MAX(R260-AD260,0)</f>
        <v>2361</v>
      </c>
      <c r="AQ260">
        <f t="shared" ref="AQ260:AQ323" si="52">MAX(S260-AE260,0)</f>
        <v>1180</v>
      </c>
      <c r="AR260">
        <f t="shared" ref="AR260:AR323" si="53">MAX(T260-AF260,0)</f>
        <v>774</v>
      </c>
      <c r="AS260">
        <f t="shared" ref="AS260:AS323" si="54">MAX(U260-AG260,0)</f>
        <v>591</v>
      </c>
      <c r="AT260">
        <f t="shared" ref="AT260:AT323" si="55">MAX(V260-AH260,0)</f>
        <v>474</v>
      </c>
      <c r="AU260">
        <f t="shared" ref="AU260:AU323" si="56">MAX(W260-AI260,0)</f>
        <v>451</v>
      </c>
      <c r="AV260">
        <f t="shared" ref="AV260:AV323" si="57">MAX(X260-AJ260,0)</f>
        <v>621</v>
      </c>
      <c r="AW260">
        <f t="shared" ref="AW260:AW323" si="58">MAX(Y260-AK260,0)</f>
        <v>1174</v>
      </c>
      <c r="AX260">
        <f t="shared" ref="AX260:AX323" si="59">MAX(Z260-AL260,0)</f>
        <v>2284</v>
      </c>
      <c r="BC260" s="259">
        <v>253</v>
      </c>
    </row>
    <row r="261" spans="1:56" hidden="1" x14ac:dyDescent="0.25">
      <c r="A261" s="113">
        <v>258</v>
      </c>
      <c r="B261" s="176" t="s">
        <v>650</v>
      </c>
      <c r="C261" s="113">
        <v>1931</v>
      </c>
      <c r="D261" s="113">
        <v>2013</v>
      </c>
      <c r="E261" s="179" t="s">
        <v>24</v>
      </c>
      <c r="F261" s="180" t="s">
        <v>385</v>
      </c>
      <c r="G261" s="357"/>
      <c r="H261" s="357"/>
      <c r="N261" s="113">
        <f>MATCH(A261,Entrada!$A$53:$A$372,0)</f>
        <v>258</v>
      </c>
      <c r="O261">
        <f>IF(NOT(ISNA($N261)),INDEX(Entrada!$C$53:$N$372,$N261,O$2),0)</f>
        <v>407</v>
      </c>
      <c r="P261">
        <f>IF(NOT(ISNA($N261)),INDEX(Entrada!$C$53:$N$372,$N261,P$2),0)</f>
        <v>279</v>
      </c>
      <c r="Q261">
        <f>IF(NOT(ISNA($N261)),INDEX(Entrada!$C$53:$N$372,$N261,Q$2),0)</f>
        <v>243</v>
      </c>
      <c r="R261">
        <f>IF(NOT(ISNA($N261)),INDEX(Entrada!$C$53:$N$372,$N261,R$2),0)</f>
        <v>154</v>
      </c>
      <c r="S261">
        <f>IF(NOT(ISNA($N261)),INDEX(Entrada!$C$53:$N$372,$N261,S$2),0)</f>
        <v>82</v>
      </c>
      <c r="T261">
        <f>IF(NOT(ISNA($N261)),INDEX(Entrada!$C$53:$N$372,$N261,T$2),0)</f>
        <v>61</v>
      </c>
      <c r="U261">
        <f>IF(NOT(ISNA($N261)),INDEX(Entrada!$C$53:$N$372,$N261,U$2),0)</f>
        <v>51</v>
      </c>
      <c r="V261" s="192">
        <f>IF(NOT(ISNA($N261)),INDEX(Entrada!$C$53:$N$372,$N261,V$2),0)</f>
        <v>43</v>
      </c>
      <c r="W261" s="192">
        <f>IF(NOT(ISNA($N261)),INDEX(Entrada!$C$53:$N$372,$N261,W$2),0)</f>
        <v>42</v>
      </c>
      <c r="X261" s="192">
        <f>IF(NOT(ISNA($N261)),INDEX(Entrada!$C$53:$N$372,$N261,X$2),0)</f>
        <v>77</v>
      </c>
      <c r="Y261" s="192">
        <f>IF(NOT(ISNA($N261)),INDEX(Entrada!$C$53:$N$372,$N261,Y$2),0)</f>
        <v>231</v>
      </c>
      <c r="Z261" s="192">
        <f>IF(NOT(ISNA($N261)),INDEX(Entrada!$C$53:$N$372,$N261,Z$2),0)</f>
        <v>419</v>
      </c>
      <c r="AA261" s="259">
        <f>IF(AND(NOT(_incrementaisPassadas),
      OR(
       AND(_semanaAtual&gt;Prevs!D$6,_tipo="Semanal"),
       AND(_mes&gt;AA$2,_tipo="Mensal")
      )), 0,
IF($G261&gt;0,INDEX($O$4:$Z$323,$G261,O$2),0)+IF($H261&gt;0,INDEX($O$4:$Z$323,$H261,O$2),0)+IF($I261&gt;0,INDEX($O$4:$Z$323,$I261,O$2),0)+IF($J261&gt;0,INDEX($O$4:$Z$323,$J261,O$2),0)+IF($K261&gt;0,INDEX($O$4:$Z$323,$K261,O$2),0)+IF($L261&gt;0,INDEX($O$4:$Z$323,$L261,O$2),0))</f>
        <v>0</v>
      </c>
      <c r="AB261" s="259">
        <f>IF(AND(NOT(_incrementaisPassadas),
      OR(
       AND(_semanaAtual&gt;Prevs!E$6,_tipo="Semanal"),
       AND(_mes&gt;AB$2,_tipo="Mensal")
      )), 0,
IF($G261&gt;0,INDEX($O$4:$Z$323,$G261,P$2),0)+IF($H261&gt;0,INDEX($O$4:$Z$323,$H261,P$2),0)+IF($I261&gt;0,INDEX($O$4:$Z$323,$I261,P$2),0)+IF($J261&gt;0,INDEX($O$4:$Z$323,$J261,P$2),0)+IF($K261&gt;0,INDEX($O$4:$Z$323,$K261,P$2),0)+IF($L261&gt;0,INDEX($O$4:$Z$323,$L261,P$2),0))</f>
        <v>0</v>
      </c>
      <c r="AC261" s="259">
        <f>IF(AND(NOT(_incrementaisPassadas),
      OR(
       AND(_semanaAtual&gt;Prevs!F$6,_tipo="Semanal"),
       AND(_mes&gt;AC$2,_tipo="Mensal")
      )), 0,
IF($G261&gt;0,INDEX($O$4:$Z$323,$G261,Q$2),0)+IF($H261&gt;0,INDEX($O$4:$Z$323,$H261,Q$2),0)+IF($I261&gt;0,INDEX($O$4:$Z$323,$I261,Q$2),0)+IF($J261&gt;0,INDEX($O$4:$Z$323,$J261,Q$2),0)+IF($K261&gt;0,INDEX($O$4:$Z$323,$K261,Q$2),0)+IF($L261&gt;0,INDEX($O$4:$Z$323,$L261,Q$2),0))</f>
        <v>0</v>
      </c>
      <c r="AD261" s="259">
        <f>IF(AND(NOT(_incrementaisPassadas),
      OR(
       AND(_semanaAtual&gt;Prevs!G$6,_tipo="Semanal"),
       AND(_mes&gt;AD$2,_tipo="Mensal")
      )), 0,
IF($G261&gt;0,INDEX($O$4:$Z$323,$G261,R$2),0)+IF($H261&gt;0,INDEX($O$4:$Z$323,$H261,R$2),0)+IF($I261&gt;0,INDEX($O$4:$Z$323,$I261,R$2),0)+IF($J261&gt;0,INDEX($O$4:$Z$323,$J261,R$2),0)+IF($K261&gt;0,INDEX($O$4:$Z$323,$K261,R$2),0)+IF($L261&gt;0,INDEX($O$4:$Z$323,$L261,R$2),0))</f>
        <v>0</v>
      </c>
      <c r="AE261" s="259">
        <f>IF(AND(NOT(_incrementaisPassadas),
      OR(
       AND(_semanaAtual&gt;Prevs!H$6,_tipo="Semanal"),
       AND(_mes&gt;AE$2,_tipo="Mensal")
      )), 0,
IF($G261&gt;0,INDEX($O$4:$Z$323,$G261,S$2),0)+IF($H261&gt;0,INDEX($O$4:$Z$323,$H261,S$2),0)+IF($I261&gt;0,INDEX($O$4:$Z$323,$I261,S$2),0)+IF($J261&gt;0,INDEX($O$4:$Z$323,$J261,S$2),0)+IF($K261&gt;0,INDEX($O$4:$Z$323,$K261,S$2),0)+IF($L261&gt;0,INDEX($O$4:$Z$323,$L261,S$2),0))</f>
        <v>0</v>
      </c>
      <c r="AF261" s="259">
        <f>IF(AND(NOT(_incrementaisPassadas),
      OR(
       AND(_semanaAtual&gt;Prevs!I$6,_tipo="Semanal"),
       AND(_mes&gt;AF$2,_tipo="Mensal")
      )), 0,
IF($G261&gt;0,INDEX($O$4:$Z$323,$G261,T$2),0)+IF($H261&gt;0,INDEX($O$4:$Z$323,$H261,T$2),0)+IF($I261&gt;0,INDEX($O$4:$Z$323,$I261,T$2),0)+IF($J261&gt;0,INDEX($O$4:$Z$323,$J261,T$2),0)+IF($K261&gt;0,INDEX($O$4:$Z$323,$K261,T$2),0)+IF($L261&gt;0,INDEX($O$4:$Z$323,$L261,T$2),0))</f>
        <v>0</v>
      </c>
      <c r="AG261" s="259">
        <f>IF(AND(NOT(_incrementaisPassadas),
      OR(
       AND(_semanaAtual&gt;Prevs!J$6,_tipo="Semanal"),
       AND(_mes&gt;AG$2,_tipo="Mensal")
      )), 0,
IF($G261&gt;0,INDEX($O$4:$Z$323,$G261,U$2),0)+IF($H261&gt;0,INDEX($O$4:$Z$323,$H261,U$2),0)+IF($I261&gt;0,INDEX($O$4:$Z$323,$I261,U$2),0)+IF($J261&gt;0,INDEX($O$4:$Z$323,$J261,U$2),0)+IF($K261&gt;0,INDEX($O$4:$Z$323,$K261,U$2),0)+IF($L261&gt;0,INDEX($O$4:$Z$323,$L261,U$2),0))</f>
        <v>0</v>
      </c>
      <c r="AH261" s="259">
        <f>IF(AND(NOT(_incrementaisPassadas),
      OR(
       AND(_semanaAtual&gt;Prevs!K$6,_tipo="Semanal"),
       AND(_mes&gt;AH$2,_tipo="Mensal")
      )), 0,
IF($G261&gt;0,INDEX($O$4:$Z$323,$G261,V$2),0)+IF($H261&gt;0,INDEX($O$4:$Z$323,$H261,V$2),0)+IF($I261&gt;0,INDEX($O$4:$Z$323,$I261,V$2),0)+IF($J261&gt;0,INDEX($O$4:$Z$323,$J261,V$2),0)+IF($K261&gt;0,INDEX($O$4:$Z$323,$K261,V$2),0)+IF($L261&gt;0,INDEX($O$4:$Z$323,$L261,V$2),0))</f>
        <v>0</v>
      </c>
      <c r="AI261" s="259">
        <f>IF(AND(NOT(_incrementaisPassadas),
      OR(
       AND(_semanaAtual&gt;Prevs!L$6,_tipo="Semanal"),
       AND(_mes&gt;AI$2,_tipo="Mensal")
      )), 0,
IF($G261&gt;0,INDEX($O$4:$Z$323,$G261,W$2),0)+IF($H261&gt;0,INDEX($O$4:$Z$323,$H261,W$2),0)+IF($I261&gt;0,INDEX($O$4:$Z$323,$I261,W$2),0)+IF($J261&gt;0,INDEX($O$4:$Z$323,$J261,W$2),0)+IF($K261&gt;0,INDEX($O$4:$Z$323,$K261,W$2),0)+IF($L261&gt;0,INDEX($O$4:$Z$323,$L261,W$2),0))</f>
        <v>0</v>
      </c>
      <c r="AJ261" s="259">
        <f>IF(AND(NOT(_incrementaisPassadas),
      OR(
       AND(_semanaAtual&gt;Prevs!M$6,_tipo="Semanal"),
       AND(_mes&gt;AJ$2,_tipo="Mensal")
      )), 0,
IF($G261&gt;0,INDEX($O$4:$Z$323,$G261,X$2),0)+IF($H261&gt;0,INDEX($O$4:$Z$323,$H261,X$2),0)+IF($I261&gt;0,INDEX($O$4:$Z$323,$I261,X$2),0)+IF($J261&gt;0,INDEX($O$4:$Z$323,$J261,X$2),0)+IF($K261&gt;0,INDEX($O$4:$Z$323,$K261,X$2),0)+IF($L261&gt;0,INDEX($O$4:$Z$323,$L261,X$2),0))</f>
        <v>0</v>
      </c>
      <c r="AK261" s="259">
        <f>IF(AND(NOT(_incrementaisPassadas),
      OR(
       AND(_semanaAtual&gt;Prevs!N$6,_tipo="Semanal"),
       AND(_mes&gt;AK$2,_tipo="Mensal")
      )), 0,
IF($G261&gt;0,INDEX($O$4:$Z$323,$G261,Y$2),0)+IF($H261&gt;0,INDEX($O$4:$Z$323,$H261,Y$2),0)+IF($I261&gt;0,INDEX($O$4:$Z$323,$I261,Y$2),0)+IF($J261&gt;0,INDEX($O$4:$Z$323,$J261,Y$2),0)+IF($K261&gt;0,INDEX($O$4:$Z$323,$K261,Y$2),0)+IF($L261&gt;0,INDEX($O$4:$Z$323,$L261,Y$2),0))</f>
        <v>0</v>
      </c>
      <c r="AL261" s="259">
        <f>IF(AND(NOT(_incrementaisPassadas),
      OR(
       AND(_semanaAtual&gt;Prevs!O$6,_tipo="Semanal"),
       AND(_mes&gt;AL$2,_tipo="Mensal")
      )), 0,
IF($G261&gt;0,INDEX($O$4:$Z$323,$G261,Z$2),0)+IF($H261&gt;0,INDEX($O$4:$Z$323,$H261,Z$2),0)+IF($I261&gt;0,INDEX($O$4:$Z$323,$I261,Z$2),0)+IF($J261&gt;0,INDEX($O$4:$Z$323,$J261,Z$2),0)+IF($K261&gt;0,INDEX($O$4:$Z$323,$K261,Z$2),0)+IF($L261&gt;0,INDEX($O$4:$Z$323,$L261,Z$2),0))</f>
        <v>0</v>
      </c>
      <c r="AM261" s="113">
        <f t="shared" si="48"/>
        <v>407</v>
      </c>
      <c r="AN261">
        <f t="shared" si="49"/>
        <v>279</v>
      </c>
      <c r="AO261">
        <f t="shared" si="50"/>
        <v>243</v>
      </c>
      <c r="AP261">
        <f t="shared" si="51"/>
        <v>154</v>
      </c>
      <c r="AQ261">
        <f t="shared" si="52"/>
        <v>82</v>
      </c>
      <c r="AR261">
        <f t="shared" si="53"/>
        <v>61</v>
      </c>
      <c r="AS261">
        <f t="shared" si="54"/>
        <v>51</v>
      </c>
      <c r="AT261">
        <f t="shared" si="55"/>
        <v>43</v>
      </c>
      <c r="AU261">
        <f t="shared" si="56"/>
        <v>42</v>
      </c>
      <c r="AV261">
        <f t="shared" si="57"/>
        <v>77</v>
      </c>
      <c r="AW261">
        <f t="shared" si="58"/>
        <v>231</v>
      </c>
      <c r="AX261">
        <f t="shared" si="59"/>
        <v>419</v>
      </c>
    </row>
    <row r="262" spans="1:56" hidden="1" x14ac:dyDescent="0.25">
      <c r="A262" s="113">
        <v>259</v>
      </c>
      <c r="B262" s="176" t="s">
        <v>651</v>
      </c>
      <c r="C262" s="113">
        <v>1931</v>
      </c>
      <c r="D262" s="113">
        <v>2013</v>
      </c>
      <c r="E262" s="177" t="s">
        <v>14</v>
      </c>
      <c r="F262" s="177" t="s">
        <v>413</v>
      </c>
      <c r="G262" s="357"/>
      <c r="H262" s="357"/>
      <c r="N262" s="113">
        <f>MATCH(A262,Entrada!$A$53:$A$372,0)</f>
        <v>259</v>
      </c>
      <c r="O262">
        <f>IF(NOT(ISNA($N262)),INDEX(Entrada!$C$53:$N$372,$N262,O$2),0)</f>
        <v>101</v>
      </c>
      <c r="P262">
        <f>IF(NOT(ISNA($N262)),INDEX(Entrada!$C$53:$N$372,$N262,P$2),0)</f>
        <v>114</v>
      </c>
      <c r="Q262">
        <f>IF(NOT(ISNA($N262)),INDEX(Entrada!$C$53:$N$372,$N262,Q$2),0)</f>
        <v>112</v>
      </c>
      <c r="R262">
        <f>IF(NOT(ISNA($N262)),INDEX(Entrada!$C$53:$N$372,$N262,R$2),0)</f>
        <v>89</v>
      </c>
      <c r="S262">
        <f>IF(NOT(ISNA($N262)),INDEX(Entrada!$C$53:$N$372,$N262,S$2),0)</f>
        <v>67</v>
      </c>
      <c r="T262">
        <f>IF(NOT(ISNA($N262)),INDEX(Entrada!$C$53:$N$372,$N262,T$2),0)</f>
        <v>57</v>
      </c>
      <c r="U262">
        <f>IF(NOT(ISNA($N262)),INDEX(Entrada!$C$53:$N$372,$N262,U$2),0)</f>
        <v>51</v>
      </c>
      <c r="V262" s="192">
        <f>IF(NOT(ISNA($N262)),INDEX(Entrada!$C$53:$N$372,$N262,V$2),0)</f>
        <v>47</v>
      </c>
      <c r="W262" s="192">
        <f>IF(NOT(ISNA($N262)),INDEX(Entrada!$C$53:$N$372,$N262,W$2),0)</f>
        <v>48</v>
      </c>
      <c r="X262" s="192">
        <f>IF(NOT(ISNA($N262)),INDEX(Entrada!$C$53:$N$372,$N262,X$2),0)</f>
        <v>52</v>
      </c>
      <c r="Y262" s="192">
        <f>IF(NOT(ISNA($N262)),INDEX(Entrada!$C$53:$N$372,$N262,Y$2),0)</f>
        <v>61</v>
      </c>
      <c r="Z262" s="192">
        <f>IF(NOT(ISNA($N262)),INDEX(Entrada!$C$53:$N$372,$N262,Z$2),0)</f>
        <v>80</v>
      </c>
      <c r="AA262" s="259">
        <f>IF(AND(NOT(_incrementaisPassadas),
      OR(
       AND(_semanaAtual&gt;Prevs!D$6,_tipo="Semanal"),
       AND(_mes&gt;AA$2,_tipo="Mensal")
      )), 0,
IF($G262&gt;0,INDEX($O$4:$Z$323,$G262,O$2),0)+IF($H262&gt;0,INDEX($O$4:$Z$323,$H262,O$2),0)+IF($I262&gt;0,INDEX($O$4:$Z$323,$I262,O$2),0)+IF($J262&gt;0,INDEX($O$4:$Z$323,$J262,O$2),0)+IF($K262&gt;0,INDEX($O$4:$Z$323,$K262,O$2),0)+IF($L262&gt;0,INDEX($O$4:$Z$323,$L262,O$2),0))</f>
        <v>0</v>
      </c>
      <c r="AB262" s="259">
        <f>IF(AND(NOT(_incrementaisPassadas),
      OR(
       AND(_semanaAtual&gt;Prevs!E$6,_tipo="Semanal"),
       AND(_mes&gt;AB$2,_tipo="Mensal")
      )), 0,
IF($G262&gt;0,INDEX($O$4:$Z$323,$G262,P$2),0)+IF($H262&gt;0,INDEX($O$4:$Z$323,$H262,P$2),0)+IF($I262&gt;0,INDEX($O$4:$Z$323,$I262,P$2),0)+IF($J262&gt;0,INDEX($O$4:$Z$323,$J262,P$2),0)+IF($K262&gt;0,INDEX($O$4:$Z$323,$K262,P$2),0)+IF($L262&gt;0,INDEX($O$4:$Z$323,$L262,P$2),0))</f>
        <v>0</v>
      </c>
      <c r="AC262" s="259">
        <f>IF(AND(NOT(_incrementaisPassadas),
      OR(
       AND(_semanaAtual&gt;Prevs!F$6,_tipo="Semanal"),
       AND(_mes&gt;AC$2,_tipo="Mensal")
      )), 0,
IF($G262&gt;0,INDEX($O$4:$Z$323,$G262,Q$2),0)+IF($H262&gt;0,INDEX($O$4:$Z$323,$H262,Q$2),0)+IF($I262&gt;0,INDEX($O$4:$Z$323,$I262,Q$2),0)+IF($J262&gt;0,INDEX($O$4:$Z$323,$J262,Q$2),0)+IF($K262&gt;0,INDEX($O$4:$Z$323,$K262,Q$2),0)+IF($L262&gt;0,INDEX($O$4:$Z$323,$L262,Q$2),0))</f>
        <v>0</v>
      </c>
      <c r="AD262" s="259">
        <f>IF(AND(NOT(_incrementaisPassadas),
      OR(
       AND(_semanaAtual&gt;Prevs!G$6,_tipo="Semanal"),
       AND(_mes&gt;AD$2,_tipo="Mensal")
      )), 0,
IF($G262&gt;0,INDEX($O$4:$Z$323,$G262,R$2),0)+IF($H262&gt;0,INDEX($O$4:$Z$323,$H262,R$2),0)+IF($I262&gt;0,INDEX($O$4:$Z$323,$I262,R$2),0)+IF($J262&gt;0,INDEX($O$4:$Z$323,$J262,R$2),0)+IF($K262&gt;0,INDEX($O$4:$Z$323,$K262,R$2),0)+IF($L262&gt;0,INDEX($O$4:$Z$323,$L262,R$2),0))</f>
        <v>0</v>
      </c>
      <c r="AE262" s="259">
        <f>IF(AND(NOT(_incrementaisPassadas),
      OR(
       AND(_semanaAtual&gt;Prevs!H$6,_tipo="Semanal"),
       AND(_mes&gt;AE$2,_tipo="Mensal")
      )), 0,
IF($G262&gt;0,INDEX($O$4:$Z$323,$G262,S$2),0)+IF($H262&gt;0,INDEX($O$4:$Z$323,$H262,S$2),0)+IF($I262&gt;0,INDEX($O$4:$Z$323,$I262,S$2),0)+IF($J262&gt;0,INDEX($O$4:$Z$323,$J262,S$2),0)+IF($K262&gt;0,INDEX($O$4:$Z$323,$K262,S$2),0)+IF($L262&gt;0,INDEX($O$4:$Z$323,$L262,S$2),0))</f>
        <v>0</v>
      </c>
      <c r="AF262" s="259">
        <f>IF(AND(NOT(_incrementaisPassadas),
      OR(
       AND(_semanaAtual&gt;Prevs!I$6,_tipo="Semanal"),
       AND(_mes&gt;AF$2,_tipo="Mensal")
      )), 0,
IF($G262&gt;0,INDEX($O$4:$Z$323,$G262,T$2),0)+IF($H262&gt;0,INDEX($O$4:$Z$323,$H262,T$2),0)+IF($I262&gt;0,INDEX($O$4:$Z$323,$I262,T$2),0)+IF($J262&gt;0,INDEX($O$4:$Z$323,$J262,T$2),0)+IF($K262&gt;0,INDEX($O$4:$Z$323,$K262,T$2),0)+IF($L262&gt;0,INDEX($O$4:$Z$323,$L262,T$2),0))</f>
        <v>0</v>
      </c>
      <c r="AG262" s="259">
        <f>IF(AND(NOT(_incrementaisPassadas),
      OR(
       AND(_semanaAtual&gt;Prevs!J$6,_tipo="Semanal"),
       AND(_mes&gt;AG$2,_tipo="Mensal")
      )), 0,
IF($G262&gt;0,INDEX($O$4:$Z$323,$G262,U$2),0)+IF($H262&gt;0,INDEX($O$4:$Z$323,$H262,U$2),0)+IF($I262&gt;0,INDEX($O$4:$Z$323,$I262,U$2),0)+IF($J262&gt;0,INDEX($O$4:$Z$323,$J262,U$2),0)+IF($K262&gt;0,INDEX($O$4:$Z$323,$K262,U$2),0)+IF($L262&gt;0,INDEX($O$4:$Z$323,$L262,U$2),0))</f>
        <v>0</v>
      </c>
      <c r="AH262" s="259">
        <f>IF(AND(NOT(_incrementaisPassadas),
      OR(
       AND(_semanaAtual&gt;Prevs!K$6,_tipo="Semanal"),
       AND(_mes&gt;AH$2,_tipo="Mensal")
      )), 0,
IF($G262&gt;0,INDEX($O$4:$Z$323,$G262,V$2),0)+IF($H262&gt;0,INDEX($O$4:$Z$323,$H262,V$2),0)+IF($I262&gt;0,INDEX($O$4:$Z$323,$I262,V$2),0)+IF($J262&gt;0,INDEX($O$4:$Z$323,$J262,V$2),0)+IF($K262&gt;0,INDEX($O$4:$Z$323,$K262,V$2),0)+IF($L262&gt;0,INDEX($O$4:$Z$323,$L262,V$2),0))</f>
        <v>0</v>
      </c>
      <c r="AI262" s="259">
        <f>IF(AND(NOT(_incrementaisPassadas),
      OR(
       AND(_semanaAtual&gt;Prevs!L$6,_tipo="Semanal"),
       AND(_mes&gt;AI$2,_tipo="Mensal")
      )), 0,
IF($G262&gt;0,INDEX($O$4:$Z$323,$G262,W$2),0)+IF($H262&gt;0,INDEX($O$4:$Z$323,$H262,W$2),0)+IF($I262&gt;0,INDEX($O$4:$Z$323,$I262,W$2),0)+IF($J262&gt;0,INDEX($O$4:$Z$323,$J262,W$2),0)+IF($K262&gt;0,INDEX($O$4:$Z$323,$K262,W$2),0)+IF($L262&gt;0,INDEX($O$4:$Z$323,$L262,W$2),0))</f>
        <v>0</v>
      </c>
      <c r="AJ262" s="259">
        <f>IF(AND(NOT(_incrementaisPassadas),
      OR(
       AND(_semanaAtual&gt;Prevs!M$6,_tipo="Semanal"),
       AND(_mes&gt;AJ$2,_tipo="Mensal")
      )), 0,
IF($G262&gt;0,INDEX($O$4:$Z$323,$G262,X$2),0)+IF($H262&gt;0,INDEX($O$4:$Z$323,$H262,X$2),0)+IF($I262&gt;0,INDEX($O$4:$Z$323,$I262,X$2),0)+IF($J262&gt;0,INDEX($O$4:$Z$323,$J262,X$2),0)+IF($K262&gt;0,INDEX($O$4:$Z$323,$K262,X$2),0)+IF($L262&gt;0,INDEX($O$4:$Z$323,$L262,X$2),0))</f>
        <v>0</v>
      </c>
      <c r="AK262" s="259">
        <f>IF(AND(NOT(_incrementaisPassadas),
      OR(
       AND(_semanaAtual&gt;Prevs!N$6,_tipo="Semanal"),
       AND(_mes&gt;AK$2,_tipo="Mensal")
      )), 0,
IF($G262&gt;0,INDEX($O$4:$Z$323,$G262,Y$2),0)+IF($H262&gt;0,INDEX($O$4:$Z$323,$H262,Y$2),0)+IF($I262&gt;0,INDEX($O$4:$Z$323,$I262,Y$2),0)+IF($J262&gt;0,INDEX($O$4:$Z$323,$J262,Y$2),0)+IF($K262&gt;0,INDEX($O$4:$Z$323,$K262,Y$2),0)+IF($L262&gt;0,INDEX($O$4:$Z$323,$L262,Y$2),0))</f>
        <v>0</v>
      </c>
      <c r="AL262" s="259">
        <f>IF(AND(NOT(_incrementaisPassadas),
      OR(
       AND(_semanaAtual&gt;Prevs!O$6,_tipo="Semanal"),
       AND(_mes&gt;AL$2,_tipo="Mensal")
      )), 0,
IF($G262&gt;0,INDEX($O$4:$Z$323,$G262,Z$2),0)+IF($H262&gt;0,INDEX($O$4:$Z$323,$H262,Z$2),0)+IF($I262&gt;0,INDEX($O$4:$Z$323,$I262,Z$2),0)+IF($J262&gt;0,INDEX($O$4:$Z$323,$J262,Z$2),0)+IF($K262&gt;0,INDEX($O$4:$Z$323,$K262,Z$2),0)+IF($L262&gt;0,INDEX($O$4:$Z$323,$L262,Z$2),0))</f>
        <v>0</v>
      </c>
      <c r="AM262" s="113">
        <f t="shared" si="48"/>
        <v>101</v>
      </c>
      <c r="AN262">
        <f t="shared" si="49"/>
        <v>114</v>
      </c>
      <c r="AO262">
        <f t="shared" si="50"/>
        <v>112</v>
      </c>
      <c r="AP262">
        <f t="shared" si="51"/>
        <v>89</v>
      </c>
      <c r="AQ262">
        <f t="shared" si="52"/>
        <v>67</v>
      </c>
      <c r="AR262">
        <f t="shared" si="53"/>
        <v>57</v>
      </c>
      <c r="AS262">
        <f t="shared" si="54"/>
        <v>51</v>
      </c>
      <c r="AT262">
        <f t="shared" si="55"/>
        <v>47</v>
      </c>
      <c r="AU262">
        <f t="shared" si="56"/>
        <v>48</v>
      </c>
      <c r="AV262">
        <f t="shared" si="57"/>
        <v>52</v>
      </c>
      <c r="AW262">
        <f t="shared" si="58"/>
        <v>61</v>
      </c>
      <c r="AX262">
        <f t="shared" si="59"/>
        <v>80</v>
      </c>
    </row>
    <row r="263" spans="1:56" hidden="1" x14ac:dyDescent="0.25">
      <c r="A263" s="113">
        <v>260</v>
      </c>
      <c r="B263" s="176"/>
      <c r="C263" s="113">
        <v>0</v>
      </c>
      <c r="D263" s="113">
        <v>0</v>
      </c>
      <c r="E263" s="113" t="s">
        <v>686</v>
      </c>
      <c r="F263" s="113" t="s">
        <v>686</v>
      </c>
      <c r="G263" s="357"/>
      <c r="H263" s="357"/>
      <c r="N263" s="113">
        <f>MATCH(A263,Entrada!$A$53:$A$372,0)</f>
        <v>260</v>
      </c>
      <c r="O263">
        <f>IF(NOT(ISNA($N263)),INDEX(Entrada!$C$53:$N$372,$N263,O$2),0)</f>
        <v>0</v>
      </c>
      <c r="P263">
        <f>IF(NOT(ISNA($N263)),INDEX(Entrada!$C$53:$N$372,$N263,P$2),0)</f>
        <v>0</v>
      </c>
      <c r="Q263">
        <f>IF(NOT(ISNA($N263)),INDEX(Entrada!$C$53:$N$372,$N263,Q$2),0)</f>
        <v>0</v>
      </c>
      <c r="R263">
        <f>IF(NOT(ISNA($N263)),INDEX(Entrada!$C$53:$N$372,$N263,R$2),0)</f>
        <v>0</v>
      </c>
      <c r="S263">
        <f>IF(NOT(ISNA($N263)),INDEX(Entrada!$C$53:$N$372,$N263,S$2),0)</f>
        <v>0</v>
      </c>
      <c r="T263">
        <f>IF(NOT(ISNA($N263)),INDEX(Entrada!$C$53:$N$372,$N263,T$2),0)</f>
        <v>0</v>
      </c>
      <c r="U263">
        <f>IF(NOT(ISNA($N263)),INDEX(Entrada!$C$53:$N$372,$N263,U$2),0)</f>
        <v>0</v>
      </c>
      <c r="V263" s="192">
        <f>IF(NOT(ISNA($N263)),INDEX(Entrada!$C$53:$N$372,$N263,V$2),0)</f>
        <v>0</v>
      </c>
      <c r="W263" s="192">
        <f>IF(NOT(ISNA($N263)),INDEX(Entrada!$C$53:$N$372,$N263,W$2),0)</f>
        <v>0</v>
      </c>
      <c r="X263" s="192">
        <f>IF(NOT(ISNA($N263)),INDEX(Entrada!$C$53:$N$372,$N263,X$2),0)</f>
        <v>0</v>
      </c>
      <c r="Y263" s="192">
        <f>IF(NOT(ISNA($N263)),INDEX(Entrada!$C$53:$N$372,$N263,Y$2),0)</f>
        <v>0</v>
      </c>
      <c r="Z263" s="192">
        <f>IF(NOT(ISNA($N263)),INDEX(Entrada!$C$53:$N$372,$N263,Z$2),0)</f>
        <v>0</v>
      </c>
      <c r="AA263" s="259">
        <f>IF(AND(NOT(_incrementaisPassadas),
      OR(
       AND(_semanaAtual&gt;Prevs!D$6,_tipo="Semanal"),
       AND(_mes&gt;AA$2,_tipo="Mensal")
      )), 0,
IF($G263&gt;0,INDEX($O$4:$Z$323,$G263,O$2),0)+IF($H263&gt;0,INDEX($O$4:$Z$323,$H263,O$2),0)+IF($I263&gt;0,INDEX($O$4:$Z$323,$I263,O$2),0)+IF($J263&gt;0,INDEX($O$4:$Z$323,$J263,O$2),0)+IF($K263&gt;0,INDEX($O$4:$Z$323,$K263,O$2),0)+IF($L263&gt;0,INDEX($O$4:$Z$323,$L263,O$2),0))</f>
        <v>0</v>
      </c>
      <c r="AB263" s="259">
        <f>IF(AND(NOT(_incrementaisPassadas),
      OR(
       AND(_semanaAtual&gt;Prevs!E$6,_tipo="Semanal"),
       AND(_mes&gt;AB$2,_tipo="Mensal")
      )), 0,
IF($G263&gt;0,INDEX($O$4:$Z$323,$G263,P$2),0)+IF($H263&gt;0,INDEX($O$4:$Z$323,$H263,P$2),0)+IF($I263&gt;0,INDEX($O$4:$Z$323,$I263,P$2),0)+IF($J263&gt;0,INDEX($O$4:$Z$323,$J263,P$2),0)+IF($K263&gt;0,INDEX($O$4:$Z$323,$K263,P$2),0)+IF($L263&gt;0,INDEX($O$4:$Z$323,$L263,P$2),0))</f>
        <v>0</v>
      </c>
      <c r="AC263" s="259">
        <f>IF(AND(NOT(_incrementaisPassadas),
      OR(
       AND(_semanaAtual&gt;Prevs!F$6,_tipo="Semanal"),
       AND(_mes&gt;AC$2,_tipo="Mensal")
      )), 0,
IF($G263&gt;0,INDEX($O$4:$Z$323,$G263,Q$2),0)+IF($H263&gt;0,INDEX($O$4:$Z$323,$H263,Q$2),0)+IF($I263&gt;0,INDEX($O$4:$Z$323,$I263,Q$2),0)+IF($J263&gt;0,INDEX($O$4:$Z$323,$J263,Q$2),0)+IF($K263&gt;0,INDEX($O$4:$Z$323,$K263,Q$2),0)+IF($L263&gt;0,INDEX($O$4:$Z$323,$L263,Q$2),0))</f>
        <v>0</v>
      </c>
      <c r="AD263" s="259">
        <f>IF(AND(NOT(_incrementaisPassadas),
      OR(
       AND(_semanaAtual&gt;Prevs!G$6,_tipo="Semanal"),
       AND(_mes&gt;AD$2,_tipo="Mensal")
      )), 0,
IF($G263&gt;0,INDEX($O$4:$Z$323,$G263,R$2),0)+IF($H263&gt;0,INDEX($O$4:$Z$323,$H263,R$2),0)+IF($I263&gt;0,INDEX($O$4:$Z$323,$I263,R$2),0)+IF($J263&gt;0,INDEX($O$4:$Z$323,$J263,R$2),0)+IF($K263&gt;0,INDEX($O$4:$Z$323,$K263,R$2),0)+IF($L263&gt;0,INDEX($O$4:$Z$323,$L263,R$2),0))</f>
        <v>0</v>
      </c>
      <c r="AE263" s="259">
        <f>IF(AND(NOT(_incrementaisPassadas),
      OR(
       AND(_semanaAtual&gt;Prevs!H$6,_tipo="Semanal"),
       AND(_mes&gt;AE$2,_tipo="Mensal")
      )), 0,
IF($G263&gt;0,INDEX($O$4:$Z$323,$G263,S$2),0)+IF($H263&gt;0,INDEX($O$4:$Z$323,$H263,S$2),0)+IF($I263&gt;0,INDEX($O$4:$Z$323,$I263,S$2),0)+IF($J263&gt;0,INDEX($O$4:$Z$323,$J263,S$2),0)+IF($K263&gt;0,INDEX($O$4:$Z$323,$K263,S$2),0)+IF($L263&gt;0,INDEX($O$4:$Z$323,$L263,S$2),0))</f>
        <v>0</v>
      </c>
      <c r="AF263" s="259">
        <f>IF(AND(NOT(_incrementaisPassadas),
      OR(
       AND(_semanaAtual&gt;Prevs!I$6,_tipo="Semanal"),
       AND(_mes&gt;AF$2,_tipo="Mensal")
      )), 0,
IF($G263&gt;0,INDEX($O$4:$Z$323,$G263,T$2),0)+IF($H263&gt;0,INDEX($O$4:$Z$323,$H263,T$2),0)+IF($I263&gt;0,INDEX($O$4:$Z$323,$I263,T$2),0)+IF($J263&gt;0,INDEX($O$4:$Z$323,$J263,T$2),0)+IF($K263&gt;0,INDEX($O$4:$Z$323,$K263,T$2),0)+IF($L263&gt;0,INDEX($O$4:$Z$323,$L263,T$2),0))</f>
        <v>0</v>
      </c>
      <c r="AG263" s="259">
        <f>IF(AND(NOT(_incrementaisPassadas),
      OR(
       AND(_semanaAtual&gt;Prevs!J$6,_tipo="Semanal"),
       AND(_mes&gt;AG$2,_tipo="Mensal")
      )), 0,
IF($G263&gt;0,INDEX($O$4:$Z$323,$G263,U$2),0)+IF($H263&gt;0,INDEX($O$4:$Z$323,$H263,U$2),0)+IF($I263&gt;0,INDEX($O$4:$Z$323,$I263,U$2),0)+IF($J263&gt;0,INDEX($O$4:$Z$323,$J263,U$2),0)+IF($K263&gt;0,INDEX($O$4:$Z$323,$K263,U$2),0)+IF($L263&gt;0,INDEX($O$4:$Z$323,$L263,U$2),0))</f>
        <v>0</v>
      </c>
      <c r="AH263" s="259">
        <f>IF(AND(NOT(_incrementaisPassadas),
      OR(
       AND(_semanaAtual&gt;Prevs!K$6,_tipo="Semanal"),
       AND(_mes&gt;AH$2,_tipo="Mensal")
      )), 0,
IF($G263&gt;0,INDEX($O$4:$Z$323,$G263,V$2),0)+IF($H263&gt;0,INDEX($O$4:$Z$323,$H263,V$2),0)+IF($I263&gt;0,INDEX($O$4:$Z$323,$I263,V$2),0)+IF($J263&gt;0,INDEX($O$4:$Z$323,$J263,V$2),0)+IF($K263&gt;0,INDEX($O$4:$Z$323,$K263,V$2),0)+IF($L263&gt;0,INDEX($O$4:$Z$323,$L263,V$2),0))</f>
        <v>0</v>
      </c>
      <c r="AI263" s="259">
        <f>IF(AND(NOT(_incrementaisPassadas),
      OR(
       AND(_semanaAtual&gt;Prevs!L$6,_tipo="Semanal"),
       AND(_mes&gt;AI$2,_tipo="Mensal")
      )), 0,
IF($G263&gt;0,INDEX($O$4:$Z$323,$G263,W$2),0)+IF($H263&gt;0,INDEX($O$4:$Z$323,$H263,W$2),0)+IF($I263&gt;0,INDEX($O$4:$Z$323,$I263,W$2),0)+IF($J263&gt;0,INDEX($O$4:$Z$323,$J263,W$2),0)+IF($K263&gt;0,INDEX($O$4:$Z$323,$K263,W$2),0)+IF($L263&gt;0,INDEX($O$4:$Z$323,$L263,W$2),0))</f>
        <v>0</v>
      </c>
      <c r="AJ263" s="259">
        <f>IF(AND(NOT(_incrementaisPassadas),
      OR(
       AND(_semanaAtual&gt;Prevs!M$6,_tipo="Semanal"),
       AND(_mes&gt;AJ$2,_tipo="Mensal")
      )), 0,
IF($G263&gt;0,INDEX($O$4:$Z$323,$G263,X$2),0)+IF($H263&gt;0,INDEX($O$4:$Z$323,$H263,X$2),0)+IF($I263&gt;0,INDEX($O$4:$Z$323,$I263,X$2),0)+IF($J263&gt;0,INDEX($O$4:$Z$323,$J263,X$2),0)+IF($K263&gt;0,INDEX($O$4:$Z$323,$K263,X$2),0)+IF($L263&gt;0,INDEX($O$4:$Z$323,$L263,X$2),0))</f>
        <v>0</v>
      </c>
      <c r="AK263" s="259">
        <f>IF(AND(NOT(_incrementaisPassadas),
      OR(
       AND(_semanaAtual&gt;Prevs!N$6,_tipo="Semanal"),
       AND(_mes&gt;AK$2,_tipo="Mensal")
      )), 0,
IF($G263&gt;0,INDEX($O$4:$Z$323,$G263,Y$2),0)+IF($H263&gt;0,INDEX($O$4:$Z$323,$H263,Y$2),0)+IF($I263&gt;0,INDEX($O$4:$Z$323,$I263,Y$2),0)+IF($J263&gt;0,INDEX($O$4:$Z$323,$J263,Y$2),0)+IF($K263&gt;0,INDEX($O$4:$Z$323,$K263,Y$2),0)+IF($L263&gt;0,INDEX($O$4:$Z$323,$L263,Y$2),0))</f>
        <v>0</v>
      </c>
      <c r="AL263" s="259">
        <f>IF(AND(NOT(_incrementaisPassadas),
      OR(
       AND(_semanaAtual&gt;Prevs!O$6,_tipo="Semanal"),
       AND(_mes&gt;AL$2,_tipo="Mensal")
      )), 0,
IF($G263&gt;0,INDEX($O$4:$Z$323,$G263,Z$2),0)+IF($H263&gt;0,INDEX($O$4:$Z$323,$H263,Z$2),0)+IF($I263&gt;0,INDEX($O$4:$Z$323,$I263,Z$2),0)+IF($J263&gt;0,INDEX($O$4:$Z$323,$J263,Z$2),0)+IF($K263&gt;0,INDEX($O$4:$Z$323,$K263,Z$2),0)+IF($L263&gt;0,INDEX($O$4:$Z$323,$L263,Z$2),0))</f>
        <v>0</v>
      </c>
      <c r="AM263" s="113">
        <f t="shared" si="48"/>
        <v>0</v>
      </c>
      <c r="AN263">
        <f t="shared" si="49"/>
        <v>0</v>
      </c>
      <c r="AO263">
        <f t="shared" si="50"/>
        <v>0</v>
      </c>
      <c r="AP263">
        <f t="shared" si="51"/>
        <v>0</v>
      </c>
      <c r="AQ263">
        <f t="shared" si="52"/>
        <v>0</v>
      </c>
      <c r="AR263">
        <f t="shared" si="53"/>
        <v>0</v>
      </c>
      <c r="AS263">
        <f t="shared" si="54"/>
        <v>0</v>
      </c>
      <c r="AT263">
        <f t="shared" si="55"/>
        <v>0</v>
      </c>
      <c r="AU263">
        <f t="shared" si="56"/>
        <v>0</v>
      </c>
      <c r="AV263">
        <f t="shared" si="57"/>
        <v>0</v>
      </c>
      <c r="AW263">
        <f t="shared" si="58"/>
        <v>0</v>
      </c>
      <c r="AX263">
        <f t="shared" si="59"/>
        <v>0</v>
      </c>
    </row>
    <row r="264" spans="1:56" hidden="1" x14ac:dyDescent="0.25">
      <c r="A264" s="113">
        <v>261</v>
      </c>
      <c r="B264" s="176" t="s">
        <v>652</v>
      </c>
      <c r="C264" s="113">
        <v>1931</v>
      </c>
      <c r="D264" s="113">
        <v>2013</v>
      </c>
      <c r="E264" s="177" t="s">
        <v>3</v>
      </c>
      <c r="F264" s="177" t="s">
        <v>408</v>
      </c>
      <c r="G264" s="357"/>
      <c r="H264" s="357"/>
      <c r="N264" s="113">
        <f>MATCH(A264,Entrada!$A$53:$A$372,0)</f>
        <v>261</v>
      </c>
      <c r="O264">
        <f>IF(NOT(ISNA($N264)),INDEX(Entrada!$C$53:$N$372,$N264,O$2),0)</f>
        <v>318</v>
      </c>
      <c r="P264">
        <f>IF(NOT(ISNA($N264)),INDEX(Entrada!$C$53:$N$372,$N264,P$2),0)</f>
        <v>355</v>
      </c>
      <c r="Q264">
        <f>IF(NOT(ISNA($N264)),INDEX(Entrada!$C$53:$N$372,$N264,Q$2),0)</f>
        <v>364</v>
      </c>
      <c r="R264">
        <f>IF(NOT(ISNA($N264)),INDEX(Entrada!$C$53:$N$372,$N264,R$2),0)</f>
        <v>282</v>
      </c>
      <c r="S264">
        <f>IF(NOT(ISNA($N264)),INDEX(Entrada!$C$53:$N$372,$N264,S$2),0)</f>
        <v>198</v>
      </c>
      <c r="T264">
        <f>IF(NOT(ISNA($N264)),INDEX(Entrada!$C$53:$N$372,$N264,T$2),0)</f>
        <v>156</v>
      </c>
      <c r="U264">
        <f>IF(NOT(ISNA($N264)),INDEX(Entrada!$C$53:$N$372,$N264,U$2),0)</f>
        <v>130</v>
      </c>
      <c r="V264" s="192">
        <f>IF(NOT(ISNA($N264)),INDEX(Entrada!$C$53:$N$372,$N264,V$2),0)</f>
        <v>113</v>
      </c>
      <c r="W264" s="192">
        <f>IF(NOT(ISNA($N264)),INDEX(Entrada!$C$53:$N$372,$N264,W$2),0)</f>
        <v>115</v>
      </c>
      <c r="X264" s="192">
        <f>IF(NOT(ISNA($N264)),INDEX(Entrada!$C$53:$N$372,$N264,X$2),0)</f>
        <v>141</v>
      </c>
      <c r="Y264" s="192">
        <f>IF(NOT(ISNA($N264)),INDEX(Entrada!$C$53:$N$372,$N264,Y$2),0)</f>
        <v>183</v>
      </c>
      <c r="Z264" s="192">
        <f>IF(NOT(ISNA($N264)),INDEX(Entrada!$C$53:$N$372,$N264,Z$2),0)</f>
        <v>257</v>
      </c>
      <c r="AA264" s="259">
        <f>IF(AND(NOT(_incrementaisPassadas),
      OR(
       AND(_semanaAtual&gt;Prevs!D$6,_tipo="Semanal"),
       AND(_mes&gt;AA$2,_tipo="Mensal")
      )), 0,
IF($G264&gt;0,INDEX($O$4:$Z$323,$G264,O$2),0)+IF($H264&gt;0,INDEX($O$4:$Z$323,$H264,O$2),0)+IF($I264&gt;0,INDEX($O$4:$Z$323,$I264,O$2),0)+IF($J264&gt;0,INDEX($O$4:$Z$323,$J264,O$2),0)+IF($K264&gt;0,INDEX($O$4:$Z$323,$K264,O$2),0)+IF($L264&gt;0,INDEX($O$4:$Z$323,$L264,O$2),0))</f>
        <v>0</v>
      </c>
      <c r="AB264" s="259">
        <f>IF(AND(NOT(_incrementaisPassadas),
      OR(
       AND(_semanaAtual&gt;Prevs!E$6,_tipo="Semanal"),
       AND(_mes&gt;AB$2,_tipo="Mensal")
      )), 0,
IF($G264&gt;0,INDEX($O$4:$Z$323,$G264,P$2),0)+IF($H264&gt;0,INDEX($O$4:$Z$323,$H264,P$2),0)+IF($I264&gt;0,INDEX($O$4:$Z$323,$I264,P$2),0)+IF($J264&gt;0,INDEX($O$4:$Z$323,$J264,P$2),0)+IF($K264&gt;0,INDEX($O$4:$Z$323,$K264,P$2),0)+IF($L264&gt;0,INDEX($O$4:$Z$323,$L264,P$2),0))</f>
        <v>0</v>
      </c>
      <c r="AC264" s="259">
        <f>IF(AND(NOT(_incrementaisPassadas),
      OR(
       AND(_semanaAtual&gt;Prevs!F$6,_tipo="Semanal"),
       AND(_mes&gt;AC$2,_tipo="Mensal")
      )), 0,
IF($G264&gt;0,INDEX($O$4:$Z$323,$G264,Q$2),0)+IF($H264&gt;0,INDEX($O$4:$Z$323,$H264,Q$2),0)+IF($I264&gt;0,INDEX($O$4:$Z$323,$I264,Q$2),0)+IF($J264&gt;0,INDEX($O$4:$Z$323,$J264,Q$2),0)+IF($K264&gt;0,INDEX($O$4:$Z$323,$K264,Q$2),0)+IF($L264&gt;0,INDEX($O$4:$Z$323,$L264,Q$2),0))</f>
        <v>0</v>
      </c>
      <c r="AD264" s="259">
        <f>IF(AND(NOT(_incrementaisPassadas),
      OR(
       AND(_semanaAtual&gt;Prevs!G$6,_tipo="Semanal"),
       AND(_mes&gt;AD$2,_tipo="Mensal")
      )), 0,
IF($G264&gt;0,INDEX($O$4:$Z$323,$G264,R$2),0)+IF($H264&gt;0,INDEX($O$4:$Z$323,$H264,R$2),0)+IF($I264&gt;0,INDEX($O$4:$Z$323,$I264,R$2),0)+IF($J264&gt;0,INDEX($O$4:$Z$323,$J264,R$2),0)+IF($K264&gt;0,INDEX($O$4:$Z$323,$K264,R$2),0)+IF($L264&gt;0,INDEX($O$4:$Z$323,$L264,R$2),0))</f>
        <v>0</v>
      </c>
      <c r="AE264" s="259">
        <f>IF(AND(NOT(_incrementaisPassadas),
      OR(
       AND(_semanaAtual&gt;Prevs!H$6,_tipo="Semanal"),
       AND(_mes&gt;AE$2,_tipo="Mensal")
      )), 0,
IF($G264&gt;0,INDEX($O$4:$Z$323,$G264,S$2),0)+IF($H264&gt;0,INDEX($O$4:$Z$323,$H264,S$2),0)+IF($I264&gt;0,INDEX($O$4:$Z$323,$I264,S$2),0)+IF($J264&gt;0,INDEX($O$4:$Z$323,$J264,S$2),0)+IF($K264&gt;0,INDEX($O$4:$Z$323,$K264,S$2),0)+IF($L264&gt;0,INDEX($O$4:$Z$323,$L264,S$2),0))</f>
        <v>0</v>
      </c>
      <c r="AF264" s="259">
        <f>IF(AND(NOT(_incrementaisPassadas),
      OR(
       AND(_semanaAtual&gt;Prevs!I$6,_tipo="Semanal"),
       AND(_mes&gt;AF$2,_tipo="Mensal")
      )), 0,
IF($G264&gt;0,INDEX($O$4:$Z$323,$G264,T$2),0)+IF($H264&gt;0,INDEX($O$4:$Z$323,$H264,T$2),0)+IF($I264&gt;0,INDEX($O$4:$Z$323,$I264,T$2),0)+IF($J264&gt;0,INDEX($O$4:$Z$323,$J264,T$2),0)+IF($K264&gt;0,INDEX($O$4:$Z$323,$K264,T$2),0)+IF($L264&gt;0,INDEX($O$4:$Z$323,$L264,T$2),0))</f>
        <v>0</v>
      </c>
      <c r="AG264" s="259">
        <f>IF(AND(NOT(_incrementaisPassadas),
      OR(
       AND(_semanaAtual&gt;Prevs!J$6,_tipo="Semanal"),
       AND(_mes&gt;AG$2,_tipo="Mensal")
      )), 0,
IF($G264&gt;0,INDEX($O$4:$Z$323,$G264,U$2),0)+IF($H264&gt;0,INDEX($O$4:$Z$323,$H264,U$2),0)+IF($I264&gt;0,INDEX($O$4:$Z$323,$I264,U$2),0)+IF($J264&gt;0,INDEX($O$4:$Z$323,$J264,U$2),0)+IF($K264&gt;0,INDEX($O$4:$Z$323,$K264,U$2),0)+IF($L264&gt;0,INDEX($O$4:$Z$323,$L264,U$2),0))</f>
        <v>0</v>
      </c>
      <c r="AH264" s="259">
        <f>IF(AND(NOT(_incrementaisPassadas),
      OR(
       AND(_semanaAtual&gt;Prevs!K$6,_tipo="Semanal"),
       AND(_mes&gt;AH$2,_tipo="Mensal")
      )), 0,
IF($G264&gt;0,INDEX($O$4:$Z$323,$G264,V$2),0)+IF($H264&gt;0,INDEX($O$4:$Z$323,$H264,V$2),0)+IF($I264&gt;0,INDEX($O$4:$Z$323,$I264,V$2),0)+IF($J264&gt;0,INDEX($O$4:$Z$323,$J264,V$2),0)+IF($K264&gt;0,INDEX($O$4:$Z$323,$K264,V$2),0)+IF($L264&gt;0,INDEX($O$4:$Z$323,$L264,V$2),0))</f>
        <v>0</v>
      </c>
      <c r="AI264" s="259">
        <f>IF(AND(NOT(_incrementaisPassadas),
      OR(
       AND(_semanaAtual&gt;Prevs!L$6,_tipo="Semanal"),
       AND(_mes&gt;AI$2,_tipo="Mensal")
      )), 0,
IF($G264&gt;0,INDEX($O$4:$Z$323,$G264,W$2),0)+IF($H264&gt;0,INDEX($O$4:$Z$323,$H264,W$2),0)+IF($I264&gt;0,INDEX($O$4:$Z$323,$I264,W$2),0)+IF($J264&gt;0,INDEX($O$4:$Z$323,$J264,W$2),0)+IF($K264&gt;0,INDEX($O$4:$Z$323,$K264,W$2),0)+IF($L264&gt;0,INDEX($O$4:$Z$323,$L264,W$2),0))</f>
        <v>0</v>
      </c>
      <c r="AJ264" s="259">
        <f>IF(AND(NOT(_incrementaisPassadas),
      OR(
       AND(_semanaAtual&gt;Prevs!M$6,_tipo="Semanal"),
       AND(_mes&gt;AJ$2,_tipo="Mensal")
      )), 0,
IF($G264&gt;0,INDEX($O$4:$Z$323,$G264,X$2),0)+IF($H264&gt;0,INDEX($O$4:$Z$323,$H264,X$2),0)+IF($I264&gt;0,INDEX($O$4:$Z$323,$I264,X$2),0)+IF($J264&gt;0,INDEX($O$4:$Z$323,$J264,X$2),0)+IF($K264&gt;0,INDEX($O$4:$Z$323,$K264,X$2),0)+IF($L264&gt;0,INDEX($O$4:$Z$323,$L264,X$2),0))</f>
        <v>0</v>
      </c>
      <c r="AK264" s="259">
        <f>IF(AND(NOT(_incrementaisPassadas),
      OR(
       AND(_semanaAtual&gt;Prevs!N$6,_tipo="Semanal"),
       AND(_mes&gt;AK$2,_tipo="Mensal")
      )), 0,
IF($G264&gt;0,INDEX($O$4:$Z$323,$G264,Y$2),0)+IF($H264&gt;0,INDEX($O$4:$Z$323,$H264,Y$2),0)+IF($I264&gt;0,INDEX($O$4:$Z$323,$I264,Y$2),0)+IF($J264&gt;0,INDEX($O$4:$Z$323,$J264,Y$2),0)+IF($K264&gt;0,INDEX($O$4:$Z$323,$K264,Y$2),0)+IF($L264&gt;0,INDEX($O$4:$Z$323,$L264,Y$2),0))</f>
        <v>0</v>
      </c>
      <c r="AL264" s="259">
        <f>IF(AND(NOT(_incrementaisPassadas),
      OR(
       AND(_semanaAtual&gt;Prevs!O$6,_tipo="Semanal"),
       AND(_mes&gt;AL$2,_tipo="Mensal")
      )), 0,
IF($G264&gt;0,INDEX($O$4:$Z$323,$G264,Z$2),0)+IF($H264&gt;0,INDEX($O$4:$Z$323,$H264,Z$2),0)+IF($I264&gt;0,INDEX($O$4:$Z$323,$I264,Z$2),0)+IF($J264&gt;0,INDEX($O$4:$Z$323,$J264,Z$2),0)+IF($K264&gt;0,INDEX($O$4:$Z$323,$K264,Z$2),0)+IF($L264&gt;0,INDEX($O$4:$Z$323,$L264,Z$2),0))</f>
        <v>0</v>
      </c>
      <c r="AM264" s="113">
        <f t="shared" si="48"/>
        <v>318</v>
      </c>
      <c r="AN264">
        <f t="shared" si="49"/>
        <v>355</v>
      </c>
      <c r="AO264">
        <f t="shared" si="50"/>
        <v>364</v>
      </c>
      <c r="AP264">
        <f t="shared" si="51"/>
        <v>282</v>
      </c>
      <c r="AQ264">
        <f t="shared" si="52"/>
        <v>198</v>
      </c>
      <c r="AR264">
        <f t="shared" si="53"/>
        <v>156</v>
      </c>
      <c r="AS264">
        <f t="shared" si="54"/>
        <v>130</v>
      </c>
      <c r="AT264">
        <f t="shared" si="55"/>
        <v>113</v>
      </c>
      <c r="AU264">
        <f t="shared" si="56"/>
        <v>115</v>
      </c>
      <c r="AV264">
        <f t="shared" si="57"/>
        <v>141</v>
      </c>
      <c r="AW264">
        <f t="shared" si="58"/>
        <v>183</v>
      </c>
      <c r="AX264">
        <f t="shared" si="59"/>
        <v>257</v>
      </c>
      <c r="BC264" s="259">
        <v>248</v>
      </c>
    </row>
    <row r="265" spans="1:56" hidden="1" x14ac:dyDescent="0.25">
      <c r="A265" s="113">
        <v>262</v>
      </c>
      <c r="B265" s="176" t="s">
        <v>259</v>
      </c>
      <c r="C265" s="113">
        <v>1931</v>
      </c>
      <c r="D265" s="113">
        <v>2013</v>
      </c>
      <c r="E265" s="177" t="s">
        <v>13</v>
      </c>
      <c r="F265" s="177" t="s">
        <v>415</v>
      </c>
      <c r="G265" s="357"/>
      <c r="H265" s="357"/>
      <c r="N265" s="113">
        <f>MATCH(A265,Entrada!$A$53:$A$372,0)</f>
        <v>262</v>
      </c>
      <c r="O265">
        <f>IF(NOT(ISNA($N265)),INDEX(Entrada!$C$53:$N$372,$N265,O$2),0)</f>
        <v>151</v>
      </c>
      <c r="P265">
        <f>IF(NOT(ISNA($N265)),INDEX(Entrada!$C$53:$N$372,$N265,P$2),0)</f>
        <v>114</v>
      </c>
      <c r="Q265">
        <f>IF(NOT(ISNA($N265)),INDEX(Entrada!$C$53:$N$372,$N265,Q$2),0)</f>
        <v>103</v>
      </c>
      <c r="R265">
        <f>IF(NOT(ISNA($N265)),INDEX(Entrada!$C$53:$N$372,$N265,R$2),0)</f>
        <v>75</v>
      </c>
      <c r="S265">
        <f>IF(NOT(ISNA($N265)),INDEX(Entrada!$C$53:$N$372,$N265,S$2),0)</f>
        <v>56</v>
      </c>
      <c r="T265">
        <f>IF(NOT(ISNA($N265)),INDEX(Entrada!$C$53:$N$372,$N265,T$2),0)</f>
        <v>48</v>
      </c>
      <c r="U265">
        <f>IF(NOT(ISNA($N265)),INDEX(Entrada!$C$53:$N$372,$N265,U$2),0)</f>
        <v>42</v>
      </c>
      <c r="V265" s="192">
        <f>IF(NOT(ISNA($N265)),INDEX(Entrada!$C$53:$N$372,$N265,V$2),0)</f>
        <v>37</v>
      </c>
      <c r="W265" s="192">
        <f>IF(NOT(ISNA($N265)),INDEX(Entrada!$C$53:$N$372,$N265,W$2),0)</f>
        <v>38</v>
      </c>
      <c r="X265" s="192">
        <f>IF(NOT(ISNA($N265)),INDEX(Entrada!$C$53:$N$372,$N265,X$2),0)</f>
        <v>47</v>
      </c>
      <c r="Y265" s="192">
        <f>IF(NOT(ISNA($N265)),INDEX(Entrada!$C$53:$N$372,$N265,Y$2),0)</f>
        <v>78</v>
      </c>
      <c r="Z265" s="192">
        <f>IF(NOT(ISNA($N265)),INDEX(Entrada!$C$53:$N$372,$N265,Z$2),0)</f>
        <v>129</v>
      </c>
      <c r="AA265" s="259">
        <f>IF(AND(NOT(_incrementaisPassadas),
      OR(
       AND(_semanaAtual&gt;Prevs!D$6,_tipo="Semanal"),
       AND(_mes&gt;AA$2,_tipo="Mensal")
      )), 0,
IF($G265&gt;0,INDEX($O$4:$Z$323,$G265,O$2),0)+IF($H265&gt;0,INDEX($O$4:$Z$323,$H265,O$2),0)+IF($I265&gt;0,INDEX($O$4:$Z$323,$I265,O$2),0)+IF($J265&gt;0,INDEX($O$4:$Z$323,$J265,O$2),0)+IF($K265&gt;0,INDEX($O$4:$Z$323,$K265,O$2),0)+IF($L265&gt;0,INDEX($O$4:$Z$323,$L265,O$2),0))</f>
        <v>0</v>
      </c>
      <c r="AB265" s="259">
        <f>IF(AND(NOT(_incrementaisPassadas),
      OR(
       AND(_semanaAtual&gt;Prevs!E$6,_tipo="Semanal"),
       AND(_mes&gt;AB$2,_tipo="Mensal")
      )), 0,
IF($G265&gt;0,INDEX($O$4:$Z$323,$G265,P$2),0)+IF($H265&gt;0,INDEX($O$4:$Z$323,$H265,P$2),0)+IF($I265&gt;0,INDEX($O$4:$Z$323,$I265,P$2),0)+IF($J265&gt;0,INDEX($O$4:$Z$323,$J265,P$2),0)+IF($K265&gt;0,INDEX($O$4:$Z$323,$K265,P$2),0)+IF($L265&gt;0,INDEX($O$4:$Z$323,$L265,P$2),0))</f>
        <v>0</v>
      </c>
      <c r="AC265" s="259">
        <f>IF(AND(NOT(_incrementaisPassadas),
      OR(
       AND(_semanaAtual&gt;Prevs!F$6,_tipo="Semanal"),
       AND(_mes&gt;AC$2,_tipo="Mensal")
      )), 0,
IF($G265&gt;0,INDEX($O$4:$Z$323,$G265,Q$2),0)+IF($H265&gt;0,INDEX($O$4:$Z$323,$H265,Q$2),0)+IF($I265&gt;0,INDEX($O$4:$Z$323,$I265,Q$2),0)+IF($J265&gt;0,INDEX($O$4:$Z$323,$J265,Q$2),0)+IF($K265&gt;0,INDEX($O$4:$Z$323,$K265,Q$2),0)+IF($L265&gt;0,INDEX($O$4:$Z$323,$L265,Q$2),0))</f>
        <v>0</v>
      </c>
      <c r="AD265" s="259">
        <f>IF(AND(NOT(_incrementaisPassadas),
      OR(
       AND(_semanaAtual&gt;Prevs!G$6,_tipo="Semanal"),
       AND(_mes&gt;AD$2,_tipo="Mensal")
      )), 0,
IF($G265&gt;0,INDEX($O$4:$Z$323,$G265,R$2),0)+IF($H265&gt;0,INDEX($O$4:$Z$323,$H265,R$2),0)+IF($I265&gt;0,INDEX($O$4:$Z$323,$I265,R$2),0)+IF($J265&gt;0,INDEX($O$4:$Z$323,$J265,R$2),0)+IF($K265&gt;0,INDEX($O$4:$Z$323,$K265,R$2),0)+IF($L265&gt;0,INDEX($O$4:$Z$323,$L265,R$2),0))</f>
        <v>0</v>
      </c>
      <c r="AE265" s="259">
        <f>IF(AND(NOT(_incrementaisPassadas),
      OR(
       AND(_semanaAtual&gt;Prevs!H$6,_tipo="Semanal"),
       AND(_mes&gt;AE$2,_tipo="Mensal")
      )), 0,
IF($G265&gt;0,INDEX($O$4:$Z$323,$G265,S$2),0)+IF($H265&gt;0,INDEX($O$4:$Z$323,$H265,S$2),0)+IF($I265&gt;0,INDEX($O$4:$Z$323,$I265,S$2),0)+IF($J265&gt;0,INDEX($O$4:$Z$323,$J265,S$2),0)+IF($K265&gt;0,INDEX($O$4:$Z$323,$K265,S$2),0)+IF($L265&gt;0,INDEX($O$4:$Z$323,$L265,S$2),0))</f>
        <v>0</v>
      </c>
      <c r="AF265" s="259">
        <f>IF(AND(NOT(_incrementaisPassadas),
      OR(
       AND(_semanaAtual&gt;Prevs!I$6,_tipo="Semanal"),
       AND(_mes&gt;AF$2,_tipo="Mensal")
      )), 0,
IF($G265&gt;0,INDEX($O$4:$Z$323,$G265,T$2),0)+IF($H265&gt;0,INDEX($O$4:$Z$323,$H265,T$2),0)+IF($I265&gt;0,INDEX($O$4:$Z$323,$I265,T$2),0)+IF($J265&gt;0,INDEX($O$4:$Z$323,$J265,T$2),0)+IF($K265&gt;0,INDEX($O$4:$Z$323,$K265,T$2),0)+IF($L265&gt;0,INDEX($O$4:$Z$323,$L265,T$2),0))</f>
        <v>0</v>
      </c>
      <c r="AG265" s="259">
        <f>IF(AND(NOT(_incrementaisPassadas),
      OR(
       AND(_semanaAtual&gt;Prevs!J$6,_tipo="Semanal"),
       AND(_mes&gt;AG$2,_tipo="Mensal")
      )), 0,
IF($G265&gt;0,INDEX($O$4:$Z$323,$G265,U$2),0)+IF($H265&gt;0,INDEX($O$4:$Z$323,$H265,U$2),0)+IF($I265&gt;0,INDEX($O$4:$Z$323,$I265,U$2),0)+IF($J265&gt;0,INDEX($O$4:$Z$323,$J265,U$2),0)+IF($K265&gt;0,INDEX($O$4:$Z$323,$K265,U$2),0)+IF($L265&gt;0,INDEX($O$4:$Z$323,$L265,U$2),0))</f>
        <v>0</v>
      </c>
      <c r="AH265" s="259">
        <f>IF(AND(NOT(_incrementaisPassadas),
      OR(
       AND(_semanaAtual&gt;Prevs!K$6,_tipo="Semanal"),
       AND(_mes&gt;AH$2,_tipo="Mensal")
      )), 0,
IF($G265&gt;0,INDEX($O$4:$Z$323,$G265,V$2),0)+IF($H265&gt;0,INDEX($O$4:$Z$323,$H265,V$2),0)+IF($I265&gt;0,INDEX($O$4:$Z$323,$I265,V$2),0)+IF($J265&gt;0,INDEX($O$4:$Z$323,$J265,V$2),0)+IF($K265&gt;0,INDEX($O$4:$Z$323,$K265,V$2),0)+IF($L265&gt;0,INDEX($O$4:$Z$323,$L265,V$2),0))</f>
        <v>0</v>
      </c>
      <c r="AI265" s="259">
        <f>IF(AND(NOT(_incrementaisPassadas),
      OR(
       AND(_semanaAtual&gt;Prevs!L$6,_tipo="Semanal"),
       AND(_mes&gt;AI$2,_tipo="Mensal")
      )), 0,
IF($G265&gt;0,INDEX($O$4:$Z$323,$G265,W$2),0)+IF($H265&gt;0,INDEX($O$4:$Z$323,$H265,W$2),0)+IF($I265&gt;0,INDEX($O$4:$Z$323,$I265,W$2),0)+IF($J265&gt;0,INDEX($O$4:$Z$323,$J265,W$2),0)+IF($K265&gt;0,INDEX($O$4:$Z$323,$K265,W$2),0)+IF($L265&gt;0,INDEX($O$4:$Z$323,$L265,W$2),0))</f>
        <v>0</v>
      </c>
      <c r="AJ265" s="259">
        <f>IF(AND(NOT(_incrementaisPassadas),
      OR(
       AND(_semanaAtual&gt;Prevs!M$6,_tipo="Semanal"),
       AND(_mes&gt;AJ$2,_tipo="Mensal")
      )), 0,
IF($G265&gt;0,INDEX($O$4:$Z$323,$G265,X$2),0)+IF($H265&gt;0,INDEX($O$4:$Z$323,$H265,X$2),0)+IF($I265&gt;0,INDEX($O$4:$Z$323,$I265,X$2),0)+IF($J265&gt;0,INDEX($O$4:$Z$323,$J265,X$2),0)+IF($K265&gt;0,INDEX($O$4:$Z$323,$K265,X$2),0)+IF($L265&gt;0,INDEX($O$4:$Z$323,$L265,X$2),0))</f>
        <v>0</v>
      </c>
      <c r="AK265" s="259">
        <f>IF(AND(NOT(_incrementaisPassadas),
      OR(
       AND(_semanaAtual&gt;Prevs!N$6,_tipo="Semanal"),
       AND(_mes&gt;AK$2,_tipo="Mensal")
      )), 0,
IF($G265&gt;0,INDEX($O$4:$Z$323,$G265,Y$2),0)+IF($H265&gt;0,INDEX($O$4:$Z$323,$H265,Y$2),0)+IF($I265&gt;0,INDEX($O$4:$Z$323,$I265,Y$2),0)+IF($J265&gt;0,INDEX($O$4:$Z$323,$J265,Y$2),0)+IF($K265&gt;0,INDEX($O$4:$Z$323,$K265,Y$2),0)+IF($L265&gt;0,INDEX($O$4:$Z$323,$L265,Y$2),0))</f>
        <v>0</v>
      </c>
      <c r="AL265" s="259">
        <f>IF(AND(NOT(_incrementaisPassadas),
      OR(
       AND(_semanaAtual&gt;Prevs!O$6,_tipo="Semanal"),
       AND(_mes&gt;AL$2,_tipo="Mensal")
      )), 0,
IF($G265&gt;0,INDEX($O$4:$Z$323,$G265,Z$2),0)+IF($H265&gt;0,INDEX($O$4:$Z$323,$H265,Z$2),0)+IF($I265&gt;0,INDEX($O$4:$Z$323,$I265,Z$2),0)+IF($J265&gt;0,INDEX($O$4:$Z$323,$J265,Z$2),0)+IF($K265&gt;0,INDEX($O$4:$Z$323,$K265,Z$2),0)+IF($L265&gt;0,INDEX($O$4:$Z$323,$L265,Z$2),0))</f>
        <v>0</v>
      </c>
      <c r="AM265" s="113">
        <f t="shared" si="48"/>
        <v>151</v>
      </c>
      <c r="AN265">
        <f t="shared" si="49"/>
        <v>114</v>
      </c>
      <c r="AO265">
        <f t="shared" si="50"/>
        <v>103</v>
      </c>
      <c r="AP265">
        <f t="shared" si="51"/>
        <v>75</v>
      </c>
      <c r="AQ265">
        <f t="shared" si="52"/>
        <v>56</v>
      </c>
      <c r="AR265">
        <f t="shared" si="53"/>
        <v>48</v>
      </c>
      <c r="AS265">
        <f t="shared" si="54"/>
        <v>42</v>
      </c>
      <c r="AT265">
        <f t="shared" si="55"/>
        <v>37</v>
      </c>
      <c r="AU265">
        <f t="shared" si="56"/>
        <v>38</v>
      </c>
      <c r="AV265">
        <f t="shared" si="57"/>
        <v>47</v>
      </c>
      <c r="AW265">
        <f t="shared" si="58"/>
        <v>78</v>
      </c>
      <c r="AX265">
        <f t="shared" si="59"/>
        <v>129</v>
      </c>
    </row>
    <row r="266" spans="1:56" hidden="1" x14ac:dyDescent="0.25">
      <c r="A266" s="113">
        <v>263</v>
      </c>
      <c r="B266" s="176" t="s">
        <v>653</v>
      </c>
      <c r="C266" s="113">
        <v>1931</v>
      </c>
      <c r="D266" s="113">
        <v>2013</v>
      </c>
      <c r="E266" s="177" t="s">
        <v>13</v>
      </c>
      <c r="F266" s="177" t="s">
        <v>416</v>
      </c>
      <c r="G266" s="357"/>
      <c r="H266" s="357"/>
      <c r="N266" s="113">
        <f>MATCH(A266,Entrada!$A$53:$A$372,0)</f>
        <v>263</v>
      </c>
      <c r="O266">
        <f>IF(NOT(ISNA($N266)),INDEX(Entrada!$C$53:$N$372,$N266,O$2),0)</f>
        <v>305</v>
      </c>
      <c r="P266">
        <f>IF(NOT(ISNA($N266)),INDEX(Entrada!$C$53:$N$372,$N266,P$2),0)</f>
        <v>245</v>
      </c>
      <c r="Q266">
        <f>IF(NOT(ISNA($N266)),INDEX(Entrada!$C$53:$N$372,$N266,Q$2),0)</f>
        <v>220</v>
      </c>
      <c r="R266">
        <f>IF(NOT(ISNA($N266)),INDEX(Entrada!$C$53:$N$372,$N266,R$2),0)</f>
        <v>166</v>
      </c>
      <c r="S266">
        <f>IF(NOT(ISNA($N266)),INDEX(Entrada!$C$53:$N$372,$N266,S$2),0)</f>
        <v>119</v>
      </c>
      <c r="T266">
        <f>IF(NOT(ISNA($N266)),INDEX(Entrada!$C$53:$N$372,$N266,T$2),0)</f>
        <v>98</v>
      </c>
      <c r="U266">
        <f>IF(NOT(ISNA($N266)),INDEX(Entrada!$C$53:$N$372,$N266,U$2),0)</f>
        <v>83</v>
      </c>
      <c r="V266" s="192">
        <f>IF(NOT(ISNA($N266)),INDEX(Entrada!$C$53:$N$372,$N266,V$2),0)</f>
        <v>72</v>
      </c>
      <c r="W266" s="192">
        <f>IF(NOT(ISNA($N266)),INDEX(Entrada!$C$53:$N$372,$N266,W$2),0)</f>
        <v>70</v>
      </c>
      <c r="X266" s="192">
        <f>IF(NOT(ISNA($N266)),INDEX(Entrada!$C$53:$N$372,$N266,X$2),0)</f>
        <v>88</v>
      </c>
      <c r="Y266" s="192">
        <f>IF(NOT(ISNA($N266)),INDEX(Entrada!$C$53:$N$372,$N266,Y$2),0)</f>
        <v>166</v>
      </c>
      <c r="Z266" s="192">
        <f>IF(NOT(ISNA($N266)),INDEX(Entrada!$C$53:$N$372,$N266,Z$2),0)</f>
        <v>264</v>
      </c>
      <c r="AA266" s="259">
        <f>IF(AND(NOT(_incrementaisPassadas),
      OR(
       AND(_semanaAtual&gt;Prevs!D$6,_tipo="Semanal"),
       AND(_mes&gt;AA$2,_tipo="Mensal")
      )), 0,
IF($G266&gt;0,INDEX($O$4:$Z$323,$G266,O$2),0)+IF($H266&gt;0,INDEX($O$4:$Z$323,$H266,O$2),0)+IF($I266&gt;0,INDEX($O$4:$Z$323,$I266,O$2),0)+IF($J266&gt;0,INDEX($O$4:$Z$323,$J266,O$2),0)+IF($K266&gt;0,INDEX($O$4:$Z$323,$K266,O$2),0)+IF($L266&gt;0,INDEX($O$4:$Z$323,$L266,O$2),0))</f>
        <v>0</v>
      </c>
      <c r="AB266" s="259">
        <f>IF(AND(NOT(_incrementaisPassadas),
      OR(
       AND(_semanaAtual&gt;Prevs!E$6,_tipo="Semanal"),
       AND(_mes&gt;AB$2,_tipo="Mensal")
      )), 0,
IF($G266&gt;0,INDEX($O$4:$Z$323,$G266,P$2),0)+IF($H266&gt;0,INDEX($O$4:$Z$323,$H266,P$2),0)+IF($I266&gt;0,INDEX($O$4:$Z$323,$I266,P$2),0)+IF($J266&gt;0,INDEX($O$4:$Z$323,$J266,P$2),0)+IF($K266&gt;0,INDEX($O$4:$Z$323,$K266,P$2),0)+IF($L266&gt;0,INDEX($O$4:$Z$323,$L266,P$2),0))</f>
        <v>0</v>
      </c>
      <c r="AC266" s="259">
        <f>IF(AND(NOT(_incrementaisPassadas),
      OR(
       AND(_semanaAtual&gt;Prevs!F$6,_tipo="Semanal"),
       AND(_mes&gt;AC$2,_tipo="Mensal")
      )), 0,
IF($G266&gt;0,INDEX($O$4:$Z$323,$G266,Q$2),0)+IF($H266&gt;0,INDEX($O$4:$Z$323,$H266,Q$2),0)+IF($I266&gt;0,INDEX($O$4:$Z$323,$I266,Q$2),0)+IF($J266&gt;0,INDEX($O$4:$Z$323,$J266,Q$2),0)+IF($K266&gt;0,INDEX($O$4:$Z$323,$K266,Q$2),0)+IF($L266&gt;0,INDEX($O$4:$Z$323,$L266,Q$2),0))</f>
        <v>0</v>
      </c>
      <c r="AD266" s="259">
        <f>IF(AND(NOT(_incrementaisPassadas),
      OR(
       AND(_semanaAtual&gt;Prevs!G$6,_tipo="Semanal"),
       AND(_mes&gt;AD$2,_tipo="Mensal")
      )), 0,
IF($G266&gt;0,INDEX($O$4:$Z$323,$G266,R$2),0)+IF($H266&gt;0,INDEX($O$4:$Z$323,$H266,R$2),0)+IF($I266&gt;0,INDEX($O$4:$Z$323,$I266,R$2),0)+IF($J266&gt;0,INDEX($O$4:$Z$323,$J266,R$2),0)+IF($K266&gt;0,INDEX($O$4:$Z$323,$K266,R$2),0)+IF($L266&gt;0,INDEX($O$4:$Z$323,$L266,R$2),0))</f>
        <v>0</v>
      </c>
      <c r="AE266" s="259">
        <f>IF(AND(NOT(_incrementaisPassadas),
      OR(
       AND(_semanaAtual&gt;Prevs!H$6,_tipo="Semanal"),
       AND(_mes&gt;AE$2,_tipo="Mensal")
      )), 0,
IF($G266&gt;0,INDEX($O$4:$Z$323,$G266,S$2),0)+IF($H266&gt;0,INDEX($O$4:$Z$323,$H266,S$2),0)+IF($I266&gt;0,INDEX($O$4:$Z$323,$I266,S$2),0)+IF($J266&gt;0,INDEX($O$4:$Z$323,$J266,S$2),0)+IF($K266&gt;0,INDEX($O$4:$Z$323,$K266,S$2),0)+IF($L266&gt;0,INDEX($O$4:$Z$323,$L266,S$2),0))</f>
        <v>0</v>
      </c>
      <c r="AF266" s="259">
        <f>IF(AND(NOT(_incrementaisPassadas),
      OR(
       AND(_semanaAtual&gt;Prevs!I$6,_tipo="Semanal"),
       AND(_mes&gt;AF$2,_tipo="Mensal")
      )), 0,
IF($G266&gt;0,INDEX($O$4:$Z$323,$G266,T$2),0)+IF($H266&gt;0,INDEX($O$4:$Z$323,$H266,T$2),0)+IF($I266&gt;0,INDEX($O$4:$Z$323,$I266,T$2),0)+IF($J266&gt;0,INDEX($O$4:$Z$323,$J266,T$2),0)+IF($K266&gt;0,INDEX($O$4:$Z$323,$K266,T$2),0)+IF($L266&gt;0,INDEX($O$4:$Z$323,$L266,T$2),0))</f>
        <v>0</v>
      </c>
      <c r="AG266" s="259">
        <f>IF(AND(NOT(_incrementaisPassadas),
      OR(
       AND(_semanaAtual&gt;Prevs!J$6,_tipo="Semanal"),
       AND(_mes&gt;AG$2,_tipo="Mensal")
      )), 0,
IF($G266&gt;0,INDEX($O$4:$Z$323,$G266,U$2),0)+IF($H266&gt;0,INDEX($O$4:$Z$323,$H266,U$2),0)+IF($I266&gt;0,INDEX($O$4:$Z$323,$I266,U$2),0)+IF($J266&gt;0,INDEX($O$4:$Z$323,$J266,U$2),0)+IF($K266&gt;0,INDEX($O$4:$Z$323,$K266,U$2),0)+IF($L266&gt;0,INDEX($O$4:$Z$323,$L266,U$2),0))</f>
        <v>0</v>
      </c>
      <c r="AH266" s="259">
        <f>IF(AND(NOT(_incrementaisPassadas),
      OR(
       AND(_semanaAtual&gt;Prevs!K$6,_tipo="Semanal"),
       AND(_mes&gt;AH$2,_tipo="Mensal")
      )), 0,
IF($G266&gt;0,INDEX($O$4:$Z$323,$G266,V$2),0)+IF($H266&gt;0,INDEX($O$4:$Z$323,$H266,V$2),0)+IF($I266&gt;0,INDEX($O$4:$Z$323,$I266,V$2),0)+IF($J266&gt;0,INDEX($O$4:$Z$323,$J266,V$2),0)+IF($K266&gt;0,INDEX($O$4:$Z$323,$K266,V$2),0)+IF($L266&gt;0,INDEX($O$4:$Z$323,$L266,V$2),0))</f>
        <v>0</v>
      </c>
      <c r="AI266" s="259">
        <f>IF(AND(NOT(_incrementaisPassadas),
      OR(
       AND(_semanaAtual&gt;Prevs!L$6,_tipo="Semanal"),
       AND(_mes&gt;AI$2,_tipo="Mensal")
      )), 0,
IF($G266&gt;0,INDEX($O$4:$Z$323,$G266,W$2),0)+IF($H266&gt;0,INDEX($O$4:$Z$323,$H266,W$2),0)+IF($I266&gt;0,INDEX($O$4:$Z$323,$I266,W$2),0)+IF($J266&gt;0,INDEX($O$4:$Z$323,$J266,W$2),0)+IF($K266&gt;0,INDEX($O$4:$Z$323,$K266,W$2),0)+IF($L266&gt;0,INDEX($O$4:$Z$323,$L266,W$2),0))</f>
        <v>0</v>
      </c>
      <c r="AJ266" s="259">
        <f>IF(AND(NOT(_incrementaisPassadas),
      OR(
       AND(_semanaAtual&gt;Prevs!M$6,_tipo="Semanal"),
       AND(_mes&gt;AJ$2,_tipo="Mensal")
      )), 0,
IF($G266&gt;0,INDEX($O$4:$Z$323,$G266,X$2),0)+IF($H266&gt;0,INDEX($O$4:$Z$323,$H266,X$2),0)+IF($I266&gt;0,INDEX($O$4:$Z$323,$I266,X$2),0)+IF($J266&gt;0,INDEX($O$4:$Z$323,$J266,X$2),0)+IF($K266&gt;0,INDEX($O$4:$Z$323,$K266,X$2),0)+IF($L266&gt;0,INDEX($O$4:$Z$323,$L266,X$2),0))</f>
        <v>0</v>
      </c>
      <c r="AK266" s="259">
        <f>IF(AND(NOT(_incrementaisPassadas),
      OR(
       AND(_semanaAtual&gt;Prevs!N$6,_tipo="Semanal"),
       AND(_mes&gt;AK$2,_tipo="Mensal")
      )), 0,
IF($G266&gt;0,INDEX($O$4:$Z$323,$G266,Y$2),0)+IF($H266&gt;0,INDEX($O$4:$Z$323,$H266,Y$2),0)+IF($I266&gt;0,INDEX($O$4:$Z$323,$I266,Y$2),0)+IF($J266&gt;0,INDEX($O$4:$Z$323,$J266,Y$2),0)+IF($K266&gt;0,INDEX($O$4:$Z$323,$K266,Y$2),0)+IF($L266&gt;0,INDEX($O$4:$Z$323,$L266,Y$2),0))</f>
        <v>0</v>
      </c>
      <c r="AL266" s="259">
        <f>IF(AND(NOT(_incrementaisPassadas),
      OR(
       AND(_semanaAtual&gt;Prevs!O$6,_tipo="Semanal"),
       AND(_mes&gt;AL$2,_tipo="Mensal")
      )), 0,
IF($G266&gt;0,INDEX($O$4:$Z$323,$G266,Z$2),0)+IF($H266&gt;0,INDEX($O$4:$Z$323,$H266,Z$2),0)+IF($I266&gt;0,INDEX($O$4:$Z$323,$I266,Z$2),0)+IF($J266&gt;0,INDEX($O$4:$Z$323,$J266,Z$2),0)+IF($K266&gt;0,INDEX($O$4:$Z$323,$K266,Z$2),0)+IF($L266&gt;0,INDEX($O$4:$Z$323,$L266,Z$2),0))</f>
        <v>0</v>
      </c>
      <c r="AM266" s="113">
        <f t="shared" si="48"/>
        <v>305</v>
      </c>
      <c r="AN266">
        <f t="shared" si="49"/>
        <v>245</v>
      </c>
      <c r="AO266">
        <f t="shared" si="50"/>
        <v>220</v>
      </c>
      <c r="AP266">
        <f t="shared" si="51"/>
        <v>166</v>
      </c>
      <c r="AQ266">
        <f t="shared" si="52"/>
        <v>119</v>
      </c>
      <c r="AR266">
        <f t="shared" si="53"/>
        <v>98</v>
      </c>
      <c r="AS266">
        <f t="shared" si="54"/>
        <v>83</v>
      </c>
      <c r="AT266">
        <f t="shared" si="55"/>
        <v>72</v>
      </c>
      <c r="AU266">
        <f t="shared" si="56"/>
        <v>70</v>
      </c>
      <c r="AV266">
        <f t="shared" si="57"/>
        <v>88</v>
      </c>
      <c r="AW266">
        <f t="shared" si="58"/>
        <v>166</v>
      </c>
      <c r="AX266">
        <f t="shared" si="59"/>
        <v>264</v>
      </c>
      <c r="BC266" s="259">
        <v>134</v>
      </c>
    </row>
    <row r="267" spans="1:56" hidden="1" x14ac:dyDescent="0.25">
      <c r="A267" s="113">
        <v>264</v>
      </c>
      <c r="B267" s="176"/>
      <c r="C267" s="113">
        <v>0</v>
      </c>
      <c r="D267" s="113">
        <v>0</v>
      </c>
      <c r="E267" s="113" t="s">
        <v>686</v>
      </c>
      <c r="F267" s="113" t="s">
        <v>686</v>
      </c>
      <c r="G267" s="357"/>
      <c r="H267" s="357"/>
      <c r="N267" s="113">
        <f>MATCH(A267,Entrada!$A$53:$A$372,0)</f>
        <v>264</v>
      </c>
      <c r="O267">
        <f>IF(NOT(ISNA($N267)),INDEX(Entrada!$C$53:$N$372,$N267,O$2),0)</f>
        <v>0</v>
      </c>
      <c r="P267">
        <f>IF(NOT(ISNA($N267)),INDEX(Entrada!$C$53:$N$372,$N267,P$2),0)</f>
        <v>0</v>
      </c>
      <c r="Q267">
        <f>IF(NOT(ISNA($N267)),INDEX(Entrada!$C$53:$N$372,$N267,Q$2),0)</f>
        <v>0</v>
      </c>
      <c r="R267">
        <f>IF(NOT(ISNA($N267)),INDEX(Entrada!$C$53:$N$372,$N267,R$2),0)</f>
        <v>0</v>
      </c>
      <c r="S267">
        <f>IF(NOT(ISNA($N267)),INDEX(Entrada!$C$53:$N$372,$N267,S$2),0)</f>
        <v>0</v>
      </c>
      <c r="T267">
        <f>IF(NOT(ISNA($N267)),INDEX(Entrada!$C$53:$N$372,$N267,T$2),0)</f>
        <v>0</v>
      </c>
      <c r="U267">
        <f>IF(NOT(ISNA($N267)),INDEX(Entrada!$C$53:$N$372,$N267,U$2),0)</f>
        <v>0</v>
      </c>
      <c r="V267" s="192">
        <f>IF(NOT(ISNA($N267)),INDEX(Entrada!$C$53:$N$372,$N267,V$2),0)</f>
        <v>0</v>
      </c>
      <c r="W267" s="192">
        <f>IF(NOT(ISNA($N267)),INDEX(Entrada!$C$53:$N$372,$N267,W$2),0)</f>
        <v>0</v>
      </c>
      <c r="X267" s="192">
        <f>IF(NOT(ISNA($N267)),INDEX(Entrada!$C$53:$N$372,$N267,X$2),0)</f>
        <v>0</v>
      </c>
      <c r="Y267" s="192">
        <f>IF(NOT(ISNA($N267)),INDEX(Entrada!$C$53:$N$372,$N267,Y$2),0)</f>
        <v>0</v>
      </c>
      <c r="Z267" s="192">
        <f>IF(NOT(ISNA($N267)),INDEX(Entrada!$C$53:$N$372,$N267,Z$2),0)</f>
        <v>0</v>
      </c>
      <c r="AA267" s="259">
        <f>IF(AND(NOT(_incrementaisPassadas),
      OR(
       AND(_semanaAtual&gt;Prevs!D$6,_tipo="Semanal"),
       AND(_mes&gt;AA$2,_tipo="Mensal")
      )), 0,
IF($G267&gt;0,INDEX($O$4:$Z$323,$G267,O$2),0)+IF($H267&gt;0,INDEX($O$4:$Z$323,$H267,O$2),0)+IF($I267&gt;0,INDEX($O$4:$Z$323,$I267,O$2),0)+IF($J267&gt;0,INDEX($O$4:$Z$323,$J267,O$2),0)+IF($K267&gt;0,INDEX($O$4:$Z$323,$K267,O$2),0)+IF($L267&gt;0,INDEX($O$4:$Z$323,$L267,O$2),0))</f>
        <v>0</v>
      </c>
      <c r="AB267" s="259">
        <f>IF(AND(NOT(_incrementaisPassadas),
      OR(
       AND(_semanaAtual&gt;Prevs!E$6,_tipo="Semanal"),
       AND(_mes&gt;AB$2,_tipo="Mensal")
      )), 0,
IF($G267&gt;0,INDEX($O$4:$Z$323,$G267,P$2),0)+IF($H267&gt;0,INDEX($O$4:$Z$323,$H267,P$2),0)+IF($I267&gt;0,INDEX($O$4:$Z$323,$I267,P$2),0)+IF($J267&gt;0,INDEX($O$4:$Z$323,$J267,P$2),0)+IF($K267&gt;0,INDEX($O$4:$Z$323,$K267,P$2),0)+IF($L267&gt;0,INDEX($O$4:$Z$323,$L267,P$2),0))</f>
        <v>0</v>
      </c>
      <c r="AC267" s="259">
        <f>IF(AND(NOT(_incrementaisPassadas),
      OR(
       AND(_semanaAtual&gt;Prevs!F$6,_tipo="Semanal"),
       AND(_mes&gt;AC$2,_tipo="Mensal")
      )), 0,
IF($G267&gt;0,INDEX($O$4:$Z$323,$G267,Q$2),0)+IF($H267&gt;0,INDEX($O$4:$Z$323,$H267,Q$2),0)+IF($I267&gt;0,INDEX($O$4:$Z$323,$I267,Q$2),0)+IF($J267&gt;0,INDEX($O$4:$Z$323,$J267,Q$2),0)+IF($K267&gt;0,INDEX($O$4:$Z$323,$K267,Q$2),0)+IF($L267&gt;0,INDEX($O$4:$Z$323,$L267,Q$2),0))</f>
        <v>0</v>
      </c>
      <c r="AD267" s="259">
        <f>IF(AND(NOT(_incrementaisPassadas),
      OR(
       AND(_semanaAtual&gt;Prevs!G$6,_tipo="Semanal"),
       AND(_mes&gt;AD$2,_tipo="Mensal")
      )), 0,
IF($G267&gt;0,INDEX($O$4:$Z$323,$G267,R$2),0)+IF($H267&gt;0,INDEX($O$4:$Z$323,$H267,R$2),0)+IF($I267&gt;0,INDEX($O$4:$Z$323,$I267,R$2),0)+IF($J267&gt;0,INDEX($O$4:$Z$323,$J267,R$2),0)+IF($K267&gt;0,INDEX($O$4:$Z$323,$K267,R$2),0)+IF($L267&gt;0,INDEX($O$4:$Z$323,$L267,R$2),0))</f>
        <v>0</v>
      </c>
      <c r="AE267" s="259">
        <f>IF(AND(NOT(_incrementaisPassadas),
      OR(
       AND(_semanaAtual&gt;Prevs!H$6,_tipo="Semanal"),
       AND(_mes&gt;AE$2,_tipo="Mensal")
      )), 0,
IF($G267&gt;0,INDEX($O$4:$Z$323,$G267,S$2),0)+IF($H267&gt;0,INDEX($O$4:$Z$323,$H267,S$2),0)+IF($I267&gt;0,INDEX($O$4:$Z$323,$I267,S$2),0)+IF($J267&gt;0,INDEX($O$4:$Z$323,$J267,S$2),0)+IF($K267&gt;0,INDEX($O$4:$Z$323,$K267,S$2),0)+IF($L267&gt;0,INDEX($O$4:$Z$323,$L267,S$2),0))</f>
        <v>0</v>
      </c>
      <c r="AF267" s="259">
        <f>IF(AND(NOT(_incrementaisPassadas),
      OR(
       AND(_semanaAtual&gt;Prevs!I$6,_tipo="Semanal"),
       AND(_mes&gt;AF$2,_tipo="Mensal")
      )), 0,
IF($G267&gt;0,INDEX($O$4:$Z$323,$G267,T$2),0)+IF($H267&gt;0,INDEX($O$4:$Z$323,$H267,T$2),0)+IF($I267&gt;0,INDEX($O$4:$Z$323,$I267,T$2),0)+IF($J267&gt;0,INDEX($O$4:$Z$323,$J267,T$2),0)+IF($K267&gt;0,INDEX($O$4:$Z$323,$K267,T$2),0)+IF($L267&gt;0,INDEX($O$4:$Z$323,$L267,T$2),0))</f>
        <v>0</v>
      </c>
      <c r="AG267" s="259">
        <f>IF(AND(NOT(_incrementaisPassadas),
      OR(
       AND(_semanaAtual&gt;Prevs!J$6,_tipo="Semanal"),
       AND(_mes&gt;AG$2,_tipo="Mensal")
      )), 0,
IF($G267&gt;0,INDEX($O$4:$Z$323,$G267,U$2),0)+IF($H267&gt;0,INDEX($O$4:$Z$323,$H267,U$2),0)+IF($I267&gt;0,INDEX($O$4:$Z$323,$I267,U$2),0)+IF($J267&gt;0,INDEX($O$4:$Z$323,$J267,U$2),0)+IF($K267&gt;0,INDEX($O$4:$Z$323,$K267,U$2),0)+IF($L267&gt;0,INDEX($O$4:$Z$323,$L267,U$2),0))</f>
        <v>0</v>
      </c>
      <c r="AH267" s="259">
        <f>IF(AND(NOT(_incrementaisPassadas),
      OR(
       AND(_semanaAtual&gt;Prevs!K$6,_tipo="Semanal"),
       AND(_mes&gt;AH$2,_tipo="Mensal")
      )), 0,
IF($G267&gt;0,INDEX($O$4:$Z$323,$G267,V$2),0)+IF($H267&gt;0,INDEX($O$4:$Z$323,$H267,V$2),0)+IF($I267&gt;0,INDEX($O$4:$Z$323,$I267,V$2),0)+IF($J267&gt;0,INDEX($O$4:$Z$323,$J267,V$2),0)+IF($K267&gt;0,INDEX($O$4:$Z$323,$K267,V$2),0)+IF($L267&gt;0,INDEX($O$4:$Z$323,$L267,V$2),0))</f>
        <v>0</v>
      </c>
      <c r="AI267" s="259">
        <f>IF(AND(NOT(_incrementaisPassadas),
      OR(
       AND(_semanaAtual&gt;Prevs!L$6,_tipo="Semanal"),
       AND(_mes&gt;AI$2,_tipo="Mensal")
      )), 0,
IF($G267&gt;0,INDEX($O$4:$Z$323,$G267,W$2),0)+IF($H267&gt;0,INDEX($O$4:$Z$323,$H267,W$2),0)+IF($I267&gt;0,INDEX($O$4:$Z$323,$I267,W$2),0)+IF($J267&gt;0,INDEX($O$4:$Z$323,$J267,W$2),0)+IF($K267&gt;0,INDEX($O$4:$Z$323,$K267,W$2),0)+IF($L267&gt;0,INDEX($O$4:$Z$323,$L267,W$2),0))</f>
        <v>0</v>
      </c>
      <c r="AJ267" s="259">
        <f>IF(AND(NOT(_incrementaisPassadas),
      OR(
       AND(_semanaAtual&gt;Prevs!M$6,_tipo="Semanal"),
       AND(_mes&gt;AJ$2,_tipo="Mensal")
      )), 0,
IF($G267&gt;0,INDEX($O$4:$Z$323,$G267,X$2),0)+IF($H267&gt;0,INDEX($O$4:$Z$323,$H267,X$2),0)+IF($I267&gt;0,INDEX($O$4:$Z$323,$I267,X$2),0)+IF($J267&gt;0,INDEX($O$4:$Z$323,$J267,X$2),0)+IF($K267&gt;0,INDEX($O$4:$Z$323,$K267,X$2),0)+IF($L267&gt;0,INDEX($O$4:$Z$323,$L267,X$2),0))</f>
        <v>0</v>
      </c>
      <c r="AK267" s="259">
        <f>IF(AND(NOT(_incrementaisPassadas),
      OR(
       AND(_semanaAtual&gt;Prevs!N$6,_tipo="Semanal"),
       AND(_mes&gt;AK$2,_tipo="Mensal")
      )), 0,
IF($G267&gt;0,INDEX($O$4:$Z$323,$G267,Y$2),0)+IF($H267&gt;0,INDEX($O$4:$Z$323,$H267,Y$2),0)+IF($I267&gt;0,INDEX($O$4:$Z$323,$I267,Y$2),0)+IF($J267&gt;0,INDEX($O$4:$Z$323,$J267,Y$2),0)+IF($K267&gt;0,INDEX($O$4:$Z$323,$K267,Y$2),0)+IF($L267&gt;0,INDEX($O$4:$Z$323,$L267,Y$2),0))</f>
        <v>0</v>
      </c>
      <c r="AL267" s="259">
        <f>IF(AND(NOT(_incrementaisPassadas),
      OR(
       AND(_semanaAtual&gt;Prevs!O$6,_tipo="Semanal"),
       AND(_mes&gt;AL$2,_tipo="Mensal")
      )), 0,
IF($G267&gt;0,INDEX($O$4:$Z$323,$G267,Z$2),0)+IF($H267&gt;0,INDEX($O$4:$Z$323,$H267,Z$2),0)+IF($I267&gt;0,INDEX($O$4:$Z$323,$I267,Z$2),0)+IF($J267&gt;0,INDEX($O$4:$Z$323,$J267,Z$2),0)+IF($K267&gt;0,INDEX($O$4:$Z$323,$K267,Z$2),0)+IF($L267&gt;0,INDEX($O$4:$Z$323,$L267,Z$2),0))</f>
        <v>0</v>
      </c>
      <c r="AM267" s="113">
        <f t="shared" si="48"/>
        <v>0</v>
      </c>
      <c r="AN267">
        <f t="shared" si="49"/>
        <v>0</v>
      </c>
      <c r="AO267">
        <f t="shared" si="50"/>
        <v>0</v>
      </c>
      <c r="AP267">
        <f t="shared" si="51"/>
        <v>0</v>
      </c>
      <c r="AQ267">
        <f t="shared" si="52"/>
        <v>0</v>
      </c>
      <c r="AR267">
        <f t="shared" si="53"/>
        <v>0</v>
      </c>
      <c r="AS267">
        <f t="shared" si="54"/>
        <v>0</v>
      </c>
      <c r="AT267">
        <f t="shared" si="55"/>
        <v>0</v>
      </c>
      <c r="AU267">
        <f t="shared" si="56"/>
        <v>0</v>
      </c>
      <c r="AV267">
        <f t="shared" si="57"/>
        <v>0</v>
      </c>
      <c r="AW267">
        <f t="shared" si="58"/>
        <v>0</v>
      </c>
      <c r="AX267">
        <f t="shared" si="59"/>
        <v>0</v>
      </c>
    </row>
    <row r="268" spans="1:56" hidden="1" x14ac:dyDescent="0.25">
      <c r="A268" s="113">
        <v>265</v>
      </c>
      <c r="B268" s="176" t="s">
        <v>654</v>
      </c>
      <c r="C268" s="113">
        <v>1931</v>
      </c>
      <c r="D268" s="113">
        <v>2013</v>
      </c>
      <c r="E268" s="177" t="s">
        <v>686</v>
      </c>
      <c r="F268" s="177" t="s">
        <v>686</v>
      </c>
      <c r="G268" s="357"/>
      <c r="H268" s="357"/>
      <c r="N268" s="113">
        <f>MATCH(A268,Entrada!$A$53:$A$372,0)</f>
        <v>265</v>
      </c>
      <c r="O268">
        <f>IF(NOT(ISNA($N268)),INDEX(Entrada!$C$53:$N$372,$N268,O$2),0)</f>
        <v>67</v>
      </c>
      <c r="P268">
        <f>IF(NOT(ISNA($N268)),INDEX(Entrada!$C$53:$N$372,$N268,P$2),0)</f>
        <v>53</v>
      </c>
      <c r="Q268">
        <f>IF(NOT(ISNA($N268)),INDEX(Entrada!$C$53:$N$372,$N268,Q$2),0)</f>
        <v>48</v>
      </c>
      <c r="R268">
        <f>IF(NOT(ISNA($N268)),INDEX(Entrada!$C$53:$N$372,$N268,R$2),0)</f>
        <v>40</v>
      </c>
      <c r="S268">
        <f>IF(NOT(ISNA($N268)),INDEX(Entrada!$C$53:$N$372,$N268,S$2),0)</f>
        <v>31</v>
      </c>
      <c r="T268">
        <f>IF(NOT(ISNA($N268)),INDEX(Entrada!$C$53:$N$372,$N268,T$2),0)</f>
        <v>27</v>
      </c>
      <c r="U268">
        <f>IF(NOT(ISNA($N268)),INDEX(Entrada!$C$53:$N$372,$N268,U$2),0)</f>
        <v>24</v>
      </c>
      <c r="V268" s="192">
        <f>IF(NOT(ISNA($N268)),INDEX(Entrada!$C$53:$N$372,$N268,V$2),0)</f>
        <v>21</v>
      </c>
      <c r="W268" s="192">
        <f>IF(NOT(ISNA($N268)),INDEX(Entrada!$C$53:$N$372,$N268,W$2),0)</f>
        <v>20</v>
      </c>
      <c r="X268" s="192">
        <f>IF(NOT(ISNA($N268)),INDEX(Entrada!$C$53:$N$372,$N268,X$2),0)</f>
        <v>24</v>
      </c>
      <c r="Y268" s="192">
        <f>IF(NOT(ISNA($N268)),INDEX(Entrada!$C$53:$N$372,$N268,Y$2),0)</f>
        <v>39</v>
      </c>
      <c r="Z268" s="192">
        <f>IF(NOT(ISNA($N268)),INDEX(Entrada!$C$53:$N$372,$N268,Z$2),0)</f>
        <v>61</v>
      </c>
      <c r="AA268" s="259">
        <f>IF(AND(NOT(_incrementaisPassadas),
      OR(
       AND(_semanaAtual&gt;Prevs!D$6,_tipo="Semanal"),
       AND(_mes&gt;AA$2,_tipo="Mensal")
      )), 0,
IF($G268&gt;0,INDEX($O$4:$Z$323,$G268,O$2),0)+IF($H268&gt;0,INDEX($O$4:$Z$323,$H268,O$2),0)+IF($I268&gt;0,INDEX($O$4:$Z$323,$I268,O$2),0)+IF($J268&gt;0,INDEX($O$4:$Z$323,$J268,O$2),0)+IF($K268&gt;0,INDEX($O$4:$Z$323,$K268,O$2),0)+IF($L268&gt;0,INDEX($O$4:$Z$323,$L268,O$2),0))</f>
        <v>0</v>
      </c>
      <c r="AB268" s="259">
        <f>IF(AND(NOT(_incrementaisPassadas),
      OR(
       AND(_semanaAtual&gt;Prevs!E$6,_tipo="Semanal"),
       AND(_mes&gt;AB$2,_tipo="Mensal")
      )), 0,
IF($G268&gt;0,INDEX($O$4:$Z$323,$G268,P$2),0)+IF($H268&gt;0,INDEX($O$4:$Z$323,$H268,P$2),0)+IF($I268&gt;0,INDEX($O$4:$Z$323,$I268,P$2),0)+IF($J268&gt;0,INDEX($O$4:$Z$323,$J268,P$2),0)+IF($K268&gt;0,INDEX($O$4:$Z$323,$K268,P$2),0)+IF($L268&gt;0,INDEX($O$4:$Z$323,$L268,P$2),0))</f>
        <v>0</v>
      </c>
      <c r="AC268" s="259">
        <f>IF(AND(NOT(_incrementaisPassadas),
      OR(
       AND(_semanaAtual&gt;Prevs!F$6,_tipo="Semanal"),
       AND(_mes&gt;AC$2,_tipo="Mensal")
      )), 0,
IF($G268&gt;0,INDEX($O$4:$Z$323,$G268,Q$2),0)+IF($H268&gt;0,INDEX($O$4:$Z$323,$H268,Q$2),0)+IF($I268&gt;0,INDEX($O$4:$Z$323,$I268,Q$2),0)+IF($J268&gt;0,INDEX($O$4:$Z$323,$J268,Q$2),0)+IF($K268&gt;0,INDEX($O$4:$Z$323,$K268,Q$2),0)+IF($L268&gt;0,INDEX($O$4:$Z$323,$L268,Q$2),0))</f>
        <v>0</v>
      </c>
      <c r="AD268" s="259">
        <f>IF(AND(NOT(_incrementaisPassadas),
      OR(
       AND(_semanaAtual&gt;Prevs!G$6,_tipo="Semanal"),
       AND(_mes&gt;AD$2,_tipo="Mensal")
      )), 0,
IF($G268&gt;0,INDEX($O$4:$Z$323,$G268,R$2),0)+IF($H268&gt;0,INDEX($O$4:$Z$323,$H268,R$2),0)+IF($I268&gt;0,INDEX($O$4:$Z$323,$I268,R$2),0)+IF($J268&gt;0,INDEX($O$4:$Z$323,$J268,R$2),0)+IF($K268&gt;0,INDEX($O$4:$Z$323,$K268,R$2),0)+IF($L268&gt;0,INDEX($O$4:$Z$323,$L268,R$2),0))</f>
        <v>0</v>
      </c>
      <c r="AE268" s="259">
        <f>IF(AND(NOT(_incrementaisPassadas),
      OR(
       AND(_semanaAtual&gt;Prevs!H$6,_tipo="Semanal"),
       AND(_mes&gt;AE$2,_tipo="Mensal")
      )), 0,
IF($G268&gt;0,INDEX($O$4:$Z$323,$G268,S$2),0)+IF($H268&gt;0,INDEX($O$4:$Z$323,$H268,S$2),0)+IF($I268&gt;0,INDEX($O$4:$Z$323,$I268,S$2),0)+IF($J268&gt;0,INDEX($O$4:$Z$323,$J268,S$2),0)+IF($K268&gt;0,INDEX($O$4:$Z$323,$K268,S$2),0)+IF($L268&gt;0,INDEX($O$4:$Z$323,$L268,S$2),0))</f>
        <v>0</v>
      </c>
      <c r="AF268" s="259">
        <f>IF(AND(NOT(_incrementaisPassadas),
      OR(
       AND(_semanaAtual&gt;Prevs!I$6,_tipo="Semanal"),
       AND(_mes&gt;AF$2,_tipo="Mensal")
      )), 0,
IF($G268&gt;0,INDEX($O$4:$Z$323,$G268,T$2),0)+IF($H268&gt;0,INDEX($O$4:$Z$323,$H268,T$2),0)+IF($I268&gt;0,INDEX($O$4:$Z$323,$I268,T$2),0)+IF($J268&gt;0,INDEX($O$4:$Z$323,$J268,T$2),0)+IF($K268&gt;0,INDEX($O$4:$Z$323,$K268,T$2),0)+IF($L268&gt;0,INDEX($O$4:$Z$323,$L268,T$2),0))</f>
        <v>0</v>
      </c>
      <c r="AG268" s="259">
        <f>IF(AND(NOT(_incrementaisPassadas),
      OR(
       AND(_semanaAtual&gt;Prevs!J$6,_tipo="Semanal"),
       AND(_mes&gt;AG$2,_tipo="Mensal")
      )), 0,
IF($G268&gt;0,INDEX($O$4:$Z$323,$G268,U$2),0)+IF($H268&gt;0,INDEX($O$4:$Z$323,$H268,U$2),0)+IF($I268&gt;0,INDEX($O$4:$Z$323,$I268,U$2),0)+IF($J268&gt;0,INDEX($O$4:$Z$323,$J268,U$2),0)+IF($K268&gt;0,INDEX($O$4:$Z$323,$K268,U$2),0)+IF($L268&gt;0,INDEX($O$4:$Z$323,$L268,U$2),0))</f>
        <v>0</v>
      </c>
      <c r="AH268" s="259">
        <f>IF(AND(NOT(_incrementaisPassadas),
      OR(
       AND(_semanaAtual&gt;Prevs!K$6,_tipo="Semanal"),
       AND(_mes&gt;AH$2,_tipo="Mensal")
      )), 0,
IF($G268&gt;0,INDEX($O$4:$Z$323,$G268,V$2),0)+IF($H268&gt;0,INDEX($O$4:$Z$323,$H268,V$2),0)+IF($I268&gt;0,INDEX($O$4:$Z$323,$I268,V$2),0)+IF($J268&gt;0,INDEX($O$4:$Z$323,$J268,V$2),0)+IF($K268&gt;0,INDEX($O$4:$Z$323,$K268,V$2),0)+IF($L268&gt;0,INDEX($O$4:$Z$323,$L268,V$2),0))</f>
        <v>0</v>
      </c>
      <c r="AI268" s="259">
        <f>IF(AND(NOT(_incrementaisPassadas),
      OR(
       AND(_semanaAtual&gt;Prevs!L$6,_tipo="Semanal"),
       AND(_mes&gt;AI$2,_tipo="Mensal")
      )), 0,
IF($G268&gt;0,INDEX($O$4:$Z$323,$G268,W$2),0)+IF($H268&gt;0,INDEX($O$4:$Z$323,$H268,W$2),0)+IF($I268&gt;0,INDEX($O$4:$Z$323,$I268,W$2),0)+IF($J268&gt;0,INDEX($O$4:$Z$323,$J268,W$2),0)+IF($K268&gt;0,INDEX($O$4:$Z$323,$K268,W$2),0)+IF($L268&gt;0,INDEX($O$4:$Z$323,$L268,W$2),0))</f>
        <v>0</v>
      </c>
      <c r="AJ268" s="259">
        <f>IF(AND(NOT(_incrementaisPassadas),
      OR(
       AND(_semanaAtual&gt;Prevs!M$6,_tipo="Semanal"),
       AND(_mes&gt;AJ$2,_tipo="Mensal")
      )), 0,
IF($G268&gt;0,INDEX($O$4:$Z$323,$G268,X$2),0)+IF($H268&gt;0,INDEX($O$4:$Z$323,$H268,X$2),0)+IF($I268&gt;0,INDEX($O$4:$Z$323,$I268,X$2),0)+IF($J268&gt;0,INDEX($O$4:$Z$323,$J268,X$2),0)+IF($K268&gt;0,INDEX($O$4:$Z$323,$K268,X$2),0)+IF($L268&gt;0,INDEX($O$4:$Z$323,$L268,X$2),0))</f>
        <v>0</v>
      </c>
      <c r="AK268" s="259">
        <f>IF(AND(NOT(_incrementaisPassadas),
      OR(
       AND(_semanaAtual&gt;Prevs!N$6,_tipo="Semanal"),
       AND(_mes&gt;AK$2,_tipo="Mensal")
      )), 0,
IF($G268&gt;0,INDEX($O$4:$Z$323,$G268,Y$2),0)+IF($H268&gt;0,INDEX($O$4:$Z$323,$H268,Y$2),0)+IF($I268&gt;0,INDEX($O$4:$Z$323,$I268,Y$2),0)+IF($J268&gt;0,INDEX($O$4:$Z$323,$J268,Y$2),0)+IF($K268&gt;0,INDEX($O$4:$Z$323,$K268,Y$2),0)+IF($L268&gt;0,INDEX($O$4:$Z$323,$L268,Y$2),0))</f>
        <v>0</v>
      </c>
      <c r="AL268" s="259">
        <f>IF(AND(NOT(_incrementaisPassadas),
      OR(
       AND(_semanaAtual&gt;Prevs!O$6,_tipo="Semanal"),
       AND(_mes&gt;AL$2,_tipo="Mensal")
      )), 0,
IF($G268&gt;0,INDEX($O$4:$Z$323,$G268,Z$2),0)+IF($H268&gt;0,INDEX($O$4:$Z$323,$H268,Z$2),0)+IF($I268&gt;0,INDEX($O$4:$Z$323,$I268,Z$2),0)+IF($J268&gt;0,INDEX($O$4:$Z$323,$J268,Z$2),0)+IF($K268&gt;0,INDEX($O$4:$Z$323,$K268,Z$2),0)+IF($L268&gt;0,INDEX($O$4:$Z$323,$L268,Z$2),0))</f>
        <v>0</v>
      </c>
      <c r="AM268" s="113">
        <f t="shared" si="48"/>
        <v>67</v>
      </c>
      <c r="AN268">
        <f t="shared" si="49"/>
        <v>53</v>
      </c>
      <c r="AO268">
        <f t="shared" si="50"/>
        <v>48</v>
      </c>
      <c r="AP268">
        <f t="shared" si="51"/>
        <v>40</v>
      </c>
      <c r="AQ268">
        <f t="shared" si="52"/>
        <v>31</v>
      </c>
      <c r="AR268">
        <f t="shared" si="53"/>
        <v>27</v>
      </c>
      <c r="AS268">
        <f t="shared" si="54"/>
        <v>24</v>
      </c>
      <c r="AT268">
        <f t="shared" si="55"/>
        <v>21</v>
      </c>
      <c r="AU268">
        <f t="shared" si="56"/>
        <v>20</v>
      </c>
      <c r="AV268">
        <f t="shared" si="57"/>
        <v>24</v>
      </c>
      <c r="AW268">
        <f t="shared" si="58"/>
        <v>39</v>
      </c>
      <c r="AX268">
        <f t="shared" si="59"/>
        <v>61</v>
      </c>
    </row>
    <row r="269" spans="1:56" x14ac:dyDescent="0.25">
      <c r="A269" s="113">
        <v>266</v>
      </c>
      <c r="B269" s="176" t="s">
        <v>571</v>
      </c>
      <c r="C269" s="113">
        <v>1931</v>
      </c>
      <c r="D269" s="113">
        <v>2013</v>
      </c>
      <c r="E269" s="177" t="s">
        <v>711</v>
      </c>
      <c r="F269" s="177" t="s">
        <v>291</v>
      </c>
      <c r="G269" s="357"/>
      <c r="H269" s="357"/>
      <c r="N269" s="113">
        <f>MATCH(A269,Entrada!$A$53:$A$372,0)</f>
        <v>266</v>
      </c>
      <c r="O269">
        <f>IF(NOT(ISNA($N269)),INDEX(Entrada!$C$53:$N$372,$N269,O$2),0)</f>
        <v>14865</v>
      </c>
      <c r="P269">
        <f>IF(NOT(ISNA($N269)),INDEX(Entrada!$C$53:$N$372,$N269,P$2),0)</f>
        <v>16102</v>
      </c>
      <c r="Q269">
        <f>IF(NOT(ISNA($N269)),INDEX(Entrada!$C$53:$N$372,$N269,Q$2),0)</f>
        <v>15105</v>
      </c>
      <c r="R269">
        <f>IF(NOT(ISNA($N269)),INDEX(Entrada!$C$53:$N$372,$N269,R$2),0)</f>
        <v>11980</v>
      </c>
      <c r="S269">
        <f>IF(NOT(ISNA($N269)),INDEX(Entrada!$C$53:$N$372,$N269,S$2),0)</f>
        <v>9631</v>
      </c>
      <c r="T269">
        <f>IF(NOT(ISNA($N269)),INDEX(Entrada!$C$53:$N$372,$N269,T$2),0)</f>
        <v>9011</v>
      </c>
      <c r="U269">
        <f>IF(NOT(ISNA($N269)),INDEX(Entrada!$C$53:$N$372,$N269,U$2),0)</f>
        <v>7638</v>
      </c>
      <c r="V269" s="192">
        <f>IF(NOT(ISNA($N269)),INDEX(Entrada!$C$53:$N$372,$N269,V$2),0)</f>
        <v>6378</v>
      </c>
      <c r="W269" s="192">
        <f>IF(NOT(ISNA($N269)),INDEX(Entrada!$C$53:$N$372,$N269,W$2),0)</f>
        <v>6426</v>
      </c>
      <c r="X269" s="192">
        <f>IF(NOT(ISNA($N269)),INDEX(Entrada!$C$53:$N$372,$N269,X$2),0)</f>
        <v>7672</v>
      </c>
      <c r="Y269" s="192">
        <f>IF(NOT(ISNA($N269)),INDEX(Entrada!$C$53:$N$372,$N269,Y$2),0)</f>
        <v>8450</v>
      </c>
      <c r="Z269" s="192">
        <f>IF(NOT(ISNA($N269)),INDEX(Entrada!$C$53:$N$372,$N269,Z$2),0)</f>
        <v>11154</v>
      </c>
      <c r="AA269" s="259">
        <f>IF(AND(NOT(_incrementaisPassadas),
      OR(
       AND(_semanaAtual&gt;Prevs!D$6,_tipo="Semanal"),
       AND(_mes&gt;AA$2,_tipo="Mensal")
      )), 0,
IF($G269&gt;0,INDEX($O$4:$Z$323,$G269,O$2),0)+IF($H269&gt;0,INDEX($O$4:$Z$323,$H269,O$2),0)+IF($I269&gt;0,INDEX($O$4:$Z$323,$I269,O$2),0)+IF($J269&gt;0,INDEX($O$4:$Z$323,$J269,O$2),0)+IF($K269&gt;0,INDEX($O$4:$Z$323,$K269,O$2),0)+IF($L269&gt;0,INDEX($O$4:$Z$323,$L269,O$2),0))</f>
        <v>0</v>
      </c>
      <c r="AB269" s="259">
        <f>IF(AND(NOT(_incrementaisPassadas),
      OR(
       AND(_semanaAtual&gt;Prevs!E$6,_tipo="Semanal"),
       AND(_mes&gt;AB$2,_tipo="Mensal")
      )), 0,
IF($G269&gt;0,INDEX($O$4:$Z$323,$G269,P$2),0)+IF($H269&gt;0,INDEX($O$4:$Z$323,$H269,P$2),0)+IF($I269&gt;0,INDEX($O$4:$Z$323,$I269,P$2),0)+IF($J269&gt;0,INDEX($O$4:$Z$323,$J269,P$2),0)+IF($K269&gt;0,INDEX($O$4:$Z$323,$K269,P$2),0)+IF($L269&gt;0,INDEX($O$4:$Z$323,$L269,P$2),0))</f>
        <v>0</v>
      </c>
      <c r="AC269" s="259">
        <f>IF(AND(NOT(_incrementaisPassadas),
      OR(
       AND(_semanaAtual&gt;Prevs!F$6,_tipo="Semanal"),
       AND(_mes&gt;AC$2,_tipo="Mensal")
      )), 0,
IF($G269&gt;0,INDEX($O$4:$Z$323,$G269,Q$2),0)+IF($H269&gt;0,INDEX($O$4:$Z$323,$H269,Q$2),0)+IF($I269&gt;0,INDEX($O$4:$Z$323,$I269,Q$2),0)+IF($J269&gt;0,INDEX($O$4:$Z$323,$J269,Q$2),0)+IF($K269&gt;0,INDEX($O$4:$Z$323,$K269,Q$2),0)+IF($L269&gt;0,INDEX($O$4:$Z$323,$L269,Q$2),0))</f>
        <v>0</v>
      </c>
      <c r="AD269" s="259">
        <f>IF(AND(NOT(_incrementaisPassadas),
      OR(
       AND(_semanaAtual&gt;Prevs!G$6,_tipo="Semanal"),
       AND(_mes&gt;AD$2,_tipo="Mensal")
      )), 0,
IF($G269&gt;0,INDEX($O$4:$Z$323,$G269,R$2),0)+IF($H269&gt;0,INDEX($O$4:$Z$323,$H269,R$2),0)+IF($I269&gt;0,INDEX($O$4:$Z$323,$I269,R$2),0)+IF($J269&gt;0,INDEX($O$4:$Z$323,$J269,R$2),0)+IF($K269&gt;0,INDEX($O$4:$Z$323,$K269,R$2),0)+IF($L269&gt;0,INDEX($O$4:$Z$323,$L269,R$2),0))</f>
        <v>0</v>
      </c>
      <c r="AE269" s="259">
        <f>IF(AND(NOT(_incrementaisPassadas),
      OR(
       AND(_semanaAtual&gt;Prevs!H$6,_tipo="Semanal"),
       AND(_mes&gt;AE$2,_tipo="Mensal")
      )), 0,
IF($G269&gt;0,INDEX($O$4:$Z$323,$G269,S$2),0)+IF($H269&gt;0,INDEX($O$4:$Z$323,$H269,S$2),0)+IF($I269&gt;0,INDEX($O$4:$Z$323,$I269,S$2),0)+IF($J269&gt;0,INDEX($O$4:$Z$323,$J269,S$2),0)+IF($K269&gt;0,INDEX($O$4:$Z$323,$K269,S$2),0)+IF($L269&gt;0,INDEX($O$4:$Z$323,$L269,S$2),0))</f>
        <v>0</v>
      </c>
      <c r="AF269" s="259">
        <f>IF(AND(NOT(_incrementaisPassadas),
      OR(
       AND(_semanaAtual&gt;Prevs!I$6,_tipo="Semanal"),
       AND(_mes&gt;AF$2,_tipo="Mensal")
      )), 0,
IF($G269&gt;0,INDEX($O$4:$Z$323,$G269,T$2),0)+IF($H269&gt;0,INDEX($O$4:$Z$323,$H269,T$2),0)+IF($I269&gt;0,INDEX($O$4:$Z$323,$I269,T$2),0)+IF($J269&gt;0,INDEX($O$4:$Z$323,$J269,T$2),0)+IF($K269&gt;0,INDEX($O$4:$Z$323,$K269,T$2),0)+IF($L269&gt;0,INDEX($O$4:$Z$323,$L269,T$2),0))</f>
        <v>0</v>
      </c>
      <c r="AG269" s="259">
        <f>IF(AND(NOT(_incrementaisPassadas),
      OR(
       AND(_semanaAtual&gt;Prevs!J$6,_tipo="Semanal"),
       AND(_mes&gt;AG$2,_tipo="Mensal")
      )), 0,
IF($G269&gt;0,INDEX($O$4:$Z$323,$G269,U$2),0)+IF($H269&gt;0,INDEX($O$4:$Z$323,$H269,U$2),0)+IF($I269&gt;0,INDEX($O$4:$Z$323,$I269,U$2),0)+IF($J269&gt;0,INDEX($O$4:$Z$323,$J269,U$2),0)+IF($K269&gt;0,INDEX($O$4:$Z$323,$K269,U$2),0)+IF($L269&gt;0,INDEX($O$4:$Z$323,$L269,U$2),0))</f>
        <v>0</v>
      </c>
      <c r="AH269" s="259">
        <f>IF(AND(NOT(_incrementaisPassadas),
      OR(
       AND(_semanaAtual&gt;Prevs!K$6,_tipo="Semanal"),
       AND(_mes&gt;AH$2,_tipo="Mensal")
      )), 0,
IF($G269&gt;0,INDEX($O$4:$Z$323,$G269,V$2),0)+IF($H269&gt;0,INDEX($O$4:$Z$323,$H269,V$2),0)+IF($I269&gt;0,INDEX($O$4:$Z$323,$I269,V$2),0)+IF($J269&gt;0,INDEX($O$4:$Z$323,$J269,V$2),0)+IF($K269&gt;0,INDEX($O$4:$Z$323,$K269,V$2),0)+IF($L269&gt;0,INDEX($O$4:$Z$323,$L269,V$2),0))</f>
        <v>0</v>
      </c>
      <c r="AI269" s="259">
        <f>IF(AND(NOT(_incrementaisPassadas),
      OR(
       AND(_semanaAtual&gt;Prevs!L$6,_tipo="Semanal"),
       AND(_mes&gt;AI$2,_tipo="Mensal")
      )), 0,
IF($G269&gt;0,INDEX($O$4:$Z$323,$G269,W$2),0)+IF($H269&gt;0,INDEX($O$4:$Z$323,$H269,W$2),0)+IF($I269&gt;0,INDEX($O$4:$Z$323,$I269,W$2),0)+IF($J269&gt;0,INDEX($O$4:$Z$323,$J269,W$2),0)+IF($K269&gt;0,INDEX($O$4:$Z$323,$K269,W$2),0)+IF($L269&gt;0,INDEX($O$4:$Z$323,$L269,W$2),0))</f>
        <v>0</v>
      </c>
      <c r="AJ269" s="259">
        <f>IF(AND(NOT(_incrementaisPassadas),
      OR(
       AND(_semanaAtual&gt;Prevs!M$6,_tipo="Semanal"),
       AND(_mes&gt;AJ$2,_tipo="Mensal")
      )), 0,
IF($G269&gt;0,INDEX($O$4:$Z$323,$G269,X$2),0)+IF($H269&gt;0,INDEX($O$4:$Z$323,$H269,X$2),0)+IF($I269&gt;0,INDEX($O$4:$Z$323,$I269,X$2),0)+IF($J269&gt;0,INDEX($O$4:$Z$323,$J269,X$2),0)+IF($K269&gt;0,INDEX($O$4:$Z$323,$K269,X$2),0)+IF($L269&gt;0,INDEX($O$4:$Z$323,$L269,X$2),0))</f>
        <v>0</v>
      </c>
      <c r="AK269" s="259">
        <f>IF(AND(NOT(_incrementaisPassadas),
      OR(
       AND(_semanaAtual&gt;Prevs!N$6,_tipo="Semanal"),
       AND(_mes&gt;AK$2,_tipo="Mensal")
      )), 0,
IF($G269&gt;0,INDEX($O$4:$Z$323,$G269,Y$2),0)+IF($H269&gt;0,INDEX($O$4:$Z$323,$H269,Y$2),0)+IF($I269&gt;0,INDEX($O$4:$Z$323,$I269,Y$2),0)+IF($J269&gt;0,INDEX($O$4:$Z$323,$J269,Y$2),0)+IF($K269&gt;0,INDEX($O$4:$Z$323,$K269,Y$2),0)+IF($L269&gt;0,INDEX($O$4:$Z$323,$L269,Y$2),0))</f>
        <v>0</v>
      </c>
      <c r="AL269" s="259">
        <f>IF(AND(NOT(_incrementaisPassadas),
      OR(
       AND(_semanaAtual&gt;Prevs!O$6,_tipo="Semanal"),
       AND(_mes&gt;AL$2,_tipo="Mensal")
      )), 0,
IF($G269&gt;0,INDEX($O$4:$Z$323,$G269,Z$2),0)+IF($H269&gt;0,INDEX($O$4:$Z$323,$H269,Z$2),0)+IF($I269&gt;0,INDEX($O$4:$Z$323,$I269,Z$2),0)+IF($J269&gt;0,INDEX($O$4:$Z$323,$J269,Z$2),0)+IF($K269&gt;0,INDEX($O$4:$Z$323,$K269,Z$2),0)+IF($L269&gt;0,INDEX($O$4:$Z$323,$L269,Z$2),0))</f>
        <v>0</v>
      </c>
      <c r="AM269" s="113">
        <f t="shared" si="48"/>
        <v>14865</v>
      </c>
      <c r="AN269">
        <f t="shared" si="49"/>
        <v>16102</v>
      </c>
      <c r="AO269">
        <f t="shared" si="50"/>
        <v>15105</v>
      </c>
      <c r="AP269">
        <f t="shared" si="51"/>
        <v>11980</v>
      </c>
      <c r="AQ269">
        <f t="shared" si="52"/>
        <v>9631</v>
      </c>
      <c r="AR269">
        <f t="shared" si="53"/>
        <v>9011</v>
      </c>
      <c r="AS269">
        <f t="shared" si="54"/>
        <v>7638</v>
      </c>
      <c r="AT269">
        <f t="shared" si="55"/>
        <v>6378</v>
      </c>
      <c r="AU269">
        <f t="shared" si="56"/>
        <v>6426</v>
      </c>
      <c r="AV269">
        <f t="shared" si="57"/>
        <v>7672</v>
      </c>
      <c r="AW269">
        <f t="shared" si="58"/>
        <v>8450</v>
      </c>
      <c r="AX269">
        <f t="shared" si="59"/>
        <v>11154</v>
      </c>
      <c r="BC269" s="259">
        <v>246</v>
      </c>
      <c r="BD269" s="259">
        <v>63</v>
      </c>
    </row>
    <row r="270" spans="1:56" hidden="1" x14ac:dyDescent="0.25">
      <c r="A270" s="113">
        <v>267</v>
      </c>
      <c r="B270" s="176" t="s">
        <v>655</v>
      </c>
      <c r="C270" s="113">
        <v>1931</v>
      </c>
      <c r="D270" s="113">
        <v>2013</v>
      </c>
      <c r="E270" s="177" t="s">
        <v>686</v>
      </c>
      <c r="F270" s="177" t="s">
        <v>686</v>
      </c>
      <c r="G270" s="357"/>
      <c r="H270" s="357"/>
      <c r="N270" s="113">
        <f>MATCH(A270,Entrada!$A$53:$A$372,0)</f>
        <v>267</v>
      </c>
      <c r="O270">
        <f>IF(NOT(ISNA($N270)),INDEX(Entrada!$C$53:$N$372,$N270,O$2),0)</f>
        <v>267</v>
      </c>
      <c r="P270">
        <f>IF(NOT(ISNA($N270)),INDEX(Entrada!$C$53:$N$372,$N270,P$2),0)</f>
        <v>225</v>
      </c>
      <c r="Q270">
        <f>IF(NOT(ISNA($N270)),INDEX(Entrada!$C$53:$N$372,$N270,Q$2),0)</f>
        <v>201</v>
      </c>
      <c r="R270">
        <f>IF(NOT(ISNA($N270)),INDEX(Entrada!$C$53:$N$372,$N270,R$2),0)</f>
        <v>156</v>
      </c>
      <c r="S270">
        <f>IF(NOT(ISNA($N270)),INDEX(Entrada!$C$53:$N$372,$N270,S$2),0)</f>
        <v>120</v>
      </c>
      <c r="T270">
        <f>IF(NOT(ISNA($N270)),INDEX(Entrada!$C$53:$N$372,$N270,T$2),0)</f>
        <v>105</v>
      </c>
      <c r="U270">
        <f>IF(NOT(ISNA($N270)),INDEX(Entrada!$C$53:$N$372,$N270,U$2),0)</f>
        <v>94</v>
      </c>
      <c r="V270" s="192">
        <f>IF(NOT(ISNA($N270)),INDEX(Entrada!$C$53:$N$372,$N270,V$2),0)</f>
        <v>84</v>
      </c>
      <c r="W270" s="192">
        <f>IF(NOT(ISNA($N270)),INDEX(Entrada!$C$53:$N$372,$N270,W$2),0)</f>
        <v>84</v>
      </c>
      <c r="X270" s="192">
        <f>IF(NOT(ISNA($N270)),INDEX(Entrada!$C$53:$N$372,$N270,X$2),0)</f>
        <v>98</v>
      </c>
      <c r="Y270" s="192">
        <f>IF(NOT(ISNA($N270)),INDEX(Entrada!$C$53:$N$372,$N270,Y$2),0)</f>
        <v>144</v>
      </c>
      <c r="Z270" s="192">
        <f>IF(NOT(ISNA($N270)),INDEX(Entrada!$C$53:$N$372,$N270,Z$2),0)</f>
        <v>227</v>
      </c>
      <c r="AA270" s="259">
        <f>IF(AND(NOT(_incrementaisPassadas),
      OR(
       AND(_semanaAtual&gt;Prevs!D$6,_tipo="Semanal"),
       AND(_mes&gt;AA$2,_tipo="Mensal")
      )), 0,
IF($G270&gt;0,INDEX($O$4:$Z$323,$G270,O$2),0)+IF($H270&gt;0,INDEX($O$4:$Z$323,$H270,O$2),0)+IF($I270&gt;0,INDEX($O$4:$Z$323,$I270,O$2),0)+IF($J270&gt;0,INDEX($O$4:$Z$323,$J270,O$2),0)+IF($K270&gt;0,INDEX($O$4:$Z$323,$K270,O$2),0)+IF($L270&gt;0,INDEX($O$4:$Z$323,$L270,O$2),0))</f>
        <v>0</v>
      </c>
      <c r="AB270" s="259">
        <f>IF(AND(NOT(_incrementaisPassadas),
      OR(
       AND(_semanaAtual&gt;Prevs!E$6,_tipo="Semanal"),
       AND(_mes&gt;AB$2,_tipo="Mensal")
      )), 0,
IF($G270&gt;0,INDEX($O$4:$Z$323,$G270,P$2),0)+IF($H270&gt;0,INDEX($O$4:$Z$323,$H270,P$2),0)+IF($I270&gt;0,INDEX($O$4:$Z$323,$I270,P$2),0)+IF($J270&gt;0,INDEX($O$4:$Z$323,$J270,P$2),0)+IF($K270&gt;0,INDEX($O$4:$Z$323,$K270,P$2),0)+IF($L270&gt;0,INDEX($O$4:$Z$323,$L270,P$2),0))</f>
        <v>0</v>
      </c>
      <c r="AC270" s="259">
        <f>IF(AND(NOT(_incrementaisPassadas),
      OR(
       AND(_semanaAtual&gt;Prevs!F$6,_tipo="Semanal"),
       AND(_mes&gt;AC$2,_tipo="Mensal")
      )), 0,
IF($G270&gt;0,INDEX($O$4:$Z$323,$G270,Q$2),0)+IF($H270&gt;0,INDEX($O$4:$Z$323,$H270,Q$2),0)+IF($I270&gt;0,INDEX($O$4:$Z$323,$I270,Q$2),0)+IF($J270&gt;0,INDEX($O$4:$Z$323,$J270,Q$2),0)+IF($K270&gt;0,INDEX($O$4:$Z$323,$K270,Q$2),0)+IF($L270&gt;0,INDEX($O$4:$Z$323,$L270,Q$2),0))</f>
        <v>0</v>
      </c>
      <c r="AD270" s="259">
        <f>IF(AND(NOT(_incrementaisPassadas),
      OR(
       AND(_semanaAtual&gt;Prevs!G$6,_tipo="Semanal"),
       AND(_mes&gt;AD$2,_tipo="Mensal")
      )), 0,
IF($G270&gt;0,INDEX($O$4:$Z$323,$G270,R$2),0)+IF($H270&gt;0,INDEX($O$4:$Z$323,$H270,R$2),0)+IF($I270&gt;0,INDEX($O$4:$Z$323,$I270,R$2),0)+IF($J270&gt;0,INDEX($O$4:$Z$323,$J270,R$2),0)+IF($K270&gt;0,INDEX($O$4:$Z$323,$K270,R$2),0)+IF($L270&gt;0,INDEX($O$4:$Z$323,$L270,R$2),0))</f>
        <v>0</v>
      </c>
      <c r="AE270" s="259">
        <f>IF(AND(NOT(_incrementaisPassadas),
      OR(
       AND(_semanaAtual&gt;Prevs!H$6,_tipo="Semanal"),
       AND(_mes&gt;AE$2,_tipo="Mensal")
      )), 0,
IF($G270&gt;0,INDEX($O$4:$Z$323,$G270,S$2),0)+IF($H270&gt;0,INDEX($O$4:$Z$323,$H270,S$2),0)+IF($I270&gt;0,INDEX($O$4:$Z$323,$I270,S$2),0)+IF($J270&gt;0,INDEX($O$4:$Z$323,$J270,S$2),0)+IF($K270&gt;0,INDEX($O$4:$Z$323,$K270,S$2),0)+IF($L270&gt;0,INDEX($O$4:$Z$323,$L270,S$2),0))</f>
        <v>0</v>
      </c>
      <c r="AF270" s="259">
        <f>IF(AND(NOT(_incrementaisPassadas),
      OR(
       AND(_semanaAtual&gt;Prevs!I$6,_tipo="Semanal"),
       AND(_mes&gt;AF$2,_tipo="Mensal")
      )), 0,
IF($G270&gt;0,INDEX($O$4:$Z$323,$G270,T$2),0)+IF($H270&gt;0,INDEX($O$4:$Z$323,$H270,T$2),0)+IF($I270&gt;0,INDEX($O$4:$Z$323,$I270,T$2),0)+IF($J270&gt;0,INDEX($O$4:$Z$323,$J270,T$2),0)+IF($K270&gt;0,INDEX($O$4:$Z$323,$K270,T$2),0)+IF($L270&gt;0,INDEX($O$4:$Z$323,$L270,T$2),0))</f>
        <v>0</v>
      </c>
      <c r="AG270" s="259">
        <f>IF(AND(NOT(_incrementaisPassadas),
      OR(
       AND(_semanaAtual&gt;Prevs!J$6,_tipo="Semanal"),
       AND(_mes&gt;AG$2,_tipo="Mensal")
      )), 0,
IF($G270&gt;0,INDEX($O$4:$Z$323,$G270,U$2),0)+IF($H270&gt;0,INDEX($O$4:$Z$323,$H270,U$2),0)+IF($I270&gt;0,INDEX($O$4:$Z$323,$I270,U$2),0)+IF($J270&gt;0,INDEX($O$4:$Z$323,$J270,U$2),0)+IF($K270&gt;0,INDEX($O$4:$Z$323,$K270,U$2),0)+IF($L270&gt;0,INDEX($O$4:$Z$323,$L270,U$2),0))</f>
        <v>0</v>
      </c>
      <c r="AH270" s="259">
        <f>IF(AND(NOT(_incrementaisPassadas),
      OR(
       AND(_semanaAtual&gt;Prevs!K$6,_tipo="Semanal"),
       AND(_mes&gt;AH$2,_tipo="Mensal")
      )), 0,
IF($G270&gt;0,INDEX($O$4:$Z$323,$G270,V$2),0)+IF($H270&gt;0,INDEX($O$4:$Z$323,$H270,V$2),0)+IF($I270&gt;0,INDEX($O$4:$Z$323,$I270,V$2),0)+IF($J270&gt;0,INDEX($O$4:$Z$323,$J270,V$2),0)+IF($K270&gt;0,INDEX($O$4:$Z$323,$K270,V$2),0)+IF($L270&gt;0,INDEX($O$4:$Z$323,$L270,V$2),0))</f>
        <v>0</v>
      </c>
      <c r="AI270" s="259">
        <f>IF(AND(NOT(_incrementaisPassadas),
      OR(
       AND(_semanaAtual&gt;Prevs!L$6,_tipo="Semanal"),
       AND(_mes&gt;AI$2,_tipo="Mensal")
      )), 0,
IF($G270&gt;0,INDEX($O$4:$Z$323,$G270,W$2),0)+IF($H270&gt;0,INDEX($O$4:$Z$323,$H270,W$2),0)+IF($I270&gt;0,INDEX($O$4:$Z$323,$I270,W$2),0)+IF($J270&gt;0,INDEX($O$4:$Z$323,$J270,W$2),0)+IF($K270&gt;0,INDEX($O$4:$Z$323,$K270,W$2),0)+IF($L270&gt;0,INDEX($O$4:$Z$323,$L270,W$2),0))</f>
        <v>0</v>
      </c>
      <c r="AJ270" s="259">
        <f>IF(AND(NOT(_incrementaisPassadas),
      OR(
       AND(_semanaAtual&gt;Prevs!M$6,_tipo="Semanal"),
       AND(_mes&gt;AJ$2,_tipo="Mensal")
      )), 0,
IF($G270&gt;0,INDEX($O$4:$Z$323,$G270,X$2),0)+IF($H270&gt;0,INDEX($O$4:$Z$323,$H270,X$2),0)+IF($I270&gt;0,INDEX($O$4:$Z$323,$I270,X$2),0)+IF($J270&gt;0,INDEX($O$4:$Z$323,$J270,X$2),0)+IF($K270&gt;0,INDEX($O$4:$Z$323,$K270,X$2),0)+IF($L270&gt;0,INDEX($O$4:$Z$323,$L270,X$2),0))</f>
        <v>0</v>
      </c>
      <c r="AK270" s="259">
        <f>IF(AND(NOT(_incrementaisPassadas),
      OR(
       AND(_semanaAtual&gt;Prevs!N$6,_tipo="Semanal"),
       AND(_mes&gt;AK$2,_tipo="Mensal")
      )), 0,
IF($G270&gt;0,INDEX($O$4:$Z$323,$G270,Y$2),0)+IF($H270&gt;0,INDEX($O$4:$Z$323,$H270,Y$2),0)+IF($I270&gt;0,INDEX($O$4:$Z$323,$I270,Y$2),0)+IF($J270&gt;0,INDEX($O$4:$Z$323,$J270,Y$2),0)+IF($K270&gt;0,INDEX($O$4:$Z$323,$K270,Y$2),0)+IF($L270&gt;0,INDEX($O$4:$Z$323,$L270,Y$2),0))</f>
        <v>0</v>
      </c>
      <c r="AL270" s="259">
        <f>IF(AND(NOT(_incrementaisPassadas),
      OR(
       AND(_semanaAtual&gt;Prevs!O$6,_tipo="Semanal"),
       AND(_mes&gt;AL$2,_tipo="Mensal")
      )), 0,
IF($G270&gt;0,INDEX($O$4:$Z$323,$G270,Z$2),0)+IF($H270&gt;0,INDEX($O$4:$Z$323,$H270,Z$2),0)+IF($I270&gt;0,INDEX($O$4:$Z$323,$I270,Z$2),0)+IF($J270&gt;0,INDEX($O$4:$Z$323,$J270,Z$2),0)+IF($K270&gt;0,INDEX($O$4:$Z$323,$K270,Z$2),0)+IF($L270&gt;0,INDEX($O$4:$Z$323,$L270,Z$2),0))</f>
        <v>0</v>
      </c>
      <c r="AM270" s="113">
        <f t="shared" si="48"/>
        <v>267</v>
      </c>
      <c r="AN270">
        <f t="shared" si="49"/>
        <v>225</v>
      </c>
      <c r="AO270">
        <f t="shared" si="50"/>
        <v>201</v>
      </c>
      <c r="AP270">
        <f t="shared" si="51"/>
        <v>156</v>
      </c>
      <c r="AQ270">
        <f t="shared" si="52"/>
        <v>120</v>
      </c>
      <c r="AR270">
        <f t="shared" si="53"/>
        <v>105</v>
      </c>
      <c r="AS270">
        <f t="shared" si="54"/>
        <v>94</v>
      </c>
      <c r="AT270">
        <f t="shared" si="55"/>
        <v>84</v>
      </c>
      <c r="AU270">
        <f t="shared" si="56"/>
        <v>84</v>
      </c>
      <c r="AV270">
        <f t="shared" si="57"/>
        <v>98</v>
      </c>
      <c r="AW270">
        <f t="shared" si="58"/>
        <v>144</v>
      </c>
      <c r="AX270">
        <f t="shared" si="59"/>
        <v>227</v>
      </c>
    </row>
    <row r="271" spans="1:56" hidden="1" x14ac:dyDescent="0.25">
      <c r="A271" s="113">
        <v>268</v>
      </c>
      <c r="B271" s="176"/>
      <c r="C271" s="113">
        <v>0</v>
      </c>
      <c r="D271" s="113">
        <v>0</v>
      </c>
      <c r="E271" s="113" t="s">
        <v>686</v>
      </c>
      <c r="F271" s="113" t="s">
        <v>686</v>
      </c>
      <c r="G271" s="357"/>
      <c r="H271" s="357"/>
      <c r="N271" s="113">
        <f>MATCH(A271,Entrada!$A$53:$A$372,0)</f>
        <v>268</v>
      </c>
      <c r="O271">
        <f>IF(NOT(ISNA($N271)),INDEX(Entrada!$C$53:$N$372,$N271,O$2),0)</f>
        <v>0</v>
      </c>
      <c r="P271">
        <f>IF(NOT(ISNA($N271)),INDEX(Entrada!$C$53:$N$372,$N271,P$2),0)</f>
        <v>0</v>
      </c>
      <c r="Q271">
        <f>IF(NOT(ISNA($N271)),INDEX(Entrada!$C$53:$N$372,$N271,Q$2),0)</f>
        <v>0</v>
      </c>
      <c r="R271">
        <f>IF(NOT(ISNA($N271)),INDEX(Entrada!$C$53:$N$372,$N271,R$2),0)</f>
        <v>0</v>
      </c>
      <c r="S271">
        <f>IF(NOT(ISNA($N271)),INDEX(Entrada!$C$53:$N$372,$N271,S$2),0)</f>
        <v>0</v>
      </c>
      <c r="T271">
        <f>IF(NOT(ISNA($N271)),INDEX(Entrada!$C$53:$N$372,$N271,T$2),0)</f>
        <v>0</v>
      </c>
      <c r="U271">
        <f>IF(NOT(ISNA($N271)),INDEX(Entrada!$C$53:$N$372,$N271,U$2),0)</f>
        <v>0</v>
      </c>
      <c r="V271" s="192">
        <f>IF(NOT(ISNA($N271)),INDEX(Entrada!$C$53:$N$372,$N271,V$2),0)</f>
        <v>0</v>
      </c>
      <c r="W271" s="192">
        <f>IF(NOT(ISNA($N271)),INDEX(Entrada!$C$53:$N$372,$N271,W$2),0)</f>
        <v>0</v>
      </c>
      <c r="X271" s="192">
        <f>IF(NOT(ISNA($N271)),INDEX(Entrada!$C$53:$N$372,$N271,X$2),0)</f>
        <v>0</v>
      </c>
      <c r="Y271" s="192">
        <f>IF(NOT(ISNA($N271)),INDEX(Entrada!$C$53:$N$372,$N271,Y$2),0)</f>
        <v>0</v>
      </c>
      <c r="Z271" s="192">
        <f>IF(NOT(ISNA($N271)),INDEX(Entrada!$C$53:$N$372,$N271,Z$2),0)</f>
        <v>0</v>
      </c>
      <c r="AA271" s="259">
        <f>IF(AND(NOT(_incrementaisPassadas),
      OR(
       AND(_semanaAtual&gt;Prevs!D$6,_tipo="Semanal"),
       AND(_mes&gt;AA$2,_tipo="Mensal")
      )), 0,
IF($G271&gt;0,INDEX($O$4:$Z$323,$G271,O$2),0)+IF($H271&gt;0,INDEX($O$4:$Z$323,$H271,O$2),0)+IF($I271&gt;0,INDEX($O$4:$Z$323,$I271,O$2),0)+IF($J271&gt;0,INDEX($O$4:$Z$323,$J271,O$2),0)+IF($K271&gt;0,INDEX($O$4:$Z$323,$K271,O$2),0)+IF($L271&gt;0,INDEX($O$4:$Z$323,$L271,O$2),0))</f>
        <v>0</v>
      </c>
      <c r="AB271" s="259">
        <f>IF(AND(NOT(_incrementaisPassadas),
      OR(
       AND(_semanaAtual&gt;Prevs!E$6,_tipo="Semanal"),
       AND(_mes&gt;AB$2,_tipo="Mensal")
      )), 0,
IF($G271&gt;0,INDEX($O$4:$Z$323,$G271,P$2),0)+IF($H271&gt;0,INDEX($O$4:$Z$323,$H271,P$2),0)+IF($I271&gt;0,INDEX($O$4:$Z$323,$I271,P$2),0)+IF($J271&gt;0,INDEX($O$4:$Z$323,$J271,P$2),0)+IF($K271&gt;0,INDEX($O$4:$Z$323,$K271,P$2),0)+IF($L271&gt;0,INDEX($O$4:$Z$323,$L271,P$2),0))</f>
        <v>0</v>
      </c>
      <c r="AC271" s="259">
        <f>IF(AND(NOT(_incrementaisPassadas),
      OR(
       AND(_semanaAtual&gt;Prevs!F$6,_tipo="Semanal"),
       AND(_mes&gt;AC$2,_tipo="Mensal")
      )), 0,
IF($G271&gt;0,INDEX($O$4:$Z$323,$G271,Q$2),0)+IF($H271&gt;0,INDEX($O$4:$Z$323,$H271,Q$2),0)+IF($I271&gt;0,INDEX($O$4:$Z$323,$I271,Q$2),0)+IF($J271&gt;0,INDEX($O$4:$Z$323,$J271,Q$2),0)+IF($K271&gt;0,INDEX($O$4:$Z$323,$K271,Q$2),0)+IF($L271&gt;0,INDEX($O$4:$Z$323,$L271,Q$2),0))</f>
        <v>0</v>
      </c>
      <c r="AD271" s="259">
        <f>IF(AND(NOT(_incrementaisPassadas),
      OR(
       AND(_semanaAtual&gt;Prevs!G$6,_tipo="Semanal"),
       AND(_mes&gt;AD$2,_tipo="Mensal")
      )), 0,
IF($G271&gt;0,INDEX($O$4:$Z$323,$G271,R$2),0)+IF($H271&gt;0,INDEX($O$4:$Z$323,$H271,R$2),0)+IF($I271&gt;0,INDEX($O$4:$Z$323,$I271,R$2),0)+IF($J271&gt;0,INDEX($O$4:$Z$323,$J271,R$2),0)+IF($K271&gt;0,INDEX($O$4:$Z$323,$K271,R$2),0)+IF($L271&gt;0,INDEX($O$4:$Z$323,$L271,R$2),0))</f>
        <v>0</v>
      </c>
      <c r="AE271" s="259">
        <f>IF(AND(NOT(_incrementaisPassadas),
      OR(
       AND(_semanaAtual&gt;Prevs!H$6,_tipo="Semanal"),
       AND(_mes&gt;AE$2,_tipo="Mensal")
      )), 0,
IF($G271&gt;0,INDEX($O$4:$Z$323,$G271,S$2),0)+IF($H271&gt;0,INDEX($O$4:$Z$323,$H271,S$2),0)+IF($I271&gt;0,INDEX($O$4:$Z$323,$I271,S$2),0)+IF($J271&gt;0,INDEX($O$4:$Z$323,$J271,S$2),0)+IF($K271&gt;0,INDEX($O$4:$Z$323,$K271,S$2),0)+IF($L271&gt;0,INDEX($O$4:$Z$323,$L271,S$2),0))</f>
        <v>0</v>
      </c>
      <c r="AF271" s="259">
        <f>IF(AND(NOT(_incrementaisPassadas),
      OR(
       AND(_semanaAtual&gt;Prevs!I$6,_tipo="Semanal"),
       AND(_mes&gt;AF$2,_tipo="Mensal")
      )), 0,
IF($G271&gt;0,INDEX($O$4:$Z$323,$G271,T$2),0)+IF($H271&gt;0,INDEX($O$4:$Z$323,$H271,T$2),0)+IF($I271&gt;0,INDEX($O$4:$Z$323,$I271,T$2),0)+IF($J271&gt;0,INDEX($O$4:$Z$323,$J271,T$2),0)+IF($K271&gt;0,INDEX($O$4:$Z$323,$K271,T$2),0)+IF($L271&gt;0,INDEX($O$4:$Z$323,$L271,T$2),0))</f>
        <v>0</v>
      </c>
      <c r="AG271" s="259">
        <f>IF(AND(NOT(_incrementaisPassadas),
      OR(
       AND(_semanaAtual&gt;Prevs!J$6,_tipo="Semanal"),
       AND(_mes&gt;AG$2,_tipo="Mensal")
      )), 0,
IF($G271&gt;0,INDEX($O$4:$Z$323,$G271,U$2),0)+IF($H271&gt;0,INDEX($O$4:$Z$323,$H271,U$2),0)+IF($I271&gt;0,INDEX($O$4:$Z$323,$I271,U$2),0)+IF($J271&gt;0,INDEX($O$4:$Z$323,$J271,U$2),0)+IF($K271&gt;0,INDEX($O$4:$Z$323,$K271,U$2),0)+IF($L271&gt;0,INDEX($O$4:$Z$323,$L271,U$2),0))</f>
        <v>0</v>
      </c>
      <c r="AH271" s="259">
        <f>IF(AND(NOT(_incrementaisPassadas),
      OR(
       AND(_semanaAtual&gt;Prevs!K$6,_tipo="Semanal"),
       AND(_mes&gt;AH$2,_tipo="Mensal")
      )), 0,
IF($G271&gt;0,INDEX($O$4:$Z$323,$G271,V$2),0)+IF($H271&gt;0,INDEX($O$4:$Z$323,$H271,V$2),0)+IF($I271&gt;0,INDEX($O$4:$Z$323,$I271,V$2),0)+IF($J271&gt;0,INDEX($O$4:$Z$323,$J271,V$2),0)+IF($K271&gt;0,INDEX($O$4:$Z$323,$K271,V$2),0)+IF($L271&gt;0,INDEX($O$4:$Z$323,$L271,V$2),0))</f>
        <v>0</v>
      </c>
      <c r="AI271" s="259">
        <f>IF(AND(NOT(_incrementaisPassadas),
      OR(
       AND(_semanaAtual&gt;Prevs!L$6,_tipo="Semanal"),
       AND(_mes&gt;AI$2,_tipo="Mensal")
      )), 0,
IF($G271&gt;0,INDEX($O$4:$Z$323,$G271,W$2),0)+IF($H271&gt;0,INDEX($O$4:$Z$323,$H271,W$2),0)+IF($I271&gt;0,INDEX($O$4:$Z$323,$I271,W$2),0)+IF($J271&gt;0,INDEX($O$4:$Z$323,$J271,W$2),0)+IF($K271&gt;0,INDEX($O$4:$Z$323,$K271,W$2),0)+IF($L271&gt;0,INDEX($O$4:$Z$323,$L271,W$2),0))</f>
        <v>0</v>
      </c>
      <c r="AJ271" s="259">
        <f>IF(AND(NOT(_incrementaisPassadas),
      OR(
       AND(_semanaAtual&gt;Prevs!M$6,_tipo="Semanal"),
       AND(_mes&gt;AJ$2,_tipo="Mensal")
      )), 0,
IF($G271&gt;0,INDEX($O$4:$Z$323,$G271,X$2),0)+IF($H271&gt;0,INDEX($O$4:$Z$323,$H271,X$2),0)+IF($I271&gt;0,INDEX($O$4:$Z$323,$I271,X$2),0)+IF($J271&gt;0,INDEX($O$4:$Z$323,$J271,X$2),0)+IF($K271&gt;0,INDEX($O$4:$Z$323,$K271,X$2),0)+IF($L271&gt;0,INDEX($O$4:$Z$323,$L271,X$2),0))</f>
        <v>0</v>
      </c>
      <c r="AK271" s="259">
        <f>IF(AND(NOT(_incrementaisPassadas),
      OR(
       AND(_semanaAtual&gt;Prevs!N$6,_tipo="Semanal"),
       AND(_mes&gt;AK$2,_tipo="Mensal")
      )), 0,
IF($G271&gt;0,INDEX($O$4:$Z$323,$G271,Y$2),0)+IF($H271&gt;0,INDEX($O$4:$Z$323,$H271,Y$2),0)+IF($I271&gt;0,INDEX($O$4:$Z$323,$I271,Y$2),0)+IF($J271&gt;0,INDEX($O$4:$Z$323,$J271,Y$2),0)+IF($K271&gt;0,INDEX($O$4:$Z$323,$K271,Y$2),0)+IF($L271&gt;0,INDEX($O$4:$Z$323,$L271,Y$2),0))</f>
        <v>0</v>
      </c>
      <c r="AL271" s="259">
        <f>IF(AND(NOT(_incrementaisPassadas),
      OR(
       AND(_semanaAtual&gt;Prevs!O$6,_tipo="Semanal"),
       AND(_mes&gt;AL$2,_tipo="Mensal")
      )), 0,
IF($G271&gt;0,INDEX($O$4:$Z$323,$G271,Z$2),0)+IF($H271&gt;0,INDEX($O$4:$Z$323,$H271,Z$2),0)+IF($I271&gt;0,INDEX($O$4:$Z$323,$I271,Z$2),0)+IF($J271&gt;0,INDEX($O$4:$Z$323,$J271,Z$2),0)+IF($K271&gt;0,INDEX($O$4:$Z$323,$K271,Z$2),0)+IF($L271&gt;0,INDEX($O$4:$Z$323,$L271,Z$2),0))</f>
        <v>0</v>
      </c>
      <c r="AM271" s="113">
        <f t="shared" si="48"/>
        <v>0</v>
      </c>
      <c r="AN271">
        <f t="shared" si="49"/>
        <v>0</v>
      </c>
      <c r="AO271">
        <f t="shared" si="50"/>
        <v>0</v>
      </c>
      <c r="AP271">
        <f t="shared" si="51"/>
        <v>0</v>
      </c>
      <c r="AQ271">
        <f t="shared" si="52"/>
        <v>0</v>
      </c>
      <c r="AR271">
        <f t="shared" si="53"/>
        <v>0</v>
      </c>
      <c r="AS271">
        <f t="shared" si="54"/>
        <v>0</v>
      </c>
      <c r="AT271">
        <f t="shared" si="55"/>
        <v>0</v>
      </c>
      <c r="AU271">
        <f t="shared" si="56"/>
        <v>0</v>
      </c>
      <c r="AV271">
        <f t="shared" si="57"/>
        <v>0</v>
      </c>
      <c r="AW271">
        <f t="shared" si="58"/>
        <v>0</v>
      </c>
      <c r="AX271">
        <f t="shared" si="59"/>
        <v>0</v>
      </c>
    </row>
    <row r="272" spans="1:56" hidden="1" x14ac:dyDescent="0.25">
      <c r="A272" s="113">
        <v>269</v>
      </c>
      <c r="B272" s="176" t="s">
        <v>656</v>
      </c>
      <c r="C272" s="113">
        <v>1931</v>
      </c>
      <c r="D272" s="113">
        <v>2013</v>
      </c>
      <c r="E272" s="177" t="s">
        <v>29</v>
      </c>
      <c r="F272" s="177" t="s">
        <v>417</v>
      </c>
      <c r="G272" s="357"/>
      <c r="H272" s="357"/>
      <c r="N272" s="113">
        <f>MATCH(A272,Entrada!$A$53:$A$372,0)</f>
        <v>269</v>
      </c>
      <c r="O272">
        <f>IF(NOT(ISNA($N272)),INDEX(Entrada!$C$53:$N$372,$N272,O$2),0)</f>
        <v>383</v>
      </c>
      <c r="P272">
        <f>IF(NOT(ISNA($N272)),INDEX(Entrada!$C$53:$N$372,$N272,P$2),0)</f>
        <v>581</v>
      </c>
      <c r="Q272">
        <f>IF(NOT(ISNA($N272)),INDEX(Entrada!$C$53:$N$372,$N272,Q$2),0)</f>
        <v>749</v>
      </c>
      <c r="R272">
        <f>IF(NOT(ISNA($N272)),INDEX(Entrada!$C$53:$N$372,$N272,R$2),0)</f>
        <v>1017</v>
      </c>
      <c r="S272">
        <f>IF(NOT(ISNA($N272)),INDEX(Entrada!$C$53:$N$372,$N272,S$2),0)</f>
        <v>1184</v>
      </c>
      <c r="T272">
        <f>IF(NOT(ISNA($N272)),INDEX(Entrada!$C$53:$N$372,$N272,T$2),0)</f>
        <v>1044</v>
      </c>
      <c r="U272">
        <f>IF(NOT(ISNA($N272)),INDEX(Entrada!$C$53:$N$372,$N272,U$2),0)</f>
        <v>668</v>
      </c>
      <c r="V272" s="192">
        <f>IF(NOT(ISNA($N272)),INDEX(Entrada!$C$53:$N$372,$N272,V$2),0)</f>
        <v>420</v>
      </c>
      <c r="W272" s="192">
        <f>IF(NOT(ISNA($N272)),INDEX(Entrada!$C$53:$N$372,$N272,W$2),0)</f>
        <v>313</v>
      </c>
      <c r="X272" s="192">
        <f>IF(NOT(ISNA($N272)),INDEX(Entrada!$C$53:$N$372,$N272,X$2),0)</f>
        <v>268</v>
      </c>
      <c r="Y272" s="192">
        <f>IF(NOT(ISNA($N272)),INDEX(Entrada!$C$53:$N$372,$N272,Y$2),0)</f>
        <v>263</v>
      </c>
      <c r="Z272" s="192">
        <f>IF(NOT(ISNA($N272)),INDEX(Entrada!$C$53:$N$372,$N272,Z$2),0)</f>
        <v>293</v>
      </c>
      <c r="AA272" s="259">
        <f>IF(AND(NOT(_incrementaisPassadas),
      OR(
       AND(_semanaAtual&gt;Prevs!D$6,_tipo="Semanal"),
       AND(_mes&gt;AA$2,_tipo="Mensal")
      )), 0,
IF($G272&gt;0,INDEX($O$4:$Z$323,$G272,O$2),0)+IF($H272&gt;0,INDEX($O$4:$Z$323,$H272,O$2),0)+IF($I272&gt;0,INDEX($O$4:$Z$323,$I272,O$2),0)+IF($J272&gt;0,INDEX($O$4:$Z$323,$J272,O$2),0)+IF($K272&gt;0,INDEX($O$4:$Z$323,$K272,O$2),0)+IF($L272&gt;0,INDEX($O$4:$Z$323,$L272,O$2),0))</f>
        <v>0</v>
      </c>
      <c r="AB272" s="259">
        <f>IF(AND(NOT(_incrementaisPassadas),
      OR(
       AND(_semanaAtual&gt;Prevs!E$6,_tipo="Semanal"),
       AND(_mes&gt;AB$2,_tipo="Mensal")
      )), 0,
IF($G272&gt;0,INDEX($O$4:$Z$323,$G272,P$2),0)+IF($H272&gt;0,INDEX($O$4:$Z$323,$H272,P$2),0)+IF($I272&gt;0,INDEX($O$4:$Z$323,$I272,P$2),0)+IF($J272&gt;0,INDEX($O$4:$Z$323,$J272,P$2),0)+IF($K272&gt;0,INDEX($O$4:$Z$323,$K272,P$2),0)+IF($L272&gt;0,INDEX($O$4:$Z$323,$L272,P$2),0))</f>
        <v>0</v>
      </c>
      <c r="AC272" s="259">
        <f>IF(AND(NOT(_incrementaisPassadas),
      OR(
       AND(_semanaAtual&gt;Prevs!F$6,_tipo="Semanal"),
       AND(_mes&gt;AC$2,_tipo="Mensal")
      )), 0,
IF($G272&gt;0,INDEX($O$4:$Z$323,$G272,Q$2),0)+IF($H272&gt;0,INDEX($O$4:$Z$323,$H272,Q$2),0)+IF($I272&gt;0,INDEX($O$4:$Z$323,$I272,Q$2),0)+IF($J272&gt;0,INDEX($O$4:$Z$323,$J272,Q$2),0)+IF($K272&gt;0,INDEX($O$4:$Z$323,$K272,Q$2),0)+IF($L272&gt;0,INDEX($O$4:$Z$323,$L272,Q$2),0))</f>
        <v>0</v>
      </c>
      <c r="AD272" s="259">
        <f>IF(AND(NOT(_incrementaisPassadas),
      OR(
       AND(_semanaAtual&gt;Prevs!G$6,_tipo="Semanal"),
       AND(_mes&gt;AD$2,_tipo="Mensal")
      )), 0,
IF($G272&gt;0,INDEX($O$4:$Z$323,$G272,R$2),0)+IF($H272&gt;0,INDEX($O$4:$Z$323,$H272,R$2),0)+IF($I272&gt;0,INDEX($O$4:$Z$323,$I272,R$2),0)+IF($J272&gt;0,INDEX($O$4:$Z$323,$J272,R$2),0)+IF($K272&gt;0,INDEX($O$4:$Z$323,$K272,R$2),0)+IF($L272&gt;0,INDEX($O$4:$Z$323,$L272,R$2),0))</f>
        <v>0</v>
      </c>
      <c r="AE272" s="259">
        <f>IF(AND(NOT(_incrementaisPassadas),
      OR(
       AND(_semanaAtual&gt;Prevs!H$6,_tipo="Semanal"),
       AND(_mes&gt;AE$2,_tipo="Mensal")
      )), 0,
IF($G272&gt;0,INDEX($O$4:$Z$323,$G272,S$2),0)+IF($H272&gt;0,INDEX($O$4:$Z$323,$H272,S$2),0)+IF($I272&gt;0,INDEX($O$4:$Z$323,$I272,S$2),0)+IF($J272&gt;0,INDEX($O$4:$Z$323,$J272,S$2),0)+IF($K272&gt;0,INDEX($O$4:$Z$323,$K272,S$2),0)+IF($L272&gt;0,INDEX($O$4:$Z$323,$L272,S$2),0))</f>
        <v>0</v>
      </c>
      <c r="AF272" s="259">
        <f>IF(AND(NOT(_incrementaisPassadas),
      OR(
       AND(_semanaAtual&gt;Prevs!I$6,_tipo="Semanal"),
       AND(_mes&gt;AF$2,_tipo="Mensal")
      )), 0,
IF($G272&gt;0,INDEX($O$4:$Z$323,$G272,T$2),0)+IF($H272&gt;0,INDEX($O$4:$Z$323,$H272,T$2),0)+IF($I272&gt;0,INDEX($O$4:$Z$323,$I272,T$2),0)+IF($J272&gt;0,INDEX($O$4:$Z$323,$J272,T$2),0)+IF($K272&gt;0,INDEX($O$4:$Z$323,$K272,T$2),0)+IF($L272&gt;0,INDEX($O$4:$Z$323,$L272,T$2),0))</f>
        <v>0</v>
      </c>
      <c r="AG272" s="259">
        <f>IF(AND(NOT(_incrementaisPassadas),
      OR(
       AND(_semanaAtual&gt;Prevs!J$6,_tipo="Semanal"),
       AND(_mes&gt;AG$2,_tipo="Mensal")
      )), 0,
IF($G272&gt;0,INDEX($O$4:$Z$323,$G272,U$2),0)+IF($H272&gt;0,INDEX($O$4:$Z$323,$H272,U$2),0)+IF($I272&gt;0,INDEX($O$4:$Z$323,$I272,U$2),0)+IF($J272&gt;0,INDEX($O$4:$Z$323,$J272,U$2),0)+IF($K272&gt;0,INDEX($O$4:$Z$323,$K272,U$2),0)+IF($L272&gt;0,INDEX($O$4:$Z$323,$L272,U$2),0))</f>
        <v>0</v>
      </c>
      <c r="AH272" s="259">
        <f>IF(AND(NOT(_incrementaisPassadas),
      OR(
       AND(_semanaAtual&gt;Prevs!K$6,_tipo="Semanal"),
       AND(_mes&gt;AH$2,_tipo="Mensal")
      )), 0,
IF($G272&gt;0,INDEX($O$4:$Z$323,$G272,V$2),0)+IF($H272&gt;0,INDEX($O$4:$Z$323,$H272,V$2),0)+IF($I272&gt;0,INDEX($O$4:$Z$323,$I272,V$2),0)+IF($J272&gt;0,INDEX($O$4:$Z$323,$J272,V$2),0)+IF($K272&gt;0,INDEX($O$4:$Z$323,$K272,V$2),0)+IF($L272&gt;0,INDEX($O$4:$Z$323,$L272,V$2),0))</f>
        <v>0</v>
      </c>
      <c r="AI272" s="259">
        <f>IF(AND(NOT(_incrementaisPassadas),
      OR(
       AND(_semanaAtual&gt;Prevs!L$6,_tipo="Semanal"),
       AND(_mes&gt;AI$2,_tipo="Mensal")
      )), 0,
IF($G272&gt;0,INDEX($O$4:$Z$323,$G272,W$2),0)+IF($H272&gt;0,INDEX($O$4:$Z$323,$H272,W$2),0)+IF($I272&gt;0,INDEX($O$4:$Z$323,$I272,W$2),0)+IF($J272&gt;0,INDEX($O$4:$Z$323,$J272,W$2),0)+IF($K272&gt;0,INDEX($O$4:$Z$323,$K272,W$2),0)+IF($L272&gt;0,INDEX($O$4:$Z$323,$L272,W$2),0))</f>
        <v>0</v>
      </c>
      <c r="AJ272" s="259">
        <f>IF(AND(NOT(_incrementaisPassadas),
      OR(
       AND(_semanaAtual&gt;Prevs!M$6,_tipo="Semanal"),
       AND(_mes&gt;AJ$2,_tipo="Mensal")
      )), 0,
IF($G272&gt;0,INDEX($O$4:$Z$323,$G272,X$2),0)+IF($H272&gt;0,INDEX($O$4:$Z$323,$H272,X$2),0)+IF($I272&gt;0,INDEX($O$4:$Z$323,$I272,X$2),0)+IF($J272&gt;0,INDEX($O$4:$Z$323,$J272,X$2),0)+IF($K272&gt;0,INDEX($O$4:$Z$323,$K272,X$2),0)+IF($L272&gt;0,INDEX($O$4:$Z$323,$L272,X$2),0))</f>
        <v>0</v>
      </c>
      <c r="AK272" s="259">
        <f>IF(AND(NOT(_incrementaisPassadas),
      OR(
       AND(_semanaAtual&gt;Prevs!N$6,_tipo="Semanal"),
       AND(_mes&gt;AK$2,_tipo="Mensal")
      )), 0,
IF($G272&gt;0,INDEX($O$4:$Z$323,$G272,Y$2),0)+IF($H272&gt;0,INDEX($O$4:$Z$323,$H272,Y$2),0)+IF($I272&gt;0,INDEX($O$4:$Z$323,$I272,Y$2),0)+IF($J272&gt;0,INDEX($O$4:$Z$323,$J272,Y$2),0)+IF($K272&gt;0,INDEX($O$4:$Z$323,$K272,Y$2),0)+IF($L272&gt;0,INDEX($O$4:$Z$323,$L272,Y$2),0))</f>
        <v>0</v>
      </c>
      <c r="AL272" s="259">
        <f>IF(AND(NOT(_incrementaisPassadas),
      OR(
       AND(_semanaAtual&gt;Prevs!O$6,_tipo="Semanal"),
       AND(_mes&gt;AL$2,_tipo="Mensal")
      )), 0,
IF($G272&gt;0,INDEX($O$4:$Z$323,$G272,Z$2),0)+IF($H272&gt;0,INDEX($O$4:$Z$323,$H272,Z$2),0)+IF($I272&gt;0,INDEX($O$4:$Z$323,$I272,Z$2),0)+IF($J272&gt;0,INDEX($O$4:$Z$323,$J272,Z$2),0)+IF($K272&gt;0,INDEX($O$4:$Z$323,$K272,Z$2),0)+IF($L272&gt;0,INDEX($O$4:$Z$323,$L272,Z$2),0))</f>
        <v>0</v>
      </c>
      <c r="AM272" s="113">
        <f t="shared" si="48"/>
        <v>383</v>
      </c>
      <c r="AN272">
        <f t="shared" si="49"/>
        <v>581</v>
      </c>
      <c r="AO272">
        <f t="shared" si="50"/>
        <v>749</v>
      </c>
      <c r="AP272">
        <f t="shared" si="51"/>
        <v>1017</v>
      </c>
      <c r="AQ272">
        <f t="shared" si="52"/>
        <v>1184</v>
      </c>
      <c r="AR272">
        <f t="shared" si="53"/>
        <v>1044</v>
      </c>
      <c r="AS272">
        <f t="shared" si="54"/>
        <v>668</v>
      </c>
      <c r="AT272">
        <f t="shared" si="55"/>
        <v>420</v>
      </c>
      <c r="AU272">
        <f t="shared" si="56"/>
        <v>313</v>
      </c>
      <c r="AV272">
        <f t="shared" si="57"/>
        <v>268</v>
      </c>
      <c r="AW272">
        <f t="shared" si="58"/>
        <v>263</v>
      </c>
      <c r="AX272">
        <f t="shared" si="59"/>
        <v>293</v>
      </c>
    </row>
    <row r="273" spans="1:55" hidden="1" x14ac:dyDescent="0.25">
      <c r="A273" s="113">
        <v>270</v>
      </c>
      <c r="B273" s="176" t="s">
        <v>657</v>
      </c>
      <c r="C273" s="113">
        <v>1931</v>
      </c>
      <c r="D273" s="113">
        <v>2013</v>
      </c>
      <c r="E273" s="177" t="s">
        <v>26</v>
      </c>
      <c r="F273" s="177" t="s">
        <v>387</v>
      </c>
      <c r="G273" s="357"/>
      <c r="H273" s="357"/>
      <c r="N273" s="113">
        <f>MATCH(A273,Entrada!$A$53:$A$372,0)</f>
        <v>270</v>
      </c>
      <c r="O273">
        <f>IF(NOT(ISNA($N273)),INDEX(Entrada!$C$53:$N$372,$N273,O$2),0)</f>
        <v>1414</v>
      </c>
      <c r="P273">
        <f>IF(NOT(ISNA($N273)),INDEX(Entrada!$C$53:$N$372,$N273,P$2),0)</f>
        <v>1598</v>
      </c>
      <c r="Q273">
        <f>IF(NOT(ISNA($N273)),INDEX(Entrada!$C$53:$N$372,$N273,Q$2),0)</f>
        <v>1482</v>
      </c>
      <c r="R273">
        <f>IF(NOT(ISNA($N273)),INDEX(Entrada!$C$53:$N$372,$N273,R$2),0)</f>
        <v>1051</v>
      </c>
      <c r="S273">
        <f>IF(NOT(ISNA($N273)),INDEX(Entrada!$C$53:$N$372,$N273,S$2),0)</f>
        <v>558</v>
      </c>
      <c r="T273">
        <f>IF(NOT(ISNA($N273)),INDEX(Entrada!$C$53:$N$372,$N273,T$2),0)</f>
        <v>386</v>
      </c>
      <c r="U273">
        <f>IF(NOT(ISNA($N273)),INDEX(Entrada!$C$53:$N$372,$N273,U$2),0)</f>
        <v>290</v>
      </c>
      <c r="V273" s="192">
        <f>IF(NOT(ISNA($N273)),INDEX(Entrada!$C$53:$N$372,$N273,V$2),0)</f>
        <v>224</v>
      </c>
      <c r="W273" s="192">
        <f>IF(NOT(ISNA($N273)),INDEX(Entrada!$C$53:$N$372,$N273,W$2),0)</f>
        <v>212</v>
      </c>
      <c r="X273" s="192">
        <f>IF(NOT(ISNA($N273)),INDEX(Entrada!$C$53:$N$372,$N273,X$2),0)</f>
        <v>310</v>
      </c>
      <c r="Y273" s="192">
        <f>IF(NOT(ISNA($N273)),INDEX(Entrada!$C$53:$N$372,$N273,Y$2),0)</f>
        <v>561</v>
      </c>
      <c r="Z273" s="192">
        <f>IF(NOT(ISNA($N273)),INDEX(Entrada!$C$53:$N$372,$N273,Z$2),0)</f>
        <v>1045</v>
      </c>
      <c r="AA273" s="259">
        <f>IF(AND(NOT(_incrementaisPassadas),
      OR(
       AND(_semanaAtual&gt;Prevs!D$6,_tipo="Semanal"),
       AND(_mes&gt;AA$2,_tipo="Mensal")
      )), 0,
IF($G273&gt;0,INDEX($O$4:$Z$323,$G273,O$2),0)+IF($H273&gt;0,INDEX($O$4:$Z$323,$H273,O$2),0)+IF($I273&gt;0,INDEX($O$4:$Z$323,$I273,O$2),0)+IF($J273&gt;0,INDEX($O$4:$Z$323,$J273,O$2),0)+IF($K273&gt;0,INDEX($O$4:$Z$323,$K273,O$2),0)+IF($L273&gt;0,INDEX($O$4:$Z$323,$L273,O$2),0))</f>
        <v>0</v>
      </c>
      <c r="AB273" s="259">
        <f>IF(AND(NOT(_incrementaisPassadas),
      OR(
       AND(_semanaAtual&gt;Prevs!E$6,_tipo="Semanal"),
       AND(_mes&gt;AB$2,_tipo="Mensal")
      )), 0,
IF($G273&gt;0,INDEX($O$4:$Z$323,$G273,P$2),0)+IF($H273&gt;0,INDEX($O$4:$Z$323,$H273,P$2),0)+IF($I273&gt;0,INDEX($O$4:$Z$323,$I273,P$2),0)+IF($J273&gt;0,INDEX($O$4:$Z$323,$J273,P$2),0)+IF($K273&gt;0,INDEX($O$4:$Z$323,$K273,P$2),0)+IF($L273&gt;0,INDEX($O$4:$Z$323,$L273,P$2),0))</f>
        <v>0</v>
      </c>
      <c r="AC273" s="259">
        <f>IF(AND(NOT(_incrementaisPassadas),
      OR(
       AND(_semanaAtual&gt;Prevs!F$6,_tipo="Semanal"),
       AND(_mes&gt;AC$2,_tipo="Mensal")
      )), 0,
IF($G273&gt;0,INDEX($O$4:$Z$323,$G273,Q$2),0)+IF($H273&gt;0,INDEX($O$4:$Z$323,$H273,Q$2),0)+IF($I273&gt;0,INDEX($O$4:$Z$323,$I273,Q$2),0)+IF($J273&gt;0,INDEX($O$4:$Z$323,$J273,Q$2),0)+IF($K273&gt;0,INDEX($O$4:$Z$323,$K273,Q$2),0)+IF($L273&gt;0,INDEX($O$4:$Z$323,$L273,Q$2),0))</f>
        <v>0</v>
      </c>
      <c r="AD273" s="259">
        <f>IF(AND(NOT(_incrementaisPassadas),
      OR(
       AND(_semanaAtual&gt;Prevs!G$6,_tipo="Semanal"),
       AND(_mes&gt;AD$2,_tipo="Mensal")
      )), 0,
IF($G273&gt;0,INDEX($O$4:$Z$323,$G273,R$2),0)+IF($H273&gt;0,INDEX($O$4:$Z$323,$H273,R$2),0)+IF($I273&gt;0,INDEX($O$4:$Z$323,$I273,R$2),0)+IF($J273&gt;0,INDEX($O$4:$Z$323,$J273,R$2),0)+IF($K273&gt;0,INDEX($O$4:$Z$323,$K273,R$2),0)+IF($L273&gt;0,INDEX($O$4:$Z$323,$L273,R$2),0))</f>
        <v>0</v>
      </c>
      <c r="AE273" s="259">
        <f>IF(AND(NOT(_incrementaisPassadas),
      OR(
       AND(_semanaAtual&gt;Prevs!H$6,_tipo="Semanal"),
       AND(_mes&gt;AE$2,_tipo="Mensal")
      )), 0,
IF($G273&gt;0,INDEX($O$4:$Z$323,$G273,S$2),0)+IF($H273&gt;0,INDEX($O$4:$Z$323,$H273,S$2),0)+IF($I273&gt;0,INDEX($O$4:$Z$323,$I273,S$2),0)+IF($J273&gt;0,INDEX($O$4:$Z$323,$J273,S$2),0)+IF($K273&gt;0,INDEX($O$4:$Z$323,$K273,S$2),0)+IF($L273&gt;0,INDEX($O$4:$Z$323,$L273,S$2),0))</f>
        <v>0</v>
      </c>
      <c r="AF273" s="259">
        <f>IF(AND(NOT(_incrementaisPassadas),
      OR(
       AND(_semanaAtual&gt;Prevs!I$6,_tipo="Semanal"),
       AND(_mes&gt;AF$2,_tipo="Mensal")
      )), 0,
IF($G273&gt;0,INDEX($O$4:$Z$323,$G273,T$2),0)+IF($H273&gt;0,INDEX($O$4:$Z$323,$H273,T$2),0)+IF($I273&gt;0,INDEX($O$4:$Z$323,$I273,T$2),0)+IF($J273&gt;0,INDEX($O$4:$Z$323,$J273,T$2),0)+IF($K273&gt;0,INDEX($O$4:$Z$323,$K273,T$2),0)+IF($L273&gt;0,INDEX($O$4:$Z$323,$L273,T$2),0))</f>
        <v>0</v>
      </c>
      <c r="AG273" s="259">
        <f>IF(AND(NOT(_incrementaisPassadas),
      OR(
       AND(_semanaAtual&gt;Prevs!J$6,_tipo="Semanal"),
       AND(_mes&gt;AG$2,_tipo="Mensal")
      )), 0,
IF($G273&gt;0,INDEX($O$4:$Z$323,$G273,U$2),0)+IF($H273&gt;0,INDEX($O$4:$Z$323,$H273,U$2),0)+IF($I273&gt;0,INDEX($O$4:$Z$323,$I273,U$2),0)+IF($J273&gt;0,INDEX($O$4:$Z$323,$J273,U$2),0)+IF($K273&gt;0,INDEX($O$4:$Z$323,$K273,U$2),0)+IF($L273&gt;0,INDEX($O$4:$Z$323,$L273,U$2),0))</f>
        <v>0</v>
      </c>
      <c r="AH273" s="259">
        <f>IF(AND(NOT(_incrementaisPassadas),
      OR(
       AND(_semanaAtual&gt;Prevs!K$6,_tipo="Semanal"),
       AND(_mes&gt;AH$2,_tipo="Mensal")
      )), 0,
IF($G273&gt;0,INDEX($O$4:$Z$323,$G273,V$2),0)+IF($H273&gt;0,INDEX($O$4:$Z$323,$H273,V$2),0)+IF($I273&gt;0,INDEX($O$4:$Z$323,$I273,V$2),0)+IF($J273&gt;0,INDEX($O$4:$Z$323,$J273,V$2),0)+IF($K273&gt;0,INDEX($O$4:$Z$323,$K273,V$2),0)+IF($L273&gt;0,INDEX($O$4:$Z$323,$L273,V$2),0))</f>
        <v>0</v>
      </c>
      <c r="AI273" s="259">
        <f>IF(AND(NOT(_incrementaisPassadas),
      OR(
       AND(_semanaAtual&gt;Prevs!L$6,_tipo="Semanal"),
       AND(_mes&gt;AI$2,_tipo="Mensal")
      )), 0,
IF($G273&gt;0,INDEX($O$4:$Z$323,$G273,W$2),0)+IF($H273&gt;0,INDEX($O$4:$Z$323,$H273,W$2),0)+IF($I273&gt;0,INDEX($O$4:$Z$323,$I273,W$2),0)+IF($J273&gt;0,INDEX($O$4:$Z$323,$J273,W$2),0)+IF($K273&gt;0,INDEX($O$4:$Z$323,$K273,W$2),0)+IF($L273&gt;0,INDEX($O$4:$Z$323,$L273,W$2),0))</f>
        <v>0</v>
      </c>
      <c r="AJ273" s="259">
        <f>IF(AND(NOT(_incrementaisPassadas),
      OR(
       AND(_semanaAtual&gt;Prevs!M$6,_tipo="Semanal"),
       AND(_mes&gt;AJ$2,_tipo="Mensal")
      )), 0,
IF($G273&gt;0,INDEX($O$4:$Z$323,$G273,X$2),0)+IF($H273&gt;0,INDEX($O$4:$Z$323,$H273,X$2),0)+IF($I273&gt;0,INDEX($O$4:$Z$323,$I273,X$2),0)+IF($J273&gt;0,INDEX($O$4:$Z$323,$J273,X$2),0)+IF($K273&gt;0,INDEX($O$4:$Z$323,$K273,X$2),0)+IF($L273&gt;0,INDEX($O$4:$Z$323,$L273,X$2),0))</f>
        <v>0</v>
      </c>
      <c r="AK273" s="259">
        <f>IF(AND(NOT(_incrementaisPassadas),
      OR(
       AND(_semanaAtual&gt;Prevs!N$6,_tipo="Semanal"),
       AND(_mes&gt;AK$2,_tipo="Mensal")
      )), 0,
IF($G273&gt;0,INDEX($O$4:$Z$323,$G273,Y$2),0)+IF($H273&gt;0,INDEX($O$4:$Z$323,$H273,Y$2),0)+IF($I273&gt;0,INDEX($O$4:$Z$323,$I273,Y$2),0)+IF($J273&gt;0,INDEX($O$4:$Z$323,$J273,Y$2),0)+IF($K273&gt;0,INDEX($O$4:$Z$323,$K273,Y$2),0)+IF($L273&gt;0,INDEX($O$4:$Z$323,$L273,Y$2),0))</f>
        <v>0</v>
      </c>
      <c r="AL273" s="259">
        <f>IF(AND(NOT(_incrementaisPassadas),
      OR(
       AND(_semanaAtual&gt;Prevs!O$6,_tipo="Semanal"),
       AND(_mes&gt;AL$2,_tipo="Mensal")
      )), 0,
IF($G273&gt;0,INDEX($O$4:$Z$323,$G273,Z$2),0)+IF($H273&gt;0,INDEX($O$4:$Z$323,$H273,Z$2),0)+IF($I273&gt;0,INDEX($O$4:$Z$323,$I273,Z$2),0)+IF($J273&gt;0,INDEX($O$4:$Z$323,$J273,Z$2),0)+IF($K273&gt;0,INDEX($O$4:$Z$323,$K273,Z$2),0)+IF($L273&gt;0,INDEX($O$4:$Z$323,$L273,Z$2),0))</f>
        <v>0</v>
      </c>
      <c r="AM273" s="113">
        <f t="shared" si="48"/>
        <v>1414</v>
      </c>
      <c r="AN273">
        <f t="shared" si="49"/>
        <v>1598</v>
      </c>
      <c r="AO273">
        <f t="shared" si="50"/>
        <v>1482</v>
      </c>
      <c r="AP273">
        <f t="shared" si="51"/>
        <v>1051</v>
      </c>
      <c r="AQ273">
        <f t="shared" si="52"/>
        <v>558</v>
      </c>
      <c r="AR273">
        <f t="shared" si="53"/>
        <v>386</v>
      </c>
      <c r="AS273">
        <f t="shared" si="54"/>
        <v>290</v>
      </c>
      <c r="AT273">
        <f t="shared" si="55"/>
        <v>224</v>
      </c>
      <c r="AU273">
        <f t="shared" si="56"/>
        <v>212</v>
      </c>
      <c r="AV273">
        <f t="shared" si="57"/>
        <v>310</v>
      </c>
      <c r="AW273">
        <f t="shared" si="58"/>
        <v>561</v>
      </c>
      <c r="AX273">
        <f t="shared" si="59"/>
        <v>1045</v>
      </c>
    </row>
    <row r="274" spans="1:55" hidden="1" x14ac:dyDescent="0.25">
      <c r="A274" s="113">
        <v>271</v>
      </c>
      <c r="B274" s="176" t="s">
        <v>222</v>
      </c>
      <c r="C274" s="113">
        <v>1931</v>
      </c>
      <c r="D274" s="113">
        <v>2013</v>
      </c>
      <c r="E274" s="177" t="s">
        <v>27</v>
      </c>
      <c r="F274" s="177" t="s">
        <v>387</v>
      </c>
      <c r="G274" s="357"/>
      <c r="H274" s="357"/>
      <c r="N274" s="113">
        <f>MATCH(A274,Entrada!$A$53:$A$372,0)</f>
        <v>271</v>
      </c>
      <c r="O274">
        <f>IF(NOT(ISNA($N274)),INDEX(Entrada!$C$53:$N$372,$N274,O$2),0)</f>
        <v>6822</v>
      </c>
      <c r="P274">
        <f>IF(NOT(ISNA($N274)),INDEX(Entrada!$C$53:$N$372,$N274,P$2),0)</f>
        <v>8185</v>
      </c>
      <c r="Q274">
        <f>IF(NOT(ISNA($N274)),INDEX(Entrada!$C$53:$N$372,$N274,Q$2),0)</f>
        <v>8688</v>
      </c>
      <c r="R274">
        <f>IF(NOT(ISNA($N274)),INDEX(Entrada!$C$53:$N$372,$N274,R$2),0)</f>
        <v>7234</v>
      </c>
      <c r="S274">
        <f>IF(NOT(ISNA($N274)),INDEX(Entrada!$C$53:$N$372,$N274,S$2),0)</f>
        <v>4075</v>
      </c>
      <c r="T274">
        <f>IF(NOT(ISNA($N274)),INDEX(Entrada!$C$53:$N$372,$N274,T$2),0)</f>
        <v>2321</v>
      </c>
      <c r="U274">
        <f>IF(NOT(ISNA($N274)),INDEX(Entrada!$C$53:$N$372,$N274,U$2),0)</f>
        <v>1642</v>
      </c>
      <c r="V274" s="192">
        <f>IF(NOT(ISNA($N274)),INDEX(Entrada!$C$53:$N$372,$N274,V$2),0)</f>
        <v>1266</v>
      </c>
      <c r="W274" s="192">
        <f>IF(NOT(ISNA($N274)),INDEX(Entrada!$C$53:$N$372,$N274,W$2),0)</f>
        <v>1142</v>
      </c>
      <c r="X274" s="192">
        <f>IF(NOT(ISNA($N274)),INDEX(Entrada!$C$53:$N$372,$N274,X$2),0)</f>
        <v>1473</v>
      </c>
      <c r="Y274" s="192">
        <f>IF(NOT(ISNA($N274)),INDEX(Entrada!$C$53:$N$372,$N274,Y$2),0)</f>
        <v>2560</v>
      </c>
      <c r="Z274" s="192">
        <f>IF(NOT(ISNA($N274)),INDEX(Entrada!$C$53:$N$372,$N274,Z$2),0)</f>
        <v>4692</v>
      </c>
      <c r="AA274" s="259">
        <f>IF(AND(NOT(_incrementaisPassadas),
      OR(
       AND(_semanaAtual&gt;Prevs!D$6,_tipo="Semanal"),
       AND(_mes&gt;AA$2,_tipo="Mensal")
      )), 0,
IF($G274&gt;0,INDEX($O$4:$Z$323,$G274,O$2),0)+IF($H274&gt;0,INDEX($O$4:$Z$323,$H274,O$2),0)+IF($I274&gt;0,INDEX($O$4:$Z$323,$I274,O$2),0)+IF($J274&gt;0,INDEX($O$4:$Z$323,$J274,O$2),0)+IF($K274&gt;0,INDEX($O$4:$Z$323,$K274,O$2),0)+IF($L274&gt;0,INDEX($O$4:$Z$323,$L274,O$2),0))</f>
        <v>0</v>
      </c>
      <c r="AB274" s="259">
        <f>IF(AND(NOT(_incrementaisPassadas),
      OR(
       AND(_semanaAtual&gt;Prevs!E$6,_tipo="Semanal"),
       AND(_mes&gt;AB$2,_tipo="Mensal")
      )), 0,
IF($G274&gt;0,INDEX($O$4:$Z$323,$G274,P$2),0)+IF($H274&gt;0,INDEX($O$4:$Z$323,$H274,P$2),0)+IF($I274&gt;0,INDEX($O$4:$Z$323,$I274,P$2),0)+IF($J274&gt;0,INDEX($O$4:$Z$323,$J274,P$2),0)+IF($K274&gt;0,INDEX($O$4:$Z$323,$K274,P$2),0)+IF($L274&gt;0,INDEX($O$4:$Z$323,$L274,P$2),0))</f>
        <v>0</v>
      </c>
      <c r="AC274" s="259">
        <f>IF(AND(NOT(_incrementaisPassadas),
      OR(
       AND(_semanaAtual&gt;Prevs!F$6,_tipo="Semanal"),
       AND(_mes&gt;AC$2,_tipo="Mensal")
      )), 0,
IF($G274&gt;0,INDEX($O$4:$Z$323,$G274,Q$2),0)+IF($H274&gt;0,INDEX($O$4:$Z$323,$H274,Q$2),0)+IF($I274&gt;0,INDEX($O$4:$Z$323,$I274,Q$2),0)+IF($J274&gt;0,INDEX($O$4:$Z$323,$J274,Q$2),0)+IF($K274&gt;0,INDEX($O$4:$Z$323,$K274,Q$2),0)+IF($L274&gt;0,INDEX($O$4:$Z$323,$L274,Q$2),0))</f>
        <v>0</v>
      </c>
      <c r="AD274" s="259">
        <f>IF(AND(NOT(_incrementaisPassadas),
      OR(
       AND(_semanaAtual&gt;Prevs!G$6,_tipo="Semanal"),
       AND(_mes&gt;AD$2,_tipo="Mensal")
      )), 0,
IF($G274&gt;0,INDEX($O$4:$Z$323,$G274,R$2),0)+IF($H274&gt;0,INDEX($O$4:$Z$323,$H274,R$2),0)+IF($I274&gt;0,INDEX($O$4:$Z$323,$I274,R$2),0)+IF($J274&gt;0,INDEX($O$4:$Z$323,$J274,R$2),0)+IF($K274&gt;0,INDEX($O$4:$Z$323,$K274,R$2),0)+IF($L274&gt;0,INDEX($O$4:$Z$323,$L274,R$2),0))</f>
        <v>0</v>
      </c>
      <c r="AE274" s="259">
        <f>IF(AND(NOT(_incrementaisPassadas),
      OR(
       AND(_semanaAtual&gt;Prevs!H$6,_tipo="Semanal"),
       AND(_mes&gt;AE$2,_tipo="Mensal")
      )), 0,
IF($G274&gt;0,INDEX($O$4:$Z$323,$G274,S$2),0)+IF($H274&gt;0,INDEX($O$4:$Z$323,$H274,S$2),0)+IF($I274&gt;0,INDEX($O$4:$Z$323,$I274,S$2),0)+IF($J274&gt;0,INDEX($O$4:$Z$323,$J274,S$2),0)+IF($K274&gt;0,INDEX($O$4:$Z$323,$K274,S$2),0)+IF($L274&gt;0,INDEX($O$4:$Z$323,$L274,S$2),0))</f>
        <v>0</v>
      </c>
      <c r="AF274" s="259">
        <f>IF(AND(NOT(_incrementaisPassadas),
      OR(
       AND(_semanaAtual&gt;Prevs!I$6,_tipo="Semanal"),
       AND(_mes&gt;AF$2,_tipo="Mensal")
      )), 0,
IF($G274&gt;0,INDEX($O$4:$Z$323,$G274,T$2),0)+IF($H274&gt;0,INDEX($O$4:$Z$323,$H274,T$2),0)+IF($I274&gt;0,INDEX($O$4:$Z$323,$I274,T$2),0)+IF($J274&gt;0,INDEX($O$4:$Z$323,$J274,T$2),0)+IF($K274&gt;0,INDEX($O$4:$Z$323,$K274,T$2),0)+IF($L274&gt;0,INDEX($O$4:$Z$323,$L274,T$2),0))</f>
        <v>0</v>
      </c>
      <c r="AG274" s="259">
        <f>IF(AND(NOT(_incrementaisPassadas),
      OR(
       AND(_semanaAtual&gt;Prevs!J$6,_tipo="Semanal"),
       AND(_mes&gt;AG$2,_tipo="Mensal")
      )), 0,
IF($G274&gt;0,INDEX($O$4:$Z$323,$G274,U$2),0)+IF($H274&gt;0,INDEX($O$4:$Z$323,$H274,U$2),0)+IF($I274&gt;0,INDEX($O$4:$Z$323,$I274,U$2),0)+IF($J274&gt;0,INDEX($O$4:$Z$323,$J274,U$2),0)+IF($K274&gt;0,INDEX($O$4:$Z$323,$K274,U$2),0)+IF($L274&gt;0,INDEX($O$4:$Z$323,$L274,U$2),0))</f>
        <v>0</v>
      </c>
      <c r="AH274" s="259">
        <f>IF(AND(NOT(_incrementaisPassadas),
      OR(
       AND(_semanaAtual&gt;Prevs!K$6,_tipo="Semanal"),
       AND(_mes&gt;AH$2,_tipo="Mensal")
      )), 0,
IF($G274&gt;0,INDEX($O$4:$Z$323,$G274,V$2),0)+IF($H274&gt;0,INDEX($O$4:$Z$323,$H274,V$2),0)+IF($I274&gt;0,INDEX($O$4:$Z$323,$I274,V$2),0)+IF($J274&gt;0,INDEX($O$4:$Z$323,$J274,V$2),0)+IF($K274&gt;0,INDEX($O$4:$Z$323,$K274,V$2),0)+IF($L274&gt;0,INDEX($O$4:$Z$323,$L274,V$2),0))</f>
        <v>0</v>
      </c>
      <c r="AI274" s="259">
        <f>IF(AND(NOT(_incrementaisPassadas),
      OR(
       AND(_semanaAtual&gt;Prevs!L$6,_tipo="Semanal"),
       AND(_mes&gt;AI$2,_tipo="Mensal")
      )), 0,
IF($G274&gt;0,INDEX($O$4:$Z$323,$G274,W$2),0)+IF($H274&gt;0,INDEX($O$4:$Z$323,$H274,W$2),0)+IF($I274&gt;0,INDEX($O$4:$Z$323,$I274,W$2),0)+IF($J274&gt;0,INDEX($O$4:$Z$323,$J274,W$2),0)+IF($K274&gt;0,INDEX($O$4:$Z$323,$K274,W$2),0)+IF($L274&gt;0,INDEX($O$4:$Z$323,$L274,W$2),0))</f>
        <v>0</v>
      </c>
      <c r="AJ274" s="259">
        <f>IF(AND(NOT(_incrementaisPassadas),
      OR(
       AND(_semanaAtual&gt;Prevs!M$6,_tipo="Semanal"),
       AND(_mes&gt;AJ$2,_tipo="Mensal")
      )), 0,
IF($G274&gt;0,INDEX($O$4:$Z$323,$G274,X$2),0)+IF($H274&gt;0,INDEX($O$4:$Z$323,$H274,X$2),0)+IF($I274&gt;0,INDEX($O$4:$Z$323,$I274,X$2),0)+IF($J274&gt;0,INDEX($O$4:$Z$323,$J274,X$2),0)+IF($K274&gt;0,INDEX($O$4:$Z$323,$K274,X$2),0)+IF($L274&gt;0,INDEX($O$4:$Z$323,$L274,X$2),0))</f>
        <v>0</v>
      </c>
      <c r="AK274" s="259">
        <f>IF(AND(NOT(_incrementaisPassadas),
      OR(
       AND(_semanaAtual&gt;Prevs!N$6,_tipo="Semanal"),
       AND(_mes&gt;AK$2,_tipo="Mensal")
      )), 0,
IF($G274&gt;0,INDEX($O$4:$Z$323,$G274,Y$2),0)+IF($H274&gt;0,INDEX($O$4:$Z$323,$H274,Y$2),0)+IF($I274&gt;0,INDEX($O$4:$Z$323,$I274,Y$2),0)+IF($J274&gt;0,INDEX($O$4:$Z$323,$J274,Y$2),0)+IF($K274&gt;0,INDEX($O$4:$Z$323,$K274,Y$2),0)+IF($L274&gt;0,INDEX($O$4:$Z$323,$L274,Y$2),0))</f>
        <v>0</v>
      </c>
      <c r="AL274" s="259">
        <f>IF(AND(NOT(_incrementaisPassadas),
      OR(
       AND(_semanaAtual&gt;Prevs!O$6,_tipo="Semanal"),
       AND(_mes&gt;AL$2,_tipo="Mensal")
      )), 0,
IF($G274&gt;0,INDEX($O$4:$Z$323,$G274,Z$2),0)+IF($H274&gt;0,INDEX($O$4:$Z$323,$H274,Z$2),0)+IF($I274&gt;0,INDEX($O$4:$Z$323,$I274,Z$2),0)+IF($J274&gt;0,INDEX($O$4:$Z$323,$J274,Z$2),0)+IF($K274&gt;0,INDEX($O$4:$Z$323,$K274,Z$2),0)+IF($L274&gt;0,INDEX($O$4:$Z$323,$L274,Z$2),0))</f>
        <v>0</v>
      </c>
      <c r="AM274" s="113">
        <f t="shared" si="48"/>
        <v>6822</v>
      </c>
      <c r="AN274">
        <f t="shared" si="49"/>
        <v>8185</v>
      </c>
      <c r="AO274">
        <f t="shared" si="50"/>
        <v>8688</v>
      </c>
      <c r="AP274">
        <f t="shared" si="51"/>
        <v>7234</v>
      </c>
      <c r="AQ274">
        <f t="shared" si="52"/>
        <v>4075</v>
      </c>
      <c r="AR274">
        <f t="shared" si="53"/>
        <v>2321</v>
      </c>
      <c r="AS274">
        <f t="shared" si="54"/>
        <v>1642</v>
      </c>
      <c r="AT274">
        <f t="shared" si="55"/>
        <v>1266</v>
      </c>
      <c r="AU274">
        <f t="shared" si="56"/>
        <v>1142</v>
      </c>
      <c r="AV274">
        <f t="shared" si="57"/>
        <v>1473</v>
      </c>
      <c r="AW274">
        <f t="shared" si="58"/>
        <v>2560</v>
      </c>
      <c r="AX274">
        <f t="shared" si="59"/>
        <v>4692</v>
      </c>
      <c r="BC274" s="259">
        <v>273</v>
      </c>
    </row>
    <row r="275" spans="1:55" hidden="1" x14ac:dyDescent="0.25">
      <c r="A275" s="113">
        <v>272</v>
      </c>
      <c r="B275" s="176"/>
      <c r="C275" s="113">
        <v>0</v>
      </c>
      <c r="D275" s="113">
        <v>0</v>
      </c>
      <c r="E275" s="113" t="s">
        <v>686</v>
      </c>
      <c r="F275" s="113" t="s">
        <v>686</v>
      </c>
      <c r="G275" s="357"/>
      <c r="H275" s="357"/>
      <c r="N275" s="113">
        <f>MATCH(A275,Entrada!$A$53:$A$372,0)</f>
        <v>272</v>
      </c>
      <c r="O275">
        <f>IF(NOT(ISNA($N275)),INDEX(Entrada!$C$53:$N$372,$N275,O$2),0)</f>
        <v>0</v>
      </c>
      <c r="P275">
        <f>IF(NOT(ISNA($N275)),INDEX(Entrada!$C$53:$N$372,$N275,P$2),0)</f>
        <v>0</v>
      </c>
      <c r="Q275">
        <f>IF(NOT(ISNA($N275)),INDEX(Entrada!$C$53:$N$372,$N275,Q$2),0)</f>
        <v>0</v>
      </c>
      <c r="R275">
        <f>IF(NOT(ISNA($N275)),INDEX(Entrada!$C$53:$N$372,$N275,R$2),0)</f>
        <v>0</v>
      </c>
      <c r="S275">
        <f>IF(NOT(ISNA($N275)),INDEX(Entrada!$C$53:$N$372,$N275,S$2),0)</f>
        <v>0</v>
      </c>
      <c r="T275">
        <f>IF(NOT(ISNA($N275)),INDEX(Entrada!$C$53:$N$372,$N275,T$2),0)</f>
        <v>0</v>
      </c>
      <c r="U275">
        <f>IF(NOT(ISNA($N275)),INDEX(Entrada!$C$53:$N$372,$N275,U$2),0)</f>
        <v>0</v>
      </c>
      <c r="V275" s="192">
        <f>IF(NOT(ISNA($N275)),INDEX(Entrada!$C$53:$N$372,$N275,V$2),0)</f>
        <v>0</v>
      </c>
      <c r="W275" s="192">
        <f>IF(NOT(ISNA($N275)),INDEX(Entrada!$C$53:$N$372,$N275,W$2),0)</f>
        <v>0</v>
      </c>
      <c r="X275" s="192">
        <f>IF(NOT(ISNA($N275)),INDEX(Entrada!$C$53:$N$372,$N275,X$2),0)</f>
        <v>0</v>
      </c>
      <c r="Y275" s="192">
        <f>IF(NOT(ISNA($N275)),INDEX(Entrada!$C$53:$N$372,$N275,Y$2),0)</f>
        <v>0</v>
      </c>
      <c r="Z275" s="192">
        <f>IF(NOT(ISNA($N275)),INDEX(Entrada!$C$53:$N$372,$N275,Z$2),0)</f>
        <v>0</v>
      </c>
      <c r="AA275" s="259">
        <f>IF(AND(NOT(_incrementaisPassadas),
      OR(
       AND(_semanaAtual&gt;Prevs!D$6,_tipo="Semanal"),
       AND(_mes&gt;AA$2,_tipo="Mensal")
      )), 0,
IF($G275&gt;0,INDEX($O$4:$Z$323,$G275,O$2),0)+IF($H275&gt;0,INDEX($O$4:$Z$323,$H275,O$2),0)+IF($I275&gt;0,INDEX($O$4:$Z$323,$I275,O$2),0)+IF($J275&gt;0,INDEX($O$4:$Z$323,$J275,O$2),0)+IF($K275&gt;0,INDEX($O$4:$Z$323,$K275,O$2),0)+IF($L275&gt;0,INDEX($O$4:$Z$323,$L275,O$2),0))</f>
        <v>0</v>
      </c>
      <c r="AB275" s="259">
        <f>IF(AND(NOT(_incrementaisPassadas),
      OR(
       AND(_semanaAtual&gt;Prevs!E$6,_tipo="Semanal"),
       AND(_mes&gt;AB$2,_tipo="Mensal")
      )), 0,
IF($G275&gt;0,INDEX($O$4:$Z$323,$G275,P$2),0)+IF($H275&gt;0,INDEX($O$4:$Z$323,$H275,P$2),0)+IF($I275&gt;0,INDEX($O$4:$Z$323,$I275,P$2),0)+IF($J275&gt;0,INDEX($O$4:$Z$323,$J275,P$2),0)+IF($K275&gt;0,INDEX($O$4:$Z$323,$K275,P$2),0)+IF($L275&gt;0,INDEX($O$4:$Z$323,$L275,P$2),0))</f>
        <v>0</v>
      </c>
      <c r="AC275" s="259">
        <f>IF(AND(NOT(_incrementaisPassadas),
      OR(
       AND(_semanaAtual&gt;Prevs!F$6,_tipo="Semanal"),
       AND(_mes&gt;AC$2,_tipo="Mensal")
      )), 0,
IF($G275&gt;0,INDEX($O$4:$Z$323,$G275,Q$2),0)+IF($H275&gt;0,INDEX($O$4:$Z$323,$H275,Q$2),0)+IF($I275&gt;0,INDEX($O$4:$Z$323,$I275,Q$2),0)+IF($J275&gt;0,INDEX($O$4:$Z$323,$J275,Q$2),0)+IF($K275&gt;0,INDEX($O$4:$Z$323,$K275,Q$2),0)+IF($L275&gt;0,INDEX($O$4:$Z$323,$L275,Q$2),0))</f>
        <v>0</v>
      </c>
      <c r="AD275" s="259">
        <f>IF(AND(NOT(_incrementaisPassadas),
      OR(
       AND(_semanaAtual&gt;Prevs!G$6,_tipo="Semanal"),
       AND(_mes&gt;AD$2,_tipo="Mensal")
      )), 0,
IF($G275&gt;0,INDEX($O$4:$Z$323,$G275,R$2),0)+IF($H275&gt;0,INDEX($O$4:$Z$323,$H275,R$2),0)+IF($I275&gt;0,INDEX($O$4:$Z$323,$I275,R$2),0)+IF($J275&gt;0,INDEX($O$4:$Z$323,$J275,R$2),0)+IF($K275&gt;0,INDEX($O$4:$Z$323,$K275,R$2),0)+IF($L275&gt;0,INDEX($O$4:$Z$323,$L275,R$2),0))</f>
        <v>0</v>
      </c>
      <c r="AE275" s="259">
        <f>IF(AND(NOT(_incrementaisPassadas),
      OR(
       AND(_semanaAtual&gt;Prevs!H$6,_tipo="Semanal"),
       AND(_mes&gt;AE$2,_tipo="Mensal")
      )), 0,
IF($G275&gt;0,INDEX($O$4:$Z$323,$G275,S$2),0)+IF($H275&gt;0,INDEX($O$4:$Z$323,$H275,S$2),0)+IF($I275&gt;0,INDEX($O$4:$Z$323,$I275,S$2),0)+IF($J275&gt;0,INDEX($O$4:$Z$323,$J275,S$2),0)+IF($K275&gt;0,INDEX($O$4:$Z$323,$K275,S$2),0)+IF($L275&gt;0,INDEX($O$4:$Z$323,$L275,S$2),0))</f>
        <v>0</v>
      </c>
      <c r="AF275" s="259">
        <f>IF(AND(NOT(_incrementaisPassadas),
      OR(
       AND(_semanaAtual&gt;Prevs!I$6,_tipo="Semanal"),
       AND(_mes&gt;AF$2,_tipo="Mensal")
      )), 0,
IF($G275&gt;0,INDEX($O$4:$Z$323,$G275,T$2),0)+IF($H275&gt;0,INDEX($O$4:$Z$323,$H275,T$2),0)+IF($I275&gt;0,INDEX($O$4:$Z$323,$I275,T$2),0)+IF($J275&gt;0,INDEX($O$4:$Z$323,$J275,T$2),0)+IF($K275&gt;0,INDEX($O$4:$Z$323,$K275,T$2),0)+IF($L275&gt;0,INDEX($O$4:$Z$323,$L275,T$2),0))</f>
        <v>0</v>
      </c>
      <c r="AG275" s="259">
        <f>IF(AND(NOT(_incrementaisPassadas),
      OR(
       AND(_semanaAtual&gt;Prevs!J$6,_tipo="Semanal"),
       AND(_mes&gt;AG$2,_tipo="Mensal")
      )), 0,
IF($G275&gt;0,INDEX($O$4:$Z$323,$G275,U$2),0)+IF($H275&gt;0,INDEX($O$4:$Z$323,$H275,U$2),0)+IF($I275&gt;0,INDEX($O$4:$Z$323,$I275,U$2),0)+IF($J275&gt;0,INDEX($O$4:$Z$323,$J275,U$2),0)+IF($K275&gt;0,INDEX($O$4:$Z$323,$K275,U$2),0)+IF($L275&gt;0,INDEX($O$4:$Z$323,$L275,U$2),0))</f>
        <v>0</v>
      </c>
      <c r="AH275" s="259">
        <f>IF(AND(NOT(_incrementaisPassadas),
      OR(
       AND(_semanaAtual&gt;Prevs!K$6,_tipo="Semanal"),
       AND(_mes&gt;AH$2,_tipo="Mensal")
      )), 0,
IF($G275&gt;0,INDEX($O$4:$Z$323,$G275,V$2),0)+IF($H275&gt;0,INDEX($O$4:$Z$323,$H275,V$2),0)+IF($I275&gt;0,INDEX($O$4:$Z$323,$I275,V$2),0)+IF($J275&gt;0,INDEX($O$4:$Z$323,$J275,V$2),0)+IF($K275&gt;0,INDEX($O$4:$Z$323,$K275,V$2),0)+IF($L275&gt;0,INDEX($O$4:$Z$323,$L275,V$2),0))</f>
        <v>0</v>
      </c>
      <c r="AI275" s="259">
        <f>IF(AND(NOT(_incrementaisPassadas),
      OR(
       AND(_semanaAtual&gt;Prevs!L$6,_tipo="Semanal"),
       AND(_mes&gt;AI$2,_tipo="Mensal")
      )), 0,
IF($G275&gt;0,INDEX($O$4:$Z$323,$G275,W$2),0)+IF($H275&gt;0,INDEX($O$4:$Z$323,$H275,W$2),0)+IF($I275&gt;0,INDEX($O$4:$Z$323,$I275,W$2),0)+IF($J275&gt;0,INDEX($O$4:$Z$323,$J275,W$2),0)+IF($K275&gt;0,INDEX($O$4:$Z$323,$K275,W$2),0)+IF($L275&gt;0,INDEX($O$4:$Z$323,$L275,W$2),0))</f>
        <v>0</v>
      </c>
      <c r="AJ275" s="259">
        <f>IF(AND(NOT(_incrementaisPassadas),
      OR(
       AND(_semanaAtual&gt;Prevs!M$6,_tipo="Semanal"),
       AND(_mes&gt;AJ$2,_tipo="Mensal")
      )), 0,
IF($G275&gt;0,INDEX($O$4:$Z$323,$G275,X$2),0)+IF($H275&gt;0,INDEX($O$4:$Z$323,$H275,X$2),0)+IF($I275&gt;0,INDEX($O$4:$Z$323,$I275,X$2),0)+IF($J275&gt;0,INDEX($O$4:$Z$323,$J275,X$2),0)+IF($K275&gt;0,INDEX($O$4:$Z$323,$K275,X$2),0)+IF($L275&gt;0,INDEX($O$4:$Z$323,$L275,X$2),0))</f>
        <v>0</v>
      </c>
      <c r="AK275" s="259">
        <f>IF(AND(NOT(_incrementaisPassadas),
      OR(
       AND(_semanaAtual&gt;Prevs!N$6,_tipo="Semanal"),
       AND(_mes&gt;AK$2,_tipo="Mensal")
      )), 0,
IF($G275&gt;0,INDEX($O$4:$Z$323,$G275,Y$2),0)+IF($H275&gt;0,INDEX($O$4:$Z$323,$H275,Y$2),0)+IF($I275&gt;0,INDEX($O$4:$Z$323,$I275,Y$2),0)+IF($J275&gt;0,INDEX($O$4:$Z$323,$J275,Y$2),0)+IF($K275&gt;0,INDEX($O$4:$Z$323,$K275,Y$2),0)+IF($L275&gt;0,INDEX($O$4:$Z$323,$L275,Y$2),0))</f>
        <v>0</v>
      </c>
      <c r="AL275" s="259">
        <f>IF(AND(NOT(_incrementaisPassadas),
      OR(
       AND(_semanaAtual&gt;Prevs!O$6,_tipo="Semanal"),
       AND(_mes&gt;AL$2,_tipo="Mensal")
      )), 0,
IF($G275&gt;0,INDEX($O$4:$Z$323,$G275,Z$2),0)+IF($H275&gt;0,INDEX($O$4:$Z$323,$H275,Z$2),0)+IF($I275&gt;0,INDEX($O$4:$Z$323,$I275,Z$2),0)+IF($J275&gt;0,INDEX($O$4:$Z$323,$J275,Z$2),0)+IF($K275&gt;0,INDEX($O$4:$Z$323,$K275,Z$2),0)+IF($L275&gt;0,INDEX($O$4:$Z$323,$L275,Z$2),0))</f>
        <v>0</v>
      </c>
      <c r="AM275" s="113">
        <f t="shared" si="48"/>
        <v>0</v>
      </c>
      <c r="AN275">
        <f t="shared" si="49"/>
        <v>0</v>
      </c>
      <c r="AO275">
        <f t="shared" si="50"/>
        <v>0</v>
      </c>
      <c r="AP275">
        <f t="shared" si="51"/>
        <v>0</v>
      </c>
      <c r="AQ275">
        <f t="shared" si="52"/>
        <v>0</v>
      </c>
      <c r="AR275">
        <f t="shared" si="53"/>
        <v>0</v>
      </c>
      <c r="AS275">
        <f t="shared" si="54"/>
        <v>0</v>
      </c>
      <c r="AT275">
        <f t="shared" si="55"/>
        <v>0</v>
      </c>
      <c r="AU275">
        <f t="shared" si="56"/>
        <v>0</v>
      </c>
      <c r="AV275">
        <f t="shared" si="57"/>
        <v>0</v>
      </c>
      <c r="AW275">
        <f t="shared" si="58"/>
        <v>0</v>
      </c>
      <c r="AX275">
        <f t="shared" si="59"/>
        <v>0</v>
      </c>
    </row>
    <row r="276" spans="1:55" hidden="1" x14ac:dyDescent="0.25">
      <c r="A276" s="113">
        <v>273</v>
      </c>
      <c r="B276" s="176" t="s">
        <v>658</v>
      </c>
      <c r="C276" s="113">
        <v>1931</v>
      </c>
      <c r="D276" s="113">
        <v>2013</v>
      </c>
      <c r="E276" s="177" t="s">
        <v>26</v>
      </c>
      <c r="F276" s="177" t="s">
        <v>387</v>
      </c>
      <c r="G276" s="357"/>
      <c r="H276" s="333"/>
      <c r="N276" s="113">
        <f>MATCH(A276,Entrada!$A$53:$A$372,0)</f>
        <v>273</v>
      </c>
      <c r="O276">
        <f>IF(NOT(ISNA($N276)),INDEX(Entrada!$C$53:$N$372,$N276,O$2),0)</f>
        <v>4399</v>
      </c>
      <c r="P276">
        <f>IF(NOT(ISNA($N276)),INDEX(Entrada!$C$53:$N$372,$N276,P$2),0)</f>
        <v>5036</v>
      </c>
      <c r="Q276">
        <f>IF(NOT(ISNA($N276)),INDEX(Entrada!$C$53:$N$372,$N276,Q$2),0)</f>
        <v>5070</v>
      </c>
      <c r="R276">
        <f>IF(NOT(ISNA($N276)),INDEX(Entrada!$C$53:$N$372,$N276,R$2),0)</f>
        <v>3785</v>
      </c>
      <c r="S276">
        <f>IF(NOT(ISNA($N276)),INDEX(Entrada!$C$53:$N$372,$N276,S$2),0)</f>
        <v>1875</v>
      </c>
      <c r="T276">
        <f>IF(NOT(ISNA($N276)),INDEX(Entrada!$C$53:$N$372,$N276,T$2),0)</f>
        <v>1113</v>
      </c>
      <c r="U276">
        <f>IF(NOT(ISNA($N276)),INDEX(Entrada!$C$53:$N$372,$N276,U$2),0)</f>
        <v>800</v>
      </c>
      <c r="V276" s="192">
        <f>IF(NOT(ISNA($N276)),INDEX(Entrada!$C$53:$N$372,$N276,V$2),0)</f>
        <v>613</v>
      </c>
      <c r="W276" s="192">
        <f>IF(NOT(ISNA($N276)),INDEX(Entrada!$C$53:$N$372,$N276,W$2),0)</f>
        <v>558</v>
      </c>
      <c r="X276" s="192">
        <f>IF(NOT(ISNA($N276)),INDEX(Entrada!$C$53:$N$372,$N276,X$2),0)</f>
        <v>779</v>
      </c>
      <c r="Y276" s="192">
        <f>IF(NOT(ISNA($N276)),INDEX(Entrada!$C$53:$N$372,$N276,Y$2),0)</f>
        <v>1544</v>
      </c>
      <c r="Z276" s="192">
        <f>IF(NOT(ISNA($N276)),INDEX(Entrada!$C$53:$N$372,$N276,Z$2),0)</f>
        <v>3115</v>
      </c>
      <c r="AA276" s="259">
        <f>IF(AND(NOT(_incrementaisPassadas),
      OR(
       AND(_semanaAtual&gt;Prevs!D$6,_tipo="Semanal"),
       AND(_mes&gt;AA$2,_tipo="Mensal")
      )), 0,
IF($G276&gt;0,INDEX($O$4:$Z$323,$G276,O$2),0)+IF($H276&gt;0,INDEX($O$4:$Z$323,$H276,O$2),0)+IF($I276&gt;0,INDEX($O$4:$Z$323,$I276,O$2),0)+IF($J276&gt;0,INDEX($O$4:$Z$323,$J276,O$2),0)+IF($K276&gt;0,INDEX($O$4:$Z$323,$K276,O$2),0)+IF($L276&gt;0,INDEX($O$4:$Z$323,$L276,O$2),0))</f>
        <v>0</v>
      </c>
      <c r="AB276" s="259">
        <f>IF(AND(NOT(_incrementaisPassadas),
      OR(
       AND(_semanaAtual&gt;Prevs!E$6,_tipo="Semanal"),
       AND(_mes&gt;AB$2,_tipo="Mensal")
      )), 0,
IF($G276&gt;0,INDEX($O$4:$Z$323,$G276,P$2),0)+IF($H276&gt;0,INDEX($O$4:$Z$323,$H276,P$2),0)+IF($I276&gt;0,INDEX($O$4:$Z$323,$I276,P$2),0)+IF($J276&gt;0,INDEX($O$4:$Z$323,$J276,P$2),0)+IF($K276&gt;0,INDEX($O$4:$Z$323,$K276,P$2),0)+IF($L276&gt;0,INDEX($O$4:$Z$323,$L276,P$2),0))</f>
        <v>0</v>
      </c>
      <c r="AC276" s="259">
        <f>IF(AND(NOT(_incrementaisPassadas),
      OR(
       AND(_semanaAtual&gt;Prevs!F$6,_tipo="Semanal"),
       AND(_mes&gt;AC$2,_tipo="Mensal")
      )), 0,
IF($G276&gt;0,INDEX($O$4:$Z$323,$G276,Q$2),0)+IF($H276&gt;0,INDEX($O$4:$Z$323,$H276,Q$2),0)+IF($I276&gt;0,INDEX($O$4:$Z$323,$I276,Q$2),0)+IF($J276&gt;0,INDEX($O$4:$Z$323,$J276,Q$2),0)+IF($K276&gt;0,INDEX($O$4:$Z$323,$K276,Q$2),0)+IF($L276&gt;0,INDEX($O$4:$Z$323,$L276,Q$2),0))</f>
        <v>0</v>
      </c>
      <c r="AD276" s="259">
        <f>IF(AND(NOT(_incrementaisPassadas),
      OR(
       AND(_semanaAtual&gt;Prevs!G$6,_tipo="Semanal"),
       AND(_mes&gt;AD$2,_tipo="Mensal")
      )), 0,
IF($G276&gt;0,INDEX($O$4:$Z$323,$G276,R$2),0)+IF($H276&gt;0,INDEX($O$4:$Z$323,$H276,R$2),0)+IF($I276&gt;0,INDEX($O$4:$Z$323,$I276,R$2),0)+IF($J276&gt;0,INDEX($O$4:$Z$323,$J276,R$2),0)+IF($K276&gt;0,INDEX($O$4:$Z$323,$K276,R$2),0)+IF($L276&gt;0,INDEX($O$4:$Z$323,$L276,R$2),0))</f>
        <v>0</v>
      </c>
      <c r="AE276" s="259">
        <f>IF(AND(NOT(_incrementaisPassadas),
      OR(
       AND(_semanaAtual&gt;Prevs!H$6,_tipo="Semanal"),
       AND(_mes&gt;AE$2,_tipo="Mensal")
      )), 0,
IF($G276&gt;0,INDEX($O$4:$Z$323,$G276,S$2),0)+IF($H276&gt;0,INDEX($O$4:$Z$323,$H276,S$2),0)+IF($I276&gt;0,INDEX($O$4:$Z$323,$I276,S$2),0)+IF($J276&gt;0,INDEX($O$4:$Z$323,$J276,S$2),0)+IF($K276&gt;0,INDEX($O$4:$Z$323,$K276,S$2),0)+IF($L276&gt;0,INDEX($O$4:$Z$323,$L276,S$2),0))</f>
        <v>0</v>
      </c>
      <c r="AF276" s="259">
        <f>IF(AND(NOT(_incrementaisPassadas),
      OR(
       AND(_semanaAtual&gt;Prevs!I$6,_tipo="Semanal"),
       AND(_mes&gt;AF$2,_tipo="Mensal")
      )), 0,
IF($G276&gt;0,INDEX($O$4:$Z$323,$G276,T$2),0)+IF($H276&gt;0,INDEX($O$4:$Z$323,$H276,T$2),0)+IF($I276&gt;0,INDEX($O$4:$Z$323,$I276,T$2),0)+IF($J276&gt;0,INDEX($O$4:$Z$323,$J276,T$2),0)+IF($K276&gt;0,INDEX($O$4:$Z$323,$K276,T$2),0)+IF($L276&gt;0,INDEX($O$4:$Z$323,$L276,T$2),0))</f>
        <v>0</v>
      </c>
      <c r="AG276" s="259">
        <f>IF(AND(NOT(_incrementaisPassadas),
      OR(
       AND(_semanaAtual&gt;Prevs!J$6,_tipo="Semanal"),
       AND(_mes&gt;AG$2,_tipo="Mensal")
      )), 0,
IF($G276&gt;0,INDEX($O$4:$Z$323,$G276,U$2),0)+IF($H276&gt;0,INDEX($O$4:$Z$323,$H276,U$2),0)+IF($I276&gt;0,INDEX($O$4:$Z$323,$I276,U$2),0)+IF($J276&gt;0,INDEX($O$4:$Z$323,$J276,U$2),0)+IF($K276&gt;0,INDEX($O$4:$Z$323,$K276,U$2),0)+IF($L276&gt;0,INDEX($O$4:$Z$323,$L276,U$2),0))</f>
        <v>0</v>
      </c>
      <c r="AH276" s="259">
        <f>IF(AND(NOT(_incrementaisPassadas),
      OR(
       AND(_semanaAtual&gt;Prevs!K$6,_tipo="Semanal"),
       AND(_mes&gt;AH$2,_tipo="Mensal")
      )), 0,
IF($G276&gt;0,INDEX($O$4:$Z$323,$G276,V$2),0)+IF($H276&gt;0,INDEX($O$4:$Z$323,$H276,V$2),0)+IF($I276&gt;0,INDEX($O$4:$Z$323,$I276,V$2),0)+IF($J276&gt;0,INDEX($O$4:$Z$323,$J276,V$2),0)+IF($K276&gt;0,INDEX($O$4:$Z$323,$K276,V$2),0)+IF($L276&gt;0,INDEX($O$4:$Z$323,$L276,V$2),0))</f>
        <v>0</v>
      </c>
      <c r="AI276" s="259">
        <f>IF(AND(NOT(_incrementaisPassadas),
      OR(
       AND(_semanaAtual&gt;Prevs!L$6,_tipo="Semanal"),
       AND(_mes&gt;AI$2,_tipo="Mensal")
      )), 0,
IF($G276&gt;0,INDEX($O$4:$Z$323,$G276,W$2),0)+IF($H276&gt;0,INDEX($O$4:$Z$323,$H276,W$2),0)+IF($I276&gt;0,INDEX($O$4:$Z$323,$I276,W$2),0)+IF($J276&gt;0,INDEX($O$4:$Z$323,$J276,W$2),0)+IF($K276&gt;0,INDEX($O$4:$Z$323,$K276,W$2),0)+IF($L276&gt;0,INDEX($O$4:$Z$323,$L276,W$2),0))</f>
        <v>0</v>
      </c>
      <c r="AJ276" s="259">
        <f>IF(AND(NOT(_incrementaisPassadas),
      OR(
       AND(_semanaAtual&gt;Prevs!M$6,_tipo="Semanal"),
       AND(_mes&gt;AJ$2,_tipo="Mensal")
      )), 0,
IF($G276&gt;0,INDEX($O$4:$Z$323,$G276,X$2),0)+IF($H276&gt;0,INDEX($O$4:$Z$323,$H276,X$2),0)+IF($I276&gt;0,INDEX($O$4:$Z$323,$I276,X$2),0)+IF($J276&gt;0,INDEX($O$4:$Z$323,$J276,X$2),0)+IF($K276&gt;0,INDEX($O$4:$Z$323,$K276,X$2),0)+IF($L276&gt;0,INDEX($O$4:$Z$323,$L276,X$2),0))</f>
        <v>0</v>
      </c>
      <c r="AK276" s="259">
        <f>IF(AND(NOT(_incrementaisPassadas),
      OR(
       AND(_semanaAtual&gt;Prevs!N$6,_tipo="Semanal"),
       AND(_mes&gt;AK$2,_tipo="Mensal")
      )), 0,
IF($G276&gt;0,INDEX($O$4:$Z$323,$G276,Y$2),0)+IF($H276&gt;0,INDEX($O$4:$Z$323,$H276,Y$2),0)+IF($I276&gt;0,INDEX($O$4:$Z$323,$I276,Y$2),0)+IF($J276&gt;0,INDEX($O$4:$Z$323,$J276,Y$2),0)+IF($K276&gt;0,INDEX($O$4:$Z$323,$K276,Y$2),0)+IF($L276&gt;0,INDEX($O$4:$Z$323,$L276,Y$2),0))</f>
        <v>0</v>
      </c>
      <c r="AL276" s="259">
        <f>IF(AND(NOT(_incrementaisPassadas),
      OR(
       AND(_semanaAtual&gt;Prevs!O$6,_tipo="Semanal"),
       AND(_mes&gt;AL$2,_tipo="Mensal")
      )), 0,
IF($G276&gt;0,INDEX($O$4:$Z$323,$G276,Z$2),0)+IF($H276&gt;0,INDEX($O$4:$Z$323,$H276,Z$2),0)+IF($I276&gt;0,INDEX($O$4:$Z$323,$I276,Z$2),0)+IF($J276&gt;0,INDEX($O$4:$Z$323,$J276,Z$2),0)+IF($K276&gt;0,INDEX($O$4:$Z$323,$K276,Z$2),0)+IF($L276&gt;0,INDEX($O$4:$Z$323,$L276,Z$2),0))</f>
        <v>0</v>
      </c>
      <c r="AM276" s="113">
        <f t="shared" si="48"/>
        <v>4399</v>
      </c>
      <c r="AN276">
        <f t="shared" si="49"/>
        <v>5036</v>
      </c>
      <c r="AO276">
        <f t="shared" si="50"/>
        <v>5070</v>
      </c>
      <c r="AP276">
        <f t="shared" si="51"/>
        <v>3785</v>
      </c>
      <c r="AQ276">
        <f t="shared" si="52"/>
        <v>1875</v>
      </c>
      <c r="AR276">
        <f t="shared" si="53"/>
        <v>1113</v>
      </c>
      <c r="AS276">
        <f t="shared" si="54"/>
        <v>800</v>
      </c>
      <c r="AT276">
        <f t="shared" si="55"/>
        <v>613</v>
      </c>
      <c r="AU276">
        <f t="shared" si="56"/>
        <v>558</v>
      </c>
      <c r="AV276">
        <f t="shared" si="57"/>
        <v>779</v>
      </c>
      <c r="AW276">
        <f t="shared" si="58"/>
        <v>1544</v>
      </c>
      <c r="AX276">
        <f t="shared" si="59"/>
        <v>3115</v>
      </c>
      <c r="BC276" s="259">
        <v>257</v>
      </c>
    </row>
    <row r="277" spans="1:55" hidden="1" x14ac:dyDescent="0.25">
      <c r="A277" s="113">
        <v>274</v>
      </c>
      <c r="B277" s="176" t="s">
        <v>659</v>
      </c>
      <c r="C277" s="113">
        <v>1931</v>
      </c>
      <c r="D277" s="113">
        <v>2013</v>
      </c>
      <c r="E277" s="177" t="s">
        <v>686</v>
      </c>
      <c r="F277" s="177" t="s">
        <v>686</v>
      </c>
      <c r="G277" s="357"/>
      <c r="N277" s="113">
        <f>MATCH(A277,Entrada!$A$53:$A$372,0)</f>
        <v>274</v>
      </c>
      <c r="O277">
        <f>IF(NOT(ISNA($N277)),INDEX(Entrada!$C$53:$N$372,$N277,O$2),0)</f>
        <v>7099</v>
      </c>
      <c r="P277">
        <f>IF(NOT(ISNA($N277)),INDEX(Entrada!$C$53:$N$372,$N277,P$2),0)</f>
        <v>8652</v>
      </c>
      <c r="Q277">
        <f>IF(NOT(ISNA($N277)),INDEX(Entrada!$C$53:$N$372,$N277,Q$2),0)</f>
        <v>9240</v>
      </c>
      <c r="R277">
        <f>IF(NOT(ISNA($N277)),INDEX(Entrada!$C$53:$N$372,$N277,R$2),0)</f>
        <v>7976</v>
      </c>
      <c r="S277">
        <f>IF(NOT(ISNA($N277)),INDEX(Entrada!$C$53:$N$372,$N277,S$2),0)</f>
        <v>4593</v>
      </c>
      <c r="T277">
        <f>IF(NOT(ISNA($N277)),INDEX(Entrada!$C$53:$N$372,$N277,T$2),0)</f>
        <v>2656</v>
      </c>
      <c r="U277">
        <f>IF(NOT(ISNA($N277)),INDEX(Entrada!$C$53:$N$372,$N277,U$2),0)</f>
        <v>1898</v>
      </c>
      <c r="V277" s="192">
        <f>IF(NOT(ISNA($N277)),INDEX(Entrada!$C$53:$N$372,$N277,V$2),0)</f>
        <v>1496</v>
      </c>
      <c r="W277" s="192">
        <f>IF(NOT(ISNA($N277)),INDEX(Entrada!$C$53:$N$372,$N277,W$2),0)</f>
        <v>1358</v>
      </c>
      <c r="X277" s="192">
        <f>IF(NOT(ISNA($N277)),INDEX(Entrada!$C$53:$N$372,$N277,X$2),0)</f>
        <v>1669</v>
      </c>
      <c r="Y277" s="192">
        <f>IF(NOT(ISNA($N277)),INDEX(Entrada!$C$53:$N$372,$N277,Y$2),0)</f>
        <v>2717</v>
      </c>
      <c r="Z277" s="192">
        <f>IF(NOT(ISNA($N277)),INDEX(Entrada!$C$53:$N$372,$N277,Z$2),0)</f>
        <v>4781</v>
      </c>
      <c r="AA277" s="259">
        <f>IF(AND(NOT(_incrementaisPassadas),
      OR(
       AND(_semanaAtual&gt;Prevs!D$6,_tipo="Semanal"),
       AND(_mes&gt;AA$2,_tipo="Mensal")
      )), 0,
IF($G277&gt;0,INDEX($O$4:$Z$323,$G277,O$2),0)+IF($H277&gt;0,INDEX($O$4:$Z$323,$H277,O$2),0)+IF($I277&gt;0,INDEX($O$4:$Z$323,$I277,O$2),0)+IF($J277&gt;0,INDEX($O$4:$Z$323,$J277,O$2),0)+IF($K277&gt;0,INDEX($O$4:$Z$323,$K277,O$2),0)+IF($L277&gt;0,INDEX($O$4:$Z$323,$L277,O$2),0))</f>
        <v>0</v>
      </c>
      <c r="AB277" s="259">
        <f>IF(AND(NOT(_incrementaisPassadas),
      OR(
       AND(_semanaAtual&gt;Prevs!E$6,_tipo="Semanal"),
       AND(_mes&gt;AB$2,_tipo="Mensal")
      )), 0,
IF($G277&gt;0,INDEX($O$4:$Z$323,$G277,P$2),0)+IF($H277&gt;0,INDEX($O$4:$Z$323,$H277,P$2),0)+IF($I277&gt;0,INDEX($O$4:$Z$323,$I277,P$2),0)+IF($J277&gt;0,INDEX($O$4:$Z$323,$J277,P$2),0)+IF($K277&gt;0,INDEX($O$4:$Z$323,$K277,P$2),0)+IF($L277&gt;0,INDEX($O$4:$Z$323,$L277,P$2),0))</f>
        <v>0</v>
      </c>
      <c r="AC277" s="259">
        <f>IF(AND(NOT(_incrementaisPassadas),
      OR(
       AND(_semanaAtual&gt;Prevs!F$6,_tipo="Semanal"),
       AND(_mes&gt;AC$2,_tipo="Mensal")
      )), 0,
IF($G277&gt;0,INDEX($O$4:$Z$323,$G277,Q$2),0)+IF($H277&gt;0,INDEX($O$4:$Z$323,$H277,Q$2),0)+IF($I277&gt;0,INDEX($O$4:$Z$323,$I277,Q$2),0)+IF($J277&gt;0,INDEX($O$4:$Z$323,$J277,Q$2),0)+IF($K277&gt;0,INDEX($O$4:$Z$323,$K277,Q$2),0)+IF($L277&gt;0,INDEX($O$4:$Z$323,$L277,Q$2),0))</f>
        <v>0</v>
      </c>
      <c r="AD277" s="259">
        <f>IF(AND(NOT(_incrementaisPassadas),
      OR(
       AND(_semanaAtual&gt;Prevs!G$6,_tipo="Semanal"),
       AND(_mes&gt;AD$2,_tipo="Mensal")
      )), 0,
IF($G277&gt;0,INDEX($O$4:$Z$323,$G277,R$2),0)+IF($H277&gt;0,INDEX($O$4:$Z$323,$H277,R$2),0)+IF($I277&gt;0,INDEX($O$4:$Z$323,$I277,R$2),0)+IF($J277&gt;0,INDEX($O$4:$Z$323,$J277,R$2),0)+IF($K277&gt;0,INDEX($O$4:$Z$323,$K277,R$2),0)+IF($L277&gt;0,INDEX($O$4:$Z$323,$L277,R$2),0))</f>
        <v>0</v>
      </c>
      <c r="AE277" s="259">
        <f>IF(AND(NOT(_incrementaisPassadas),
      OR(
       AND(_semanaAtual&gt;Prevs!H$6,_tipo="Semanal"),
       AND(_mes&gt;AE$2,_tipo="Mensal")
      )), 0,
IF($G277&gt;0,INDEX($O$4:$Z$323,$G277,S$2),0)+IF($H277&gt;0,INDEX($O$4:$Z$323,$H277,S$2),0)+IF($I277&gt;0,INDEX($O$4:$Z$323,$I277,S$2),0)+IF($J277&gt;0,INDEX($O$4:$Z$323,$J277,S$2),0)+IF($K277&gt;0,INDEX($O$4:$Z$323,$K277,S$2),0)+IF($L277&gt;0,INDEX($O$4:$Z$323,$L277,S$2),0))</f>
        <v>0</v>
      </c>
      <c r="AF277" s="259">
        <f>IF(AND(NOT(_incrementaisPassadas),
      OR(
       AND(_semanaAtual&gt;Prevs!I$6,_tipo="Semanal"),
       AND(_mes&gt;AF$2,_tipo="Mensal")
      )), 0,
IF($G277&gt;0,INDEX($O$4:$Z$323,$G277,T$2),0)+IF($H277&gt;0,INDEX($O$4:$Z$323,$H277,T$2),0)+IF($I277&gt;0,INDEX($O$4:$Z$323,$I277,T$2),0)+IF($J277&gt;0,INDEX($O$4:$Z$323,$J277,T$2),0)+IF($K277&gt;0,INDEX($O$4:$Z$323,$K277,T$2),0)+IF($L277&gt;0,INDEX($O$4:$Z$323,$L277,T$2),0))</f>
        <v>0</v>
      </c>
      <c r="AG277" s="259">
        <f>IF(AND(NOT(_incrementaisPassadas),
      OR(
       AND(_semanaAtual&gt;Prevs!J$6,_tipo="Semanal"),
       AND(_mes&gt;AG$2,_tipo="Mensal")
      )), 0,
IF($G277&gt;0,INDEX($O$4:$Z$323,$G277,U$2),0)+IF($H277&gt;0,INDEX($O$4:$Z$323,$H277,U$2),0)+IF($I277&gt;0,INDEX($O$4:$Z$323,$I277,U$2),0)+IF($J277&gt;0,INDEX($O$4:$Z$323,$J277,U$2),0)+IF($K277&gt;0,INDEX($O$4:$Z$323,$K277,U$2),0)+IF($L277&gt;0,INDEX($O$4:$Z$323,$L277,U$2),0))</f>
        <v>0</v>
      </c>
      <c r="AH277" s="259">
        <f>IF(AND(NOT(_incrementaisPassadas),
      OR(
       AND(_semanaAtual&gt;Prevs!K$6,_tipo="Semanal"),
       AND(_mes&gt;AH$2,_tipo="Mensal")
      )), 0,
IF($G277&gt;0,INDEX($O$4:$Z$323,$G277,V$2),0)+IF($H277&gt;0,INDEX($O$4:$Z$323,$H277,V$2),0)+IF($I277&gt;0,INDEX($O$4:$Z$323,$I277,V$2),0)+IF($J277&gt;0,INDEX($O$4:$Z$323,$J277,V$2),0)+IF($K277&gt;0,INDEX($O$4:$Z$323,$K277,V$2),0)+IF($L277&gt;0,INDEX($O$4:$Z$323,$L277,V$2),0))</f>
        <v>0</v>
      </c>
      <c r="AI277" s="259">
        <f>IF(AND(NOT(_incrementaisPassadas),
      OR(
       AND(_semanaAtual&gt;Prevs!L$6,_tipo="Semanal"),
       AND(_mes&gt;AI$2,_tipo="Mensal")
      )), 0,
IF($G277&gt;0,INDEX($O$4:$Z$323,$G277,W$2),0)+IF($H277&gt;0,INDEX($O$4:$Z$323,$H277,W$2),0)+IF($I277&gt;0,INDEX($O$4:$Z$323,$I277,W$2),0)+IF($J277&gt;0,INDEX($O$4:$Z$323,$J277,W$2),0)+IF($K277&gt;0,INDEX($O$4:$Z$323,$K277,W$2),0)+IF($L277&gt;0,INDEX($O$4:$Z$323,$L277,W$2),0))</f>
        <v>0</v>
      </c>
      <c r="AJ277" s="259">
        <f>IF(AND(NOT(_incrementaisPassadas),
      OR(
       AND(_semanaAtual&gt;Prevs!M$6,_tipo="Semanal"),
       AND(_mes&gt;AJ$2,_tipo="Mensal")
      )), 0,
IF($G277&gt;0,INDEX($O$4:$Z$323,$G277,X$2),0)+IF($H277&gt;0,INDEX($O$4:$Z$323,$H277,X$2),0)+IF($I277&gt;0,INDEX($O$4:$Z$323,$I277,X$2),0)+IF($J277&gt;0,INDEX($O$4:$Z$323,$J277,X$2),0)+IF($K277&gt;0,INDEX($O$4:$Z$323,$K277,X$2),0)+IF($L277&gt;0,INDEX($O$4:$Z$323,$L277,X$2),0))</f>
        <v>0</v>
      </c>
      <c r="AK277" s="259">
        <f>IF(AND(NOT(_incrementaisPassadas),
      OR(
       AND(_semanaAtual&gt;Prevs!N$6,_tipo="Semanal"),
       AND(_mes&gt;AK$2,_tipo="Mensal")
      )), 0,
IF($G277&gt;0,INDEX($O$4:$Z$323,$G277,Y$2),0)+IF($H277&gt;0,INDEX($O$4:$Z$323,$H277,Y$2),0)+IF($I277&gt;0,INDEX($O$4:$Z$323,$I277,Y$2),0)+IF($J277&gt;0,INDEX($O$4:$Z$323,$J277,Y$2),0)+IF($K277&gt;0,INDEX($O$4:$Z$323,$K277,Y$2),0)+IF($L277&gt;0,INDEX($O$4:$Z$323,$L277,Y$2),0))</f>
        <v>0</v>
      </c>
      <c r="AL277" s="259">
        <f>IF(AND(NOT(_incrementaisPassadas),
      OR(
       AND(_semanaAtual&gt;Prevs!O$6,_tipo="Semanal"),
       AND(_mes&gt;AL$2,_tipo="Mensal")
      )), 0,
IF($G277&gt;0,INDEX($O$4:$Z$323,$G277,Z$2),0)+IF($H277&gt;0,INDEX($O$4:$Z$323,$H277,Z$2),0)+IF($I277&gt;0,INDEX($O$4:$Z$323,$I277,Z$2),0)+IF($J277&gt;0,INDEX($O$4:$Z$323,$J277,Z$2),0)+IF($K277&gt;0,INDEX($O$4:$Z$323,$K277,Z$2),0)+IF($L277&gt;0,INDEX($O$4:$Z$323,$L277,Z$2),0))</f>
        <v>0</v>
      </c>
      <c r="AM277" s="113">
        <f t="shared" si="48"/>
        <v>7099</v>
      </c>
      <c r="AN277">
        <f t="shared" si="49"/>
        <v>8652</v>
      </c>
      <c r="AO277">
        <f t="shared" si="50"/>
        <v>9240</v>
      </c>
      <c r="AP277">
        <f t="shared" si="51"/>
        <v>7976</v>
      </c>
      <c r="AQ277">
        <f t="shared" si="52"/>
        <v>4593</v>
      </c>
      <c r="AR277">
        <f t="shared" si="53"/>
        <v>2656</v>
      </c>
      <c r="AS277">
        <f t="shared" si="54"/>
        <v>1898</v>
      </c>
      <c r="AT277">
        <f t="shared" si="55"/>
        <v>1496</v>
      </c>
      <c r="AU277">
        <f t="shared" si="56"/>
        <v>1358</v>
      </c>
      <c r="AV277">
        <f t="shared" si="57"/>
        <v>1669</v>
      </c>
      <c r="AW277">
        <f t="shared" si="58"/>
        <v>2717</v>
      </c>
      <c r="AX277">
        <f t="shared" si="59"/>
        <v>4781</v>
      </c>
    </row>
    <row r="278" spans="1:55" hidden="1" x14ac:dyDescent="0.25">
      <c r="A278" s="113">
        <v>275</v>
      </c>
      <c r="B278" s="176" t="s">
        <v>37</v>
      </c>
      <c r="C278" s="113">
        <v>1931</v>
      </c>
      <c r="D278" s="113">
        <v>2013</v>
      </c>
      <c r="E278" s="177" t="s">
        <v>27</v>
      </c>
      <c r="F278" s="177" t="s">
        <v>387</v>
      </c>
      <c r="G278" s="357"/>
      <c r="N278" s="113">
        <f>MATCH(A278,Entrada!$A$53:$A$372,0)</f>
        <v>275</v>
      </c>
      <c r="O278">
        <f>IF(NOT(ISNA($N278)),INDEX(Entrada!$C$53:$N$372,$N278,O$2),0)</f>
        <v>15004</v>
      </c>
      <c r="P278">
        <f>IF(NOT(ISNA($N278)),INDEX(Entrada!$C$53:$N$372,$N278,P$2),0)</f>
        <v>20357</v>
      </c>
      <c r="Q278">
        <f>IF(NOT(ISNA($N278)),INDEX(Entrada!$C$53:$N$372,$N278,Q$2),0)</f>
        <v>23831</v>
      </c>
      <c r="R278">
        <f>IF(NOT(ISNA($N278)),INDEX(Entrada!$C$53:$N$372,$N278,R$2),0)</f>
        <v>23813</v>
      </c>
      <c r="S278">
        <f>IF(NOT(ISNA($N278)),INDEX(Entrada!$C$53:$N$372,$N278,S$2),0)</f>
        <v>15513</v>
      </c>
      <c r="T278">
        <f>IF(NOT(ISNA($N278)),INDEX(Entrada!$C$53:$N$372,$N278,T$2),0)</f>
        <v>7259</v>
      </c>
      <c r="U278">
        <f>IF(NOT(ISNA($N278)),INDEX(Entrada!$C$53:$N$372,$N278,U$2),0)</f>
        <v>4165</v>
      </c>
      <c r="V278" s="192">
        <f>IF(NOT(ISNA($N278)),INDEX(Entrada!$C$53:$N$372,$N278,V$2),0)</f>
        <v>2918</v>
      </c>
      <c r="W278" s="192">
        <f>IF(NOT(ISNA($N278)),INDEX(Entrada!$C$53:$N$372,$N278,W$2),0)</f>
        <v>2304</v>
      </c>
      <c r="X278" s="192">
        <f>IF(NOT(ISNA($N278)),INDEX(Entrada!$C$53:$N$372,$N278,X$2),0)</f>
        <v>2585</v>
      </c>
      <c r="Y278" s="192">
        <f>IF(NOT(ISNA($N278)),INDEX(Entrada!$C$53:$N$372,$N278,Y$2),0)</f>
        <v>4283</v>
      </c>
      <c r="Z278" s="192">
        <f>IF(NOT(ISNA($N278)),INDEX(Entrada!$C$53:$N$372,$N278,Z$2),0)</f>
        <v>8430</v>
      </c>
      <c r="AA278" s="259">
        <f>IF(AND(NOT(_incrementaisPassadas),
      OR(
       AND(_semanaAtual&gt;Prevs!D$6,_tipo="Semanal"),
       AND(_mes&gt;AA$2,_tipo="Mensal")
      )), 0,
IF($G278&gt;0,INDEX($O$4:$Z$323,$G278,O$2),0)+IF($H278&gt;0,INDEX($O$4:$Z$323,$H278,O$2),0)+IF($I278&gt;0,INDEX($O$4:$Z$323,$I278,O$2),0)+IF($J278&gt;0,INDEX($O$4:$Z$323,$J278,O$2),0)+IF($K278&gt;0,INDEX($O$4:$Z$323,$K278,O$2),0)+IF($L278&gt;0,INDEX($O$4:$Z$323,$L278,O$2),0))</f>
        <v>0</v>
      </c>
      <c r="AB278" s="259">
        <f>IF(AND(NOT(_incrementaisPassadas),
      OR(
       AND(_semanaAtual&gt;Prevs!E$6,_tipo="Semanal"),
       AND(_mes&gt;AB$2,_tipo="Mensal")
      )), 0,
IF($G278&gt;0,INDEX($O$4:$Z$323,$G278,P$2),0)+IF($H278&gt;0,INDEX($O$4:$Z$323,$H278,P$2),0)+IF($I278&gt;0,INDEX($O$4:$Z$323,$I278,P$2),0)+IF($J278&gt;0,INDEX($O$4:$Z$323,$J278,P$2),0)+IF($K278&gt;0,INDEX($O$4:$Z$323,$K278,P$2),0)+IF($L278&gt;0,INDEX($O$4:$Z$323,$L278,P$2),0))</f>
        <v>0</v>
      </c>
      <c r="AC278" s="259">
        <f>IF(AND(NOT(_incrementaisPassadas),
      OR(
       AND(_semanaAtual&gt;Prevs!F$6,_tipo="Semanal"),
       AND(_mes&gt;AC$2,_tipo="Mensal")
      )), 0,
IF($G278&gt;0,INDEX($O$4:$Z$323,$G278,Q$2),0)+IF($H278&gt;0,INDEX($O$4:$Z$323,$H278,Q$2),0)+IF($I278&gt;0,INDEX($O$4:$Z$323,$I278,Q$2),0)+IF($J278&gt;0,INDEX($O$4:$Z$323,$J278,Q$2),0)+IF($K278&gt;0,INDEX($O$4:$Z$323,$K278,Q$2),0)+IF($L278&gt;0,INDEX($O$4:$Z$323,$L278,Q$2),0))</f>
        <v>0</v>
      </c>
      <c r="AD278" s="259">
        <f>IF(AND(NOT(_incrementaisPassadas),
      OR(
       AND(_semanaAtual&gt;Prevs!G$6,_tipo="Semanal"),
       AND(_mes&gt;AD$2,_tipo="Mensal")
      )), 0,
IF($G278&gt;0,INDEX($O$4:$Z$323,$G278,R$2),0)+IF($H278&gt;0,INDEX($O$4:$Z$323,$H278,R$2),0)+IF($I278&gt;0,INDEX($O$4:$Z$323,$I278,R$2),0)+IF($J278&gt;0,INDEX($O$4:$Z$323,$J278,R$2),0)+IF($K278&gt;0,INDEX($O$4:$Z$323,$K278,R$2),0)+IF($L278&gt;0,INDEX($O$4:$Z$323,$L278,R$2),0))</f>
        <v>0</v>
      </c>
      <c r="AE278" s="259">
        <f>IF(AND(NOT(_incrementaisPassadas),
      OR(
       AND(_semanaAtual&gt;Prevs!H$6,_tipo="Semanal"),
       AND(_mes&gt;AE$2,_tipo="Mensal")
      )), 0,
IF($G278&gt;0,INDEX($O$4:$Z$323,$G278,S$2),0)+IF($H278&gt;0,INDEX($O$4:$Z$323,$H278,S$2),0)+IF($I278&gt;0,INDEX($O$4:$Z$323,$I278,S$2),0)+IF($J278&gt;0,INDEX($O$4:$Z$323,$J278,S$2),0)+IF($K278&gt;0,INDEX($O$4:$Z$323,$K278,S$2),0)+IF($L278&gt;0,INDEX($O$4:$Z$323,$L278,S$2),0))</f>
        <v>0</v>
      </c>
      <c r="AF278" s="259">
        <f>IF(AND(NOT(_incrementaisPassadas),
      OR(
       AND(_semanaAtual&gt;Prevs!I$6,_tipo="Semanal"),
       AND(_mes&gt;AF$2,_tipo="Mensal")
      )), 0,
IF($G278&gt;0,INDEX($O$4:$Z$323,$G278,T$2),0)+IF($H278&gt;0,INDEX($O$4:$Z$323,$H278,T$2),0)+IF($I278&gt;0,INDEX($O$4:$Z$323,$I278,T$2),0)+IF($J278&gt;0,INDEX($O$4:$Z$323,$J278,T$2),0)+IF($K278&gt;0,INDEX($O$4:$Z$323,$K278,T$2),0)+IF($L278&gt;0,INDEX($O$4:$Z$323,$L278,T$2),0))</f>
        <v>0</v>
      </c>
      <c r="AG278" s="259">
        <f>IF(AND(NOT(_incrementaisPassadas),
      OR(
       AND(_semanaAtual&gt;Prevs!J$6,_tipo="Semanal"),
       AND(_mes&gt;AG$2,_tipo="Mensal")
      )), 0,
IF($G278&gt;0,INDEX($O$4:$Z$323,$G278,U$2),0)+IF($H278&gt;0,INDEX($O$4:$Z$323,$H278,U$2),0)+IF($I278&gt;0,INDEX($O$4:$Z$323,$I278,U$2),0)+IF($J278&gt;0,INDEX($O$4:$Z$323,$J278,U$2),0)+IF($K278&gt;0,INDEX($O$4:$Z$323,$K278,U$2),0)+IF($L278&gt;0,INDEX($O$4:$Z$323,$L278,U$2),0))</f>
        <v>0</v>
      </c>
      <c r="AH278" s="259">
        <f>IF(AND(NOT(_incrementaisPassadas),
      OR(
       AND(_semanaAtual&gt;Prevs!K$6,_tipo="Semanal"),
       AND(_mes&gt;AH$2,_tipo="Mensal")
      )), 0,
IF($G278&gt;0,INDEX($O$4:$Z$323,$G278,V$2),0)+IF($H278&gt;0,INDEX($O$4:$Z$323,$H278,V$2),0)+IF($I278&gt;0,INDEX($O$4:$Z$323,$I278,V$2),0)+IF($J278&gt;0,INDEX($O$4:$Z$323,$J278,V$2),0)+IF($K278&gt;0,INDEX($O$4:$Z$323,$K278,V$2),0)+IF($L278&gt;0,INDEX($O$4:$Z$323,$L278,V$2),0))</f>
        <v>0</v>
      </c>
      <c r="AI278" s="259">
        <f>IF(AND(NOT(_incrementaisPassadas),
      OR(
       AND(_semanaAtual&gt;Prevs!L$6,_tipo="Semanal"),
       AND(_mes&gt;AI$2,_tipo="Mensal")
      )), 0,
IF($G278&gt;0,INDEX($O$4:$Z$323,$G278,W$2),0)+IF($H278&gt;0,INDEX($O$4:$Z$323,$H278,W$2),0)+IF($I278&gt;0,INDEX($O$4:$Z$323,$I278,W$2),0)+IF($J278&gt;0,INDEX($O$4:$Z$323,$J278,W$2),0)+IF($K278&gt;0,INDEX($O$4:$Z$323,$K278,W$2),0)+IF($L278&gt;0,INDEX($O$4:$Z$323,$L278,W$2),0))</f>
        <v>0</v>
      </c>
      <c r="AJ278" s="259">
        <f>IF(AND(NOT(_incrementaisPassadas),
      OR(
       AND(_semanaAtual&gt;Prevs!M$6,_tipo="Semanal"),
       AND(_mes&gt;AJ$2,_tipo="Mensal")
      )), 0,
IF($G278&gt;0,INDEX($O$4:$Z$323,$G278,X$2),0)+IF($H278&gt;0,INDEX($O$4:$Z$323,$H278,X$2),0)+IF($I278&gt;0,INDEX($O$4:$Z$323,$I278,X$2),0)+IF($J278&gt;0,INDEX($O$4:$Z$323,$J278,X$2),0)+IF($K278&gt;0,INDEX($O$4:$Z$323,$K278,X$2),0)+IF($L278&gt;0,INDEX($O$4:$Z$323,$L278,X$2),0))</f>
        <v>0</v>
      </c>
      <c r="AK278" s="259">
        <f>IF(AND(NOT(_incrementaisPassadas),
      OR(
       AND(_semanaAtual&gt;Prevs!N$6,_tipo="Semanal"),
       AND(_mes&gt;AK$2,_tipo="Mensal")
      )), 0,
IF($G278&gt;0,INDEX($O$4:$Z$323,$G278,Y$2),0)+IF($H278&gt;0,INDEX($O$4:$Z$323,$H278,Y$2),0)+IF($I278&gt;0,INDEX($O$4:$Z$323,$I278,Y$2),0)+IF($J278&gt;0,INDEX($O$4:$Z$323,$J278,Y$2),0)+IF($K278&gt;0,INDEX($O$4:$Z$323,$K278,Y$2),0)+IF($L278&gt;0,INDEX($O$4:$Z$323,$L278,Y$2),0))</f>
        <v>0</v>
      </c>
      <c r="AL278" s="259">
        <f>IF(AND(NOT(_incrementaisPassadas),
      OR(
       AND(_semanaAtual&gt;Prevs!O$6,_tipo="Semanal"),
       AND(_mes&gt;AL$2,_tipo="Mensal")
      )), 0,
IF($G278&gt;0,INDEX($O$4:$Z$323,$G278,Z$2),0)+IF($H278&gt;0,INDEX($O$4:$Z$323,$H278,Z$2),0)+IF($I278&gt;0,INDEX($O$4:$Z$323,$I278,Z$2),0)+IF($J278&gt;0,INDEX($O$4:$Z$323,$J278,Z$2),0)+IF($K278&gt;0,INDEX($O$4:$Z$323,$K278,Z$2),0)+IF($L278&gt;0,INDEX($O$4:$Z$323,$L278,Z$2),0))</f>
        <v>0</v>
      </c>
      <c r="AM278" s="113">
        <f t="shared" si="48"/>
        <v>15004</v>
      </c>
      <c r="AN278">
        <f t="shared" si="49"/>
        <v>20357</v>
      </c>
      <c r="AO278">
        <f t="shared" si="50"/>
        <v>23831</v>
      </c>
      <c r="AP278">
        <f t="shared" si="51"/>
        <v>23813</v>
      </c>
      <c r="AQ278">
        <f t="shared" si="52"/>
        <v>15513</v>
      </c>
      <c r="AR278">
        <f t="shared" si="53"/>
        <v>7259</v>
      </c>
      <c r="AS278">
        <f t="shared" si="54"/>
        <v>4165</v>
      </c>
      <c r="AT278">
        <f t="shared" si="55"/>
        <v>2918</v>
      </c>
      <c r="AU278">
        <f t="shared" si="56"/>
        <v>2304</v>
      </c>
      <c r="AV278">
        <f t="shared" si="57"/>
        <v>2585</v>
      </c>
      <c r="AW278">
        <f t="shared" si="58"/>
        <v>4283</v>
      </c>
      <c r="AX278">
        <f t="shared" si="59"/>
        <v>8430</v>
      </c>
      <c r="BC278" s="259">
        <v>271</v>
      </c>
    </row>
    <row r="279" spans="1:55" hidden="1" x14ac:dyDescent="0.25">
      <c r="A279" s="113">
        <v>276</v>
      </c>
      <c r="B279" s="176" t="s">
        <v>660</v>
      </c>
      <c r="C279" s="113">
        <v>1931</v>
      </c>
      <c r="D279" s="113">
        <v>2013</v>
      </c>
      <c r="E279" s="177" t="s">
        <v>686</v>
      </c>
      <c r="F279" s="177" t="s">
        <v>686</v>
      </c>
      <c r="G279" s="357"/>
      <c r="N279" s="113">
        <f>MATCH(A279,Entrada!$A$53:$A$372,0)</f>
        <v>276</v>
      </c>
      <c r="O279">
        <f>IF(NOT(ISNA($N279)),INDEX(Entrada!$C$53:$N$372,$N279,O$2),0)</f>
        <v>6567</v>
      </c>
      <c r="P279">
        <f>IF(NOT(ISNA($N279)),INDEX(Entrada!$C$53:$N$372,$N279,P$2),0)</f>
        <v>10069</v>
      </c>
      <c r="Q279">
        <f>IF(NOT(ISNA($N279)),INDEX(Entrada!$C$53:$N$372,$N279,Q$2),0)</f>
        <v>12490</v>
      </c>
      <c r="R279">
        <f>IF(NOT(ISNA($N279)),INDEX(Entrada!$C$53:$N$372,$N279,R$2),0)</f>
        <v>13137</v>
      </c>
      <c r="S279">
        <f>IF(NOT(ISNA($N279)),INDEX(Entrada!$C$53:$N$372,$N279,S$2),0)</f>
        <v>8783</v>
      </c>
      <c r="T279">
        <f>IF(NOT(ISNA($N279)),INDEX(Entrada!$C$53:$N$372,$N279,T$2),0)</f>
        <v>3642</v>
      </c>
      <c r="U279">
        <f>IF(NOT(ISNA($N279)),INDEX(Entrada!$C$53:$N$372,$N279,U$2),0)</f>
        <v>1787</v>
      </c>
      <c r="V279" s="192">
        <f>IF(NOT(ISNA($N279)),INDEX(Entrada!$C$53:$N$372,$N279,V$2),0)</f>
        <v>1106</v>
      </c>
      <c r="W279" s="192">
        <f>IF(NOT(ISNA($N279)),INDEX(Entrada!$C$53:$N$372,$N279,W$2),0)</f>
        <v>820</v>
      </c>
      <c r="X279" s="192">
        <f>IF(NOT(ISNA($N279)),INDEX(Entrada!$C$53:$N$372,$N279,X$2),0)</f>
        <v>950</v>
      </c>
      <c r="Y279" s="192">
        <f>IF(NOT(ISNA($N279)),INDEX(Entrada!$C$53:$N$372,$N279,Y$2),0)</f>
        <v>1636</v>
      </c>
      <c r="Z279" s="192">
        <f>IF(NOT(ISNA($N279)),INDEX(Entrada!$C$53:$N$372,$N279,Z$2),0)</f>
        <v>3312</v>
      </c>
      <c r="AA279" s="259">
        <f>IF(AND(NOT(_incrementaisPassadas),
      OR(
       AND(_semanaAtual&gt;Prevs!D$6,_tipo="Semanal"),
       AND(_mes&gt;AA$2,_tipo="Mensal")
      )), 0,
IF($G279&gt;0,INDEX($O$4:$Z$323,$G279,O$2),0)+IF($H279&gt;0,INDEX($O$4:$Z$323,$H279,O$2),0)+IF($I279&gt;0,INDEX($O$4:$Z$323,$I279,O$2),0)+IF($J279&gt;0,INDEX($O$4:$Z$323,$J279,O$2),0)+IF($K279&gt;0,INDEX($O$4:$Z$323,$K279,O$2),0)+IF($L279&gt;0,INDEX($O$4:$Z$323,$L279,O$2),0))</f>
        <v>0</v>
      </c>
      <c r="AB279" s="259">
        <f>IF(AND(NOT(_incrementaisPassadas),
      OR(
       AND(_semanaAtual&gt;Prevs!E$6,_tipo="Semanal"),
       AND(_mes&gt;AB$2,_tipo="Mensal")
      )), 0,
IF($G279&gt;0,INDEX($O$4:$Z$323,$G279,P$2),0)+IF($H279&gt;0,INDEX($O$4:$Z$323,$H279,P$2),0)+IF($I279&gt;0,INDEX($O$4:$Z$323,$I279,P$2),0)+IF($J279&gt;0,INDEX($O$4:$Z$323,$J279,P$2),0)+IF($K279&gt;0,INDEX($O$4:$Z$323,$K279,P$2),0)+IF($L279&gt;0,INDEX($O$4:$Z$323,$L279,P$2),0))</f>
        <v>0</v>
      </c>
      <c r="AC279" s="259">
        <f>IF(AND(NOT(_incrementaisPassadas),
      OR(
       AND(_semanaAtual&gt;Prevs!F$6,_tipo="Semanal"),
       AND(_mes&gt;AC$2,_tipo="Mensal")
      )), 0,
IF($G279&gt;0,INDEX($O$4:$Z$323,$G279,Q$2),0)+IF($H279&gt;0,INDEX($O$4:$Z$323,$H279,Q$2),0)+IF($I279&gt;0,INDEX($O$4:$Z$323,$I279,Q$2),0)+IF($J279&gt;0,INDEX($O$4:$Z$323,$J279,Q$2),0)+IF($K279&gt;0,INDEX($O$4:$Z$323,$K279,Q$2),0)+IF($L279&gt;0,INDEX($O$4:$Z$323,$L279,Q$2),0))</f>
        <v>0</v>
      </c>
      <c r="AD279" s="259">
        <f>IF(AND(NOT(_incrementaisPassadas),
      OR(
       AND(_semanaAtual&gt;Prevs!G$6,_tipo="Semanal"),
       AND(_mes&gt;AD$2,_tipo="Mensal")
      )), 0,
IF($G279&gt;0,INDEX($O$4:$Z$323,$G279,R$2),0)+IF($H279&gt;0,INDEX($O$4:$Z$323,$H279,R$2),0)+IF($I279&gt;0,INDEX($O$4:$Z$323,$I279,R$2),0)+IF($J279&gt;0,INDEX($O$4:$Z$323,$J279,R$2),0)+IF($K279&gt;0,INDEX($O$4:$Z$323,$K279,R$2),0)+IF($L279&gt;0,INDEX($O$4:$Z$323,$L279,R$2),0))</f>
        <v>0</v>
      </c>
      <c r="AE279" s="259">
        <f>IF(AND(NOT(_incrementaisPassadas),
      OR(
       AND(_semanaAtual&gt;Prevs!H$6,_tipo="Semanal"),
       AND(_mes&gt;AE$2,_tipo="Mensal")
      )), 0,
IF($G279&gt;0,INDEX($O$4:$Z$323,$G279,S$2),0)+IF($H279&gt;0,INDEX($O$4:$Z$323,$H279,S$2),0)+IF($I279&gt;0,INDEX($O$4:$Z$323,$I279,S$2),0)+IF($J279&gt;0,INDEX($O$4:$Z$323,$J279,S$2),0)+IF($K279&gt;0,INDEX($O$4:$Z$323,$K279,S$2),0)+IF($L279&gt;0,INDEX($O$4:$Z$323,$L279,S$2),0))</f>
        <v>0</v>
      </c>
      <c r="AF279" s="259">
        <f>IF(AND(NOT(_incrementaisPassadas),
      OR(
       AND(_semanaAtual&gt;Prevs!I$6,_tipo="Semanal"),
       AND(_mes&gt;AF$2,_tipo="Mensal")
      )), 0,
IF($G279&gt;0,INDEX($O$4:$Z$323,$G279,T$2),0)+IF($H279&gt;0,INDEX($O$4:$Z$323,$H279,T$2),0)+IF($I279&gt;0,INDEX($O$4:$Z$323,$I279,T$2),0)+IF($J279&gt;0,INDEX($O$4:$Z$323,$J279,T$2),0)+IF($K279&gt;0,INDEX($O$4:$Z$323,$K279,T$2),0)+IF($L279&gt;0,INDEX($O$4:$Z$323,$L279,T$2),0))</f>
        <v>0</v>
      </c>
      <c r="AG279" s="259">
        <f>IF(AND(NOT(_incrementaisPassadas),
      OR(
       AND(_semanaAtual&gt;Prevs!J$6,_tipo="Semanal"),
       AND(_mes&gt;AG$2,_tipo="Mensal")
      )), 0,
IF($G279&gt;0,INDEX($O$4:$Z$323,$G279,U$2),0)+IF($H279&gt;0,INDEX($O$4:$Z$323,$H279,U$2),0)+IF($I279&gt;0,INDEX($O$4:$Z$323,$I279,U$2),0)+IF($J279&gt;0,INDEX($O$4:$Z$323,$J279,U$2),0)+IF($K279&gt;0,INDEX($O$4:$Z$323,$K279,U$2),0)+IF($L279&gt;0,INDEX($O$4:$Z$323,$L279,U$2),0))</f>
        <v>0</v>
      </c>
      <c r="AH279" s="259">
        <f>IF(AND(NOT(_incrementaisPassadas),
      OR(
       AND(_semanaAtual&gt;Prevs!K$6,_tipo="Semanal"),
       AND(_mes&gt;AH$2,_tipo="Mensal")
      )), 0,
IF($G279&gt;0,INDEX($O$4:$Z$323,$G279,V$2),0)+IF($H279&gt;0,INDEX($O$4:$Z$323,$H279,V$2),0)+IF($I279&gt;0,INDEX($O$4:$Z$323,$I279,V$2),0)+IF($J279&gt;0,INDEX($O$4:$Z$323,$J279,V$2),0)+IF($K279&gt;0,INDEX($O$4:$Z$323,$K279,V$2),0)+IF($L279&gt;0,INDEX($O$4:$Z$323,$L279,V$2),0))</f>
        <v>0</v>
      </c>
      <c r="AI279" s="259">
        <f>IF(AND(NOT(_incrementaisPassadas),
      OR(
       AND(_semanaAtual&gt;Prevs!L$6,_tipo="Semanal"),
       AND(_mes&gt;AI$2,_tipo="Mensal")
      )), 0,
IF($G279&gt;0,INDEX($O$4:$Z$323,$G279,W$2),0)+IF($H279&gt;0,INDEX($O$4:$Z$323,$H279,W$2),0)+IF($I279&gt;0,INDEX($O$4:$Z$323,$I279,W$2),0)+IF($J279&gt;0,INDEX($O$4:$Z$323,$J279,W$2),0)+IF($K279&gt;0,INDEX($O$4:$Z$323,$K279,W$2),0)+IF($L279&gt;0,INDEX($O$4:$Z$323,$L279,W$2),0))</f>
        <v>0</v>
      </c>
      <c r="AJ279" s="259">
        <f>IF(AND(NOT(_incrementaisPassadas),
      OR(
       AND(_semanaAtual&gt;Prevs!M$6,_tipo="Semanal"),
       AND(_mes&gt;AJ$2,_tipo="Mensal")
      )), 0,
IF($G279&gt;0,INDEX($O$4:$Z$323,$G279,X$2),0)+IF($H279&gt;0,INDEX($O$4:$Z$323,$H279,X$2),0)+IF($I279&gt;0,INDEX($O$4:$Z$323,$I279,X$2),0)+IF($J279&gt;0,INDEX($O$4:$Z$323,$J279,X$2),0)+IF($K279&gt;0,INDEX($O$4:$Z$323,$K279,X$2),0)+IF($L279&gt;0,INDEX($O$4:$Z$323,$L279,X$2),0))</f>
        <v>0</v>
      </c>
      <c r="AK279" s="259">
        <f>IF(AND(NOT(_incrementaisPassadas),
      OR(
       AND(_semanaAtual&gt;Prevs!N$6,_tipo="Semanal"),
       AND(_mes&gt;AK$2,_tipo="Mensal")
      )), 0,
IF($G279&gt;0,INDEX($O$4:$Z$323,$G279,Y$2),0)+IF($H279&gt;0,INDEX($O$4:$Z$323,$H279,Y$2),0)+IF($I279&gt;0,INDEX($O$4:$Z$323,$I279,Y$2),0)+IF($J279&gt;0,INDEX($O$4:$Z$323,$J279,Y$2),0)+IF($K279&gt;0,INDEX($O$4:$Z$323,$K279,Y$2),0)+IF($L279&gt;0,INDEX($O$4:$Z$323,$L279,Y$2),0))</f>
        <v>0</v>
      </c>
      <c r="AL279" s="259">
        <f>IF(AND(NOT(_incrementaisPassadas),
      OR(
       AND(_semanaAtual&gt;Prevs!O$6,_tipo="Semanal"),
       AND(_mes&gt;AL$2,_tipo="Mensal")
      )), 0,
IF($G279&gt;0,INDEX($O$4:$Z$323,$G279,Z$2),0)+IF($H279&gt;0,INDEX($O$4:$Z$323,$H279,Z$2),0)+IF($I279&gt;0,INDEX($O$4:$Z$323,$I279,Z$2),0)+IF($J279&gt;0,INDEX($O$4:$Z$323,$J279,Z$2),0)+IF($K279&gt;0,INDEX($O$4:$Z$323,$K279,Z$2),0)+IF($L279&gt;0,INDEX($O$4:$Z$323,$L279,Z$2),0))</f>
        <v>0</v>
      </c>
      <c r="AM279" s="113">
        <f t="shared" si="48"/>
        <v>6567</v>
      </c>
      <c r="AN279">
        <f t="shared" si="49"/>
        <v>10069</v>
      </c>
      <c r="AO279">
        <f t="shared" si="50"/>
        <v>12490</v>
      </c>
      <c r="AP279">
        <f t="shared" si="51"/>
        <v>13137</v>
      </c>
      <c r="AQ279">
        <f t="shared" si="52"/>
        <v>8783</v>
      </c>
      <c r="AR279">
        <f t="shared" si="53"/>
        <v>3642</v>
      </c>
      <c r="AS279">
        <f t="shared" si="54"/>
        <v>1787</v>
      </c>
      <c r="AT279">
        <f t="shared" si="55"/>
        <v>1106</v>
      </c>
      <c r="AU279">
        <f t="shared" si="56"/>
        <v>820</v>
      </c>
      <c r="AV279">
        <f t="shared" si="57"/>
        <v>950</v>
      </c>
      <c r="AW279">
        <f t="shared" si="58"/>
        <v>1636</v>
      </c>
      <c r="AX279">
        <f t="shared" si="59"/>
        <v>3312</v>
      </c>
    </row>
    <row r="280" spans="1:55" hidden="1" x14ac:dyDescent="0.25">
      <c r="A280" s="113">
        <v>277</v>
      </c>
      <c r="B280" s="176" t="s">
        <v>224</v>
      </c>
      <c r="C280" s="113">
        <v>1931</v>
      </c>
      <c r="D280" s="113">
        <v>2013</v>
      </c>
      <c r="E280" s="177" t="s">
        <v>712</v>
      </c>
      <c r="F280" s="177" t="s">
        <v>420</v>
      </c>
      <c r="G280" s="357"/>
      <c r="N280" s="113">
        <f>MATCH(A280,Entrada!$A$53:$A$372,0)</f>
        <v>277</v>
      </c>
      <c r="O280">
        <f>IF(NOT(ISNA($N280)),INDEX(Entrada!$C$53:$N$372,$N280,O$2),0)</f>
        <v>143</v>
      </c>
      <c r="P280">
        <f>IF(NOT(ISNA($N280)),INDEX(Entrada!$C$53:$N$372,$N280,P$2),0)</f>
        <v>209</v>
      </c>
      <c r="Q280">
        <f>IF(NOT(ISNA($N280)),INDEX(Entrada!$C$53:$N$372,$N280,Q$2),0)</f>
        <v>320</v>
      </c>
      <c r="R280">
        <f>IF(NOT(ISNA($N280)),INDEX(Entrada!$C$53:$N$372,$N280,R$2),0)</f>
        <v>404</v>
      </c>
      <c r="S280">
        <f>IF(NOT(ISNA($N280)),INDEX(Entrada!$C$53:$N$372,$N280,S$2),0)</f>
        <v>386</v>
      </c>
      <c r="T280">
        <f>IF(NOT(ISNA($N280)),INDEX(Entrada!$C$53:$N$372,$N280,T$2),0)</f>
        <v>266</v>
      </c>
      <c r="U280">
        <f>IF(NOT(ISNA($N280)),INDEX(Entrada!$C$53:$N$372,$N280,U$2),0)</f>
        <v>197</v>
      </c>
      <c r="V280" s="192">
        <f>IF(NOT(ISNA($N280)),INDEX(Entrada!$C$53:$N$372,$N280,V$2),0)</f>
        <v>149</v>
      </c>
      <c r="W280" s="192">
        <f>IF(NOT(ISNA($N280)),INDEX(Entrada!$C$53:$N$372,$N280,W$2),0)</f>
        <v>129</v>
      </c>
      <c r="X280" s="192">
        <f>IF(NOT(ISNA($N280)),INDEX(Entrada!$C$53:$N$372,$N280,X$2),0)</f>
        <v>115</v>
      </c>
      <c r="Y280" s="192">
        <f>IF(NOT(ISNA($N280)),INDEX(Entrada!$C$53:$N$372,$N280,Y$2),0)</f>
        <v>115</v>
      </c>
      <c r="Z280" s="192">
        <f>IF(NOT(ISNA($N280)),INDEX(Entrada!$C$53:$N$372,$N280,Z$2),0)</f>
        <v>118</v>
      </c>
      <c r="AA280" s="259">
        <f>IF(AND(NOT(_incrementaisPassadas),
      OR(
       AND(_semanaAtual&gt;Prevs!D$6,_tipo="Semanal"),
       AND(_mes&gt;AA$2,_tipo="Mensal")
      )), 0,
IF($G280&gt;0,INDEX($O$4:$Z$323,$G280,O$2),0)+IF($H280&gt;0,INDEX($O$4:$Z$323,$H280,O$2),0)+IF($I280&gt;0,INDEX($O$4:$Z$323,$I280,O$2),0)+IF($J280&gt;0,INDEX($O$4:$Z$323,$J280,O$2),0)+IF($K280&gt;0,INDEX($O$4:$Z$323,$K280,O$2),0)+IF($L280&gt;0,INDEX($O$4:$Z$323,$L280,O$2),0))</f>
        <v>0</v>
      </c>
      <c r="AB280" s="259">
        <f>IF(AND(NOT(_incrementaisPassadas),
      OR(
       AND(_semanaAtual&gt;Prevs!E$6,_tipo="Semanal"),
       AND(_mes&gt;AB$2,_tipo="Mensal")
      )), 0,
IF($G280&gt;0,INDEX($O$4:$Z$323,$G280,P$2),0)+IF($H280&gt;0,INDEX($O$4:$Z$323,$H280,P$2),0)+IF($I280&gt;0,INDEX($O$4:$Z$323,$I280,P$2),0)+IF($J280&gt;0,INDEX($O$4:$Z$323,$J280,P$2),0)+IF($K280&gt;0,INDEX($O$4:$Z$323,$K280,P$2),0)+IF($L280&gt;0,INDEX($O$4:$Z$323,$L280,P$2),0))</f>
        <v>0</v>
      </c>
      <c r="AC280" s="259">
        <f>IF(AND(NOT(_incrementaisPassadas),
      OR(
       AND(_semanaAtual&gt;Prevs!F$6,_tipo="Semanal"),
       AND(_mes&gt;AC$2,_tipo="Mensal")
      )), 0,
IF($G280&gt;0,INDEX($O$4:$Z$323,$G280,Q$2),0)+IF($H280&gt;0,INDEX($O$4:$Z$323,$H280,Q$2),0)+IF($I280&gt;0,INDEX($O$4:$Z$323,$I280,Q$2),0)+IF($J280&gt;0,INDEX($O$4:$Z$323,$J280,Q$2),0)+IF($K280&gt;0,INDEX($O$4:$Z$323,$K280,Q$2),0)+IF($L280&gt;0,INDEX($O$4:$Z$323,$L280,Q$2),0))</f>
        <v>0</v>
      </c>
      <c r="AD280" s="259">
        <f>IF(AND(NOT(_incrementaisPassadas),
      OR(
       AND(_semanaAtual&gt;Prevs!G$6,_tipo="Semanal"),
       AND(_mes&gt;AD$2,_tipo="Mensal")
      )), 0,
IF($G280&gt;0,INDEX($O$4:$Z$323,$G280,R$2),0)+IF($H280&gt;0,INDEX($O$4:$Z$323,$H280,R$2),0)+IF($I280&gt;0,INDEX($O$4:$Z$323,$I280,R$2),0)+IF($J280&gt;0,INDEX($O$4:$Z$323,$J280,R$2),0)+IF($K280&gt;0,INDEX($O$4:$Z$323,$K280,R$2),0)+IF($L280&gt;0,INDEX($O$4:$Z$323,$L280,R$2),0))</f>
        <v>0</v>
      </c>
      <c r="AE280" s="259">
        <f>IF(AND(NOT(_incrementaisPassadas),
      OR(
       AND(_semanaAtual&gt;Prevs!H$6,_tipo="Semanal"),
       AND(_mes&gt;AE$2,_tipo="Mensal")
      )), 0,
IF($G280&gt;0,INDEX($O$4:$Z$323,$G280,S$2),0)+IF($H280&gt;0,INDEX($O$4:$Z$323,$H280,S$2),0)+IF($I280&gt;0,INDEX($O$4:$Z$323,$I280,S$2),0)+IF($J280&gt;0,INDEX($O$4:$Z$323,$J280,S$2),0)+IF($K280&gt;0,INDEX($O$4:$Z$323,$K280,S$2),0)+IF($L280&gt;0,INDEX($O$4:$Z$323,$L280,S$2),0))</f>
        <v>0</v>
      </c>
      <c r="AF280" s="259">
        <f>IF(AND(NOT(_incrementaisPassadas),
      OR(
       AND(_semanaAtual&gt;Prevs!I$6,_tipo="Semanal"),
       AND(_mes&gt;AF$2,_tipo="Mensal")
      )), 0,
IF($G280&gt;0,INDEX($O$4:$Z$323,$G280,T$2),0)+IF($H280&gt;0,INDEX($O$4:$Z$323,$H280,T$2),0)+IF($I280&gt;0,INDEX($O$4:$Z$323,$I280,T$2),0)+IF($J280&gt;0,INDEX($O$4:$Z$323,$J280,T$2),0)+IF($K280&gt;0,INDEX($O$4:$Z$323,$K280,T$2),0)+IF($L280&gt;0,INDEX($O$4:$Z$323,$L280,T$2),0))</f>
        <v>0</v>
      </c>
      <c r="AG280" s="259">
        <f>IF(AND(NOT(_incrementaisPassadas),
      OR(
       AND(_semanaAtual&gt;Prevs!J$6,_tipo="Semanal"),
       AND(_mes&gt;AG$2,_tipo="Mensal")
      )), 0,
IF($G280&gt;0,INDEX($O$4:$Z$323,$G280,U$2),0)+IF($H280&gt;0,INDEX($O$4:$Z$323,$H280,U$2),0)+IF($I280&gt;0,INDEX($O$4:$Z$323,$I280,U$2),0)+IF($J280&gt;0,INDEX($O$4:$Z$323,$J280,U$2),0)+IF($K280&gt;0,INDEX($O$4:$Z$323,$K280,U$2),0)+IF($L280&gt;0,INDEX($O$4:$Z$323,$L280,U$2),0))</f>
        <v>0</v>
      </c>
      <c r="AH280" s="259">
        <f>IF(AND(NOT(_incrementaisPassadas),
      OR(
       AND(_semanaAtual&gt;Prevs!K$6,_tipo="Semanal"),
       AND(_mes&gt;AH$2,_tipo="Mensal")
      )), 0,
IF($G280&gt;0,INDEX($O$4:$Z$323,$G280,V$2),0)+IF($H280&gt;0,INDEX($O$4:$Z$323,$H280,V$2),0)+IF($I280&gt;0,INDEX($O$4:$Z$323,$I280,V$2),0)+IF($J280&gt;0,INDEX($O$4:$Z$323,$J280,V$2),0)+IF($K280&gt;0,INDEX($O$4:$Z$323,$K280,V$2),0)+IF($L280&gt;0,INDEX($O$4:$Z$323,$L280,V$2),0))</f>
        <v>0</v>
      </c>
      <c r="AI280" s="259">
        <f>IF(AND(NOT(_incrementaisPassadas),
      OR(
       AND(_semanaAtual&gt;Prevs!L$6,_tipo="Semanal"),
       AND(_mes&gt;AI$2,_tipo="Mensal")
      )), 0,
IF($G280&gt;0,INDEX($O$4:$Z$323,$G280,W$2),0)+IF($H280&gt;0,INDEX($O$4:$Z$323,$H280,W$2),0)+IF($I280&gt;0,INDEX($O$4:$Z$323,$I280,W$2),0)+IF($J280&gt;0,INDEX($O$4:$Z$323,$J280,W$2),0)+IF($K280&gt;0,INDEX($O$4:$Z$323,$K280,W$2),0)+IF($L280&gt;0,INDEX($O$4:$Z$323,$L280,W$2),0))</f>
        <v>0</v>
      </c>
      <c r="AJ280" s="259">
        <f>IF(AND(NOT(_incrementaisPassadas),
      OR(
       AND(_semanaAtual&gt;Prevs!M$6,_tipo="Semanal"),
       AND(_mes&gt;AJ$2,_tipo="Mensal")
      )), 0,
IF($G280&gt;0,INDEX($O$4:$Z$323,$G280,X$2),0)+IF($H280&gt;0,INDEX($O$4:$Z$323,$H280,X$2),0)+IF($I280&gt;0,INDEX($O$4:$Z$323,$I280,X$2),0)+IF($J280&gt;0,INDEX($O$4:$Z$323,$J280,X$2),0)+IF($K280&gt;0,INDEX($O$4:$Z$323,$K280,X$2),0)+IF($L280&gt;0,INDEX($O$4:$Z$323,$L280,X$2),0))</f>
        <v>0</v>
      </c>
      <c r="AK280" s="259">
        <f>IF(AND(NOT(_incrementaisPassadas),
      OR(
       AND(_semanaAtual&gt;Prevs!N$6,_tipo="Semanal"),
       AND(_mes&gt;AK$2,_tipo="Mensal")
      )), 0,
IF($G280&gt;0,INDEX($O$4:$Z$323,$G280,Y$2),0)+IF($H280&gt;0,INDEX($O$4:$Z$323,$H280,Y$2),0)+IF($I280&gt;0,INDEX($O$4:$Z$323,$I280,Y$2),0)+IF($J280&gt;0,INDEX($O$4:$Z$323,$J280,Y$2),0)+IF($K280&gt;0,INDEX($O$4:$Z$323,$K280,Y$2),0)+IF($L280&gt;0,INDEX($O$4:$Z$323,$L280,Y$2),0))</f>
        <v>0</v>
      </c>
      <c r="AL280" s="259">
        <f>IF(AND(NOT(_incrementaisPassadas),
      OR(
       AND(_semanaAtual&gt;Prevs!O$6,_tipo="Semanal"),
       AND(_mes&gt;AL$2,_tipo="Mensal")
      )), 0,
IF($G280&gt;0,INDEX($O$4:$Z$323,$G280,Z$2),0)+IF($H280&gt;0,INDEX($O$4:$Z$323,$H280,Z$2),0)+IF($I280&gt;0,INDEX($O$4:$Z$323,$I280,Z$2),0)+IF($J280&gt;0,INDEX($O$4:$Z$323,$J280,Z$2),0)+IF($K280&gt;0,INDEX($O$4:$Z$323,$K280,Z$2),0)+IF($L280&gt;0,INDEX($O$4:$Z$323,$L280,Z$2),0))</f>
        <v>0</v>
      </c>
      <c r="AM280" s="113">
        <f t="shared" si="48"/>
        <v>143</v>
      </c>
      <c r="AN280">
        <f t="shared" si="49"/>
        <v>209</v>
      </c>
      <c r="AO280">
        <f t="shared" si="50"/>
        <v>320</v>
      </c>
      <c r="AP280">
        <f t="shared" si="51"/>
        <v>404</v>
      </c>
      <c r="AQ280">
        <f t="shared" si="52"/>
        <v>386</v>
      </c>
      <c r="AR280">
        <f t="shared" si="53"/>
        <v>266</v>
      </c>
      <c r="AS280">
        <f t="shared" si="54"/>
        <v>197</v>
      </c>
      <c r="AT280">
        <f t="shared" si="55"/>
        <v>149</v>
      </c>
      <c r="AU280">
        <f t="shared" si="56"/>
        <v>129</v>
      </c>
      <c r="AV280">
        <f t="shared" si="57"/>
        <v>115</v>
      </c>
      <c r="AW280">
        <f t="shared" si="58"/>
        <v>115</v>
      </c>
      <c r="AX280">
        <f t="shared" si="59"/>
        <v>118</v>
      </c>
    </row>
    <row r="281" spans="1:55" hidden="1" x14ac:dyDescent="0.25">
      <c r="A281" s="113">
        <v>278</v>
      </c>
      <c r="B281" s="176" t="s">
        <v>661</v>
      </c>
      <c r="C281" s="113">
        <v>1931</v>
      </c>
      <c r="D281" s="113">
        <v>2013</v>
      </c>
      <c r="E281" s="177" t="s">
        <v>14</v>
      </c>
      <c r="F281" s="177" t="s">
        <v>421</v>
      </c>
      <c r="G281" s="357"/>
      <c r="N281" s="113">
        <f>MATCH(A281,Entrada!$A$53:$A$372,0)</f>
        <v>278</v>
      </c>
      <c r="O281">
        <f>IF(NOT(ISNA($N281)),INDEX(Entrada!$C$53:$N$372,$N281,O$2),0)</f>
        <v>305</v>
      </c>
      <c r="P281">
        <f>IF(NOT(ISNA($N281)),INDEX(Entrada!$C$53:$N$372,$N281,P$2),0)</f>
        <v>343</v>
      </c>
      <c r="Q281">
        <f>IF(NOT(ISNA($N281)),INDEX(Entrada!$C$53:$N$372,$N281,Q$2),0)</f>
        <v>323</v>
      </c>
      <c r="R281">
        <f>IF(NOT(ISNA($N281)),INDEX(Entrada!$C$53:$N$372,$N281,R$2),0)</f>
        <v>215</v>
      </c>
      <c r="S281">
        <f>IF(NOT(ISNA($N281)),INDEX(Entrada!$C$53:$N$372,$N281,S$2),0)</f>
        <v>122</v>
      </c>
      <c r="T281">
        <f>IF(NOT(ISNA($N281)),INDEX(Entrada!$C$53:$N$372,$N281,T$2),0)</f>
        <v>92</v>
      </c>
      <c r="U281">
        <f>IF(NOT(ISNA($N281)),INDEX(Entrada!$C$53:$N$372,$N281,U$2),0)</f>
        <v>77</v>
      </c>
      <c r="V281" s="192">
        <f>IF(NOT(ISNA($N281)),INDEX(Entrada!$C$53:$N$372,$N281,V$2),0)</f>
        <v>69</v>
      </c>
      <c r="W281" s="192">
        <f>IF(NOT(ISNA($N281)),INDEX(Entrada!$C$53:$N$372,$N281,W$2),0)</f>
        <v>70</v>
      </c>
      <c r="X281" s="192">
        <f>IF(NOT(ISNA($N281)),INDEX(Entrada!$C$53:$N$372,$N281,X$2),0)</f>
        <v>94</v>
      </c>
      <c r="Y281" s="192">
        <f>IF(NOT(ISNA($N281)),INDEX(Entrada!$C$53:$N$372,$N281,Y$2),0)</f>
        <v>131</v>
      </c>
      <c r="Z281" s="192">
        <f>IF(NOT(ISNA($N281)),INDEX(Entrada!$C$53:$N$372,$N281,Z$2),0)</f>
        <v>207</v>
      </c>
      <c r="AA281" s="259">
        <f>IF(AND(NOT(_incrementaisPassadas),
      OR(
       AND(_semanaAtual&gt;Prevs!D$6,_tipo="Semanal"),
       AND(_mes&gt;AA$2,_tipo="Mensal")
      )), 0,
IF($G281&gt;0,INDEX($O$4:$Z$323,$G281,O$2),0)+IF($H281&gt;0,INDEX($O$4:$Z$323,$H281,O$2),0)+IF($I281&gt;0,INDEX($O$4:$Z$323,$I281,O$2),0)+IF($J281&gt;0,INDEX($O$4:$Z$323,$J281,O$2),0)+IF($K281&gt;0,INDEX($O$4:$Z$323,$K281,O$2),0)+IF($L281&gt;0,INDEX($O$4:$Z$323,$L281,O$2),0))</f>
        <v>0</v>
      </c>
      <c r="AB281" s="259">
        <f>IF(AND(NOT(_incrementaisPassadas),
      OR(
       AND(_semanaAtual&gt;Prevs!E$6,_tipo="Semanal"),
       AND(_mes&gt;AB$2,_tipo="Mensal")
      )), 0,
IF($G281&gt;0,INDEX($O$4:$Z$323,$G281,P$2),0)+IF($H281&gt;0,INDEX($O$4:$Z$323,$H281,P$2),0)+IF($I281&gt;0,INDEX($O$4:$Z$323,$I281,P$2),0)+IF($J281&gt;0,INDEX($O$4:$Z$323,$J281,P$2),0)+IF($K281&gt;0,INDEX($O$4:$Z$323,$K281,P$2),0)+IF($L281&gt;0,INDEX($O$4:$Z$323,$L281,P$2),0))</f>
        <v>0</v>
      </c>
      <c r="AC281" s="259">
        <f>IF(AND(NOT(_incrementaisPassadas),
      OR(
       AND(_semanaAtual&gt;Prevs!F$6,_tipo="Semanal"),
       AND(_mes&gt;AC$2,_tipo="Mensal")
      )), 0,
IF($G281&gt;0,INDEX($O$4:$Z$323,$G281,Q$2),0)+IF($H281&gt;0,INDEX($O$4:$Z$323,$H281,Q$2),0)+IF($I281&gt;0,INDEX($O$4:$Z$323,$I281,Q$2),0)+IF($J281&gt;0,INDEX($O$4:$Z$323,$J281,Q$2),0)+IF($K281&gt;0,INDEX($O$4:$Z$323,$K281,Q$2),0)+IF($L281&gt;0,INDEX($O$4:$Z$323,$L281,Q$2),0))</f>
        <v>0</v>
      </c>
      <c r="AD281" s="259">
        <f>IF(AND(NOT(_incrementaisPassadas),
      OR(
       AND(_semanaAtual&gt;Prevs!G$6,_tipo="Semanal"),
       AND(_mes&gt;AD$2,_tipo="Mensal")
      )), 0,
IF($G281&gt;0,INDEX($O$4:$Z$323,$G281,R$2),0)+IF($H281&gt;0,INDEX($O$4:$Z$323,$H281,R$2),0)+IF($I281&gt;0,INDEX($O$4:$Z$323,$I281,R$2),0)+IF($J281&gt;0,INDEX($O$4:$Z$323,$J281,R$2),0)+IF($K281&gt;0,INDEX($O$4:$Z$323,$K281,R$2),0)+IF($L281&gt;0,INDEX($O$4:$Z$323,$L281,R$2),0))</f>
        <v>0</v>
      </c>
      <c r="AE281" s="259">
        <f>IF(AND(NOT(_incrementaisPassadas),
      OR(
       AND(_semanaAtual&gt;Prevs!H$6,_tipo="Semanal"),
       AND(_mes&gt;AE$2,_tipo="Mensal")
      )), 0,
IF($G281&gt;0,INDEX($O$4:$Z$323,$G281,S$2),0)+IF($H281&gt;0,INDEX($O$4:$Z$323,$H281,S$2),0)+IF($I281&gt;0,INDEX($O$4:$Z$323,$I281,S$2),0)+IF($J281&gt;0,INDEX($O$4:$Z$323,$J281,S$2),0)+IF($K281&gt;0,INDEX($O$4:$Z$323,$K281,S$2),0)+IF($L281&gt;0,INDEX($O$4:$Z$323,$L281,S$2),0))</f>
        <v>0</v>
      </c>
      <c r="AF281" s="259">
        <f>IF(AND(NOT(_incrementaisPassadas),
      OR(
       AND(_semanaAtual&gt;Prevs!I$6,_tipo="Semanal"),
       AND(_mes&gt;AF$2,_tipo="Mensal")
      )), 0,
IF($G281&gt;0,INDEX($O$4:$Z$323,$G281,T$2),0)+IF($H281&gt;0,INDEX($O$4:$Z$323,$H281,T$2),0)+IF($I281&gt;0,INDEX($O$4:$Z$323,$I281,T$2),0)+IF($J281&gt;0,INDEX($O$4:$Z$323,$J281,T$2),0)+IF($K281&gt;0,INDEX($O$4:$Z$323,$K281,T$2),0)+IF($L281&gt;0,INDEX($O$4:$Z$323,$L281,T$2),0))</f>
        <v>0</v>
      </c>
      <c r="AG281" s="259">
        <f>IF(AND(NOT(_incrementaisPassadas),
      OR(
       AND(_semanaAtual&gt;Prevs!J$6,_tipo="Semanal"),
       AND(_mes&gt;AG$2,_tipo="Mensal")
      )), 0,
IF($G281&gt;0,INDEX($O$4:$Z$323,$G281,U$2),0)+IF($H281&gt;0,INDEX($O$4:$Z$323,$H281,U$2),0)+IF($I281&gt;0,INDEX($O$4:$Z$323,$I281,U$2),0)+IF($J281&gt;0,INDEX($O$4:$Z$323,$J281,U$2),0)+IF($K281&gt;0,INDEX($O$4:$Z$323,$K281,U$2),0)+IF($L281&gt;0,INDEX($O$4:$Z$323,$L281,U$2),0))</f>
        <v>0</v>
      </c>
      <c r="AH281" s="259">
        <f>IF(AND(NOT(_incrementaisPassadas),
      OR(
       AND(_semanaAtual&gt;Prevs!K$6,_tipo="Semanal"),
       AND(_mes&gt;AH$2,_tipo="Mensal")
      )), 0,
IF($G281&gt;0,INDEX($O$4:$Z$323,$G281,V$2),0)+IF($H281&gt;0,INDEX($O$4:$Z$323,$H281,V$2),0)+IF($I281&gt;0,INDEX($O$4:$Z$323,$I281,V$2),0)+IF($J281&gt;0,INDEX($O$4:$Z$323,$J281,V$2),0)+IF($K281&gt;0,INDEX($O$4:$Z$323,$K281,V$2),0)+IF($L281&gt;0,INDEX($O$4:$Z$323,$L281,V$2),0))</f>
        <v>0</v>
      </c>
      <c r="AI281" s="259">
        <f>IF(AND(NOT(_incrementaisPassadas),
      OR(
       AND(_semanaAtual&gt;Prevs!L$6,_tipo="Semanal"),
       AND(_mes&gt;AI$2,_tipo="Mensal")
      )), 0,
IF($G281&gt;0,INDEX($O$4:$Z$323,$G281,W$2),0)+IF($H281&gt;0,INDEX($O$4:$Z$323,$H281,W$2),0)+IF($I281&gt;0,INDEX($O$4:$Z$323,$I281,W$2),0)+IF($J281&gt;0,INDEX($O$4:$Z$323,$J281,W$2),0)+IF($K281&gt;0,INDEX($O$4:$Z$323,$K281,W$2),0)+IF($L281&gt;0,INDEX($O$4:$Z$323,$L281,W$2),0))</f>
        <v>0</v>
      </c>
      <c r="AJ281" s="259">
        <f>IF(AND(NOT(_incrementaisPassadas),
      OR(
       AND(_semanaAtual&gt;Prevs!M$6,_tipo="Semanal"),
       AND(_mes&gt;AJ$2,_tipo="Mensal")
      )), 0,
IF($G281&gt;0,INDEX($O$4:$Z$323,$G281,X$2),0)+IF($H281&gt;0,INDEX($O$4:$Z$323,$H281,X$2),0)+IF($I281&gt;0,INDEX($O$4:$Z$323,$I281,X$2),0)+IF($J281&gt;0,INDEX($O$4:$Z$323,$J281,X$2),0)+IF($K281&gt;0,INDEX($O$4:$Z$323,$K281,X$2),0)+IF($L281&gt;0,INDEX($O$4:$Z$323,$L281,X$2),0))</f>
        <v>0</v>
      </c>
      <c r="AK281" s="259">
        <f>IF(AND(NOT(_incrementaisPassadas),
      OR(
       AND(_semanaAtual&gt;Prevs!N$6,_tipo="Semanal"),
       AND(_mes&gt;AK$2,_tipo="Mensal")
      )), 0,
IF($G281&gt;0,INDEX($O$4:$Z$323,$G281,Y$2),0)+IF($H281&gt;0,INDEX($O$4:$Z$323,$H281,Y$2),0)+IF($I281&gt;0,INDEX($O$4:$Z$323,$I281,Y$2),0)+IF($J281&gt;0,INDEX($O$4:$Z$323,$J281,Y$2),0)+IF($K281&gt;0,INDEX($O$4:$Z$323,$K281,Y$2),0)+IF($L281&gt;0,INDEX($O$4:$Z$323,$L281,Y$2),0))</f>
        <v>0</v>
      </c>
      <c r="AL281" s="259">
        <f>IF(AND(NOT(_incrementaisPassadas),
      OR(
       AND(_semanaAtual&gt;Prevs!O$6,_tipo="Semanal"),
       AND(_mes&gt;AL$2,_tipo="Mensal")
      )), 0,
IF($G281&gt;0,INDEX($O$4:$Z$323,$G281,Z$2),0)+IF($H281&gt;0,INDEX($O$4:$Z$323,$H281,Z$2),0)+IF($I281&gt;0,INDEX($O$4:$Z$323,$I281,Z$2),0)+IF($J281&gt;0,INDEX($O$4:$Z$323,$J281,Z$2),0)+IF($K281&gt;0,INDEX($O$4:$Z$323,$K281,Z$2),0)+IF($L281&gt;0,INDEX($O$4:$Z$323,$L281,Z$2),0))</f>
        <v>0</v>
      </c>
      <c r="AM281" s="113">
        <f t="shared" si="48"/>
        <v>305</v>
      </c>
      <c r="AN281">
        <f t="shared" si="49"/>
        <v>343</v>
      </c>
      <c r="AO281">
        <f t="shared" si="50"/>
        <v>323</v>
      </c>
      <c r="AP281">
        <f t="shared" si="51"/>
        <v>215</v>
      </c>
      <c r="AQ281">
        <f t="shared" si="52"/>
        <v>122</v>
      </c>
      <c r="AR281">
        <f t="shared" si="53"/>
        <v>92</v>
      </c>
      <c r="AS281">
        <f t="shared" si="54"/>
        <v>77</v>
      </c>
      <c r="AT281">
        <f t="shared" si="55"/>
        <v>69</v>
      </c>
      <c r="AU281">
        <f t="shared" si="56"/>
        <v>70</v>
      </c>
      <c r="AV281">
        <f t="shared" si="57"/>
        <v>94</v>
      </c>
      <c r="AW281">
        <f t="shared" si="58"/>
        <v>131</v>
      </c>
      <c r="AX281">
        <f t="shared" si="59"/>
        <v>207</v>
      </c>
    </row>
    <row r="282" spans="1:55" hidden="1" x14ac:dyDescent="0.25">
      <c r="A282" s="113">
        <v>279</v>
      </c>
      <c r="B282" s="176" t="s">
        <v>662</v>
      </c>
      <c r="C282" s="113">
        <v>1931</v>
      </c>
      <c r="D282" s="113">
        <v>2013</v>
      </c>
      <c r="E282" s="177" t="s">
        <v>710</v>
      </c>
      <c r="F282" s="177" t="s">
        <v>422</v>
      </c>
      <c r="G282" s="357"/>
      <c r="N282" s="113">
        <f>MATCH(A282,Entrada!$A$53:$A$372,0)</f>
        <v>279</v>
      </c>
      <c r="O282">
        <f>IF(NOT(ISNA($N282)),INDEX(Entrada!$C$53:$N$372,$N282,O$2),0)</f>
        <v>478</v>
      </c>
      <c r="P282">
        <f>IF(NOT(ISNA($N282)),INDEX(Entrada!$C$53:$N$372,$N282,P$2),0)</f>
        <v>741</v>
      </c>
      <c r="Q282">
        <f>IF(NOT(ISNA($N282)),INDEX(Entrada!$C$53:$N$372,$N282,Q$2),0)</f>
        <v>844</v>
      </c>
      <c r="R282">
        <f>IF(NOT(ISNA($N282)),INDEX(Entrada!$C$53:$N$372,$N282,R$2),0)</f>
        <v>758</v>
      </c>
      <c r="S282">
        <f>IF(NOT(ISNA($N282)),INDEX(Entrada!$C$53:$N$372,$N282,S$2),0)</f>
        <v>464</v>
      </c>
      <c r="T282">
        <f>IF(NOT(ISNA($N282)),INDEX(Entrada!$C$53:$N$372,$N282,T$2),0)</f>
        <v>244</v>
      </c>
      <c r="U282">
        <f>IF(NOT(ISNA($N282)),INDEX(Entrada!$C$53:$N$372,$N282,U$2),0)</f>
        <v>143</v>
      </c>
      <c r="V282" s="192">
        <f>IF(NOT(ISNA($N282)),INDEX(Entrada!$C$53:$N$372,$N282,V$2),0)</f>
        <v>88</v>
      </c>
      <c r="W282" s="192">
        <f>IF(NOT(ISNA($N282)),INDEX(Entrada!$C$53:$N$372,$N282,W$2),0)</f>
        <v>62</v>
      </c>
      <c r="X282" s="192">
        <f>IF(NOT(ISNA($N282)),INDEX(Entrada!$C$53:$N$372,$N282,X$2),0)</f>
        <v>61</v>
      </c>
      <c r="Y282" s="192">
        <f>IF(NOT(ISNA($N282)),INDEX(Entrada!$C$53:$N$372,$N282,Y$2),0)</f>
        <v>118</v>
      </c>
      <c r="Z282" s="192">
        <f>IF(NOT(ISNA($N282)),INDEX(Entrada!$C$53:$N$372,$N282,Z$2),0)</f>
        <v>243</v>
      </c>
      <c r="AA282" s="259">
        <f>IF(AND(NOT(_incrementaisPassadas),
      OR(
       AND(_semanaAtual&gt;Prevs!D$6,_tipo="Semanal"),
       AND(_mes&gt;AA$2,_tipo="Mensal")
      )), 0,
IF($G282&gt;0,INDEX($O$4:$Z$323,$G282,O$2),0)+IF($H282&gt;0,INDEX($O$4:$Z$323,$H282,O$2),0)+IF($I282&gt;0,INDEX($O$4:$Z$323,$I282,O$2),0)+IF($J282&gt;0,INDEX($O$4:$Z$323,$J282,O$2),0)+IF($K282&gt;0,INDEX($O$4:$Z$323,$K282,O$2),0)+IF($L282&gt;0,INDEX($O$4:$Z$323,$L282,O$2),0))</f>
        <v>0</v>
      </c>
      <c r="AB282" s="259">
        <f>IF(AND(NOT(_incrementaisPassadas),
      OR(
       AND(_semanaAtual&gt;Prevs!E$6,_tipo="Semanal"),
       AND(_mes&gt;AB$2,_tipo="Mensal")
      )), 0,
IF($G282&gt;0,INDEX($O$4:$Z$323,$G282,P$2),0)+IF($H282&gt;0,INDEX($O$4:$Z$323,$H282,P$2),0)+IF($I282&gt;0,INDEX($O$4:$Z$323,$I282,P$2),0)+IF($J282&gt;0,INDEX($O$4:$Z$323,$J282,P$2),0)+IF($K282&gt;0,INDEX($O$4:$Z$323,$K282,P$2),0)+IF($L282&gt;0,INDEX($O$4:$Z$323,$L282,P$2),0))</f>
        <v>0</v>
      </c>
      <c r="AC282" s="259">
        <f>IF(AND(NOT(_incrementaisPassadas),
      OR(
       AND(_semanaAtual&gt;Prevs!F$6,_tipo="Semanal"),
       AND(_mes&gt;AC$2,_tipo="Mensal")
      )), 0,
IF($G282&gt;0,INDEX($O$4:$Z$323,$G282,Q$2),0)+IF($H282&gt;0,INDEX($O$4:$Z$323,$H282,Q$2),0)+IF($I282&gt;0,INDEX($O$4:$Z$323,$I282,Q$2),0)+IF($J282&gt;0,INDEX($O$4:$Z$323,$J282,Q$2),0)+IF($K282&gt;0,INDEX($O$4:$Z$323,$K282,Q$2),0)+IF($L282&gt;0,INDEX($O$4:$Z$323,$L282,Q$2),0))</f>
        <v>0</v>
      </c>
      <c r="AD282" s="259">
        <f>IF(AND(NOT(_incrementaisPassadas),
      OR(
       AND(_semanaAtual&gt;Prevs!G$6,_tipo="Semanal"),
       AND(_mes&gt;AD$2,_tipo="Mensal")
      )), 0,
IF($G282&gt;0,INDEX($O$4:$Z$323,$G282,R$2),0)+IF($H282&gt;0,INDEX($O$4:$Z$323,$H282,R$2),0)+IF($I282&gt;0,INDEX($O$4:$Z$323,$I282,R$2),0)+IF($J282&gt;0,INDEX($O$4:$Z$323,$J282,R$2),0)+IF($K282&gt;0,INDEX($O$4:$Z$323,$K282,R$2),0)+IF($L282&gt;0,INDEX($O$4:$Z$323,$L282,R$2),0))</f>
        <v>0</v>
      </c>
      <c r="AE282" s="259">
        <f>IF(AND(NOT(_incrementaisPassadas),
      OR(
       AND(_semanaAtual&gt;Prevs!H$6,_tipo="Semanal"),
       AND(_mes&gt;AE$2,_tipo="Mensal")
      )), 0,
IF($G282&gt;0,INDEX($O$4:$Z$323,$G282,S$2),0)+IF($H282&gt;0,INDEX($O$4:$Z$323,$H282,S$2),0)+IF($I282&gt;0,INDEX($O$4:$Z$323,$I282,S$2),0)+IF($J282&gt;0,INDEX($O$4:$Z$323,$J282,S$2),0)+IF($K282&gt;0,INDEX($O$4:$Z$323,$K282,S$2),0)+IF($L282&gt;0,INDEX($O$4:$Z$323,$L282,S$2),0))</f>
        <v>0</v>
      </c>
      <c r="AF282" s="259">
        <f>IF(AND(NOT(_incrementaisPassadas),
      OR(
       AND(_semanaAtual&gt;Prevs!I$6,_tipo="Semanal"),
       AND(_mes&gt;AF$2,_tipo="Mensal")
      )), 0,
IF($G282&gt;0,INDEX($O$4:$Z$323,$G282,T$2),0)+IF($H282&gt;0,INDEX($O$4:$Z$323,$H282,T$2),0)+IF($I282&gt;0,INDEX($O$4:$Z$323,$I282,T$2),0)+IF($J282&gt;0,INDEX($O$4:$Z$323,$J282,T$2),0)+IF($K282&gt;0,INDEX($O$4:$Z$323,$K282,T$2),0)+IF($L282&gt;0,INDEX($O$4:$Z$323,$L282,T$2),0))</f>
        <v>0</v>
      </c>
      <c r="AG282" s="259">
        <f>IF(AND(NOT(_incrementaisPassadas),
      OR(
       AND(_semanaAtual&gt;Prevs!J$6,_tipo="Semanal"),
       AND(_mes&gt;AG$2,_tipo="Mensal")
      )), 0,
IF($G282&gt;0,INDEX($O$4:$Z$323,$G282,U$2),0)+IF($H282&gt;0,INDEX($O$4:$Z$323,$H282,U$2),0)+IF($I282&gt;0,INDEX($O$4:$Z$323,$I282,U$2),0)+IF($J282&gt;0,INDEX($O$4:$Z$323,$J282,U$2),0)+IF($K282&gt;0,INDEX($O$4:$Z$323,$K282,U$2),0)+IF($L282&gt;0,INDEX($O$4:$Z$323,$L282,U$2),0))</f>
        <v>0</v>
      </c>
      <c r="AH282" s="259">
        <f>IF(AND(NOT(_incrementaisPassadas),
      OR(
       AND(_semanaAtual&gt;Prevs!K$6,_tipo="Semanal"),
       AND(_mes&gt;AH$2,_tipo="Mensal")
      )), 0,
IF($G282&gt;0,INDEX($O$4:$Z$323,$G282,V$2),0)+IF($H282&gt;0,INDEX($O$4:$Z$323,$H282,V$2),0)+IF($I282&gt;0,INDEX($O$4:$Z$323,$I282,V$2),0)+IF($J282&gt;0,INDEX($O$4:$Z$323,$J282,V$2),0)+IF($K282&gt;0,INDEX($O$4:$Z$323,$K282,V$2),0)+IF($L282&gt;0,INDEX($O$4:$Z$323,$L282,V$2),0))</f>
        <v>0</v>
      </c>
      <c r="AI282" s="259">
        <f>IF(AND(NOT(_incrementaisPassadas),
      OR(
       AND(_semanaAtual&gt;Prevs!L$6,_tipo="Semanal"),
       AND(_mes&gt;AI$2,_tipo="Mensal")
      )), 0,
IF($G282&gt;0,INDEX($O$4:$Z$323,$G282,W$2),0)+IF($H282&gt;0,INDEX($O$4:$Z$323,$H282,W$2),0)+IF($I282&gt;0,INDEX($O$4:$Z$323,$I282,W$2),0)+IF($J282&gt;0,INDEX($O$4:$Z$323,$J282,W$2),0)+IF($K282&gt;0,INDEX($O$4:$Z$323,$K282,W$2),0)+IF($L282&gt;0,INDEX($O$4:$Z$323,$L282,W$2),0))</f>
        <v>0</v>
      </c>
      <c r="AJ282" s="259">
        <f>IF(AND(NOT(_incrementaisPassadas),
      OR(
       AND(_semanaAtual&gt;Prevs!M$6,_tipo="Semanal"),
       AND(_mes&gt;AJ$2,_tipo="Mensal")
      )), 0,
IF($G282&gt;0,INDEX($O$4:$Z$323,$G282,X$2),0)+IF($H282&gt;0,INDEX($O$4:$Z$323,$H282,X$2),0)+IF($I282&gt;0,INDEX($O$4:$Z$323,$I282,X$2),0)+IF($J282&gt;0,INDEX($O$4:$Z$323,$J282,X$2),0)+IF($K282&gt;0,INDEX($O$4:$Z$323,$K282,X$2),0)+IF($L282&gt;0,INDEX($O$4:$Z$323,$L282,X$2),0))</f>
        <v>0</v>
      </c>
      <c r="AK282" s="259">
        <f>IF(AND(NOT(_incrementaisPassadas),
      OR(
       AND(_semanaAtual&gt;Prevs!N$6,_tipo="Semanal"),
       AND(_mes&gt;AK$2,_tipo="Mensal")
      )), 0,
IF($G282&gt;0,INDEX($O$4:$Z$323,$G282,Y$2),0)+IF($H282&gt;0,INDEX($O$4:$Z$323,$H282,Y$2),0)+IF($I282&gt;0,INDEX($O$4:$Z$323,$I282,Y$2),0)+IF($J282&gt;0,INDEX($O$4:$Z$323,$J282,Y$2),0)+IF($K282&gt;0,INDEX($O$4:$Z$323,$K282,Y$2),0)+IF($L282&gt;0,INDEX($O$4:$Z$323,$L282,Y$2),0))</f>
        <v>0</v>
      </c>
      <c r="AL282" s="259">
        <f>IF(AND(NOT(_incrementaisPassadas),
      OR(
       AND(_semanaAtual&gt;Prevs!O$6,_tipo="Semanal"),
       AND(_mes&gt;AL$2,_tipo="Mensal")
      )), 0,
IF($G282&gt;0,INDEX($O$4:$Z$323,$G282,Z$2),0)+IF($H282&gt;0,INDEX($O$4:$Z$323,$H282,Z$2),0)+IF($I282&gt;0,INDEX($O$4:$Z$323,$I282,Z$2),0)+IF($J282&gt;0,INDEX($O$4:$Z$323,$J282,Z$2),0)+IF($K282&gt;0,INDEX($O$4:$Z$323,$K282,Z$2),0)+IF($L282&gt;0,INDEX($O$4:$Z$323,$L282,Z$2),0))</f>
        <v>0</v>
      </c>
      <c r="AM282" s="113">
        <f t="shared" si="48"/>
        <v>478</v>
      </c>
      <c r="AN282">
        <f t="shared" si="49"/>
        <v>741</v>
      </c>
      <c r="AO282">
        <f t="shared" si="50"/>
        <v>844</v>
      </c>
      <c r="AP282">
        <f t="shared" si="51"/>
        <v>758</v>
      </c>
      <c r="AQ282">
        <f t="shared" si="52"/>
        <v>464</v>
      </c>
      <c r="AR282">
        <f t="shared" si="53"/>
        <v>244</v>
      </c>
      <c r="AS282">
        <f t="shared" si="54"/>
        <v>143</v>
      </c>
      <c r="AT282">
        <f t="shared" si="55"/>
        <v>88</v>
      </c>
      <c r="AU282">
        <f t="shared" si="56"/>
        <v>62</v>
      </c>
      <c r="AV282">
        <f t="shared" si="57"/>
        <v>61</v>
      </c>
      <c r="AW282">
        <f t="shared" si="58"/>
        <v>118</v>
      </c>
      <c r="AX282">
        <f t="shared" si="59"/>
        <v>243</v>
      </c>
    </row>
    <row r="283" spans="1:55" hidden="1" x14ac:dyDescent="0.25">
      <c r="A283" s="113">
        <v>280</v>
      </c>
      <c r="B283" s="176" t="s">
        <v>663</v>
      </c>
      <c r="C283" s="113">
        <v>1931</v>
      </c>
      <c r="D283" s="113">
        <v>2013</v>
      </c>
      <c r="E283" s="177" t="s">
        <v>289</v>
      </c>
      <c r="F283" s="177" t="s">
        <v>289</v>
      </c>
      <c r="G283" s="357"/>
      <c r="N283" s="113">
        <f>MATCH(A283,Entrada!$A$53:$A$372,0)</f>
        <v>280</v>
      </c>
      <c r="O283">
        <f>IF(NOT(ISNA($N283)),INDEX(Entrada!$C$53:$N$372,$N283,O$2),0)</f>
        <v>527</v>
      </c>
      <c r="P283">
        <f>IF(NOT(ISNA($N283)),INDEX(Entrada!$C$53:$N$372,$N283,P$2),0)</f>
        <v>996</v>
      </c>
      <c r="Q283">
        <f>IF(NOT(ISNA($N283)),INDEX(Entrada!$C$53:$N$372,$N283,Q$2),0)</f>
        <v>1519</v>
      </c>
      <c r="R283">
        <f>IF(NOT(ISNA($N283)),INDEX(Entrada!$C$53:$N$372,$N283,R$2),0)</f>
        <v>1876</v>
      </c>
      <c r="S283">
        <f>IF(NOT(ISNA($N283)),INDEX(Entrada!$C$53:$N$372,$N283,S$2),0)</f>
        <v>2014</v>
      </c>
      <c r="T283">
        <f>IF(NOT(ISNA($N283)),INDEX(Entrada!$C$53:$N$372,$N283,T$2),0)</f>
        <v>1584</v>
      </c>
      <c r="U283">
        <f>IF(NOT(ISNA($N283)),INDEX(Entrada!$C$53:$N$372,$N283,U$2),0)</f>
        <v>1172</v>
      </c>
      <c r="V283" s="192">
        <f>IF(NOT(ISNA($N283)),INDEX(Entrada!$C$53:$N$372,$N283,V$2),0)</f>
        <v>787</v>
      </c>
      <c r="W283" s="192">
        <f>IF(NOT(ISNA($N283)),INDEX(Entrada!$C$53:$N$372,$N283,W$2),0)</f>
        <v>455</v>
      </c>
      <c r="X283" s="192">
        <f>IF(NOT(ISNA($N283)),INDEX(Entrada!$C$53:$N$372,$N283,X$2),0)</f>
        <v>275</v>
      </c>
      <c r="Y283" s="192">
        <f>IF(NOT(ISNA($N283)),INDEX(Entrada!$C$53:$N$372,$N283,Y$2),0)</f>
        <v>196</v>
      </c>
      <c r="Z283" s="192">
        <f>IF(NOT(ISNA($N283)),INDEX(Entrada!$C$53:$N$372,$N283,Z$2),0)</f>
        <v>228</v>
      </c>
      <c r="AA283" s="259">
        <f>IF(AND(NOT(_incrementaisPassadas),
      OR(
       AND(_semanaAtual&gt;Prevs!D$6,_tipo="Semanal"),
       AND(_mes&gt;AA$2,_tipo="Mensal")
      )), 0,
IF($G283&gt;0,INDEX($O$4:$Z$323,$G283,O$2),0)+IF($H283&gt;0,INDEX($O$4:$Z$323,$H283,O$2),0)+IF($I283&gt;0,INDEX($O$4:$Z$323,$I283,O$2),0)+IF($J283&gt;0,INDEX($O$4:$Z$323,$J283,O$2),0)+IF($K283&gt;0,INDEX($O$4:$Z$323,$K283,O$2),0)+IF($L283&gt;0,INDEX($O$4:$Z$323,$L283,O$2),0))</f>
        <v>0</v>
      </c>
      <c r="AB283" s="259">
        <f>IF(AND(NOT(_incrementaisPassadas),
      OR(
       AND(_semanaAtual&gt;Prevs!E$6,_tipo="Semanal"),
       AND(_mes&gt;AB$2,_tipo="Mensal")
      )), 0,
IF($G283&gt;0,INDEX($O$4:$Z$323,$G283,P$2),0)+IF($H283&gt;0,INDEX($O$4:$Z$323,$H283,P$2),0)+IF($I283&gt;0,INDEX($O$4:$Z$323,$I283,P$2),0)+IF($J283&gt;0,INDEX($O$4:$Z$323,$J283,P$2),0)+IF($K283&gt;0,INDEX($O$4:$Z$323,$K283,P$2),0)+IF($L283&gt;0,INDEX($O$4:$Z$323,$L283,P$2),0))</f>
        <v>0</v>
      </c>
      <c r="AC283" s="259">
        <f>IF(AND(NOT(_incrementaisPassadas),
      OR(
       AND(_semanaAtual&gt;Prevs!F$6,_tipo="Semanal"),
       AND(_mes&gt;AC$2,_tipo="Mensal")
      )), 0,
IF($G283&gt;0,INDEX($O$4:$Z$323,$G283,Q$2),0)+IF($H283&gt;0,INDEX($O$4:$Z$323,$H283,Q$2),0)+IF($I283&gt;0,INDEX($O$4:$Z$323,$I283,Q$2),0)+IF($J283&gt;0,INDEX($O$4:$Z$323,$J283,Q$2),0)+IF($K283&gt;0,INDEX($O$4:$Z$323,$K283,Q$2),0)+IF($L283&gt;0,INDEX($O$4:$Z$323,$L283,Q$2),0))</f>
        <v>0</v>
      </c>
      <c r="AD283" s="259">
        <f>IF(AND(NOT(_incrementaisPassadas),
      OR(
       AND(_semanaAtual&gt;Prevs!G$6,_tipo="Semanal"),
       AND(_mes&gt;AD$2,_tipo="Mensal")
      )), 0,
IF($G283&gt;0,INDEX($O$4:$Z$323,$G283,R$2),0)+IF($H283&gt;0,INDEX($O$4:$Z$323,$H283,R$2),0)+IF($I283&gt;0,INDEX($O$4:$Z$323,$I283,R$2),0)+IF($J283&gt;0,INDEX($O$4:$Z$323,$J283,R$2),0)+IF($K283&gt;0,INDEX($O$4:$Z$323,$K283,R$2),0)+IF($L283&gt;0,INDEX($O$4:$Z$323,$L283,R$2),0))</f>
        <v>0</v>
      </c>
      <c r="AE283" s="259">
        <f>IF(AND(NOT(_incrementaisPassadas),
      OR(
       AND(_semanaAtual&gt;Prevs!H$6,_tipo="Semanal"),
       AND(_mes&gt;AE$2,_tipo="Mensal")
      )), 0,
IF($G283&gt;0,INDEX($O$4:$Z$323,$G283,S$2),0)+IF($H283&gt;0,INDEX($O$4:$Z$323,$H283,S$2),0)+IF($I283&gt;0,INDEX($O$4:$Z$323,$I283,S$2),0)+IF($J283&gt;0,INDEX($O$4:$Z$323,$J283,S$2),0)+IF($K283&gt;0,INDEX($O$4:$Z$323,$K283,S$2),0)+IF($L283&gt;0,INDEX($O$4:$Z$323,$L283,S$2),0))</f>
        <v>0</v>
      </c>
      <c r="AF283" s="259">
        <f>IF(AND(NOT(_incrementaisPassadas),
      OR(
       AND(_semanaAtual&gt;Prevs!I$6,_tipo="Semanal"),
       AND(_mes&gt;AF$2,_tipo="Mensal")
      )), 0,
IF($G283&gt;0,INDEX($O$4:$Z$323,$G283,T$2),0)+IF($H283&gt;0,INDEX($O$4:$Z$323,$H283,T$2),0)+IF($I283&gt;0,INDEX($O$4:$Z$323,$I283,T$2),0)+IF($J283&gt;0,INDEX($O$4:$Z$323,$J283,T$2),0)+IF($K283&gt;0,INDEX($O$4:$Z$323,$K283,T$2),0)+IF($L283&gt;0,INDEX($O$4:$Z$323,$L283,T$2),0))</f>
        <v>0</v>
      </c>
      <c r="AG283" s="259">
        <f>IF(AND(NOT(_incrementaisPassadas),
      OR(
       AND(_semanaAtual&gt;Prevs!J$6,_tipo="Semanal"),
       AND(_mes&gt;AG$2,_tipo="Mensal")
      )), 0,
IF($G283&gt;0,INDEX($O$4:$Z$323,$G283,U$2),0)+IF($H283&gt;0,INDEX($O$4:$Z$323,$H283,U$2),0)+IF($I283&gt;0,INDEX($O$4:$Z$323,$I283,U$2),0)+IF($J283&gt;0,INDEX($O$4:$Z$323,$J283,U$2),0)+IF($K283&gt;0,INDEX($O$4:$Z$323,$K283,U$2),0)+IF($L283&gt;0,INDEX($O$4:$Z$323,$L283,U$2),0))</f>
        <v>0</v>
      </c>
      <c r="AH283" s="259">
        <f>IF(AND(NOT(_incrementaisPassadas),
      OR(
       AND(_semanaAtual&gt;Prevs!K$6,_tipo="Semanal"),
       AND(_mes&gt;AH$2,_tipo="Mensal")
      )), 0,
IF($G283&gt;0,INDEX($O$4:$Z$323,$G283,V$2),0)+IF($H283&gt;0,INDEX($O$4:$Z$323,$H283,V$2),0)+IF($I283&gt;0,INDEX($O$4:$Z$323,$I283,V$2),0)+IF($J283&gt;0,INDEX($O$4:$Z$323,$J283,V$2),0)+IF($K283&gt;0,INDEX($O$4:$Z$323,$K283,V$2),0)+IF($L283&gt;0,INDEX($O$4:$Z$323,$L283,V$2),0))</f>
        <v>0</v>
      </c>
      <c r="AI283" s="259">
        <f>IF(AND(NOT(_incrementaisPassadas),
      OR(
       AND(_semanaAtual&gt;Prevs!L$6,_tipo="Semanal"),
       AND(_mes&gt;AI$2,_tipo="Mensal")
      )), 0,
IF($G283&gt;0,INDEX($O$4:$Z$323,$G283,W$2),0)+IF($H283&gt;0,INDEX($O$4:$Z$323,$H283,W$2),0)+IF($I283&gt;0,INDEX($O$4:$Z$323,$I283,W$2),0)+IF($J283&gt;0,INDEX($O$4:$Z$323,$J283,W$2),0)+IF($K283&gt;0,INDEX($O$4:$Z$323,$K283,W$2),0)+IF($L283&gt;0,INDEX($O$4:$Z$323,$L283,W$2),0))</f>
        <v>0</v>
      </c>
      <c r="AJ283" s="259">
        <f>IF(AND(NOT(_incrementaisPassadas),
      OR(
       AND(_semanaAtual&gt;Prevs!M$6,_tipo="Semanal"),
       AND(_mes&gt;AJ$2,_tipo="Mensal")
      )), 0,
IF($G283&gt;0,INDEX($O$4:$Z$323,$G283,X$2),0)+IF($H283&gt;0,INDEX($O$4:$Z$323,$H283,X$2),0)+IF($I283&gt;0,INDEX($O$4:$Z$323,$I283,X$2),0)+IF($J283&gt;0,INDEX($O$4:$Z$323,$J283,X$2),0)+IF($K283&gt;0,INDEX($O$4:$Z$323,$K283,X$2),0)+IF($L283&gt;0,INDEX($O$4:$Z$323,$L283,X$2),0))</f>
        <v>0</v>
      </c>
      <c r="AK283" s="259">
        <f>IF(AND(NOT(_incrementaisPassadas),
      OR(
       AND(_semanaAtual&gt;Prevs!N$6,_tipo="Semanal"),
       AND(_mes&gt;AK$2,_tipo="Mensal")
      )), 0,
IF($G283&gt;0,INDEX($O$4:$Z$323,$G283,Y$2),0)+IF($H283&gt;0,INDEX($O$4:$Z$323,$H283,Y$2),0)+IF($I283&gt;0,INDEX($O$4:$Z$323,$I283,Y$2),0)+IF($J283&gt;0,INDEX($O$4:$Z$323,$J283,Y$2),0)+IF($K283&gt;0,INDEX($O$4:$Z$323,$K283,Y$2),0)+IF($L283&gt;0,INDEX($O$4:$Z$323,$L283,Y$2),0))</f>
        <v>0</v>
      </c>
      <c r="AL283" s="259">
        <f>IF(AND(NOT(_incrementaisPassadas),
      OR(
       AND(_semanaAtual&gt;Prevs!O$6,_tipo="Semanal"),
       AND(_mes&gt;AL$2,_tipo="Mensal")
      )), 0,
IF($G283&gt;0,INDEX($O$4:$Z$323,$G283,Z$2),0)+IF($H283&gt;0,INDEX($O$4:$Z$323,$H283,Z$2),0)+IF($I283&gt;0,INDEX($O$4:$Z$323,$I283,Z$2),0)+IF($J283&gt;0,INDEX($O$4:$Z$323,$J283,Z$2),0)+IF($K283&gt;0,INDEX($O$4:$Z$323,$K283,Z$2),0)+IF($L283&gt;0,INDEX($O$4:$Z$323,$L283,Z$2),0))</f>
        <v>0</v>
      </c>
      <c r="AM283" s="113">
        <f t="shared" si="48"/>
        <v>527</v>
      </c>
      <c r="AN283">
        <f t="shared" si="49"/>
        <v>996</v>
      </c>
      <c r="AO283">
        <f t="shared" si="50"/>
        <v>1519</v>
      </c>
      <c r="AP283">
        <f t="shared" si="51"/>
        <v>1876</v>
      </c>
      <c r="AQ283">
        <f t="shared" si="52"/>
        <v>2014</v>
      </c>
      <c r="AR283">
        <f t="shared" si="53"/>
        <v>1584</v>
      </c>
      <c r="AS283">
        <f t="shared" si="54"/>
        <v>1172</v>
      </c>
      <c r="AT283">
        <f t="shared" si="55"/>
        <v>787</v>
      </c>
      <c r="AU283">
        <f t="shared" si="56"/>
        <v>455</v>
      </c>
      <c r="AV283">
        <f t="shared" si="57"/>
        <v>275</v>
      </c>
      <c r="AW283">
        <f t="shared" si="58"/>
        <v>196</v>
      </c>
      <c r="AX283">
        <f t="shared" si="59"/>
        <v>228</v>
      </c>
    </row>
    <row r="284" spans="1:55" hidden="1" x14ac:dyDescent="0.25">
      <c r="A284" s="113">
        <v>281</v>
      </c>
      <c r="B284" s="176" t="s">
        <v>664</v>
      </c>
      <c r="C284" s="113">
        <v>1931</v>
      </c>
      <c r="D284" s="113">
        <v>2013</v>
      </c>
      <c r="E284" s="177" t="s">
        <v>14</v>
      </c>
      <c r="F284" s="177" t="s">
        <v>424</v>
      </c>
      <c r="G284" s="357"/>
      <c r="N284" s="113">
        <f>MATCH(A284,Entrada!$A$53:$A$372,0)</f>
        <v>281</v>
      </c>
      <c r="O284">
        <f>IF(NOT(ISNA($N284)),INDEX(Entrada!$C$53:$N$372,$N284,O$2),0)</f>
        <v>86</v>
      </c>
      <c r="P284">
        <f>IF(NOT(ISNA($N284)),INDEX(Entrada!$C$53:$N$372,$N284,P$2),0)</f>
        <v>91</v>
      </c>
      <c r="Q284">
        <f>IF(NOT(ISNA($N284)),INDEX(Entrada!$C$53:$N$372,$N284,Q$2),0)</f>
        <v>92</v>
      </c>
      <c r="R284">
        <f>IF(NOT(ISNA($N284)),INDEX(Entrada!$C$53:$N$372,$N284,R$2),0)</f>
        <v>85</v>
      </c>
      <c r="S284">
        <f>IF(NOT(ISNA($N284)),INDEX(Entrada!$C$53:$N$372,$N284,S$2),0)</f>
        <v>77</v>
      </c>
      <c r="T284">
        <f>IF(NOT(ISNA($N284)),INDEX(Entrada!$C$53:$N$372,$N284,T$2),0)</f>
        <v>71</v>
      </c>
      <c r="U284">
        <f>IF(NOT(ISNA($N284)),INDEX(Entrada!$C$53:$N$372,$N284,U$2),0)</f>
        <v>67</v>
      </c>
      <c r="V284" s="192">
        <f>IF(NOT(ISNA($N284)),INDEX(Entrada!$C$53:$N$372,$N284,V$2),0)</f>
        <v>64</v>
      </c>
      <c r="W284" s="192">
        <f>IF(NOT(ISNA($N284)),INDEX(Entrada!$C$53:$N$372,$N284,W$2),0)</f>
        <v>63</v>
      </c>
      <c r="X284" s="192">
        <f>IF(NOT(ISNA($N284)),INDEX(Entrada!$C$53:$N$372,$N284,X$2),0)</f>
        <v>67</v>
      </c>
      <c r="Y284" s="192">
        <f>IF(NOT(ISNA($N284)),INDEX(Entrada!$C$53:$N$372,$N284,Y$2),0)</f>
        <v>72</v>
      </c>
      <c r="Z284" s="192">
        <f>IF(NOT(ISNA($N284)),INDEX(Entrada!$C$53:$N$372,$N284,Z$2),0)</f>
        <v>79</v>
      </c>
      <c r="AA284" s="259">
        <f>IF(AND(NOT(_incrementaisPassadas),
      OR(
       AND(_semanaAtual&gt;Prevs!D$6,_tipo="Semanal"),
       AND(_mes&gt;AA$2,_tipo="Mensal")
      )), 0,
IF($G284&gt;0,INDEX($O$4:$Z$323,$G284,O$2),0)+IF($H284&gt;0,INDEX($O$4:$Z$323,$H284,O$2),0)+IF($I284&gt;0,INDEX($O$4:$Z$323,$I284,O$2),0)+IF($J284&gt;0,INDEX($O$4:$Z$323,$J284,O$2),0)+IF($K284&gt;0,INDEX($O$4:$Z$323,$K284,O$2),0)+IF($L284&gt;0,INDEX($O$4:$Z$323,$L284,O$2),0))</f>
        <v>0</v>
      </c>
      <c r="AB284" s="259">
        <f>IF(AND(NOT(_incrementaisPassadas),
      OR(
       AND(_semanaAtual&gt;Prevs!E$6,_tipo="Semanal"),
       AND(_mes&gt;AB$2,_tipo="Mensal")
      )), 0,
IF($G284&gt;0,INDEX($O$4:$Z$323,$G284,P$2),0)+IF($H284&gt;0,INDEX($O$4:$Z$323,$H284,P$2),0)+IF($I284&gt;0,INDEX($O$4:$Z$323,$I284,P$2),0)+IF($J284&gt;0,INDEX($O$4:$Z$323,$J284,P$2),0)+IF($K284&gt;0,INDEX($O$4:$Z$323,$K284,P$2),0)+IF($L284&gt;0,INDEX($O$4:$Z$323,$L284,P$2),0))</f>
        <v>0</v>
      </c>
      <c r="AC284" s="259">
        <f>IF(AND(NOT(_incrementaisPassadas),
      OR(
       AND(_semanaAtual&gt;Prevs!F$6,_tipo="Semanal"),
       AND(_mes&gt;AC$2,_tipo="Mensal")
      )), 0,
IF($G284&gt;0,INDEX($O$4:$Z$323,$G284,Q$2),0)+IF($H284&gt;0,INDEX($O$4:$Z$323,$H284,Q$2),0)+IF($I284&gt;0,INDEX($O$4:$Z$323,$I284,Q$2),0)+IF($J284&gt;0,INDEX($O$4:$Z$323,$J284,Q$2),0)+IF($K284&gt;0,INDEX($O$4:$Z$323,$K284,Q$2),0)+IF($L284&gt;0,INDEX($O$4:$Z$323,$L284,Q$2),0))</f>
        <v>0</v>
      </c>
      <c r="AD284" s="259">
        <f>IF(AND(NOT(_incrementaisPassadas),
      OR(
       AND(_semanaAtual&gt;Prevs!G$6,_tipo="Semanal"),
       AND(_mes&gt;AD$2,_tipo="Mensal")
      )), 0,
IF($G284&gt;0,INDEX($O$4:$Z$323,$G284,R$2),0)+IF($H284&gt;0,INDEX($O$4:$Z$323,$H284,R$2),0)+IF($I284&gt;0,INDEX($O$4:$Z$323,$I284,R$2),0)+IF($J284&gt;0,INDEX($O$4:$Z$323,$J284,R$2),0)+IF($K284&gt;0,INDEX($O$4:$Z$323,$K284,R$2),0)+IF($L284&gt;0,INDEX($O$4:$Z$323,$L284,R$2),0))</f>
        <v>0</v>
      </c>
      <c r="AE284" s="259">
        <f>IF(AND(NOT(_incrementaisPassadas),
      OR(
       AND(_semanaAtual&gt;Prevs!H$6,_tipo="Semanal"),
       AND(_mes&gt;AE$2,_tipo="Mensal")
      )), 0,
IF($G284&gt;0,INDEX($O$4:$Z$323,$G284,S$2),0)+IF($H284&gt;0,INDEX($O$4:$Z$323,$H284,S$2),0)+IF($I284&gt;0,INDEX($O$4:$Z$323,$I284,S$2),0)+IF($J284&gt;0,INDEX($O$4:$Z$323,$J284,S$2),0)+IF($K284&gt;0,INDEX($O$4:$Z$323,$K284,S$2),0)+IF($L284&gt;0,INDEX($O$4:$Z$323,$L284,S$2),0))</f>
        <v>0</v>
      </c>
      <c r="AF284" s="259">
        <f>IF(AND(NOT(_incrementaisPassadas),
      OR(
       AND(_semanaAtual&gt;Prevs!I$6,_tipo="Semanal"),
       AND(_mes&gt;AF$2,_tipo="Mensal")
      )), 0,
IF($G284&gt;0,INDEX($O$4:$Z$323,$G284,T$2),0)+IF($H284&gt;0,INDEX($O$4:$Z$323,$H284,T$2),0)+IF($I284&gt;0,INDEX($O$4:$Z$323,$I284,T$2),0)+IF($J284&gt;0,INDEX($O$4:$Z$323,$J284,T$2),0)+IF($K284&gt;0,INDEX($O$4:$Z$323,$K284,T$2),0)+IF($L284&gt;0,INDEX($O$4:$Z$323,$L284,T$2),0))</f>
        <v>0</v>
      </c>
      <c r="AG284" s="259">
        <f>IF(AND(NOT(_incrementaisPassadas),
      OR(
       AND(_semanaAtual&gt;Prevs!J$6,_tipo="Semanal"),
       AND(_mes&gt;AG$2,_tipo="Mensal")
      )), 0,
IF($G284&gt;0,INDEX($O$4:$Z$323,$G284,U$2),0)+IF($H284&gt;0,INDEX($O$4:$Z$323,$H284,U$2),0)+IF($I284&gt;0,INDEX($O$4:$Z$323,$I284,U$2),0)+IF($J284&gt;0,INDEX($O$4:$Z$323,$J284,U$2),0)+IF($K284&gt;0,INDEX($O$4:$Z$323,$K284,U$2),0)+IF($L284&gt;0,INDEX($O$4:$Z$323,$L284,U$2),0))</f>
        <v>0</v>
      </c>
      <c r="AH284" s="259">
        <f>IF(AND(NOT(_incrementaisPassadas),
      OR(
       AND(_semanaAtual&gt;Prevs!K$6,_tipo="Semanal"),
       AND(_mes&gt;AH$2,_tipo="Mensal")
      )), 0,
IF($G284&gt;0,INDEX($O$4:$Z$323,$G284,V$2),0)+IF($H284&gt;0,INDEX($O$4:$Z$323,$H284,V$2),0)+IF($I284&gt;0,INDEX($O$4:$Z$323,$I284,V$2),0)+IF($J284&gt;0,INDEX($O$4:$Z$323,$J284,V$2),0)+IF($K284&gt;0,INDEX($O$4:$Z$323,$K284,V$2),0)+IF($L284&gt;0,INDEX($O$4:$Z$323,$L284,V$2),0))</f>
        <v>0</v>
      </c>
      <c r="AI284" s="259">
        <f>IF(AND(NOT(_incrementaisPassadas),
      OR(
       AND(_semanaAtual&gt;Prevs!L$6,_tipo="Semanal"),
       AND(_mes&gt;AI$2,_tipo="Mensal")
      )), 0,
IF($G284&gt;0,INDEX($O$4:$Z$323,$G284,W$2),0)+IF($H284&gt;0,INDEX($O$4:$Z$323,$H284,W$2),0)+IF($I284&gt;0,INDEX($O$4:$Z$323,$I284,W$2),0)+IF($J284&gt;0,INDEX($O$4:$Z$323,$J284,W$2),0)+IF($K284&gt;0,INDEX($O$4:$Z$323,$K284,W$2),0)+IF($L284&gt;0,INDEX($O$4:$Z$323,$L284,W$2),0))</f>
        <v>0</v>
      </c>
      <c r="AJ284" s="259">
        <f>IF(AND(NOT(_incrementaisPassadas),
      OR(
       AND(_semanaAtual&gt;Prevs!M$6,_tipo="Semanal"),
       AND(_mes&gt;AJ$2,_tipo="Mensal")
      )), 0,
IF($G284&gt;0,INDEX($O$4:$Z$323,$G284,X$2),0)+IF($H284&gt;0,INDEX($O$4:$Z$323,$H284,X$2),0)+IF($I284&gt;0,INDEX($O$4:$Z$323,$I284,X$2),0)+IF($J284&gt;0,INDEX($O$4:$Z$323,$J284,X$2),0)+IF($K284&gt;0,INDEX($O$4:$Z$323,$K284,X$2),0)+IF($L284&gt;0,INDEX($O$4:$Z$323,$L284,X$2),0))</f>
        <v>0</v>
      </c>
      <c r="AK284" s="259">
        <f>IF(AND(NOT(_incrementaisPassadas),
      OR(
       AND(_semanaAtual&gt;Prevs!N$6,_tipo="Semanal"),
       AND(_mes&gt;AK$2,_tipo="Mensal")
      )), 0,
IF($G284&gt;0,INDEX($O$4:$Z$323,$G284,Y$2),0)+IF($H284&gt;0,INDEX($O$4:$Z$323,$H284,Y$2),0)+IF($I284&gt;0,INDEX($O$4:$Z$323,$I284,Y$2),0)+IF($J284&gt;0,INDEX($O$4:$Z$323,$J284,Y$2),0)+IF($K284&gt;0,INDEX($O$4:$Z$323,$K284,Y$2),0)+IF($L284&gt;0,INDEX($O$4:$Z$323,$L284,Y$2),0))</f>
        <v>0</v>
      </c>
      <c r="AL284" s="259">
        <f>IF(AND(NOT(_incrementaisPassadas),
      OR(
       AND(_semanaAtual&gt;Prevs!O$6,_tipo="Semanal"),
       AND(_mes&gt;AL$2,_tipo="Mensal")
      )), 0,
IF($G284&gt;0,INDEX($O$4:$Z$323,$G284,Z$2),0)+IF($H284&gt;0,INDEX($O$4:$Z$323,$H284,Z$2),0)+IF($I284&gt;0,INDEX($O$4:$Z$323,$I284,Z$2),0)+IF($J284&gt;0,INDEX($O$4:$Z$323,$J284,Z$2),0)+IF($K284&gt;0,INDEX($O$4:$Z$323,$K284,Z$2),0)+IF($L284&gt;0,INDEX($O$4:$Z$323,$L284,Z$2),0))</f>
        <v>0</v>
      </c>
      <c r="AM284" s="113">
        <f t="shared" si="48"/>
        <v>86</v>
      </c>
      <c r="AN284">
        <f t="shared" si="49"/>
        <v>91</v>
      </c>
      <c r="AO284">
        <f t="shared" si="50"/>
        <v>92</v>
      </c>
      <c r="AP284">
        <f t="shared" si="51"/>
        <v>85</v>
      </c>
      <c r="AQ284">
        <f t="shared" si="52"/>
        <v>77</v>
      </c>
      <c r="AR284">
        <f t="shared" si="53"/>
        <v>71</v>
      </c>
      <c r="AS284">
        <f t="shared" si="54"/>
        <v>67</v>
      </c>
      <c r="AT284">
        <f t="shared" si="55"/>
        <v>64</v>
      </c>
      <c r="AU284">
        <f t="shared" si="56"/>
        <v>63</v>
      </c>
      <c r="AV284">
        <f t="shared" si="57"/>
        <v>67</v>
      </c>
      <c r="AW284">
        <f t="shared" si="58"/>
        <v>72</v>
      </c>
      <c r="AX284">
        <f t="shared" si="59"/>
        <v>79</v>
      </c>
    </row>
    <row r="285" spans="1:55" hidden="1" x14ac:dyDescent="0.25">
      <c r="A285" s="113">
        <v>282</v>
      </c>
      <c r="B285" s="176" t="s">
        <v>665</v>
      </c>
      <c r="C285" s="113">
        <v>1931</v>
      </c>
      <c r="D285" s="113">
        <v>2013</v>
      </c>
      <c r="E285" s="177" t="s">
        <v>686</v>
      </c>
      <c r="F285" s="177" t="s">
        <v>686</v>
      </c>
      <c r="G285" s="357"/>
      <c r="N285" s="113">
        <f>MATCH(A285,Entrada!$A$53:$A$372,0)</f>
        <v>282</v>
      </c>
      <c r="O285">
        <f>IF(NOT(ISNA($N285)),INDEX(Entrada!$C$53:$N$372,$N285,O$2),0)</f>
        <v>99</v>
      </c>
      <c r="P285">
        <f>IF(NOT(ISNA($N285)),INDEX(Entrada!$C$53:$N$372,$N285,P$2),0)</f>
        <v>105</v>
      </c>
      <c r="Q285">
        <f>IF(NOT(ISNA($N285)),INDEX(Entrada!$C$53:$N$372,$N285,Q$2),0)</f>
        <v>106</v>
      </c>
      <c r="R285">
        <f>IF(NOT(ISNA($N285)),INDEX(Entrada!$C$53:$N$372,$N285,R$2),0)</f>
        <v>90</v>
      </c>
      <c r="S285">
        <f>IF(NOT(ISNA($N285)),INDEX(Entrada!$C$53:$N$372,$N285,S$2),0)</f>
        <v>74</v>
      </c>
      <c r="T285">
        <f>IF(NOT(ISNA($N285)),INDEX(Entrada!$C$53:$N$372,$N285,T$2),0)</f>
        <v>66</v>
      </c>
      <c r="U285">
        <f>IF(NOT(ISNA($N285)),INDEX(Entrada!$C$53:$N$372,$N285,U$2),0)</f>
        <v>60</v>
      </c>
      <c r="V285" s="192">
        <f>IF(NOT(ISNA($N285)),INDEX(Entrada!$C$53:$N$372,$N285,V$2),0)</f>
        <v>56</v>
      </c>
      <c r="W285" s="192">
        <f>IF(NOT(ISNA($N285)),INDEX(Entrada!$C$53:$N$372,$N285,W$2),0)</f>
        <v>57</v>
      </c>
      <c r="X285" s="192">
        <f>IF(NOT(ISNA($N285)),INDEX(Entrada!$C$53:$N$372,$N285,X$2),0)</f>
        <v>62</v>
      </c>
      <c r="Y285" s="192">
        <f>IF(NOT(ISNA($N285)),INDEX(Entrada!$C$53:$N$372,$N285,Y$2),0)</f>
        <v>71</v>
      </c>
      <c r="Z285" s="192">
        <f>IF(NOT(ISNA($N285)),INDEX(Entrada!$C$53:$N$372,$N285,Z$2),0)</f>
        <v>86</v>
      </c>
      <c r="AA285" s="259">
        <f>IF(AND(NOT(_incrementaisPassadas),
      OR(
       AND(_semanaAtual&gt;Prevs!D$6,_tipo="Semanal"),
       AND(_mes&gt;AA$2,_tipo="Mensal")
      )), 0,
IF($G285&gt;0,INDEX($O$4:$Z$323,$G285,O$2),0)+IF($H285&gt;0,INDEX($O$4:$Z$323,$H285,O$2),0)+IF($I285&gt;0,INDEX($O$4:$Z$323,$I285,O$2),0)+IF($J285&gt;0,INDEX($O$4:$Z$323,$J285,O$2),0)+IF($K285&gt;0,INDEX($O$4:$Z$323,$K285,O$2),0)+IF($L285&gt;0,INDEX($O$4:$Z$323,$L285,O$2),0))</f>
        <v>0</v>
      </c>
      <c r="AB285" s="259">
        <f>IF(AND(NOT(_incrementaisPassadas),
      OR(
       AND(_semanaAtual&gt;Prevs!E$6,_tipo="Semanal"),
       AND(_mes&gt;AB$2,_tipo="Mensal")
      )), 0,
IF($G285&gt;0,INDEX($O$4:$Z$323,$G285,P$2),0)+IF($H285&gt;0,INDEX($O$4:$Z$323,$H285,P$2),0)+IF($I285&gt;0,INDEX($O$4:$Z$323,$I285,P$2),0)+IF($J285&gt;0,INDEX($O$4:$Z$323,$J285,P$2),0)+IF($K285&gt;0,INDEX($O$4:$Z$323,$K285,P$2),0)+IF($L285&gt;0,INDEX($O$4:$Z$323,$L285,P$2),0))</f>
        <v>0</v>
      </c>
      <c r="AC285" s="259">
        <f>IF(AND(NOT(_incrementaisPassadas),
      OR(
       AND(_semanaAtual&gt;Prevs!F$6,_tipo="Semanal"),
       AND(_mes&gt;AC$2,_tipo="Mensal")
      )), 0,
IF($G285&gt;0,INDEX($O$4:$Z$323,$G285,Q$2),0)+IF($H285&gt;0,INDEX($O$4:$Z$323,$H285,Q$2),0)+IF($I285&gt;0,INDEX($O$4:$Z$323,$I285,Q$2),0)+IF($J285&gt;0,INDEX($O$4:$Z$323,$J285,Q$2),0)+IF($K285&gt;0,INDEX($O$4:$Z$323,$K285,Q$2),0)+IF($L285&gt;0,INDEX($O$4:$Z$323,$L285,Q$2),0))</f>
        <v>0</v>
      </c>
      <c r="AD285" s="259">
        <f>IF(AND(NOT(_incrementaisPassadas),
      OR(
       AND(_semanaAtual&gt;Prevs!G$6,_tipo="Semanal"),
       AND(_mes&gt;AD$2,_tipo="Mensal")
      )), 0,
IF($G285&gt;0,INDEX($O$4:$Z$323,$G285,R$2),0)+IF($H285&gt;0,INDEX($O$4:$Z$323,$H285,R$2),0)+IF($I285&gt;0,INDEX($O$4:$Z$323,$I285,R$2),0)+IF($J285&gt;0,INDEX($O$4:$Z$323,$J285,R$2),0)+IF($K285&gt;0,INDEX($O$4:$Z$323,$K285,R$2),0)+IF($L285&gt;0,INDEX($O$4:$Z$323,$L285,R$2),0))</f>
        <v>0</v>
      </c>
      <c r="AE285" s="259">
        <f>IF(AND(NOT(_incrementaisPassadas),
      OR(
       AND(_semanaAtual&gt;Prevs!H$6,_tipo="Semanal"),
       AND(_mes&gt;AE$2,_tipo="Mensal")
      )), 0,
IF($G285&gt;0,INDEX($O$4:$Z$323,$G285,S$2),0)+IF($H285&gt;0,INDEX($O$4:$Z$323,$H285,S$2),0)+IF($I285&gt;0,INDEX($O$4:$Z$323,$I285,S$2),0)+IF($J285&gt;0,INDEX($O$4:$Z$323,$J285,S$2),0)+IF($K285&gt;0,INDEX($O$4:$Z$323,$K285,S$2),0)+IF($L285&gt;0,INDEX($O$4:$Z$323,$L285,S$2),0))</f>
        <v>0</v>
      </c>
      <c r="AF285" s="259">
        <f>IF(AND(NOT(_incrementaisPassadas),
      OR(
       AND(_semanaAtual&gt;Prevs!I$6,_tipo="Semanal"),
       AND(_mes&gt;AF$2,_tipo="Mensal")
      )), 0,
IF($G285&gt;0,INDEX($O$4:$Z$323,$G285,T$2),0)+IF($H285&gt;0,INDEX($O$4:$Z$323,$H285,T$2),0)+IF($I285&gt;0,INDEX($O$4:$Z$323,$I285,T$2),0)+IF($J285&gt;0,INDEX($O$4:$Z$323,$J285,T$2),0)+IF($K285&gt;0,INDEX($O$4:$Z$323,$K285,T$2),0)+IF($L285&gt;0,INDEX($O$4:$Z$323,$L285,T$2),0))</f>
        <v>0</v>
      </c>
      <c r="AG285" s="259">
        <f>IF(AND(NOT(_incrementaisPassadas),
      OR(
       AND(_semanaAtual&gt;Prevs!J$6,_tipo="Semanal"),
       AND(_mes&gt;AG$2,_tipo="Mensal")
      )), 0,
IF($G285&gt;0,INDEX($O$4:$Z$323,$G285,U$2),0)+IF($H285&gt;0,INDEX($O$4:$Z$323,$H285,U$2),0)+IF($I285&gt;0,INDEX($O$4:$Z$323,$I285,U$2),0)+IF($J285&gt;0,INDEX($O$4:$Z$323,$J285,U$2),0)+IF($K285&gt;0,INDEX($O$4:$Z$323,$K285,U$2),0)+IF($L285&gt;0,INDEX($O$4:$Z$323,$L285,U$2),0))</f>
        <v>0</v>
      </c>
      <c r="AH285" s="259">
        <f>IF(AND(NOT(_incrementaisPassadas),
      OR(
       AND(_semanaAtual&gt;Prevs!K$6,_tipo="Semanal"),
       AND(_mes&gt;AH$2,_tipo="Mensal")
      )), 0,
IF($G285&gt;0,INDEX($O$4:$Z$323,$G285,V$2),0)+IF($H285&gt;0,INDEX($O$4:$Z$323,$H285,V$2),0)+IF($I285&gt;0,INDEX($O$4:$Z$323,$I285,V$2),0)+IF($J285&gt;0,INDEX($O$4:$Z$323,$J285,V$2),0)+IF($K285&gt;0,INDEX($O$4:$Z$323,$K285,V$2),0)+IF($L285&gt;0,INDEX($O$4:$Z$323,$L285,V$2),0))</f>
        <v>0</v>
      </c>
      <c r="AI285" s="259">
        <f>IF(AND(NOT(_incrementaisPassadas),
      OR(
       AND(_semanaAtual&gt;Prevs!L$6,_tipo="Semanal"),
       AND(_mes&gt;AI$2,_tipo="Mensal")
      )), 0,
IF($G285&gt;0,INDEX($O$4:$Z$323,$G285,W$2),0)+IF($H285&gt;0,INDEX($O$4:$Z$323,$H285,W$2),0)+IF($I285&gt;0,INDEX($O$4:$Z$323,$I285,W$2),0)+IF($J285&gt;0,INDEX($O$4:$Z$323,$J285,W$2),0)+IF($K285&gt;0,INDEX($O$4:$Z$323,$K285,W$2),0)+IF($L285&gt;0,INDEX($O$4:$Z$323,$L285,W$2),0))</f>
        <v>0</v>
      </c>
      <c r="AJ285" s="259">
        <f>IF(AND(NOT(_incrementaisPassadas),
      OR(
       AND(_semanaAtual&gt;Prevs!M$6,_tipo="Semanal"),
       AND(_mes&gt;AJ$2,_tipo="Mensal")
      )), 0,
IF($G285&gt;0,INDEX($O$4:$Z$323,$G285,X$2),0)+IF($H285&gt;0,INDEX($O$4:$Z$323,$H285,X$2),0)+IF($I285&gt;0,INDEX($O$4:$Z$323,$I285,X$2),0)+IF($J285&gt;0,INDEX($O$4:$Z$323,$J285,X$2),0)+IF($K285&gt;0,INDEX($O$4:$Z$323,$K285,X$2),0)+IF($L285&gt;0,INDEX($O$4:$Z$323,$L285,X$2),0))</f>
        <v>0</v>
      </c>
      <c r="AK285" s="259">
        <f>IF(AND(NOT(_incrementaisPassadas),
      OR(
       AND(_semanaAtual&gt;Prevs!N$6,_tipo="Semanal"),
       AND(_mes&gt;AK$2,_tipo="Mensal")
      )), 0,
IF($G285&gt;0,INDEX($O$4:$Z$323,$G285,Y$2),0)+IF($H285&gt;0,INDEX($O$4:$Z$323,$H285,Y$2),0)+IF($I285&gt;0,INDEX($O$4:$Z$323,$I285,Y$2),0)+IF($J285&gt;0,INDEX($O$4:$Z$323,$J285,Y$2),0)+IF($K285&gt;0,INDEX($O$4:$Z$323,$K285,Y$2),0)+IF($L285&gt;0,INDEX($O$4:$Z$323,$L285,Y$2),0))</f>
        <v>0</v>
      </c>
      <c r="AL285" s="259">
        <f>IF(AND(NOT(_incrementaisPassadas),
      OR(
       AND(_semanaAtual&gt;Prevs!O$6,_tipo="Semanal"),
       AND(_mes&gt;AL$2,_tipo="Mensal")
      )), 0,
IF($G285&gt;0,INDEX($O$4:$Z$323,$G285,Z$2),0)+IF($H285&gt;0,INDEX($O$4:$Z$323,$H285,Z$2),0)+IF($I285&gt;0,INDEX($O$4:$Z$323,$I285,Z$2),0)+IF($J285&gt;0,INDEX($O$4:$Z$323,$J285,Z$2),0)+IF($K285&gt;0,INDEX($O$4:$Z$323,$K285,Z$2),0)+IF($L285&gt;0,INDEX($O$4:$Z$323,$L285,Z$2),0))</f>
        <v>0</v>
      </c>
      <c r="AM285" s="113">
        <f t="shared" si="48"/>
        <v>99</v>
      </c>
      <c r="AN285">
        <f t="shared" si="49"/>
        <v>105</v>
      </c>
      <c r="AO285">
        <f t="shared" si="50"/>
        <v>106</v>
      </c>
      <c r="AP285">
        <f t="shared" si="51"/>
        <v>90</v>
      </c>
      <c r="AQ285">
        <f t="shared" si="52"/>
        <v>74</v>
      </c>
      <c r="AR285">
        <f t="shared" si="53"/>
        <v>66</v>
      </c>
      <c r="AS285">
        <f t="shared" si="54"/>
        <v>60</v>
      </c>
      <c r="AT285">
        <f t="shared" si="55"/>
        <v>56</v>
      </c>
      <c r="AU285">
        <f t="shared" si="56"/>
        <v>57</v>
      </c>
      <c r="AV285">
        <f t="shared" si="57"/>
        <v>62</v>
      </c>
      <c r="AW285">
        <f t="shared" si="58"/>
        <v>71</v>
      </c>
      <c r="AX285">
        <f t="shared" si="59"/>
        <v>86</v>
      </c>
    </row>
    <row r="286" spans="1:55" hidden="1" x14ac:dyDescent="0.25">
      <c r="A286" s="113">
        <v>283</v>
      </c>
      <c r="B286" s="176" t="s">
        <v>263</v>
      </c>
      <c r="C286" s="113">
        <v>1931</v>
      </c>
      <c r="D286" s="113">
        <v>2013</v>
      </c>
      <c r="E286" s="177" t="s">
        <v>12</v>
      </c>
      <c r="F286" s="177" t="s">
        <v>12</v>
      </c>
      <c r="G286" s="357"/>
      <c r="N286" s="113">
        <f>MATCH(A286,Entrada!$A$53:$A$372,0)</f>
        <v>283</v>
      </c>
      <c r="O286">
        <f>IF(NOT(ISNA($N286)),INDEX(Entrada!$C$53:$N$372,$N286,O$2),0)</f>
        <v>174</v>
      </c>
      <c r="P286">
        <f>IF(NOT(ISNA($N286)),INDEX(Entrada!$C$53:$N$372,$N286,P$2),0)</f>
        <v>121</v>
      </c>
      <c r="Q286">
        <f>IF(NOT(ISNA($N286)),INDEX(Entrada!$C$53:$N$372,$N286,Q$2),0)</f>
        <v>119</v>
      </c>
      <c r="R286">
        <f>IF(NOT(ISNA($N286)),INDEX(Entrada!$C$53:$N$372,$N286,R$2),0)</f>
        <v>105</v>
      </c>
      <c r="S286">
        <f>IF(NOT(ISNA($N286)),INDEX(Entrada!$C$53:$N$372,$N286,S$2),0)</f>
        <v>72</v>
      </c>
      <c r="T286">
        <f>IF(NOT(ISNA($N286)),INDEX(Entrada!$C$53:$N$372,$N286,T$2),0)</f>
        <v>61</v>
      </c>
      <c r="U286">
        <f>IF(NOT(ISNA($N286)),INDEX(Entrada!$C$53:$N$372,$N286,U$2),0)</f>
        <v>59</v>
      </c>
      <c r="V286" s="192">
        <f>IF(NOT(ISNA($N286)),INDEX(Entrada!$C$53:$N$372,$N286,V$2),0)</f>
        <v>50</v>
      </c>
      <c r="W286" s="192">
        <f>IF(NOT(ISNA($N286)),INDEX(Entrada!$C$53:$N$372,$N286,W$2),0)</f>
        <v>44</v>
      </c>
      <c r="X286" s="192">
        <f>IF(NOT(ISNA($N286)),INDEX(Entrada!$C$53:$N$372,$N286,X$2),0)</f>
        <v>61</v>
      </c>
      <c r="Y286" s="192">
        <f>IF(NOT(ISNA($N286)),INDEX(Entrada!$C$53:$N$372,$N286,Y$2),0)</f>
        <v>121</v>
      </c>
      <c r="Z286" s="192">
        <f>IF(NOT(ISNA($N286)),INDEX(Entrada!$C$53:$N$372,$N286,Z$2),0)</f>
        <v>180</v>
      </c>
      <c r="AA286" s="259">
        <f>IF(AND(NOT(_incrementaisPassadas),
      OR(
       AND(_semanaAtual&gt;Prevs!D$6,_tipo="Semanal"),
       AND(_mes&gt;AA$2,_tipo="Mensal")
      )), 0,
IF($G286&gt;0,INDEX($O$4:$Z$323,$G286,O$2),0)+IF($H286&gt;0,INDEX($O$4:$Z$323,$H286,O$2),0)+IF($I286&gt;0,INDEX($O$4:$Z$323,$I286,O$2),0)+IF($J286&gt;0,INDEX($O$4:$Z$323,$J286,O$2),0)+IF($K286&gt;0,INDEX($O$4:$Z$323,$K286,O$2),0)+IF($L286&gt;0,INDEX($O$4:$Z$323,$L286,O$2),0))</f>
        <v>0</v>
      </c>
      <c r="AB286" s="259">
        <f>IF(AND(NOT(_incrementaisPassadas),
      OR(
       AND(_semanaAtual&gt;Prevs!E$6,_tipo="Semanal"),
       AND(_mes&gt;AB$2,_tipo="Mensal")
      )), 0,
IF($G286&gt;0,INDEX($O$4:$Z$323,$G286,P$2),0)+IF($H286&gt;0,INDEX($O$4:$Z$323,$H286,P$2),0)+IF($I286&gt;0,INDEX($O$4:$Z$323,$I286,P$2),0)+IF($J286&gt;0,INDEX($O$4:$Z$323,$J286,P$2),0)+IF($K286&gt;0,INDEX($O$4:$Z$323,$K286,P$2),0)+IF($L286&gt;0,INDEX($O$4:$Z$323,$L286,P$2),0))</f>
        <v>0</v>
      </c>
      <c r="AC286" s="259">
        <f>IF(AND(NOT(_incrementaisPassadas),
      OR(
       AND(_semanaAtual&gt;Prevs!F$6,_tipo="Semanal"),
       AND(_mes&gt;AC$2,_tipo="Mensal")
      )), 0,
IF($G286&gt;0,INDEX($O$4:$Z$323,$G286,Q$2),0)+IF($H286&gt;0,INDEX($O$4:$Z$323,$H286,Q$2),0)+IF($I286&gt;0,INDEX($O$4:$Z$323,$I286,Q$2),0)+IF($J286&gt;0,INDEX($O$4:$Z$323,$J286,Q$2),0)+IF($K286&gt;0,INDEX($O$4:$Z$323,$K286,Q$2),0)+IF($L286&gt;0,INDEX($O$4:$Z$323,$L286,Q$2),0))</f>
        <v>0</v>
      </c>
      <c r="AD286" s="259">
        <f>IF(AND(NOT(_incrementaisPassadas),
      OR(
       AND(_semanaAtual&gt;Prevs!G$6,_tipo="Semanal"),
       AND(_mes&gt;AD$2,_tipo="Mensal")
      )), 0,
IF($G286&gt;0,INDEX($O$4:$Z$323,$G286,R$2),0)+IF($H286&gt;0,INDEX($O$4:$Z$323,$H286,R$2),0)+IF($I286&gt;0,INDEX($O$4:$Z$323,$I286,R$2),0)+IF($J286&gt;0,INDEX($O$4:$Z$323,$J286,R$2),0)+IF($K286&gt;0,INDEX($O$4:$Z$323,$K286,R$2),0)+IF($L286&gt;0,INDEX($O$4:$Z$323,$L286,R$2),0))</f>
        <v>0</v>
      </c>
      <c r="AE286" s="259">
        <f>IF(AND(NOT(_incrementaisPassadas),
      OR(
       AND(_semanaAtual&gt;Prevs!H$6,_tipo="Semanal"),
       AND(_mes&gt;AE$2,_tipo="Mensal")
      )), 0,
IF($G286&gt;0,INDEX($O$4:$Z$323,$G286,S$2),0)+IF($H286&gt;0,INDEX($O$4:$Z$323,$H286,S$2),0)+IF($I286&gt;0,INDEX($O$4:$Z$323,$I286,S$2),0)+IF($J286&gt;0,INDEX($O$4:$Z$323,$J286,S$2),0)+IF($K286&gt;0,INDEX($O$4:$Z$323,$K286,S$2),0)+IF($L286&gt;0,INDEX($O$4:$Z$323,$L286,S$2),0))</f>
        <v>0</v>
      </c>
      <c r="AF286" s="259">
        <f>IF(AND(NOT(_incrementaisPassadas),
      OR(
       AND(_semanaAtual&gt;Prevs!I$6,_tipo="Semanal"),
       AND(_mes&gt;AF$2,_tipo="Mensal")
      )), 0,
IF($G286&gt;0,INDEX($O$4:$Z$323,$G286,T$2),0)+IF($H286&gt;0,INDEX($O$4:$Z$323,$H286,T$2),0)+IF($I286&gt;0,INDEX($O$4:$Z$323,$I286,T$2),0)+IF($J286&gt;0,INDEX($O$4:$Z$323,$J286,T$2),0)+IF($K286&gt;0,INDEX($O$4:$Z$323,$K286,T$2),0)+IF($L286&gt;0,INDEX($O$4:$Z$323,$L286,T$2),0))</f>
        <v>0</v>
      </c>
      <c r="AG286" s="259">
        <f>IF(AND(NOT(_incrementaisPassadas),
      OR(
       AND(_semanaAtual&gt;Prevs!J$6,_tipo="Semanal"),
       AND(_mes&gt;AG$2,_tipo="Mensal")
      )), 0,
IF($G286&gt;0,INDEX($O$4:$Z$323,$G286,U$2),0)+IF($H286&gt;0,INDEX($O$4:$Z$323,$H286,U$2),0)+IF($I286&gt;0,INDEX($O$4:$Z$323,$I286,U$2),0)+IF($J286&gt;0,INDEX($O$4:$Z$323,$J286,U$2),0)+IF($K286&gt;0,INDEX($O$4:$Z$323,$K286,U$2),0)+IF($L286&gt;0,INDEX($O$4:$Z$323,$L286,U$2),0))</f>
        <v>0</v>
      </c>
      <c r="AH286" s="259">
        <f>IF(AND(NOT(_incrementaisPassadas),
      OR(
       AND(_semanaAtual&gt;Prevs!K$6,_tipo="Semanal"),
       AND(_mes&gt;AH$2,_tipo="Mensal")
      )), 0,
IF($G286&gt;0,INDEX($O$4:$Z$323,$G286,V$2),0)+IF($H286&gt;0,INDEX($O$4:$Z$323,$H286,V$2),0)+IF($I286&gt;0,INDEX($O$4:$Z$323,$I286,V$2),0)+IF($J286&gt;0,INDEX($O$4:$Z$323,$J286,V$2),0)+IF($K286&gt;0,INDEX($O$4:$Z$323,$K286,V$2),0)+IF($L286&gt;0,INDEX($O$4:$Z$323,$L286,V$2),0))</f>
        <v>0</v>
      </c>
      <c r="AI286" s="259">
        <f>IF(AND(NOT(_incrementaisPassadas),
      OR(
       AND(_semanaAtual&gt;Prevs!L$6,_tipo="Semanal"),
       AND(_mes&gt;AI$2,_tipo="Mensal")
      )), 0,
IF($G286&gt;0,INDEX($O$4:$Z$323,$G286,W$2),0)+IF($H286&gt;0,INDEX($O$4:$Z$323,$H286,W$2),0)+IF($I286&gt;0,INDEX($O$4:$Z$323,$I286,W$2),0)+IF($J286&gt;0,INDEX($O$4:$Z$323,$J286,W$2),0)+IF($K286&gt;0,INDEX($O$4:$Z$323,$K286,W$2),0)+IF($L286&gt;0,INDEX($O$4:$Z$323,$L286,W$2),0))</f>
        <v>0</v>
      </c>
      <c r="AJ286" s="259">
        <f>IF(AND(NOT(_incrementaisPassadas),
      OR(
       AND(_semanaAtual&gt;Prevs!M$6,_tipo="Semanal"),
       AND(_mes&gt;AJ$2,_tipo="Mensal")
      )), 0,
IF($G286&gt;0,INDEX($O$4:$Z$323,$G286,X$2),0)+IF($H286&gt;0,INDEX($O$4:$Z$323,$H286,X$2),0)+IF($I286&gt;0,INDEX($O$4:$Z$323,$I286,X$2),0)+IF($J286&gt;0,INDEX($O$4:$Z$323,$J286,X$2),0)+IF($K286&gt;0,INDEX($O$4:$Z$323,$K286,X$2),0)+IF($L286&gt;0,INDEX($O$4:$Z$323,$L286,X$2),0))</f>
        <v>0</v>
      </c>
      <c r="AK286" s="259">
        <f>IF(AND(NOT(_incrementaisPassadas),
      OR(
       AND(_semanaAtual&gt;Prevs!N$6,_tipo="Semanal"),
       AND(_mes&gt;AK$2,_tipo="Mensal")
      )), 0,
IF($G286&gt;0,INDEX($O$4:$Z$323,$G286,Y$2),0)+IF($H286&gt;0,INDEX($O$4:$Z$323,$H286,Y$2),0)+IF($I286&gt;0,INDEX($O$4:$Z$323,$I286,Y$2),0)+IF($J286&gt;0,INDEX($O$4:$Z$323,$J286,Y$2),0)+IF($K286&gt;0,INDEX($O$4:$Z$323,$K286,Y$2),0)+IF($L286&gt;0,INDEX($O$4:$Z$323,$L286,Y$2),0))</f>
        <v>0</v>
      </c>
      <c r="AL286" s="259">
        <f>IF(AND(NOT(_incrementaisPassadas),
      OR(
       AND(_semanaAtual&gt;Prevs!O$6,_tipo="Semanal"),
       AND(_mes&gt;AL$2,_tipo="Mensal")
      )), 0,
IF($G286&gt;0,INDEX($O$4:$Z$323,$G286,Z$2),0)+IF($H286&gt;0,INDEX($O$4:$Z$323,$H286,Z$2),0)+IF($I286&gt;0,INDEX($O$4:$Z$323,$I286,Z$2),0)+IF($J286&gt;0,INDEX($O$4:$Z$323,$J286,Z$2),0)+IF($K286&gt;0,INDEX($O$4:$Z$323,$K286,Z$2),0)+IF($L286&gt;0,INDEX($O$4:$Z$323,$L286,Z$2),0))</f>
        <v>0</v>
      </c>
      <c r="AM286" s="113">
        <f t="shared" si="48"/>
        <v>174</v>
      </c>
      <c r="AN286">
        <f t="shared" si="49"/>
        <v>121</v>
      </c>
      <c r="AO286">
        <f t="shared" si="50"/>
        <v>119</v>
      </c>
      <c r="AP286">
        <f t="shared" si="51"/>
        <v>105</v>
      </c>
      <c r="AQ286">
        <f t="shared" si="52"/>
        <v>72</v>
      </c>
      <c r="AR286">
        <f t="shared" si="53"/>
        <v>61</v>
      </c>
      <c r="AS286">
        <f t="shared" si="54"/>
        <v>59</v>
      </c>
      <c r="AT286">
        <f t="shared" si="55"/>
        <v>50</v>
      </c>
      <c r="AU286">
        <f t="shared" si="56"/>
        <v>44</v>
      </c>
      <c r="AV286">
        <f t="shared" si="57"/>
        <v>61</v>
      </c>
      <c r="AW286">
        <f t="shared" si="58"/>
        <v>121</v>
      </c>
      <c r="AX286">
        <f t="shared" si="59"/>
        <v>180</v>
      </c>
    </row>
    <row r="287" spans="1:55" hidden="1" x14ac:dyDescent="0.25">
      <c r="A287" s="113">
        <v>284</v>
      </c>
      <c r="B287" s="176" t="s">
        <v>666</v>
      </c>
      <c r="C287" s="113">
        <v>1931</v>
      </c>
      <c r="D287" s="113">
        <v>2013</v>
      </c>
      <c r="E287" s="177" t="s">
        <v>16</v>
      </c>
      <c r="F287" s="177" t="s">
        <v>426</v>
      </c>
      <c r="G287" s="357"/>
      <c r="H287" s="333"/>
      <c r="N287" s="113">
        <f>MATCH(A287,Entrada!$A$53:$A$372,0)</f>
        <v>284</v>
      </c>
      <c r="O287">
        <f>IF(NOT(ISNA($N287)),INDEX(Entrada!$C$53:$N$372,$N287,O$2),0)</f>
        <v>168</v>
      </c>
      <c r="P287">
        <f>IF(NOT(ISNA($N287)),INDEX(Entrada!$C$53:$N$372,$N287,P$2),0)</f>
        <v>212</v>
      </c>
      <c r="Q287">
        <f>IF(NOT(ISNA($N287)),INDEX(Entrada!$C$53:$N$372,$N287,Q$2),0)</f>
        <v>164</v>
      </c>
      <c r="R287">
        <f>IF(NOT(ISNA($N287)),INDEX(Entrada!$C$53:$N$372,$N287,R$2),0)</f>
        <v>183</v>
      </c>
      <c r="S287">
        <f>IF(NOT(ISNA($N287)),INDEX(Entrada!$C$53:$N$372,$N287,S$2),0)</f>
        <v>248</v>
      </c>
      <c r="T287">
        <f>IF(NOT(ISNA($N287)),INDEX(Entrada!$C$53:$N$372,$N287,T$2),0)</f>
        <v>332</v>
      </c>
      <c r="U287">
        <f>IF(NOT(ISNA($N287)),INDEX(Entrada!$C$53:$N$372,$N287,U$2),0)</f>
        <v>429</v>
      </c>
      <c r="V287" s="192">
        <f>IF(NOT(ISNA($N287)),INDEX(Entrada!$C$53:$N$372,$N287,V$2),0)</f>
        <v>431</v>
      </c>
      <c r="W287" s="192">
        <f>IF(NOT(ISNA($N287)),INDEX(Entrada!$C$53:$N$372,$N287,W$2),0)</f>
        <v>487</v>
      </c>
      <c r="X287" s="192">
        <f>IF(NOT(ISNA($N287)),INDEX(Entrada!$C$53:$N$372,$N287,X$2),0)</f>
        <v>417</v>
      </c>
      <c r="Y287" s="192">
        <f>IF(NOT(ISNA($N287)),INDEX(Entrada!$C$53:$N$372,$N287,Y$2),0)</f>
        <v>235</v>
      </c>
      <c r="Z287" s="192">
        <f>IF(NOT(ISNA($N287)),INDEX(Entrada!$C$53:$N$372,$N287,Z$2),0)</f>
        <v>188</v>
      </c>
      <c r="AA287" s="259">
        <f>IF(AND(NOT(_incrementaisPassadas),
      OR(
       AND(_semanaAtual&gt;Prevs!D$6,_tipo="Semanal"),
       AND(_mes&gt;AA$2,_tipo="Mensal")
      )), 0,
IF($G287&gt;0,INDEX($O$4:$Z$323,$G287,O$2),0)+IF($H287&gt;0,INDEX($O$4:$Z$323,$H287,O$2),0)+IF($I287&gt;0,INDEX($O$4:$Z$323,$I287,O$2),0)+IF($J287&gt;0,INDEX($O$4:$Z$323,$J287,O$2),0)+IF($K287&gt;0,INDEX($O$4:$Z$323,$K287,O$2),0)+IF($L287&gt;0,INDEX($O$4:$Z$323,$L287,O$2),0))</f>
        <v>0</v>
      </c>
      <c r="AB287" s="259">
        <f>IF(AND(NOT(_incrementaisPassadas),
      OR(
       AND(_semanaAtual&gt;Prevs!E$6,_tipo="Semanal"),
       AND(_mes&gt;AB$2,_tipo="Mensal")
      )), 0,
IF($G287&gt;0,INDEX($O$4:$Z$323,$G287,P$2),0)+IF($H287&gt;0,INDEX($O$4:$Z$323,$H287,P$2),0)+IF($I287&gt;0,INDEX($O$4:$Z$323,$I287,P$2),0)+IF($J287&gt;0,INDEX($O$4:$Z$323,$J287,P$2),0)+IF($K287&gt;0,INDEX($O$4:$Z$323,$K287,P$2),0)+IF($L287&gt;0,INDEX($O$4:$Z$323,$L287,P$2),0))</f>
        <v>0</v>
      </c>
      <c r="AC287" s="259">
        <f>IF(AND(NOT(_incrementaisPassadas),
      OR(
       AND(_semanaAtual&gt;Prevs!F$6,_tipo="Semanal"),
       AND(_mes&gt;AC$2,_tipo="Mensal")
      )), 0,
IF($G287&gt;0,INDEX($O$4:$Z$323,$G287,Q$2),0)+IF($H287&gt;0,INDEX($O$4:$Z$323,$H287,Q$2),0)+IF($I287&gt;0,INDEX($O$4:$Z$323,$I287,Q$2),0)+IF($J287&gt;0,INDEX($O$4:$Z$323,$J287,Q$2),0)+IF($K287&gt;0,INDEX($O$4:$Z$323,$K287,Q$2),0)+IF($L287&gt;0,INDEX($O$4:$Z$323,$L287,Q$2),0))</f>
        <v>0</v>
      </c>
      <c r="AD287" s="259">
        <f>IF(AND(NOT(_incrementaisPassadas),
      OR(
       AND(_semanaAtual&gt;Prevs!G$6,_tipo="Semanal"),
       AND(_mes&gt;AD$2,_tipo="Mensal")
      )), 0,
IF($G287&gt;0,INDEX($O$4:$Z$323,$G287,R$2),0)+IF($H287&gt;0,INDEX($O$4:$Z$323,$H287,R$2),0)+IF($I287&gt;0,INDEX($O$4:$Z$323,$I287,R$2),0)+IF($J287&gt;0,INDEX($O$4:$Z$323,$J287,R$2),0)+IF($K287&gt;0,INDEX($O$4:$Z$323,$K287,R$2),0)+IF($L287&gt;0,INDEX($O$4:$Z$323,$L287,R$2),0))</f>
        <v>0</v>
      </c>
      <c r="AE287" s="259">
        <f>IF(AND(NOT(_incrementaisPassadas),
      OR(
       AND(_semanaAtual&gt;Prevs!H$6,_tipo="Semanal"),
       AND(_mes&gt;AE$2,_tipo="Mensal")
      )), 0,
IF($G287&gt;0,INDEX($O$4:$Z$323,$G287,S$2),0)+IF($H287&gt;0,INDEX($O$4:$Z$323,$H287,S$2),0)+IF($I287&gt;0,INDEX($O$4:$Z$323,$I287,S$2),0)+IF($J287&gt;0,INDEX($O$4:$Z$323,$J287,S$2),0)+IF($K287&gt;0,INDEX($O$4:$Z$323,$K287,S$2),0)+IF($L287&gt;0,INDEX($O$4:$Z$323,$L287,S$2),0))</f>
        <v>0</v>
      </c>
      <c r="AF287" s="259">
        <f>IF(AND(NOT(_incrementaisPassadas),
      OR(
       AND(_semanaAtual&gt;Prevs!I$6,_tipo="Semanal"),
       AND(_mes&gt;AF$2,_tipo="Mensal")
      )), 0,
IF($G287&gt;0,INDEX($O$4:$Z$323,$G287,T$2),0)+IF($H287&gt;0,INDEX($O$4:$Z$323,$H287,T$2),0)+IF($I287&gt;0,INDEX($O$4:$Z$323,$I287,T$2),0)+IF($J287&gt;0,INDEX($O$4:$Z$323,$J287,T$2),0)+IF($K287&gt;0,INDEX($O$4:$Z$323,$K287,T$2),0)+IF($L287&gt;0,INDEX($O$4:$Z$323,$L287,T$2),0))</f>
        <v>0</v>
      </c>
      <c r="AG287" s="259">
        <f>IF(AND(NOT(_incrementaisPassadas),
      OR(
       AND(_semanaAtual&gt;Prevs!J$6,_tipo="Semanal"),
       AND(_mes&gt;AG$2,_tipo="Mensal")
      )), 0,
IF($G287&gt;0,INDEX($O$4:$Z$323,$G287,U$2),0)+IF($H287&gt;0,INDEX($O$4:$Z$323,$H287,U$2),0)+IF($I287&gt;0,INDEX($O$4:$Z$323,$I287,U$2),0)+IF($J287&gt;0,INDEX($O$4:$Z$323,$J287,U$2),0)+IF($K287&gt;0,INDEX($O$4:$Z$323,$K287,U$2),0)+IF($L287&gt;0,INDEX($O$4:$Z$323,$L287,U$2),0))</f>
        <v>0</v>
      </c>
      <c r="AH287" s="259">
        <f>IF(AND(NOT(_incrementaisPassadas),
      OR(
       AND(_semanaAtual&gt;Prevs!K$6,_tipo="Semanal"),
       AND(_mes&gt;AH$2,_tipo="Mensal")
      )), 0,
IF($G287&gt;0,INDEX($O$4:$Z$323,$G287,V$2),0)+IF($H287&gt;0,INDEX($O$4:$Z$323,$H287,V$2),0)+IF($I287&gt;0,INDEX($O$4:$Z$323,$I287,V$2),0)+IF($J287&gt;0,INDEX($O$4:$Z$323,$J287,V$2),0)+IF($K287&gt;0,INDEX($O$4:$Z$323,$K287,V$2),0)+IF($L287&gt;0,INDEX($O$4:$Z$323,$L287,V$2),0))</f>
        <v>0</v>
      </c>
      <c r="AI287" s="259">
        <f>IF(AND(NOT(_incrementaisPassadas),
      OR(
       AND(_semanaAtual&gt;Prevs!L$6,_tipo="Semanal"),
       AND(_mes&gt;AI$2,_tipo="Mensal")
      )), 0,
IF($G287&gt;0,INDEX($O$4:$Z$323,$G287,W$2),0)+IF($H287&gt;0,INDEX($O$4:$Z$323,$H287,W$2),0)+IF($I287&gt;0,INDEX($O$4:$Z$323,$I287,W$2),0)+IF($J287&gt;0,INDEX($O$4:$Z$323,$J287,W$2),0)+IF($K287&gt;0,INDEX($O$4:$Z$323,$K287,W$2),0)+IF($L287&gt;0,INDEX($O$4:$Z$323,$L287,W$2),0))</f>
        <v>0</v>
      </c>
      <c r="AJ287" s="259">
        <f>IF(AND(NOT(_incrementaisPassadas),
      OR(
       AND(_semanaAtual&gt;Prevs!M$6,_tipo="Semanal"),
       AND(_mes&gt;AJ$2,_tipo="Mensal")
      )), 0,
IF($G287&gt;0,INDEX($O$4:$Z$323,$G287,X$2),0)+IF($H287&gt;0,INDEX($O$4:$Z$323,$H287,X$2),0)+IF($I287&gt;0,INDEX($O$4:$Z$323,$I287,X$2),0)+IF($J287&gt;0,INDEX($O$4:$Z$323,$J287,X$2),0)+IF($K287&gt;0,INDEX($O$4:$Z$323,$K287,X$2),0)+IF($L287&gt;0,INDEX($O$4:$Z$323,$L287,X$2),0))</f>
        <v>0</v>
      </c>
      <c r="AK287" s="259">
        <f>IF(AND(NOT(_incrementaisPassadas),
      OR(
       AND(_semanaAtual&gt;Prevs!N$6,_tipo="Semanal"),
       AND(_mes&gt;AK$2,_tipo="Mensal")
      )), 0,
IF($G287&gt;0,INDEX($O$4:$Z$323,$G287,Y$2),0)+IF($H287&gt;0,INDEX($O$4:$Z$323,$H287,Y$2),0)+IF($I287&gt;0,INDEX($O$4:$Z$323,$I287,Y$2),0)+IF($J287&gt;0,INDEX($O$4:$Z$323,$J287,Y$2),0)+IF($K287&gt;0,INDEX($O$4:$Z$323,$K287,Y$2),0)+IF($L287&gt;0,INDEX($O$4:$Z$323,$L287,Y$2),0))</f>
        <v>0</v>
      </c>
      <c r="AL287" s="259">
        <f>IF(AND(NOT(_incrementaisPassadas),
      OR(
       AND(_semanaAtual&gt;Prevs!O$6,_tipo="Semanal"),
       AND(_mes&gt;AL$2,_tipo="Mensal")
      )), 0,
IF($G287&gt;0,INDEX($O$4:$Z$323,$G287,Z$2),0)+IF($H287&gt;0,INDEX($O$4:$Z$323,$H287,Z$2),0)+IF($I287&gt;0,INDEX($O$4:$Z$323,$I287,Z$2),0)+IF($J287&gt;0,INDEX($O$4:$Z$323,$J287,Z$2),0)+IF($K287&gt;0,INDEX($O$4:$Z$323,$K287,Z$2),0)+IF($L287&gt;0,INDEX($O$4:$Z$323,$L287,Z$2),0))</f>
        <v>0</v>
      </c>
      <c r="AM287" s="113">
        <f t="shared" si="48"/>
        <v>168</v>
      </c>
      <c r="AN287">
        <f t="shared" si="49"/>
        <v>212</v>
      </c>
      <c r="AO287">
        <f t="shared" si="50"/>
        <v>164</v>
      </c>
      <c r="AP287">
        <f t="shared" si="51"/>
        <v>183</v>
      </c>
      <c r="AQ287">
        <f t="shared" si="52"/>
        <v>248</v>
      </c>
      <c r="AR287">
        <f t="shared" si="53"/>
        <v>332</v>
      </c>
      <c r="AS287">
        <f t="shared" si="54"/>
        <v>429</v>
      </c>
      <c r="AT287">
        <f t="shared" si="55"/>
        <v>431</v>
      </c>
      <c r="AU287">
        <f t="shared" si="56"/>
        <v>487</v>
      </c>
      <c r="AV287">
        <f t="shared" si="57"/>
        <v>417</v>
      </c>
      <c r="AW287">
        <f t="shared" si="58"/>
        <v>235</v>
      </c>
      <c r="AX287">
        <f t="shared" si="59"/>
        <v>188</v>
      </c>
      <c r="BC287" s="259">
        <v>97</v>
      </c>
    </row>
    <row r="288" spans="1:55" hidden="1" x14ac:dyDescent="0.25">
      <c r="A288" s="113">
        <v>285</v>
      </c>
      <c r="B288" s="176" t="s">
        <v>667</v>
      </c>
      <c r="C288" s="113">
        <v>1931</v>
      </c>
      <c r="D288" s="113">
        <v>2013</v>
      </c>
      <c r="E288" s="177" t="s">
        <v>710</v>
      </c>
      <c r="F288" s="177" t="s">
        <v>427</v>
      </c>
      <c r="G288" s="357"/>
      <c r="H288" s="333"/>
      <c r="N288" s="113">
        <f>MATCH(A288,Entrada!$A$53:$A$372,0)</f>
        <v>285</v>
      </c>
      <c r="O288">
        <f>IF(NOT(ISNA($N288)),INDEX(Entrada!$C$53:$N$372,$N288,O$2),0)</f>
        <v>23566</v>
      </c>
      <c r="P288">
        <f>IF(NOT(ISNA($N288)),INDEX(Entrada!$C$53:$N$372,$N288,P$2),0)</f>
        <v>30331</v>
      </c>
      <c r="Q288">
        <f>IF(NOT(ISNA($N288)),INDEX(Entrada!$C$53:$N$372,$N288,Q$2),0)</f>
        <v>35035</v>
      </c>
      <c r="R288">
        <f>IF(NOT(ISNA($N288)),INDEX(Entrada!$C$53:$N$372,$N288,R$2),0)</f>
        <v>33860</v>
      </c>
      <c r="S288">
        <f>IF(NOT(ISNA($N288)),INDEX(Entrada!$C$53:$N$372,$N288,S$2),0)</f>
        <v>26118</v>
      </c>
      <c r="T288">
        <f>IF(NOT(ISNA($N288)),INDEX(Entrada!$C$53:$N$372,$N288,T$2),0)</f>
        <v>18210</v>
      </c>
      <c r="U288">
        <f>IF(NOT(ISNA($N288)),INDEX(Entrada!$C$53:$N$372,$N288,U$2),0)</f>
        <v>11661</v>
      </c>
      <c r="V288" s="192">
        <f>IF(NOT(ISNA($N288)),INDEX(Entrada!$C$53:$N$372,$N288,V$2),0)</f>
        <v>7164</v>
      </c>
      <c r="W288" s="192">
        <f>IF(NOT(ISNA($N288)),INDEX(Entrada!$C$53:$N$372,$N288,W$2),0)</f>
        <v>5309</v>
      </c>
      <c r="X288" s="192">
        <f>IF(NOT(ISNA($N288)),INDEX(Entrada!$C$53:$N$372,$N288,X$2),0)</f>
        <v>6371</v>
      </c>
      <c r="Y288" s="192">
        <f>IF(NOT(ISNA($N288)),INDEX(Entrada!$C$53:$N$372,$N288,Y$2),0)</f>
        <v>10049</v>
      </c>
      <c r="Z288" s="192">
        <f>IF(NOT(ISNA($N288)),INDEX(Entrada!$C$53:$N$372,$N288,Z$2),0)</f>
        <v>16043</v>
      </c>
      <c r="AA288" s="259">
        <f>IF(AND(NOT(_incrementaisPassadas),
      OR(
       AND(_semanaAtual&gt;Prevs!D$6,_tipo="Semanal"),
       AND(_mes&gt;AA$2,_tipo="Mensal")
      )), 0,
IF($G288&gt;0,INDEX($O$4:$Z$323,$G288,O$2),0)+IF($H288&gt;0,INDEX($O$4:$Z$323,$H288,O$2),0)+IF($I288&gt;0,INDEX($O$4:$Z$323,$I288,O$2),0)+IF($J288&gt;0,INDEX($O$4:$Z$323,$J288,O$2),0)+IF($K288&gt;0,INDEX($O$4:$Z$323,$K288,O$2),0)+IF($L288&gt;0,INDEX($O$4:$Z$323,$L288,O$2),0))</f>
        <v>0</v>
      </c>
      <c r="AB288" s="259">
        <f>IF(AND(NOT(_incrementaisPassadas),
      OR(
       AND(_semanaAtual&gt;Prevs!E$6,_tipo="Semanal"),
       AND(_mes&gt;AB$2,_tipo="Mensal")
      )), 0,
IF($G288&gt;0,INDEX($O$4:$Z$323,$G288,P$2),0)+IF($H288&gt;0,INDEX($O$4:$Z$323,$H288,P$2),0)+IF($I288&gt;0,INDEX($O$4:$Z$323,$I288,P$2),0)+IF($J288&gt;0,INDEX($O$4:$Z$323,$J288,P$2),0)+IF($K288&gt;0,INDEX($O$4:$Z$323,$K288,P$2),0)+IF($L288&gt;0,INDEX($O$4:$Z$323,$L288,P$2),0))</f>
        <v>0</v>
      </c>
      <c r="AC288" s="259">
        <f>IF(AND(NOT(_incrementaisPassadas),
      OR(
       AND(_semanaAtual&gt;Prevs!F$6,_tipo="Semanal"),
       AND(_mes&gt;AC$2,_tipo="Mensal")
      )), 0,
IF($G288&gt;0,INDEX($O$4:$Z$323,$G288,Q$2),0)+IF($H288&gt;0,INDEX($O$4:$Z$323,$H288,Q$2),0)+IF($I288&gt;0,INDEX($O$4:$Z$323,$I288,Q$2),0)+IF($J288&gt;0,INDEX($O$4:$Z$323,$J288,Q$2),0)+IF($K288&gt;0,INDEX($O$4:$Z$323,$K288,Q$2),0)+IF($L288&gt;0,INDEX($O$4:$Z$323,$L288,Q$2),0))</f>
        <v>0</v>
      </c>
      <c r="AD288" s="259">
        <f>IF(AND(NOT(_incrementaisPassadas),
      OR(
       AND(_semanaAtual&gt;Prevs!G$6,_tipo="Semanal"),
       AND(_mes&gt;AD$2,_tipo="Mensal")
      )), 0,
IF($G288&gt;0,INDEX($O$4:$Z$323,$G288,R$2),0)+IF($H288&gt;0,INDEX($O$4:$Z$323,$H288,R$2),0)+IF($I288&gt;0,INDEX($O$4:$Z$323,$I288,R$2),0)+IF($J288&gt;0,INDEX($O$4:$Z$323,$J288,R$2),0)+IF($K288&gt;0,INDEX($O$4:$Z$323,$K288,R$2),0)+IF($L288&gt;0,INDEX($O$4:$Z$323,$L288,R$2),0))</f>
        <v>0</v>
      </c>
      <c r="AE288" s="259">
        <f>IF(AND(NOT(_incrementaisPassadas),
      OR(
       AND(_semanaAtual&gt;Prevs!H$6,_tipo="Semanal"),
       AND(_mes&gt;AE$2,_tipo="Mensal")
      )), 0,
IF($G288&gt;0,INDEX($O$4:$Z$323,$G288,S$2),0)+IF($H288&gt;0,INDEX($O$4:$Z$323,$H288,S$2),0)+IF($I288&gt;0,INDEX($O$4:$Z$323,$I288,S$2),0)+IF($J288&gt;0,INDEX($O$4:$Z$323,$J288,S$2),0)+IF($K288&gt;0,INDEX($O$4:$Z$323,$K288,S$2),0)+IF($L288&gt;0,INDEX($O$4:$Z$323,$L288,S$2),0))</f>
        <v>0</v>
      </c>
      <c r="AF288" s="259">
        <f>IF(AND(NOT(_incrementaisPassadas),
      OR(
       AND(_semanaAtual&gt;Prevs!I$6,_tipo="Semanal"),
       AND(_mes&gt;AF$2,_tipo="Mensal")
      )), 0,
IF($G288&gt;0,INDEX($O$4:$Z$323,$G288,T$2),0)+IF($H288&gt;0,INDEX($O$4:$Z$323,$H288,T$2),0)+IF($I288&gt;0,INDEX($O$4:$Z$323,$I288,T$2),0)+IF($J288&gt;0,INDEX($O$4:$Z$323,$J288,T$2),0)+IF($K288&gt;0,INDEX($O$4:$Z$323,$K288,T$2),0)+IF($L288&gt;0,INDEX($O$4:$Z$323,$L288,T$2),0))</f>
        <v>0</v>
      </c>
      <c r="AG288" s="259">
        <f>IF(AND(NOT(_incrementaisPassadas),
      OR(
       AND(_semanaAtual&gt;Prevs!J$6,_tipo="Semanal"),
       AND(_mes&gt;AG$2,_tipo="Mensal")
      )), 0,
IF($G288&gt;0,INDEX($O$4:$Z$323,$G288,U$2),0)+IF($H288&gt;0,INDEX($O$4:$Z$323,$H288,U$2),0)+IF($I288&gt;0,INDEX($O$4:$Z$323,$I288,U$2),0)+IF($J288&gt;0,INDEX($O$4:$Z$323,$J288,U$2),0)+IF($K288&gt;0,INDEX($O$4:$Z$323,$K288,U$2),0)+IF($L288&gt;0,INDEX($O$4:$Z$323,$L288,U$2),0))</f>
        <v>0</v>
      </c>
      <c r="AH288" s="259">
        <f>IF(AND(NOT(_incrementaisPassadas),
      OR(
       AND(_semanaAtual&gt;Prevs!K$6,_tipo="Semanal"),
       AND(_mes&gt;AH$2,_tipo="Mensal")
      )), 0,
IF($G288&gt;0,INDEX($O$4:$Z$323,$G288,V$2),0)+IF($H288&gt;0,INDEX($O$4:$Z$323,$H288,V$2),0)+IF($I288&gt;0,INDEX($O$4:$Z$323,$I288,V$2),0)+IF($J288&gt;0,INDEX($O$4:$Z$323,$J288,V$2),0)+IF($K288&gt;0,INDEX($O$4:$Z$323,$K288,V$2),0)+IF($L288&gt;0,INDEX($O$4:$Z$323,$L288,V$2),0))</f>
        <v>0</v>
      </c>
      <c r="AI288" s="259">
        <f>IF(AND(NOT(_incrementaisPassadas),
      OR(
       AND(_semanaAtual&gt;Prevs!L$6,_tipo="Semanal"),
       AND(_mes&gt;AI$2,_tipo="Mensal")
      )), 0,
IF($G288&gt;0,INDEX($O$4:$Z$323,$G288,W$2),0)+IF($H288&gt;0,INDEX($O$4:$Z$323,$H288,W$2),0)+IF($I288&gt;0,INDEX($O$4:$Z$323,$I288,W$2),0)+IF($J288&gt;0,INDEX($O$4:$Z$323,$J288,W$2),0)+IF($K288&gt;0,INDEX($O$4:$Z$323,$K288,W$2),0)+IF($L288&gt;0,INDEX($O$4:$Z$323,$L288,W$2),0))</f>
        <v>0</v>
      </c>
      <c r="AJ288" s="259">
        <f>IF(AND(NOT(_incrementaisPassadas),
      OR(
       AND(_semanaAtual&gt;Prevs!M$6,_tipo="Semanal"),
       AND(_mes&gt;AJ$2,_tipo="Mensal")
      )), 0,
IF($G288&gt;0,INDEX($O$4:$Z$323,$G288,X$2),0)+IF($H288&gt;0,INDEX($O$4:$Z$323,$H288,X$2),0)+IF($I288&gt;0,INDEX($O$4:$Z$323,$I288,X$2),0)+IF($J288&gt;0,INDEX($O$4:$Z$323,$J288,X$2),0)+IF($K288&gt;0,INDEX($O$4:$Z$323,$K288,X$2),0)+IF($L288&gt;0,INDEX($O$4:$Z$323,$L288,X$2),0))</f>
        <v>0</v>
      </c>
      <c r="AK288" s="259">
        <f>IF(AND(NOT(_incrementaisPassadas),
      OR(
       AND(_semanaAtual&gt;Prevs!N$6,_tipo="Semanal"),
       AND(_mes&gt;AK$2,_tipo="Mensal")
      )), 0,
IF($G288&gt;0,INDEX($O$4:$Z$323,$G288,Y$2),0)+IF($H288&gt;0,INDEX($O$4:$Z$323,$H288,Y$2),0)+IF($I288&gt;0,INDEX($O$4:$Z$323,$I288,Y$2),0)+IF($J288&gt;0,INDEX($O$4:$Z$323,$J288,Y$2),0)+IF($K288&gt;0,INDEX($O$4:$Z$323,$K288,Y$2),0)+IF($L288&gt;0,INDEX($O$4:$Z$323,$L288,Y$2),0))</f>
        <v>0</v>
      </c>
      <c r="AL288" s="259">
        <f>IF(AND(NOT(_incrementaisPassadas),
      OR(
       AND(_semanaAtual&gt;Prevs!O$6,_tipo="Semanal"),
       AND(_mes&gt;AL$2,_tipo="Mensal")
      )), 0,
IF($G288&gt;0,INDEX($O$4:$Z$323,$G288,Z$2),0)+IF($H288&gt;0,INDEX($O$4:$Z$323,$H288,Z$2),0)+IF($I288&gt;0,INDEX($O$4:$Z$323,$I288,Z$2),0)+IF($J288&gt;0,INDEX($O$4:$Z$323,$J288,Z$2),0)+IF($K288&gt;0,INDEX($O$4:$Z$323,$K288,Z$2),0)+IF($L288&gt;0,INDEX($O$4:$Z$323,$L288,Z$2),0))</f>
        <v>0</v>
      </c>
      <c r="AM288" s="113">
        <f t="shared" si="48"/>
        <v>23566</v>
      </c>
      <c r="AN288">
        <f t="shared" si="49"/>
        <v>30331</v>
      </c>
      <c r="AO288">
        <f t="shared" si="50"/>
        <v>35035</v>
      </c>
      <c r="AP288">
        <f t="shared" si="51"/>
        <v>33860</v>
      </c>
      <c r="AQ288">
        <f t="shared" si="52"/>
        <v>26118</v>
      </c>
      <c r="AR288">
        <f t="shared" si="53"/>
        <v>18210</v>
      </c>
      <c r="AS288">
        <f t="shared" si="54"/>
        <v>11661</v>
      </c>
      <c r="AT288">
        <f t="shared" si="55"/>
        <v>7164</v>
      </c>
      <c r="AU288">
        <f t="shared" si="56"/>
        <v>5309</v>
      </c>
      <c r="AV288">
        <f t="shared" si="57"/>
        <v>6371</v>
      </c>
      <c r="AW288">
        <f t="shared" si="58"/>
        <v>10049</v>
      </c>
      <c r="AX288">
        <f t="shared" si="59"/>
        <v>16043</v>
      </c>
      <c r="BC288" s="259">
        <v>296</v>
      </c>
    </row>
    <row r="289" spans="1:59" hidden="1" x14ac:dyDescent="0.25">
      <c r="A289" s="113">
        <v>286</v>
      </c>
      <c r="B289" s="176" t="s">
        <v>237</v>
      </c>
      <c r="C289" s="113">
        <v>1931</v>
      </c>
      <c r="D289" s="113">
        <v>2013</v>
      </c>
      <c r="E289" s="177" t="s">
        <v>17</v>
      </c>
      <c r="F289" s="177" t="s">
        <v>429</v>
      </c>
      <c r="G289" s="357"/>
      <c r="N289" s="113">
        <f>MATCH(A289,Entrada!$A$53:$A$372,0)</f>
        <v>286</v>
      </c>
      <c r="O289">
        <f>IF(NOT(ISNA($N289)),INDEX(Entrada!$C$53:$N$372,$N289,O$2),0)</f>
        <v>57</v>
      </c>
      <c r="P289">
        <f>IF(NOT(ISNA($N289)),INDEX(Entrada!$C$53:$N$372,$N289,P$2),0)</f>
        <v>67</v>
      </c>
      <c r="Q289">
        <f>IF(NOT(ISNA($N289)),INDEX(Entrada!$C$53:$N$372,$N289,Q$2),0)</f>
        <v>57</v>
      </c>
      <c r="R289">
        <f>IF(NOT(ISNA($N289)),INDEX(Entrada!$C$53:$N$372,$N289,R$2),0)</f>
        <v>58</v>
      </c>
      <c r="S289">
        <f>IF(NOT(ISNA($N289)),INDEX(Entrada!$C$53:$N$372,$N289,S$2),0)</f>
        <v>83</v>
      </c>
      <c r="T289">
        <f>IF(NOT(ISNA($N289)),INDEX(Entrada!$C$53:$N$372,$N289,T$2),0)</f>
        <v>96</v>
      </c>
      <c r="U289">
        <f>IF(NOT(ISNA($N289)),INDEX(Entrada!$C$53:$N$372,$N289,U$2),0)</f>
        <v>93</v>
      </c>
      <c r="V289" s="192">
        <f>IF(NOT(ISNA($N289)),INDEX(Entrada!$C$53:$N$372,$N289,V$2),0)</f>
        <v>88</v>
      </c>
      <c r="W289" s="192">
        <f>IF(NOT(ISNA($N289)),INDEX(Entrada!$C$53:$N$372,$N289,W$2),0)</f>
        <v>99</v>
      </c>
      <c r="X289" s="192">
        <f>IF(NOT(ISNA($N289)),INDEX(Entrada!$C$53:$N$372,$N289,X$2),0)</f>
        <v>122</v>
      </c>
      <c r="Y289" s="192">
        <f>IF(NOT(ISNA($N289)),INDEX(Entrada!$C$53:$N$372,$N289,Y$2),0)</f>
        <v>83</v>
      </c>
      <c r="Z289" s="192">
        <f>IF(NOT(ISNA($N289)),INDEX(Entrada!$C$53:$N$372,$N289,Z$2),0)</f>
        <v>63</v>
      </c>
      <c r="AA289" s="259">
        <f>IF(AND(NOT(_incrementaisPassadas),
      OR(
       AND(_semanaAtual&gt;Prevs!D$6,_tipo="Semanal"),
       AND(_mes&gt;AA$2,_tipo="Mensal")
      )), 0,
IF($G289&gt;0,INDEX($O$4:$Z$323,$G289,O$2),0)+IF($H289&gt;0,INDEX($O$4:$Z$323,$H289,O$2),0)+IF($I289&gt;0,INDEX($O$4:$Z$323,$I289,O$2),0)+IF($J289&gt;0,INDEX($O$4:$Z$323,$J289,O$2),0)+IF($K289&gt;0,INDEX($O$4:$Z$323,$K289,O$2),0)+IF($L289&gt;0,INDEX($O$4:$Z$323,$L289,O$2),0))</f>
        <v>0</v>
      </c>
      <c r="AB289" s="259">
        <f>IF(AND(NOT(_incrementaisPassadas),
      OR(
       AND(_semanaAtual&gt;Prevs!E$6,_tipo="Semanal"),
       AND(_mes&gt;AB$2,_tipo="Mensal")
      )), 0,
IF($G289&gt;0,INDEX($O$4:$Z$323,$G289,P$2),0)+IF($H289&gt;0,INDEX($O$4:$Z$323,$H289,P$2),0)+IF($I289&gt;0,INDEX($O$4:$Z$323,$I289,P$2),0)+IF($J289&gt;0,INDEX($O$4:$Z$323,$J289,P$2),0)+IF($K289&gt;0,INDEX($O$4:$Z$323,$K289,P$2),0)+IF($L289&gt;0,INDEX($O$4:$Z$323,$L289,P$2),0))</f>
        <v>0</v>
      </c>
      <c r="AC289" s="259">
        <f>IF(AND(NOT(_incrementaisPassadas),
      OR(
       AND(_semanaAtual&gt;Prevs!F$6,_tipo="Semanal"),
       AND(_mes&gt;AC$2,_tipo="Mensal")
      )), 0,
IF($G289&gt;0,INDEX($O$4:$Z$323,$G289,Q$2),0)+IF($H289&gt;0,INDEX($O$4:$Z$323,$H289,Q$2),0)+IF($I289&gt;0,INDEX($O$4:$Z$323,$I289,Q$2),0)+IF($J289&gt;0,INDEX($O$4:$Z$323,$J289,Q$2),0)+IF($K289&gt;0,INDEX($O$4:$Z$323,$K289,Q$2),0)+IF($L289&gt;0,INDEX($O$4:$Z$323,$L289,Q$2),0))</f>
        <v>0</v>
      </c>
      <c r="AD289" s="259">
        <f>IF(AND(NOT(_incrementaisPassadas),
      OR(
       AND(_semanaAtual&gt;Prevs!G$6,_tipo="Semanal"),
       AND(_mes&gt;AD$2,_tipo="Mensal")
      )), 0,
IF($G289&gt;0,INDEX($O$4:$Z$323,$G289,R$2),0)+IF($H289&gt;0,INDEX($O$4:$Z$323,$H289,R$2),0)+IF($I289&gt;0,INDEX($O$4:$Z$323,$I289,R$2),0)+IF($J289&gt;0,INDEX($O$4:$Z$323,$J289,R$2),0)+IF($K289&gt;0,INDEX($O$4:$Z$323,$K289,R$2),0)+IF($L289&gt;0,INDEX($O$4:$Z$323,$L289,R$2),0))</f>
        <v>0</v>
      </c>
      <c r="AE289" s="259">
        <f>IF(AND(NOT(_incrementaisPassadas),
      OR(
       AND(_semanaAtual&gt;Prevs!H$6,_tipo="Semanal"),
       AND(_mes&gt;AE$2,_tipo="Mensal")
      )), 0,
IF($G289&gt;0,INDEX($O$4:$Z$323,$G289,S$2),0)+IF($H289&gt;0,INDEX($O$4:$Z$323,$H289,S$2),0)+IF($I289&gt;0,INDEX($O$4:$Z$323,$I289,S$2),0)+IF($J289&gt;0,INDEX($O$4:$Z$323,$J289,S$2),0)+IF($K289&gt;0,INDEX($O$4:$Z$323,$K289,S$2),0)+IF($L289&gt;0,INDEX($O$4:$Z$323,$L289,S$2),0))</f>
        <v>0</v>
      </c>
      <c r="AF289" s="259">
        <f>IF(AND(NOT(_incrementaisPassadas),
      OR(
       AND(_semanaAtual&gt;Prevs!I$6,_tipo="Semanal"),
       AND(_mes&gt;AF$2,_tipo="Mensal")
      )), 0,
IF($G289&gt;0,INDEX($O$4:$Z$323,$G289,T$2),0)+IF($H289&gt;0,INDEX($O$4:$Z$323,$H289,T$2),0)+IF($I289&gt;0,INDEX($O$4:$Z$323,$I289,T$2),0)+IF($J289&gt;0,INDEX($O$4:$Z$323,$J289,T$2),0)+IF($K289&gt;0,INDEX($O$4:$Z$323,$K289,T$2),0)+IF($L289&gt;0,INDEX($O$4:$Z$323,$L289,T$2),0))</f>
        <v>0</v>
      </c>
      <c r="AG289" s="259">
        <f>IF(AND(NOT(_incrementaisPassadas),
      OR(
       AND(_semanaAtual&gt;Prevs!J$6,_tipo="Semanal"),
       AND(_mes&gt;AG$2,_tipo="Mensal")
      )), 0,
IF($G289&gt;0,INDEX($O$4:$Z$323,$G289,U$2),0)+IF($H289&gt;0,INDEX($O$4:$Z$323,$H289,U$2),0)+IF($I289&gt;0,INDEX($O$4:$Z$323,$I289,U$2),0)+IF($J289&gt;0,INDEX($O$4:$Z$323,$J289,U$2),0)+IF($K289&gt;0,INDEX($O$4:$Z$323,$K289,U$2),0)+IF($L289&gt;0,INDEX($O$4:$Z$323,$L289,U$2),0))</f>
        <v>0</v>
      </c>
      <c r="AH289" s="259">
        <f>IF(AND(NOT(_incrementaisPassadas),
      OR(
       AND(_semanaAtual&gt;Prevs!K$6,_tipo="Semanal"),
       AND(_mes&gt;AH$2,_tipo="Mensal")
      )), 0,
IF($G289&gt;0,INDEX($O$4:$Z$323,$G289,V$2),0)+IF($H289&gt;0,INDEX($O$4:$Z$323,$H289,V$2),0)+IF($I289&gt;0,INDEX($O$4:$Z$323,$I289,V$2),0)+IF($J289&gt;0,INDEX($O$4:$Z$323,$J289,V$2),0)+IF($K289&gt;0,INDEX($O$4:$Z$323,$K289,V$2),0)+IF($L289&gt;0,INDEX($O$4:$Z$323,$L289,V$2),0))</f>
        <v>0</v>
      </c>
      <c r="AI289" s="259">
        <f>IF(AND(NOT(_incrementaisPassadas),
      OR(
       AND(_semanaAtual&gt;Prevs!L$6,_tipo="Semanal"),
       AND(_mes&gt;AI$2,_tipo="Mensal")
      )), 0,
IF($G289&gt;0,INDEX($O$4:$Z$323,$G289,W$2),0)+IF($H289&gt;0,INDEX($O$4:$Z$323,$H289,W$2),0)+IF($I289&gt;0,INDEX($O$4:$Z$323,$I289,W$2),0)+IF($J289&gt;0,INDEX($O$4:$Z$323,$J289,W$2),0)+IF($K289&gt;0,INDEX($O$4:$Z$323,$K289,W$2),0)+IF($L289&gt;0,INDEX($O$4:$Z$323,$L289,W$2),0))</f>
        <v>0</v>
      </c>
      <c r="AJ289" s="259">
        <f>IF(AND(NOT(_incrementaisPassadas),
      OR(
       AND(_semanaAtual&gt;Prevs!M$6,_tipo="Semanal"),
       AND(_mes&gt;AJ$2,_tipo="Mensal")
      )), 0,
IF($G289&gt;0,INDEX($O$4:$Z$323,$G289,X$2),0)+IF($H289&gt;0,INDEX($O$4:$Z$323,$H289,X$2),0)+IF($I289&gt;0,INDEX($O$4:$Z$323,$I289,X$2),0)+IF($J289&gt;0,INDEX($O$4:$Z$323,$J289,X$2),0)+IF($K289&gt;0,INDEX($O$4:$Z$323,$K289,X$2),0)+IF($L289&gt;0,INDEX($O$4:$Z$323,$L289,X$2),0))</f>
        <v>0</v>
      </c>
      <c r="AK289" s="259">
        <f>IF(AND(NOT(_incrementaisPassadas),
      OR(
       AND(_semanaAtual&gt;Prevs!N$6,_tipo="Semanal"),
       AND(_mes&gt;AK$2,_tipo="Mensal")
      )), 0,
IF($G289&gt;0,INDEX($O$4:$Z$323,$G289,Y$2),0)+IF($H289&gt;0,INDEX($O$4:$Z$323,$H289,Y$2),0)+IF($I289&gt;0,INDEX($O$4:$Z$323,$I289,Y$2),0)+IF($J289&gt;0,INDEX($O$4:$Z$323,$J289,Y$2),0)+IF($K289&gt;0,INDEX($O$4:$Z$323,$K289,Y$2),0)+IF($L289&gt;0,INDEX($O$4:$Z$323,$L289,Y$2),0))</f>
        <v>0</v>
      </c>
      <c r="AL289" s="259">
        <f>IF(AND(NOT(_incrementaisPassadas),
      OR(
       AND(_semanaAtual&gt;Prevs!O$6,_tipo="Semanal"),
       AND(_mes&gt;AL$2,_tipo="Mensal")
      )), 0,
IF($G289&gt;0,INDEX($O$4:$Z$323,$G289,Z$2),0)+IF($H289&gt;0,INDEX($O$4:$Z$323,$H289,Z$2),0)+IF($I289&gt;0,INDEX($O$4:$Z$323,$I289,Z$2),0)+IF($J289&gt;0,INDEX($O$4:$Z$323,$J289,Z$2),0)+IF($K289&gt;0,INDEX($O$4:$Z$323,$K289,Z$2),0)+IF($L289&gt;0,INDEX($O$4:$Z$323,$L289,Z$2),0))</f>
        <v>0</v>
      </c>
      <c r="AM289" s="113">
        <f t="shared" si="48"/>
        <v>57</v>
      </c>
      <c r="AN289">
        <f t="shared" si="49"/>
        <v>67</v>
      </c>
      <c r="AO289">
        <f t="shared" si="50"/>
        <v>57</v>
      </c>
      <c r="AP289">
        <f t="shared" si="51"/>
        <v>58</v>
      </c>
      <c r="AQ289">
        <f t="shared" si="52"/>
        <v>83</v>
      </c>
      <c r="AR289">
        <f t="shared" si="53"/>
        <v>96</v>
      </c>
      <c r="AS289">
        <f t="shared" si="54"/>
        <v>93</v>
      </c>
      <c r="AT289">
        <f t="shared" si="55"/>
        <v>88</v>
      </c>
      <c r="AU289">
        <f t="shared" si="56"/>
        <v>99</v>
      </c>
      <c r="AV289">
        <f t="shared" si="57"/>
        <v>122</v>
      </c>
      <c r="AW289">
        <f t="shared" si="58"/>
        <v>83</v>
      </c>
      <c r="AX289">
        <f t="shared" si="59"/>
        <v>63</v>
      </c>
    </row>
    <row r="290" spans="1:59" hidden="1" x14ac:dyDescent="0.25">
      <c r="A290" s="113">
        <v>287</v>
      </c>
      <c r="B290" s="176" t="s">
        <v>668</v>
      </c>
      <c r="C290" s="113">
        <v>1931</v>
      </c>
      <c r="D290" s="113">
        <v>2013</v>
      </c>
      <c r="E290" s="177" t="s">
        <v>710</v>
      </c>
      <c r="F290" s="177" t="s">
        <v>427</v>
      </c>
      <c r="G290" s="357"/>
      <c r="N290" s="113">
        <f>MATCH(A290,Entrada!$A$53:$A$372,0)</f>
        <v>287</v>
      </c>
      <c r="O290">
        <f>IF(NOT(ISNA($N290)),INDEX(Entrada!$C$53:$N$372,$N290,O$2),0)</f>
        <v>23915</v>
      </c>
      <c r="P290">
        <f>IF(NOT(ISNA($N290)),INDEX(Entrada!$C$53:$N$372,$N290,P$2),0)</f>
        <v>30771</v>
      </c>
      <c r="Q290">
        <f>IF(NOT(ISNA($N290)),INDEX(Entrada!$C$53:$N$372,$N290,Q$2),0)</f>
        <v>35564</v>
      </c>
      <c r="R290">
        <f>IF(NOT(ISNA($N290)),INDEX(Entrada!$C$53:$N$372,$N290,R$2),0)</f>
        <v>34385</v>
      </c>
      <c r="S290">
        <f>IF(NOT(ISNA($N290)),INDEX(Entrada!$C$53:$N$372,$N290,S$2),0)</f>
        <v>26524</v>
      </c>
      <c r="T290">
        <f>IF(NOT(ISNA($N290)),INDEX(Entrada!$C$53:$N$372,$N290,T$2),0)</f>
        <v>18499</v>
      </c>
      <c r="U290">
        <f>IF(NOT(ISNA($N290)),INDEX(Entrada!$C$53:$N$372,$N290,U$2),0)</f>
        <v>11847</v>
      </c>
      <c r="V290" s="192">
        <f>IF(NOT(ISNA($N290)),INDEX(Entrada!$C$53:$N$372,$N290,V$2),0)</f>
        <v>7278</v>
      </c>
      <c r="W290" s="192">
        <f>IF(NOT(ISNA($N290)),INDEX(Entrada!$C$53:$N$372,$N290,W$2),0)</f>
        <v>5392</v>
      </c>
      <c r="X290" s="192">
        <f>IF(NOT(ISNA($N290)),INDEX(Entrada!$C$53:$N$372,$N290,X$2),0)</f>
        <v>6465</v>
      </c>
      <c r="Y290" s="192">
        <f>IF(NOT(ISNA($N290)),INDEX(Entrada!$C$53:$N$372,$N290,Y$2),0)</f>
        <v>10195</v>
      </c>
      <c r="Z290" s="192">
        <f>IF(NOT(ISNA($N290)),INDEX(Entrada!$C$53:$N$372,$N290,Z$2),0)</f>
        <v>16276</v>
      </c>
      <c r="AA290" s="259">
        <f>IF(AND(NOT(_incrementaisPassadas),
      OR(
       AND(_semanaAtual&gt;Prevs!D$6,_tipo="Semanal"),
       AND(_mes&gt;AA$2,_tipo="Mensal")
      )), 0,
IF($G290&gt;0,INDEX($O$4:$Z$323,$G290,O$2),0)+IF($H290&gt;0,INDEX($O$4:$Z$323,$H290,O$2),0)+IF($I290&gt;0,INDEX($O$4:$Z$323,$I290,O$2),0)+IF($J290&gt;0,INDEX($O$4:$Z$323,$J290,O$2),0)+IF($K290&gt;0,INDEX($O$4:$Z$323,$K290,O$2),0)+IF($L290&gt;0,INDEX($O$4:$Z$323,$L290,O$2),0))</f>
        <v>0</v>
      </c>
      <c r="AB290" s="259">
        <f>IF(AND(NOT(_incrementaisPassadas),
      OR(
       AND(_semanaAtual&gt;Prevs!E$6,_tipo="Semanal"),
       AND(_mes&gt;AB$2,_tipo="Mensal")
      )), 0,
IF($G290&gt;0,INDEX($O$4:$Z$323,$G290,P$2),0)+IF($H290&gt;0,INDEX($O$4:$Z$323,$H290,P$2),0)+IF($I290&gt;0,INDEX($O$4:$Z$323,$I290,P$2),0)+IF($J290&gt;0,INDEX($O$4:$Z$323,$J290,P$2),0)+IF($K290&gt;0,INDEX($O$4:$Z$323,$K290,P$2),0)+IF($L290&gt;0,INDEX($O$4:$Z$323,$L290,P$2),0))</f>
        <v>0</v>
      </c>
      <c r="AC290" s="259">
        <f>IF(AND(NOT(_incrementaisPassadas),
      OR(
       AND(_semanaAtual&gt;Prevs!F$6,_tipo="Semanal"),
       AND(_mes&gt;AC$2,_tipo="Mensal")
      )), 0,
IF($G290&gt;0,INDEX($O$4:$Z$323,$G290,Q$2),0)+IF($H290&gt;0,INDEX($O$4:$Z$323,$H290,Q$2),0)+IF($I290&gt;0,INDEX($O$4:$Z$323,$I290,Q$2),0)+IF($J290&gt;0,INDEX($O$4:$Z$323,$J290,Q$2),0)+IF($K290&gt;0,INDEX($O$4:$Z$323,$K290,Q$2),0)+IF($L290&gt;0,INDEX($O$4:$Z$323,$L290,Q$2),0))</f>
        <v>0</v>
      </c>
      <c r="AD290" s="259">
        <f>IF(AND(NOT(_incrementaisPassadas),
      OR(
       AND(_semanaAtual&gt;Prevs!G$6,_tipo="Semanal"),
       AND(_mes&gt;AD$2,_tipo="Mensal")
      )), 0,
IF($G290&gt;0,INDEX($O$4:$Z$323,$G290,R$2),0)+IF($H290&gt;0,INDEX($O$4:$Z$323,$H290,R$2),0)+IF($I290&gt;0,INDEX($O$4:$Z$323,$I290,R$2),0)+IF($J290&gt;0,INDEX($O$4:$Z$323,$J290,R$2),0)+IF($K290&gt;0,INDEX($O$4:$Z$323,$K290,R$2),0)+IF($L290&gt;0,INDEX($O$4:$Z$323,$L290,R$2),0))</f>
        <v>0</v>
      </c>
      <c r="AE290" s="259">
        <f>IF(AND(NOT(_incrementaisPassadas),
      OR(
       AND(_semanaAtual&gt;Prevs!H$6,_tipo="Semanal"),
       AND(_mes&gt;AE$2,_tipo="Mensal")
      )), 0,
IF($G290&gt;0,INDEX($O$4:$Z$323,$G290,S$2),0)+IF($H290&gt;0,INDEX($O$4:$Z$323,$H290,S$2),0)+IF($I290&gt;0,INDEX($O$4:$Z$323,$I290,S$2),0)+IF($J290&gt;0,INDEX($O$4:$Z$323,$J290,S$2),0)+IF($K290&gt;0,INDEX($O$4:$Z$323,$K290,S$2),0)+IF($L290&gt;0,INDEX($O$4:$Z$323,$L290,S$2),0))</f>
        <v>0</v>
      </c>
      <c r="AF290" s="259">
        <f>IF(AND(NOT(_incrementaisPassadas),
      OR(
       AND(_semanaAtual&gt;Prevs!I$6,_tipo="Semanal"),
       AND(_mes&gt;AF$2,_tipo="Mensal")
      )), 0,
IF($G290&gt;0,INDEX($O$4:$Z$323,$G290,T$2),0)+IF($H290&gt;0,INDEX($O$4:$Z$323,$H290,T$2),0)+IF($I290&gt;0,INDEX($O$4:$Z$323,$I290,T$2),0)+IF($J290&gt;0,INDEX($O$4:$Z$323,$J290,T$2),0)+IF($K290&gt;0,INDEX($O$4:$Z$323,$K290,T$2),0)+IF($L290&gt;0,INDEX($O$4:$Z$323,$L290,T$2),0))</f>
        <v>0</v>
      </c>
      <c r="AG290" s="259">
        <f>IF(AND(NOT(_incrementaisPassadas),
      OR(
       AND(_semanaAtual&gt;Prevs!J$6,_tipo="Semanal"),
       AND(_mes&gt;AG$2,_tipo="Mensal")
      )), 0,
IF($G290&gt;0,INDEX($O$4:$Z$323,$G290,U$2),0)+IF($H290&gt;0,INDEX($O$4:$Z$323,$H290,U$2),0)+IF($I290&gt;0,INDEX($O$4:$Z$323,$I290,U$2),0)+IF($J290&gt;0,INDEX($O$4:$Z$323,$J290,U$2),0)+IF($K290&gt;0,INDEX($O$4:$Z$323,$K290,U$2),0)+IF($L290&gt;0,INDEX($O$4:$Z$323,$L290,U$2),0))</f>
        <v>0</v>
      </c>
      <c r="AH290" s="259">
        <f>IF(AND(NOT(_incrementaisPassadas),
      OR(
       AND(_semanaAtual&gt;Prevs!K$6,_tipo="Semanal"),
       AND(_mes&gt;AH$2,_tipo="Mensal")
      )), 0,
IF($G290&gt;0,INDEX($O$4:$Z$323,$G290,V$2),0)+IF($H290&gt;0,INDEX($O$4:$Z$323,$H290,V$2),0)+IF($I290&gt;0,INDEX($O$4:$Z$323,$I290,V$2),0)+IF($J290&gt;0,INDEX($O$4:$Z$323,$J290,V$2),0)+IF($K290&gt;0,INDEX($O$4:$Z$323,$K290,V$2),0)+IF($L290&gt;0,INDEX($O$4:$Z$323,$L290,V$2),0))</f>
        <v>0</v>
      </c>
      <c r="AI290" s="259">
        <f>IF(AND(NOT(_incrementaisPassadas),
      OR(
       AND(_semanaAtual&gt;Prevs!L$6,_tipo="Semanal"),
       AND(_mes&gt;AI$2,_tipo="Mensal")
      )), 0,
IF($G290&gt;0,INDEX($O$4:$Z$323,$G290,W$2),0)+IF($H290&gt;0,INDEX($O$4:$Z$323,$H290,W$2),0)+IF($I290&gt;0,INDEX($O$4:$Z$323,$I290,W$2),0)+IF($J290&gt;0,INDEX($O$4:$Z$323,$J290,W$2),0)+IF($K290&gt;0,INDEX($O$4:$Z$323,$K290,W$2),0)+IF($L290&gt;0,INDEX($O$4:$Z$323,$L290,W$2),0))</f>
        <v>0</v>
      </c>
      <c r="AJ290" s="259">
        <f>IF(AND(NOT(_incrementaisPassadas),
      OR(
       AND(_semanaAtual&gt;Prevs!M$6,_tipo="Semanal"),
       AND(_mes&gt;AJ$2,_tipo="Mensal")
      )), 0,
IF($G290&gt;0,INDEX($O$4:$Z$323,$G290,X$2),0)+IF($H290&gt;0,INDEX($O$4:$Z$323,$H290,X$2),0)+IF($I290&gt;0,INDEX($O$4:$Z$323,$I290,X$2),0)+IF($J290&gt;0,INDEX($O$4:$Z$323,$J290,X$2),0)+IF($K290&gt;0,INDEX($O$4:$Z$323,$K290,X$2),0)+IF($L290&gt;0,INDEX($O$4:$Z$323,$L290,X$2),0))</f>
        <v>0</v>
      </c>
      <c r="AK290" s="259">
        <f>IF(AND(NOT(_incrementaisPassadas),
      OR(
       AND(_semanaAtual&gt;Prevs!N$6,_tipo="Semanal"),
       AND(_mes&gt;AK$2,_tipo="Mensal")
      )), 0,
IF($G290&gt;0,INDEX($O$4:$Z$323,$G290,Y$2),0)+IF($H290&gt;0,INDEX($O$4:$Z$323,$H290,Y$2),0)+IF($I290&gt;0,INDEX($O$4:$Z$323,$I290,Y$2),0)+IF($J290&gt;0,INDEX($O$4:$Z$323,$J290,Y$2),0)+IF($K290&gt;0,INDEX($O$4:$Z$323,$K290,Y$2),0)+IF($L290&gt;0,INDEX($O$4:$Z$323,$L290,Y$2),0))</f>
        <v>0</v>
      </c>
      <c r="AL290" s="259">
        <f>IF(AND(NOT(_incrementaisPassadas),
      OR(
       AND(_semanaAtual&gt;Prevs!O$6,_tipo="Semanal"),
       AND(_mes&gt;AL$2,_tipo="Mensal")
      )), 0,
IF($G290&gt;0,INDEX($O$4:$Z$323,$G290,Z$2),0)+IF($H290&gt;0,INDEX($O$4:$Z$323,$H290,Z$2),0)+IF($I290&gt;0,INDEX($O$4:$Z$323,$I290,Z$2),0)+IF($J290&gt;0,INDEX($O$4:$Z$323,$J290,Z$2),0)+IF($K290&gt;0,INDEX($O$4:$Z$323,$K290,Z$2),0)+IF($L290&gt;0,INDEX($O$4:$Z$323,$L290,Z$2),0))</f>
        <v>0</v>
      </c>
      <c r="AM290" s="113">
        <f t="shared" si="48"/>
        <v>23915</v>
      </c>
      <c r="AN290">
        <f t="shared" si="49"/>
        <v>30771</v>
      </c>
      <c r="AO290">
        <f t="shared" si="50"/>
        <v>35564</v>
      </c>
      <c r="AP290">
        <f t="shared" si="51"/>
        <v>34385</v>
      </c>
      <c r="AQ290">
        <f t="shared" si="52"/>
        <v>26524</v>
      </c>
      <c r="AR290">
        <f t="shared" si="53"/>
        <v>18499</v>
      </c>
      <c r="AS290">
        <f t="shared" si="54"/>
        <v>11847</v>
      </c>
      <c r="AT290">
        <f t="shared" si="55"/>
        <v>7278</v>
      </c>
      <c r="AU290">
        <f t="shared" si="56"/>
        <v>5392</v>
      </c>
      <c r="AV290">
        <f t="shared" si="57"/>
        <v>6465</v>
      </c>
      <c r="AW290">
        <f t="shared" si="58"/>
        <v>10195</v>
      </c>
      <c r="AX290">
        <f t="shared" si="59"/>
        <v>16276</v>
      </c>
      <c r="BC290" s="259">
        <v>285</v>
      </c>
    </row>
    <row r="291" spans="1:59" hidden="1" x14ac:dyDescent="0.25">
      <c r="A291" s="93">
        <v>288</v>
      </c>
      <c r="B291" s="183" t="s">
        <v>669</v>
      </c>
      <c r="C291" s="93">
        <v>1931</v>
      </c>
      <c r="D291" s="93">
        <v>2013</v>
      </c>
      <c r="E291" s="184" t="s">
        <v>712</v>
      </c>
      <c r="F291" s="184" t="s">
        <v>431</v>
      </c>
      <c r="G291" s="357"/>
      <c r="N291" s="113">
        <f>MATCH(A291,Entrada!$A$53:$A$372,0)</f>
        <v>288</v>
      </c>
      <c r="O291">
        <f>IF(NOT(ISNA($N291)),INDEX(Entrada!$C$53:$N$372,$N291,O$2),0)</f>
        <v>8054</v>
      </c>
      <c r="P291">
        <f>IF(NOT(ISNA($N291)),INDEX(Entrada!$C$53:$N$372,$N291,P$2),0)</f>
        <v>13288</v>
      </c>
      <c r="Q291">
        <f>IF(NOT(ISNA($N291)),INDEX(Entrada!$C$53:$N$372,$N291,Q$2),0)</f>
        <v>18094</v>
      </c>
      <c r="R291">
        <f>IF(NOT(ISNA($N291)),INDEX(Entrada!$C$53:$N$372,$N291,R$2),0)</f>
        <v>21288</v>
      </c>
      <c r="S291">
        <f>IF(NOT(ISNA($N291)),INDEX(Entrada!$C$53:$N$372,$N291,S$2),0)</f>
        <v>15415</v>
      </c>
      <c r="T291">
        <f>IF(NOT(ISNA($N291)),INDEX(Entrada!$C$53:$N$372,$N291,T$2),0)</f>
        <v>7339</v>
      </c>
      <c r="U291">
        <f>IF(NOT(ISNA($N291)),INDEX(Entrada!$C$53:$N$372,$N291,U$2),0)</f>
        <v>2941</v>
      </c>
      <c r="V291" s="192">
        <f>IF(NOT(ISNA($N291)),INDEX(Entrada!$C$53:$N$372,$N291,V$2),0)</f>
        <v>1588</v>
      </c>
      <c r="W291" s="192">
        <f>IF(NOT(ISNA($N291)),INDEX(Entrada!$C$53:$N$372,$N291,W$2),0)</f>
        <v>1086</v>
      </c>
      <c r="X291" s="192">
        <f>IF(NOT(ISNA($N291)),INDEX(Entrada!$C$53:$N$372,$N291,X$2),0)</f>
        <v>1112</v>
      </c>
      <c r="Y291" s="192">
        <f>IF(NOT(ISNA($N291)),INDEX(Entrada!$C$53:$N$372,$N291,Y$2),0)</f>
        <v>1891</v>
      </c>
      <c r="Z291" s="192">
        <f>IF(NOT(ISNA($N291)),INDEX(Entrada!$C$53:$N$372,$N291,Z$2),0)</f>
        <v>3852</v>
      </c>
      <c r="AA291" s="259">
        <f>IF(AND(NOT(_incrementaisPassadas),
      OR(
       AND(_semanaAtual&gt;Prevs!D$6,_tipo="Semanal"),
       AND(_mes&gt;AA$2,_tipo="Mensal")
      )), 0,
IF($G291&gt;0,INDEX($O$4:$Z$323,$G291,O$2),0)+IF($H291&gt;0,INDEX($O$4:$Z$323,$H291,O$2),0)+IF($I291&gt;0,INDEX($O$4:$Z$323,$I291,O$2),0)+IF($J291&gt;0,INDEX($O$4:$Z$323,$J291,O$2),0)+IF($K291&gt;0,INDEX($O$4:$Z$323,$K291,O$2),0)+IF($L291&gt;0,INDEX($O$4:$Z$323,$L291,O$2),0))</f>
        <v>0</v>
      </c>
      <c r="AB291" s="259">
        <f>IF(AND(NOT(_incrementaisPassadas),
      OR(
       AND(_semanaAtual&gt;Prevs!E$6,_tipo="Semanal"),
       AND(_mes&gt;AB$2,_tipo="Mensal")
      )), 0,
IF($G291&gt;0,INDEX($O$4:$Z$323,$G291,P$2),0)+IF($H291&gt;0,INDEX($O$4:$Z$323,$H291,P$2),0)+IF($I291&gt;0,INDEX($O$4:$Z$323,$I291,P$2),0)+IF($J291&gt;0,INDEX($O$4:$Z$323,$J291,P$2),0)+IF($K291&gt;0,INDEX($O$4:$Z$323,$K291,P$2),0)+IF($L291&gt;0,INDEX($O$4:$Z$323,$L291,P$2),0))</f>
        <v>0</v>
      </c>
      <c r="AC291" s="259">
        <f>IF(AND(NOT(_incrementaisPassadas),
      OR(
       AND(_semanaAtual&gt;Prevs!F$6,_tipo="Semanal"),
       AND(_mes&gt;AC$2,_tipo="Mensal")
      )), 0,
IF($G291&gt;0,INDEX($O$4:$Z$323,$G291,Q$2),0)+IF($H291&gt;0,INDEX($O$4:$Z$323,$H291,Q$2),0)+IF($I291&gt;0,INDEX($O$4:$Z$323,$I291,Q$2),0)+IF($J291&gt;0,INDEX($O$4:$Z$323,$J291,Q$2),0)+IF($K291&gt;0,INDEX($O$4:$Z$323,$K291,Q$2),0)+IF($L291&gt;0,INDEX($O$4:$Z$323,$L291,Q$2),0))</f>
        <v>0</v>
      </c>
      <c r="AD291" s="259">
        <f>IF(AND(NOT(_incrementaisPassadas),
      OR(
       AND(_semanaAtual&gt;Prevs!G$6,_tipo="Semanal"),
       AND(_mes&gt;AD$2,_tipo="Mensal")
      )), 0,
IF($G291&gt;0,INDEX($O$4:$Z$323,$G291,R$2),0)+IF($H291&gt;0,INDEX($O$4:$Z$323,$H291,R$2),0)+IF($I291&gt;0,INDEX($O$4:$Z$323,$I291,R$2),0)+IF($J291&gt;0,INDEX($O$4:$Z$323,$J291,R$2),0)+IF($K291&gt;0,INDEX($O$4:$Z$323,$K291,R$2),0)+IF($L291&gt;0,INDEX($O$4:$Z$323,$L291,R$2),0))</f>
        <v>0</v>
      </c>
      <c r="AE291" s="259">
        <f>IF(AND(NOT(_incrementaisPassadas),
      OR(
       AND(_semanaAtual&gt;Prevs!H$6,_tipo="Semanal"),
       AND(_mes&gt;AE$2,_tipo="Mensal")
      )), 0,
IF($G291&gt;0,INDEX($O$4:$Z$323,$G291,S$2),0)+IF($H291&gt;0,INDEX($O$4:$Z$323,$H291,S$2),0)+IF($I291&gt;0,INDEX($O$4:$Z$323,$I291,S$2),0)+IF($J291&gt;0,INDEX($O$4:$Z$323,$J291,S$2),0)+IF($K291&gt;0,INDEX($O$4:$Z$323,$K291,S$2),0)+IF($L291&gt;0,INDEX($O$4:$Z$323,$L291,S$2),0))</f>
        <v>0</v>
      </c>
      <c r="AF291" s="259">
        <f>IF(AND(NOT(_incrementaisPassadas),
      OR(
       AND(_semanaAtual&gt;Prevs!I$6,_tipo="Semanal"),
       AND(_mes&gt;AF$2,_tipo="Mensal")
      )), 0,
IF($G291&gt;0,INDEX($O$4:$Z$323,$G291,T$2),0)+IF($H291&gt;0,INDEX($O$4:$Z$323,$H291,T$2),0)+IF($I291&gt;0,INDEX($O$4:$Z$323,$I291,T$2),0)+IF($J291&gt;0,INDEX($O$4:$Z$323,$J291,T$2),0)+IF($K291&gt;0,INDEX($O$4:$Z$323,$K291,T$2),0)+IF($L291&gt;0,INDEX($O$4:$Z$323,$L291,T$2),0))</f>
        <v>0</v>
      </c>
      <c r="AG291" s="259">
        <f>IF(AND(NOT(_incrementaisPassadas),
      OR(
       AND(_semanaAtual&gt;Prevs!J$6,_tipo="Semanal"),
       AND(_mes&gt;AG$2,_tipo="Mensal")
      )), 0,
IF($G291&gt;0,INDEX($O$4:$Z$323,$G291,U$2),0)+IF($H291&gt;0,INDEX($O$4:$Z$323,$H291,U$2),0)+IF($I291&gt;0,INDEX($O$4:$Z$323,$I291,U$2),0)+IF($J291&gt;0,INDEX($O$4:$Z$323,$J291,U$2),0)+IF($K291&gt;0,INDEX($O$4:$Z$323,$K291,U$2),0)+IF($L291&gt;0,INDEX($O$4:$Z$323,$L291,U$2),0))</f>
        <v>0</v>
      </c>
      <c r="AH291" s="259">
        <f>IF(AND(NOT(_incrementaisPassadas),
      OR(
       AND(_semanaAtual&gt;Prevs!K$6,_tipo="Semanal"),
       AND(_mes&gt;AH$2,_tipo="Mensal")
      )), 0,
IF($G291&gt;0,INDEX($O$4:$Z$323,$G291,V$2),0)+IF($H291&gt;0,INDEX($O$4:$Z$323,$H291,V$2),0)+IF($I291&gt;0,INDEX($O$4:$Z$323,$I291,V$2),0)+IF($J291&gt;0,INDEX($O$4:$Z$323,$J291,V$2),0)+IF($K291&gt;0,INDEX($O$4:$Z$323,$K291,V$2),0)+IF($L291&gt;0,INDEX($O$4:$Z$323,$L291,V$2),0))</f>
        <v>0</v>
      </c>
      <c r="AI291" s="259">
        <f>IF(AND(NOT(_incrementaisPassadas),
      OR(
       AND(_semanaAtual&gt;Prevs!L$6,_tipo="Semanal"),
       AND(_mes&gt;AI$2,_tipo="Mensal")
      )), 0,
IF($G291&gt;0,INDEX($O$4:$Z$323,$G291,W$2),0)+IF($H291&gt;0,INDEX($O$4:$Z$323,$H291,W$2),0)+IF($I291&gt;0,INDEX($O$4:$Z$323,$I291,W$2),0)+IF($J291&gt;0,INDEX($O$4:$Z$323,$J291,W$2),0)+IF($K291&gt;0,INDEX($O$4:$Z$323,$K291,W$2),0)+IF($L291&gt;0,INDEX($O$4:$Z$323,$L291,W$2),0))</f>
        <v>0</v>
      </c>
      <c r="AJ291" s="259">
        <f>IF(AND(NOT(_incrementaisPassadas),
      OR(
       AND(_semanaAtual&gt;Prevs!M$6,_tipo="Semanal"),
       AND(_mes&gt;AJ$2,_tipo="Mensal")
      )), 0,
IF($G291&gt;0,INDEX($O$4:$Z$323,$G291,X$2),0)+IF($H291&gt;0,INDEX($O$4:$Z$323,$H291,X$2),0)+IF($I291&gt;0,INDEX($O$4:$Z$323,$I291,X$2),0)+IF($J291&gt;0,INDEX($O$4:$Z$323,$J291,X$2),0)+IF($K291&gt;0,INDEX($O$4:$Z$323,$K291,X$2),0)+IF($L291&gt;0,INDEX($O$4:$Z$323,$L291,X$2),0))</f>
        <v>0</v>
      </c>
      <c r="AK291" s="259">
        <f>IF(AND(NOT(_incrementaisPassadas),
      OR(
       AND(_semanaAtual&gt;Prevs!N$6,_tipo="Semanal"),
       AND(_mes&gt;AK$2,_tipo="Mensal")
      )), 0,
IF($G291&gt;0,INDEX($O$4:$Z$323,$G291,Y$2),0)+IF($H291&gt;0,INDEX($O$4:$Z$323,$H291,Y$2),0)+IF($I291&gt;0,INDEX($O$4:$Z$323,$I291,Y$2),0)+IF($J291&gt;0,INDEX($O$4:$Z$323,$J291,Y$2),0)+IF($K291&gt;0,INDEX($O$4:$Z$323,$K291,Y$2),0)+IF($L291&gt;0,INDEX($O$4:$Z$323,$L291,Y$2),0))</f>
        <v>0</v>
      </c>
      <c r="AL291" s="259">
        <f>IF(AND(NOT(_incrementaisPassadas),
      OR(
       AND(_semanaAtual&gt;Prevs!O$6,_tipo="Semanal"),
       AND(_mes&gt;AL$2,_tipo="Mensal")
      )), 0,
IF($G291&gt;0,INDEX($O$4:$Z$323,$G291,Z$2),0)+IF($H291&gt;0,INDEX($O$4:$Z$323,$H291,Z$2),0)+IF($I291&gt;0,INDEX($O$4:$Z$323,$I291,Z$2),0)+IF($J291&gt;0,INDEX($O$4:$Z$323,$J291,Z$2),0)+IF($K291&gt;0,INDEX($O$4:$Z$323,$K291,Z$2),0)+IF($L291&gt;0,INDEX($O$4:$Z$323,$L291,Z$2),0))</f>
        <v>0</v>
      </c>
      <c r="AM291" s="113">
        <f t="shared" si="48"/>
        <v>8054</v>
      </c>
      <c r="AN291">
        <f t="shared" si="49"/>
        <v>13288</v>
      </c>
      <c r="AO291">
        <f t="shared" si="50"/>
        <v>18094</v>
      </c>
      <c r="AP291">
        <f t="shared" si="51"/>
        <v>21288</v>
      </c>
      <c r="AQ291">
        <f t="shared" si="52"/>
        <v>15415</v>
      </c>
      <c r="AR291">
        <f t="shared" si="53"/>
        <v>7339</v>
      </c>
      <c r="AS291">
        <f t="shared" si="54"/>
        <v>2941</v>
      </c>
      <c r="AT291">
        <f t="shared" si="55"/>
        <v>1588</v>
      </c>
      <c r="AU291">
        <f t="shared" si="56"/>
        <v>1086</v>
      </c>
      <c r="AV291">
        <f t="shared" si="57"/>
        <v>1112</v>
      </c>
      <c r="AW291">
        <f t="shared" si="58"/>
        <v>1891</v>
      </c>
      <c r="AX291">
        <f t="shared" si="59"/>
        <v>3852</v>
      </c>
    </row>
    <row r="292" spans="1:59" hidden="1" x14ac:dyDescent="0.25">
      <c r="A292" s="113">
        <v>289</v>
      </c>
      <c r="B292" s="176" t="s">
        <v>670</v>
      </c>
      <c r="C292" s="113">
        <v>1931</v>
      </c>
      <c r="D292" s="113">
        <v>2013</v>
      </c>
      <c r="E292" s="177" t="s">
        <v>686</v>
      </c>
      <c r="F292" s="177" t="s">
        <v>686</v>
      </c>
      <c r="G292" s="357"/>
      <c r="H292" s="357"/>
      <c r="N292" s="113">
        <f>MATCH(A292,Entrada!$A$53:$A$372,0)</f>
        <v>289</v>
      </c>
      <c r="O292">
        <f>IF(NOT(ISNA($N292)),INDEX(Entrada!$C$53:$N$372,$N292,O$2),0)</f>
        <v>64</v>
      </c>
      <c r="P292">
        <f>IF(NOT(ISNA($N292)),INDEX(Entrada!$C$53:$N$372,$N292,P$2),0)</f>
        <v>68</v>
      </c>
      <c r="Q292">
        <f>IF(NOT(ISNA($N292)),INDEX(Entrada!$C$53:$N$372,$N292,Q$2),0)</f>
        <v>69</v>
      </c>
      <c r="R292">
        <f>IF(NOT(ISNA($N292)),INDEX(Entrada!$C$53:$N$372,$N292,R$2),0)</f>
        <v>59</v>
      </c>
      <c r="S292">
        <f>IF(NOT(ISNA($N292)),INDEX(Entrada!$C$53:$N$372,$N292,S$2),0)</f>
        <v>49</v>
      </c>
      <c r="T292">
        <f>IF(NOT(ISNA($N292)),INDEX(Entrada!$C$53:$N$372,$N292,T$2),0)</f>
        <v>44</v>
      </c>
      <c r="U292">
        <f>IF(NOT(ISNA($N292)),INDEX(Entrada!$C$53:$N$372,$N292,U$2),0)</f>
        <v>40</v>
      </c>
      <c r="V292" s="192">
        <f>IF(NOT(ISNA($N292)),INDEX(Entrada!$C$53:$N$372,$N292,V$2),0)</f>
        <v>38</v>
      </c>
      <c r="W292" s="192">
        <f>IF(NOT(ISNA($N292)),INDEX(Entrada!$C$53:$N$372,$N292,W$2),0)</f>
        <v>38</v>
      </c>
      <c r="X292" s="192">
        <f>IF(NOT(ISNA($N292)),INDEX(Entrada!$C$53:$N$372,$N292,X$2),0)</f>
        <v>42</v>
      </c>
      <c r="Y292" s="192">
        <f>IF(NOT(ISNA($N292)),INDEX(Entrada!$C$53:$N$372,$N292,Y$2),0)</f>
        <v>47</v>
      </c>
      <c r="Z292" s="192">
        <f>IF(NOT(ISNA($N292)),INDEX(Entrada!$C$53:$N$372,$N292,Z$2),0)</f>
        <v>57</v>
      </c>
      <c r="AA292" s="259">
        <f>IF(AND(NOT(_incrementaisPassadas),
      OR(
       AND(_semanaAtual&gt;Prevs!D$6,_tipo="Semanal"),
       AND(_mes&gt;AA$2,_tipo="Mensal")
      )), 0,
IF($G292&gt;0,INDEX($O$4:$Z$323,$G292,O$2),0)+IF($H292&gt;0,INDEX($O$4:$Z$323,$H292,O$2),0)+IF($I292&gt;0,INDEX($O$4:$Z$323,$I292,O$2),0)+IF($J292&gt;0,INDEX($O$4:$Z$323,$J292,O$2),0)+IF($K292&gt;0,INDEX($O$4:$Z$323,$K292,O$2),0)+IF($L292&gt;0,INDEX($O$4:$Z$323,$L292,O$2),0))</f>
        <v>0</v>
      </c>
      <c r="AB292" s="259">
        <f>IF(AND(NOT(_incrementaisPassadas),
      OR(
       AND(_semanaAtual&gt;Prevs!E$6,_tipo="Semanal"),
       AND(_mes&gt;AB$2,_tipo="Mensal")
      )), 0,
IF($G292&gt;0,INDEX($O$4:$Z$323,$G292,P$2),0)+IF($H292&gt;0,INDEX($O$4:$Z$323,$H292,P$2),0)+IF($I292&gt;0,INDEX($O$4:$Z$323,$I292,P$2),0)+IF($J292&gt;0,INDEX($O$4:$Z$323,$J292,P$2),0)+IF($K292&gt;0,INDEX($O$4:$Z$323,$K292,P$2),0)+IF($L292&gt;0,INDEX($O$4:$Z$323,$L292,P$2),0))</f>
        <v>0</v>
      </c>
      <c r="AC292" s="259">
        <f>IF(AND(NOT(_incrementaisPassadas),
      OR(
       AND(_semanaAtual&gt;Prevs!F$6,_tipo="Semanal"),
       AND(_mes&gt;AC$2,_tipo="Mensal")
      )), 0,
IF($G292&gt;0,INDEX($O$4:$Z$323,$G292,Q$2),0)+IF($H292&gt;0,INDEX($O$4:$Z$323,$H292,Q$2),0)+IF($I292&gt;0,INDEX($O$4:$Z$323,$I292,Q$2),0)+IF($J292&gt;0,INDEX($O$4:$Z$323,$J292,Q$2),0)+IF($K292&gt;0,INDEX($O$4:$Z$323,$K292,Q$2),0)+IF($L292&gt;0,INDEX($O$4:$Z$323,$L292,Q$2),0))</f>
        <v>0</v>
      </c>
      <c r="AD292" s="259">
        <f>IF(AND(NOT(_incrementaisPassadas),
      OR(
       AND(_semanaAtual&gt;Prevs!G$6,_tipo="Semanal"),
       AND(_mes&gt;AD$2,_tipo="Mensal")
      )), 0,
IF($G292&gt;0,INDEX($O$4:$Z$323,$G292,R$2),0)+IF($H292&gt;0,INDEX($O$4:$Z$323,$H292,R$2),0)+IF($I292&gt;0,INDEX($O$4:$Z$323,$I292,R$2),0)+IF($J292&gt;0,INDEX($O$4:$Z$323,$J292,R$2),0)+IF($K292&gt;0,INDEX($O$4:$Z$323,$K292,R$2),0)+IF($L292&gt;0,INDEX($O$4:$Z$323,$L292,R$2),0))</f>
        <v>0</v>
      </c>
      <c r="AE292" s="259">
        <f>IF(AND(NOT(_incrementaisPassadas),
      OR(
       AND(_semanaAtual&gt;Prevs!H$6,_tipo="Semanal"),
       AND(_mes&gt;AE$2,_tipo="Mensal")
      )), 0,
IF($G292&gt;0,INDEX($O$4:$Z$323,$G292,S$2),0)+IF($H292&gt;0,INDEX($O$4:$Z$323,$H292,S$2),0)+IF($I292&gt;0,INDEX($O$4:$Z$323,$I292,S$2),0)+IF($J292&gt;0,INDEX($O$4:$Z$323,$J292,S$2),0)+IF($K292&gt;0,INDEX($O$4:$Z$323,$K292,S$2),0)+IF($L292&gt;0,INDEX($O$4:$Z$323,$L292,S$2),0))</f>
        <v>0</v>
      </c>
      <c r="AF292" s="259">
        <f>IF(AND(NOT(_incrementaisPassadas),
      OR(
       AND(_semanaAtual&gt;Prevs!I$6,_tipo="Semanal"),
       AND(_mes&gt;AF$2,_tipo="Mensal")
      )), 0,
IF($G292&gt;0,INDEX($O$4:$Z$323,$G292,T$2),0)+IF($H292&gt;0,INDEX($O$4:$Z$323,$H292,T$2),0)+IF($I292&gt;0,INDEX($O$4:$Z$323,$I292,T$2),0)+IF($J292&gt;0,INDEX($O$4:$Z$323,$J292,T$2),0)+IF($K292&gt;0,INDEX($O$4:$Z$323,$K292,T$2),0)+IF($L292&gt;0,INDEX($O$4:$Z$323,$L292,T$2),0))</f>
        <v>0</v>
      </c>
      <c r="AG292" s="259">
        <f>IF(AND(NOT(_incrementaisPassadas),
      OR(
       AND(_semanaAtual&gt;Prevs!J$6,_tipo="Semanal"),
       AND(_mes&gt;AG$2,_tipo="Mensal")
      )), 0,
IF($G292&gt;0,INDEX($O$4:$Z$323,$G292,U$2),0)+IF($H292&gt;0,INDEX($O$4:$Z$323,$H292,U$2),0)+IF($I292&gt;0,INDEX($O$4:$Z$323,$I292,U$2),0)+IF($J292&gt;0,INDEX($O$4:$Z$323,$J292,U$2),0)+IF($K292&gt;0,INDEX($O$4:$Z$323,$K292,U$2),0)+IF($L292&gt;0,INDEX($O$4:$Z$323,$L292,U$2),0))</f>
        <v>0</v>
      </c>
      <c r="AH292" s="259">
        <f>IF(AND(NOT(_incrementaisPassadas),
      OR(
       AND(_semanaAtual&gt;Prevs!K$6,_tipo="Semanal"),
       AND(_mes&gt;AH$2,_tipo="Mensal")
      )), 0,
IF($G292&gt;0,INDEX($O$4:$Z$323,$G292,V$2),0)+IF($H292&gt;0,INDEX($O$4:$Z$323,$H292,V$2),0)+IF($I292&gt;0,INDEX($O$4:$Z$323,$I292,V$2),0)+IF($J292&gt;0,INDEX($O$4:$Z$323,$J292,V$2),0)+IF($K292&gt;0,INDEX($O$4:$Z$323,$K292,V$2),0)+IF($L292&gt;0,INDEX($O$4:$Z$323,$L292,V$2),0))</f>
        <v>0</v>
      </c>
      <c r="AI292" s="259">
        <f>IF(AND(NOT(_incrementaisPassadas),
      OR(
       AND(_semanaAtual&gt;Prevs!L$6,_tipo="Semanal"),
       AND(_mes&gt;AI$2,_tipo="Mensal")
      )), 0,
IF($G292&gt;0,INDEX($O$4:$Z$323,$G292,W$2),0)+IF($H292&gt;0,INDEX($O$4:$Z$323,$H292,W$2),0)+IF($I292&gt;0,INDEX($O$4:$Z$323,$I292,W$2),0)+IF($J292&gt;0,INDEX($O$4:$Z$323,$J292,W$2),0)+IF($K292&gt;0,INDEX($O$4:$Z$323,$K292,W$2),0)+IF($L292&gt;0,INDEX($O$4:$Z$323,$L292,W$2),0))</f>
        <v>0</v>
      </c>
      <c r="AJ292" s="259">
        <f>IF(AND(NOT(_incrementaisPassadas),
      OR(
       AND(_semanaAtual&gt;Prevs!M$6,_tipo="Semanal"),
       AND(_mes&gt;AJ$2,_tipo="Mensal")
      )), 0,
IF($G292&gt;0,INDEX($O$4:$Z$323,$G292,X$2),0)+IF($H292&gt;0,INDEX($O$4:$Z$323,$H292,X$2),0)+IF($I292&gt;0,INDEX($O$4:$Z$323,$I292,X$2),0)+IF($J292&gt;0,INDEX($O$4:$Z$323,$J292,X$2),0)+IF($K292&gt;0,INDEX($O$4:$Z$323,$K292,X$2),0)+IF($L292&gt;0,INDEX($O$4:$Z$323,$L292,X$2),0))</f>
        <v>0</v>
      </c>
      <c r="AK292" s="259">
        <f>IF(AND(NOT(_incrementaisPassadas),
      OR(
       AND(_semanaAtual&gt;Prevs!N$6,_tipo="Semanal"),
       AND(_mes&gt;AK$2,_tipo="Mensal")
      )), 0,
IF($G292&gt;0,INDEX($O$4:$Z$323,$G292,Y$2),0)+IF($H292&gt;0,INDEX($O$4:$Z$323,$H292,Y$2),0)+IF($I292&gt;0,INDEX($O$4:$Z$323,$I292,Y$2),0)+IF($J292&gt;0,INDEX($O$4:$Z$323,$J292,Y$2),0)+IF($K292&gt;0,INDEX($O$4:$Z$323,$K292,Y$2),0)+IF($L292&gt;0,INDEX($O$4:$Z$323,$L292,Y$2),0))</f>
        <v>0</v>
      </c>
      <c r="AL292" s="259">
        <f>IF(AND(NOT(_incrementaisPassadas),
      OR(
       AND(_semanaAtual&gt;Prevs!O$6,_tipo="Semanal"),
       AND(_mes&gt;AL$2,_tipo="Mensal")
      )), 0,
IF($G292&gt;0,INDEX($O$4:$Z$323,$G292,Z$2),0)+IF($H292&gt;0,INDEX($O$4:$Z$323,$H292,Z$2),0)+IF($I292&gt;0,INDEX($O$4:$Z$323,$I292,Z$2),0)+IF($J292&gt;0,INDEX($O$4:$Z$323,$J292,Z$2),0)+IF($K292&gt;0,INDEX($O$4:$Z$323,$K292,Z$2),0)+IF($L292&gt;0,INDEX($O$4:$Z$323,$L292,Z$2),0))</f>
        <v>0</v>
      </c>
      <c r="AM292" s="113">
        <f t="shared" si="48"/>
        <v>64</v>
      </c>
      <c r="AN292">
        <f t="shared" si="49"/>
        <v>68</v>
      </c>
      <c r="AO292">
        <f t="shared" si="50"/>
        <v>69</v>
      </c>
      <c r="AP292">
        <f t="shared" si="51"/>
        <v>59</v>
      </c>
      <c r="AQ292">
        <f t="shared" si="52"/>
        <v>49</v>
      </c>
      <c r="AR292">
        <f t="shared" si="53"/>
        <v>44</v>
      </c>
      <c r="AS292">
        <f t="shared" si="54"/>
        <v>40</v>
      </c>
      <c r="AT292">
        <f t="shared" si="55"/>
        <v>38</v>
      </c>
      <c r="AU292">
        <f t="shared" si="56"/>
        <v>38</v>
      </c>
      <c r="AV292">
        <f t="shared" si="57"/>
        <v>42</v>
      </c>
      <c r="AW292">
        <f t="shared" si="58"/>
        <v>47</v>
      </c>
      <c r="AX292">
        <f t="shared" si="59"/>
        <v>57</v>
      </c>
    </row>
    <row r="293" spans="1:59" hidden="1" x14ac:dyDescent="0.25">
      <c r="A293" s="113">
        <v>290</v>
      </c>
      <c r="B293" s="176" t="s">
        <v>671</v>
      </c>
      <c r="C293" s="113">
        <v>1931</v>
      </c>
      <c r="D293" s="113">
        <v>2013</v>
      </c>
      <c r="E293" s="177" t="s">
        <v>29</v>
      </c>
      <c r="F293" s="177" t="s">
        <v>433</v>
      </c>
      <c r="G293" s="357"/>
      <c r="H293" s="357"/>
      <c r="N293" s="113">
        <f>MATCH(A293,Entrada!$A$53:$A$372,0)</f>
        <v>290</v>
      </c>
      <c r="O293">
        <f>IF(NOT(ISNA($N293)),INDEX(Entrada!$C$53:$N$372,$N293,O$2),0)</f>
        <v>681</v>
      </c>
      <c r="P293">
        <f>IF(NOT(ISNA($N293)),INDEX(Entrada!$C$53:$N$372,$N293,P$2),0)</f>
        <v>1070</v>
      </c>
      <c r="Q293">
        <f>IF(NOT(ISNA($N293)),INDEX(Entrada!$C$53:$N$372,$N293,Q$2),0)</f>
        <v>1372</v>
      </c>
      <c r="R293">
        <f>IF(NOT(ISNA($N293)),INDEX(Entrada!$C$53:$N$372,$N293,R$2),0)</f>
        <v>1819</v>
      </c>
      <c r="S293">
        <f>IF(NOT(ISNA($N293)),INDEX(Entrada!$C$53:$N$372,$N293,S$2),0)</f>
        <v>2128</v>
      </c>
      <c r="T293">
        <f>IF(NOT(ISNA($N293)),INDEX(Entrada!$C$53:$N$372,$N293,T$2),0)</f>
        <v>2069</v>
      </c>
      <c r="U293">
        <f>IF(NOT(ISNA($N293)),INDEX(Entrada!$C$53:$N$372,$N293,U$2),0)</f>
        <v>1449</v>
      </c>
      <c r="V293" s="192">
        <f>IF(NOT(ISNA($N293)),INDEX(Entrada!$C$53:$N$372,$N293,V$2),0)</f>
        <v>960</v>
      </c>
      <c r="W293" s="192">
        <f>IF(NOT(ISNA($N293)),INDEX(Entrada!$C$53:$N$372,$N293,W$2),0)</f>
        <v>594</v>
      </c>
      <c r="X293" s="192">
        <f>IF(NOT(ISNA($N293)),INDEX(Entrada!$C$53:$N$372,$N293,X$2),0)</f>
        <v>339</v>
      </c>
      <c r="Y293" s="192">
        <f>IF(NOT(ISNA($N293)),INDEX(Entrada!$C$53:$N$372,$N293,Y$2),0)</f>
        <v>247</v>
      </c>
      <c r="Z293" s="192">
        <f>IF(NOT(ISNA($N293)),INDEX(Entrada!$C$53:$N$372,$N293,Z$2),0)</f>
        <v>344</v>
      </c>
      <c r="AA293" s="259">
        <f>IF(AND(NOT(_incrementaisPassadas),
      OR(
       AND(_semanaAtual&gt;Prevs!D$6,_tipo="Semanal"),
       AND(_mes&gt;AA$2,_tipo="Mensal")
      )), 0,
IF($G293&gt;0,INDEX($O$4:$Z$323,$G293,O$2),0)+IF($H293&gt;0,INDEX($O$4:$Z$323,$H293,O$2),0)+IF($I293&gt;0,INDEX($O$4:$Z$323,$I293,O$2),0)+IF($J293&gt;0,INDEX($O$4:$Z$323,$J293,O$2),0)+IF($K293&gt;0,INDEX($O$4:$Z$323,$K293,O$2),0)+IF($L293&gt;0,INDEX($O$4:$Z$323,$L293,O$2),0))</f>
        <v>0</v>
      </c>
      <c r="AB293" s="259">
        <f>IF(AND(NOT(_incrementaisPassadas),
      OR(
       AND(_semanaAtual&gt;Prevs!E$6,_tipo="Semanal"),
       AND(_mes&gt;AB$2,_tipo="Mensal")
      )), 0,
IF($G293&gt;0,INDEX($O$4:$Z$323,$G293,P$2),0)+IF($H293&gt;0,INDEX($O$4:$Z$323,$H293,P$2),0)+IF($I293&gt;0,INDEX($O$4:$Z$323,$I293,P$2),0)+IF($J293&gt;0,INDEX($O$4:$Z$323,$J293,P$2),0)+IF($K293&gt;0,INDEX($O$4:$Z$323,$K293,P$2),0)+IF($L293&gt;0,INDEX($O$4:$Z$323,$L293,P$2),0))</f>
        <v>0</v>
      </c>
      <c r="AC293" s="259">
        <f>IF(AND(NOT(_incrementaisPassadas),
      OR(
       AND(_semanaAtual&gt;Prevs!F$6,_tipo="Semanal"),
       AND(_mes&gt;AC$2,_tipo="Mensal")
      )), 0,
IF($G293&gt;0,INDEX($O$4:$Z$323,$G293,Q$2),0)+IF($H293&gt;0,INDEX($O$4:$Z$323,$H293,Q$2),0)+IF($I293&gt;0,INDEX($O$4:$Z$323,$I293,Q$2),0)+IF($J293&gt;0,INDEX($O$4:$Z$323,$J293,Q$2),0)+IF($K293&gt;0,INDEX($O$4:$Z$323,$K293,Q$2),0)+IF($L293&gt;0,INDEX($O$4:$Z$323,$L293,Q$2),0))</f>
        <v>0</v>
      </c>
      <c r="AD293" s="259">
        <f>IF(AND(NOT(_incrementaisPassadas),
      OR(
       AND(_semanaAtual&gt;Prevs!G$6,_tipo="Semanal"),
       AND(_mes&gt;AD$2,_tipo="Mensal")
      )), 0,
IF($G293&gt;0,INDEX($O$4:$Z$323,$G293,R$2),0)+IF($H293&gt;0,INDEX($O$4:$Z$323,$H293,R$2),0)+IF($I293&gt;0,INDEX($O$4:$Z$323,$I293,R$2),0)+IF($J293&gt;0,INDEX($O$4:$Z$323,$J293,R$2),0)+IF($K293&gt;0,INDEX($O$4:$Z$323,$K293,R$2),0)+IF($L293&gt;0,INDEX($O$4:$Z$323,$L293,R$2),0))</f>
        <v>0</v>
      </c>
      <c r="AE293" s="259">
        <f>IF(AND(NOT(_incrementaisPassadas),
      OR(
       AND(_semanaAtual&gt;Prevs!H$6,_tipo="Semanal"),
       AND(_mes&gt;AE$2,_tipo="Mensal")
      )), 0,
IF($G293&gt;0,INDEX($O$4:$Z$323,$G293,S$2),0)+IF($H293&gt;0,INDEX($O$4:$Z$323,$H293,S$2),0)+IF($I293&gt;0,INDEX($O$4:$Z$323,$I293,S$2),0)+IF($J293&gt;0,INDEX($O$4:$Z$323,$J293,S$2),0)+IF($K293&gt;0,INDEX($O$4:$Z$323,$K293,S$2),0)+IF($L293&gt;0,INDEX($O$4:$Z$323,$L293,S$2),0))</f>
        <v>0</v>
      </c>
      <c r="AF293" s="259">
        <f>IF(AND(NOT(_incrementaisPassadas),
      OR(
       AND(_semanaAtual&gt;Prevs!I$6,_tipo="Semanal"),
       AND(_mes&gt;AF$2,_tipo="Mensal")
      )), 0,
IF($G293&gt;0,INDEX($O$4:$Z$323,$G293,T$2),0)+IF($H293&gt;0,INDEX($O$4:$Z$323,$H293,T$2),0)+IF($I293&gt;0,INDEX($O$4:$Z$323,$I293,T$2),0)+IF($J293&gt;0,INDEX($O$4:$Z$323,$J293,T$2),0)+IF($K293&gt;0,INDEX($O$4:$Z$323,$K293,T$2),0)+IF($L293&gt;0,INDEX($O$4:$Z$323,$L293,T$2),0))</f>
        <v>0</v>
      </c>
      <c r="AG293" s="259">
        <f>IF(AND(NOT(_incrementaisPassadas),
      OR(
       AND(_semanaAtual&gt;Prevs!J$6,_tipo="Semanal"),
       AND(_mes&gt;AG$2,_tipo="Mensal")
      )), 0,
IF($G293&gt;0,INDEX($O$4:$Z$323,$G293,U$2),0)+IF($H293&gt;0,INDEX($O$4:$Z$323,$H293,U$2),0)+IF($I293&gt;0,INDEX($O$4:$Z$323,$I293,U$2),0)+IF($J293&gt;0,INDEX($O$4:$Z$323,$J293,U$2),0)+IF($K293&gt;0,INDEX($O$4:$Z$323,$K293,U$2),0)+IF($L293&gt;0,INDEX($O$4:$Z$323,$L293,U$2),0))</f>
        <v>0</v>
      </c>
      <c r="AH293" s="259">
        <f>IF(AND(NOT(_incrementaisPassadas),
      OR(
       AND(_semanaAtual&gt;Prevs!K$6,_tipo="Semanal"),
       AND(_mes&gt;AH$2,_tipo="Mensal")
      )), 0,
IF($G293&gt;0,INDEX($O$4:$Z$323,$G293,V$2),0)+IF($H293&gt;0,INDEX($O$4:$Z$323,$H293,V$2),0)+IF($I293&gt;0,INDEX($O$4:$Z$323,$I293,V$2),0)+IF($J293&gt;0,INDEX($O$4:$Z$323,$J293,V$2),0)+IF($K293&gt;0,INDEX($O$4:$Z$323,$K293,V$2),0)+IF($L293&gt;0,INDEX($O$4:$Z$323,$L293,V$2),0))</f>
        <v>0</v>
      </c>
      <c r="AI293" s="259">
        <f>IF(AND(NOT(_incrementaisPassadas),
      OR(
       AND(_semanaAtual&gt;Prevs!L$6,_tipo="Semanal"),
       AND(_mes&gt;AI$2,_tipo="Mensal")
      )), 0,
IF($G293&gt;0,INDEX($O$4:$Z$323,$G293,W$2),0)+IF($H293&gt;0,INDEX($O$4:$Z$323,$H293,W$2),0)+IF($I293&gt;0,INDEX($O$4:$Z$323,$I293,W$2),0)+IF($J293&gt;0,INDEX($O$4:$Z$323,$J293,W$2),0)+IF($K293&gt;0,INDEX($O$4:$Z$323,$K293,W$2),0)+IF($L293&gt;0,INDEX($O$4:$Z$323,$L293,W$2),0))</f>
        <v>0</v>
      </c>
      <c r="AJ293" s="259">
        <f>IF(AND(NOT(_incrementaisPassadas),
      OR(
       AND(_semanaAtual&gt;Prevs!M$6,_tipo="Semanal"),
       AND(_mes&gt;AJ$2,_tipo="Mensal")
      )), 0,
IF($G293&gt;0,INDEX($O$4:$Z$323,$G293,X$2),0)+IF($H293&gt;0,INDEX($O$4:$Z$323,$H293,X$2),0)+IF($I293&gt;0,INDEX($O$4:$Z$323,$I293,X$2),0)+IF($J293&gt;0,INDEX($O$4:$Z$323,$J293,X$2),0)+IF($K293&gt;0,INDEX($O$4:$Z$323,$K293,X$2),0)+IF($L293&gt;0,INDEX($O$4:$Z$323,$L293,X$2),0))</f>
        <v>0</v>
      </c>
      <c r="AK293" s="259">
        <f>IF(AND(NOT(_incrementaisPassadas),
      OR(
       AND(_semanaAtual&gt;Prevs!N$6,_tipo="Semanal"),
       AND(_mes&gt;AK$2,_tipo="Mensal")
      )), 0,
IF($G293&gt;0,INDEX($O$4:$Z$323,$G293,Y$2),0)+IF($H293&gt;0,INDEX($O$4:$Z$323,$H293,Y$2),0)+IF($I293&gt;0,INDEX($O$4:$Z$323,$I293,Y$2),0)+IF($J293&gt;0,INDEX($O$4:$Z$323,$J293,Y$2),0)+IF($K293&gt;0,INDEX($O$4:$Z$323,$K293,Y$2),0)+IF($L293&gt;0,INDEX($O$4:$Z$323,$L293,Y$2),0))</f>
        <v>0</v>
      </c>
      <c r="AL293" s="259">
        <f>IF(AND(NOT(_incrementaisPassadas),
      OR(
       AND(_semanaAtual&gt;Prevs!O$6,_tipo="Semanal"),
       AND(_mes&gt;AL$2,_tipo="Mensal")
      )), 0,
IF($G293&gt;0,INDEX($O$4:$Z$323,$G293,Z$2),0)+IF($H293&gt;0,INDEX($O$4:$Z$323,$H293,Z$2),0)+IF($I293&gt;0,INDEX($O$4:$Z$323,$I293,Z$2),0)+IF($J293&gt;0,INDEX($O$4:$Z$323,$J293,Z$2),0)+IF($K293&gt;0,INDEX($O$4:$Z$323,$K293,Z$2),0)+IF($L293&gt;0,INDEX($O$4:$Z$323,$L293,Z$2),0))</f>
        <v>0</v>
      </c>
      <c r="AM293" s="113">
        <f t="shared" si="48"/>
        <v>681</v>
      </c>
      <c r="AN293">
        <f t="shared" si="49"/>
        <v>1070</v>
      </c>
      <c r="AO293">
        <f t="shared" si="50"/>
        <v>1372</v>
      </c>
      <c r="AP293">
        <f t="shared" si="51"/>
        <v>1819</v>
      </c>
      <c r="AQ293">
        <f t="shared" si="52"/>
        <v>2128</v>
      </c>
      <c r="AR293">
        <f t="shared" si="53"/>
        <v>2069</v>
      </c>
      <c r="AS293">
        <f t="shared" si="54"/>
        <v>1449</v>
      </c>
      <c r="AT293">
        <f t="shared" si="55"/>
        <v>960</v>
      </c>
      <c r="AU293">
        <f t="shared" si="56"/>
        <v>594</v>
      </c>
      <c r="AV293">
        <f t="shared" si="57"/>
        <v>339</v>
      </c>
      <c r="AW293">
        <f t="shared" si="58"/>
        <v>247</v>
      </c>
      <c r="AX293">
        <f t="shared" si="59"/>
        <v>344</v>
      </c>
    </row>
    <row r="294" spans="1:59" hidden="1" x14ac:dyDescent="0.25">
      <c r="A294" s="113">
        <v>291</v>
      </c>
      <c r="B294" s="176" t="s">
        <v>672</v>
      </c>
      <c r="C294" s="113">
        <v>1931</v>
      </c>
      <c r="D294" s="113">
        <v>2013</v>
      </c>
      <c r="E294" s="177" t="s">
        <v>710</v>
      </c>
      <c r="F294" s="177" t="s">
        <v>434</v>
      </c>
      <c r="G294" s="357"/>
      <c r="H294" s="357"/>
      <c r="N294" s="113">
        <f>MATCH(A294,Entrada!$A$53:$A$372,0)</f>
        <v>291</v>
      </c>
      <c r="O294">
        <f>IF(NOT(ISNA($N294)),INDEX(Entrada!$C$53:$N$372,$N294,O$2),0)</f>
        <v>498</v>
      </c>
      <c r="P294">
        <f>IF(NOT(ISNA($N294)),INDEX(Entrada!$C$53:$N$372,$N294,P$2),0)</f>
        <v>739</v>
      </c>
      <c r="Q294">
        <f>IF(NOT(ISNA($N294)),INDEX(Entrada!$C$53:$N$372,$N294,Q$2),0)</f>
        <v>830</v>
      </c>
      <c r="R294">
        <f>IF(NOT(ISNA($N294)),INDEX(Entrada!$C$53:$N$372,$N294,R$2),0)</f>
        <v>724</v>
      </c>
      <c r="S294">
        <f>IF(NOT(ISNA($N294)),INDEX(Entrada!$C$53:$N$372,$N294,S$2),0)</f>
        <v>460</v>
      </c>
      <c r="T294">
        <f>IF(NOT(ISNA($N294)),INDEX(Entrada!$C$53:$N$372,$N294,T$2),0)</f>
        <v>215</v>
      </c>
      <c r="U294">
        <f>IF(NOT(ISNA($N294)),INDEX(Entrada!$C$53:$N$372,$N294,U$2),0)</f>
        <v>99</v>
      </c>
      <c r="V294" s="192">
        <f>IF(NOT(ISNA($N294)),INDEX(Entrada!$C$53:$N$372,$N294,V$2),0)</f>
        <v>57</v>
      </c>
      <c r="W294" s="192">
        <f>IF(NOT(ISNA($N294)),INDEX(Entrada!$C$53:$N$372,$N294,W$2),0)</f>
        <v>47</v>
      </c>
      <c r="X294" s="192">
        <f>IF(NOT(ISNA($N294)),INDEX(Entrada!$C$53:$N$372,$N294,X$2),0)</f>
        <v>53</v>
      </c>
      <c r="Y294" s="192">
        <f>IF(NOT(ISNA($N294)),INDEX(Entrada!$C$53:$N$372,$N294,Y$2),0)</f>
        <v>93</v>
      </c>
      <c r="Z294" s="192">
        <f>IF(NOT(ISNA($N294)),INDEX(Entrada!$C$53:$N$372,$N294,Z$2),0)</f>
        <v>228</v>
      </c>
      <c r="AA294" s="259">
        <f>IF(AND(NOT(_incrementaisPassadas),
      OR(
       AND(_semanaAtual&gt;Prevs!D$6,_tipo="Semanal"),
       AND(_mes&gt;AA$2,_tipo="Mensal")
      )), 0,
IF($G294&gt;0,INDEX($O$4:$Z$323,$G294,O$2),0)+IF($H294&gt;0,INDEX($O$4:$Z$323,$H294,O$2),0)+IF($I294&gt;0,INDEX($O$4:$Z$323,$I294,O$2),0)+IF($J294&gt;0,INDEX($O$4:$Z$323,$J294,O$2),0)+IF($K294&gt;0,INDEX($O$4:$Z$323,$K294,O$2),0)+IF($L294&gt;0,INDEX($O$4:$Z$323,$L294,O$2),0))</f>
        <v>0</v>
      </c>
      <c r="AB294" s="259">
        <f>IF(AND(NOT(_incrementaisPassadas),
      OR(
       AND(_semanaAtual&gt;Prevs!E$6,_tipo="Semanal"),
       AND(_mes&gt;AB$2,_tipo="Mensal")
      )), 0,
IF($G294&gt;0,INDEX($O$4:$Z$323,$G294,P$2),0)+IF($H294&gt;0,INDEX($O$4:$Z$323,$H294,P$2),0)+IF($I294&gt;0,INDEX($O$4:$Z$323,$I294,P$2),0)+IF($J294&gt;0,INDEX($O$4:$Z$323,$J294,P$2),0)+IF($K294&gt;0,INDEX($O$4:$Z$323,$K294,P$2),0)+IF($L294&gt;0,INDEX($O$4:$Z$323,$L294,P$2),0))</f>
        <v>0</v>
      </c>
      <c r="AC294" s="259">
        <f>IF(AND(NOT(_incrementaisPassadas),
      OR(
       AND(_semanaAtual&gt;Prevs!F$6,_tipo="Semanal"),
       AND(_mes&gt;AC$2,_tipo="Mensal")
      )), 0,
IF($G294&gt;0,INDEX($O$4:$Z$323,$G294,Q$2),0)+IF($H294&gt;0,INDEX($O$4:$Z$323,$H294,Q$2),0)+IF($I294&gt;0,INDEX($O$4:$Z$323,$I294,Q$2),0)+IF($J294&gt;0,INDEX($O$4:$Z$323,$J294,Q$2),0)+IF($K294&gt;0,INDEX($O$4:$Z$323,$K294,Q$2),0)+IF($L294&gt;0,INDEX($O$4:$Z$323,$L294,Q$2),0))</f>
        <v>0</v>
      </c>
      <c r="AD294" s="259">
        <f>IF(AND(NOT(_incrementaisPassadas),
      OR(
       AND(_semanaAtual&gt;Prevs!G$6,_tipo="Semanal"),
       AND(_mes&gt;AD$2,_tipo="Mensal")
      )), 0,
IF($G294&gt;0,INDEX($O$4:$Z$323,$G294,R$2),0)+IF($H294&gt;0,INDEX($O$4:$Z$323,$H294,R$2),0)+IF($I294&gt;0,INDEX($O$4:$Z$323,$I294,R$2),0)+IF($J294&gt;0,INDEX($O$4:$Z$323,$J294,R$2),0)+IF($K294&gt;0,INDEX($O$4:$Z$323,$K294,R$2),0)+IF($L294&gt;0,INDEX($O$4:$Z$323,$L294,R$2),0))</f>
        <v>0</v>
      </c>
      <c r="AE294" s="259">
        <f>IF(AND(NOT(_incrementaisPassadas),
      OR(
       AND(_semanaAtual&gt;Prevs!H$6,_tipo="Semanal"),
       AND(_mes&gt;AE$2,_tipo="Mensal")
      )), 0,
IF($G294&gt;0,INDEX($O$4:$Z$323,$G294,S$2),0)+IF($H294&gt;0,INDEX($O$4:$Z$323,$H294,S$2),0)+IF($I294&gt;0,INDEX($O$4:$Z$323,$I294,S$2),0)+IF($J294&gt;0,INDEX($O$4:$Z$323,$J294,S$2),0)+IF($K294&gt;0,INDEX($O$4:$Z$323,$K294,S$2),0)+IF($L294&gt;0,INDEX($O$4:$Z$323,$L294,S$2),0))</f>
        <v>0</v>
      </c>
      <c r="AF294" s="259">
        <f>IF(AND(NOT(_incrementaisPassadas),
      OR(
       AND(_semanaAtual&gt;Prevs!I$6,_tipo="Semanal"),
       AND(_mes&gt;AF$2,_tipo="Mensal")
      )), 0,
IF($G294&gt;0,INDEX($O$4:$Z$323,$G294,T$2),0)+IF($H294&gt;0,INDEX($O$4:$Z$323,$H294,T$2),0)+IF($I294&gt;0,INDEX($O$4:$Z$323,$I294,T$2),0)+IF($J294&gt;0,INDEX($O$4:$Z$323,$J294,T$2),0)+IF($K294&gt;0,INDEX($O$4:$Z$323,$K294,T$2),0)+IF($L294&gt;0,INDEX($O$4:$Z$323,$L294,T$2),0))</f>
        <v>0</v>
      </c>
      <c r="AG294" s="259">
        <f>IF(AND(NOT(_incrementaisPassadas),
      OR(
       AND(_semanaAtual&gt;Prevs!J$6,_tipo="Semanal"),
       AND(_mes&gt;AG$2,_tipo="Mensal")
      )), 0,
IF($G294&gt;0,INDEX($O$4:$Z$323,$G294,U$2),0)+IF($H294&gt;0,INDEX($O$4:$Z$323,$H294,U$2),0)+IF($I294&gt;0,INDEX($O$4:$Z$323,$I294,U$2),0)+IF($J294&gt;0,INDEX($O$4:$Z$323,$J294,U$2),0)+IF($K294&gt;0,INDEX($O$4:$Z$323,$K294,U$2),0)+IF($L294&gt;0,INDEX($O$4:$Z$323,$L294,U$2),0))</f>
        <v>0</v>
      </c>
      <c r="AH294" s="259">
        <f>IF(AND(NOT(_incrementaisPassadas),
      OR(
       AND(_semanaAtual&gt;Prevs!K$6,_tipo="Semanal"),
       AND(_mes&gt;AH$2,_tipo="Mensal")
      )), 0,
IF($G294&gt;0,INDEX($O$4:$Z$323,$G294,V$2),0)+IF($H294&gt;0,INDEX($O$4:$Z$323,$H294,V$2),0)+IF($I294&gt;0,INDEX($O$4:$Z$323,$I294,V$2),0)+IF($J294&gt;0,INDEX($O$4:$Z$323,$J294,V$2),0)+IF($K294&gt;0,INDEX($O$4:$Z$323,$K294,V$2),0)+IF($L294&gt;0,INDEX($O$4:$Z$323,$L294,V$2),0))</f>
        <v>0</v>
      </c>
      <c r="AI294" s="259">
        <f>IF(AND(NOT(_incrementaisPassadas),
      OR(
       AND(_semanaAtual&gt;Prevs!L$6,_tipo="Semanal"),
       AND(_mes&gt;AI$2,_tipo="Mensal")
      )), 0,
IF($G294&gt;0,INDEX($O$4:$Z$323,$G294,W$2),0)+IF($H294&gt;0,INDEX($O$4:$Z$323,$H294,W$2),0)+IF($I294&gt;0,INDEX($O$4:$Z$323,$I294,W$2),0)+IF($J294&gt;0,INDEX($O$4:$Z$323,$J294,W$2),0)+IF($K294&gt;0,INDEX($O$4:$Z$323,$K294,W$2),0)+IF($L294&gt;0,INDEX($O$4:$Z$323,$L294,W$2),0))</f>
        <v>0</v>
      </c>
      <c r="AJ294" s="259">
        <f>IF(AND(NOT(_incrementaisPassadas),
      OR(
       AND(_semanaAtual&gt;Prevs!M$6,_tipo="Semanal"),
       AND(_mes&gt;AJ$2,_tipo="Mensal")
      )), 0,
IF($G294&gt;0,INDEX($O$4:$Z$323,$G294,X$2),0)+IF($H294&gt;0,INDEX($O$4:$Z$323,$H294,X$2),0)+IF($I294&gt;0,INDEX($O$4:$Z$323,$I294,X$2),0)+IF($J294&gt;0,INDEX($O$4:$Z$323,$J294,X$2),0)+IF($K294&gt;0,INDEX($O$4:$Z$323,$K294,X$2),0)+IF($L294&gt;0,INDEX($O$4:$Z$323,$L294,X$2),0))</f>
        <v>0</v>
      </c>
      <c r="AK294" s="259">
        <f>IF(AND(NOT(_incrementaisPassadas),
      OR(
       AND(_semanaAtual&gt;Prevs!N$6,_tipo="Semanal"),
       AND(_mes&gt;AK$2,_tipo="Mensal")
      )), 0,
IF($G294&gt;0,INDEX($O$4:$Z$323,$G294,Y$2),0)+IF($H294&gt;0,INDEX($O$4:$Z$323,$H294,Y$2),0)+IF($I294&gt;0,INDEX($O$4:$Z$323,$I294,Y$2),0)+IF($J294&gt;0,INDEX($O$4:$Z$323,$J294,Y$2),0)+IF($K294&gt;0,INDEX($O$4:$Z$323,$K294,Y$2),0)+IF($L294&gt;0,INDEX($O$4:$Z$323,$L294,Y$2),0))</f>
        <v>0</v>
      </c>
      <c r="AL294" s="259">
        <f>IF(AND(NOT(_incrementaisPassadas),
      OR(
       AND(_semanaAtual&gt;Prevs!O$6,_tipo="Semanal"),
       AND(_mes&gt;AL$2,_tipo="Mensal")
      )), 0,
IF($G294&gt;0,INDEX($O$4:$Z$323,$G294,Z$2),0)+IF($H294&gt;0,INDEX($O$4:$Z$323,$H294,Z$2),0)+IF($I294&gt;0,INDEX($O$4:$Z$323,$I294,Z$2),0)+IF($J294&gt;0,INDEX($O$4:$Z$323,$J294,Z$2),0)+IF($K294&gt;0,INDEX($O$4:$Z$323,$K294,Z$2),0)+IF($L294&gt;0,INDEX($O$4:$Z$323,$L294,Z$2),0))</f>
        <v>0</v>
      </c>
      <c r="AM294" s="113">
        <f t="shared" si="48"/>
        <v>498</v>
      </c>
      <c r="AN294">
        <f t="shared" si="49"/>
        <v>739</v>
      </c>
      <c r="AO294">
        <f t="shared" si="50"/>
        <v>830</v>
      </c>
      <c r="AP294">
        <f t="shared" si="51"/>
        <v>724</v>
      </c>
      <c r="AQ294">
        <f t="shared" si="52"/>
        <v>460</v>
      </c>
      <c r="AR294">
        <f t="shared" si="53"/>
        <v>215</v>
      </c>
      <c r="AS294">
        <f t="shared" si="54"/>
        <v>99</v>
      </c>
      <c r="AT294">
        <f t="shared" si="55"/>
        <v>57</v>
      </c>
      <c r="AU294">
        <f t="shared" si="56"/>
        <v>47</v>
      </c>
      <c r="AV294">
        <f t="shared" si="57"/>
        <v>53</v>
      </c>
      <c r="AW294">
        <f t="shared" si="58"/>
        <v>93</v>
      </c>
      <c r="AX294">
        <f t="shared" si="59"/>
        <v>228</v>
      </c>
    </row>
    <row r="295" spans="1:59" hidden="1" x14ac:dyDescent="0.25">
      <c r="A295" s="93">
        <v>292</v>
      </c>
      <c r="B295" s="183" t="s">
        <v>673</v>
      </c>
      <c r="C295" s="93">
        <v>1931</v>
      </c>
      <c r="D295" s="93">
        <v>2013</v>
      </c>
      <c r="E295" s="184" t="s">
        <v>712</v>
      </c>
      <c r="F295" s="184" t="s">
        <v>431</v>
      </c>
      <c r="G295" s="357"/>
      <c r="H295" s="357"/>
      <c r="I295" s="187"/>
      <c r="J295" s="187"/>
      <c r="K295" s="187"/>
      <c r="N295" s="113">
        <f>MATCH(A295,Entrada!$A$53:$A$372,0)</f>
        <v>292</v>
      </c>
      <c r="O295">
        <f>IF(NOT(ISNA($N295)),INDEX(Entrada!$C$53:$N$372,$N295,O$2),0)</f>
        <v>6866</v>
      </c>
      <c r="P295">
        <f>IF(NOT(ISNA($N295)),INDEX(Entrada!$C$53:$N$372,$N295,P$2),0)</f>
        <v>10872</v>
      </c>
      <c r="Q295">
        <f>IF(NOT(ISNA($N295)),INDEX(Entrada!$C$53:$N$372,$N295,Q$2),0)</f>
        <v>11888</v>
      </c>
      <c r="R295">
        <f>IF(NOT(ISNA($N295)),INDEX(Entrada!$C$53:$N$372,$N295,R$2),0)</f>
        <v>11079</v>
      </c>
      <c r="S295">
        <f>IF(NOT(ISNA($N295)),INDEX(Entrada!$C$53:$N$372,$N295,S$2),0)</f>
        <v>10274</v>
      </c>
      <c r="T295">
        <f>IF(NOT(ISNA($N295)),INDEX(Entrada!$C$53:$N$372,$N295,T$2),0)</f>
        <v>5339</v>
      </c>
      <c r="U295">
        <f>IF(NOT(ISNA($N295)),INDEX(Entrada!$C$53:$N$372,$N295,U$2),0)</f>
        <v>1741</v>
      </c>
      <c r="V295" s="192">
        <f>IF(NOT(ISNA($N295)),INDEX(Entrada!$C$53:$N$372,$N295,V$2),0)</f>
        <v>689</v>
      </c>
      <c r="W295" s="192">
        <f>IF(NOT(ISNA($N295)),INDEX(Entrada!$C$53:$N$372,$N295,W$2),0)</f>
        <v>344</v>
      </c>
      <c r="X295" s="192">
        <f>IF(NOT(ISNA($N295)),INDEX(Entrada!$C$53:$N$372,$N295,X$2),0)</f>
        <v>425</v>
      </c>
      <c r="Y295" s="192">
        <f>IF(NOT(ISNA($N295)),INDEX(Entrada!$C$53:$N$372,$N295,Y$2),0)</f>
        <v>1094</v>
      </c>
      <c r="Z295" s="192">
        <f>IF(NOT(ISNA($N295)),INDEX(Entrada!$C$53:$N$372,$N295,Z$2),0)</f>
        <v>2952</v>
      </c>
      <c r="AA295" s="259">
        <f>IF(AND(NOT(_incrementaisPassadas),
      OR(
       AND(_semanaAtual&gt;Prevs!D$6,_tipo="Semanal"),
       AND(_mes&gt;AA$2,_tipo="Mensal")
      )), 0,
IF($G295&gt;0,INDEX($O$4:$Z$323,$G295,O$2),0)+IF($H295&gt;0,INDEX($O$4:$Z$323,$H295,O$2),0)+IF($I295&gt;0,INDEX($O$4:$Z$323,$I295,O$2),0)+IF($J295&gt;0,INDEX($O$4:$Z$323,$J295,O$2),0)+IF($K295&gt;0,INDEX($O$4:$Z$323,$K295,O$2),0)+IF($L295&gt;0,INDEX($O$4:$Z$323,$L295,O$2),0))</f>
        <v>0</v>
      </c>
      <c r="AB295" s="259">
        <f>IF(AND(NOT(_incrementaisPassadas),
      OR(
       AND(_semanaAtual&gt;Prevs!E$6,_tipo="Semanal"),
       AND(_mes&gt;AB$2,_tipo="Mensal")
      )), 0,
IF($G295&gt;0,INDEX($O$4:$Z$323,$G295,P$2),0)+IF($H295&gt;0,INDEX($O$4:$Z$323,$H295,P$2),0)+IF($I295&gt;0,INDEX($O$4:$Z$323,$I295,P$2),0)+IF($J295&gt;0,INDEX($O$4:$Z$323,$J295,P$2),0)+IF($K295&gt;0,INDEX($O$4:$Z$323,$K295,P$2),0)+IF($L295&gt;0,INDEX($O$4:$Z$323,$L295,P$2),0))</f>
        <v>0</v>
      </c>
      <c r="AC295" s="259">
        <f>IF(AND(NOT(_incrementaisPassadas),
      OR(
       AND(_semanaAtual&gt;Prevs!F$6,_tipo="Semanal"),
       AND(_mes&gt;AC$2,_tipo="Mensal")
      )), 0,
IF($G295&gt;0,INDEX($O$4:$Z$323,$G295,Q$2),0)+IF($H295&gt;0,INDEX($O$4:$Z$323,$H295,Q$2),0)+IF($I295&gt;0,INDEX($O$4:$Z$323,$I295,Q$2),0)+IF($J295&gt;0,INDEX($O$4:$Z$323,$J295,Q$2),0)+IF($K295&gt;0,INDEX($O$4:$Z$323,$K295,Q$2),0)+IF($L295&gt;0,INDEX($O$4:$Z$323,$L295,Q$2),0))</f>
        <v>0</v>
      </c>
      <c r="AD295" s="259">
        <f>IF(AND(NOT(_incrementaisPassadas),
      OR(
       AND(_semanaAtual&gt;Prevs!G$6,_tipo="Semanal"),
       AND(_mes&gt;AD$2,_tipo="Mensal")
      )), 0,
IF($G295&gt;0,INDEX($O$4:$Z$323,$G295,R$2),0)+IF($H295&gt;0,INDEX($O$4:$Z$323,$H295,R$2),0)+IF($I295&gt;0,INDEX($O$4:$Z$323,$I295,R$2),0)+IF($J295&gt;0,INDEX($O$4:$Z$323,$J295,R$2),0)+IF($K295&gt;0,INDEX($O$4:$Z$323,$K295,R$2),0)+IF($L295&gt;0,INDEX($O$4:$Z$323,$L295,R$2),0))</f>
        <v>0</v>
      </c>
      <c r="AE295" s="259">
        <f>IF(AND(NOT(_incrementaisPassadas),
      OR(
       AND(_semanaAtual&gt;Prevs!H$6,_tipo="Semanal"),
       AND(_mes&gt;AE$2,_tipo="Mensal")
      )), 0,
IF($G295&gt;0,INDEX($O$4:$Z$323,$G295,S$2),0)+IF($H295&gt;0,INDEX($O$4:$Z$323,$H295,S$2),0)+IF($I295&gt;0,INDEX($O$4:$Z$323,$I295,S$2),0)+IF($J295&gt;0,INDEX($O$4:$Z$323,$J295,S$2),0)+IF($K295&gt;0,INDEX($O$4:$Z$323,$K295,S$2),0)+IF($L295&gt;0,INDEX($O$4:$Z$323,$L295,S$2),0))</f>
        <v>0</v>
      </c>
      <c r="AF295" s="259">
        <f>IF(AND(NOT(_incrementaisPassadas),
      OR(
       AND(_semanaAtual&gt;Prevs!I$6,_tipo="Semanal"),
       AND(_mes&gt;AF$2,_tipo="Mensal")
      )), 0,
IF($G295&gt;0,INDEX($O$4:$Z$323,$G295,T$2),0)+IF($H295&gt;0,INDEX($O$4:$Z$323,$H295,T$2),0)+IF($I295&gt;0,INDEX($O$4:$Z$323,$I295,T$2),0)+IF($J295&gt;0,INDEX($O$4:$Z$323,$J295,T$2),0)+IF($K295&gt;0,INDEX($O$4:$Z$323,$K295,T$2),0)+IF($L295&gt;0,INDEX($O$4:$Z$323,$L295,T$2),0))</f>
        <v>0</v>
      </c>
      <c r="AG295" s="259">
        <f>IF(AND(NOT(_incrementaisPassadas),
      OR(
       AND(_semanaAtual&gt;Prevs!J$6,_tipo="Semanal"),
       AND(_mes&gt;AG$2,_tipo="Mensal")
      )), 0,
IF($G295&gt;0,INDEX($O$4:$Z$323,$G295,U$2),0)+IF($H295&gt;0,INDEX($O$4:$Z$323,$H295,U$2),0)+IF($I295&gt;0,INDEX($O$4:$Z$323,$I295,U$2),0)+IF($J295&gt;0,INDEX($O$4:$Z$323,$J295,U$2),0)+IF($K295&gt;0,INDEX($O$4:$Z$323,$K295,U$2),0)+IF($L295&gt;0,INDEX($O$4:$Z$323,$L295,U$2),0))</f>
        <v>0</v>
      </c>
      <c r="AH295" s="259">
        <f>IF(AND(NOT(_incrementaisPassadas),
      OR(
       AND(_semanaAtual&gt;Prevs!K$6,_tipo="Semanal"),
       AND(_mes&gt;AH$2,_tipo="Mensal")
      )), 0,
IF($G295&gt;0,INDEX($O$4:$Z$323,$G295,V$2),0)+IF($H295&gt;0,INDEX($O$4:$Z$323,$H295,V$2),0)+IF($I295&gt;0,INDEX($O$4:$Z$323,$I295,V$2),0)+IF($J295&gt;0,INDEX($O$4:$Z$323,$J295,V$2),0)+IF($K295&gt;0,INDEX($O$4:$Z$323,$K295,V$2),0)+IF($L295&gt;0,INDEX($O$4:$Z$323,$L295,V$2),0))</f>
        <v>0</v>
      </c>
      <c r="AI295" s="259">
        <f>IF(AND(NOT(_incrementaisPassadas),
      OR(
       AND(_semanaAtual&gt;Prevs!L$6,_tipo="Semanal"),
       AND(_mes&gt;AI$2,_tipo="Mensal")
      )), 0,
IF($G295&gt;0,INDEX($O$4:$Z$323,$G295,W$2),0)+IF($H295&gt;0,INDEX($O$4:$Z$323,$H295,W$2),0)+IF($I295&gt;0,INDEX($O$4:$Z$323,$I295,W$2),0)+IF($J295&gt;0,INDEX($O$4:$Z$323,$J295,W$2),0)+IF($K295&gt;0,INDEX($O$4:$Z$323,$K295,W$2),0)+IF($L295&gt;0,INDEX($O$4:$Z$323,$L295,W$2),0))</f>
        <v>0</v>
      </c>
      <c r="AJ295" s="259">
        <f>IF(AND(NOT(_incrementaisPassadas),
      OR(
       AND(_semanaAtual&gt;Prevs!M$6,_tipo="Semanal"),
       AND(_mes&gt;AJ$2,_tipo="Mensal")
      )), 0,
IF($G295&gt;0,INDEX($O$4:$Z$323,$G295,X$2),0)+IF($H295&gt;0,INDEX($O$4:$Z$323,$H295,X$2),0)+IF($I295&gt;0,INDEX($O$4:$Z$323,$I295,X$2),0)+IF($J295&gt;0,INDEX($O$4:$Z$323,$J295,X$2),0)+IF($K295&gt;0,INDEX($O$4:$Z$323,$K295,X$2),0)+IF($L295&gt;0,INDEX($O$4:$Z$323,$L295,X$2),0))</f>
        <v>0</v>
      </c>
      <c r="AK295" s="259">
        <f>IF(AND(NOT(_incrementaisPassadas),
      OR(
       AND(_semanaAtual&gt;Prevs!N$6,_tipo="Semanal"),
       AND(_mes&gt;AK$2,_tipo="Mensal")
      )), 0,
IF($G295&gt;0,INDEX($O$4:$Z$323,$G295,Y$2),0)+IF($H295&gt;0,INDEX($O$4:$Z$323,$H295,Y$2),0)+IF($I295&gt;0,INDEX($O$4:$Z$323,$I295,Y$2),0)+IF($J295&gt;0,INDEX($O$4:$Z$323,$J295,Y$2),0)+IF($K295&gt;0,INDEX($O$4:$Z$323,$K295,Y$2),0)+IF($L295&gt;0,INDEX($O$4:$Z$323,$L295,Y$2),0))</f>
        <v>0</v>
      </c>
      <c r="AL295" s="259">
        <f>IF(AND(NOT(_incrementaisPassadas),
      OR(
       AND(_semanaAtual&gt;Prevs!O$6,_tipo="Semanal"),
       AND(_mes&gt;AL$2,_tipo="Mensal")
      )), 0,
IF($G295&gt;0,INDEX($O$4:$Z$323,$G295,Z$2),0)+IF($H295&gt;0,INDEX($O$4:$Z$323,$H295,Z$2),0)+IF($I295&gt;0,INDEX($O$4:$Z$323,$I295,Z$2),0)+IF($J295&gt;0,INDEX($O$4:$Z$323,$J295,Z$2),0)+IF($K295&gt;0,INDEX($O$4:$Z$323,$K295,Z$2),0)+IF($L295&gt;0,INDEX($O$4:$Z$323,$L295,Z$2),0))</f>
        <v>0</v>
      </c>
      <c r="AM295" s="113">
        <f t="shared" si="48"/>
        <v>6866</v>
      </c>
      <c r="AN295">
        <f t="shared" si="49"/>
        <v>10872</v>
      </c>
      <c r="AO295">
        <f t="shared" si="50"/>
        <v>11888</v>
      </c>
      <c r="AP295">
        <f t="shared" si="51"/>
        <v>11079</v>
      </c>
      <c r="AQ295">
        <f t="shared" si="52"/>
        <v>10274</v>
      </c>
      <c r="AR295">
        <f t="shared" si="53"/>
        <v>5339</v>
      </c>
      <c r="AS295">
        <f t="shared" si="54"/>
        <v>1741</v>
      </c>
      <c r="AT295">
        <f t="shared" si="55"/>
        <v>689</v>
      </c>
      <c r="AU295">
        <f t="shared" si="56"/>
        <v>344</v>
      </c>
      <c r="AV295">
        <f t="shared" si="57"/>
        <v>425</v>
      </c>
      <c r="AW295">
        <f t="shared" si="58"/>
        <v>1094</v>
      </c>
      <c r="AX295">
        <f t="shared" si="59"/>
        <v>2952</v>
      </c>
      <c r="BC295" s="187">
        <v>288</v>
      </c>
      <c r="BD295" s="187"/>
      <c r="BE295" s="187"/>
      <c r="BF295" s="187"/>
      <c r="BG295" s="187"/>
    </row>
    <row r="296" spans="1:59" hidden="1" x14ac:dyDescent="0.25">
      <c r="A296" s="93">
        <v>293</v>
      </c>
      <c r="B296" s="183" t="s">
        <v>674</v>
      </c>
      <c r="C296" s="93">
        <v>1931</v>
      </c>
      <c r="D296" s="93">
        <v>2013</v>
      </c>
      <c r="E296" s="184" t="s">
        <v>712</v>
      </c>
      <c r="F296" s="184" t="s">
        <v>431</v>
      </c>
      <c r="G296" s="357"/>
      <c r="H296" s="357"/>
      <c r="N296" s="113">
        <f>MATCH(A296,Entrada!$A$53:$A$372,0)</f>
        <v>293</v>
      </c>
      <c r="O296">
        <f>IF(NOT(ISNA($N296)),INDEX(Entrada!$C$53:$N$372,$N296,O$2),0)</f>
        <v>1752</v>
      </c>
      <c r="P296">
        <f>IF(NOT(ISNA($N296)),INDEX(Entrada!$C$53:$N$372,$N296,P$2),0)</f>
        <v>3346</v>
      </c>
      <c r="Q296">
        <f>IF(NOT(ISNA($N296)),INDEX(Entrada!$C$53:$N$372,$N296,Q$2),0)</f>
        <v>7473</v>
      </c>
      <c r="R296">
        <f>IF(NOT(ISNA($N296)),INDEX(Entrada!$C$53:$N$372,$N296,R$2),0)</f>
        <v>11699</v>
      </c>
      <c r="S296">
        <f>IF(NOT(ISNA($N296)),INDEX(Entrada!$C$53:$N$372,$N296,S$2),0)</f>
        <v>6219</v>
      </c>
      <c r="T296">
        <f>IF(NOT(ISNA($N296)),INDEX(Entrada!$C$53:$N$372,$N296,T$2),0)</f>
        <v>2514</v>
      </c>
      <c r="U296" s="186">
        <f>IF(NOT(ISNA($N296)),INDEX(Entrada!$C$53:$N$372,$N296,U$2),0)</f>
        <v>1406</v>
      </c>
      <c r="V296" s="192">
        <f>IF(NOT(ISNA($N296)),INDEX(Entrada!$C$53:$N$372,$N296,V$2),0)</f>
        <v>1010</v>
      </c>
      <c r="W296" s="192">
        <f>IF(NOT(ISNA($N296)),INDEX(Entrada!$C$53:$N$372,$N296,W$2),0)</f>
        <v>819</v>
      </c>
      <c r="X296" s="192">
        <f>IF(NOT(ISNA($N296)),INDEX(Entrada!$C$53:$N$372,$N296,X$2),0)</f>
        <v>765</v>
      </c>
      <c r="Y296" s="192">
        <f>IF(NOT(ISNA($N296)),INDEX(Entrada!$C$53:$N$372,$N296,Y$2),0)</f>
        <v>930</v>
      </c>
      <c r="Z296" s="192">
        <f>IF(NOT(ISNA($N296)),INDEX(Entrada!$C$53:$N$372,$N296,Z$2),0)</f>
        <v>1170</v>
      </c>
      <c r="AA296" s="259">
        <f>IF(AND(NOT(_incrementaisPassadas),
      OR(
       AND(_semanaAtual&gt;Prevs!D$6,_tipo="Semanal"),
       AND(_mes&gt;AA$2,_tipo="Mensal")
      )), 0,
IF($G296&gt;0,INDEX($O$4:$Z$323,$G296,O$2),0)+IF($H296&gt;0,INDEX($O$4:$Z$323,$H296,O$2),0)+IF($I296&gt;0,INDEX($O$4:$Z$323,$I296,O$2),0)+IF($J296&gt;0,INDEX($O$4:$Z$323,$J296,O$2),0)+IF($K296&gt;0,INDEX($O$4:$Z$323,$K296,O$2),0)+IF($L296&gt;0,INDEX($O$4:$Z$323,$L296,O$2),0))</f>
        <v>0</v>
      </c>
      <c r="AB296" s="259">
        <f>IF(AND(NOT(_incrementaisPassadas),
      OR(
       AND(_semanaAtual&gt;Prevs!E$6,_tipo="Semanal"),
       AND(_mes&gt;AB$2,_tipo="Mensal")
      )), 0,
IF($G296&gt;0,INDEX($O$4:$Z$323,$G296,P$2),0)+IF($H296&gt;0,INDEX($O$4:$Z$323,$H296,P$2),0)+IF($I296&gt;0,INDEX($O$4:$Z$323,$I296,P$2),0)+IF($J296&gt;0,INDEX($O$4:$Z$323,$J296,P$2),0)+IF($K296&gt;0,INDEX($O$4:$Z$323,$K296,P$2),0)+IF($L296&gt;0,INDEX($O$4:$Z$323,$L296,P$2),0))</f>
        <v>0</v>
      </c>
      <c r="AC296" s="259">
        <f>IF(AND(NOT(_incrementaisPassadas),
      OR(
       AND(_semanaAtual&gt;Prevs!F$6,_tipo="Semanal"),
       AND(_mes&gt;AC$2,_tipo="Mensal")
      )), 0,
IF($G296&gt;0,INDEX($O$4:$Z$323,$G296,Q$2),0)+IF($H296&gt;0,INDEX($O$4:$Z$323,$H296,Q$2),0)+IF($I296&gt;0,INDEX($O$4:$Z$323,$I296,Q$2),0)+IF($J296&gt;0,INDEX($O$4:$Z$323,$J296,Q$2),0)+IF($K296&gt;0,INDEX($O$4:$Z$323,$K296,Q$2),0)+IF($L296&gt;0,INDEX($O$4:$Z$323,$L296,Q$2),0))</f>
        <v>0</v>
      </c>
      <c r="AD296" s="259">
        <f>IF(AND(NOT(_incrementaisPassadas),
      OR(
       AND(_semanaAtual&gt;Prevs!G$6,_tipo="Semanal"),
       AND(_mes&gt;AD$2,_tipo="Mensal")
      )), 0,
IF($G296&gt;0,INDEX($O$4:$Z$323,$G296,R$2),0)+IF($H296&gt;0,INDEX($O$4:$Z$323,$H296,R$2),0)+IF($I296&gt;0,INDEX($O$4:$Z$323,$I296,R$2),0)+IF($J296&gt;0,INDEX($O$4:$Z$323,$J296,R$2),0)+IF($K296&gt;0,INDEX($O$4:$Z$323,$K296,R$2),0)+IF($L296&gt;0,INDEX($O$4:$Z$323,$L296,R$2),0))</f>
        <v>0</v>
      </c>
      <c r="AE296" s="259">
        <f>IF(AND(NOT(_incrementaisPassadas),
      OR(
       AND(_semanaAtual&gt;Prevs!H$6,_tipo="Semanal"),
       AND(_mes&gt;AE$2,_tipo="Mensal")
      )), 0,
IF($G296&gt;0,INDEX($O$4:$Z$323,$G296,S$2),0)+IF($H296&gt;0,INDEX($O$4:$Z$323,$H296,S$2),0)+IF($I296&gt;0,INDEX($O$4:$Z$323,$I296,S$2),0)+IF($J296&gt;0,INDEX($O$4:$Z$323,$J296,S$2),0)+IF($K296&gt;0,INDEX($O$4:$Z$323,$K296,S$2),0)+IF($L296&gt;0,INDEX($O$4:$Z$323,$L296,S$2),0))</f>
        <v>0</v>
      </c>
      <c r="AF296" s="259">
        <f>IF(AND(NOT(_incrementaisPassadas),
      OR(
       AND(_semanaAtual&gt;Prevs!I$6,_tipo="Semanal"),
       AND(_mes&gt;AF$2,_tipo="Mensal")
      )), 0,
IF($G296&gt;0,INDEX($O$4:$Z$323,$G296,T$2),0)+IF($H296&gt;0,INDEX($O$4:$Z$323,$H296,T$2),0)+IF($I296&gt;0,INDEX($O$4:$Z$323,$I296,T$2),0)+IF($J296&gt;0,INDEX($O$4:$Z$323,$J296,T$2),0)+IF($K296&gt;0,INDEX($O$4:$Z$323,$K296,T$2),0)+IF($L296&gt;0,INDEX($O$4:$Z$323,$L296,T$2),0))</f>
        <v>0</v>
      </c>
      <c r="AG296" s="259">
        <f>IF(AND(NOT(_incrementaisPassadas),
      OR(
       AND(_semanaAtual&gt;Prevs!J$6,_tipo="Semanal"),
       AND(_mes&gt;AG$2,_tipo="Mensal")
      )), 0,
IF($G296&gt;0,INDEX($O$4:$Z$323,$G296,U$2),0)+IF($H296&gt;0,INDEX($O$4:$Z$323,$H296,U$2),0)+IF($I296&gt;0,INDEX($O$4:$Z$323,$I296,U$2),0)+IF($J296&gt;0,INDEX($O$4:$Z$323,$J296,U$2),0)+IF($K296&gt;0,INDEX($O$4:$Z$323,$K296,U$2),0)+IF($L296&gt;0,INDEX($O$4:$Z$323,$L296,U$2),0))</f>
        <v>0</v>
      </c>
      <c r="AH296" s="259">
        <f>IF(AND(NOT(_incrementaisPassadas),
      OR(
       AND(_semanaAtual&gt;Prevs!K$6,_tipo="Semanal"),
       AND(_mes&gt;AH$2,_tipo="Mensal")
      )), 0,
IF($G296&gt;0,INDEX($O$4:$Z$323,$G296,V$2),0)+IF($H296&gt;0,INDEX($O$4:$Z$323,$H296,V$2),0)+IF($I296&gt;0,INDEX($O$4:$Z$323,$I296,V$2),0)+IF($J296&gt;0,INDEX($O$4:$Z$323,$J296,V$2),0)+IF($K296&gt;0,INDEX($O$4:$Z$323,$K296,V$2),0)+IF($L296&gt;0,INDEX($O$4:$Z$323,$L296,V$2),0))</f>
        <v>0</v>
      </c>
      <c r="AI296" s="259">
        <f>IF(AND(NOT(_incrementaisPassadas),
      OR(
       AND(_semanaAtual&gt;Prevs!L$6,_tipo="Semanal"),
       AND(_mes&gt;AI$2,_tipo="Mensal")
      )), 0,
IF($G296&gt;0,INDEX($O$4:$Z$323,$G296,W$2),0)+IF($H296&gt;0,INDEX($O$4:$Z$323,$H296,W$2),0)+IF($I296&gt;0,INDEX($O$4:$Z$323,$I296,W$2),0)+IF($J296&gt;0,INDEX($O$4:$Z$323,$J296,W$2),0)+IF($K296&gt;0,INDEX($O$4:$Z$323,$K296,W$2),0)+IF($L296&gt;0,INDEX($O$4:$Z$323,$L296,W$2),0))</f>
        <v>0</v>
      </c>
      <c r="AJ296" s="259">
        <f>IF(AND(NOT(_incrementaisPassadas),
      OR(
       AND(_semanaAtual&gt;Prevs!M$6,_tipo="Semanal"),
       AND(_mes&gt;AJ$2,_tipo="Mensal")
      )), 0,
IF($G296&gt;0,INDEX($O$4:$Z$323,$G296,X$2),0)+IF($H296&gt;0,INDEX($O$4:$Z$323,$H296,X$2),0)+IF($I296&gt;0,INDEX($O$4:$Z$323,$I296,X$2),0)+IF($J296&gt;0,INDEX($O$4:$Z$323,$J296,X$2),0)+IF($K296&gt;0,INDEX($O$4:$Z$323,$K296,X$2),0)+IF($L296&gt;0,INDEX($O$4:$Z$323,$L296,X$2),0))</f>
        <v>0</v>
      </c>
      <c r="AK296" s="259">
        <f>IF(AND(NOT(_incrementaisPassadas),
      OR(
       AND(_semanaAtual&gt;Prevs!N$6,_tipo="Semanal"),
       AND(_mes&gt;AK$2,_tipo="Mensal")
      )), 0,
IF($G296&gt;0,INDEX($O$4:$Z$323,$G296,Y$2),0)+IF($H296&gt;0,INDEX($O$4:$Z$323,$H296,Y$2),0)+IF($I296&gt;0,INDEX($O$4:$Z$323,$I296,Y$2),0)+IF($J296&gt;0,INDEX($O$4:$Z$323,$J296,Y$2),0)+IF($K296&gt;0,INDEX($O$4:$Z$323,$K296,Y$2),0)+IF($L296&gt;0,INDEX($O$4:$Z$323,$L296,Y$2),0))</f>
        <v>0</v>
      </c>
      <c r="AL296" s="259">
        <f>IF(AND(NOT(_incrementaisPassadas),
      OR(
       AND(_semanaAtual&gt;Prevs!O$6,_tipo="Semanal"),
       AND(_mes&gt;AL$2,_tipo="Mensal")
      )), 0,
IF($G296&gt;0,INDEX($O$4:$Z$323,$G296,Z$2),0)+IF($H296&gt;0,INDEX($O$4:$Z$323,$H296,Z$2),0)+IF($I296&gt;0,INDEX($O$4:$Z$323,$I296,Z$2),0)+IF($J296&gt;0,INDEX($O$4:$Z$323,$J296,Z$2),0)+IF($K296&gt;0,INDEX($O$4:$Z$323,$K296,Z$2),0)+IF($L296&gt;0,INDEX($O$4:$Z$323,$L296,Z$2),0))</f>
        <v>0</v>
      </c>
      <c r="AM296" s="186">
        <f t="shared" si="48"/>
        <v>1752</v>
      </c>
      <c r="AN296">
        <f t="shared" si="49"/>
        <v>3346</v>
      </c>
      <c r="AO296">
        <f t="shared" si="50"/>
        <v>7473</v>
      </c>
      <c r="AP296">
        <f t="shared" si="51"/>
        <v>11699</v>
      </c>
      <c r="AQ296">
        <f t="shared" si="52"/>
        <v>6219</v>
      </c>
      <c r="AR296">
        <f t="shared" si="53"/>
        <v>2514</v>
      </c>
      <c r="AS296">
        <f t="shared" si="54"/>
        <v>1406</v>
      </c>
      <c r="AT296">
        <f t="shared" si="55"/>
        <v>1010</v>
      </c>
      <c r="AU296">
        <f t="shared" si="56"/>
        <v>819</v>
      </c>
      <c r="AV296">
        <f t="shared" si="57"/>
        <v>765</v>
      </c>
      <c r="AW296">
        <f t="shared" si="58"/>
        <v>930</v>
      </c>
      <c r="AX296">
        <f t="shared" si="59"/>
        <v>1170</v>
      </c>
      <c r="AY296" s="186">
        <f>1.07*AY291-AY295</f>
        <v>0</v>
      </c>
    </row>
    <row r="297" spans="1:59" hidden="1" x14ac:dyDescent="0.25">
      <c r="A297" s="113">
        <v>294</v>
      </c>
      <c r="B297" s="176" t="s">
        <v>675</v>
      </c>
      <c r="C297" s="113">
        <v>1931</v>
      </c>
      <c r="D297" s="113">
        <v>2013</v>
      </c>
      <c r="E297" s="177" t="s">
        <v>3</v>
      </c>
      <c r="F297" s="177" t="s">
        <v>405</v>
      </c>
      <c r="G297" s="357"/>
      <c r="H297" s="357"/>
      <c r="N297" s="113">
        <f>MATCH(A297,Entrada!$A$53:$A$372,0)</f>
        <v>294</v>
      </c>
      <c r="O297">
        <f>IF(NOT(ISNA($N297)),INDEX(Entrada!$C$53:$N$372,$N297,O$2),0)</f>
        <v>241</v>
      </c>
      <c r="P297">
        <f>IF(NOT(ISNA($N297)),INDEX(Entrada!$C$53:$N$372,$N297,P$2),0)</f>
        <v>260</v>
      </c>
      <c r="Q297">
        <f>IF(NOT(ISNA($N297)),INDEX(Entrada!$C$53:$N$372,$N297,Q$2),0)</f>
        <v>263</v>
      </c>
      <c r="R297">
        <f>IF(NOT(ISNA($N297)),INDEX(Entrada!$C$53:$N$372,$N297,R$2),0)</f>
        <v>211</v>
      </c>
      <c r="S297">
        <f>IF(NOT(ISNA($N297)),INDEX(Entrada!$C$53:$N$372,$N297,S$2),0)</f>
        <v>165</v>
      </c>
      <c r="T297">
        <f>IF(NOT(ISNA($N297)),INDEX(Entrada!$C$53:$N$372,$N297,T$2),0)</f>
        <v>143</v>
      </c>
      <c r="U297">
        <f>IF(NOT(ISNA($N297)),INDEX(Entrada!$C$53:$N$372,$N297,U$2),0)</f>
        <v>128</v>
      </c>
      <c r="V297" s="192">
        <f>IF(NOT(ISNA($N297)),INDEX(Entrada!$C$53:$N$372,$N297,V$2),0)</f>
        <v>119</v>
      </c>
      <c r="W297" s="192">
        <f>IF(NOT(ISNA($N297)),INDEX(Entrada!$C$53:$N$372,$N297,W$2),0)</f>
        <v>122</v>
      </c>
      <c r="X297" s="192">
        <f>IF(NOT(ISNA($N297)),INDEX(Entrada!$C$53:$N$372,$N297,X$2),0)</f>
        <v>139</v>
      </c>
      <c r="Y297" s="192">
        <f>IF(NOT(ISNA($N297)),INDEX(Entrada!$C$53:$N$372,$N297,Y$2),0)</f>
        <v>164</v>
      </c>
      <c r="Z297" s="192">
        <f>IF(NOT(ISNA($N297)),INDEX(Entrada!$C$53:$N$372,$N297,Z$2),0)</f>
        <v>206</v>
      </c>
      <c r="AA297" s="259">
        <f>IF(AND(NOT(_incrementaisPassadas),
      OR(
       AND(_semanaAtual&gt;Prevs!D$6,_tipo="Semanal"),
       AND(_mes&gt;AA$2,_tipo="Mensal")
      )), 0,
IF($G297&gt;0,INDEX($O$4:$Z$323,$G297,O$2),0)+IF($H297&gt;0,INDEX($O$4:$Z$323,$H297,O$2),0)+IF($I297&gt;0,INDEX($O$4:$Z$323,$I297,O$2),0)+IF($J297&gt;0,INDEX($O$4:$Z$323,$J297,O$2),0)+IF($K297&gt;0,INDEX($O$4:$Z$323,$K297,O$2),0)+IF($L297&gt;0,INDEX($O$4:$Z$323,$L297,O$2),0))</f>
        <v>0</v>
      </c>
      <c r="AB297" s="259">
        <f>IF(AND(NOT(_incrementaisPassadas),
      OR(
       AND(_semanaAtual&gt;Prevs!E$6,_tipo="Semanal"),
       AND(_mes&gt;AB$2,_tipo="Mensal")
      )), 0,
IF($G297&gt;0,INDEX($O$4:$Z$323,$G297,P$2),0)+IF($H297&gt;0,INDEX($O$4:$Z$323,$H297,P$2),0)+IF($I297&gt;0,INDEX($O$4:$Z$323,$I297,P$2),0)+IF($J297&gt;0,INDEX($O$4:$Z$323,$J297,P$2),0)+IF($K297&gt;0,INDEX($O$4:$Z$323,$K297,P$2),0)+IF($L297&gt;0,INDEX($O$4:$Z$323,$L297,P$2),0))</f>
        <v>0</v>
      </c>
      <c r="AC297" s="259">
        <f>IF(AND(NOT(_incrementaisPassadas),
      OR(
       AND(_semanaAtual&gt;Prevs!F$6,_tipo="Semanal"),
       AND(_mes&gt;AC$2,_tipo="Mensal")
      )), 0,
IF($G297&gt;0,INDEX($O$4:$Z$323,$G297,Q$2),0)+IF($H297&gt;0,INDEX($O$4:$Z$323,$H297,Q$2),0)+IF($I297&gt;0,INDEX($O$4:$Z$323,$I297,Q$2),0)+IF($J297&gt;0,INDEX($O$4:$Z$323,$J297,Q$2),0)+IF($K297&gt;0,INDEX($O$4:$Z$323,$K297,Q$2),0)+IF($L297&gt;0,INDEX($O$4:$Z$323,$L297,Q$2),0))</f>
        <v>0</v>
      </c>
      <c r="AD297" s="259">
        <f>IF(AND(NOT(_incrementaisPassadas),
      OR(
       AND(_semanaAtual&gt;Prevs!G$6,_tipo="Semanal"),
       AND(_mes&gt;AD$2,_tipo="Mensal")
      )), 0,
IF($G297&gt;0,INDEX($O$4:$Z$323,$G297,R$2),0)+IF($H297&gt;0,INDEX($O$4:$Z$323,$H297,R$2),0)+IF($I297&gt;0,INDEX($O$4:$Z$323,$I297,R$2),0)+IF($J297&gt;0,INDEX($O$4:$Z$323,$J297,R$2),0)+IF($K297&gt;0,INDEX($O$4:$Z$323,$K297,R$2),0)+IF($L297&gt;0,INDEX($O$4:$Z$323,$L297,R$2),0))</f>
        <v>0</v>
      </c>
      <c r="AE297" s="259">
        <f>IF(AND(NOT(_incrementaisPassadas),
      OR(
       AND(_semanaAtual&gt;Prevs!H$6,_tipo="Semanal"),
       AND(_mes&gt;AE$2,_tipo="Mensal")
      )), 0,
IF($G297&gt;0,INDEX($O$4:$Z$323,$G297,S$2),0)+IF($H297&gt;0,INDEX($O$4:$Z$323,$H297,S$2),0)+IF($I297&gt;0,INDEX($O$4:$Z$323,$I297,S$2),0)+IF($J297&gt;0,INDEX($O$4:$Z$323,$J297,S$2),0)+IF($K297&gt;0,INDEX($O$4:$Z$323,$K297,S$2),0)+IF($L297&gt;0,INDEX($O$4:$Z$323,$L297,S$2),0))</f>
        <v>0</v>
      </c>
      <c r="AF297" s="259">
        <f>IF(AND(NOT(_incrementaisPassadas),
      OR(
       AND(_semanaAtual&gt;Prevs!I$6,_tipo="Semanal"),
       AND(_mes&gt;AF$2,_tipo="Mensal")
      )), 0,
IF($G297&gt;0,INDEX($O$4:$Z$323,$G297,T$2),0)+IF($H297&gt;0,INDEX($O$4:$Z$323,$H297,T$2),0)+IF($I297&gt;0,INDEX($O$4:$Z$323,$I297,T$2),0)+IF($J297&gt;0,INDEX($O$4:$Z$323,$J297,T$2),0)+IF($K297&gt;0,INDEX($O$4:$Z$323,$K297,T$2),0)+IF($L297&gt;0,INDEX($O$4:$Z$323,$L297,T$2),0))</f>
        <v>0</v>
      </c>
      <c r="AG297" s="259">
        <f>IF(AND(NOT(_incrementaisPassadas),
      OR(
       AND(_semanaAtual&gt;Prevs!J$6,_tipo="Semanal"),
       AND(_mes&gt;AG$2,_tipo="Mensal")
      )), 0,
IF($G297&gt;0,INDEX($O$4:$Z$323,$G297,U$2),0)+IF($H297&gt;0,INDEX($O$4:$Z$323,$H297,U$2),0)+IF($I297&gt;0,INDEX($O$4:$Z$323,$I297,U$2),0)+IF($J297&gt;0,INDEX($O$4:$Z$323,$J297,U$2),0)+IF($K297&gt;0,INDEX($O$4:$Z$323,$K297,U$2),0)+IF($L297&gt;0,INDEX($O$4:$Z$323,$L297,U$2),0))</f>
        <v>0</v>
      </c>
      <c r="AH297" s="259">
        <f>IF(AND(NOT(_incrementaisPassadas),
      OR(
       AND(_semanaAtual&gt;Prevs!K$6,_tipo="Semanal"),
       AND(_mes&gt;AH$2,_tipo="Mensal")
      )), 0,
IF($G297&gt;0,INDEX($O$4:$Z$323,$G297,V$2),0)+IF($H297&gt;0,INDEX($O$4:$Z$323,$H297,V$2),0)+IF($I297&gt;0,INDEX($O$4:$Z$323,$I297,V$2),0)+IF($J297&gt;0,INDEX($O$4:$Z$323,$J297,V$2),0)+IF($K297&gt;0,INDEX($O$4:$Z$323,$K297,V$2),0)+IF($L297&gt;0,INDEX($O$4:$Z$323,$L297,V$2),0))</f>
        <v>0</v>
      </c>
      <c r="AI297" s="259">
        <f>IF(AND(NOT(_incrementaisPassadas),
      OR(
       AND(_semanaAtual&gt;Prevs!L$6,_tipo="Semanal"),
       AND(_mes&gt;AI$2,_tipo="Mensal")
      )), 0,
IF($G297&gt;0,INDEX($O$4:$Z$323,$G297,W$2),0)+IF($H297&gt;0,INDEX($O$4:$Z$323,$H297,W$2),0)+IF($I297&gt;0,INDEX($O$4:$Z$323,$I297,W$2),0)+IF($J297&gt;0,INDEX($O$4:$Z$323,$J297,W$2),0)+IF($K297&gt;0,INDEX($O$4:$Z$323,$K297,W$2),0)+IF($L297&gt;0,INDEX($O$4:$Z$323,$L297,W$2),0))</f>
        <v>0</v>
      </c>
      <c r="AJ297" s="259">
        <f>IF(AND(NOT(_incrementaisPassadas),
      OR(
       AND(_semanaAtual&gt;Prevs!M$6,_tipo="Semanal"),
       AND(_mes&gt;AJ$2,_tipo="Mensal")
      )), 0,
IF($G297&gt;0,INDEX($O$4:$Z$323,$G297,X$2),0)+IF($H297&gt;0,INDEX($O$4:$Z$323,$H297,X$2),0)+IF($I297&gt;0,INDEX($O$4:$Z$323,$I297,X$2),0)+IF($J297&gt;0,INDEX($O$4:$Z$323,$J297,X$2),0)+IF($K297&gt;0,INDEX($O$4:$Z$323,$K297,X$2),0)+IF($L297&gt;0,INDEX($O$4:$Z$323,$L297,X$2),0))</f>
        <v>0</v>
      </c>
      <c r="AK297" s="259">
        <f>IF(AND(NOT(_incrementaisPassadas),
      OR(
       AND(_semanaAtual&gt;Prevs!N$6,_tipo="Semanal"),
       AND(_mes&gt;AK$2,_tipo="Mensal")
      )), 0,
IF($G297&gt;0,INDEX($O$4:$Z$323,$G297,Y$2),0)+IF($H297&gt;0,INDEX($O$4:$Z$323,$H297,Y$2),0)+IF($I297&gt;0,INDEX($O$4:$Z$323,$I297,Y$2),0)+IF($J297&gt;0,INDEX($O$4:$Z$323,$J297,Y$2),0)+IF($K297&gt;0,INDEX($O$4:$Z$323,$K297,Y$2),0)+IF($L297&gt;0,INDEX($O$4:$Z$323,$L297,Y$2),0))</f>
        <v>0</v>
      </c>
      <c r="AL297" s="259">
        <f>IF(AND(NOT(_incrementaisPassadas),
      OR(
       AND(_semanaAtual&gt;Prevs!O$6,_tipo="Semanal"),
       AND(_mes&gt;AL$2,_tipo="Mensal")
      )), 0,
IF($G297&gt;0,INDEX($O$4:$Z$323,$G297,Z$2),0)+IF($H297&gt;0,INDEX($O$4:$Z$323,$H297,Z$2),0)+IF($I297&gt;0,INDEX($O$4:$Z$323,$I297,Z$2),0)+IF($J297&gt;0,INDEX($O$4:$Z$323,$J297,Z$2),0)+IF($K297&gt;0,INDEX($O$4:$Z$323,$K297,Z$2),0)+IF($L297&gt;0,INDEX($O$4:$Z$323,$L297,Z$2),0))</f>
        <v>0</v>
      </c>
      <c r="AM297" s="113">
        <f t="shared" si="48"/>
        <v>241</v>
      </c>
      <c r="AN297">
        <f t="shared" si="49"/>
        <v>260</v>
      </c>
      <c r="AO297">
        <f t="shared" si="50"/>
        <v>263</v>
      </c>
      <c r="AP297">
        <f t="shared" si="51"/>
        <v>211</v>
      </c>
      <c r="AQ297">
        <f t="shared" si="52"/>
        <v>165</v>
      </c>
      <c r="AR297">
        <f t="shared" si="53"/>
        <v>143</v>
      </c>
      <c r="AS297">
        <f t="shared" si="54"/>
        <v>128</v>
      </c>
      <c r="AT297">
        <f t="shared" si="55"/>
        <v>119</v>
      </c>
      <c r="AU297">
        <f t="shared" si="56"/>
        <v>122</v>
      </c>
      <c r="AV297">
        <f t="shared" si="57"/>
        <v>139</v>
      </c>
      <c r="AW297">
        <f t="shared" si="58"/>
        <v>164</v>
      </c>
      <c r="AX297">
        <f t="shared" si="59"/>
        <v>206</v>
      </c>
    </row>
    <row r="298" spans="1:59" hidden="1" x14ac:dyDescent="0.25">
      <c r="A298" s="113">
        <v>295</v>
      </c>
      <c r="B298" s="176" t="s">
        <v>676</v>
      </c>
      <c r="C298" s="113">
        <v>1931</v>
      </c>
      <c r="D298" s="113">
        <v>2013</v>
      </c>
      <c r="E298" s="177" t="s">
        <v>14</v>
      </c>
      <c r="F298" s="177" t="s">
        <v>439</v>
      </c>
      <c r="G298" s="357"/>
      <c r="H298" s="357"/>
      <c r="N298" s="113">
        <f>MATCH(A298,Entrada!$A$53:$A$372,0)</f>
        <v>295</v>
      </c>
      <c r="O298">
        <f>IF(NOT(ISNA($N298)),INDEX(Entrada!$C$53:$N$372,$N298,O$2),0)</f>
        <v>97</v>
      </c>
      <c r="P298">
        <f>IF(NOT(ISNA($N298)),INDEX(Entrada!$C$53:$N$372,$N298,P$2),0)</f>
        <v>102</v>
      </c>
      <c r="Q298">
        <f>IF(NOT(ISNA($N298)),INDEX(Entrada!$C$53:$N$372,$N298,Q$2),0)</f>
        <v>110</v>
      </c>
      <c r="R298">
        <f>IF(NOT(ISNA($N298)),INDEX(Entrada!$C$53:$N$372,$N298,R$2),0)</f>
        <v>96</v>
      </c>
      <c r="S298">
        <f>IF(NOT(ISNA($N298)),INDEX(Entrada!$C$53:$N$372,$N298,S$2),0)</f>
        <v>84</v>
      </c>
      <c r="T298">
        <f>IF(NOT(ISNA($N298)),INDEX(Entrada!$C$53:$N$372,$N298,T$2),0)</f>
        <v>79</v>
      </c>
      <c r="U298">
        <f>IF(NOT(ISNA($N298)),INDEX(Entrada!$C$53:$N$372,$N298,U$2),0)</f>
        <v>75</v>
      </c>
      <c r="V298" s="192">
        <f>IF(NOT(ISNA($N298)),INDEX(Entrada!$C$53:$N$372,$N298,V$2),0)</f>
        <v>72</v>
      </c>
      <c r="W298" s="192">
        <f>IF(NOT(ISNA($N298)),INDEX(Entrada!$C$53:$N$372,$N298,W$2),0)</f>
        <v>71</v>
      </c>
      <c r="X298" s="192">
        <f>IF(NOT(ISNA($N298)),INDEX(Entrada!$C$53:$N$372,$N298,X$2),0)</f>
        <v>75</v>
      </c>
      <c r="Y298" s="192">
        <f>IF(NOT(ISNA($N298)),INDEX(Entrada!$C$53:$N$372,$N298,Y$2),0)</f>
        <v>79</v>
      </c>
      <c r="Z298" s="192">
        <f>IF(NOT(ISNA($N298)),INDEX(Entrada!$C$53:$N$372,$N298,Z$2),0)</f>
        <v>87</v>
      </c>
      <c r="AA298" s="259">
        <f>IF(AND(NOT(_incrementaisPassadas),
      OR(
       AND(_semanaAtual&gt;Prevs!D$6,_tipo="Semanal"),
       AND(_mes&gt;AA$2,_tipo="Mensal")
      )), 0,
IF($G298&gt;0,INDEX($O$4:$Z$323,$G298,O$2),0)+IF($H298&gt;0,INDEX($O$4:$Z$323,$H298,O$2),0)+IF($I298&gt;0,INDEX($O$4:$Z$323,$I298,O$2),0)+IF($J298&gt;0,INDEX($O$4:$Z$323,$J298,O$2),0)+IF($K298&gt;0,INDEX($O$4:$Z$323,$K298,O$2),0)+IF($L298&gt;0,INDEX($O$4:$Z$323,$L298,O$2),0))</f>
        <v>0</v>
      </c>
      <c r="AB298" s="259">
        <f>IF(AND(NOT(_incrementaisPassadas),
      OR(
       AND(_semanaAtual&gt;Prevs!E$6,_tipo="Semanal"),
       AND(_mes&gt;AB$2,_tipo="Mensal")
      )), 0,
IF($G298&gt;0,INDEX($O$4:$Z$323,$G298,P$2),0)+IF($H298&gt;0,INDEX($O$4:$Z$323,$H298,P$2),0)+IF($I298&gt;0,INDEX($O$4:$Z$323,$I298,P$2),0)+IF($J298&gt;0,INDEX($O$4:$Z$323,$J298,P$2),0)+IF($K298&gt;0,INDEX($O$4:$Z$323,$K298,P$2),0)+IF($L298&gt;0,INDEX($O$4:$Z$323,$L298,P$2),0))</f>
        <v>0</v>
      </c>
      <c r="AC298" s="259">
        <f>IF(AND(NOT(_incrementaisPassadas),
      OR(
       AND(_semanaAtual&gt;Prevs!F$6,_tipo="Semanal"),
       AND(_mes&gt;AC$2,_tipo="Mensal")
      )), 0,
IF($G298&gt;0,INDEX($O$4:$Z$323,$G298,Q$2),0)+IF($H298&gt;0,INDEX($O$4:$Z$323,$H298,Q$2),0)+IF($I298&gt;0,INDEX($O$4:$Z$323,$I298,Q$2),0)+IF($J298&gt;0,INDEX($O$4:$Z$323,$J298,Q$2),0)+IF($K298&gt;0,INDEX($O$4:$Z$323,$K298,Q$2),0)+IF($L298&gt;0,INDEX($O$4:$Z$323,$L298,Q$2),0))</f>
        <v>0</v>
      </c>
      <c r="AD298" s="259">
        <f>IF(AND(NOT(_incrementaisPassadas),
      OR(
       AND(_semanaAtual&gt;Prevs!G$6,_tipo="Semanal"),
       AND(_mes&gt;AD$2,_tipo="Mensal")
      )), 0,
IF($G298&gt;0,INDEX($O$4:$Z$323,$G298,R$2),0)+IF($H298&gt;0,INDEX($O$4:$Z$323,$H298,R$2),0)+IF($I298&gt;0,INDEX($O$4:$Z$323,$I298,R$2),0)+IF($J298&gt;0,INDEX($O$4:$Z$323,$J298,R$2),0)+IF($K298&gt;0,INDEX($O$4:$Z$323,$K298,R$2),0)+IF($L298&gt;0,INDEX($O$4:$Z$323,$L298,R$2),0))</f>
        <v>0</v>
      </c>
      <c r="AE298" s="259">
        <f>IF(AND(NOT(_incrementaisPassadas),
      OR(
       AND(_semanaAtual&gt;Prevs!H$6,_tipo="Semanal"),
       AND(_mes&gt;AE$2,_tipo="Mensal")
      )), 0,
IF($G298&gt;0,INDEX($O$4:$Z$323,$G298,S$2),0)+IF($H298&gt;0,INDEX($O$4:$Z$323,$H298,S$2),0)+IF($I298&gt;0,INDEX($O$4:$Z$323,$I298,S$2),0)+IF($J298&gt;0,INDEX($O$4:$Z$323,$J298,S$2),0)+IF($K298&gt;0,INDEX($O$4:$Z$323,$K298,S$2),0)+IF($L298&gt;0,INDEX($O$4:$Z$323,$L298,S$2),0))</f>
        <v>0</v>
      </c>
      <c r="AF298" s="259">
        <f>IF(AND(NOT(_incrementaisPassadas),
      OR(
       AND(_semanaAtual&gt;Prevs!I$6,_tipo="Semanal"),
       AND(_mes&gt;AF$2,_tipo="Mensal")
      )), 0,
IF($G298&gt;0,INDEX($O$4:$Z$323,$G298,T$2),0)+IF($H298&gt;0,INDEX($O$4:$Z$323,$H298,T$2),0)+IF($I298&gt;0,INDEX($O$4:$Z$323,$I298,T$2),0)+IF($J298&gt;0,INDEX($O$4:$Z$323,$J298,T$2),0)+IF($K298&gt;0,INDEX($O$4:$Z$323,$K298,T$2),0)+IF($L298&gt;0,INDEX($O$4:$Z$323,$L298,T$2),0))</f>
        <v>0</v>
      </c>
      <c r="AG298" s="259">
        <f>IF(AND(NOT(_incrementaisPassadas),
      OR(
       AND(_semanaAtual&gt;Prevs!J$6,_tipo="Semanal"),
       AND(_mes&gt;AG$2,_tipo="Mensal")
      )), 0,
IF($G298&gt;0,INDEX($O$4:$Z$323,$G298,U$2),0)+IF($H298&gt;0,INDEX($O$4:$Z$323,$H298,U$2),0)+IF($I298&gt;0,INDEX($O$4:$Z$323,$I298,U$2),0)+IF($J298&gt;0,INDEX($O$4:$Z$323,$J298,U$2),0)+IF($K298&gt;0,INDEX($O$4:$Z$323,$K298,U$2),0)+IF($L298&gt;0,INDEX($O$4:$Z$323,$L298,U$2),0))</f>
        <v>0</v>
      </c>
      <c r="AH298" s="259">
        <f>IF(AND(NOT(_incrementaisPassadas),
      OR(
       AND(_semanaAtual&gt;Prevs!K$6,_tipo="Semanal"),
       AND(_mes&gt;AH$2,_tipo="Mensal")
      )), 0,
IF($G298&gt;0,INDEX($O$4:$Z$323,$G298,V$2),0)+IF($H298&gt;0,INDEX($O$4:$Z$323,$H298,V$2),0)+IF($I298&gt;0,INDEX($O$4:$Z$323,$I298,V$2),0)+IF($J298&gt;0,INDEX($O$4:$Z$323,$J298,V$2),0)+IF($K298&gt;0,INDEX($O$4:$Z$323,$K298,V$2),0)+IF($L298&gt;0,INDEX($O$4:$Z$323,$L298,V$2),0))</f>
        <v>0</v>
      </c>
      <c r="AI298" s="259">
        <f>IF(AND(NOT(_incrementaisPassadas),
      OR(
       AND(_semanaAtual&gt;Prevs!L$6,_tipo="Semanal"),
       AND(_mes&gt;AI$2,_tipo="Mensal")
      )), 0,
IF($G298&gt;0,INDEX($O$4:$Z$323,$G298,W$2),0)+IF($H298&gt;0,INDEX($O$4:$Z$323,$H298,W$2),0)+IF($I298&gt;0,INDEX($O$4:$Z$323,$I298,W$2),0)+IF($J298&gt;0,INDEX($O$4:$Z$323,$J298,W$2),0)+IF($K298&gt;0,INDEX($O$4:$Z$323,$K298,W$2),0)+IF($L298&gt;0,INDEX($O$4:$Z$323,$L298,W$2),0))</f>
        <v>0</v>
      </c>
      <c r="AJ298" s="259">
        <f>IF(AND(NOT(_incrementaisPassadas),
      OR(
       AND(_semanaAtual&gt;Prevs!M$6,_tipo="Semanal"),
       AND(_mes&gt;AJ$2,_tipo="Mensal")
      )), 0,
IF($G298&gt;0,INDEX($O$4:$Z$323,$G298,X$2),0)+IF($H298&gt;0,INDEX($O$4:$Z$323,$H298,X$2),0)+IF($I298&gt;0,INDEX($O$4:$Z$323,$I298,X$2),0)+IF($J298&gt;0,INDEX($O$4:$Z$323,$J298,X$2),0)+IF($K298&gt;0,INDEX($O$4:$Z$323,$K298,X$2),0)+IF($L298&gt;0,INDEX($O$4:$Z$323,$L298,X$2),0))</f>
        <v>0</v>
      </c>
      <c r="AK298" s="259">
        <f>IF(AND(NOT(_incrementaisPassadas),
      OR(
       AND(_semanaAtual&gt;Prevs!N$6,_tipo="Semanal"),
       AND(_mes&gt;AK$2,_tipo="Mensal")
      )), 0,
IF($G298&gt;0,INDEX($O$4:$Z$323,$G298,Y$2),0)+IF($H298&gt;0,INDEX($O$4:$Z$323,$H298,Y$2),0)+IF($I298&gt;0,INDEX($O$4:$Z$323,$I298,Y$2),0)+IF($J298&gt;0,INDEX($O$4:$Z$323,$J298,Y$2),0)+IF($K298&gt;0,INDEX($O$4:$Z$323,$K298,Y$2),0)+IF($L298&gt;0,INDEX($O$4:$Z$323,$L298,Y$2),0))</f>
        <v>0</v>
      </c>
      <c r="AL298" s="259">
        <f>IF(AND(NOT(_incrementaisPassadas),
      OR(
       AND(_semanaAtual&gt;Prevs!O$6,_tipo="Semanal"),
       AND(_mes&gt;AL$2,_tipo="Mensal")
      )), 0,
IF($G298&gt;0,INDEX($O$4:$Z$323,$G298,Z$2),0)+IF($H298&gt;0,INDEX($O$4:$Z$323,$H298,Z$2),0)+IF($I298&gt;0,INDEX($O$4:$Z$323,$I298,Z$2),0)+IF($J298&gt;0,INDEX($O$4:$Z$323,$J298,Z$2),0)+IF($K298&gt;0,INDEX($O$4:$Z$323,$K298,Z$2),0)+IF($L298&gt;0,INDEX($O$4:$Z$323,$L298,Z$2),0))</f>
        <v>0</v>
      </c>
      <c r="AM298" s="113">
        <f t="shared" si="48"/>
        <v>97</v>
      </c>
      <c r="AN298">
        <f t="shared" si="49"/>
        <v>102</v>
      </c>
      <c r="AO298">
        <f t="shared" si="50"/>
        <v>110</v>
      </c>
      <c r="AP298">
        <f t="shared" si="51"/>
        <v>96</v>
      </c>
      <c r="AQ298">
        <f t="shared" si="52"/>
        <v>84</v>
      </c>
      <c r="AR298">
        <f t="shared" si="53"/>
        <v>79</v>
      </c>
      <c r="AS298">
        <f t="shared" si="54"/>
        <v>75</v>
      </c>
      <c r="AT298">
        <f t="shared" si="55"/>
        <v>72</v>
      </c>
      <c r="AU298">
        <f t="shared" si="56"/>
        <v>71</v>
      </c>
      <c r="AV298">
        <f t="shared" si="57"/>
        <v>75</v>
      </c>
      <c r="AW298">
        <f t="shared" si="58"/>
        <v>79</v>
      </c>
      <c r="AX298">
        <f t="shared" si="59"/>
        <v>87</v>
      </c>
    </row>
    <row r="299" spans="1:59" hidden="1" x14ac:dyDescent="0.25">
      <c r="A299" s="113">
        <v>296</v>
      </c>
      <c r="B299" s="176" t="s">
        <v>677</v>
      </c>
      <c r="C299" s="113">
        <v>1931</v>
      </c>
      <c r="D299" s="113">
        <v>2013</v>
      </c>
      <c r="E299" s="177" t="s">
        <v>710</v>
      </c>
      <c r="F299" s="177" t="s">
        <v>440</v>
      </c>
      <c r="G299" s="357"/>
      <c r="H299" s="357"/>
      <c r="N299" s="113">
        <f>MATCH(A299,Entrada!$A$53:$A$372,0)</f>
        <v>296</v>
      </c>
      <c r="O299">
        <f>IF(NOT(ISNA($N299)),INDEX(Entrada!$C$53:$N$372,$N299,O$2),0)</f>
        <v>35</v>
      </c>
      <c r="P299">
        <f>IF(NOT(ISNA($N299)),INDEX(Entrada!$C$53:$N$372,$N299,P$2),0)</f>
        <v>37</v>
      </c>
      <c r="Q299">
        <f>IF(NOT(ISNA($N299)),INDEX(Entrada!$C$53:$N$372,$N299,Q$2),0)</f>
        <v>39</v>
      </c>
      <c r="R299">
        <f>IF(NOT(ISNA($N299)),INDEX(Entrada!$C$53:$N$372,$N299,R$2),0)</f>
        <v>37</v>
      </c>
      <c r="S299">
        <f>IF(NOT(ISNA($N299)),INDEX(Entrada!$C$53:$N$372,$N299,S$2),0)</f>
        <v>34</v>
      </c>
      <c r="T299">
        <f>IF(NOT(ISNA($N299)),INDEX(Entrada!$C$53:$N$372,$N299,T$2),0)</f>
        <v>32</v>
      </c>
      <c r="U299">
        <f>IF(NOT(ISNA($N299)),INDEX(Entrada!$C$53:$N$372,$N299,U$2),0)</f>
        <v>30</v>
      </c>
      <c r="V299" s="192">
        <f>IF(NOT(ISNA($N299)),INDEX(Entrada!$C$53:$N$372,$N299,V$2),0)</f>
        <v>30</v>
      </c>
      <c r="W299" s="192">
        <f>IF(NOT(ISNA($N299)),INDEX(Entrada!$C$53:$N$372,$N299,W$2),0)</f>
        <v>29</v>
      </c>
      <c r="X299" s="192">
        <f>IF(NOT(ISNA($N299)),INDEX(Entrada!$C$53:$N$372,$N299,X$2),0)</f>
        <v>30</v>
      </c>
      <c r="Y299" s="192">
        <f>IF(NOT(ISNA($N299)),INDEX(Entrada!$C$53:$N$372,$N299,Y$2),0)</f>
        <v>31</v>
      </c>
      <c r="Z299" s="192">
        <f>IF(NOT(ISNA($N299)),INDEX(Entrada!$C$53:$N$372,$N299,Z$2),0)</f>
        <v>33</v>
      </c>
      <c r="AA299" s="259">
        <f>IF(AND(NOT(_incrementaisPassadas),
      OR(
       AND(_semanaAtual&gt;Prevs!D$6,_tipo="Semanal"),
       AND(_mes&gt;AA$2,_tipo="Mensal")
      )), 0,
IF($G299&gt;0,INDEX($O$4:$Z$323,$G299,O$2),0)+IF($H299&gt;0,INDEX($O$4:$Z$323,$H299,O$2),0)+IF($I299&gt;0,INDEX($O$4:$Z$323,$I299,O$2),0)+IF($J299&gt;0,INDEX($O$4:$Z$323,$J299,O$2),0)+IF($K299&gt;0,INDEX($O$4:$Z$323,$K299,O$2),0)+IF($L299&gt;0,INDEX($O$4:$Z$323,$L299,O$2),0))</f>
        <v>0</v>
      </c>
      <c r="AB299" s="259">
        <f>IF(AND(NOT(_incrementaisPassadas),
      OR(
       AND(_semanaAtual&gt;Prevs!E$6,_tipo="Semanal"),
       AND(_mes&gt;AB$2,_tipo="Mensal")
      )), 0,
IF($G299&gt;0,INDEX($O$4:$Z$323,$G299,P$2),0)+IF($H299&gt;0,INDEX($O$4:$Z$323,$H299,P$2),0)+IF($I299&gt;0,INDEX($O$4:$Z$323,$I299,P$2),0)+IF($J299&gt;0,INDEX($O$4:$Z$323,$J299,P$2),0)+IF($K299&gt;0,INDEX($O$4:$Z$323,$K299,P$2),0)+IF($L299&gt;0,INDEX($O$4:$Z$323,$L299,P$2),0))</f>
        <v>0</v>
      </c>
      <c r="AC299" s="259">
        <f>IF(AND(NOT(_incrementaisPassadas),
      OR(
       AND(_semanaAtual&gt;Prevs!F$6,_tipo="Semanal"),
       AND(_mes&gt;AC$2,_tipo="Mensal")
      )), 0,
IF($G299&gt;0,INDEX($O$4:$Z$323,$G299,Q$2),0)+IF($H299&gt;0,INDEX($O$4:$Z$323,$H299,Q$2),0)+IF($I299&gt;0,INDEX($O$4:$Z$323,$I299,Q$2),0)+IF($J299&gt;0,INDEX($O$4:$Z$323,$J299,Q$2),0)+IF($K299&gt;0,INDEX($O$4:$Z$323,$K299,Q$2),0)+IF($L299&gt;0,INDEX($O$4:$Z$323,$L299,Q$2),0))</f>
        <v>0</v>
      </c>
      <c r="AD299" s="259">
        <f>IF(AND(NOT(_incrementaisPassadas),
      OR(
       AND(_semanaAtual&gt;Prevs!G$6,_tipo="Semanal"),
       AND(_mes&gt;AD$2,_tipo="Mensal")
      )), 0,
IF($G299&gt;0,INDEX($O$4:$Z$323,$G299,R$2),0)+IF($H299&gt;0,INDEX($O$4:$Z$323,$H299,R$2),0)+IF($I299&gt;0,INDEX($O$4:$Z$323,$I299,R$2),0)+IF($J299&gt;0,INDEX($O$4:$Z$323,$J299,R$2),0)+IF($K299&gt;0,INDEX($O$4:$Z$323,$K299,R$2),0)+IF($L299&gt;0,INDEX($O$4:$Z$323,$L299,R$2),0))</f>
        <v>0</v>
      </c>
      <c r="AE299" s="259">
        <f>IF(AND(NOT(_incrementaisPassadas),
      OR(
       AND(_semanaAtual&gt;Prevs!H$6,_tipo="Semanal"),
       AND(_mes&gt;AE$2,_tipo="Mensal")
      )), 0,
IF($G299&gt;0,INDEX($O$4:$Z$323,$G299,S$2),0)+IF($H299&gt;0,INDEX($O$4:$Z$323,$H299,S$2),0)+IF($I299&gt;0,INDEX($O$4:$Z$323,$I299,S$2),0)+IF($J299&gt;0,INDEX($O$4:$Z$323,$J299,S$2),0)+IF($K299&gt;0,INDEX($O$4:$Z$323,$K299,S$2),0)+IF($L299&gt;0,INDEX($O$4:$Z$323,$L299,S$2),0))</f>
        <v>0</v>
      </c>
      <c r="AF299" s="259">
        <f>IF(AND(NOT(_incrementaisPassadas),
      OR(
       AND(_semanaAtual&gt;Prevs!I$6,_tipo="Semanal"),
       AND(_mes&gt;AF$2,_tipo="Mensal")
      )), 0,
IF($G299&gt;0,INDEX($O$4:$Z$323,$G299,T$2),0)+IF($H299&gt;0,INDEX($O$4:$Z$323,$H299,T$2),0)+IF($I299&gt;0,INDEX($O$4:$Z$323,$I299,T$2),0)+IF($J299&gt;0,INDEX($O$4:$Z$323,$J299,T$2),0)+IF($K299&gt;0,INDEX($O$4:$Z$323,$K299,T$2),0)+IF($L299&gt;0,INDEX($O$4:$Z$323,$L299,T$2),0))</f>
        <v>0</v>
      </c>
      <c r="AG299" s="259">
        <f>IF(AND(NOT(_incrementaisPassadas),
      OR(
       AND(_semanaAtual&gt;Prevs!J$6,_tipo="Semanal"),
       AND(_mes&gt;AG$2,_tipo="Mensal")
      )), 0,
IF($G299&gt;0,INDEX($O$4:$Z$323,$G299,U$2),0)+IF($H299&gt;0,INDEX($O$4:$Z$323,$H299,U$2),0)+IF($I299&gt;0,INDEX($O$4:$Z$323,$I299,U$2),0)+IF($J299&gt;0,INDEX($O$4:$Z$323,$J299,U$2),0)+IF($K299&gt;0,INDEX($O$4:$Z$323,$K299,U$2),0)+IF($L299&gt;0,INDEX($O$4:$Z$323,$L299,U$2),0))</f>
        <v>0</v>
      </c>
      <c r="AH299" s="259">
        <f>IF(AND(NOT(_incrementaisPassadas),
      OR(
       AND(_semanaAtual&gt;Prevs!K$6,_tipo="Semanal"),
       AND(_mes&gt;AH$2,_tipo="Mensal")
      )), 0,
IF($G299&gt;0,INDEX($O$4:$Z$323,$G299,V$2),0)+IF($H299&gt;0,INDEX($O$4:$Z$323,$H299,V$2),0)+IF($I299&gt;0,INDEX($O$4:$Z$323,$I299,V$2),0)+IF($J299&gt;0,INDEX($O$4:$Z$323,$J299,V$2),0)+IF($K299&gt;0,INDEX($O$4:$Z$323,$K299,V$2),0)+IF($L299&gt;0,INDEX($O$4:$Z$323,$L299,V$2),0))</f>
        <v>0</v>
      </c>
      <c r="AI299" s="259">
        <f>IF(AND(NOT(_incrementaisPassadas),
      OR(
       AND(_semanaAtual&gt;Prevs!L$6,_tipo="Semanal"),
       AND(_mes&gt;AI$2,_tipo="Mensal")
      )), 0,
IF($G299&gt;0,INDEX($O$4:$Z$323,$G299,W$2),0)+IF($H299&gt;0,INDEX($O$4:$Z$323,$H299,W$2),0)+IF($I299&gt;0,INDEX($O$4:$Z$323,$I299,W$2),0)+IF($J299&gt;0,INDEX($O$4:$Z$323,$J299,W$2),0)+IF($K299&gt;0,INDEX($O$4:$Z$323,$K299,W$2),0)+IF($L299&gt;0,INDEX($O$4:$Z$323,$L299,W$2),0))</f>
        <v>0</v>
      </c>
      <c r="AJ299" s="259">
        <f>IF(AND(NOT(_incrementaisPassadas),
      OR(
       AND(_semanaAtual&gt;Prevs!M$6,_tipo="Semanal"),
       AND(_mes&gt;AJ$2,_tipo="Mensal")
      )), 0,
IF($G299&gt;0,INDEX($O$4:$Z$323,$G299,X$2),0)+IF($H299&gt;0,INDEX($O$4:$Z$323,$H299,X$2),0)+IF($I299&gt;0,INDEX($O$4:$Z$323,$I299,X$2),0)+IF($J299&gt;0,INDEX($O$4:$Z$323,$J299,X$2),0)+IF($K299&gt;0,INDEX($O$4:$Z$323,$K299,X$2),0)+IF($L299&gt;0,INDEX($O$4:$Z$323,$L299,X$2),0))</f>
        <v>0</v>
      </c>
      <c r="AK299" s="259">
        <f>IF(AND(NOT(_incrementaisPassadas),
      OR(
       AND(_semanaAtual&gt;Prevs!N$6,_tipo="Semanal"),
       AND(_mes&gt;AK$2,_tipo="Mensal")
      )), 0,
IF($G299&gt;0,INDEX($O$4:$Z$323,$G299,Y$2),0)+IF($H299&gt;0,INDEX($O$4:$Z$323,$H299,Y$2),0)+IF($I299&gt;0,INDEX($O$4:$Z$323,$I299,Y$2),0)+IF($J299&gt;0,INDEX($O$4:$Z$323,$J299,Y$2),0)+IF($K299&gt;0,INDEX($O$4:$Z$323,$K299,Y$2),0)+IF($L299&gt;0,INDEX($O$4:$Z$323,$L299,Y$2),0))</f>
        <v>0</v>
      </c>
      <c r="AL299" s="259">
        <f>IF(AND(NOT(_incrementaisPassadas),
      OR(
       AND(_semanaAtual&gt;Prevs!O$6,_tipo="Semanal"),
       AND(_mes&gt;AL$2,_tipo="Mensal")
      )), 0,
IF($G299&gt;0,INDEX($O$4:$Z$323,$G299,Z$2),0)+IF($H299&gt;0,INDEX($O$4:$Z$323,$H299,Z$2),0)+IF($I299&gt;0,INDEX($O$4:$Z$323,$I299,Z$2),0)+IF($J299&gt;0,INDEX($O$4:$Z$323,$J299,Z$2),0)+IF($K299&gt;0,INDEX($O$4:$Z$323,$K299,Z$2),0)+IF($L299&gt;0,INDEX($O$4:$Z$323,$L299,Z$2),0))</f>
        <v>0</v>
      </c>
      <c r="AM299" s="113">
        <f t="shared" si="48"/>
        <v>35</v>
      </c>
      <c r="AN299">
        <f t="shared" si="49"/>
        <v>37</v>
      </c>
      <c r="AO299">
        <f t="shared" si="50"/>
        <v>39</v>
      </c>
      <c r="AP299">
        <f t="shared" si="51"/>
        <v>37</v>
      </c>
      <c r="AQ299">
        <f t="shared" si="52"/>
        <v>34</v>
      </c>
      <c r="AR299">
        <f t="shared" si="53"/>
        <v>32</v>
      </c>
      <c r="AS299">
        <f t="shared" si="54"/>
        <v>30</v>
      </c>
      <c r="AT299">
        <f t="shared" si="55"/>
        <v>30</v>
      </c>
      <c r="AU299">
        <f t="shared" si="56"/>
        <v>29</v>
      </c>
      <c r="AV299">
        <f t="shared" si="57"/>
        <v>30</v>
      </c>
      <c r="AW299">
        <f t="shared" si="58"/>
        <v>31</v>
      </c>
      <c r="AX299">
        <f t="shared" si="59"/>
        <v>33</v>
      </c>
    </row>
    <row r="300" spans="1:59" hidden="1" x14ac:dyDescent="0.25">
      <c r="A300" s="113">
        <v>297</v>
      </c>
      <c r="B300" s="176" t="s">
        <v>678</v>
      </c>
      <c r="C300" s="113">
        <v>1931</v>
      </c>
      <c r="D300" s="113">
        <v>2013</v>
      </c>
      <c r="E300" s="177" t="s">
        <v>289</v>
      </c>
      <c r="F300" s="177" t="s">
        <v>289</v>
      </c>
      <c r="G300" s="357"/>
      <c r="H300" s="357"/>
      <c r="N300" s="113">
        <f>MATCH(A300,Entrada!$A$53:$A$372,0)</f>
        <v>297</v>
      </c>
      <c r="O300">
        <f>IF(NOT(ISNA($N300)),INDEX(Entrada!$C$53:$N$372,$N300,O$2),0)</f>
        <v>531</v>
      </c>
      <c r="P300">
        <f>IF(NOT(ISNA($N300)),INDEX(Entrada!$C$53:$N$372,$N300,P$2),0)</f>
        <v>1005</v>
      </c>
      <c r="Q300">
        <f>IF(NOT(ISNA($N300)),INDEX(Entrada!$C$53:$N$372,$N300,Q$2),0)</f>
        <v>1533</v>
      </c>
      <c r="R300">
        <f>IF(NOT(ISNA($N300)),INDEX(Entrada!$C$53:$N$372,$N300,R$2),0)</f>
        <v>1893</v>
      </c>
      <c r="S300">
        <f>IF(NOT(ISNA($N300)),INDEX(Entrada!$C$53:$N$372,$N300,S$2),0)</f>
        <v>2032</v>
      </c>
      <c r="T300">
        <f>IF(NOT(ISNA($N300)),INDEX(Entrada!$C$53:$N$372,$N300,T$2),0)</f>
        <v>1599</v>
      </c>
      <c r="U300">
        <f>IF(NOT(ISNA($N300)),INDEX(Entrada!$C$53:$N$372,$N300,U$2),0)</f>
        <v>1182</v>
      </c>
      <c r="V300" s="192">
        <f>IF(NOT(ISNA($N300)),INDEX(Entrada!$C$53:$N$372,$N300,V$2),0)</f>
        <v>794</v>
      </c>
      <c r="W300" s="192">
        <f>IF(NOT(ISNA($N300)),INDEX(Entrada!$C$53:$N$372,$N300,W$2),0)</f>
        <v>459</v>
      </c>
      <c r="X300" s="192">
        <f>IF(NOT(ISNA($N300)),INDEX(Entrada!$C$53:$N$372,$N300,X$2),0)</f>
        <v>277</v>
      </c>
      <c r="Y300" s="192">
        <f>IF(NOT(ISNA($N300)),INDEX(Entrada!$C$53:$N$372,$N300,Y$2),0)</f>
        <v>198</v>
      </c>
      <c r="Z300" s="192">
        <f>IF(NOT(ISNA($N300)),INDEX(Entrada!$C$53:$N$372,$N300,Z$2),0)</f>
        <v>231</v>
      </c>
      <c r="AA300" s="259">
        <f>IF(AND(NOT(_incrementaisPassadas),
      OR(
       AND(_semanaAtual&gt;Prevs!D$6,_tipo="Semanal"),
       AND(_mes&gt;AA$2,_tipo="Mensal")
      )), 0,
IF($G300&gt;0,INDEX($O$4:$Z$323,$G300,O$2),0)+IF($H300&gt;0,INDEX($O$4:$Z$323,$H300,O$2),0)+IF($I300&gt;0,INDEX($O$4:$Z$323,$I300,O$2),0)+IF($J300&gt;0,INDEX($O$4:$Z$323,$J300,O$2),0)+IF($K300&gt;0,INDEX($O$4:$Z$323,$K300,O$2),0)+IF($L300&gt;0,INDEX($O$4:$Z$323,$L300,O$2),0))</f>
        <v>0</v>
      </c>
      <c r="AB300" s="259">
        <f>IF(AND(NOT(_incrementaisPassadas),
      OR(
       AND(_semanaAtual&gt;Prevs!E$6,_tipo="Semanal"),
       AND(_mes&gt;AB$2,_tipo="Mensal")
      )), 0,
IF($G300&gt;0,INDEX($O$4:$Z$323,$G300,P$2),0)+IF($H300&gt;0,INDEX($O$4:$Z$323,$H300,P$2),0)+IF($I300&gt;0,INDEX($O$4:$Z$323,$I300,P$2),0)+IF($J300&gt;0,INDEX($O$4:$Z$323,$J300,P$2),0)+IF($K300&gt;0,INDEX($O$4:$Z$323,$K300,P$2),0)+IF($L300&gt;0,INDEX($O$4:$Z$323,$L300,P$2),0))</f>
        <v>0</v>
      </c>
      <c r="AC300" s="259">
        <f>IF(AND(NOT(_incrementaisPassadas),
      OR(
       AND(_semanaAtual&gt;Prevs!F$6,_tipo="Semanal"),
       AND(_mes&gt;AC$2,_tipo="Mensal")
      )), 0,
IF($G300&gt;0,INDEX($O$4:$Z$323,$G300,Q$2),0)+IF($H300&gt;0,INDEX($O$4:$Z$323,$H300,Q$2),0)+IF($I300&gt;0,INDEX($O$4:$Z$323,$I300,Q$2),0)+IF($J300&gt;0,INDEX($O$4:$Z$323,$J300,Q$2),0)+IF($K300&gt;0,INDEX($O$4:$Z$323,$K300,Q$2),0)+IF($L300&gt;0,INDEX($O$4:$Z$323,$L300,Q$2),0))</f>
        <v>0</v>
      </c>
      <c r="AD300" s="259">
        <f>IF(AND(NOT(_incrementaisPassadas),
      OR(
       AND(_semanaAtual&gt;Prevs!G$6,_tipo="Semanal"),
       AND(_mes&gt;AD$2,_tipo="Mensal")
      )), 0,
IF($G300&gt;0,INDEX($O$4:$Z$323,$G300,R$2),0)+IF($H300&gt;0,INDEX($O$4:$Z$323,$H300,R$2),0)+IF($I300&gt;0,INDEX($O$4:$Z$323,$I300,R$2),0)+IF($J300&gt;0,INDEX($O$4:$Z$323,$J300,R$2),0)+IF($K300&gt;0,INDEX($O$4:$Z$323,$K300,R$2),0)+IF($L300&gt;0,INDEX($O$4:$Z$323,$L300,R$2),0))</f>
        <v>0</v>
      </c>
      <c r="AE300" s="259">
        <f>IF(AND(NOT(_incrementaisPassadas),
      OR(
       AND(_semanaAtual&gt;Prevs!H$6,_tipo="Semanal"),
       AND(_mes&gt;AE$2,_tipo="Mensal")
      )), 0,
IF($G300&gt;0,INDEX($O$4:$Z$323,$G300,S$2),0)+IF($H300&gt;0,INDEX($O$4:$Z$323,$H300,S$2),0)+IF($I300&gt;0,INDEX($O$4:$Z$323,$I300,S$2),0)+IF($J300&gt;0,INDEX($O$4:$Z$323,$J300,S$2),0)+IF($K300&gt;0,INDEX($O$4:$Z$323,$K300,S$2),0)+IF($L300&gt;0,INDEX($O$4:$Z$323,$L300,S$2),0))</f>
        <v>0</v>
      </c>
      <c r="AF300" s="259">
        <f>IF(AND(NOT(_incrementaisPassadas),
      OR(
       AND(_semanaAtual&gt;Prevs!I$6,_tipo="Semanal"),
       AND(_mes&gt;AF$2,_tipo="Mensal")
      )), 0,
IF($G300&gt;0,INDEX($O$4:$Z$323,$G300,T$2),0)+IF($H300&gt;0,INDEX($O$4:$Z$323,$H300,T$2),0)+IF($I300&gt;0,INDEX($O$4:$Z$323,$I300,T$2),0)+IF($J300&gt;0,INDEX($O$4:$Z$323,$J300,T$2),0)+IF($K300&gt;0,INDEX($O$4:$Z$323,$K300,T$2),0)+IF($L300&gt;0,INDEX($O$4:$Z$323,$L300,T$2),0))</f>
        <v>0</v>
      </c>
      <c r="AG300" s="259">
        <f>IF(AND(NOT(_incrementaisPassadas),
      OR(
       AND(_semanaAtual&gt;Prevs!J$6,_tipo="Semanal"),
       AND(_mes&gt;AG$2,_tipo="Mensal")
      )), 0,
IF($G300&gt;0,INDEX($O$4:$Z$323,$G300,U$2),0)+IF($H300&gt;0,INDEX($O$4:$Z$323,$H300,U$2),0)+IF($I300&gt;0,INDEX($O$4:$Z$323,$I300,U$2),0)+IF($J300&gt;0,INDEX($O$4:$Z$323,$J300,U$2),0)+IF($K300&gt;0,INDEX($O$4:$Z$323,$K300,U$2),0)+IF($L300&gt;0,INDEX($O$4:$Z$323,$L300,U$2),0))</f>
        <v>0</v>
      </c>
      <c r="AH300" s="259">
        <f>IF(AND(NOT(_incrementaisPassadas),
      OR(
       AND(_semanaAtual&gt;Prevs!K$6,_tipo="Semanal"),
       AND(_mes&gt;AH$2,_tipo="Mensal")
      )), 0,
IF($G300&gt;0,INDEX($O$4:$Z$323,$G300,V$2),0)+IF($H300&gt;0,INDEX($O$4:$Z$323,$H300,V$2),0)+IF($I300&gt;0,INDEX($O$4:$Z$323,$I300,V$2),0)+IF($J300&gt;0,INDEX($O$4:$Z$323,$J300,V$2),0)+IF($K300&gt;0,INDEX($O$4:$Z$323,$K300,V$2),0)+IF($L300&gt;0,INDEX($O$4:$Z$323,$L300,V$2),0))</f>
        <v>0</v>
      </c>
      <c r="AI300" s="259">
        <f>IF(AND(NOT(_incrementaisPassadas),
      OR(
       AND(_semanaAtual&gt;Prevs!L$6,_tipo="Semanal"),
       AND(_mes&gt;AI$2,_tipo="Mensal")
      )), 0,
IF($G300&gt;0,INDEX($O$4:$Z$323,$G300,W$2),0)+IF($H300&gt;0,INDEX($O$4:$Z$323,$H300,W$2),0)+IF($I300&gt;0,INDEX($O$4:$Z$323,$I300,W$2),0)+IF($J300&gt;0,INDEX($O$4:$Z$323,$J300,W$2),0)+IF($K300&gt;0,INDEX($O$4:$Z$323,$K300,W$2),0)+IF($L300&gt;0,INDEX($O$4:$Z$323,$L300,W$2),0))</f>
        <v>0</v>
      </c>
      <c r="AJ300" s="259">
        <f>IF(AND(NOT(_incrementaisPassadas),
      OR(
       AND(_semanaAtual&gt;Prevs!M$6,_tipo="Semanal"),
       AND(_mes&gt;AJ$2,_tipo="Mensal")
      )), 0,
IF($G300&gt;0,INDEX($O$4:$Z$323,$G300,X$2),0)+IF($H300&gt;0,INDEX($O$4:$Z$323,$H300,X$2),0)+IF($I300&gt;0,INDEX($O$4:$Z$323,$I300,X$2),0)+IF($J300&gt;0,INDEX($O$4:$Z$323,$J300,X$2),0)+IF($K300&gt;0,INDEX($O$4:$Z$323,$K300,X$2),0)+IF($L300&gt;0,INDEX($O$4:$Z$323,$L300,X$2),0))</f>
        <v>0</v>
      </c>
      <c r="AK300" s="259">
        <f>IF(AND(NOT(_incrementaisPassadas),
      OR(
       AND(_semanaAtual&gt;Prevs!N$6,_tipo="Semanal"),
       AND(_mes&gt;AK$2,_tipo="Mensal")
      )), 0,
IF($G300&gt;0,INDEX($O$4:$Z$323,$G300,Y$2),0)+IF($H300&gt;0,INDEX($O$4:$Z$323,$H300,Y$2),0)+IF($I300&gt;0,INDEX($O$4:$Z$323,$I300,Y$2),0)+IF($J300&gt;0,INDEX($O$4:$Z$323,$J300,Y$2),0)+IF($K300&gt;0,INDEX($O$4:$Z$323,$K300,Y$2),0)+IF($L300&gt;0,INDEX($O$4:$Z$323,$L300,Y$2),0))</f>
        <v>0</v>
      </c>
      <c r="AL300" s="259">
        <f>IF(AND(NOT(_incrementaisPassadas),
      OR(
       AND(_semanaAtual&gt;Prevs!O$6,_tipo="Semanal"),
       AND(_mes&gt;AL$2,_tipo="Mensal")
      )), 0,
IF($G300&gt;0,INDEX($O$4:$Z$323,$G300,Z$2),0)+IF($H300&gt;0,INDEX($O$4:$Z$323,$H300,Z$2),0)+IF($I300&gt;0,INDEX($O$4:$Z$323,$I300,Z$2),0)+IF($J300&gt;0,INDEX($O$4:$Z$323,$J300,Z$2),0)+IF($K300&gt;0,INDEX($O$4:$Z$323,$K300,Z$2),0)+IF($L300&gt;0,INDEX($O$4:$Z$323,$L300,Z$2),0))</f>
        <v>0</v>
      </c>
      <c r="AM300" s="113">
        <f t="shared" si="48"/>
        <v>531</v>
      </c>
      <c r="AN300">
        <f t="shared" si="49"/>
        <v>1005</v>
      </c>
      <c r="AO300">
        <f t="shared" si="50"/>
        <v>1533</v>
      </c>
      <c r="AP300">
        <f t="shared" si="51"/>
        <v>1893</v>
      </c>
      <c r="AQ300">
        <f t="shared" si="52"/>
        <v>2032</v>
      </c>
      <c r="AR300">
        <f t="shared" si="53"/>
        <v>1599</v>
      </c>
      <c r="AS300">
        <f t="shared" si="54"/>
        <v>1182</v>
      </c>
      <c r="AT300">
        <f t="shared" si="55"/>
        <v>794</v>
      </c>
      <c r="AU300">
        <f t="shared" si="56"/>
        <v>459</v>
      </c>
      <c r="AV300">
        <f t="shared" si="57"/>
        <v>277</v>
      </c>
      <c r="AW300">
        <f t="shared" si="58"/>
        <v>198</v>
      </c>
      <c r="AX300">
        <f t="shared" si="59"/>
        <v>231</v>
      </c>
      <c r="BC300" s="259">
        <v>280</v>
      </c>
    </row>
    <row r="301" spans="1:59" hidden="1" x14ac:dyDescent="0.25">
      <c r="A301" s="113">
        <v>298</v>
      </c>
      <c r="B301" s="176" t="s">
        <v>262</v>
      </c>
      <c r="C301" s="113">
        <v>1931</v>
      </c>
      <c r="D301" s="113">
        <v>2013</v>
      </c>
      <c r="E301" s="179" t="s">
        <v>10</v>
      </c>
      <c r="F301" s="180" t="s">
        <v>10</v>
      </c>
      <c r="G301" s="357"/>
      <c r="H301" s="357"/>
      <c r="N301" s="113">
        <f>MATCH(A301,Entrada!$A$53:$A$372,0)</f>
        <v>298</v>
      </c>
      <c r="O301">
        <f>IF(NOT(ISNA($N301)),INDEX(Entrada!$C$53:$N$372,$N301,O$2),0)</f>
        <v>157</v>
      </c>
      <c r="P301">
        <f>IF(NOT(ISNA($N301)),INDEX(Entrada!$C$53:$N$372,$N301,P$2),0)</f>
        <v>157</v>
      </c>
      <c r="Q301">
        <f>IF(NOT(ISNA($N301)),INDEX(Entrada!$C$53:$N$372,$N301,Q$2),0)</f>
        <v>159</v>
      </c>
      <c r="R301">
        <f>IF(NOT(ISNA($N301)),INDEX(Entrada!$C$53:$N$372,$N301,R$2),0)</f>
        <v>155</v>
      </c>
      <c r="S301">
        <f>IF(NOT(ISNA($N301)),INDEX(Entrada!$C$53:$N$372,$N301,S$2),0)</f>
        <v>138</v>
      </c>
      <c r="T301">
        <f>IF(NOT(ISNA($N301)),INDEX(Entrada!$C$53:$N$372,$N301,T$2),0)</f>
        <v>121</v>
      </c>
      <c r="U301" s="186">
        <f>IF(NOT(ISNA($N301)),INDEX(Entrada!$C$53:$N$372,$N301,U$2),0)</f>
        <v>105</v>
      </c>
      <c r="V301" s="192">
        <f>IF(NOT(ISNA($N301)),INDEX(Entrada!$C$53:$N$372,$N301,V$2),0)</f>
        <v>91</v>
      </c>
      <c r="W301" s="192">
        <f>IF(NOT(ISNA($N301)),INDEX(Entrada!$C$53:$N$372,$N301,W$2),0)</f>
        <v>92</v>
      </c>
      <c r="X301" s="192">
        <f>IF(NOT(ISNA($N301)),INDEX(Entrada!$C$53:$N$372,$N301,X$2),0)</f>
        <v>109</v>
      </c>
      <c r="Y301" s="192">
        <f>IF(NOT(ISNA($N301)),INDEX(Entrada!$C$53:$N$372,$N301,Y$2),0)</f>
        <v>134</v>
      </c>
      <c r="Z301" s="192">
        <f>IF(NOT(ISNA($N301)),INDEX(Entrada!$C$53:$N$372,$N301,Z$2),0)</f>
        <v>154</v>
      </c>
      <c r="AA301" s="259">
        <f>IF(AND(NOT(_incrementaisPassadas),
      OR(
       AND(_semanaAtual&gt;Prevs!D$6,_tipo="Semanal"),
       AND(_mes&gt;AA$2,_tipo="Mensal")
      )), 0,
IF($G301&gt;0,INDEX($O$4:$Z$323,$G301,O$2),0)+IF($H301&gt;0,INDEX($O$4:$Z$323,$H301,O$2),0)+IF($I301&gt;0,INDEX($O$4:$Z$323,$I301,O$2),0)+IF($J301&gt;0,INDEX($O$4:$Z$323,$J301,O$2),0)+IF($K301&gt;0,INDEX($O$4:$Z$323,$K301,O$2),0)+IF($L301&gt;0,INDEX($O$4:$Z$323,$L301,O$2),0))</f>
        <v>0</v>
      </c>
      <c r="AB301" s="259">
        <f>IF(AND(NOT(_incrementaisPassadas),
      OR(
       AND(_semanaAtual&gt;Prevs!E$6,_tipo="Semanal"),
       AND(_mes&gt;AB$2,_tipo="Mensal")
      )), 0,
IF($G301&gt;0,INDEX($O$4:$Z$323,$G301,P$2),0)+IF($H301&gt;0,INDEX($O$4:$Z$323,$H301,P$2),0)+IF($I301&gt;0,INDEX($O$4:$Z$323,$I301,P$2),0)+IF($J301&gt;0,INDEX($O$4:$Z$323,$J301,P$2),0)+IF($K301&gt;0,INDEX($O$4:$Z$323,$K301,P$2),0)+IF($L301&gt;0,INDEX($O$4:$Z$323,$L301,P$2),0))</f>
        <v>0</v>
      </c>
      <c r="AC301" s="259">
        <f>IF(AND(NOT(_incrementaisPassadas),
      OR(
       AND(_semanaAtual&gt;Prevs!F$6,_tipo="Semanal"),
       AND(_mes&gt;AC$2,_tipo="Mensal")
      )), 0,
IF($G301&gt;0,INDEX($O$4:$Z$323,$G301,Q$2),0)+IF($H301&gt;0,INDEX($O$4:$Z$323,$H301,Q$2),0)+IF($I301&gt;0,INDEX($O$4:$Z$323,$I301,Q$2),0)+IF($J301&gt;0,INDEX($O$4:$Z$323,$J301,Q$2),0)+IF($K301&gt;0,INDEX($O$4:$Z$323,$K301,Q$2),0)+IF($L301&gt;0,INDEX($O$4:$Z$323,$L301,Q$2),0))</f>
        <v>0</v>
      </c>
      <c r="AD301" s="259">
        <f>IF(AND(NOT(_incrementaisPassadas),
      OR(
       AND(_semanaAtual&gt;Prevs!G$6,_tipo="Semanal"),
       AND(_mes&gt;AD$2,_tipo="Mensal")
      )), 0,
IF($G301&gt;0,INDEX($O$4:$Z$323,$G301,R$2),0)+IF($H301&gt;0,INDEX($O$4:$Z$323,$H301,R$2),0)+IF($I301&gt;0,INDEX($O$4:$Z$323,$I301,R$2),0)+IF($J301&gt;0,INDEX($O$4:$Z$323,$J301,R$2),0)+IF($K301&gt;0,INDEX($O$4:$Z$323,$K301,R$2),0)+IF($L301&gt;0,INDEX($O$4:$Z$323,$L301,R$2),0))</f>
        <v>0</v>
      </c>
      <c r="AE301" s="259">
        <f>IF(AND(NOT(_incrementaisPassadas),
      OR(
       AND(_semanaAtual&gt;Prevs!H$6,_tipo="Semanal"),
       AND(_mes&gt;AE$2,_tipo="Mensal")
      )), 0,
IF($G301&gt;0,INDEX($O$4:$Z$323,$G301,S$2),0)+IF($H301&gt;0,INDEX($O$4:$Z$323,$H301,S$2),0)+IF($I301&gt;0,INDEX($O$4:$Z$323,$I301,S$2),0)+IF($J301&gt;0,INDEX($O$4:$Z$323,$J301,S$2),0)+IF($K301&gt;0,INDEX($O$4:$Z$323,$K301,S$2),0)+IF($L301&gt;0,INDEX($O$4:$Z$323,$L301,S$2),0))</f>
        <v>0</v>
      </c>
      <c r="AF301" s="259">
        <f>IF(AND(NOT(_incrementaisPassadas),
      OR(
       AND(_semanaAtual&gt;Prevs!I$6,_tipo="Semanal"),
       AND(_mes&gt;AF$2,_tipo="Mensal")
      )), 0,
IF($G301&gt;0,INDEX($O$4:$Z$323,$G301,T$2),0)+IF($H301&gt;0,INDEX($O$4:$Z$323,$H301,T$2),0)+IF($I301&gt;0,INDEX($O$4:$Z$323,$I301,T$2),0)+IF($J301&gt;0,INDEX($O$4:$Z$323,$J301,T$2),0)+IF($K301&gt;0,INDEX($O$4:$Z$323,$K301,T$2),0)+IF($L301&gt;0,INDEX($O$4:$Z$323,$L301,T$2),0))</f>
        <v>0</v>
      </c>
      <c r="AG301" s="259">
        <f>IF(AND(NOT(_incrementaisPassadas),
      OR(
       AND(_semanaAtual&gt;Prevs!J$6,_tipo="Semanal"),
       AND(_mes&gt;AG$2,_tipo="Mensal")
      )), 0,
IF($G301&gt;0,INDEX($O$4:$Z$323,$G301,U$2),0)+IF($H301&gt;0,INDEX($O$4:$Z$323,$H301,U$2),0)+IF($I301&gt;0,INDEX($O$4:$Z$323,$I301,U$2),0)+IF($J301&gt;0,INDEX($O$4:$Z$323,$J301,U$2),0)+IF($K301&gt;0,INDEX($O$4:$Z$323,$K301,U$2),0)+IF($L301&gt;0,INDEX($O$4:$Z$323,$L301,U$2),0))</f>
        <v>0</v>
      </c>
      <c r="AH301" s="259">
        <f>IF(AND(NOT(_incrementaisPassadas),
      OR(
       AND(_semanaAtual&gt;Prevs!K$6,_tipo="Semanal"),
       AND(_mes&gt;AH$2,_tipo="Mensal")
      )), 0,
IF($G301&gt;0,INDEX($O$4:$Z$323,$G301,V$2),0)+IF($H301&gt;0,INDEX($O$4:$Z$323,$H301,V$2),0)+IF($I301&gt;0,INDEX($O$4:$Z$323,$I301,V$2),0)+IF($J301&gt;0,INDEX($O$4:$Z$323,$J301,V$2),0)+IF($K301&gt;0,INDEX($O$4:$Z$323,$K301,V$2),0)+IF($L301&gt;0,INDEX($O$4:$Z$323,$L301,V$2),0))</f>
        <v>0</v>
      </c>
      <c r="AI301" s="259">
        <f>IF(AND(NOT(_incrementaisPassadas),
      OR(
       AND(_semanaAtual&gt;Prevs!L$6,_tipo="Semanal"),
       AND(_mes&gt;AI$2,_tipo="Mensal")
      )), 0,
IF($G301&gt;0,INDEX($O$4:$Z$323,$G301,W$2),0)+IF($H301&gt;0,INDEX($O$4:$Z$323,$H301,W$2),0)+IF($I301&gt;0,INDEX($O$4:$Z$323,$I301,W$2),0)+IF($J301&gt;0,INDEX($O$4:$Z$323,$J301,W$2),0)+IF($K301&gt;0,INDEX($O$4:$Z$323,$K301,W$2),0)+IF($L301&gt;0,INDEX($O$4:$Z$323,$L301,W$2),0))</f>
        <v>0</v>
      </c>
      <c r="AJ301" s="259">
        <f>IF(AND(NOT(_incrementaisPassadas),
      OR(
       AND(_semanaAtual&gt;Prevs!M$6,_tipo="Semanal"),
       AND(_mes&gt;AJ$2,_tipo="Mensal")
      )), 0,
IF($G301&gt;0,INDEX($O$4:$Z$323,$G301,X$2),0)+IF($H301&gt;0,INDEX($O$4:$Z$323,$H301,X$2),0)+IF($I301&gt;0,INDEX($O$4:$Z$323,$I301,X$2),0)+IF($J301&gt;0,INDEX($O$4:$Z$323,$J301,X$2),0)+IF($K301&gt;0,INDEX($O$4:$Z$323,$K301,X$2),0)+IF($L301&gt;0,INDEX($O$4:$Z$323,$L301,X$2),0))</f>
        <v>0</v>
      </c>
      <c r="AK301" s="259">
        <f>IF(AND(NOT(_incrementaisPassadas),
      OR(
       AND(_semanaAtual&gt;Prevs!N$6,_tipo="Semanal"),
       AND(_mes&gt;AK$2,_tipo="Mensal")
      )), 0,
IF($G301&gt;0,INDEX($O$4:$Z$323,$G301,Y$2),0)+IF($H301&gt;0,INDEX($O$4:$Z$323,$H301,Y$2),0)+IF($I301&gt;0,INDEX($O$4:$Z$323,$I301,Y$2),0)+IF($J301&gt;0,INDEX($O$4:$Z$323,$J301,Y$2),0)+IF($K301&gt;0,INDEX($O$4:$Z$323,$K301,Y$2),0)+IF($L301&gt;0,INDEX($O$4:$Z$323,$L301,Y$2),0))</f>
        <v>0</v>
      </c>
      <c r="AL301" s="259">
        <f>IF(AND(NOT(_incrementaisPassadas),
      OR(
       AND(_semanaAtual&gt;Prevs!O$6,_tipo="Semanal"),
       AND(_mes&gt;AL$2,_tipo="Mensal")
      )), 0,
IF($G301&gt;0,INDEX($O$4:$Z$323,$G301,Z$2),0)+IF($H301&gt;0,INDEX($O$4:$Z$323,$H301,Z$2),0)+IF($I301&gt;0,INDEX($O$4:$Z$323,$I301,Z$2),0)+IF($J301&gt;0,INDEX($O$4:$Z$323,$J301,Z$2),0)+IF($K301&gt;0,INDEX($O$4:$Z$323,$K301,Z$2),0)+IF($L301&gt;0,INDEX($O$4:$Z$323,$L301,Z$2),0))</f>
        <v>0</v>
      </c>
      <c r="AM301" s="186">
        <f t="shared" si="48"/>
        <v>157</v>
      </c>
      <c r="AN301">
        <f t="shared" si="49"/>
        <v>157</v>
      </c>
      <c r="AO301">
        <f t="shared" si="50"/>
        <v>159</v>
      </c>
      <c r="AP301">
        <f t="shared" si="51"/>
        <v>155</v>
      </c>
      <c r="AQ301">
        <f t="shared" si="52"/>
        <v>138</v>
      </c>
      <c r="AR301">
        <f t="shared" si="53"/>
        <v>121</v>
      </c>
      <c r="AS301">
        <f t="shared" si="54"/>
        <v>105</v>
      </c>
      <c r="AT301">
        <f t="shared" si="55"/>
        <v>91</v>
      </c>
      <c r="AU301">
        <f t="shared" si="56"/>
        <v>92</v>
      </c>
      <c r="AV301">
        <f t="shared" si="57"/>
        <v>109</v>
      </c>
      <c r="AW301">
        <f t="shared" si="58"/>
        <v>134</v>
      </c>
      <c r="AX301">
        <f t="shared" si="59"/>
        <v>154</v>
      </c>
      <c r="AY301" s="186">
        <f>IF(AY128&gt;250,160,IF(AY128&gt;=209,AY128-90,IF(AY128&gt;=190,119,AY128*119/190)))</f>
        <v>0</v>
      </c>
    </row>
    <row r="302" spans="1:59" hidden="1" x14ac:dyDescent="0.25">
      <c r="A302" s="113">
        <v>299</v>
      </c>
      <c r="B302" s="176" t="s">
        <v>603</v>
      </c>
      <c r="C302" s="113">
        <v>1931</v>
      </c>
      <c r="D302" s="113">
        <v>2013</v>
      </c>
      <c r="E302" s="179" t="s">
        <v>10</v>
      </c>
      <c r="F302" s="180" t="s">
        <v>10</v>
      </c>
      <c r="G302" s="357"/>
      <c r="H302" s="357"/>
      <c r="N302" s="113">
        <f>MATCH(A302,Entrada!$A$53:$A$372,0)</f>
        <v>299</v>
      </c>
      <c r="O302">
        <f>IF(NOT(ISNA($N302)),INDEX(Entrada!$C$53:$N$372,$N302,O$2),0)</f>
        <v>875</v>
      </c>
      <c r="P302">
        <f>IF(NOT(ISNA($N302)),INDEX(Entrada!$C$53:$N$372,$N302,P$2),0)</f>
        <v>874</v>
      </c>
      <c r="Q302">
        <f>IF(NOT(ISNA($N302)),INDEX(Entrada!$C$53:$N$372,$N302,Q$2),0)</f>
        <v>808</v>
      </c>
      <c r="R302">
        <f>IF(NOT(ISNA($N302)),INDEX(Entrada!$C$53:$N$372,$N302,R$2),0)</f>
        <v>541</v>
      </c>
      <c r="S302">
        <f>IF(NOT(ISNA($N302)),INDEX(Entrada!$C$53:$N$372,$N302,S$2),0)</f>
        <v>355</v>
      </c>
      <c r="T302">
        <f>IF(NOT(ISNA($N302)),INDEX(Entrada!$C$53:$N$372,$N302,T$2),0)</f>
        <v>298</v>
      </c>
      <c r="U302" s="186">
        <f>IF(NOT(ISNA($N302)),INDEX(Entrada!$C$53:$N$372,$N302,U$2),0)</f>
        <v>247</v>
      </c>
      <c r="V302" s="192">
        <f>IF(NOT(ISNA($N302)),INDEX(Entrada!$C$53:$N$372,$N302,V$2),0)</f>
        <v>209</v>
      </c>
      <c r="W302" s="192">
        <f>IF(NOT(ISNA($N302)),INDEX(Entrada!$C$53:$N$372,$N302,W$2),0)</f>
        <v>214</v>
      </c>
      <c r="X302" s="192">
        <f>IF(NOT(ISNA($N302)),INDEX(Entrada!$C$53:$N$372,$N302,X$2),0)</f>
        <v>255</v>
      </c>
      <c r="Y302" s="192">
        <f>IF(NOT(ISNA($N302)),INDEX(Entrada!$C$53:$N$372,$N302,Y$2),0)</f>
        <v>364</v>
      </c>
      <c r="Z302" s="192">
        <f>IF(NOT(ISNA($N302)),INDEX(Entrada!$C$53:$N$372,$N302,Z$2),0)</f>
        <v>596</v>
      </c>
      <c r="AA302" s="259">
        <f>IF(AND(NOT(_incrementaisPassadas),
      OR(
       AND(_semanaAtual&gt;Prevs!D$6,_tipo="Semanal"),
       AND(_mes&gt;AA$2,_tipo="Mensal")
      )), 0,
IF($G302&gt;0,INDEX($O$4:$Z$323,$G302,O$2),0)+IF($H302&gt;0,INDEX($O$4:$Z$323,$H302,O$2),0)+IF($I302&gt;0,INDEX($O$4:$Z$323,$I302,O$2),0)+IF($J302&gt;0,INDEX($O$4:$Z$323,$J302,O$2),0)+IF($K302&gt;0,INDEX($O$4:$Z$323,$K302,O$2),0)+IF($L302&gt;0,INDEX($O$4:$Z$323,$L302,O$2),0))</f>
        <v>0</v>
      </c>
      <c r="AB302" s="259">
        <f>IF(AND(NOT(_incrementaisPassadas),
      OR(
       AND(_semanaAtual&gt;Prevs!E$6,_tipo="Semanal"),
       AND(_mes&gt;AB$2,_tipo="Mensal")
      )), 0,
IF($G302&gt;0,INDEX($O$4:$Z$323,$G302,P$2),0)+IF($H302&gt;0,INDEX($O$4:$Z$323,$H302,P$2),0)+IF($I302&gt;0,INDEX($O$4:$Z$323,$I302,P$2),0)+IF($J302&gt;0,INDEX($O$4:$Z$323,$J302,P$2),0)+IF($K302&gt;0,INDEX($O$4:$Z$323,$K302,P$2),0)+IF($L302&gt;0,INDEX($O$4:$Z$323,$L302,P$2),0))</f>
        <v>0</v>
      </c>
      <c r="AC302" s="259">
        <f>IF(AND(NOT(_incrementaisPassadas),
      OR(
       AND(_semanaAtual&gt;Prevs!F$6,_tipo="Semanal"),
       AND(_mes&gt;AC$2,_tipo="Mensal")
      )), 0,
IF($G302&gt;0,INDEX($O$4:$Z$323,$G302,Q$2),0)+IF($H302&gt;0,INDEX($O$4:$Z$323,$H302,Q$2),0)+IF($I302&gt;0,INDEX($O$4:$Z$323,$I302,Q$2),0)+IF($J302&gt;0,INDEX($O$4:$Z$323,$J302,Q$2),0)+IF($K302&gt;0,INDEX($O$4:$Z$323,$K302,Q$2),0)+IF($L302&gt;0,INDEX($O$4:$Z$323,$L302,Q$2),0))</f>
        <v>0</v>
      </c>
      <c r="AD302" s="259">
        <f>IF(AND(NOT(_incrementaisPassadas),
      OR(
       AND(_semanaAtual&gt;Prevs!G$6,_tipo="Semanal"),
       AND(_mes&gt;AD$2,_tipo="Mensal")
      )), 0,
IF($G302&gt;0,INDEX($O$4:$Z$323,$G302,R$2),0)+IF($H302&gt;0,INDEX($O$4:$Z$323,$H302,R$2),0)+IF($I302&gt;0,INDEX($O$4:$Z$323,$I302,R$2),0)+IF($J302&gt;0,INDEX($O$4:$Z$323,$J302,R$2),0)+IF($K302&gt;0,INDEX($O$4:$Z$323,$K302,R$2),0)+IF($L302&gt;0,INDEX($O$4:$Z$323,$L302,R$2),0))</f>
        <v>0</v>
      </c>
      <c r="AE302" s="259">
        <f>IF(AND(NOT(_incrementaisPassadas),
      OR(
       AND(_semanaAtual&gt;Prevs!H$6,_tipo="Semanal"),
       AND(_mes&gt;AE$2,_tipo="Mensal")
      )), 0,
IF($G302&gt;0,INDEX($O$4:$Z$323,$G302,S$2),0)+IF($H302&gt;0,INDEX($O$4:$Z$323,$H302,S$2),0)+IF($I302&gt;0,INDEX($O$4:$Z$323,$I302,S$2),0)+IF($J302&gt;0,INDEX($O$4:$Z$323,$J302,S$2),0)+IF($K302&gt;0,INDEX($O$4:$Z$323,$K302,S$2),0)+IF($L302&gt;0,INDEX($O$4:$Z$323,$L302,S$2),0))</f>
        <v>0</v>
      </c>
      <c r="AF302" s="259">
        <f>IF(AND(NOT(_incrementaisPassadas),
      OR(
       AND(_semanaAtual&gt;Prevs!I$6,_tipo="Semanal"),
       AND(_mes&gt;AF$2,_tipo="Mensal")
      )), 0,
IF($G302&gt;0,INDEX($O$4:$Z$323,$G302,T$2),0)+IF($H302&gt;0,INDEX($O$4:$Z$323,$H302,T$2),0)+IF($I302&gt;0,INDEX($O$4:$Z$323,$I302,T$2),0)+IF($J302&gt;0,INDEX($O$4:$Z$323,$J302,T$2),0)+IF($K302&gt;0,INDEX($O$4:$Z$323,$K302,T$2),0)+IF($L302&gt;0,INDEX($O$4:$Z$323,$L302,T$2),0))</f>
        <v>0</v>
      </c>
      <c r="AG302" s="259">
        <f>IF(AND(NOT(_incrementaisPassadas),
      OR(
       AND(_semanaAtual&gt;Prevs!J$6,_tipo="Semanal"),
       AND(_mes&gt;AG$2,_tipo="Mensal")
      )), 0,
IF($G302&gt;0,INDEX($O$4:$Z$323,$G302,U$2),0)+IF($H302&gt;0,INDEX($O$4:$Z$323,$H302,U$2),0)+IF($I302&gt;0,INDEX($O$4:$Z$323,$I302,U$2),0)+IF($J302&gt;0,INDEX($O$4:$Z$323,$J302,U$2),0)+IF($K302&gt;0,INDEX($O$4:$Z$323,$K302,U$2),0)+IF($L302&gt;0,INDEX($O$4:$Z$323,$L302,U$2),0))</f>
        <v>0</v>
      </c>
      <c r="AH302" s="259">
        <f>IF(AND(NOT(_incrementaisPassadas),
      OR(
       AND(_semanaAtual&gt;Prevs!K$6,_tipo="Semanal"),
       AND(_mes&gt;AH$2,_tipo="Mensal")
      )), 0,
IF($G302&gt;0,INDEX($O$4:$Z$323,$G302,V$2),0)+IF($H302&gt;0,INDEX($O$4:$Z$323,$H302,V$2),0)+IF($I302&gt;0,INDEX($O$4:$Z$323,$I302,V$2),0)+IF($J302&gt;0,INDEX($O$4:$Z$323,$J302,V$2),0)+IF($K302&gt;0,INDEX($O$4:$Z$323,$K302,V$2),0)+IF($L302&gt;0,INDEX($O$4:$Z$323,$L302,V$2),0))</f>
        <v>0</v>
      </c>
      <c r="AI302" s="259">
        <f>IF(AND(NOT(_incrementaisPassadas),
      OR(
       AND(_semanaAtual&gt;Prevs!L$6,_tipo="Semanal"),
       AND(_mes&gt;AI$2,_tipo="Mensal")
      )), 0,
IF($G302&gt;0,INDEX($O$4:$Z$323,$G302,W$2),0)+IF($H302&gt;0,INDEX($O$4:$Z$323,$H302,W$2),0)+IF($I302&gt;0,INDEX($O$4:$Z$323,$I302,W$2),0)+IF($J302&gt;0,INDEX($O$4:$Z$323,$J302,W$2),0)+IF($K302&gt;0,INDEX($O$4:$Z$323,$K302,W$2),0)+IF($L302&gt;0,INDEX($O$4:$Z$323,$L302,W$2),0))</f>
        <v>0</v>
      </c>
      <c r="AJ302" s="259">
        <f>IF(AND(NOT(_incrementaisPassadas),
      OR(
       AND(_semanaAtual&gt;Prevs!M$6,_tipo="Semanal"),
       AND(_mes&gt;AJ$2,_tipo="Mensal")
      )), 0,
IF($G302&gt;0,INDEX($O$4:$Z$323,$G302,X$2),0)+IF($H302&gt;0,INDEX($O$4:$Z$323,$H302,X$2),0)+IF($I302&gt;0,INDEX($O$4:$Z$323,$I302,X$2),0)+IF($J302&gt;0,INDEX($O$4:$Z$323,$J302,X$2),0)+IF($K302&gt;0,INDEX($O$4:$Z$323,$K302,X$2),0)+IF($L302&gt;0,INDEX($O$4:$Z$323,$L302,X$2),0))</f>
        <v>0</v>
      </c>
      <c r="AK302" s="259">
        <f>IF(AND(NOT(_incrementaisPassadas),
      OR(
       AND(_semanaAtual&gt;Prevs!N$6,_tipo="Semanal"),
       AND(_mes&gt;AK$2,_tipo="Mensal")
      )), 0,
IF($G302&gt;0,INDEX($O$4:$Z$323,$G302,Y$2),0)+IF($H302&gt;0,INDEX($O$4:$Z$323,$H302,Y$2),0)+IF($I302&gt;0,INDEX($O$4:$Z$323,$I302,Y$2),0)+IF($J302&gt;0,INDEX($O$4:$Z$323,$J302,Y$2),0)+IF($K302&gt;0,INDEX($O$4:$Z$323,$K302,Y$2),0)+IF($L302&gt;0,INDEX($O$4:$Z$323,$L302,Y$2),0))</f>
        <v>0</v>
      </c>
      <c r="AL302" s="259">
        <f>IF(AND(NOT(_incrementaisPassadas),
      OR(
       AND(_semanaAtual&gt;Prevs!O$6,_tipo="Semanal"),
       AND(_mes&gt;AL$2,_tipo="Mensal")
      )), 0,
IF($G302&gt;0,INDEX($O$4:$Z$323,$G302,Z$2),0)+IF($H302&gt;0,INDEX($O$4:$Z$323,$H302,Z$2),0)+IF($I302&gt;0,INDEX($O$4:$Z$323,$I302,Z$2),0)+IF($J302&gt;0,INDEX($O$4:$Z$323,$J302,Z$2),0)+IF($K302&gt;0,INDEX($O$4:$Z$323,$K302,Z$2),0)+IF($L302&gt;0,INDEX($O$4:$Z$323,$L302,Z$2),0))</f>
        <v>0</v>
      </c>
      <c r="AM302" s="186">
        <f t="shared" si="48"/>
        <v>875</v>
      </c>
      <c r="AN302">
        <f t="shared" si="49"/>
        <v>874</v>
      </c>
      <c r="AO302">
        <f t="shared" si="50"/>
        <v>808</v>
      </c>
      <c r="AP302">
        <f t="shared" si="51"/>
        <v>541</v>
      </c>
      <c r="AQ302">
        <f t="shared" si="52"/>
        <v>355</v>
      </c>
      <c r="AR302">
        <f t="shared" si="53"/>
        <v>298</v>
      </c>
      <c r="AS302">
        <f t="shared" si="54"/>
        <v>247</v>
      </c>
      <c r="AT302">
        <f t="shared" si="55"/>
        <v>209</v>
      </c>
      <c r="AU302">
        <f t="shared" si="56"/>
        <v>214</v>
      </c>
      <c r="AV302">
        <f t="shared" si="57"/>
        <v>255</v>
      </c>
      <c r="AW302">
        <f t="shared" si="58"/>
        <v>364</v>
      </c>
      <c r="AX302">
        <f t="shared" si="59"/>
        <v>596</v>
      </c>
      <c r="AY302" s="186">
        <f>AY133-AY301-AY206+AY307</f>
        <v>0</v>
      </c>
    </row>
    <row r="303" spans="1:59" hidden="1" x14ac:dyDescent="0.25">
      <c r="A303" s="113">
        <v>300</v>
      </c>
      <c r="B303" s="176" t="s">
        <v>679</v>
      </c>
      <c r="C303" s="113">
        <v>1931</v>
      </c>
      <c r="D303" s="113">
        <v>2013</v>
      </c>
      <c r="E303" s="179" t="s">
        <v>358</v>
      </c>
      <c r="F303" s="180" t="s">
        <v>358</v>
      </c>
      <c r="G303" s="357"/>
      <c r="H303" s="357"/>
      <c r="N303" s="113">
        <f>MATCH(A303,Entrada!$A$53:$A$372,0)</f>
        <v>300</v>
      </c>
      <c r="O303">
        <f>IF(NOT(ISNA($N303)),INDEX(Entrada!$C$53:$N$372,$N303,O$2),0)</f>
        <v>0</v>
      </c>
      <c r="P303">
        <f>IF(NOT(ISNA($N303)),INDEX(Entrada!$C$53:$N$372,$N303,P$2),0)</f>
        <v>0</v>
      </c>
      <c r="Q303">
        <f>IF(NOT(ISNA($N303)),INDEX(Entrada!$C$53:$N$372,$N303,Q$2),0)</f>
        <v>0</v>
      </c>
      <c r="R303">
        <f>IF(NOT(ISNA($N303)),INDEX(Entrada!$C$53:$N$372,$N303,R$2),0)</f>
        <v>0</v>
      </c>
      <c r="S303">
        <f>IF(NOT(ISNA($N303)),INDEX(Entrada!$C$53:$N$372,$N303,S$2),0)</f>
        <v>0</v>
      </c>
      <c r="T303">
        <f>IF(NOT(ISNA($N303)),INDEX(Entrada!$C$53:$N$372,$N303,T$2),0)</f>
        <v>0</v>
      </c>
      <c r="U303" s="186">
        <f>IF(NOT(ISNA($N303)),INDEX(Entrada!$C$53:$N$372,$N303,U$2),0)</f>
        <v>0</v>
      </c>
      <c r="V303" s="192">
        <f>IF(NOT(ISNA($N303)),INDEX(Entrada!$C$53:$N$372,$N303,V$2),0)</f>
        <v>0</v>
      </c>
      <c r="W303" s="192">
        <f>IF(NOT(ISNA($N303)),INDEX(Entrada!$C$53:$N$372,$N303,W$2),0)</f>
        <v>0</v>
      </c>
      <c r="X303" s="192">
        <f>IF(NOT(ISNA($N303)),INDEX(Entrada!$C$53:$N$372,$N303,X$2),0)</f>
        <v>0</v>
      </c>
      <c r="Y303" s="192">
        <f>IF(NOT(ISNA($N303)),INDEX(Entrada!$C$53:$N$372,$N303,Y$2),0)</f>
        <v>0</v>
      </c>
      <c r="Z303" s="192">
        <f>IF(NOT(ISNA($N303)),INDEX(Entrada!$C$53:$N$372,$N303,Z$2),0)</f>
        <v>0</v>
      </c>
      <c r="AA303" s="259">
        <f>IF(AND(NOT(_incrementaisPassadas),
      OR(
       AND(_semanaAtual&gt;Prevs!D$6,_tipo="Semanal"),
       AND(_mes&gt;AA$2,_tipo="Mensal")
      )), 0,
IF($G303&gt;0,INDEX($O$4:$Z$323,$G303,O$2),0)+IF($H303&gt;0,INDEX($O$4:$Z$323,$H303,O$2),0)+IF($I303&gt;0,INDEX($O$4:$Z$323,$I303,O$2),0)+IF($J303&gt;0,INDEX($O$4:$Z$323,$J303,O$2),0)+IF($K303&gt;0,INDEX($O$4:$Z$323,$K303,O$2),0)+IF($L303&gt;0,INDEX($O$4:$Z$323,$L303,O$2),0))</f>
        <v>0</v>
      </c>
      <c r="AB303" s="259">
        <f>IF(AND(NOT(_incrementaisPassadas),
      OR(
       AND(_semanaAtual&gt;Prevs!E$6,_tipo="Semanal"),
       AND(_mes&gt;AB$2,_tipo="Mensal")
      )), 0,
IF($G303&gt;0,INDEX($O$4:$Z$323,$G303,P$2),0)+IF($H303&gt;0,INDEX($O$4:$Z$323,$H303,P$2),0)+IF($I303&gt;0,INDEX($O$4:$Z$323,$I303,P$2),0)+IF($J303&gt;0,INDEX($O$4:$Z$323,$J303,P$2),0)+IF($K303&gt;0,INDEX($O$4:$Z$323,$K303,P$2),0)+IF($L303&gt;0,INDEX($O$4:$Z$323,$L303,P$2),0))</f>
        <v>0</v>
      </c>
      <c r="AC303" s="259">
        <f>IF(AND(NOT(_incrementaisPassadas),
      OR(
       AND(_semanaAtual&gt;Prevs!F$6,_tipo="Semanal"),
       AND(_mes&gt;AC$2,_tipo="Mensal")
      )), 0,
IF($G303&gt;0,INDEX($O$4:$Z$323,$G303,Q$2),0)+IF($H303&gt;0,INDEX($O$4:$Z$323,$H303,Q$2),0)+IF($I303&gt;0,INDEX($O$4:$Z$323,$I303,Q$2),0)+IF($J303&gt;0,INDEX($O$4:$Z$323,$J303,Q$2),0)+IF($K303&gt;0,INDEX($O$4:$Z$323,$K303,Q$2),0)+IF($L303&gt;0,INDEX($O$4:$Z$323,$L303,Q$2),0))</f>
        <v>0</v>
      </c>
      <c r="AD303" s="259">
        <f>IF(AND(NOT(_incrementaisPassadas),
      OR(
       AND(_semanaAtual&gt;Prevs!G$6,_tipo="Semanal"),
       AND(_mes&gt;AD$2,_tipo="Mensal")
      )), 0,
IF($G303&gt;0,INDEX($O$4:$Z$323,$G303,R$2),0)+IF($H303&gt;0,INDEX($O$4:$Z$323,$H303,R$2),0)+IF($I303&gt;0,INDEX($O$4:$Z$323,$I303,R$2),0)+IF($J303&gt;0,INDEX($O$4:$Z$323,$J303,R$2),0)+IF($K303&gt;0,INDEX($O$4:$Z$323,$K303,R$2),0)+IF($L303&gt;0,INDEX($O$4:$Z$323,$L303,R$2),0))</f>
        <v>0</v>
      </c>
      <c r="AE303" s="259">
        <f>IF(AND(NOT(_incrementaisPassadas),
      OR(
       AND(_semanaAtual&gt;Prevs!H$6,_tipo="Semanal"),
       AND(_mes&gt;AE$2,_tipo="Mensal")
      )), 0,
IF($G303&gt;0,INDEX($O$4:$Z$323,$G303,S$2),0)+IF($H303&gt;0,INDEX($O$4:$Z$323,$H303,S$2),0)+IF($I303&gt;0,INDEX($O$4:$Z$323,$I303,S$2),0)+IF($J303&gt;0,INDEX($O$4:$Z$323,$J303,S$2),0)+IF($K303&gt;0,INDEX($O$4:$Z$323,$K303,S$2),0)+IF($L303&gt;0,INDEX($O$4:$Z$323,$L303,S$2),0))</f>
        <v>0</v>
      </c>
      <c r="AF303" s="259">
        <f>IF(AND(NOT(_incrementaisPassadas),
      OR(
       AND(_semanaAtual&gt;Prevs!I$6,_tipo="Semanal"),
       AND(_mes&gt;AF$2,_tipo="Mensal")
      )), 0,
IF($G303&gt;0,INDEX($O$4:$Z$323,$G303,T$2),0)+IF($H303&gt;0,INDEX($O$4:$Z$323,$H303,T$2),0)+IF($I303&gt;0,INDEX($O$4:$Z$323,$I303,T$2),0)+IF($J303&gt;0,INDEX($O$4:$Z$323,$J303,T$2),0)+IF($K303&gt;0,INDEX($O$4:$Z$323,$K303,T$2),0)+IF($L303&gt;0,INDEX($O$4:$Z$323,$L303,T$2),0))</f>
        <v>0</v>
      </c>
      <c r="AG303" s="259">
        <f>IF(AND(NOT(_incrementaisPassadas),
      OR(
       AND(_semanaAtual&gt;Prevs!J$6,_tipo="Semanal"),
       AND(_mes&gt;AG$2,_tipo="Mensal")
      )), 0,
IF($G303&gt;0,INDEX($O$4:$Z$323,$G303,U$2),0)+IF($H303&gt;0,INDEX($O$4:$Z$323,$H303,U$2),0)+IF($I303&gt;0,INDEX($O$4:$Z$323,$I303,U$2),0)+IF($J303&gt;0,INDEX($O$4:$Z$323,$J303,U$2),0)+IF($K303&gt;0,INDEX($O$4:$Z$323,$K303,U$2),0)+IF($L303&gt;0,INDEX($O$4:$Z$323,$L303,U$2),0))</f>
        <v>0</v>
      </c>
      <c r="AH303" s="259">
        <f>IF(AND(NOT(_incrementaisPassadas),
      OR(
       AND(_semanaAtual&gt;Prevs!K$6,_tipo="Semanal"),
       AND(_mes&gt;AH$2,_tipo="Mensal")
      )), 0,
IF($G303&gt;0,INDEX($O$4:$Z$323,$G303,V$2),0)+IF($H303&gt;0,INDEX($O$4:$Z$323,$H303,V$2),0)+IF($I303&gt;0,INDEX($O$4:$Z$323,$I303,V$2),0)+IF($J303&gt;0,INDEX($O$4:$Z$323,$J303,V$2),0)+IF($K303&gt;0,INDEX($O$4:$Z$323,$K303,V$2),0)+IF($L303&gt;0,INDEX($O$4:$Z$323,$L303,V$2),0))</f>
        <v>0</v>
      </c>
      <c r="AI303" s="259">
        <f>IF(AND(NOT(_incrementaisPassadas),
      OR(
       AND(_semanaAtual&gt;Prevs!L$6,_tipo="Semanal"),
       AND(_mes&gt;AI$2,_tipo="Mensal")
      )), 0,
IF($G303&gt;0,INDEX($O$4:$Z$323,$G303,W$2),0)+IF($H303&gt;0,INDEX($O$4:$Z$323,$H303,W$2),0)+IF($I303&gt;0,INDEX($O$4:$Z$323,$I303,W$2),0)+IF($J303&gt;0,INDEX($O$4:$Z$323,$J303,W$2),0)+IF($K303&gt;0,INDEX($O$4:$Z$323,$K303,W$2),0)+IF($L303&gt;0,INDEX($O$4:$Z$323,$L303,W$2),0))</f>
        <v>0</v>
      </c>
      <c r="AJ303" s="259">
        <f>IF(AND(NOT(_incrementaisPassadas),
      OR(
       AND(_semanaAtual&gt;Prevs!M$6,_tipo="Semanal"),
       AND(_mes&gt;AJ$2,_tipo="Mensal")
      )), 0,
IF($G303&gt;0,INDEX($O$4:$Z$323,$G303,X$2),0)+IF($H303&gt;0,INDEX($O$4:$Z$323,$H303,X$2),0)+IF($I303&gt;0,INDEX($O$4:$Z$323,$I303,X$2),0)+IF($J303&gt;0,INDEX($O$4:$Z$323,$J303,X$2),0)+IF($K303&gt;0,INDEX($O$4:$Z$323,$K303,X$2),0)+IF($L303&gt;0,INDEX($O$4:$Z$323,$L303,X$2),0))</f>
        <v>0</v>
      </c>
      <c r="AK303" s="259">
        <f>IF(AND(NOT(_incrementaisPassadas),
      OR(
       AND(_semanaAtual&gt;Prevs!N$6,_tipo="Semanal"),
       AND(_mes&gt;AK$2,_tipo="Mensal")
      )), 0,
IF($G303&gt;0,INDEX($O$4:$Z$323,$G303,Y$2),0)+IF($H303&gt;0,INDEX($O$4:$Z$323,$H303,Y$2),0)+IF($I303&gt;0,INDEX($O$4:$Z$323,$I303,Y$2),0)+IF($J303&gt;0,INDEX($O$4:$Z$323,$J303,Y$2),0)+IF($K303&gt;0,INDEX($O$4:$Z$323,$K303,Y$2),0)+IF($L303&gt;0,INDEX($O$4:$Z$323,$L303,Y$2),0))</f>
        <v>0</v>
      </c>
      <c r="AL303" s="259">
        <f>IF(AND(NOT(_incrementaisPassadas),
      OR(
       AND(_semanaAtual&gt;Prevs!O$6,_tipo="Semanal"),
       AND(_mes&gt;AL$2,_tipo="Mensal")
      )), 0,
IF($G303&gt;0,INDEX($O$4:$Z$323,$G303,Z$2),0)+IF($H303&gt;0,INDEX($O$4:$Z$323,$H303,Z$2),0)+IF($I303&gt;0,INDEX($O$4:$Z$323,$I303,Z$2),0)+IF($J303&gt;0,INDEX($O$4:$Z$323,$J303,Z$2),0)+IF($K303&gt;0,INDEX($O$4:$Z$323,$K303,Z$2),0)+IF($L303&gt;0,INDEX($O$4:$Z$323,$L303,Z$2),0))</f>
        <v>0</v>
      </c>
      <c r="AM303" s="186">
        <f t="shared" si="48"/>
        <v>0</v>
      </c>
      <c r="AN303">
        <f t="shared" si="49"/>
        <v>0</v>
      </c>
      <c r="AO303">
        <f t="shared" si="50"/>
        <v>0</v>
      </c>
      <c r="AP303">
        <f t="shared" si="51"/>
        <v>0</v>
      </c>
      <c r="AQ303">
        <f t="shared" si="52"/>
        <v>0</v>
      </c>
      <c r="AR303">
        <f t="shared" si="53"/>
        <v>0</v>
      </c>
      <c r="AS303">
        <f t="shared" si="54"/>
        <v>0</v>
      </c>
      <c r="AT303">
        <f t="shared" si="55"/>
        <v>0</v>
      </c>
      <c r="AU303">
        <f t="shared" si="56"/>
        <v>0</v>
      </c>
      <c r="AV303">
        <f t="shared" si="57"/>
        <v>0</v>
      </c>
      <c r="AW303">
        <f t="shared" si="58"/>
        <v>0</v>
      </c>
      <c r="AX303">
        <f t="shared" si="59"/>
        <v>0</v>
      </c>
      <c r="AY303" s="186">
        <f>0</f>
        <v>0</v>
      </c>
    </row>
    <row r="304" spans="1:59" hidden="1" x14ac:dyDescent="0.25">
      <c r="A304" s="113">
        <v>301</v>
      </c>
      <c r="B304" s="176" t="s">
        <v>680</v>
      </c>
      <c r="C304" s="113">
        <v>1931</v>
      </c>
      <c r="D304" s="113">
        <v>2013</v>
      </c>
      <c r="E304" s="177" t="s">
        <v>9</v>
      </c>
      <c r="F304" s="177" t="s">
        <v>4</v>
      </c>
      <c r="G304" s="357"/>
      <c r="H304" s="357"/>
      <c r="N304" s="113">
        <f>MATCH(A304,Entrada!$A$53:$A$372,0)</f>
        <v>301</v>
      </c>
      <c r="O304">
        <f>IF(NOT(ISNA($N304)),INDEX(Entrada!$C$53:$N$372,$N304,O$2),0)</f>
        <v>30</v>
      </c>
      <c r="P304">
        <f>IF(NOT(ISNA($N304)),INDEX(Entrada!$C$53:$N$372,$N304,P$2),0)</f>
        <v>30</v>
      </c>
      <c r="Q304">
        <f>IF(NOT(ISNA($N304)),INDEX(Entrada!$C$53:$N$372,$N304,Q$2),0)</f>
        <v>27</v>
      </c>
      <c r="R304">
        <f>IF(NOT(ISNA($N304)),INDEX(Entrada!$C$53:$N$372,$N304,R$2),0)</f>
        <v>18</v>
      </c>
      <c r="S304">
        <f>IF(NOT(ISNA($N304)),INDEX(Entrada!$C$53:$N$372,$N304,S$2),0)</f>
        <v>13</v>
      </c>
      <c r="T304">
        <f>IF(NOT(ISNA($N304)),INDEX(Entrada!$C$53:$N$372,$N304,T$2),0)</f>
        <v>11</v>
      </c>
      <c r="U304">
        <f>IF(NOT(ISNA($N304)),INDEX(Entrada!$C$53:$N$372,$N304,U$2),0)</f>
        <v>10</v>
      </c>
      <c r="V304" s="192">
        <f>IF(NOT(ISNA($N304)),INDEX(Entrada!$C$53:$N$372,$N304,V$2),0)</f>
        <v>9</v>
      </c>
      <c r="W304" s="192">
        <f>IF(NOT(ISNA($N304)),INDEX(Entrada!$C$53:$N$372,$N304,W$2),0)</f>
        <v>14</v>
      </c>
      <c r="X304" s="192">
        <f>IF(NOT(ISNA($N304)),INDEX(Entrada!$C$53:$N$372,$N304,X$2),0)</f>
        <v>18</v>
      </c>
      <c r="Y304" s="192">
        <f>IF(NOT(ISNA($N304)),INDEX(Entrada!$C$53:$N$372,$N304,Y$2),0)</f>
        <v>18</v>
      </c>
      <c r="Z304" s="192">
        <f>IF(NOT(ISNA($N304)),INDEX(Entrada!$C$53:$N$372,$N304,Z$2),0)</f>
        <v>24</v>
      </c>
      <c r="AA304" s="259">
        <f>IF(AND(NOT(_incrementaisPassadas),
      OR(
       AND(_semanaAtual&gt;Prevs!D$6,_tipo="Semanal"),
       AND(_mes&gt;AA$2,_tipo="Mensal")
      )), 0,
IF($G304&gt;0,INDEX($O$4:$Z$323,$G304,O$2),0)+IF($H304&gt;0,INDEX($O$4:$Z$323,$H304,O$2),0)+IF($I304&gt;0,INDEX($O$4:$Z$323,$I304,O$2),0)+IF($J304&gt;0,INDEX($O$4:$Z$323,$J304,O$2),0)+IF($K304&gt;0,INDEX($O$4:$Z$323,$K304,O$2),0)+IF($L304&gt;0,INDEX($O$4:$Z$323,$L304,O$2),0))</f>
        <v>0</v>
      </c>
      <c r="AB304" s="259">
        <f>IF(AND(NOT(_incrementaisPassadas),
      OR(
       AND(_semanaAtual&gt;Prevs!E$6,_tipo="Semanal"),
       AND(_mes&gt;AB$2,_tipo="Mensal")
      )), 0,
IF($G304&gt;0,INDEX($O$4:$Z$323,$G304,P$2),0)+IF($H304&gt;0,INDEX($O$4:$Z$323,$H304,P$2),0)+IF($I304&gt;0,INDEX($O$4:$Z$323,$I304,P$2),0)+IF($J304&gt;0,INDEX($O$4:$Z$323,$J304,P$2),0)+IF($K304&gt;0,INDEX($O$4:$Z$323,$K304,P$2),0)+IF($L304&gt;0,INDEX($O$4:$Z$323,$L304,P$2),0))</f>
        <v>0</v>
      </c>
      <c r="AC304" s="259">
        <f>IF(AND(NOT(_incrementaisPassadas),
      OR(
       AND(_semanaAtual&gt;Prevs!F$6,_tipo="Semanal"),
       AND(_mes&gt;AC$2,_tipo="Mensal")
      )), 0,
IF($G304&gt;0,INDEX($O$4:$Z$323,$G304,Q$2),0)+IF($H304&gt;0,INDEX($O$4:$Z$323,$H304,Q$2),0)+IF($I304&gt;0,INDEX($O$4:$Z$323,$I304,Q$2),0)+IF($J304&gt;0,INDEX($O$4:$Z$323,$J304,Q$2),0)+IF($K304&gt;0,INDEX($O$4:$Z$323,$K304,Q$2),0)+IF($L304&gt;0,INDEX($O$4:$Z$323,$L304,Q$2),0))</f>
        <v>0</v>
      </c>
      <c r="AD304" s="259">
        <f>IF(AND(NOT(_incrementaisPassadas),
      OR(
       AND(_semanaAtual&gt;Prevs!G$6,_tipo="Semanal"),
       AND(_mes&gt;AD$2,_tipo="Mensal")
      )), 0,
IF($G304&gt;0,INDEX($O$4:$Z$323,$G304,R$2),0)+IF($H304&gt;0,INDEX($O$4:$Z$323,$H304,R$2),0)+IF($I304&gt;0,INDEX($O$4:$Z$323,$I304,R$2),0)+IF($J304&gt;0,INDEX($O$4:$Z$323,$J304,R$2),0)+IF($K304&gt;0,INDEX($O$4:$Z$323,$K304,R$2),0)+IF($L304&gt;0,INDEX($O$4:$Z$323,$L304,R$2),0))</f>
        <v>0</v>
      </c>
      <c r="AE304" s="259">
        <f>IF(AND(NOT(_incrementaisPassadas),
      OR(
       AND(_semanaAtual&gt;Prevs!H$6,_tipo="Semanal"),
       AND(_mes&gt;AE$2,_tipo="Mensal")
      )), 0,
IF($G304&gt;0,INDEX($O$4:$Z$323,$G304,S$2),0)+IF($H304&gt;0,INDEX($O$4:$Z$323,$H304,S$2),0)+IF($I304&gt;0,INDEX($O$4:$Z$323,$I304,S$2),0)+IF($J304&gt;0,INDEX($O$4:$Z$323,$J304,S$2),0)+IF($K304&gt;0,INDEX($O$4:$Z$323,$K304,S$2),0)+IF($L304&gt;0,INDEX($O$4:$Z$323,$L304,S$2),0))</f>
        <v>0</v>
      </c>
      <c r="AF304" s="259">
        <f>IF(AND(NOT(_incrementaisPassadas),
      OR(
       AND(_semanaAtual&gt;Prevs!I$6,_tipo="Semanal"),
       AND(_mes&gt;AF$2,_tipo="Mensal")
      )), 0,
IF($G304&gt;0,INDEX($O$4:$Z$323,$G304,T$2),0)+IF($H304&gt;0,INDEX($O$4:$Z$323,$H304,T$2),0)+IF($I304&gt;0,INDEX($O$4:$Z$323,$I304,T$2),0)+IF($J304&gt;0,INDEX($O$4:$Z$323,$J304,T$2),0)+IF($K304&gt;0,INDEX($O$4:$Z$323,$K304,T$2),0)+IF($L304&gt;0,INDEX($O$4:$Z$323,$L304,T$2),0))</f>
        <v>0</v>
      </c>
      <c r="AG304" s="259">
        <f>IF(AND(NOT(_incrementaisPassadas),
      OR(
       AND(_semanaAtual&gt;Prevs!J$6,_tipo="Semanal"),
       AND(_mes&gt;AG$2,_tipo="Mensal")
      )), 0,
IF($G304&gt;0,INDEX($O$4:$Z$323,$G304,U$2),0)+IF($H304&gt;0,INDEX($O$4:$Z$323,$H304,U$2),0)+IF($I304&gt;0,INDEX($O$4:$Z$323,$I304,U$2),0)+IF($J304&gt;0,INDEX($O$4:$Z$323,$J304,U$2),0)+IF($K304&gt;0,INDEX($O$4:$Z$323,$K304,U$2),0)+IF($L304&gt;0,INDEX($O$4:$Z$323,$L304,U$2),0))</f>
        <v>0</v>
      </c>
      <c r="AH304" s="259">
        <f>IF(AND(NOT(_incrementaisPassadas),
      OR(
       AND(_semanaAtual&gt;Prevs!K$6,_tipo="Semanal"),
       AND(_mes&gt;AH$2,_tipo="Mensal")
      )), 0,
IF($G304&gt;0,INDEX($O$4:$Z$323,$G304,V$2),0)+IF($H304&gt;0,INDEX($O$4:$Z$323,$H304,V$2),0)+IF($I304&gt;0,INDEX($O$4:$Z$323,$I304,V$2),0)+IF($J304&gt;0,INDEX($O$4:$Z$323,$J304,V$2),0)+IF($K304&gt;0,INDEX($O$4:$Z$323,$K304,V$2),0)+IF($L304&gt;0,INDEX($O$4:$Z$323,$L304,V$2),0))</f>
        <v>0</v>
      </c>
      <c r="AI304" s="259">
        <f>IF(AND(NOT(_incrementaisPassadas),
      OR(
       AND(_semanaAtual&gt;Prevs!L$6,_tipo="Semanal"),
       AND(_mes&gt;AI$2,_tipo="Mensal")
      )), 0,
IF($G304&gt;0,INDEX($O$4:$Z$323,$G304,W$2),0)+IF($H304&gt;0,INDEX($O$4:$Z$323,$H304,W$2),0)+IF($I304&gt;0,INDEX($O$4:$Z$323,$I304,W$2),0)+IF($J304&gt;0,INDEX($O$4:$Z$323,$J304,W$2),0)+IF($K304&gt;0,INDEX($O$4:$Z$323,$K304,W$2),0)+IF($L304&gt;0,INDEX($O$4:$Z$323,$L304,W$2),0))</f>
        <v>0</v>
      </c>
      <c r="AJ304" s="259">
        <f>IF(AND(NOT(_incrementaisPassadas),
      OR(
       AND(_semanaAtual&gt;Prevs!M$6,_tipo="Semanal"),
       AND(_mes&gt;AJ$2,_tipo="Mensal")
      )), 0,
IF($G304&gt;0,INDEX($O$4:$Z$323,$G304,X$2),0)+IF($H304&gt;0,INDEX($O$4:$Z$323,$H304,X$2),0)+IF($I304&gt;0,INDEX($O$4:$Z$323,$I304,X$2),0)+IF($J304&gt;0,INDEX($O$4:$Z$323,$J304,X$2),0)+IF($K304&gt;0,INDEX($O$4:$Z$323,$K304,X$2),0)+IF($L304&gt;0,INDEX($O$4:$Z$323,$L304,X$2),0))</f>
        <v>0</v>
      </c>
      <c r="AK304" s="259">
        <f>IF(AND(NOT(_incrementaisPassadas),
      OR(
       AND(_semanaAtual&gt;Prevs!N$6,_tipo="Semanal"),
       AND(_mes&gt;AK$2,_tipo="Mensal")
      )), 0,
IF($G304&gt;0,INDEX($O$4:$Z$323,$G304,Y$2),0)+IF($H304&gt;0,INDEX($O$4:$Z$323,$H304,Y$2),0)+IF($I304&gt;0,INDEX($O$4:$Z$323,$I304,Y$2),0)+IF($J304&gt;0,INDEX($O$4:$Z$323,$J304,Y$2),0)+IF($K304&gt;0,INDEX($O$4:$Z$323,$K304,Y$2),0)+IF($L304&gt;0,INDEX($O$4:$Z$323,$L304,Y$2),0))</f>
        <v>0</v>
      </c>
      <c r="AL304" s="259">
        <f>IF(AND(NOT(_incrementaisPassadas),
      OR(
       AND(_semanaAtual&gt;Prevs!O$6,_tipo="Semanal"),
       AND(_mes&gt;AL$2,_tipo="Mensal")
      )), 0,
IF($G304&gt;0,INDEX($O$4:$Z$323,$G304,Z$2),0)+IF($H304&gt;0,INDEX($O$4:$Z$323,$H304,Z$2),0)+IF($I304&gt;0,INDEX($O$4:$Z$323,$I304,Z$2),0)+IF($J304&gt;0,INDEX($O$4:$Z$323,$J304,Z$2),0)+IF($K304&gt;0,INDEX($O$4:$Z$323,$K304,Z$2),0)+IF($L304&gt;0,INDEX($O$4:$Z$323,$L304,Z$2),0))</f>
        <v>0</v>
      </c>
      <c r="AM304" s="113">
        <f t="shared" si="48"/>
        <v>30</v>
      </c>
      <c r="AN304">
        <f t="shared" si="49"/>
        <v>30</v>
      </c>
      <c r="AO304">
        <f t="shared" si="50"/>
        <v>27</v>
      </c>
      <c r="AP304">
        <f t="shared" si="51"/>
        <v>18</v>
      </c>
      <c r="AQ304">
        <f t="shared" si="52"/>
        <v>13</v>
      </c>
      <c r="AR304">
        <f t="shared" si="53"/>
        <v>11</v>
      </c>
      <c r="AS304">
        <f t="shared" si="54"/>
        <v>10</v>
      </c>
      <c r="AT304">
        <f t="shared" si="55"/>
        <v>9</v>
      </c>
      <c r="AU304">
        <f t="shared" si="56"/>
        <v>14</v>
      </c>
      <c r="AV304">
        <f t="shared" si="57"/>
        <v>18</v>
      </c>
      <c r="AW304">
        <f t="shared" si="58"/>
        <v>18</v>
      </c>
      <c r="AX304">
        <f t="shared" si="59"/>
        <v>24</v>
      </c>
      <c r="BC304" s="259">
        <v>118</v>
      </c>
    </row>
    <row r="305" spans="1:60" hidden="1" x14ac:dyDescent="0.25">
      <c r="A305" s="113">
        <v>302</v>
      </c>
      <c r="B305" s="176" t="s">
        <v>681</v>
      </c>
      <c r="C305" s="113">
        <v>1931</v>
      </c>
      <c r="D305" s="113">
        <v>2013</v>
      </c>
      <c r="E305" s="179" t="s">
        <v>712</v>
      </c>
      <c r="F305" s="180" t="s">
        <v>431</v>
      </c>
      <c r="G305" s="357"/>
      <c r="H305" s="357"/>
      <c r="I305" s="187"/>
      <c r="J305" s="187"/>
      <c r="K305" s="187"/>
      <c r="N305" s="113">
        <f>MATCH(A305,Entrada!$A$53:$A$372,0)</f>
        <v>302</v>
      </c>
      <c r="O305">
        <f>IF(NOT(ISNA($N305)),INDEX(Entrada!$C$53:$N$372,$N305,O$2),0)</f>
        <v>1188</v>
      </c>
      <c r="P305">
        <f>IF(NOT(ISNA($N305)),INDEX(Entrada!$C$53:$N$372,$N305,P$2),0)</f>
        <v>2416</v>
      </c>
      <c r="Q305">
        <f>IF(NOT(ISNA($N305)),INDEX(Entrada!$C$53:$N$372,$N305,Q$2),0)</f>
        <v>6206</v>
      </c>
      <c r="R305">
        <f>IF(NOT(ISNA($N305)),INDEX(Entrada!$C$53:$N$372,$N305,R$2),0)</f>
        <v>10209</v>
      </c>
      <c r="S305">
        <f>IF(NOT(ISNA($N305)),INDEX(Entrada!$C$53:$N$372,$N305,S$2),0)</f>
        <v>5140</v>
      </c>
      <c r="T305">
        <f>IF(NOT(ISNA($N305)),INDEX(Entrada!$C$53:$N$372,$N305,T$2),0)</f>
        <v>2000</v>
      </c>
      <c r="U305">
        <f>IF(NOT(ISNA($N305)),INDEX(Entrada!$C$53:$N$372,$N305,U$2),0)</f>
        <v>1200</v>
      </c>
      <c r="V305" s="192">
        <f>IF(NOT(ISNA($N305)),INDEX(Entrada!$C$53:$N$372,$N305,V$2),0)</f>
        <v>899</v>
      </c>
      <c r="W305" s="192">
        <f>IF(NOT(ISNA($N305)),INDEX(Entrada!$C$53:$N$372,$N305,W$2),0)</f>
        <v>742</v>
      </c>
      <c r="X305" s="192">
        <f>IF(NOT(ISNA($N305)),INDEX(Entrada!$C$53:$N$372,$N305,X$2),0)</f>
        <v>687</v>
      </c>
      <c r="Y305" s="192">
        <f>IF(NOT(ISNA($N305)),INDEX(Entrada!$C$53:$N$372,$N305,Y$2),0)</f>
        <v>797</v>
      </c>
      <c r="Z305" s="192">
        <f>IF(NOT(ISNA($N305)),INDEX(Entrada!$C$53:$N$372,$N305,Z$2),0)</f>
        <v>900</v>
      </c>
      <c r="AA305" s="259">
        <f>IF(AND(NOT(_incrementaisPassadas),
      OR(
       AND(_semanaAtual&gt;Prevs!D$6,_tipo="Semanal"),
       AND(_mes&gt;AA$2,_tipo="Mensal")
      )), 0,
IF($G305&gt;0,INDEX($O$4:$Z$323,$G305,O$2),0)+IF($H305&gt;0,INDEX($O$4:$Z$323,$H305,O$2),0)+IF($I305&gt;0,INDEX($O$4:$Z$323,$I305,O$2),0)+IF($J305&gt;0,INDEX($O$4:$Z$323,$J305,O$2),0)+IF($K305&gt;0,INDEX($O$4:$Z$323,$K305,O$2),0)+IF($L305&gt;0,INDEX($O$4:$Z$323,$L305,O$2),0))</f>
        <v>0</v>
      </c>
      <c r="AB305" s="259">
        <f>IF(AND(NOT(_incrementaisPassadas),
      OR(
       AND(_semanaAtual&gt;Prevs!E$6,_tipo="Semanal"),
       AND(_mes&gt;AB$2,_tipo="Mensal")
      )), 0,
IF($G305&gt;0,INDEX($O$4:$Z$323,$G305,P$2),0)+IF($H305&gt;0,INDEX($O$4:$Z$323,$H305,P$2),0)+IF($I305&gt;0,INDEX($O$4:$Z$323,$I305,P$2),0)+IF($J305&gt;0,INDEX($O$4:$Z$323,$J305,P$2),0)+IF($K305&gt;0,INDEX($O$4:$Z$323,$K305,P$2),0)+IF($L305&gt;0,INDEX($O$4:$Z$323,$L305,P$2),0))</f>
        <v>0</v>
      </c>
      <c r="AC305" s="259">
        <f>IF(AND(NOT(_incrementaisPassadas),
      OR(
       AND(_semanaAtual&gt;Prevs!F$6,_tipo="Semanal"),
       AND(_mes&gt;AC$2,_tipo="Mensal")
      )), 0,
IF($G305&gt;0,INDEX($O$4:$Z$323,$G305,Q$2),0)+IF($H305&gt;0,INDEX($O$4:$Z$323,$H305,Q$2),0)+IF($I305&gt;0,INDEX($O$4:$Z$323,$I305,Q$2),0)+IF($J305&gt;0,INDEX($O$4:$Z$323,$J305,Q$2),0)+IF($K305&gt;0,INDEX($O$4:$Z$323,$K305,Q$2),0)+IF($L305&gt;0,INDEX($O$4:$Z$323,$L305,Q$2),0))</f>
        <v>0</v>
      </c>
      <c r="AD305" s="259">
        <f>IF(AND(NOT(_incrementaisPassadas),
      OR(
       AND(_semanaAtual&gt;Prevs!G$6,_tipo="Semanal"),
       AND(_mes&gt;AD$2,_tipo="Mensal")
      )), 0,
IF($G305&gt;0,INDEX($O$4:$Z$323,$G305,R$2),0)+IF($H305&gt;0,INDEX($O$4:$Z$323,$H305,R$2),0)+IF($I305&gt;0,INDEX($O$4:$Z$323,$I305,R$2),0)+IF($J305&gt;0,INDEX($O$4:$Z$323,$J305,R$2),0)+IF($K305&gt;0,INDEX($O$4:$Z$323,$K305,R$2),0)+IF($L305&gt;0,INDEX($O$4:$Z$323,$L305,R$2),0))</f>
        <v>0</v>
      </c>
      <c r="AE305" s="259">
        <f>IF(AND(NOT(_incrementaisPassadas),
      OR(
       AND(_semanaAtual&gt;Prevs!H$6,_tipo="Semanal"),
       AND(_mes&gt;AE$2,_tipo="Mensal")
      )), 0,
IF($G305&gt;0,INDEX($O$4:$Z$323,$G305,S$2),0)+IF($H305&gt;0,INDEX($O$4:$Z$323,$H305,S$2),0)+IF($I305&gt;0,INDEX($O$4:$Z$323,$I305,S$2),0)+IF($J305&gt;0,INDEX($O$4:$Z$323,$J305,S$2),0)+IF($K305&gt;0,INDEX($O$4:$Z$323,$K305,S$2),0)+IF($L305&gt;0,INDEX($O$4:$Z$323,$L305,S$2),0))</f>
        <v>0</v>
      </c>
      <c r="AF305" s="259">
        <f>IF(AND(NOT(_incrementaisPassadas),
      OR(
       AND(_semanaAtual&gt;Prevs!I$6,_tipo="Semanal"),
       AND(_mes&gt;AF$2,_tipo="Mensal")
      )), 0,
IF($G305&gt;0,INDEX($O$4:$Z$323,$G305,T$2),0)+IF($H305&gt;0,INDEX($O$4:$Z$323,$H305,T$2),0)+IF($I305&gt;0,INDEX($O$4:$Z$323,$I305,T$2),0)+IF($J305&gt;0,INDEX($O$4:$Z$323,$J305,T$2),0)+IF($K305&gt;0,INDEX($O$4:$Z$323,$K305,T$2),0)+IF($L305&gt;0,INDEX($O$4:$Z$323,$L305,T$2),0))</f>
        <v>0</v>
      </c>
      <c r="AG305" s="259">
        <f>IF(AND(NOT(_incrementaisPassadas),
      OR(
       AND(_semanaAtual&gt;Prevs!J$6,_tipo="Semanal"),
       AND(_mes&gt;AG$2,_tipo="Mensal")
      )), 0,
IF($G305&gt;0,INDEX($O$4:$Z$323,$G305,U$2),0)+IF($H305&gt;0,INDEX($O$4:$Z$323,$H305,U$2),0)+IF($I305&gt;0,INDEX($O$4:$Z$323,$I305,U$2),0)+IF($J305&gt;0,INDEX($O$4:$Z$323,$J305,U$2),0)+IF($K305&gt;0,INDEX($O$4:$Z$323,$K305,U$2),0)+IF($L305&gt;0,INDEX($O$4:$Z$323,$L305,U$2),0))</f>
        <v>0</v>
      </c>
      <c r="AH305" s="259">
        <f>IF(AND(NOT(_incrementaisPassadas),
      OR(
       AND(_semanaAtual&gt;Prevs!K$6,_tipo="Semanal"),
       AND(_mes&gt;AH$2,_tipo="Mensal")
      )), 0,
IF($G305&gt;0,INDEX($O$4:$Z$323,$G305,V$2),0)+IF($H305&gt;0,INDEX($O$4:$Z$323,$H305,V$2),0)+IF($I305&gt;0,INDEX($O$4:$Z$323,$I305,V$2),0)+IF($J305&gt;0,INDEX($O$4:$Z$323,$J305,V$2),0)+IF($K305&gt;0,INDEX($O$4:$Z$323,$K305,V$2),0)+IF($L305&gt;0,INDEX($O$4:$Z$323,$L305,V$2),0))</f>
        <v>0</v>
      </c>
      <c r="AI305" s="259">
        <f>IF(AND(NOT(_incrementaisPassadas),
      OR(
       AND(_semanaAtual&gt;Prevs!L$6,_tipo="Semanal"),
       AND(_mes&gt;AI$2,_tipo="Mensal")
      )), 0,
IF($G305&gt;0,INDEX($O$4:$Z$323,$G305,W$2),0)+IF($H305&gt;0,INDEX($O$4:$Z$323,$H305,W$2),0)+IF($I305&gt;0,INDEX($O$4:$Z$323,$I305,W$2),0)+IF($J305&gt;0,INDEX($O$4:$Z$323,$J305,W$2),0)+IF($K305&gt;0,INDEX($O$4:$Z$323,$K305,W$2),0)+IF($L305&gt;0,INDEX($O$4:$Z$323,$L305,W$2),0))</f>
        <v>0</v>
      </c>
      <c r="AJ305" s="259">
        <f>IF(AND(NOT(_incrementaisPassadas),
      OR(
       AND(_semanaAtual&gt;Prevs!M$6,_tipo="Semanal"),
       AND(_mes&gt;AJ$2,_tipo="Mensal")
      )), 0,
IF($G305&gt;0,INDEX($O$4:$Z$323,$G305,X$2),0)+IF($H305&gt;0,INDEX($O$4:$Z$323,$H305,X$2),0)+IF($I305&gt;0,INDEX($O$4:$Z$323,$I305,X$2),0)+IF($J305&gt;0,INDEX($O$4:$Z$323,$J305,X$2),0)+IF($K305&gt;0,INDEX($O$4:$Z$323,$K305,X$2),0)+IF($L305&gt;0,INDEX($O$4:$Z$323,$L305,X$2),0))</f>
        <v>0</v>
      </c>
      <c r="AK305" s="259">
        <f>IF(AND(NOT(_incrementaisPassadas),
      OR(
       AND(_semanaAtual&gt;Prevs!N$6,_tipo="Semanal"),
       AND(_mes&gt;AK$2,_tipo="Mensal")
      )), 0,
IF($G305&gt;0,INDEX($O$4:$Z$323,$G305,Y$2),0)+IF($H305&gt;0,INDEX($O$4:$Z$323,$H305,Y$2),0)+IF($I305&gt;0,INDEX($O$4:$Z$323,$I305,Y$2),0)+IF($J305&gt;0,INDEX($O$4:$Z$323,$J305,Y$2),0)+IF($K305&gt;0,INDEX($O$4:$Z$323,$K305,Y$2),0)+IF($L305&gt;0,INDEX($O$4:$Z$323,$L305,Y$2),0))</f>
        <v>0</v>
      </c>
      <c r="AL305" s="259">
        <f>IF(AND(NOT(_incrementaisPassadas),
      OR(
       AND(_semanaAtual&gt;Prevs!O$6,_tipo="Semanal"),
       AND(_mes&gt;AL$2,_tipo="Mensal")
      )), 0,
IF($G305&gt;0,INDEX($O$4:$Z$323,$G305,Z$2),0)+IF($H305&gt;0,INDEX($O$4:$Z$323,$H305,Z$2),0)+IF($I305&gt;0,INDEX($O$4:$Z$323,$I305,Z$2),0)+IF($J305&gt;0,INDEX($O$4:$Z$323,$J305,Z$2),0)+IF($K305&gt;0,INDEX($O$4:$Z$323,$K305,Z$2),0)+IF($L305&gt;0,INDEX($O$4:$Z$323,$L305,Z$2),0))</f>
        <v>0</v>
      </c>
      <c r="AM305" s="113">
        <f t="shared" si="48"/>
        <v>1188</v>
      </c>
      <c r="AN305">
        <f t="shared" si="49"/>
        <v>2416</v>
      </c>
      <c r="AO305">
        <f t="shared" si="50"/>
        <v>6206</v>
      </c>
      <c r="AP305">
        <f t="shared" si="51"/>
        <v>10209</v>
      </c>
      <c r="AQ305">
        <f t="shared" si="52"/>
        <v>5140</v>
      </c>
      <c r="AR305">
        <f t="shared" si="53"/>
        <v>2000</v>
      </c>
      <c r="AS305">
        <f t="shared" si="54"/>
        <v>1200</v>
      </c>
      <c r="AT305">
        <f t="shared" si="55"/>
        <v>899</v>
      </c>
      <c r="AU305">
        <f t="shared" si="56"/>
        <v>742</v>
      </c>
      <c r="AV305">
        <f t="shared" si="57"/>
        <v>687</v>
      </c>
      <c r="AW305">
        <f t="shared" si="58"/>
        <v>797</v>
      </c>
      <c r="AX305">
        <f t="shared" si="59"/>
        <v>900</v>
      </c>
      <c r="BC305" s="187"/>
      <c r="BD305" s="187"/>
      <c r="BE305" s="187"/>
      <c r="BF305" s="187"/>
      <c r="BG305" s="187"/>
    </row>
    <row r="306" spans="1:60" hidden="1" x14ac:dyDescent="0.25">
      <c r="A306" s="113">
        <v>303</v>
      </c>
      <c r="B306" s="176" t="s">
        <v>682</v>
      </c>
      <c r="C306" s="113">
        <v>1931</v>
      </c>
      <c r="D306" s="113">
        <v>2013</v>
      </c>
      <c r="E306" s="179" t="s">
        <v>10</v>
      </c>
      <c r="F306" s="180" t="s">
        <v>361</v>
      </c>
      <c r="G306" s="357"/>
      <c r="H306" s="357"/>
      <c r="N306" s="113">
        <f>MATCH(A306,Entrada!$A$53:$A$372,0)</f>
        <v>303</v>
      </c>
      <c r="O306">
        <f>IF(NOT(ISNA($N306)),INDEX(Entrada!$C$53:$N$372,$N306,O$2),0)</f>
        <v>45</v>
      </c>
      <c r="P306">
        <f>IF(NOT(ISNA($N306)),INDEX(Entrada!$C$53:$N$372,$N306,P$2),0)</f>
        <v>45</v>
      </c>
      <c r="Q306">
        <f>IF(NOT(ISNA($N306)),INDEX(Entrada!$C$53:$N$372,$N306,Q$2),0)</f>
        <v>46</v>
      </c>
      <c r="R306">
        <f>IF(NOT(ISNA($N306)),INDEX(Entrada!$C$53:$N$372,$N306,R$2),0)</f>
        <v>40</v>
      </c>
      <c r="S306">
        <f>IF(NOT(ISNA($N306)),INDEX(Entrada!$C$53:$N$372,$N306,S$2),0)</f>
        <v>27</v>
      </c>
      <c r="T306">
        <f>IF(NOT(ISNA($N306)),INDEX(Entrada!$C$53:$N$372,$N306,T$2),0)</f>
        <v>18</v>
      </c>
      <c r="U306" s="186">
        <f>IF(NOT(ISNA($N306)),INDEX(Entrada!$C$53:$N$372,$N306,U$2),0)</f>
        <v>12</v>
      </c>
      <c r="V306" s="192">
        <f>IF(NOT(ISNA($N306)),INDEX(Entrada!$C$53:$N$372,$N306,V$2),0)</f>
        <v>9</v>
      </c>
      <c r="W306" s="192">
        <f>IF(NOT(ISNA($N306)),INDEX(Entrada!$C$53:$N$372,$N306,W$2),0)</f>
        <v>10</v>
      </c>
      <c r="X306" s="192">
        <f>IF(NOT(ISNA($N306)),INDEX(Entrada!$C$53:$N$372,$N306,X$2),0)</f>
        <v>14</v>
      </c>
      <c r="Y306" s="192">
        <f>IF(NOT(ISNA($N306)),INDEX(Entrada!$C$53:$N$372,$N306,Y$2),0)</f>
        <v>25</v>
      </c>
      <c r="Z306" s="192">
        <f>IF(NOT(ISNA($N306)),INDEX(Entrada!$C$53:$N$372,$N306,Z$2),0)</f>
        <v>41</v>
      </c>
      <c r="AA306" s="259">
        <f>IF(AND(NOT(_incrementaisPassadas),
      OR(
       AND(_semanaAtual&gt;Prevs!D$6,_tipo="Semanal"),
       AND(_mes&gt;AA$2,_tipo="Mensal")
      )), 0,
IF($G306&gt;0,INDEX($O$4:$Z$323,$G306,O$2),0)+IF($H306&gt;0,INDEX($O$4:$Z$323,$H306,O$2),0)+IF($I306&gt;0,INDEX($O$4:$Z$323,$I306,O$2),0)+IF($J306&gt;0,INDEX($O$4:$Z$323,$J306,O$2),0)+IF($K306&gt;0,INDEX($O$4:$Z$323,$K306,O$2),0)+IF($L306&gt;0,INDEX($O$4:$Z$323,$L306,O$2),0))</f>
        <v>0</v>
      </c>
      <c r="AB306" s="259">
        <f>IF(AND(NOT(_incrementaisPassadas),
      OR(
       AND(_semanaAtual&gt;Prevs!E$6,_tipo="Semanal"),
       AND(_mes&gt;AB$2,_tipo="Mensal")
      )), 0,
IF($G306&gt;0,INDEX($O$4:$Z$323,$G306,P$2),0)+IF($H306&gt;0,INDEX($O$4:$Z$323,$H306,P$2),0)+IF($I306&gt;0,INDEX($O$4:$Z$323,$I306,P$2),0)+IF($J306&gt;0,INDEX($O$4:$Z$323,$J306,P$2),0)+IF($K306&gt;0,INDEX($O$4:$Z$323,$K306,P$2),0)+IF($L306&gt;0,INDEX($O$4:$Z$323,$L306,P$2),0))</f>
        <v>0</v>
      </c>
      <c r="AC306" s="259">
        <f>IF(AND(NOT(_incrementaisPassadas),
      OR(
       AND(_semanaAtual&gt;Prevs!F$6,_tipo="Semanal"),
       AND(_mes&gt;AC$2,_tipo="Mensal")
      )), 0,
IF($G306&gt;0,INDEX($O$4:$Z$323,$G306,Q$2),0)+IF($H306&gt;0,INDEX($O$4:$Z$323,$H306,Q$2),0)+IF($I306&gt;0,INDEX($O$4:$Z$323,$I306,Q$2),0)+IF($J306&gt;0,INDEX($O$4:$Z$323,$J306,Q$2),0)+IF($K306&gt;0,INDEX($O$4:$Z$323,$K306,Q$2),0)+IF($L306&gt;0,INDEX($O$4:$Z$323,$L306,Q$2),0))</f>
        <v>0</v>
      </c>
      <c r="AD306" s="259">
        <f>IF(AND(NOT(_incrementaisPassadas),
      OR(
       AND(_semanaAtual&gt;Prevs!G$6,_tipo="Semanal"),
       AND(_mes&gt;AD$2,_tipo="Mensal")
      )), 0,
IF($G306&gt;0,INDEX($O$4:$Z$323,$G306,R$2),0)+IF($H306&gt;0,INDEX($O$4:$Z$323,$H306,R$2),0)+IF($I306&gt;0,INDEX($O$4:$Z$323,$I306,R$2),0)+IF($J306&gt;0,INDEX($O$4:$Z$323,$J306,R$2),0)+IF($K306&gt;0,INDEX($O$4:$Z$323,$K306,R$2),0)+IF($L306&gt;0,INDEX($O$4:$Z$323,$L306,R$2),0))</f>
        <v>0</v>
      </c>
      <c r="AE306" s="259">
        <f>IF(AND(NOT(_incrementaisPassadas),
      OR(
       AND(_semanaAtual&gt;Prevs!H$6,_tipo="Semanal"),
       AND(_mes&gt;AE$2,_tipo="Mensal")
      )), 0,
IF($G306&gt;0,INDEX($O$4:$Z$323,$G306,S$2),0)+IF($H306&gt;0,INDEX($O$4:$Z$323,$H306,S$2),0)+IF($I306&gt;0,INDEX($O$4:$Z$323,$I306,S$2),0)+IF($J306&gt;0,INDEX($O$4:$Z$323,$J306,S$2),0)+IF($K306&gt;0,INDEX($O$4:$Z$323,$K306,S$2),0)+IF($L306&gt;0,INDEX($O$4:$Z$323,$L306,S$2),0))</f>
        <v>0</v>
      </c>
      <c r="AF306" s="259">
        <f>IF(AND(NOT(_incrementaisPassadas),
      OR(
       AND(_semanaAtual&gt;Prevs!I$6,_tipo="Semanal"),
       AND(_mes&gt;AF$2,_tipo="Mensal")
      )), 0,
IF($G306&gt;0,INDEX($O$4:$Z$323,$G306,T$2),0)+IF($H306&gt;0,INDEX($O$4:$Z$323,$H306,T$2),0)+IF($I306&gt;0,INDEX($O$4:$Z$323,$I306,T$2),0)+IF($J306&gt;0,INDEX($O$4:$Z$323,$J306,T$2),0)+IF($K306&gt;0,INDEX($O$4:$Z$323,$K306,T$2),0)+IF($L306&gt;0,INDEX($O$4:$Z$323,$L306,T$2),0))</f>
        <v>0</v>
      </c>
      <c r="AG306" s="259">
        <f>IF(AND(NOT(_incrementaisPassadas),
      OR(
       AND(_semanaAtual&gt;Prevs!J$6,_tipo="Semanal"),
       AND(_mes&gt;AG$2,_tipo="Mensal")
      )), 0,
IF($G306&gt;0,INDEX($O$4:$Z$323,$G306,U$2),0)+IF($H306&gt;0,INDEX($O$4:$Z$323,$H306,U$2),0)+IF($I306&gt;0,INDEX($O$4:$Z$323,$I306,U$2),0)+IF($J306&gt;0,INDEX($O$4:$Z$323,$J306,U$2),0)+IF($K306&gt;0,INDEX($O$4:$Z$323,$K306,U$2),0)+IF($L306&gt;0,INDEX($O$4:$Z$323,$L306,U$2),0))</f>
        <v>0</v>
      </c>
      <c r="AH306" s="259">
        <f>IF(AND(NOT(_incrementaisPassadas),
      OR(
       AND(_semanaAtual&gt;Prevs!K$6,_tipo="Semanal"),
       AND(_mes&gt;AH$2,_tipo="Mensal")
      )), 0,
IF($G306&gt;0,INDEX($O$4:$Z$323,$G306,V$2),0)+IF($H306&gt;0,INDEX($O$4:$Z$323,$H306,V$2),0)+IF($I306&gt;0,INDEX($O$4:$Z$323,$I306,V$2),0)+IF($J306&gt;0,INDEX($O$4:$Z$323,$J306,V$2),0)+IF($K306&gt;0,INDEX($O$4:$Z$323,$K306,V$2),0)+IF($L306&gt;0,INDEX($O$4:$Z$323,$L306,V$2),0))</f>
        <v>0</v>
      </c>
      <c r="AI306" s="259">
        <f>IF(AND(NOT(_incrementaisPassadas),
      OR(
       AND(_semanaAtual&gt;Prevs!L$6,_tipo="Semanal"),
       AND(_mes&gt;AI$2,_tipo="Mensal")
      )), 0,
IF($G306&gt;0,INDEX($O$4:$Z$323,$G306,W$2),0)+IF($H306&gt;0,INDEX($O$4:$Z$323,$H306,W$2),0)+IF($I306&gt;0,INDEX($O$4:$Z$323,$I306,W$2),0)+IF($J306&gt;0,INDEX($O$4:$Z$323,$J306,W$2),0)+IF($K306&gt;0,INDEX($O$4:$Z$323,$K306,W$2),0)+IF($L306&gt;0,INDEX($O$4:$Z$323,$L306,W$2),0))</f>
        <v>0</v>
      </c>
      <c r="AJ306" s="259">
        <f>IF(AND(NOT(_incrementaisPassadas),
      OR(
       AND(_semanaAtual&gt;Prevs!M$6,_tipo="Semanal"),
       AND(_mes&gt;AJ$2,_tipo="Mensal")
      )), 0,
IF($G306&gt;0,INDEX($O$4:$Z$323,$G306,X$2),0)+IF($H306&gt;0,INDEX($O$4:$Z$323,$H306,X$2),0)+IF($I306&gt;0,INDEX($O$4:$Z$323,$I306,X$2),0)+IF($J306&gt;0,INDEX($O$4:$Z$323,$J306,X$2),0)+IF($K306&gt;0,INDEX($O$4:$Z$323,$K306,X$2),0)+IF($L306&gt;0,INDEX($O$4:$Z$323,$L306,X$2),0))</f>
        <v>0</v>
      </c>
      <c r="AK306" s="259">
        <f>IF(AND(NOT(_incrementaisPassadas),
      OR(
       AND(_semanaAtual&gt;Prevs!N$6,_tipo="Semanal"),
       AND(_mes&gt;AK$2,_tipo="Mensal")
      )), 0,
IF($G306&gt;0,INDEX($O$4:$Z$323,$G306,Y$2),0)+IF($H306&gt;0,INDEX($O$4:$Z$323,$H306,Y$2),0)+IF($I306&gt;0,INDEX($O$4:$Z$323,$I306,Y$2),0)+IF($J306&gt;0,INDEX($O$4:$Z$323,$J306,Y$2),0)+IF($K306&gt;0,INDEX($O$4:$Z$323,$K306,Y$2),0)+IF($L306&gt;0,INDEX($O$4:$Z$323,$L306,Y$2),0))</f>
        <v>0</v>
      </c>
      <c r="AL306" s="259">
        <f>IF(AND(NOT(_incrementaisPassadas),
      OR(
       AND(_semanaAtual&gt;Prevs!O$6,_tipo="Semanal"),
       AND(_mes&gt;AL$2,_tipo="Mensal")
      )), 0,
IF($G306&gt;0,INDEX($O$4:$Z$323,$G306,Z$2),0)+IF($H306&gt;0,INDEX($O$4:$Z$323,$H306,Z$2),0)+IF($I306&gt;0,INDEX($O$4:$Z$323,$I306,Z$2),0)+IF($J306&gt;0,INDEX($O$4:$Z$323,$J306,Z$2),0)+IF($K306&gt;0,INDEX($O$4:$Z$323,$K306,Z$2),0)+IF($L306&gt;0,INDEX($O$4:$Z$323,$L306,Z$2),0))</f>
        <v>0</v>
      </c>
      <c r="AM306" s="186">
        <f t="shared" si="48"/>
        <v>45</v>
      </c>
      <c r="AN306">
        <f t="shared" si="49"/>
        <v>45</v>
      </c>
      <c r="AO306">
        <f t="shared" si="50"/>
        <v>46</v>
      </c>
      <c r="AP306">
        <f t="shared" si="51"/>
        <v>40</v>
      </c>
      <c r="AQ306">
        <f t="shared" si="52"/>
        <v>27</v>
      </c>
      <c r="AR306">
        <f t="shared" si="53"/>
        <v>18</v>
      </c>
      <c r="AS306">
        <f t="shared" si="54"/>
        <v>12</v>
      </c>
      <c r="AT306">
        <f t="shared" si="55"/>
        <v>9</v>
      </c>
      <c r="AU306">
        <f t="shared" si="56"/>
        <v>10</v>
      </c>
      <c r="AV306">
        <f t="shared" si="57"/>
        <v>14</v>
      </c>
      <c r="AW306">
        <f t="shared" si="58"/>
        <v>25</v>
      </c>
      <c r="AX306">
        <f t="shared" si="59"/>
        <v>41</v>
      </c>
      <c r="AY306" s="186">
        <f>AY135+MIN(AY319-AY134,51)</f>
        <v>25</v>
      </c>
    </row>
    <row r="307" spans="1:60" hidden="1" x14ac:dyDescent="0.25">
      <c r="A307" s="113">
        <v>304</v>
      </c>
      <c r="B307" s="176" t="s">
        <v>630</v>
      </c>
      <c r="C307" s="113">
        <v>1931</v>
      </c>
      <c r="D307" s="113">
        <v>2013</v>
      </c>
      <c r="E307" s="179" t="s">
        <v>10</v>
      </c>
      <c r="F307" s="180" t="s">
        <v>391</v>
      </c>
      <c r="G307" s="357"/>
      <c r="H307" s="357"/>
      <c r="N307" s="113">
        <f>MATCH(A307,Entrada!$A$53:$A$372,0)</f>
        <v>304</v>
      </c>
      <c r="O307">
        <f>IF(NOT(ISNA($N307)),INDEX(Entrada!$C$53:$N$372,$N307,O$2),0)</f>
        <v>3</v>
      </c>
      <c r="P307">
        <f>IF(NOT(ISNA($N307)),INDEX(Entrada!$C$53:$N$372,$N307,P$2),0)</f>
        <v>4</v>
      </c>
      <c r="Q307">
        <f>IF(NOT(ISNA($N307)),INDEX(Entrada!$C$53:$N$372,$N307,Q$2),0)</f>
        <v>2</v>
      </c>
      <c r="R307">
        <f>IF(NOT(ISNA($N307)),INDEX(Entrada!$C$53:$N$372,$N307,R$2),0)</f>
        <v>0</v>
      </c>
      <c r="S307">
        <f>IF(NOT(ISNA($N307)),INDEX(Entrada!$C$53:$N$372,$N307,S$2),0)</f>
        <v>0</v>
      </c>
      <c r="T307">
        <f>IF(NOT(ISNA($N307)),INDEX(Entrada!$C$53:$N$372,$N307,T$2),0)</f>
        <v>0</v>
      </c>
      <c r="U307" s="186">
        <f>IF(NOT(ISNA($N307)),INDEX(Entrada!$C$53:$N$372,$N307,U$2),0)</f>
        <v>0</v>
      </c>
      <c r="V307" s="192">
        <f>IF(NOT(ISNA($N307)),INDEX(Entrada!$C$53:$N$372,$N307,V$2),0)</f>
        <v>0</v>
      </c>
      <c r="W307" s="192">
        <f>IF(NOT(ISNA($N307)),INDEX(Entrada!$C$53:$N$372,$N307,W$2),0)</f>
        <v>0</v>
      </c>
      <c r="X307" s="192">
        <f>IF(NOT(ISNA($N307)),INDEX(Entrada!$C$53:$N$372,$N307,X$2),0)</f>
        <v>0</v>
      </c>
      <c r="Y307" s="192">
        <f>IF(NOT(ISNA($N307)),INDEX(Entrada!$C$53:$N$372,$N307,Y$2),0)</f>
        <v>0</v>
      </c>
      <c r="Z307" s="192">
        <f>IF(NOT(ISNA($N307)),INDEX(Entrada!$C$53:$N$372,$N307,Z$2),0)</f>
        <v>1</v>
      </c>
      <c r="AA307" s="259">
        <f>IF(AND(NOT(_incrementaisPassadas),
      OR(
       AND(_semanaAtual&gt;Prevs!D$6,_tipo="Semanal"),
       AND(_mes&gt;AA$2,_tipo="Mensal")
      )), 0,
IF($G307&gt;0,INDEX($O$4:$Z$323,$G307,O$2),0)+IF($H307&gt;0,INDEX($O$4:$Z$323,$H307,O$2),0)+IF($I307&gt;0,INDEX($O$4:$Z$323,$I307,O$2),0)+IF($J307&gt;0,INDEX($O$4:$Z$323,$J307,O$2),0)+IF($K307&gt;0,INDEX($O$4:$Z$323,$K307,O$2),0)+IF($L307&gt;0,INDEX($O$4:$Z$323,$L307,O$2),0))</f>
        <v>0</v>
      </c>
      <c r="AB307" s="259">
        <f>IF(AND(NOT(_incrementaisPassadas),
      OR(
       AND(_semanaAtual&gt;Prevs!E$6,_tipo="Semanal"),
       AND(_mes&gt;AB$2,_tipo="Mensal")
      )), 0,
IF($G307&gt;0,INDEX($O$4:$Z$323,$G307,P$2),0)+IF($H307&gt;0,INDEX($O$4:$Z$323,$H307,P$2),0)+IF($I307&gt;0,INDEX($O$4:$Z$323,$I307,P$2),0)+IF($J307&gt;0,INDEX($O$4:$Z$323,$J307,P$2),0)+IF($K307&gt;0,INDEX($O$4:$Z$323,$K307,P$2),0)+IF($L307&gt;0,INDEX($O$4:$Z$323,$L307,P$2),0))</f>
        <v>0</v>
      </c>
      <c r="AC307" s="259">
        <f>IF(AND(NOT(_incrementaisPassadas),
      OR(
       AND(_semanaAtual&gt;Prevs!F$6,_tipo="Semanal"),
       AND(_mes&gt;AC$2,_tipo="Mensal")
      )), 0,
IF($G307&gt;0,INDEX($O$4:$Z$323,$G307,Q$2),0)+IF($H307&gt;0,INDEX($O$4:$Z$323,$H307,Q$2),0)+IF($I307&gt;0,INDEX($O$4:$Z$323,$I307,Q$2),0)+IF($J307&gt;0,INDEX($O$4:$Z$323,$J307,Q$2),0)+IF($K307&gt;0,INDEX($O$4:$Z$323,$K307,Q$2),0)+IF($L307&gt;0,INDEX($O$4:$Z$323,$L307,Q$2),0))</f>
        <v>0</v>
      </c>
      <c r="AD307" s="259">
        <f>IF(AND(NOT(_incrementaisPassadas),
      OR(
       AND(_semanaAtual&gt;Prevs!G$6,_tipo="Semanal"),
       AND(_mes&gt;AD$2,_tipo="Mensal")
      )), 0,
IF($G307&gt;0,INDEX($O$4:$Z$323,$G307,R$2),0)+IF($H307&gt;0,INDEX($O$4:$Z$323,$H307,R$2),0)+IF($I307&gt;0,INDEX($O$4:$Z$323,$I307,R$2),0)+IF($J307&gt;0,INDEX($O$4:$Z$323,$J307,R$2),0)+IF($K307&gt;0,INDEX($O$4:$Z$323,$K307,R$2),0)+IF($L307&gt;0,INDEX($O$4:$Z$323,$L307,R$2),0))</f>
        <v>0</v>
      </c>
      <c r="AE307" s="259">
        <f>IF(AND(NOT(_incrementaisPassadas),
      OR(
       AND(_semanaAtual&gt;Prevs!H$6,_tipo="Semanal"),
       AND(_mes&gt;AE$2,_tipo="Mensal")
      )), 0,
IF($G307&gt;0,INDEX($O$4:$Z$323,$G307,S$2),0)+IF($H307&gt;0,INDEX($O$4:$Z$323,$H307,S$2),0)+IF($I307&gt;0,INDEX($O$4:$Z$323,$I307,S$2),0)+IF($J307&gt;0,INDEX($O$4:$Z$323,$J307,S$2),0)+IF($K307&gt;0,INDEX($O$4:$Z$323,$K307,S$2),0)+IF($L307&gt;0,INDEX($O$4:$Z$323,$L307,S$2),0))</f>
        <v>0</v>
      </c>
      <c r="AF307" s="259">
        <f>IF(AND(NOT(_incrementaisPassadas),
      OR(
       AND(_semanaAtual&gt;Prevs!I$6,_tipo="Semanal"),
       AND(_mes&gt;AF$2,_tipo="Mensal")
      )), 0,
IF($G307&gt;0,INDEX($O$4:$Z$323,$G307,T$2),0)+IF($H307&gt;0,INDEX($O$4:$Z$323,$H307,T$2),0)+IF($I307&gt;0,INDEX($O$4:$Z$323,$I307,T$2),0)+IF($J307&gt;0,INDEX($O$4:$Z$323,$J307,T$2),0)+IF($K307&gt;0,INDEX($O$4:$Z$323,$K307,T$2),0)+IF($L307&gt;0,INDEX($O$4:$Z$323,$L307,T$2),0))</f>
        <v>0</v>
      </c>
      <c r="AG307" s="259">
        <f>IF(AND(NOT(_incrementaisPassadas),
      OR(
       AND(_semanaAtual&gt;Prevs!J$6,_tipo="Semanal"),
       AND(_mes&gt;AG$2,_tipo="Mensal")
      )), 0,
IF($G307&gt;0,INDEX($O$4:$Z$323,$G307,U$2),0)+IF($H307&gt;0,INDEX($O$4:$Z$323,$H307,U$2),0)+IF($I307&gt;0,INDEX($O$4:$Z$323,$I307,U$2),0)+IF($J307&gt;0,INDEX($O$4:$Z$323,$J307,U$2),0)+IF($K307&gt;0,INDEX($O$4:$Z$323,$K307,U$2),0)+IF($L307&gt;0,INDEX($O$4:$Z$323,$L307,U$2),0))</f>
        <v>0</v>
      </c>
      <c r="AH307" s="259">
        <f>IF(AND(NOT(_incrementaisPassadas),
      OR(
       AND(_semanaAtual&gt;Prevs!K$6,_tipo="Semanal"),
       AND(_mes&gt;AH$2,_tipo="Mensal")
      )), 0,
IF($G307&gt;0,INDEX($O$4:$Z$323,$G307,V$2),0)+IF($H307&gt;0,INDEX($O$4:$Z$323,$H307,V$2),0)+IF($I307&gt;0,INDEX($O$4:$Z$323,$I307,V$2),0)+IF($J307&gt;0,INDEX($O$4:$Z$323,$J307,V$2),0)+IF($K307&gt;0,INDEX($O$4:$Z$323,$K307,V$2),0)+IF($L307&gt;0,INDEX($O$4:$Z$323,$L307,V$2),0))</f>
        <v>0</v>
      </c>
      <c r="AI307" s="259">
        <f>IF(AND(NOT(_incrementaisPassadas),
      OR(
       AND(_semanaAtual&gt;Prevs!L$6,_tipo="Semanal"),
       AND(_mes&gt;AI$2,_tipo="Mensal")
      )), 0,
IF($G307&gt;0,INDEX($O$4:$Z$323,$G307,W$2),0)+IF($H307&gt;0,INDEX($O$4:$Z$323,$H307,W$2),0)+IF($I307&gt;0,INDEX($O$4:$Z$323,$I307,W$2),0)+IF($J307&gt;0,INDEX($O$4:$Z$323,$J307,W$2),0)+IF($K307&gt;0,INDEX($O$4:$Z$323,$K307,W$2),0)+IF($L307&gt;0,INDEX($O$4:$Z$323,$L307,W$2),0))</f>
        <v>0</v>
      </c>
      <c r="AJ307" s="259">
        <f>IF(AND(NOT(_incrementaisPassadas),
      OR(
       AND(_semanaAtual&gt;Prevs!M$6,_tipo="Semanal"),
       AND(_mes&gt;AJ$2,_tipo="Mensal")
      )), 0,
IF($G307&gt;0,INDEX($O$4:$Z$323,$G307,X$2),0)+IF($H307&gt;0,INDEX($O$4:$Z$323,$H307,X$2),0)+IF($I307&gt;0,INDEX($O$4:$Z$323,$I307,X$2),0)+IF($J307&gt;0,INDEX($O$4:$Z$323,$J307,X$2),0)+IF($K307&gt;0,INDEX($O$4:$Z$323,$K307,X$2),0)+IF($L307&gt;0,INDEX($O$4:$Z$323,$L307,X$2),0))</f>
        <v>0</v>
      </c>
      <c r="AK307" s="259">
        <f>IF(AND(NOT(_incrementaisPassadas),
      OR(
       AND(_semanaAtual&gt;Prevs!N$6,_tipo="Semanal"),
       AND(_mes&gt;AK$2,_tipo="Mensal")
      )), 0,
IF($G307&gt;0,INDEX($O$4:$Z$323,$G307,Y$2),0)+IF($H307&gt;0,INDEX($O$4:$Z$323,$H307,Y$2),0)+IF($I307&gt;0,INDEX($O$4:$Z$323,$I307,Y$2),0)+IF($J307&gt;0,INDEX($O$4:$Z$323,$J307,Y$2),0)+IF($K307&gt;0,INDEX($O$4:$Z$323,$K307,Y$2),0)+IF($L307&gt;0,INDEX($O$4:$Z$323,$L307,Y$2),0))</f>
        <v>0</v>
      </c>
      <c r="AL307" s="259">
        <f>IF(AND(NOT(_incrementaisPassadas),
      OR(
       AND(_semanaAtual&gt;Prevs!O$6,_tipo="Semanal"),
       AND(_mes&gt;AL$2,_tipo="Mensal")
      )), 0,
IF($G307&gt;0,INDEX($O$4:$Z$323,$G307,Z$2),0)+IF($H307&gt;0,INDEX($O$4:$Z$323,$H307,Z$2),0)+IF($I307&gt;0,INDEX($O$4:$Z$323,$I307,Z$2),0)+IF($J307&gt;0,INDEX($O$4:$Z$323,$J307,Z$2),0)+IF($K307&gt;0,INDEX($O$4:$Z$323,$K307,Z$2),0)+IF($L307&gt;0,INDEX($O$4:$Z$323,$L307,Z$2),0))</f>
        <v>0</v>
      </c>
      <c r="AM307" s="186">
        <f t="shared" si="48"/>
        <v>3</v>
      </c>
      <c r="AN307">
        <f t="shared" si="49"/>
        <v>4</v>
      </c>
      <c r="AO307">
        <f t="shared" si="50"/>
        <v>2</v>
      </c>
      <c r="AP307">
        <f t="shared" si="51"/>
        <v>0</v>
      </c>
      <c r="AQ307">
        <f t="shared" si="52"/>
        <v>0</v>
      </c>
      <c r="AR307">
        <f t="shared" si="53"/>
        <v>0</v>
      </c>
      <c r="AS307">
        <f t="shared" si="54"/>
        <v>0</v>
      </c>
      <c r="AT307">
        <f t="shared" si="55"/>
        <v>0</v>
      </c>
      <c r="AU307">
        <f t="shared" si="56"/>
        <v>0</v>
      </c>
      <c r="AV307">
        <f t="shared" si="57"/>
        <v>0</v>
      </c>
      <c r="AW307">
        <f t="shared" si="58"/>
        <v>0</v>
      </c>
      <c r="AX307">
        <f t="shared" si="59"/>
        <v>1</v>
      </c>
      <c r="AY307" s="186">
        <f>AY318-AY319</f>
        <v>0</v>
      </c>
    </row>
    <row r="308" spans="1:60" hidden="1" x14ac:dyDescent="0.25">
      <c r="A308" s="113">
        <v>305</v>
      </c>
      <c r="B308" s="176"/>
      <c r="C308" s="113">
        <v>0</v>
      </c>
      <c r="D308" s="113">
        <v>0</v>
      </c>
      <c r="E308" s="113" t="s">
        <v>686</v>
      </c>
      <c r="F308" s="113" t="s">
        <v>686</v>
      </c>
      <c r="N308" s="113">
        <f>MATCH(A308,Entrada!$A$53:$A$372,0)</f>
        <v>305</v>
      </c>
      <c r="O308">
        <f>IF(NOT(ISNA($N308)),INDEX(Entrada!$C$53:$N$372,$N308,O$2),0)</f>
        <v>0</v>
      </c>
      <c r="P308">
        <f>IF(NOT(ISNA($N308)),INDEX(Entrada!$C$53:$N$372,$N308,P$2),0)</f>
        <v>0</v>
      </c>
      <c r="Q308">
        <f>IF(NOT(ISNA($N308)),INDEX(Entrada!$C$53:$N$372,$N308,Q$2),0)</f>
        <v>0</v>
      </c>
      <c r="R308">
        <f>IF(NOT(ISNA($N308)),INDEX(Entrada!$C$53:$N$372,$N308,R$2),0)</f>
        <v>0</v>
      </c>
      <c r="S308">
        <f>IF(NOT(ISNA($N308)),INDEX(Entrada!$C$53:$N$372,$N308,S$2),0)</f>
        <v>0</v>
      </c>
      <c r="T308">
        <f>IF(NOT(ISNA($N308)),INDEX(Entrada!$C$53:$N$372,$N308,T$2),0)</f>
        <v>0</v>
      </c>
      <c r="U308">
        <f>IF(NOT(ISNA($N308)),INDEX(Entrada!$C$53:$N$372,$N308,U$2),0)</f>
        <v>0</v>
      </c>
      <c r="V308" s="192">
        <f>IF(NOT(ISNA($N308)),INDEX(Entrada!$C$53:$N$372,$N308,V$2),0)</f>
        <v>0</v>
      </c>
      <c r="W308" s="192">
        <f>IF(NOT(ISNA($N308)),INDEX(Entrada!$C$53:$N$372,$N308,W$2),0)</f>
        <v>0</v>
      </c>
      <c r="X308" s="192">
        <f>IF(NOT(ISNA($N308)),INDEX(Entrada!$C$53:$N$372,$N308,X$2),0)</f>
        <v>0</v>
      </c>
      <c r="Y308" s="192">
        <f>IF(NOT(ISNA($N308)),INDEX(Entrada!$C$53:$N$372,$N308,Y$2),0)</f>
        <v>0</v>
      </c>
      <c r="Z308" s="192">
        <f>IF(NOT(ISNA($N308)),INDEX(Entrada!$C$53:$N$372,$N308,Z$2),0)</f>
        <v>0</v>
      </c>
      <c r="AA308" s="259">
        <f>IF(AND(NOT(_incrementaisPassadas),
      OR(
       AND(_semanaAtual&gt;Prevs!D$6,_tipo="Semanal"),
       AND(_mes&gt;AA$2,_tipo="Mensal")
      )), 0,
IF($G308&gt;0,INDEX($O$4:$Z$323,$G308,O$2),0)+IF($H308&gt;0,INDEX($O$4:$Z$323,$H308,O$2),0)+IF($I308&gt;0,INDEX($O$4:$Z$323,$I308,O$2),0)+IF($J308&gt;0,INDEX($O$4:$Z$323,$J308,O$2),0)+IF($K308&gt;0,INDEX($O$4:$Z$323,$K308,O$2),0)+IF($L308&gt;0,INDEX($O$4:$Z$323,$L308,O$2),0))</f>
        <v>0</v>
      </c>
      <c r="AB308" s="259">
        <f>IF(AND(NOT(_incrementaisPassadas),
      OR(
       AND(_semanaAtual&gt;Prevs!E$6,_tipo="Semanal"),
       AND(_mes&gt;AB$2,_tipo="Mensal")
      )), 0,
IF($G308&gt;0,INDEX($O$4:$Z$323,$G308,P$2),0)+IF($H308&gt;0,INDEX($O$4:$Z$323,$H308,P$2),0)+IF($I308&gt;0,INDEX($O$4:$Z$323,$I308,P$2),0)+IF($J308&gt;0,INDEX($O$4:$Z$323,$J308,P$2),0)+IF($K308&gt;0,INDEX($O$4:$Z$323,$K308,P$2),0)+IF($L308&gt;0,INDEX($O$4:$Z$323,$L308,P$2),0))</f>
        <v>0</v>
      </c>
      <c r="AC308" s="259">
        <f>IF(AND(NOT(_incrementaisPassadas),
      OR(
       AND(_semanaAtual&gt;Prevs!F$6,_tipo="Semanal"),
       AND(_mes&gt;AC$2,_tipo="Mensal")
      )), 0,
IF($G308&gt;0,INDEX($O$4:$Z$323,$G308,Q$2),0)+IF($H308&gt;0,INDEX($O$4:$Z$323,$H308,Q$2),0)+IF($I308&gt;0,INDEX($O$4:$Z$323,$I308,Q$2),0)+IF($J308&gt;0,INDEX($O$4:$Z$323,$J308,Q$2),0)+IF($K308&gt;0,INDEX($O$4:$Z$323,$K308,Q$2),0)+IF($L308&gt;0,INDEX($O$4:$Z$323,$L308,Q$2),0))</f>
        <v>0</v>
      </c>
      <c r="AD308" s="259">
        <f>IF(AND(NOT(_incrementaisPassadas),
      OR(
       AND(_semanaAtual&gt;Prevs!G$6,_tipo="Semanal"),
       AND(_mes&gt;AD$2,_tipo="Mensal")
      )), 0,
IF($G308&gt;0,INDEX($O$4:$Z$323,$G308,R$2),0)+IF($H308&gt;0,INDEX($O$4:$Z$323,$H308,R$2),0)+IF($I308&gt;0,INDEX($O$4:$Z$323,$I308,R$2),0)+IF($J308&gt;0,INDEX($O$4:$Z$323,$J308,R$2),0)+IF($K308&gt;0,INDEX($O$4:$Z$323,$K308,R$2),0)+IF($L308&gt;0,INDEX($O$4:$Z$323,$L308,R$2),0))</f>
        <v>0</v>
      </c>
      <c r="AE308" s="259">
        <f>IF(AND(NOT(_incrementaisPassadas),
      OR(
       AND(_semanaAtual&gt;Prevs!H$6,_tipo="Semanal"),
       AND(_mes&gt;AE$2,_tipo="Mensal")
      )), 0,
IF($G308&gt;0,INDEX($O$4:$Z$323,$G308,S$2),0)+IF($H308&gt;0,INDEX($O$4:$Z$323,$H308,S$2),0)+IF($I308&gt;0,INDEX($O$4:$Z$323,$I308,S$2),0)+IF($J308&gt;0,INDEX($O$4:$Z$323,$J308,S$2),0)+IF($K308&gt;0,INDEX($O$4:$Z$323,$K308,S$2),0)+IF($L308&gt;0,INDEX($O$4:$Z$323,$L308,S$2),0))</f>
        <v>0</v>
      </c>
      <c r="AF308" s="259">
        <f>IF(AND(NOT(_incrementaisPassadas),
      OR(
       AND(_semanaAtual&gt;Prevs!I$6,_tipo="Semanal"),
       AND(_mes&gt;AF$2,_tipo="Mensal")
      )), 0,
IF($G308&gt;0,INDEX($O$4:$Z$323,$G308,T$2),0)+IF($H308&gt;0,INDEX($O$4:$Z$323,$H308,T$2),0)+IF($I308&gt;0,INDEX($O$4:$Z$323,$I308,T$2),0)+IF($J308&gt;0,INDEX($O$4:$Z$323,$J308,T$2),0)+IF($K308&gt;0,INDEX($O$4:$Z$323,$K308,T$2),0)+IF($L308&gt;0,INDEX($O$4:$Z$323,$L308,T$2),0))</f>
        <v>0</v>
      </c>
      <c r="AG308" s="259">
        <f>IF(AND(NOT(_incrementaisPassadas),
      OR(
       AND(_semanaAtual&gt;Prevs!J$6,_tipo="Semanal"),
       AND(_mes&gt;AG$2,_tipo="Mensal")
      )), 0,
IF($G308&gt;0,INDEX($O$4:$Z$323,$G308,U$2),0)+IF($H308&gt;0,INDEX($O$4:$Z$323,$H308,U$2),0)+IF($I308&gt;0,INDEX($O$4:$Z$323,$I308,U$2),0)+IF($J308&gt;0,INDEX($O$4:$Z$323,$J308,U$2),0)+IF($K308&gt;0,INDEX($O$4:$Z$323,$K308,U$2),0)+IF($L308&gt;0,INDEX($O$4:$Z$323,$L308,U$2),0))</f>
        <v>0</v>
      </c>
      <c r="AH308" s="259">
        <f>IF(AND(NOT(_incrementaisPassadas),
      OR(
       AND(_semanaAtual&gt;Prevs!K$6,_tipo="Semanal"),
       AND(_mes&gt;AH$2,_tipo="Mensal")
      )), 0,
IF($G308&gt;0,INDEX($O$4:$Z$323,$G308,V$2),0)+IF($H308&gt;0,INDEX($O$4:$Z$323,$H308,V$2),0)+IF($I308&gt;0,INDEX($O$4:$Z$323,$I308,V$2),0)+IF($J308&gt;0,INDEX($O$4:$Z$323,$J308,V$2),0)+IF($K308&gt;0,INDEX($O$4:$Z$323,$K308,V$2),0)+IF($L308&gt;0,INDEX($O$4:$Z$323,$L308,V$2),0))</f>
        <v>0</v>
      </c>
      <c r="AI308" s="259">
        <f>IF(AND(NOT(_incrementaisPassadas),
      OR(
       AND(_semanaAtual&gt;Prevs!L$6,_tipo="Semanal"),
       AND(_mes&gt;AI$2,_tipo="Mensal")
      )), 0,
IF($G308&gt;0,INDEX($O$4:$Z$323,$G308,W$2),0)+IF($H308&gt;0,INDEX($O$4:$Z$323,$H308,W$2),0)+IF($I308&gt;0,INDEX($O$4:$Z$323,$I308,W$2),0)+IF($J308&gt;0,INDEX($O$4:$Z$323,$J308,W$2),0)+IF($K308&gt;0,INDEX($O$4:$Z$323,$K308,W$2),0)+IF($L308&gt;0,INDEX($O$4:$Z$323,$L308,W$2),0))</f>
        <v>0</v>
      </c>
      <c r="AJ308" s="259">
        <f>IF(AND(NOT(_incrementaisPassadas),
      OR(
       AND(_semanaAtual&gt;Prevs!M$6,_tipo="Semanal"),
       AND(_mes&gt;AJ$2,_tipo="Mensal")
      )), 0,
IF($G308&gt;0,INDEX($O$4:$Z$323,$G308,X$2),0)+IF($H308&gt;0,INDEX($O$4:$Z$323,$H308,X$2),0)+IF($I308&gt;0,INDEX($O$4:$Z$323,$I308,X$2),0)+IF($J308&gt;0,INDEX($O$4:$Z$323,$J308,X$2),0)+IF($K308&gt;0,INDEX($O$4:$Z$323,$K308,X$2),0)+IF($L308&gt;0,INDEX($O$4:$Z$323,$L308,X$2),0))</f>
        <v>0</v>
      </c>
      <c r="AK308" s="259">
        <f>IF(AND(NOT(_incrementaisPassadas),
      OR(
       AND(_semanaAtual&gt;Prevs!N$6,_tipo="Semanal"),
       AND(_mes&gt;AK$2,_tipo="Mensal")
      )), 0,
IF($G308&gt;0,INDEX($O$4:$Z$323,$G308,Y$2),0)+IF($H308&gt;0,INDEX($O$4:$Z$323,$H308,Y$2),0)+IF($I308&gt;0,INDEX($O$4:$Z$323,$I308,Y$2),0)+IF($J308&gt;0,INDEX($O$4:$Z$323,$J308,Y$2),0)+IF($K308&gt;0,INDEX($O$4:$Z$323,$K308,Y$2),0)+IF($L308&gt;0,INDEX($O$4:$Z$323,$L308,Y$2),0))</f>
        <v>0</v>
      </c>
      <c r="AL308" s="259">
        <f>IF(AND(NOT(_incrementaisPassadas),
      OR(
       AND(_semanaAtual&gt;Prevs!O$6,_tipo="Semanal"),
       AND(_mes&gt;AL$2,_tipo="Mensal")
      )), 0,
IF($G308&gt;0,INDEX($O$4:$Z$323,$G308,Z$2),0)+IF($H308&gt;0,INDEX($O$4:$Z$323,$H308,Z$2),0)+IF($I308&gt;0,INDEX($O$4:$Z$323,$I308,Z$2),0)+IF($J308&gt;0,INDEX($O$4:$Z$323,$J308,Z$2),0)+IF($K308&gt;0,INDEX($O$4:$Z$323,$K308,Z$2),0)+IF($L308&gt;0,INDEX($O$4:$Z$323,$L308,Z$2),0))</f>
        <v>0</v>
      </c>
      <c r="AM308" s="113">
        <f t="shared" si="48"/>
        <v>0</v>
      </c>
      <c r="AN308">
        <f t="shared" si="49"/>
        <v>0</v>
      </c>
      <c r="AO308">
        <f t="shared" si="50"/>
        <v>0</v>
      </c>
      <c r="AP308">
        <f t="shared" si="51"/>
        <v>0</v>
      </c>
      <c r="AQ308">
        <f t="shared" si="52"/>
        <v>0</v>
      </c>
      <c r="AR308">
        <f t="shared" si="53"/>
        <v>0</v>
      </c>
      <c r="AS308">
        <f t="shared" si="54"/>
        <v>0</v>
      </c>
      <c r="AT308">
        <f t="shared" si="55"/>
        <v>0</v>
      </c>
      <c r="AU308">
        <f t="shared" si="56"/>
        <v>0</v>
      </c>
      <c r="AV308">
        <f t="shared" si="57"/>
        <v>0</v>
      </c>
      <c r="AW308">
        <f t="shared" si="58"/>
        <v>0</v>
      </c>
      <c r="AX308">
        <f t="shared" si="59"/>
        <v>0</v>
      </c>
    </row>
    <row r="309" spans="1:60" hidden="1" x14ac:dyDescent="0.25">
      <c r="A309" s="113">
        <v>306</v>
      </c>
      <c r="B309" s="176" t="s">
        <v>270</v>
      </c>
      <c r="C309" s="113">
        <v>1931</v>
      </c>
      <c r="D309" s="113">
        <v>2013</v>
      </c>
      <c r="E309" s="177" t="s">
        <v>686</v>
      </c>
      <c r="F309" s="177" t="s">
        <v>686</v>
      </c>
      <c r="G309" s="186"/>
      <c r="H309" s="333"/>
      <c r="N309" s="113">
        <f>MATCH(A309,Entrada!$A$53:$A$372,0)</f>
        <v>306</v>
      </c>
      <c r="O309">
        <f>IF(NOT(ISNA($N309)),INDEX(Entrada!$C$53:$N$372,$N309,O$2),0)</f>
        <v>188</v>
      </c>
      <c r="P309">
        <f>IF(NOT(ISNA($N309)),INDEX(Entrada!$C$53:$N$372,$N309,P$2),0)</f>
        <v>188</v>
      </c>
      <c r="Q309">
        <f>IF(NOT(ISNA($N309)),INDEX(Entrada!$C$53:$N$372,$N309,Q$2),0)</f>
        <v>189</v>
      </c>
      <c r="R309">
        <f>IF(NOT(ISNA($N309)),INDEX(Entrada!$C$53:$N$372,$N309,R$2),0)</f>
        <v>183</v>
      </c>
      <c r="S309">
        <f>IF(NOT(ISNA($N309)),INDEX(Entrada!$C$53:$N$372,$N309,S$2),0)</f>
        <v>161</v>
      </c>
      <c r="T309">
        <f>IF(NOT(ISNA($N309)),INDEX(Entrada!$C$53:$N$372,$N309,T$2),0)</f>
        <v>139</v>
      </c>
      <c r="U309" s="186">
        <f>IF(NOT(ISNA($N309)),INDEX(Entrada!$C$53:$N$372,$N309,U$2),0)</f>
        <v>120</v>
      </c>
      <c r="V309" s="192">
        <f>IF(NOT(ISNA($N309)),INDEX(Entrada!$C$53:$N$372,$N309,V$2),0)</f>
        <v>104</v>
      </c>
      <c r="W309" s="192">
        <f>IF(NOT(ISNA($N309)),INDEX(Entrada!$C$53:$N$372,$N309,W$2),0)</f>
        <v>106</v>
      </c>
      <c r="X309" s="192">
        <f>IF(NOT(ISNA($N309)),INDEX(Entrada!$C$53:$N$372,$N309,X$2),0)</f>
        <v>125</v>
      </c>
      <c r="Y309" s="192">
        <f>IF(NOT(ISNA($N309)),INDEX(Entrada!$C$53:$N$372,$N309,Y$2),0)</f>
        <v>156</v>
      </c>
      <c r="Z309" s="192">
        <f>IF(NOT(ISNA($N309)),INDEX(Entrada!$C$53:$N$372,$N309,Z$2),0)</f>
        <v>182</v>
      </c>
      <c r="AA309" s="259">
        <f>IF(AND(NOT(_incrementaisPassadas),
      OR(
       AND(_semanaAtual&gt;Prevs!D$6,_tipo="Semanal"),
       AND(_mes&gt;AA$2,_tipo="Mensal")
      )), 0,
IF($G309&gt;0,INDEX($O$4:$Z$323,$G309,O$2),0)+IF($H309&gt;0,INDEX($O$4:$Z$323,$H309,O$2),0)+IF($I309&gt;0,INDEX($O$4:$Z$323,$I309,O$2),0)+IF($J309&gt;0,INDEX($O$4:$Z$323,$J309,O$2),0)+IF($K309&gt;0,INDEX($O$4:$Z$323,$K309,O$2),0)+IF($L309&gt;0,INDEX($O$4:$Z$323,$L309,O$2),0))</f>
        <v>0</v>
      </c>
      <c r="AB309" s="259">
        <f>IF(AND(NOT(_incrementaisPassadas),
      OR(
       AND(_semanaAtual&gt;Prevs!E$6,_tipo="Semanal"),
       AND(_mes&gt;AB$2,_tipo="Mensal")
      )), 0,
IF($G309&gt;0,INDEX($O$4:$Z$323,$G309,P$2),0)+IF($H309&gt;0,INDEX($O$4:$Z$323,$H309,P$2),0)+IF($I309&gt;0,INDEX($O$4:$Z$323,$I309,P$2),0)+IF($J309&gt;0,INDEX($O$4:$Z$323,$J309,P$2),0)+IF($K309&gt;0,INDEX($O$4:$Z$323,$K309,P$2),0)+IF($L309&gt;0,INDEX($O$4:$Z$323,$L309,P$2),0))</f>
        <v>0</v>
      </c>
      <c r="AC309" s="259">
        <f>IF(AND(NOT(_incrementaisPassadas),
      OR(
       AND(_semanaAtual&gt;Prevs!F$6,_tipo="Semanal"),
       AND(_mes&gt;AC$2,_tipo="Mensal")
      )), 0,
IF($G309&gt;0,INDEX($O$4:$Z$323,$G309,Q$2),0)+IF($H309&gt;0,INDEX($O$4:$Z$323,$H309,Q$2),0)+IF($I309&gt;0,INDEX($O$4:$Z$323,$I309,Q$2),0)+IF($J309&gt;0,INDEX($O$4:$Z$323,$J309,Q$2),0)+IF($K309&gt;0,INDEX($O$4:$Z$323,$K309,Q$2),0)+IF($L309&gt;0,INDEX($O$4:$Z$323,$L309,Q$2),0))</f>
        <v>0</v>
      </c>
      <c r="AD309" s="259">
        <f>IF(AND(NOT(_incrementaisPassadas),
      OR(
       AND(_semanaAtual&gt;Prevs!G$6,_tipo="Semanal"),
       AND(_mes&gt;AD$2,_tipo="Mensal")
      )), 0,
IF($G309&gt;0,INDEX($O$4:$Z$323,$G309,R$2),0)+IF($H309&gt;0,INDEX($O$4:$Z$323,$H309,R$2),0)+IF($I309&gt;0,INDEX($O$4:$Z$323,$I309,R$2),0)+IF($J309&gt;0,INDEX($O$4:$Z$323,$J309,R$2),0)+IF($K309&gt;0,INDEX($O$4:$Z$323,$K309,R$2),0)+IF($L309&gt;0,INDEX($O$4:$Z$323,$L309,R$2),0))</f>
        <v>0</v>
      </c>
      <c r="AE309" s="259">
        <f>IF(AND(NOT(_incrementaisPassadas),
      OR(
       AND(_semanaAtual&gt;Prevs!H$6,_tipo="Semanal"),
       AND(_mes&gt;AE$2,_tipo="Mensal")
      )), 0,
IF($G309&gt;0,INDEX($O$4:$Z$323,$G309,S$2),0)+IF($H309&gt;0,INDEX($O$4:$Z$323,$H309,S$2),0)+IF($I309&gt;0,INDEX($O$4:$Z$323,$I309,S$2),0)+IF($J309&gt;0,INDEX($O$4:$Z$323,$J309,S$2),0)+IF($K309&gt;0,INDEX($O$4:$Z$323,$K309,S$2),0)+IF($L309&gt;0,INDEX($O$4:$Z$323,$L309,S$2),0))</f>
        <v>0</v>
      </c>
      <c r="AF309" s="259">
        <f>IF(AND(NOT(_incrementaisPassadas),
      OR(
       AND(_semanaAtual&gt;Prevs!I$6,_tipo="Semanal"),
       AND(_mes&gt;AF$2,_tipo="Mensal")
      )), 0,
IF($G309&gt;0,INDEX($O$4:$Z$323,$G309,T$2),0)+IF($H309&gt;0,INDEX($O$4:$Z$323,$H309,T$2),0)+IF($I309&gt;0,INDEX($O$4:$Z$323,$I309,T$2),0)+IF($J309&gt;0,INDEX($O$4:$Z$323,$J309,T$2),0)+IF($K309&gt;0,INDEX($O$4:$Z$323,$K309,T$2),0)+IF($L309&gt;0,INDEX($O$4:$Z$323,$L309,T$2),0))</f>
        <v>0</v>
      </c>
      <c r="AG309" s="259">
        <f>IF(AND(NOT(_incrementaisPassadas),
      OR(
       AND(_semanaAtual&gt;Prevs!J$6,_tipo="Semanal"),
       AND(_mes&gt;AG$2,_tipo="Mensal")
      )), 0,
IF($G309&gt;0,INDEX($O$4:$Z$323,$G309,U$2),0)+IF($H309&gt;0,INDEX($O$4:$Z$323,$H309,U$2),0)+IF($I309&gt;0,INDEX($O$4:$Z$323,$I309,U$2),0)+IF($J309&gt;0,INDEX($O$4:$Z$323,$J309,U$2),0)+IF($K309&gt;0,INDEX($O$4:$Z$323,$K309,U$2),0)+IF($L309&gt;0,INDEX($O$4:$Z$323,$L309,U$2),0))</f>
        <v>0</v>
      </c>
      <c r="AH309" s="259">
        <f>IF(AND(NOT(_incrementaisPassadas),
      OR(
       AND(_semanaAtual&gt;Prevs!K$6,_tipo="Semanal"),
       AND(_mes&gt;AH$2,_tipo="Mensal")
      )), 0,
IF($G309&gt;0,INDEX($O$4:$Z$323,$G309,V$2),0)+IF($H309&gt;0,INDEX($O$4:$Z$323,$H309,V$2),0)+IF($I309&gt;0,INDEX($O$4:$Z$323,$I309,V$2),0)+IF($J309&gt;0,INDEX($O$4:$Z$323,$J309,V$2),0)+IF($K309&gt;0,INDEX($O$4:$Z$323,$K309,V$2),0)+IF($L309&gt;0,INDEX($O$4:$Z$323,$L309,V$2),0))</f>
        <v>0</v>
      </c>
      <c r="AI309" s="259">
        <f>IF(AND(NOT(_incrementaisPassadas),
      OR(
       AND(_semanaAtual&gt;Prevs!L$6,_tipo="Semanal"),
       AND(_mes&gt;AI$2,_tipo="Mensal")
      )), 0,
IF($G309&gt;0,INDEX($O$4:$Z$323,$G309,W$2),0)+IF($H309&gt;0,INDEX($O$4:$Z$323,$H309,W$2),0)+IF($I309&gt;0,INDEX($O$4:$Z$323,$I309,W$2),0)+IF($J309&gt;0,INDEX($O$4:$Z$323,$J309,W$2),0)+IF($K309&gt;0,INDEX($O$4:$Z$323,$K309,W$2),0)+IF($L309&gt;0,INDEX($O$4:$Z$323,$L309,W$2),0))</f>
        <v>0</v>
      </c>
      <c r="AJ309" s="259">
        <f>IF(AND(NOT(_incrementaisPassadas),
      OR(
       AND(_semanaAtual&gt;Prevs!M$6,_tipo="Semanal"),
       AND(_mes&gt;AJ$2,_tipo="Mensal")
      )), 0,
IF($G309&gt;0,INDEX($O$4:$Z$323,$G309,X$2),0)+IF($H309&gt;0,INDEX($O$4:$Z$323,$H309,X$2),0)+IF($I309&gt;0,INDEX($O$4:$Z$323,$I309,X$2),0)+IF($J309&gt;0,INDEX($O$4:$Z$323,$J309,X$2),0)+IF($K309&gt;0,INDEX($O$4:$Z$323,$K309,X$2),0)+IF($L309&gt;0,INDEX($O$4:$Z$323,$L309,X$2),0))</f>
        <v>0</v>
      </c>
      <c r="AK309" s="259">
        <f>IF(AND(NOT(_incrementaisPassadas),
      OR(
       AND(_semanaAtual&gt;Prevs!N$6,_tipo="Semanal"),
       AND(_mes&gt;AK$2,_tipo="Mensal")
      )), 0,
IF($G309&gt;0,INDEX($O$4:$Z$323,$G309,Y$2),0)+IF($H309&gt;0,INDEX($O$4:$Z$323,$H309,Y$2),0)+IF($I309&gt;0,INDEX($O$4:$Z$323,$I309,Y$2),0)+IF($J309&gt;0,INDEX($O$4:$Z$323,$J309,Y$2),0)+IF($K309&gt;0,INDEX($O$4:$Z$323,$K309,Y$2),0)+IF($L309&gt;0,INDEX($O$4:$Z$323,$L309,Y$2),0))</f>
        <v>0</v>
      </c>
      <c r="AL309" s="259">
        <f>IF(AND(NOT(_incrementaisPassadas),
      OR(
       AND(_semanaAtual&gt;Prevs!O$6,_tipo="Semanal"),
       AND(_mes&gt;AL$2,_tipo="Mensal")
      )), 0,
IF($G309&gt;0,INDEX($O$4:$Z$323,$G309,Z$2),0)+IF($H309&gt;0,INDEX($O$4:$Z$323,$H309,Z$2),0)+IF($I309&gt;0,INDEX($O$4:$Z$323,$I309,Z$2),0)+IF($J309&gt;0,INDEX($O$4:$Z$323,$J309,Z$2),0)+IF($K309&gt;0,INDEX($O$4:$Z$323,$K309,Z$2),0)+IF($L309&gt;0,INDEX($O$4:$Z$323,$L309,Z$2),0))</f>
        <v>0</v>
      </c>
      <c r="AM309" s="186">
        <f t="shared" si="48"/>
        <v>188</v>
      </c>
      <c r="AN309">
        <f t="shared" si="49"/>
        <v>188</v>
      </c>
      <c r="AO309">
        <f t="shared" si="50"/>
        <v>189</v>
      </c>
      <c r="AP309">
        <f t="shared" si="51"/>
        <v>183</v>
      </c>
      <c r="AQ309">
        <f t="shared" si="52"/>
        <v>161</v>
      </c>
      <c r="AR309">
        <f t="shared" si="53"/>
        <v>139</v>
      </c>
      <c r="AS309">
        <f t="shared" si="54"/>
        <v>120</v>
      </c>
      <c r="AT309">
        <f t="shared" si="55"/>
        <v>104</v>
      </c>
      <c r="AU309">
        <f t="shared" si="56"/>
        <v>106</v>
      </c>
      <c r="AV309">
        <f t="shared" si="57"/>
        <v>125</v>
      </c>
      <c r="AW309">
        <f t="shared" si="58"/>
        <v>156</v>
      </c>
      <c r="AX309">
        <f t="shared" si="59"/>
        <v>182</v>
      </c>
      <c r="AY309" s="186">
        <f>AY306+AY134</f>
        <v>25</v>
      </c>
    </row>
    <row r="310" spans="1:60" hidden="1" x14ac:dyDescent="0.25">
      <c r="A310" s="113">
        <v>307</v>
      </c>
      <c r="B310" s="176"/>
      <c r="C310" s="113">
        <v>0</v>
      </c>
      <c r="D310" s="113">
        <v>0</v>
      </c>
      <c r="E310" s="113" t="s">
        <v>686</v>
      </c>
      <c r="F310" s="113" t="s">
        <v>686</v>
      </c>
      <c r="N310" s="113">
        <f>MATCH(A310,Entrada!$A$53:$A$372,0)</f>
        <v>307</v>
      </c>
      <c r="O310">
        <f>IF(NOT(ISNA($N310)),INDEX(Entrada!$C$53:$N$372,$N310,O$2),0)</f>
        <v>0</v>
      </c>
      <c r="P310">
        <f>IF(NOT(ISNA($N310)),INDEX(Entrada!$C$53:$N$372,$N310,P$2),0)</f>
        <v>0</v>
      </c>
      <c r="Q310">
        <f>IF(NOT(ISNA($N310)),INDEX(Entrada!$C$53:$N$372,$N310,Q$2),0)</f>
        <v>0</v>
      </c>
      <c r="R310">
        <f>IF(NOT(ISNA($N310)),INDEX(Entrada!$C$53:$N$372,$N310,R$2),0)</f>
        <v>0</v>
      </c>
      <c r="S310">
        <f>IF(NOT(ISNA($N310)),INDEX(Entrada!$C$53:$N$372,$N310,S$2),0)</f>
        <v>0</v>
      </c>
      <c r="T310">
        <f>IF(NOT(ISNA($N310)),INDEX(Entrada!$C$53:$N$372,$N310,T$2),0)</f>
        <v>0</v>
      </c>
      <c r="U310">
        <f>IF(NOT(ISNA($N310)),INDEX(Entrada!$C$53:$N$372,$N310,U$2),0)</f>
        <v>0</v>
      </c>
      <c r="V310" s="192">
        <f>IF(NOT(ISNA($N310)),INDEX(Entrada!$C$53:$N$372,$N310,V$2),0)</f>
        <v>0</v>
      </c>
      <c r="W310" s="192">
        <f>IF(NOT(ISNA($N310)),INDEX(Entrada!$C$53:$N$372,$N310,W$2),0)</f>
        <v>0</v>
      </c>
      <c r="X310" s="192">
        <f>IF(NOT(ISNA($N310)),INDEX(Entrada!$C$53:$N$372,$N310,X$2),0)</f>
        <v>0</v>
      </c>
      <c r="Y310" s="192">
        <f>IF(NOT(ISNA($N310)),INDEX(Entrada!$C$53:$N$372,$N310,Y$2),0)</f>
        <v>0</v>
      </c>
      <c r="Z310" s="192">
        <f>IF(NOT(ISNA($N310)),INDEX(Entrada!$C$53:$N$372,$N310,Z$2),0)</f>
        <v>0</v>
      </c>
      <c r="AA310" s="259">
        <f>IF(AND(NOT(_incrementaisPassadas),
      OR(
       AND(_semanaAtual&gt;Prevs!D$6,_tipo="Semanal"),
       AND(_mes&gt;AA$2,_tipo="Mensal")
      )), 0,
IF($G310&gt;0,INDEX($O$4:$Z$323,$G310,O$2),0)+IF($H310&gt;0,INDEX($O$4:$Z$323,$H310,O$2),0)+IF($I310&gt;0,INDEX($O$4:$Z$323,$I310,O$2),0)+IF($J310&gt;0,INDEX($O$4:$Z$323,$J310,O$2),0)+IF($K310&gt;0,INDEX($O$4:$Z$323,$K310,O$2),0)+IF($L310&gt;0,INDEX($O$4:$Z$323,$L310,O$2),0))</f>
        <v>0</v>
      </c>
      <c r="AB310" s="259">
        <f>IF(AND(NOT(_incrementaisPassadas),
      OR(
       AND(_semanaAtual&gt;Prevs!E$6,_tipo="Semanal"),
       AND(_mes&gt;AB$2,_tipo="Mensal")
      )), 0,
IF($G310&gt;0,INDEX($O$4:$Z$323,$G310,P$2),0)+IF($H310&gt;0,INDEX($O$4:$Z$323,$H310,P$2),0)+IF($I310&gt;0,INDEX($O$4:$Z$323,$I310,P$2),0)+IF($J310&gt;0,INDEX($O$4:$Z$323,$J310,P$2),0)+IF($K310&gt;0,INDEX($O$4:$Z$323,$K310,P$2),0)+IF($L310&gt;0,INDEX($O$4:$Z$323,$L310,P$2),0))</f>
        <v>0</v>
      </c>
      <c r="AC310" s="259">
        <f>IF(AND(NOT(_incrementaisPassadas),
      OR(
       AND(_semanaAtual&gt;Prevs!F$6,_tipo="Semanal"),
       AND(_mes&gt;AC$2,_tipo="Mensal")
      )), 0,
IF($G310&gt;0,INDEX($O$4:$Z$323,$G310,Q$2),0)+IF($H310&gt;0,INDEX($O$4:$Z$323,$H310,Q$2),0)+IF($I310&gt;0,INDEX($O$4:$Z$323,$I310,Q$2),0)+IF($J310&gt;0,INDEX($O$4:$Z$323,$J310,Q$2),0)+IF($K310&gt;0,INDEX($O$4:$Z$323,$K310,Q$2),0)+IF($L310&gt;0,INDEX($O$4:$Z$323,$L310,Q$2),0))</f>
        <v>0</v>
      </c>
      <c r="AD310" s="259">
        <f>IF(AND(NOT(_incrementaisPassadas),
      OR(
       AND(_semanaAtual&gt;Prevs!G$6,_tipo="Semanal"),
       AND(_mes&gt;AD$2,_tipo="Mensal")
      )), 0,
IF($G310&gt;0,INDEX($O$4:$Z$323,$G310,R$2),0)+IF($H310&gt;0,INDEX($O$4:$Z$323,$H310,R$2),0)+IF($I310&gt;0,INDEX($O$4:$Z$323,$I310,R$2),0)+IF($J310&gt;0,INDEX($O$4:$Z$323,$J310,R$2),0)+IF($K310&gt;0,INDEX($O$4:$Z$323,$K310,R$2),0)+IF($L310&gt;0,INDEX($O$4:$Z$323,$L310,R$2),0))</f>
        <v>0</v>
      </c>
      <c r="AE310" s="259">
        <f>IF(AND(NOT(_incrementaisPassadas),
      OR(
       AND(_semanaAtual&gt;Prevs!H$6,_tipo="Semanal"),
       AND(_mes&gt;AE$2,_tipo="Mensal")
      )), 0,
IF($G310&gt;0,INDEX($O$4:$Z$323,$G310,S$2),0)+IF($H310&gt;0,INDEX($O$4:$Z$323,$H310,S$2),0)+IF($I310&gt;0,INDEX($O$4:$Z$323,$I310,S$2),0)+IF($J310&gt;0,INDEX($O$4:$Z$323,$J310,S$2),0)+IF($K310&gt;0,INDEX($O$4:$Z$323,$K310,S$2),0)+IF($L310&gt;0,INDEX($O$4:$Z$323,$L310,S$2),0))</f>
        <v>0</v>
      </c>
      <c r="AF310" s="259">
        <f>IF(AND(NOT(_incrementaisPassadas),
      OR(
       AND(_semanaAtual&gt;Prevs!I$6,_tipo="Semanal"),
       AND(_mes&gt;AF$2,_tipo="Mensal")
      )), 0,
IF($G310&gt;0,INDEX($O$4:$Z$323,$G310,T$2),0)+IF($H310&gt;0,INDEX($O$4:$Z$323,$H310,T$2),0)+IF($I310&gt;0,INDEX($O$4:$Z$323,$I310,T$2),0)+IF($J310&gt;0,INDEX($O$4:$Z$323,$J310,T$2),0)+IF($K310&gt;0,INDEX($O$4:$Z$323,$K310,T$2),0)+IF($L310&gt;0,INDEX($O$4:$Z$323,$L310,T$2),0))</f>
        <v>0</v>
      </c>
      <c r="AG310" s="259">
        <f>IF(AND(NOT(_incrementaisPassadas),
      OR(
       AND(_semanaAtual&gt;Prevs!J$6,_tipo="Semanal"),
       AND(_mes&gt;AG$2,_tipo="Mensal")
      )), 0,
IF($G310&gt;0,INDEX($O$4:$Z$323,$G310,U$2),0)+IF($H310&gt;0,INDEX($O$4:$Z$323,$H310,U$2),0)+IF($I310&gt;0,INDEX($O$4:$Z$323,$I310,U$2),0)+IF($J310&gt;0,INDEX($O$4:$Z$323,$J310,U$2),0)+IF($K310&gt;0,INDEX($O$4:$Z$323,$K310,U$2),0)+IF($L310&gt;0,INDEX($O$4:$Z$323,$L310,U$2),0))</f>
        <v>0</v>
      </c>
      <c r="AH310" s="259">
        <f>IF(AND(NOT(_incrementaisPassadas),
      OR(
       AND(_semanaAtual&gt;Prevs!K$6,_tipo="Semanal"),
       AND(_mes&gt;AH$2,_tipo="Mensal")
      )), 0,
IF($G310&gt;0,INDEX($O$4:$Z$323,$G310,V$2),0)+IF($H310&gt;0,INDEX($O$4:$Z$323,$H310,V$2),0)+IF($I310&gt;0,INDEX($O$4:$Z$323,$I310,V$2),0)+IF($J310&gt;0,INDEX($O$4:$Z$323,$J310,V$2),0)+IF($K310&gt;0,INDEX($O$4:$Z$323,$K310,V$2),0)+IF($L310&gt;0,INDEX($O$4:$Z$323,$L310,V$2),0))</f>
        <v>0</v>
      </c>
      <c r="AI310" s="259">
        <f>IF(AND(NOT(_incrementaisPassadas),
      OR(
       AND(_semanaAtual&gt;Prevs!L$6,_tipo="Semanal"),
       AND(_mes&gt;AI$2,_tipo="Mensal")
      )), 0,
IF($G310&gt;0,INDEX($O$4:$Z$323,$G310,W$2),0)+IF($H310&gt;0,INDEX($O$4:$Z$323,$H310,W$2),0)+IF($I310&gt;0,INDEX($O$4:$Z$323,$I310,W$2),0)+IF($J310&gt;0,INDEX($O$4:$Z$323,$J310,W$2),0)+IF($K310&gt;0,INDEX($O$4:$Z$323,$K310,W$2),0)+IF($L310&gt;0,INDEX($O$4:$Z$323,$L310,W$2),0))</f>
        <v>0</v>
      </c>
      <c r="AJ310" s="259">
        <f>IF(AND(NOT(_incrementaisPassadas),
      OR(
       AND(_semanaAtual&gt;Prevs!M$6,_tipo="Semanal"),
       AND(_mes&gt;AJ$2,_tipo="Mensal")
      )), 0,
IF($G310&gt;0,INDEX($O$4:$Z$323,$G310,X$2),0)+IF($H310&gt;0,INDEX($O$4:$Z$323,$H310,X$2),0)+IF($I310&gt;0,INDEX($O$4:$Z$323,$I310,X$2),0)+IF($J310&gt;0,INDEX($O$4:$Z$323,$J310,X$2),0)+IF($K310&gt;0,INDEX($O$4:$Z$323,$K310,X$2),0)+IF($L310&gt;0,INDEX($O$4:$Z$323,$L310,X$2),0))</f>
        <v>0</v>
      </c>
      <c r="AK310" s="259">
        <f>IF(AND(NOT(_incrementaisPassadas),
      OR(
       AND(_semanaAtual&gt;Prevs!N$6,_tipo="Semanal"),
       AND(_mes&gt;AK$2,_tipo="Mensal")
      )), 0,
IF($G310&gt;0,INDEX($O$4:$Z$323,$G310,Y$2),0)+IF($H310&gt;0,INDEX($O$4:$Z$323,$H310,Y$2),0)+IF($I310&gt;0,INDEX($O$4:$Z$323,$I310,Y$2),0)+IF($J310&gt;0,INDEX($O$4:$Z$323,$J310,Y$2),0)+IF($K310&gt;0,INDEX($O$4:$Z$323,$K310,Y$2),0)+IF($L310&gt;0,INDEX($O$4:$Z$323,$L310,Y$2),0))</f>
        <v>0</v>
      </c>
      <c r="AL310" s="259">
        <f>IF(AND(NOT(_incrementaisPassadas),
      OR(
       AND(_semanaAtual&gt;Prevs!O$6,_tipo="Semanal"),
       AND(_mes&gt;AL$2,_tipo="Mensal")
      )), 0,
IF($G310&gt;0,INDEX($O$4:$Z$323,$G310,Z$2),0)+IF($H310&gt;0,INDEX($O$4:$Z$323,$H310,Z$2),0)+IF($I310&gt;0,INDEX($O$4:$Z$323,$I310,Z$2),0)+IF($J310&gt;0,INDEX($O$4:$Z$323,$J310,Z$2),0)+IF($K310&gt;0,INDEX($O$4:$Z$323,$K310,Z$2),0)+IF($L310&gt;0,INDEX($O$4:$Z$323,$L310,Z$2),0))</f>
        <v>0</v>
      </c>
      <c r="AM310" s="113">
        <f t="shared" si="48"/>
        <v>0</v>
      </c>
      <c r="AN310">
        <f t="shared" si="49"/>
        <v>0</v>
      </c>
      <c r="AO310">
        <f t="shared" si="50"/>
        <v>0</v>
      </c>
      <c r="AP310">
        <f t="shared" si="51"/>
        <v>0</v>
      </c>
      <c r="AQ310">
        <f t="shared" si="52"/>
        <v>0</v>
      </c>
      <c r="AR310">
        <f t="shared" si="53"/>
        <v>0</v>
      </c>
      <c r="AS310">
        <f t="shared" si="54"/>
        <v>0</v>
      </c>
      <c r="AT310">
        <f t="shared" si="55"/>
        <v>0</v>
      </c>
      <c r="AU310">
        <f t="shared" si="56"/>
        <v>0</v>
      </c>
      <c r="AV310">
        <f t="shared" si="57"/>
        <v>0</v>
      </c>
      <c r="AW310">
        <f t="shared" si="58"/>
        <v>0</v>
      </c>
      <c r="AX310">
        <f t="shared" si="59"/>
        <v>0</v>
      </c>
    </row>
    <row r="311" spans="1:60" hidden="1" x14ac:dyDescent="0.25">
      <c r="A311" s="113">
        <v>308</v>
      </c>
      <c r="B311" s="176"/>
      <c r="C311" s="113">
        <v>0</v>
      </c>
      <c r="D311" s="113">
        <v>0</v>
      </c>
      <c r="E311" s="113" t="s">
        <v>686</v>
      </c>
      <c r="F311" s="113" t="s">
        <v>686</v>
      </c>
      <c r="N311" s="113">
        <f>MATCH(A311,Entrada!$A$53:$A$372,0)</f>
        <v>308</v>
      </c>
      <c r="O311">
        <f>IF(NOT(ISNA($N311)),INDEX(Entrada!$C$53:$N$372,$N311,O$2),0)</f>
        <v>0</v>
      </c>
      <c r="P311">
        <f>IF(NOT(ISNA($N311)),INDEX(Entrada!$C$53:$N$372,$N311,P$2),0)</f>
        <v>0</v>
      </c>
      <c r="Q311">
        <f>IF(NOT(ISNA($N311)),INDEX(Entrada!$C$53:$N$372,$N311,Q$2),0)</f>
        <v>0</v>
      </c>
      <c r="R311">
        <f>IF(NOT(ISNA($N311)),INDEX(Entrada!$C$53:$N$372,$N311,R$2),0)</f>
        <v>0</v>
      </c>
      <c r="S311">
        <f>IF(NOT(ISNA($N311)),INDEX(Entrada!$C$53:$N$372,$N311,S$2),0)</f>
        <v>0</v>
      </c>
      <c r="T311">
        <f>IF(NOT(ISNA($N311)),INDEX(Entrada!$C$53:$N$372,$N311,T$2),0)</f>
        <v>0</v>
      </c>
      <c r="U311">
        <f>IF(NOT(ISNA($N311)),INDEX(Entrada!$C$53:$N$372,$N311,U$2),0)</f>
        <v>0</v>
      </c>
      <c r="V311" s="192">
        <f>IF(NOT(ISNA($N311)),INDEX(Entrada!$C$53:$N$372,$N311,V$2),0)</f>
        <v>0</v>
      </c>
      <c r="W311" s="192">
        <f>IF(NOT(ISNA($N311)),INDEX(Entrada!$C$53:$N$372,$N311,W$2),0)</f>
        <v>0</v>
      </c>
      <c r="X311" s="192">
        <f>IF(NOT(ISNA($N311)),INDEX(Entrada!$C$53:$N$372,$N311,X$2),0)</f>
        <v>0</v>
      </c>
      <c r="Y311" s="192">
        <f>IF(NOT(ISNA($N311)),INDEX(Entrada!$C$53:$N$372,$N311,Y$2),0)</f>
        <v>0</v>
      </c>
      <c r="Z311" s="192">
        <f>IF(NOT(ISNA($N311)),INDEX(Entrada!$C$53:$N$372,$N311,Z$2),0)</f>
        <v>0</v>
      </c>
      <c r="AA311" s="259">
        <f>IF(AND(NOT(_incrementaisPassadas),
      OR(
       AND(_semanaAtual&gt;Prevs!D$6,_tipo="Semanal"),
       AND(_mes&gt;AA$2,_tipo="Mensal")
      )), 0,
IF($G311&gt;0,INDEX($O$4:$Z$323,$G311,O$2),0)+IF($H311&gt;0,INDEX($O$4:$Z$323,$H311,O$2),0)+IF($I311&gt;0,INDEX($O$4:$Z$323,$I311,O$2),0)+IF($J311&gt;0,INDEX($O$4:$Z$323,$J311,O$2),0)+IF($K311&gt;0,INDEX($O$4:$Z$323,$K311,O$2),0)+IF($L311&gt;0,INDEX($O$4:$Z$323,$L311,O$2),0))</f>
        <v>0</v>
      </c>
      <c r="AB311" s="259">
        <f>IF(AND(NOT(_incrementaisPassadas),
      OR(
       AND(_semanaAtual&gt;Prevs!E$6,_tipo="Semanal"),
       AND(_mes&gt;AB$2,_tipo="Mensal")
      )), 0,
IF($G311&gt;0,INDEX($O$4:$Z$323,$G311,P$2),0)+IF($H311&gt;0,INDEX($O$4:$Z$323,$H311,P$2),0)+IF($I311&gt;0,INDEX($O$4:$Z$323,$I311,P$2),0)+IF($J311&gt;0,INDEX($O$4:$Z$323,$J311,P$2),0)+IF($K311&gt;0,INDEX($O$4:$Z$323,$K311,P$2),0)+IF($L311&gt;0,INDEX($O$4:$Z$323,$L311,P$2),0))</f>
        <v>0</v>
      </c>
      <c r="AC311" s="259">
        <f>IF(AND(NOT(_incrementaisPassadas),
      OR(
       AND(_semanaAtual&gt;Prevs!F$6,_tipo="Semanal"),
       AND(_mes&gt;AC$2,_tipo="Mensal")
      )), 0,
IF($G311&gt;0,INDEX($O$4:$Z$323,$G311,Q$2),0)+IF($H311&gt;0,INDEX($O$4:$Z$323,$H311,Q$2),0)+IF($I311&gt;0,INDEX($O$4:$Z$323,$I311,Q$2),0)+IF($J311&gt;0,INDEX($O$4:$Z$323,$J311,Q$2),0)+IF($K311&gt;0,INDEX($O$4:$Z$323,$K311,Q$2),0)+IF($L311&gt;0,INDEX($O$4:$Z$323,$L311,Q$2),0))</f>
        <v>0</v>
      </c>
      <c r="AD311" s="259">
        <f>IF(AND(NOT(_incrementaisPassadas),
      OR(
       AND(_semanaAtual&gt;Prevs!G$6,_tipo="Semanal"),
       AND(_mes&gt;AD$2,_tipo="Mensal")
      )), 0,
IF($G311&gt;0,INDEX($O$4:$Z$323,$G311,R$2),0)+IF($H311&gt;0,INDEX($O$4:$Z$323,$H311,R$2),0)+IF($I311&gt;0,INDEX($O$4:$Z$323,$I311,R$2),0)+IF($J311&gt;0,INDEX($O$4:$Z$323,$J311,R$2),0)+IF($K311&gt;0,INDEX($O$4:$Z$323,$K311,R$2),0)+IF($L311&gt;0,INDEX($O$4:$Z$323,$L311,R$2),0))</f>
        <v>0</v>
      </c>
      <c r="AE311" s="259">
        <f>IF(AND(NOT(_incrementaisPassadas),
      OR(
       AND(_semanaAtual&gt;Prevs!H$6,_tipo="Semanal"),
       AND(_mes&gt;AE$2,_tipo="Mensal")
      )), 0,
IF($G311&gt;0,INDEX($O$4:$Z$323,$G311,S$2),0)+IF($H311&gt;0,INDEX($O$4:$Z$323,$H311,S$2),0)+IF($I311&gt;0,INDEX($O$4:$Z$323,$I311,S$2),0)+IF($J311&gt;0,INDEX($O$4:$Z$323,$J311,S$2),0)+IF($K311&gt;0,INDEX($O$4:$Z$323,$K311,S$2),0)+IF($L311&gt;0,INDEX($O$4:$Z$323,$L311,S$2),0))</f>
        <v>0</v>
      </c>
      <c r="AF311" s="259">
        <f>IF(AND(NOT(_incrementaisPassadas),
      OR(
       AND(_semanaAtual&gt;Prevs!I$6,_tipo="Semanal"),
       AND(_mes&gt;AF$2,_tipo="Mensal")
      )), 0,
IF($G311&gt;0,INDEX($O$4:$Z$323,$G311,T$2),0)+IF($H311&gt;0,INDEX($O$4:$Z$323,$H311,T$2),0)+IF($I311&gt;0,INDEX($O$4:$Z$323,$I311,T$2),0)+IF($J311&gt;0,INDEX($O$4:$Z$323,$J311,T$2),0)+IF($K311&gt;0,INDEX($O$4:$Z$323,$K311,T$2),0)+IF($L311&gt;0,INDEX($O$4:$Z$323,$L311,T$2),0))</f>
        <v>0</v>
      </c>
      <c r="AG311" s="259">
        <f>IF(AND(NOT(_incrementaisPassadas),
      OR(
       AND(_semanaAtual&gt;Prevs!J$6,_tipo="Semanal"),
       AND(_mes&gt;AG$2,_tipo="Mensal")
      )), 0,
IF($G311&gt;0,INDEX($O$4:$Z$323,$G311,U$2),0)+IF($H311&gt;0,INDEX($O$4:$Z$323,$H311,U$2),0)+IF($I311&gt;0,INDEX($O$4:$Z$323,$I311,U$2),0)+IF($J311&gt;0,INDEX($O$4:$Z$323,$J311,U$2),0)+IF($K311&gt;0,INDEX($O$4:$Z$323,$K311,U$2),0)+IF($L311&gt;0,INDEX($O$4:$Z$323,$L311,U$2),0))</f>
        <v>0</v>
      </c>
      <c r="AH311" s="259">
        <f>IF(AND(NOT(_incrementaisPassadas),
      OR(
       AND(_semanaAtual&gt;Prevs!K$6,_tipo="Semanal"),
       AND(_mes&gt;AH$2,_tipo="Mensal")
      )), 0,
IF($G311&gt;0,INDEX($O$4:$Z$323,$G311,V$2),0)+IF($H311&gt;0,INDEX($O$4:$Z$323,$H311,V$2),0)+IF($I311&gt;0,INDEX($O$4:$Z$323,$I311,V$2),0)+IF($J311&gt;0,INDEX($O$4:$Z$323,$J311,V$2),0)+IF($K311&gt;0,INDEX($O$4:$Z$323,$K311,V$2),0)+IF($L311&gt;0,INDEX($O$4:$Z$323,$L311,V$2),0))</f>
        <v>0</v>
      </c>
      <c r="AI311" s="259">
        <f>IF(AND(NOT(_incrementaisPassadas),
      OR(
       AND(_semanaAtual&gt;Prevs!L$6,_tipo="Semanal"),
       AND(_mes&gt;AI$2,_tipo="Mensal")
      )), 0,
IF($G311&gt;0,INDEX($O$4:$Z$323,$G311,W$2),0)+IF($H311&gt;0,INDEX($O$4:$Z$323,$H311,W$2),0)+IF($I311&gt;0,INDEX($O$4:$Z$323,$I311,W$2),0)+IF($J311&gt;0,INDEX($O$4:$Z$323,$J311,W$2),0)+IF($K311&gt;0,INDEX($O$4:$Z$323,$K311,W$2),0)+IF($L311&gt;0,INDEX($O$4:$Z$323,$L311,W$2),0))</f>
        <v>0</v>
      </c>
      <c r="AJ311" s="259">
        <f>IF(AND(NOT(_incrementaisPassadas),
      OR(
       AND(_semanaAtual&gt;Prevs!M$6,_tipo="Semanal"),
       AND(_mes&gt;AJ$2,_tipo="Mensal")
      )), 0,
IF($G311&gt;0,INDEX($O$4:$Z$323,$G311,X$2),0)+IF($H311&gt;0,INDEX($O$4:$Z$323,$H311,X$2),0)+IF($I311&gt;0,INDEX($O$4:$Z$323,$I311,X$2),0)+IF($J311&gt;0,INDEX($O$4:$Z$323,$J311,X$2),0)+IF($K311&gt;0,INDEX($O$4:$Z$323,$K311,X$2),0)+IF($L311&gt;0,INDEX($O$4:$Z$323,$L311,X$2),0))</f>
        <v>0</v>
      </c>
      <c r="AK311" s="259">
        <f>IF(AND(NOT(_incrementaisPassadas),
      OR(
       AND(_semanaAtual&gt;Prevs!N$6,_tipo="Semanal"),
       AND(_mes&gt;AK$2,_tipo="Mensal")
      )), 0,
IF($G311&gt;0,INDEX($O$4:$Z$323,$G311,Y$2),0)+IF($H311&gt;0,INDEX($O$4:$Z$323,$H311,Y$2),0)+IF($I311&gt;0,INDEX($O$4:$Z$323,$I311,Y$2),0)+IF($J311&gt;0,INDEX($O$4:$Z$323,$J311,Y$2),0)+IF($K311&gt;0,INDEX($O$4:$Z$323,$K311,Y$2),0)+IF($L311&gt;0,INDEX($O$4:$Z$323,$L311,Y$2),0))</f>
        <v>0</v>
      </c>
      <c r="AL311" s="259">
        <f>IF(AND(NOT(_incrementaisPassadas),
      OR(
       AND(_semanaAtual&gt;Prevs!O$6,_tipo="Semanal"),
       AND(_mes&gt;AL$2,_tipo="Mensal")
      )), 0,
IF($G311&gt;0,INDEX($O$4:$Z$323,$G311,Z$2),0)+IF($H311&gt;0,INDEX($O$4:$Z$323,$H311,Z$2),0)+IF($I311&gt;0,INDEX($O$4:$Z$323,$I311,Z$2),0)+IF($J311&gt;0,INDEX($O$4:$Z$323,$J311,Z$2),0)+IF($K311&gt;0,INDEX($O$4:$Z$323,$K311,Z$2),0)+IF($L311&gt;0,INDEX($O$4:$Z$323,$L311,Z$2),0))</f>
        <v>0</v>
      </c>
      <c r="AM311" s="113">
        <f t="shared" si="48"/>
        <v>0</v>
      </c>
      <c r="AN311">
        <f t="shared" si="49"/>
        <v>0</v>
      </c>
      <c r="AO311">
        <f t="shared" si="50"/>
        <v>0</v>
      </c>
      <c r="AP311">
        <f t="shared" si="51"/>
        <v>0</v>
      </c>
      <c r="AQ311">
        <f t="shared" si="52"/>
        <v>0</v>
      </c>
      <c r="AR311">
        <f t="shared" si="53"/>
        <v>0</v>
      </c>
      <c r="AS311">
        <f t="shared" si="54"/>
        <v>0</v>
      </c>
      <c r="AT311">
        <f t="shared" si="55"/>
        <v>0</v>
      </c>
      <c r="AU311">
        <f t="shared" si="56"/>
        <v>0</v>
      </c>
      <c r="AV311">
        <f t="shared" si="57"/>
        <v>0</v>
      </c>
      <c r="AW311">
        <f t="shared" si="58"/>
        <v>0</v>
      </c>
      <c r="AX311">
        <f t="shared" si="59"/>
        <v>0</v>
      </c>
    </row>
    <row r="312" spans="1:60" hidden="1" x14ac:dyDescent="0.25">
      <c r="A312" s="113">
        <v>309</v>
      </c>
      <c r="B312" s="176"/>
      <c r="C312" s="113">
        <v>0</v>
      </c>
      <c r="D312" s="113">
        <v>0</v>
      </c>
      <c r="E312" s="113" t="s">
        <v>686</v>
      </c>
      <c r="F312" s="113" t="s">
        <v>686</v>
      </c>
      <c r="N312" s="113">
        <f>MATCH(A312,Entrada!$A$53:$A$372,0)</f>
        <v>309</v>
      </c>
      <c r="O312">
        <f>IF(NOT(ISNA($N312)),INDEX(Entrada!$C$53:$N$372,$N312,O$2),0)</f>
        <v>0</v>
      </c>
      <c r="P312">
        <f>IF(NOT(ISNA($N312)),INDEX(Entrada!$C$53:$N$372,$N312,P$2),0)</f>
        <v>0</v>
      </c>
      <c r="Q312">
        <f>IF(NOT(ISNA($N312)),INDEX(Entrada!$C$53:$N$372,$N312,Q$2),0)</f>
        <v>0</v>
      </c>
      <c r="R312">
        <f>IF(NOT(ISNA($N312)),INDEX(Entrada!$C$53:$N$372,$N312,R$2),0)</f>
        <v>0</v>
      </c>
      <c r="S312">
        <f>IF(NOT(ISNA($N312)),INDEX(Entrada!$C$53:$N$372,$N312,S$2),0)</f>
        <v>0</v>
      </c>
      <c r="T312">
        <f>IF(NOT(ISNA($N312)),INDEX(Entrada!$C$53:$N$372,$N312,T$2),0)</f>
        <v>0</v>
      </c>
      <c r="U312">
        <f>IF(NOT(ISNA($N312)),INDEX(Entrada!$C$53:$N$372,$N312,U$2),0)</f>
        <v>0</v>
      </c>
      <c r="V312" s="192">
        <f>IF(NOT(ISNA($N312)),INDEX(Entrada!$C$53:$N$372,$N312,V$2),0)</f>
        <v>0</v>
      </c>
      <c r="W312" s="192">
        <f>IF(NOT(ISNA($N312)),INDEX(Entrada!$C$53:$N$372,$N312,W$2),0)</f>
        <v>0</v>
      </c>
      <c r="X312" s="192">
        <f>IF(NOT(ISNA($N312)),INDEX(Entrada!$C$53:$N$372,$N312,X$2),0)</f>
        <v>0</v>
      </c>
      <c r="Y312" s="192">
        <f>IF(NOT(ISNA($N312)),INDEX(Entrada!$C$53:$N$372,$N312,Y$2),0)</f>
        <v>0</v>
      </c>
      <c r="Z312" s="192">
        <f>IF(NOT(ISNA($N312)),INDEX(Entrada!$C$53:$N$372,$N312,Z$2),0)</f>
        <v>0</v>
      </c>
      <c r="AA312" s="259">
        <f>IF(AND(NOT(_incrementaisPassadas),
      OR(
       AND(_semanaAtual&gt;Prevs!D$6,_tipo="Semanal"),
       AND(_mes&gt;AA$2,_tipo="Mensal")
      )), 0,
IF($G312&gt;0,INDEX($O$4:$Z$323,$G312,O$2),0)+IF($H312&gt;0,INDEX($O$4:$Z$323,$H312,O$2),0)+IF($I312&gt;0,INDEX($O$4:$Z$323,$I312,O$2),0)+IF($J312&gt;0,INDEX($O$4:$Z$323,$J312,O$2),0)+IF($K312&gt;0,INDEX($O$4:$Z$323,$K312,O$2),0)+IF($L312&gt;0,INDEX($O$4:$Z$323,$L312,O$2),0))</f>
        <v>0</v>
      </c>
      <c r="AB312" s="259">
        <f>IF(AND(NOT(_incrementaisPassadas),
      OR(
       AND(_semanaAtual&gt;Prevs!E$6,_tipo="Semanal"),
       AND(_mes&gt;AB$2,_tipo="Mensal")
      )), 0,
IF($G312&gt;0,INDEX($O$4:$Z$323,$G312,P$2),0)+IF($H312&gt;0,INDEX($O$4:$Z$323,$H312,P$2),0)+IF($I312&gt;0,INDEX($O$4:$Z$323,$I312,P$2),0)+IF($J312&gt;0,INDEX($O$4:$Z$323,$J312,P$2),0)+IF($K312&gt;0,INDEX($O$4:$Z$323,$K312,P$2),0)+IF($L312&gt;0,INDEX($O$4:$Z$323,$L312,P$2),0))</f>
        <v>0</v>
      </c>
      <c r="AC312" s="259">
        <f>IF(AND(NOT(_incrementaisPassadas),
      OR(
       AND(_semanaAtual&gt;Prevs!F$6,_tipo="Semanal"),
       AND(_mes&gt;AC$2,_tipo="Mensal")
      )), 0,
IF($G312&gt;0,INDEX($O$4:$Z$323,$G312,Q$2),0)+IF($H312&gt;0,INDEX($O$4:$Z$323,$H312,Q$2),0)+IF($I312&gt;0,INDEX($O$4:$Z$323,$I312,Q$2),0)+IF($J312&gt;0,INDEX($O$4:$Z$323,$J312,Q$2),0)+IF($K312&gt;0,INDEX($O$4:$Z$323,$K312,Q$2),0)+IF($L312&gt;0,INDEX($O$4:$Z$323,$L312,Q$2),0))</f>
        <v>0</v>
      </c>
      <c r="AD312" s="259">
        <f>IF(AND(NOT(_incrementaisPassadas),
      OR(
       AND(_semanaAtual&gt;Prevs!G$6,_tipo="Semanal"),
       AND(_mes&gt;AD$2,_tipo="Mensal")
      )), 0,
IF($G312&gt;0,INDEX($O$4:$Z$323,$G312,R$2),0)+IF($H312&gt;0,INDEX($O$4:$Z$323,$H312,R$2),0)+IF($I312&gt;0,INDEX($O$4:$Z$323,$I312,R$2),0)+IF($J312&gt;0,INDEX($O$4:$Z$323,$J312,R$2),0)+IF($K312&gt;0,INDEX($O$4:$Z$323,$K312,R$2),0)+IF($L312&gt;0,INDEX($O$4:$Z$323,$L312,R$2),0))</f>
        <v>0</v>
      </c>
      <c r="AE312" s="259">
        <f>IF(AND(NOT(_incrementaisPassadas),
      OR(
       AND(_semanaAtual&gt;Prevs!H$6,_tipo="Semanal"),
       AND(_mes&gt;AE$2,_tipo="Mensal")
      )), 0,
IF($G312&gt;0,INDEX($O$4:$Z$323,$G312,S$2),0)+IF($H312&gt;0,INDEX($O$4:$Z$323,$H312,S$2),0)+IF($I312&gt;0,INDEX($O$4:$Z$323,$I312,S$2),0)+IF($J312&gt;0,INDEX($O$4:$Z$323,$J312,S$2),0)+IF($K312&gt;0,INDEX($O$4:$Z$323,$K312,S$2),0)+IF($L312&gt;0,INDEX($O$4:$Z$323,$L312,S$2),0))</f>
        <v>0</v>
      </c>
      <c r="AF312" s="259">
        <f>IF(AND(NOT(_incrementaisPassadas),
      OR(
       AND(_semanaAtual&gt;Prevs!I$6,_tipo="Semanal"),
       AND(_mes&gt;AF$2,_tipo="Mensal")
      )), 0,
IF($G312&gt;0,INDEX($O$4:$Z$323,$G312,T$2),0)+IF($H312&gt;0,INDEX($O$4:$Z$323,$H312,T$2),0)+IF($I312&gt;0,INDEX($O$4:$Z$323,$I312,T$2),0)+IF($J312&gt;0,INDEX($O$4:$Z$323,$J312,T$2),0)+IF($K312&gt;0,INDEX($O$4:$Z$323,$K312,T$2),0)+IF($L312&gt;0,INDEX($O$4:$Z$323,$L312,T$2),0))</f>
        <v>0</v>
      </c>
      <c r="AG312" s="259">
        <f>IF(AND(NOT(_incrementaisPassadas),
      OR(
       AND(_semanaAtual&gt;Prevs!J$6,_tipo="Semanal"),
       AND(_mes&gt;AG$2,_tipo="Mensal")
      )), 0,
IF($G312&gt;0,INDEX($O$4:$Z$323,$G312,U$2),0)+IF($H312&gt;0,INDEX($O$4:$Z$323,$H312,U$2),0)+IF($I312&gt;0,INDEX($O$4:$Z$323,$I312,U$2),0)+IF($J312&gt;0,INDEX($O$4:$Z$323,$J312,U$2),0)+IF($K312&gt;0,INDEX($O$4:$Z$323,$K312,U$2),0)+IF($L312&gt;0,INDEX($O$4:$Z$323,$L312,U$2),0))</f>
        <v>0</v>
      </c>
      <c r="AH312" s="259">
        <f>IF(AND(NOT(_incrementaisPassadas),
      OR(
       AND(_semanaAtual&gt;Prevs!K$6,_tipo="Semanal"),
       AND(_mes&gt;AH$2,_tipo="Mensal")
      )), 0,
IF($G312&gt;0,INDEX($O$4:$Z$323,$G312,V$2),0)+IF($H312&gt;0,INDEX($O$4:$Z$323,$H312,V$2),0)+IF($I312&gt;0,INDEX($O$4:$Z$323,$I312,V$2),0)+IF($J312&gt;0,INDEX($O$4:$Z$323,$J312,V$2),0)+IF($K312&gt;0,INDEX($O$4:$Z$323,$K312,V$2),0)+IF($L312&gt;0,INDEX($O$4:$Z$323,$L312,V$2),0))</f>
        <v>0</v>
      </c>
      <c r="AI312" s="259">
        <f>IF(AND(NOT(_incrementaisPassadas),
      OR(
       AND(_semanaAtual&gt;Prevs!L$6,_tipo="Semanal"),
       AND(_mes&gt;AI$2,_tipo="Mensal")
      )), 0,
IF($G312&gt;0,INDEX($O$4:$Z$323,$G312,W$2),0)+IF($H312&gt;0,INDEX($O$4:$Z$323,$H312,W$2),0)+IF($I312&gt;0,INDEX($O$4:$Z$323,$I312,W$2),0)+IF($J312&gt;0,INDEX($O$4:$Z$323,$J312,W$2),0)+IF($K312&gt;0,INDEX($O$4:$Z$323,$K312,W$2),0)+IF($L312&gt;0,INDEX($O$4:$Z$323,$L312,W$2),0))</f>
        <v>0</v>
      </c>
      <c r="AJ312" s="259">
        <f>IF(AND(NOT(_incrementaisPassadas),
      OR(
       AND(_semanaAtual&gt;Prevs!M$6,_tipo="Semanal"),
       AND(_mes&gt;AJ$2,_tipo="Mensal")
      )), 0,
IF($G312&gt;0,INDEX($O$4:$Z$323,$G312,X$2),0)+IF($H312&gt;0,INDEX($O$4:$Z$323,$H312,X$2),0)+IF($I312&gt;0,INDEX($O$4:$Z$323,$I312,X$2),0)+IF($J312&gt;0,INDEX($O$4:$Z$323,$J312,X$2),0)+IF($K312&gt;0,INDEX($O$4:$Z$323,$K312,X$2),0)+IF($L312&gt;0,INDEX($O$4:$Z$323,$L312,X$2),0))</f>
        <v>0</v>
      </c>
      <c r="AK312" s="259">
        <f>IF(AND(NOT(_incrementaisPassadas),
      OR(
       AND(_semanaAtual&gt;Prevs!N$6,_tipo="Semanal"),
       AND(_mes&gt;AK$2,_tipo="Mensal")
      )), 0,
IF($G312&gt;0,INDEX($O$4:$Z$323,$G312,Y$2),0)+IF($H312&gt;0,INDEX($O$4:$Z$323,$H312,Y$2),0)+IF($I312&gt;0,INDEX($O$4:$Z$323,$I312,Y$2),0)+IF($J312&gt;0,INDEX($O$4:$Z$323,$J312,Y$2),0)+IF($K312&gt;0,INDEX($O$4:$Z$323,$K312,Y$2),0)+IF($L312&gt;0,INDEX($O$4:$Z$323,$L312,Y$2),0))</f>
        <v>0</v>
      </c>
      <c r="AL312" s="259">
        <f>IF(AND(NOT(_incrementaisPassadas),
      OR(
       AND(_semanaAtual&gt;Prevs!O$6,_tipo="Semanal"),
       AND(_mes&gt;AL$2,_tipo="Mensal")
      )), 0,
IF($G312&gt;0,INDEX($O$4:$Z$323,$G312,Z$2),0)+IF($H312&gt;0,INDEX($O$4:$Z$323,$H312,Z$2),0)+IF($I312&gt;0,INDEX($O$4:$Z$323,$I312,Z$2),0)+IF($J312&gt;0,INDEX($O$4:$Z$323,$J312,Z$2),0)+IF($K312&gt;0,INDEX($O$4:$Z$323,$K312,Z$2),0)+IF($L312&gt;0,INDEX($O$4:$Z$323,$L312,Z$2),0))</f>
        <v>0</v>
      </c>
      <c r="AM312" s="113">
        <f t="shared" si="48"/>
        <v>0</v>
      </c>
      <c r="AN312">
        <f t="shared" si="49"/>
        <v>0</v>
      </c>
      <c r="AO312">
        <f t="shared" si="50"/>
        <v>0</v>
      </c>
      <c r="AP312">
        <f t="shared" si="51"/>
        <v>0</v>
      </c>
      <c r="AQ312">
        <f t="shared" si="52"/>
        <v>0</v>
      </c>
      <c r="AR312">
        <f t="shared" si="53"/>
        <v>0</v>
      </c>
      <c r="AS312">
        <f t="shared" si="54"/>
        <v>0</v>
      </c>
      <c r="AT312">
        <f t="shared" si="55"/>
        <v>0</v>
      </c>
      <c r="AU312">
        <f t="shared" si="56"/>
        <v>0</v>
      </c>
      <c r="AV312">
        <f t="shared" si="57"/>
        <v>0</v>
      </c>
      <c r="AW312">
        <f t="shared" si="58"/>
        <v>0</v>
      </c>
      <c r="AX312">
        <f t="shared" si="59"/>
        <v>0</v>
      </c>
    </row>
    <row r="313" spans="1:60" hidden="1" x14ac:dyDescent="0.25">
      <c r="A313" s="113">
        <v>310</v>
      </c>
      <c r="B313" s="176"/>
      <c r="C313" s="113">
        <v>0</v>
      </c>
      <c r="D313" s="113">
        <v>0</v>
      </c>
      <c r="E313" s="113" t="s">
        <v>686</v>
      </c>
      <c r="F313" s="113" t="s">
        <v>686</v>
      </c>
      <c r="N313" s="113">
        <f>MATCH(A313,Entrada!$A$53:$A$372,0)</f>
        <v>310</v>
      </c>
      <c r="O313">
        <f>IF(NOT(ISNA($N313)),INDEX(Entrada!$C$53:$N$372,$N313,O$2),0)</f>
        <v>0</v>
      </c>
      <c r="P313">
        <f>IF(NOT(ISNA($N313)),INDEX(Entrada!$C$53:$N$372,$N313,P$2),0)</f>
        <v>0</v>
      </c>
      <c r="Q313">
        <f>IF(NOT(ISNA($N313)),INDEX(Entrada!$C$53:$N$372,$N313,Q$2),0)</f>
        <v>0</v>
      </c>
      <c r="R313">
        <f>IF(NOT(ISNA($N313)),INDEX(Entrada!$C$53:$N$372,$N313,R$2),0)</f>
        <v>0</v>
      </c>
      <c r="S313">
        <f>IF(NOT(ISNA($N313)),INDEX(Entrada!$C$53:$N$372,$N313,S$2),0)</f>
        <v>0</v>
      </c>
      <c r="T313">
        <f>IF(NOT(ISNA($N313)),INDEX(Entrada!$C$53:$N$372,$N313,T$2),0)</f>
        <v>0</v>
      </c>
      <c r="U313">
        <f>IF(NOT(ISNA($N313)),INDEX(Entrada!$C$53:$N$372,$N313,U$2),0)</f>
        <v>0</v>
      </c>
      <c r="V313" s="192">
        <f>IF(NOT(ISNA($N313)),INDEX(Entrada!$C$53:$N$372,$N313,V$2),0)</f>
        <v>0</v>
      </c>
      <c r="W313" s="192">
        <f>IF(NOT(ISNA($N313)),INDEX(Entrada!$C$53:$N$372,$N313,W$2),0)</f>
        <v>0</v>
      </c>
      <c r="X313" s="192">
        <f>IF(NOT(ISNA($N313)),INDEX(Entrada!$C$53:$N$372,$N313,X$2),0)</f>
        <v>0</v>
      </c>
      <c r="Y313" s="192">
        <f>IF(NOT(ISNA($N313)),INDEX(Entrada!$C$53:$N$372,$N313,Y$2),0)</f>
        <v>0</v>
      </c>
      <c r="Z313" s="192">
        <f>IF(NOT(ISNA($N313)),INDEX(Entrada!$C$53:$N$372,$N313,Z$2),0)</f>
        <v>0</v>
      </c>
      <c r="AA313" s="259">
        <f>IF(AND(NOT(_incrementaisPassadas),
      OR(
       AND(_semanaAtual&gt;Prevs!D$6,_tipo="Semanal"),
       AND(_mes&gt;AA$2,_tipo="Mensal")
      )), 0,
IF($G313&gt;0,INDEX($O$4:$Z$323,$G313,O$2),0)+IF($H313&gt;0,INDEX($O$4:$Z$323,$H313,O$2),0)+IF($I313&gt;0,INDEX($O$4:$Z$323,$I313,O$2),0)+IF($J313&gt;0,INDEX($O$4:$Z$323,$J313,O$2),0)+IF($K313&gt;0,INDEX($O$4:$Z$323,$K313,O$2),0)+IF($L313&gt;0,INDEX($O$4:$Z$323,$L313,O$2),0))</f>
        <v>0</v>
      </c>
      <c r="AB313" s="259">
        <f>IF(AND(NOT(_incrementaisPassadas),
      OR(
       AND(_semanaAtual&gt;Prevs!E$6,_tipo="Semanal"),
       AND(_mes&gt;AB$2,_tipo="Mensal")
      )), 0,
IF($G313&gt;0,INDEX($O$4:$Z$323,$G313,P$2),0)+IF($H313&gt;0,INDEX($O$4:$Z$323,$H313,P$2),0)+IF($I313&gt;0,INDEX($O$4:$Z$323,$I313,P$2),0)+IF($J313&gt;0,INDEX($O$4:$Z$323,$J313,P$2),0)+IF($K313&gt;0,INDEX($O$4:$Z$323,$K313,P$2),0)+IF($L313&gt;0,INDEX($O$4:$Z$323,$L313,P$2),0))</f>
        <v>0</v>
      </c>
      <c r="AC313" s="259">
        <f>IF(AND(NOT(_incrementaisPassadas),
      OR(
       AND(_semanaAtual&gt;Prevs!F$6,_tipo="Semanal"),
       AND(_mes&gt;AC$2,_tipo="Mensal")
      )), 0,
IF($G313&gt;0,INDEX($O$4:$Z$323,$G313,Q$2),0)+IF($H313&gt;0,INDEX($O$4:$Z$323,$H313,Q$2),0)+IF($I313&gt;0,INDEX($O$4:$Z$323,$I313,Q$2),0)+IF($J313&gt;0,INDEX($O$4:$Z$323,$J313,Q$2),0)+IF($K313&gt;0,INDEX($O$4:$Z$323,$K313,Q$2),0)+IF($L313&gt;0,INDEX($O$4:$Z$323,$L313,Q$2),0))</f>
        <v>0</v>
      </c>
      <c r="AD313" s="259">
        <f>IF(AND(NOT(_incrementaisPassadas),
      OR(
       AND(_semanaAtual&gt;Prevs!G$6,_tipo="Semanal"),
       AND(_mes&gt;AD$2,_tipo="Mensal")
      )), 0,
IF($G313&gt;0,INDEX($O$4:$Z$323,$G313,R$2),0)+IF($H313&gt;0,INDEX($O$4:$Z$323,$H313,R$2),0)+IF($I313&gt;0,INDEX($O$4:$Z$323,$I313,R$2),0)+IF($J313&gt;0,INDEX($O$4:$Z$323,$J313,R$2),0)+IF($K313&gt;0,INDEX($O$4:$Z$323,$K313,R$2),0)+IF($L313&gt;0,INDEX($O$4:$Z$323,$L313,R$2),0))</f>
        <v>0</v>
      </c>
      <c r="AE313" s="259">
        <f>IF(AND(NOT(_incrementaisPassadas),
      OR(
       AND(_semanaAtual&gt;Prevs!H$6,_tipo="Semanal"),
       AND(_mes&gt;AE$2,_tipo="Mensal")
      )), 0,
IF($G313&gt;0,INDEX($O$4:$Z$323,$G313,S$2),0)+IF($H313&gt;0,INDEX($O$4:$Z$323,$H313,S$2),0)+IF($I313&gt;0,INDEX($O$4:$Z$323,$I313,S$2),0)+IF($J313&gt;0,INDEX($O$4:$Z$323,$J313,S$2),0)+IF($K313&gt;0,INDEX($O$4:$Z$323,$K313,S$2),0)+IF($L313&gt;0,INDEX($O$4:$Z$323,$L313,S$2),0))</f>
        <v>0</v>
      </c>
      <c r="AF313" s="259">
        <f>IF(AND(NOT(_incrementaisPassadas),
      OR(
       AND(_semanaAtual&gt;Prevs!I$6,_tipo="Semanal"),
       AND(_mes&gt;AF$2,_tipo="Mensal")
      )), 0,
IF($G313&gt;0,INDEX($O$4:$Z$323,$G313,T$2),0)+IF($H313&gt;0,INDEX($O$4:$Z$323,$H313,T$2),0)+IF($I313&gt;0,INDEX($O$4:$Z$323,$I313,T$2),0)+IF($J313&gt;0,INDEX($O$4:$Z$323,$J313,T$2),0)+IF($K313&gt;0,INDEX($O$4:$Z$323,$K313,T$2),0)+IF($L313&gt;0,INDEX($O$4:$Z$323,$L313,T$2),0))</f>
        <v>0</v>
      </c>
      <c r="AG313" s="259">
        <f>IF(AND(NOT(_incrementaisPassadas),
      OR(
       AND(_semanaAtual&gt;Prevs!J$6,_tipo="Semanal"),
       AND(_mes&gt;AG$2,_tipo="Mensal")
      )), 0,
IF($G313&gt;0,INDEX($O$4:$Z$323,$G313,U$2),0)+IF($H313&gt;0,INDEX($O$4:$Z$323,$H313,U$2),0)+IF($I313&gt;0,INDEX($O$4:$Z$323,$I313,U$2),0)+IF($J313&gt;0,INDEX($O$4:$Z$323,$J313,U$2),0)+IF($K313&gt;0,INDEX($O$4:$Z$323,$K313,U$2),0)+IF($L313&gt;0,INDEX($O$4:$Z$323,$L313,U$2),0))</f>
        <v>0</v>
      </c>
      <c r="AH313" s="259">
        <f>IF(AND(NOT(_incrementaisPassadas),
      OR(
       AND(_semanaAtual&gt;Prevs!K$6,_tipo="Semanal"),
       AND(_mes&gt;AH$2,_tipo="Mensal")
      )), 0,
IF($G313&gt;0,INDEX($O$4:$Z$323,$G313,V$2),0)+IF($H313&gt;0,INDEX($O$4:$Z$323,$H313,V$2),0)+IF($I313&gt;0,INDEX($O$4:$Z$323,$I313,V$2),0)+IF($J313&gt;0,INDEX($O$4:$Z$323,$J313,V$2),0)+IF($K313&gt;0,INDEX($O$4:$Z$323,$K313,V$2),0)+IF($L313&gt;0,INDEX($O$4:$Z$323,$L313,V$2),0))</f>
        <v>0</v>
      </c>
      <c r="AI313" s="259">
        <f>IF(AND(NOT(_incrementaisPassadas),
      OR(
       AND(_semanaAtual&gt;Prevs!L$6,_tipo="Semanal"),
       AND(_mes&gt;AI$2,_tipo="Mensal")
      )), 0,
IF($G313&gt;0,INDEX($O$4:$Z$323,$G313,W$2),0)+IF($H313&gt;0,INDEX($O$4:$Z$323,$H313,W$2),0)+IF($I313&gt;0,INDEX($O$4:$Z$323,$I313,W$2),0)+IF($J313&gt;0,INDEX($O$4:$Z$323,$J313,W$2),0)+IF($K313&gt;0,INDEX($O$4:$Z$323,$K313,W$2),0)+IF($L313&gt;0,INDEX($O$4:$Z$323,$L313,W$2),0))</f>
        <v>0</v>
      </c>
      <c r="AJ313" s="259">
        <f>IF(AND(NOT(_incrementaisPassadas),
      OR(
       AND(_semanaAtual&gt;Prevs!M$6,_tipo="Semanal"),
       AND(_mes&gt;AJ$2,_tipo="Mensal")
      )), 0,
IF($G313&gt;0,INDEX($O$4:$Z$323,$G313,X$2),0)+IF($H313&gt;0,INDEX($O$4:$Z$323,$H313,X$2),0)+IF($I313&gt;0,INDEX($O$4:$Z$323,$I313,X$2),0)+IF($J313&gt;0,INDEX($O$4:$Z$323,$J313,X$2),0)+IF($K313&gt;0,INDEX($O$4:$Z$323,$K313,X$2),0)+IF($L313&gt;0,INDEX($O$4:$Z$323,$L313,X$2),0))</f>
        <v>0</v>
      </c>
      <c r="AK313" s="259">
        <f>IF(AND(NOT(_incrementaisPassadas),
      OR(
       AND(_semanaAtual&gt;Prevs!N$6,_tipo="Semanal"),
       AND(_mes&gt;AK$2,_tipo="Mensal")
      )), 0,
IF($G313&gt;0,INDEX($O$4:$Z$323,$G313,Y$2),0)+IF($H313&gt;0,INDEX($O$4:$Z$323,$H313,Y$2),0)+IF($I313&gt;0,INDEX($O$4:$Z$323,$I313,Y$2),0)+IF($J313&gt;0,INDEX($O$4:$Z$323,$J313,Y$2),0)+IF($K313&gt;0,INDEX($O$4:$Z$323,$K313,Y$2),0)+IF($L313&gt;0,INDEX($O$4:$Z$323,$L313,Y$2),0))</f>
        <v>0</v>
      </c>
      <c r="AL313" s="259">
        <f>IF(AND(NOT(_incrementaisPassadas),
      OR(
       AND(_semanaAtual&gt;Prevs!O$6,_tipo="Semanal"),
       AND(_mes&gt;AL$2,_tipo="Mensal")
      )), 0,
IF($G313&gt;0,INDEX($O$4:$Z$323,$G313,Z$2),0)+IF($H313&gt;0,INDEX($O$4:$Z$323,$H313,Z$2),0)+IF($I313&gt;0,INDEX($O$4:$Z$323,$I313,Z$2),0)+IF($J313&gt;0,INDEX($O$4:$Z$323,$J313,Z$2),0)+IF($K313&gt;0,INDEX($O$4:$Z$323,$K313,Z$2),0)+IF($L313&gt;0,INDEX($O$4:$Z$323,$L313,Z$2),0))</f>
        <v>0</v>
      </c>
      <c r="AM313" s="113">
        <f t="shared" si="48"/>
        <v>0</v>
      </c>
      <c r="AN313">
        <f t="shared" si="49"/>
        <v>0</v>
      </c>
      <c r="AO313">
        <f t="shared" si="50"/>
        <v>0</v>
      </c>
      <c r="AP313">
        <f t="shared" si="51"/>
        <v>0</v>
      </c>
      <c r="AQ313">
        <f t="shared" si="52"/>
        <v>0</v>
      </c>
      <c r="AR313">
        <f t="shared" si="53"/>
        <v>0</v>
      </c>
      <c r="AS313">
        <f t="shared" si="54"/>
        <v>0</v>
      </c>
      <c r="AT313">
        <f t="shared" si="55"/>
        <v>0</v>
      </c>
      <c r="AU313">
        <f t="shared" si="56"/>
        <v>0</v>
      </c>
      <c r="AV313">
        <f t="shared" si="57"/>
        <v>0</v>
      </c>
      <c r="AW313">
        <f t="shared" si="58"/>
        <v>0</v>
      </c>
      <c r="AX313">
        <f t="shared" si="59"/>
        <v>0</v>
      </c>
    </row>
    <row r="314" spans="1:60" hidden="1" x14ac:dyDescent="0.25">
      <c r="A314" s="113">
        <v>311</v>
      </c>
      <c r="B314" s="176"/>
      <c r="C314" s="113">
        <v>0</v>
      </c>
      <c r="D314" s="113">
        <v>0</v>
      </c>
      <c r="E314" s="113" t="s">
        <v>686</v>
      </c>
      <c r="F314" s="113" t="s">
        <v>686</v>
      </c>
      <c r="N314" s="113">
        <f>MATCH(A314,Entrada!$A$53:$A$372,0)</f>
        <v>311</v>
      </c>
      <c r="O314">
        <f>IF(NOT(ISNA($N314)),INDEX(Entrada!$C$53:$N$372,$N314,O$2),0)</f>
        <v>0</v>
      </c>
      <c r="P314">
        <f>IF(NOT(ISNA($N314)),INDEX(Entrada!$C$53:$N$372,$N314,P$2),0)</f>
        <v>0</v>
      </c>
      <c r="Q314">
        <f>IF(NOT(ISNA($N314)),INDEX(Entrada!$C$53:$N$372,$N314,Q$2),0)</f>
        <v>0</v>
      </c>
      <c r="R314">
        <f>IF(NOT(ISNA($N314)),INDEX(Entrada!$C$53:$N$372,$N314,R$2),0)</f>
        <v>0</v>
      </c>
      <c r="S314">
        <f>IF(NOT(ISNA($N314)),INDEX(Entrada!$C$53:$N$372,$N314,S$2),0)</f>
        <v>0</v>
      </c>
      <c r="T314">
        <f>IF(NOT(ISNA($N314)),INDEX(Entrada!$C$53:$N$372,$N314,T$2),0)</f>
        <v>0</v>
      </c>
      <c r="U314">
        <f>IF(NOT(ISNA($N314)),INDEX(Entrada!$C$53:$N$372,$N314,U$2),0)</f>
        <v>0</v>
      </c>
      <c r="V314" s="192">
        <f>IF(NOT(ISNA($N314)),INDEX(Entrada!$C$53:$N$372,$N314,V$2),0)</f>
        <v>0</v>
      </c>
      <c r="W314" s="192">
        <f>IF(NOT(ISNA($N314)),INDEX(Entrada!$C$53:$N$372,$N314,W$2),0)</f>
        <v>0</v>
      </c>
      <c r="X314" s="192">
        <f>IF(NOT(ISNA($N314)),INDEX(Entrada!$C$53:$N$372,$N314,X$2),0)</f>
        <v>0</v>
      </c>
      <c r="Y314" s="192">
        <f>IF(NOT(ISNA($N314)),INDEX(Entrada!$C$53:$N$372,$N314,Y$2),0)</f>
        <v>0</v>
      </c>
      <c r="Z314" s="192">
        <f>IF(NOT(ISNA($N314)),INDEX(Entrada!$C$53:$N$372,$N314,Z$2),0)</f>
        <v>0</v>
      </c>
      <c r="AA314" s="259">
        <f>IF(AND(NOT(_incrementaisPassadas),
      OR(
       AND(_semanaAtual&gt;Prevs!D$6,_tipo="Semanal"),
       AND(_mes&gt;AA$2,_tipo="Mensal")
      )), 0,
IF($G314&gt;0,INDEX($O$4:$Z$323,$G314,O$2),0)+IF($H314&gt;0,INDEX($O$4:$Z$323,$H314,O$2),0)+IF($I314&gt;0,INDEX($O$4:$Z$323,$I314,O$2),0)+IF($J314&gt;0,INDEX($O$4:$Z$323,$J314,O$2),0)+IF($K314&gt;0,INDEX($O$4:$Z$323,$K314,O$2),0)+IF($L314&gt;0,INDEX($O$4:$Z$323,$L314,O$2),0))</f>
        <v>0</v>
      </c>
      <c r="AB314" s="259">
        <f>IF(AND(NOT(_incrementaisPassadas),
      OR(
       AND(_semanaAtual&gt;Prevs!E$6,_tipo="Semanal"),
       AND(_mes&gt;AB$2,_tipo="Mensal")
      )), 0,
IF($G314&gt;0,INDEX($O$4:$Z$323,$G314,P$2),0)+IF($H314&gt;0,INDEX($O$4:$Z$323,$H314,P$2),0)+IF($I314&gt;0,INDEX($O$4:$Z$323,$I314,P$2),0)+IF($J314&gt;0,INDEX($O$4:$Z$323,$J314,P$2),0)+IF($K314&gt;0,INDEX($O$4:$Z$323,$K314,P$2),0)+IF($L314&gt;0,INDEX($O$4:$Z$323,$L314,P$2),0))</f>
        <v>0</v>
      </c>
      <c r="AC314" s="259">
        <f>IF(AND(NOT(_incrementaisPassadas),
      OR(
       AND(_semanaAtual&gt;Prevs!F$6,_tipo="Semanal"),
       AND(_mes&gt;AC$2,_tipo="Mensal")
      )), 0,
IF($G314&gt;0,INDEX($O$4:$Z$323,$G314,Q$2),0)+IF($H314&gt;0,INDEX($O$4:$Z$323,$H314,Q$2),0)+IF($I314&gt;0,INDEX($O$4:$Z$323,$I314,Q$2),0)+IF($J314&gt;0,INDEX($O$4:$Z$323,$J314,Q$2),0)+IF($K314&gt;0,INDEX($O$4:$Z$323,$K314,Q$2),0)+IF($L314&gt;0,INDEX($O$4:$Z$323,$L314,Q$2),0))</f>
        <v>0</v>
      </c>
      <c r="AD314" s="259">
        <f>IF(AND(NOT(_incrementaisPassadas),
      OR(
       AND(_semanaAtual&gt;Prevs!G$6,_tipo="Semanal"),
       AND(_mes&gt;AD$2,_tipo="Mensal")
      )), 0,
IF($G314&gt;0,INDEX($O$4:$Z$323,$G314,R$2),0)+IF($H314&gt;0,INDEX($O$4:$Z$323,$H314,R$2),0)+IF($I314&gt;0,INDEX($O$4:$Z$323,$I314,R$2),0)+IF($J314&gt;0,INDEX($O$4:$Z$323,$J314,R$2),0)+IF($K314&gt;0,INDEX($O$4:$Z$323,$K314,R$2),0)+IF($L314&gt;0,INDEX($O$4:$Z$323,$L314,R$2),0))</f>
        <v>0</v>
      </c>
      <c r="AE314" s="259">
        <f>IF(AND(NOT(_incrementaisPassadas),
      OR(
       AND(_semanaAtual&gt;Prevs!H$6,_tipo="Semanal"),
       AND(_mes&gt;AE$2,_tipo="Mensal")
      )), 0,
IF($G314&gt;0,INDEX($O$4:$Z$323,$G314,S$2),0)+IF($H314&gt;0,INDEX($O$4:$Z$323,$H314,S$2),0)+IF($I314&gt;0,INDEX($O$4:$Z$323,$I314,S$2),0)+IF($J314&gt;0,INDEX($O$4:$Z$323,$J314,S$2),0)+IF($K314&gt;0,INDEX($O$4:$Z$323,$K314,S$2),0)+IF($L314&gt;0,INDEX($O$4:$Z$323,$L314,S$2),0))</f>
        <v>0</v>
      </c>
      <c r="AF314" s="259">
        <f>IF(AND(NOT(_incrementaisPassadas),
      OR(
       AND(_semanaAtual&gt;Prevs!I$6,_tipo="Semanal"),
       AND(_mes&gt;AF$2,_tipo="Mensal")
      )), 0,
IF($G314&gt;0,INDEX($O$4:$Z$323,$G314,T$2),0)+IF($H314&gt;0,INDEX($O$4:$Z$323,$H314,T$2),0)+IF($I314&gt;0,INDEX($O$4:$Z$323,$I314,T$2),0)+IF($J314&gt;0,INDEX($O$4:$Z$323,$J314,T$2),0)+IF($K314&gt;0,INDEX($O$4:$Z$323,$K314,T$2),0)+IF($L314&gt;0,INDEX($O$4:$Z$323,$L314,T$2),0))</f>
        <v>0</v>
      </c>
      <c r="AG314" s="259">
        <f>IF(AND(NOT(_incrementaisPassadas),
      OR(
       AND(_semanaAtual&gt;Prevs!J$6,_tipo="Semanal"),
       AND(_mes&gt;AG$2,_tipo="Mensal")
      )), 0,
IF($G314&gt;0,INDEX($O$4:$Z$323,$G314,U$2),0)+IF($H314&gt;0,INDEX($O$4:$Z$323,$H314,U$2),0)+IF($I314&gt;0,INDEX($O$4:$Z$323,$I314,U$2),0)+IF($J314&gt;0,INDEX($O$4:$Z$323,$J314,U$2),0)+IF($K314&gt;0,INDEX($O$4:$Z$323,$K314,U$2),0)+IF($L314&gt;0,INDEX($O$4:$Z$323,$L314,U$2),0))</f>
        <v>0</v>
      </c>
      <c r="AH314" s="259">
        <f>IF(AND(NOT(_incrementaisPassadas),
      OR(
       AND(_semanaAtual&gt;Prevs!K$6,_tipo="Semanal"),
       AND(_mes&gt;AH$2,_tipo="Mensal")
      )), 0,
IF($G314&gt;0,INDEX($O$4:$Z$323,$G314,V$2),0)+IF($H314&gt;0,INDEX($O$4:$Z$323,$H314,V$2),0)+IF($I314&gt;0,INDEX($O$4:$Z$323,$I314,V$2),0)+IF($J314&gt;0,INDEX($O$4:$Z$323,$J314,V$2),0)+IF($K314&gt;0,INDEX($O$4:$Z$323,$K314,V$2),0)+IF($L314&gt;0,INDEX($O$4:$Z$323,$L314,V$2),0))</f>
        <v>0</v>
      </c>
      <c r="AI314" s="259">
        <f>IF(AND(NOT(_incrementaisPassadas),
      OR(
       AND(_semanaAtual&gt;Prevs!L$6,_tipo="Semanal"),
       AND(_mes&gt;AI$2,_tipo="Mensal")
      )), 0,
IF($G314&gt;0,INDEX($O$4:$Z$323,$G314,W$2),0)+IF($H314&gt;0,INDEX($O$4:$Z$323,$H314,W$2),0)+IF($I314&gt;0,INDEX($O$4:$Z$323,$I314,W$2),0)+IF($J314&gt;0,INDEX($O$4:$Z$323,$J314,W$2),0)+IF($K314&gt;0,INDEX($O$4:$Z$323,$K314,W$2),0)+IF($L314&gt;0,INDEX($O$4:$Z$323,$L314,W$2),0))</f>
        <v>0</v>
      </c>
      <c r="AJ314" s="259">
        <f>IF(AND(NOT(_incrementaisPassadas),
      OR(
       AND(_semanaAtual&gt;Prevs!M$6,_tipo="Semanal"),
       AND(_mes&gt;AJ$2,_tipo="Mensal")
      )), 0,
IF($G314&gt;0,INDEX($O$4:$Z$323,$G314,X$2),0)+IF($H314&gt;0,INDEX($O$4:$Z$323,$H314,X$2),0)+IF($I314&gt;0,INDEX($O$4:$Z$323,$I314,X$2),0)+IF($J314&gt;0,INDEX($O$4:$Z$323,$J314,X$2),0)+IF($K314&gt;0,INDEX($O$4:$Z$323,$K314,X$2),0)+IF($L314&gt;0,INDEX($O$4:$Z$323,$L314,X$2),0))</f>
        <v>0</v>
      </c>
      <c r="AK314" s="259">
        <f>IF(AND(NOT(_incrementaisPassadas),
      OR(
       AND(_semanaAtual&gt;Prevs!N$6,_tipo="Semanal"),
       AND(_mes&gt;AK$2,_tipo="Mensal")
      )), 0,
IF($G314&gt;0,INDEX($O$4:$Z$323,$G314,Y$2),0)+IF($H314&gt;0,INDEX($O$4:$Z$323,$H314,Y$2),0)+IF($I314&gt;0,INDEX($O$4:$Z$323,$I314,Y$2),0)+IF($J314&gt;0,INDEX($O$4:$Z$323,$J314,Y$2),0)+IF($K314&gt;0,INDEX($O$4:$Z$323,$K314,Y$2),0)+IF($L314&gt;0,INDEX($O$4:$Z$323,$L314,Y$2),0))</f>
        <v>0</v>
      </c>
      <c r="AL314" s="259">
        <f>IF(AND(NOT(_incrementaisPassadas),
      OR(
       AND(_semanaAtual&gt;Prevs!O$6,_tipo="Semanal"),
       AND(_mes&gt;AL$2,_tipo="Mensal")
      )), 0,
IF($G314&gt;0,INDEX($O$4:$Z$323,$G314,Z$2),0)+IF($H314&gt;0,INDEX($O$4:$Z$323,$H314,Z$2),0)+IF($I314&gt;0,INDEX($O$4:$Z$323,$I314,Z$2),0)+IF($J314&gt;0,INDEX($O$4:$Z$323,$J314,Z$2),0)+IF($K314&gt;0,INDEX($O$4:$Z$323,$K314,Z$2),0)+IF($L314&gt;0,INDEX($O$4:$Z$323,$L314,Z$2),0))</f>
        <v>0</v>
      </c>
      <c r="AM314" s="113">
        <f t="shared" si="48"/>
        <v>0</v>
      </c>
      <c r="AN314">
        <f t="shared" si="49"/>
        <v>0</v>
      </c>
      <c r="AO314">
        <f t="shared" si="50"/>
        <v>0</v>
      </c>
      <c r="AP314">
        <f t="shared" si="51"/>
        <v>0</v>
      </c>
      <c r="AQ314">
        <f t="shared" si="52"/>
        <v>0</v>
      </c>
      <c r="AR314">
        <f t="shared" si="53"/>
        <v>0</v>
      </c>
      <c r="AS314">
        <f t="shared" si="54"/>
        <v>0</v>
      </c>
      <c r="AT314">
        <f t="shared" si="55"/>
        <v>0</v>
      </c>
      <c r="AU314">
        <f t="shared" si="56"/>
        <v>0</v>
      </c>
      <c r="AV314">
        <f t="shared" si="57"/>
        <v>0</v>
      </c>
      <c r="AW314">
        <f t="shared" si="58"/>
        <v>0</v>
      </c>
      <c r="AX314">
        <f t="shared" si="59"/>
        <v>0</v>
      </c>
    </row>
    <row r="315" spans="1:60" hidden="1" x14ac:dyDescent="0.25">
      <c r="A315" s="113">
        <v>312</v>
      </c>
      <c r="B315" s="176"/>
      <c r="C315" s="113">
        <v>0</v>
      </c>
      <c r="D315" s="113">
        <v>0</v>
      </c>
      <c r="E315" s="113" t="s">
        <v>686</v>
      </c>
      <c r="F315" s="113" t="s">
        <v>686</v>
      </c>
      <c r="N315" s="113">
        <f>MATCH(A315,Entrada!$A$53:$A$372,0)</f>
        <v>312</v>
      </c>
      <c r="O315">
        <f>IF(NOT(ISNA($N315)),INDEX(Entrada!$C$53:$N$372,$N315,O$2),0)</f>
        <v>0</v>
      </c>
      <c r="P315">
        <f>IF(NOT(ISNA($N315)),INDEX(Entrada!$C$53:$N$372,$N315,P$2),0)</f>
        <v>0</v>
      </c>
      <c r="Q315">
        <f>IF(NOT(ISNA($N315)),INDEX(Entrada!$C$53:$N$372,$N315,Q$2),0)</f>
        <v>0</v>
      </c>
      <c r="R315">
        <f>IF(NOT(ISNA($N315)),INDEX(Entrada!$C$53:$N$372,$N315,R$2),0)</f>
        <v>0</v>
      </c>
      <c r="S315">
        <f>IF(NOT(ISNA($N315)),INDEX(Entrada!$C$53:$N$372,$N315,S$2),0)</f>
        <v>0</v>
      </c>
      <c r="T315">
        <f>IF(NOT(ISNA($N315)),INDEX(Entrada!$C$53:$N$372,$N315,T$2),0)</f>
        <v>0</v>
      </c>
      <c r="U315">
        <f>IF(NOT(ISNA($N315)),INDEX(Entrada!$C$53:$N$372,$N315,U$2),0)</f>
        <v>0</v>
      </c>
      <c r="V315" s="192">
        <f>IF(NOT(ISNA($N315)),INDEX(Entrada!$C$53:$N$372,$N315,V$2),0)</f>
        <v>0</v>
      </c>
      <c r="W315" s="192">
        <f>IF(NOT(ISNA($N315)),INDEX(Entrada!$C$53:$N$372,$N315,W$2),0)</f>
        <v>0</v>
      </c>
      <c r="X315" s="192">
        <f>IF(NOT(ISNA($N315)),INDEX(Entrada!$C$53:$N$372,$N315,X$2),0)</f>
        <v>0</v>
      </c>
      <c r="Y315" s="192">
        <f>IF(NOT(ISNA($N315)),INDEX(Entrada!$C$53:$N$372,$N315,Y$2),0)</f>
        <v>0</v>
      </c>
      <c r="Z315" s="192">
        <f>IF(NOT(ISNA($N315)),INDEX(Entrada!$C$53:$N$372,$N315,Z$2),0)</f>
        <v>0</v>
      </c>
      <c r="AA315" s="259">
        <f>IF(AND(NOT(_incrementaisPassadas),
      OR(
       AND(_semanaAtual&gt;Prevs!D$6,_tipo="Semanal"),
       AND(_mes&gt;AA$2,_tipo="Mensal")
      )), 0,
IF($G315&gt;0,INDEX($O$4:$Z$323,$G315,O$2),0)+IF($H315&gt;0,INDEX($O$4:$Z$323,$H315,O$2),0)+IF($I315&gt;0,INDEX($O$4:$Z$323,$I315,O$2),0)+IF($J315&gt;0,INDEX($O$4:$Z$323,$J315,O$2),0)+IF($K315&gt;0,INDEX($O$4:$Z$323,$K315,O$2),0)+IF($L315&gt;0,INDEX($O$4:$Z$323,$L315,O$2),0))</f>
        <v>0</v>
      </c>
      <c r="AB315" s="259">
        <f>IF(AND(NOT(_incrementaisPassadas),
      OR(
       AND(_semanaAtual&gt;Prevs!E$6,_tipo="Semanal"),
       AND(_mes&gt;AB$2,_tipo="Mensal")
      )), 0,
IF($G315&gt;0,INDEX($O$4:$Z$323,$G315,P$2),0)+IF($H315&gt;0,INDEX($O$4:$Z$323,$H315,P$2),0)+IF($I315&gt;0,INDEX($O$4:$Z$323,$I315,P$2),0)+IF($J315&gt;0,INDEX($O$4:$Z$323,$J315,P$2),0)+IF($K315&gt;0,INDEX($O$4:$Z$323,$K315,P$2),0)+IF($L315&gt;0,INDEX($O$4:$Z$323,$L315,P$2),0))</f>
        <v>0</v>
      </c>
      <c r="AC315" s="259">
        <f>IF(AND(NOT(_incrementaisPassadas),
      OR(
       AND(_semanaAtual&gt;Prevs!F$6,_tipo="Semanal"),
       AND(_mes&gt;AC$2,_tipo="Mensal")
      )), 0,
IF($G315&gt;0,INDEX($O$4:$Z$323,$G315,Q$2),0)+IF($H315&gt;0,INDEX($O$4:$Z$323,$H315,Q$2),0)+IF($I315&gt;0,INDEX($O$4:$Z$323,$I315,Q$2),0)+IF($J315&gt;0,INDEX($O$4:$Z$323,$J315,Q$2),0)+IF($K315&gt;0,INDEX($O$4:$Z$323,$K315,Q$2),0)+IF($L315&gt;0,INDEX($O$4:$Z$323,$L315,Q$2),0))</f>
        <v>0</v>
      </c>
      <c r="AD315" s="259">
        <f>IF(AND(NOT(_incrementaisPassadas),
      OR(
       AND(_semanaAtual&gt;Prevs!G$6,_tipo="Semanal"),
       AND(_mes&gt;AD$2,_tipo="Mensal")
      )), 0,
IF($G315&gt;0,INDEX($O$4:$Z$323,$G315,R$2),0)+IF($H315&gt;0,INDEX($O$4:$Z$323,$H315,R$2),0)+IF($I315&gt;0,INDEX($O$4:$Z$323,$I315,R$2),0)+IF($J315&gt;0,INDEX($O$4:$Z$323,$J315,R$2),0)+IF($K315&gt;0,INDEX($O$4:$Z$323,$K315,R$2),0)+IF($L315&gt;0,INDEX($O$4:$Z$323,$L315,R$2),0))</f>
        <v>0</v>
      </c>
      <c r="AE315" s="259">
        <f>IF(AND(NOT(_incrementaisPassadas),
      OR(
       AND(_semanaAtual&gt;Prevs!H$6,_tipo="Semanal"),
       AND(_mes&gt;AE$2,_tipo="Mensal")
      )), 0,
IF($G315&gt;0,INDEX($O$4:$Z$323,$G315,S$2),0)+IF($H315&gt;0,INDEX($O$4:$Z$323,$H315,S$2),0)+IF($I315&gt;0,INDEX($O$4:$Z$323,$I315,S$2),0)+IF($J315&gt;0,INDEX($O$4:$Z$323,$J315,S$2),0)+IF($K315&gt;0,INDEX($O$4:$Z$323,$K315,S$2),0)+IF($L315&gt;0,INDEX($O$4:$Z$323,$L315,S$2),0))</f>
        <v>0</v>
      </c>
      <c r="AF315" s="259">
        <f>IF(AND(NOT(_incrementaisPassadas),
      OR(
       AND(_semanaAtual&gt;Prevs!I$6,_tipo="Semanal"),
       AND(_mes&gt;AF$2,_tipo="Mensal")
      )), 0,
IF($G315&gt;0,INDEX($O$4:$Z$323,$G315,T$2),0)+IF($H315&gt;0,INDEX($O$4:$Z$323,$H315,T$2),0)+IF($I315&gt;0,INDEX($O$4:$Z$323,$I315,T$2),0)+IF($J315&gt;0,INDEX($O$4:$Z$323,$J315,T$2),0)+IF($K315&gt;0,INDEX($O$4:$Z$323,$K315,T$2),0)+IF($L315&gt;0,INDEX($O$4:$Z$323,$L315,T$2),0))</f>
        <v>0</v>
      </c>
      <c r="AG315" s="259">
        <f>IF(AND(NOT(_incrementaisPassadas),
      OR(
       AND(_semanaAtual&gt;Prevs!J$6,_tipo="Semanal"),
       AND(_mes&gt;AG$2,_tipo="Mensal")
      )), 0,
IF($G315&gt;0,INDEX($O$4:$Z$323,$G315,U$2),0)+IF($H315&gt;0,INDEX($O$4:$Z$323,$H315,U$2),0)+IF($I315&gt;0,INDEX($O$4:$Z$323,$I315,U$2),0)+IF($J315&gt;0,INDEX($O$4:$Z$323,$J315,U$2),0)+IF($K315&gt;0,INDEX($O$4:$Z$323,$K315,U$2),0)+IF($L315&gt;0,INDEX($O$4:$Z$323,$L315,U$2),0))</f>
        <v>0</v>
      </c>
      <c r="AH315" s="259">
        <f>IF(AND(NOT(_incrementaisPassadas),
      OR(
       AND(_semanaAtual&gt;Prevs!K$6,_tipo="Semanal"),
       AND(_mes&gt;AH$2,_tipo="Mensal")
      )), 0,
IF($G315&gt;0,INDEX($O$4:$Z$323,$G315,V$2),0)+IF($H315&gt;0,INDEX($O$4:$Z$323,$H315,V$2),0)+IF($I315&gt;0,INDEX($O$4:$Z$323,$I315,V$2),0)+IF($J315&gt;0,INDEX($O$4:$Z$323,$J315,V$2),0)+IF($K315&gt;0,INDEX($O$4:$Z$323,$K315,V$2),0)+IF($L315&gt;0,INDEX($O$4:$Z$323,$L315,V$2),0))</f>
        <v>0</v>
      </c>
      <c r="AI315" s="259">
        <f>IF(AND(NOT(_incrementaisPassadas),
      OR(
       AND(_semanaAtual&gt;Prevs!L$6,_tipo="Semanal"),
       AND(_mes&gt;AI$2,_tipo="Mensal")
      )), 0,
IF($G315&gt;0,INDEX($O$4:$Z$323,$G315,W$2),0)+IF($H315&gt;0,INDEX($O$4:$Z$323,$H315,W$2),0)+IF($I315&gt;0,INDEX($O$4:$Z$323,$I315,W$2),0)+IF($J315&gt;0,INDEX($O$4:$Z$323,$J315,W$2),0)+IF($K315&gt;0,INDEX($O$4:$Z$323,$K315,W$2),0)+IF($L315&gt;0,INDEX($O$4:$Z$323,$L315,W$2),0))</f>
        <v>0</v>
      </c>
      <c r="AJ315" s="259">
        <f>IF(AND(NOT(_incrementaisPassadas),
      OR(
       AND(_semanaAtual&gt;Prevs!M$6,_tipo="Semanal"),
       AND(_mes&gt;AJ$2,_tipo="Mensal")
      )), 0,
IF($G315&gt;0,INDEX($O$4:$Z$323,$G315,X$2),0)+IF($H315&gt;0,INDEX($O$4:$Z$323,$H315,X$2),0)+IF($I315&gt;0,INDEX($O$4:$Z$323,$I315,X$2),0)+IF($J315&gt;0,INDEX($O$4:$Z$323,$J315,X$2),0)+IF($K315&gt;0,INDEX($O$4:$Z$323,$K315,X$2),0)+IF($L315&gt;0,INDEX($O$4:$Z$323,$L315,X$2),0))</f>
        <v>0</v>
      </c>
      <c r="AK315" s="259">
        <f>IF(AND(NOT(_incrementaisPassadas),
      OR(
       AND(_semanaAtual&gt;Prevs!N$6,_tipo="Semanal"),
       AND(_mes&gt;AK$2,_tipo="Mensal")
      )), 0,
IF($G315&gt;0,INDEX($O$4:$Z$323,$G315,Y$2),0)+IF($H315&gt;0,INDEX($O$4:$Z$323,$H315,Y$2),0)+IF($I315&gt;0,INDEX($O$4:$Z$323,$I315,Y$2),0)+IF($J315&gt;0,INDEX($O$4:$Z$323,$J315,Y$2),0)+IF($K315&gt;0,INDEX($O$4:$Z$323,$K315,Y$2),0)+IF($L315&gt;0,INDEX($O$4:$Z$323,$L315,Y$2),0))</f>
        <v>0</v>
      </c>
      <c r="AL315" s="259">
        <f>IF(AND(NOT(_incrementaisPassadas),
      OR(
       AND(_semanaAtual&gt;Prevs!O$6,_tipo="Semanal"),
       AND(_mes&gt;AL$2,_tipo="Mensal")
      )), 0,
IF($G315&gt;0,INDEX($O$4:$Z$323,$G315,Z$2),0)+IF($H315&gt;0,INDEX($O$4:$Z$323,$H315,Z$2),0)+IF($I315&gt;0,INDEX($O$4:$Z$323,$I315,Z$2),0)+IF($J315&gt;0,INDEX($O$4:$Z$323,$J315,Z$2),0)+IF($K315&gt;0,INDEX($O$4:$Z$323,$K315,Z$2),0)+IF($L315&gt;0,INDEX($O$4:$Z$323,$L315,Z$2),0))</f>
        <v>0</v>
      </c>
      <c r="AM315" s="113">
        <f t="shared" si="48"/>
        <v>0</v>
      </c>
      <c r="AN315">
        <f t="shared" si="49"/>
        <v>0</v>
      </c>
      <c r="AO315">
        <f t="shared" si="50"/>
        <v>0</v>
      </c>
      <c r="AP315">
        <f t="shared" si="51"/>
        <v>0</v>
      </c>
      <c r="AQ315">
        <f t="shared" si="52"/>
        <v>0</v>
      </c>
      <c r="AR315">
        <f t="shared" si="53"/>
        <v>0</v>
      </c>
      <c r="AS315">
        <f t="shared" si="54"/>
        <v>0</v>
      </c>
      <c r="AT315">
        <f t="shared" si="55"/>
        <v>0</v>
      </c>
      <c r="AU315">
        <f t="shared" si="56"/>
        <v>0</v>
      </c>
      <c r="AV315">
        <f t="shared" si="57"/>
        <v>0</v>
      </c>
      <c r="AW315">
        <f t="shared" si="58"/>
        <v>0</v>
      </c>
      <c r="AX315">
        <f t="shared" si="59"/>
        <v>0</v>
      </c>
    </row>
    <row r="316" spans="1:60" hidden="1" x14ac:dyDescent="0.25">
      <c r="A316" s="113">
        <v>313</v>
      </c>
      <c r="B316" s="176" t="s">
        <v>683</v>
      </c>
      <c r="C316" s="113">
        <v>1931</v>
      </c>
      <c r="D316" s="113">
        <v>2013</v>
      </c>
      <c r="E316" s="179" t="s">
        <v>10</v>
      </c>
      <c r="F316" s="180" t="s">
        <v>361</v>
      </c>
      <c r="I316" s="189"/>
      <c r="J316" s="189"/>
      <c r="K316" s="189"/>
      <c r="L316" s="189"/>
      <c r="M316" s="189"/>
      <c r="N316" s="113">
        <f>MATCH(A316,Entrada!$A$53:$A$372,0)</f>
        <v>313</v>
      </c>
      <c r="O316">
        <f>IF(NOT(ISNA($N316)),INDEX(Entrada!$C$53:$N$372,$N316,O$2),0)</f>
        <v>320</v>
      </c>
      <c r="P316">
        <f>IF(NOT(ISNA($N316)),INDEX(Entrada!$C$53:$N$372,$N316,P$2),0)</f>
        <v>358</v>
      </c>
      <c r="Q316">
        <f>IF(NOT(ISNA($N316)),INDEX(Entrada!$C$53:$N$372,$N316,Q$2),0)</f>
        <v>362</v>
      </c>
      <c r="R316">
        <f>IF(NOT(ISNA($N316)),INDEX(Entrada!$C$53:$N$372,$N316,R$2),0)</f>
        <v>280</v>
      </c>
      <c r="S316">
        <f>IF(NOT(ISNA($N316)),INDEX(Entrada!$C$53:$N$372,$N316,S$2),0)</f>
        <v>196</v>
      </c>
      <c r="T316">
        <f>IF(NOT(ISNA($N316)),INDEX(Entrada!$C$53:$N$372,$N316,T$2),0)</f>
        <v>154</v>
      </c>
      <c r="U316" s="188">
        <f>IF(NOT(ISNA($N316)),INDEX(Entrada!$C$53:$N$372,$N316,U$2),0)</f>
        <v>129</v>
      </c>
      <c r="V316" s="192">
        <f>IF(NOT(ISNA($N316)),INDEX(Entrada!$C$53:$N$372,$N316,V$2),0)</f>
        <v>112</v>
      </c>
      <c r="W316" s="192">
        <f>IF(NOT(ISNA($N316)),INDEX(Entrada!$C$53:$N$372,$N316,W$2),0)</f>
        <v>115</v>
      </c>
      <c r="X316" s="192">
        <f>IF(NOT(ISNA($N316)),INDEX(Entrada!$C$53:$N$372,$N316,X$2),0)</f>
        <v>142</v>
      </c>
      <c r="Y316" s="192">
        <f>IF(NOT(ISNA($N316)),INDEX(Entrada!$C$53:$N$372,$N316,Y$2),0)</f>
        <v>184</v>
      </c>
      <c r="Z316" s="192">
        <f>IF(NOT(ISNA($N316)),INDEX(Entrada!$C$53:$N$372,$N316,Z$2),0)</f>
        <v>258</v>
      </c>
      <c r="AA316" s="259">
        <f>IF(AND(NOT(_incrementaisPassadas),
      OR(
       AND(_semanaAtual&gt;Prevs!D$6,_tipo="Semanal"),
       AND(_mes&gt;AA$2,_tipo="Mensal")
      )), 0,
IF($G316&gt;0,INDEX($O$4:$Z$323,$G316,O$2),0)+IF($H316&gt;0,INDEX($O$4:$Z$323,$H316,O$2),0)+IF($I316&gt;0,INDEX($O$4:$Z$323,$I316,O$2),0)+IF($J316&gt;0,INDEX($O$4:$Z$323,$J316,O$2),0)+IF($K316&gt;0,INDEX($O$4:$Z$323,$K316,O$2),0)+IF($L316&gt;0,INDEX($O$4:$Z$323,$L316,O$2),0))</f>
        <v>0</v>
      </c>
      <c r="AB316" s="259">
        <f>IF(AND(NOT(_incrementaisPassadas),
      OR(
       AND(_semanaAtual&gt;Prevs!E$6,_tipo="Semanal"),
       AND(_mes&gt;AB$2,_tipo="Mensal")
      )), 0,
IF($G316&gt;0,INDEX($O$4:$Z$323,$G316,P$2),0)+IF($H316&gt;0,INDEX($O$4:$Z$323,$H316,P$2),0)+IF($I316&gt;0,INDEX($O$4:$Z$323,$I316,P$2),0)+IF($J316&gt;0,INDEX($O$4:$Z$323,$J316,P$2),0)+IF($K316&gt;0,INDEX($O$4:$Z$323,$K316,P$2),0)+IF($L316&gt;0,INDEX($O$4:$Z$323,$L316,P$2),0))</f>
        <v>0</v>
      </c>
      <c r="AC316" s="259">
        <f>IF(AND(NOT(_incrementaisPassadas),
      OR(
       AND(_semanaAtual&gt;Prevs!F$6,_tipo="Semanal"),
       AND(_mes&gt;AC$2,_tipo="Mensal")
      )), 0,
IF($G316&gt;0,INDEX($O$4:$Z$323,$G316,Q$2),0)+IF($H316&gt;0,INDEX($O$4:$Z$323,$H316,Q$2),0)+IF($I316&gt;0,INDEX($O$4:$Z$323,$I316,Q$2),0)+IF($J316&gt;0,INDEX($O$4:$Z$323,$J316,Q$2),0)+IF($K316&gt;0,INDEX($O$4:$Z$323,$K316,Q$2),0)+IF($L316&gt;0,INDEX($O$4:$Z$323,$L316,Q$2),0))</f>
        <v>0</v>
      </c>
      <c r="AD316" s="259">
        <f>IF(AND(NOT(_incrementaisPassadas),
      OR(
       AND(_semanaAtual&gt;Prevs!G$6,_tipo="Semanal"),
       AND(_mes&gt;AD$2,_tipo="Mensal")
      )), 0,
IF($G316&gt;0,INDEX($O$4:$Z$323,$G316,R$2),0)+IF($H316&gt;0,INDEX($O$4:$Z$323,$H316,R$2),0)+IF($I316&gt;0,INDEX($O$4:$Z$323,$I316,R$2),0)+IF($J316&gt;0,INDEX($O$4:$Z$323,$J316,R$2),0)+IF($K316&gt;0,INDEX($O$4:$Z$323,$K316,R$2),0)+IF($L316&gt;0,INDEX($O$4:$Z$323,$L316,R$2),0))</f>
        <v>0</v>
      </c>
      <c r="AE316" s="259">
        <f>IF(AND(NOT(_incrementaisPassadas),
      OR(
       AND(_semanaAtual&gt;Prevs!H$6,_tipo="Semanal"),
       AND(_mes&gt;AE$2,_tipo="Mensal")
      )), 0,
IF($G316&gt;0,INDEX($O$4:$Z$323,$G316,S$2),0)+IF($H316&gt;0,INDEX($O$4:$Z$323,$H316,S$2),0)+IF($I316&gt;0,INDEX($O$4:$Z$323,$I316,S$2),0)+IF($J316&gt;0,INDEX($O$4:$Z$323,$J316,S$2),0)+IF($K316&gt;0,INDEX($O$4:$Z$323,$K316,S$2),0)+IF($L316&gt;0,INDEX($O$4:$Z$323,$L316,S$2),0))</f>
        <v>0</v>
      </c>
      <c r="AF316" s="259">
        <f>IF(AND(NOT(_incrementaisPassadas),
      OR(
       AND(_semanaAtual&gt;Prevs!I$6,_tipo="Semanal"),
       AND(_mes&gt;AF$2,_tipo="Mensal")
      )), 0,
IF($G316&gt;0,INDEX($O$4:$Z$323,$G316,T$2),0)+IF($H316&gt;0,INDEX($O$4:$Z$323,$H316,T$2),0)+IF($I316&gt;0,INDEX($O$4:$Z$323,$I316,T$2),0)+IF($J316&gt;0,INDEX($O$4:$Z$323,$J316,T$2),0)+IF($K316&gt;0,INDEX($O$4:$Z$323,$K316,T$2),0)+IF($L316&gt;0,INDEX($O$4:$Z$323,$L316,T$2),0))</f>
        <v>0</v>
      </c>
      <c r="AG316" s="259">
        <f>IF(AND(NOT(_incrementaisPassadas),
      OR(
       AND(_semanaAtual&gt;Prevs!J$6,_tipo="Semanal"),
       AND(_mes&gt;AG$2,_tipo="Mensal")
      )), 0,
IF($G316&gt;0,INDEX($O$4:$Z$323,$G316,U$2),0)+IF($H316&gt;0,INDEX($O$4:$Z$323,$H316,U$2),0)+IF($I316&gt;0,INDEX($O$4:$Z$323,$I316,U$2),0)+IF($J316&gt;0,INDEX($O$4:$Z$323,$J316,U$2),0)+IF($K316&gt;0,INDEX($O$4:$Z$323,$K316,U$2),0)+IF($L316&gt;0,INDEX($O$4:$Z$323,$L316,U$2),0))</f>
        <v>0</v>
      </c>
      <c r="AH316" s="259">
        <f>IF(AND(NOT(_incrementaisPassadas),
      OR(
       AND(_semanaAtual&gt;Prevs!K$6,_tipo="Semanal"),
       AND(_mes&gt;AH$2,_tipo="Mensal")
      )), 0,
IF($G316&gt;0,INDEX($O$4:$Z$323,$G316,V$2),0)+IF($H316&gt;0,INDEX($O$4:$Z$323,$H316,V$2),0)+IF($I316&gt;0,INDEX($O$4:$Z$323,$I316,V$2),0)+IF($J316&gt;0,INDEX($O$4:$Z$323,$J316,V$2),0)+IF($K316&gt;0,INDEX($O$4:$Z$323,$K316,V$2),0)+IF($L316&gt;0,INDEX($O$4:$Z$323,$L316,V$2),0))</f>
        <v>0</v>
      </c>
      <c r="AI316" s="259">
        <f>IF(AND(NOT(_incrementaisPassadas),
      OR(
       AND(_semanaAtual&gt;Prevs!L$6,_tipo="Semanal"),
       AND(_mes&gt;AI$2,_tipo="Mensal")
      )), 0,
IF($G316&gt;0,INDEX($O$4:$Z$323,$G316,W$2),0)+IF($H316&gt;0,INDEX($O$4:$Z$323,$H316,W$2),0)+IF($I316&gt;0,INDEX($O$4:$Z$323,$I316,W$2),0)+IF($J316&gt;0,INDEX($O$4:$Z$323,$J316,W$2),0)+IF($K316&gt;0,INDEX($O$4:$Z$323,$K316,W$2),0)+IF($L316&gt;0,INDEX($O$4:$Z$323,$L316,W$2),0))</f>
        <v>0</v>
      </c>
      <c r="AJ316" s="259">
        <f>IF(AND(NOT(_incrementaisPassadas),
      OR(
       AND(_semanaAtual&gt;Prevs!M$6,_tipo="Semanal"),
       AND(_mes&gt;AJ$2,_tipo="Mensal")
      )), 0,
IF($G316&gt;0,INDEX($O$4:$Z$323,$G316,X$2),0)+IF($H316&gt;0,INDEX($O$4:$Z$323,$H316,X$2),0)+IF($I316&gt;0,INDEX($O$4:$Z$323,$I316,X$2),0)+IF($J316&gt;0,INDEX($O$4:$Z$323,$J316,X$2),0)+IF($K316&gt;0,INDEX($O$4:$Z$323,$K316,X$2),0)+IF($L316&gt;0,INDEX($O$4:$Z$323,$L316,X$2),0))</f>
        <v>0</v>
      </c>
      <c r="AK316" s="259">
        <f>IF(AND(NOT(_incrementaisPassadas),
      OR(
       AND(_semanaAtual&gt;Prevs!N$6,_tipo="Semanal"),
       AND(_mes&gt;AK$2,_tipo="Mensal")
      )), 0,
IF($G316&gt;0,INDEX($O$4:$Z$323,$G316,Y$2),0)+IF($H316&gt;0,INDEX($O$4:$Z$323,$H316,Y$2),0)+IF($I316&gt;0,INDEX($O$4:$Z$323,$I316,Y$2),0)+IF($J316&gt;0,INDEX($O$4:$Z$323,$J316,Y$2),0)+IF($K316&gt;0,INDEX($O$4:$Z$323,$K316,Y$2),0)+IF($L316&gt;0,INDEX($O$4:$Z$323,$L316,Y$2),0))</f>
        <v>0</v>
      </c>
      <c r="AL316" s="259">
        <f>IF(AND(NOT(_incrementaisPassadas),
      OR(
       AND(_semanaAtual&gt;Prevs!O$6,_tipo="Semanal"),
       AND(_mes&gt;AL$2,_tipo="Mensal")
      )), 0,
IF($G316&gt;0,INDEX($O$4:$Z$323,$G316,Z$2),0)+IF($H316&gt;0,INDEX($O$4:$Z$323,$H316,Z$2),0)+IF($I316&gt;0,INDEX($O$4:$Z$323,$I316,Z$2),0)+IF($J316&gt;0,INDEX($O$4:$Z$323,$J316,Z$2),0)+IF($K316&gt;0,INDEX($O$4:$Z$323,$K316,Z$2),0)+IF($L316&gt;0,INDEX($O$4:$Z$323,$L316,Z$2),0))</f>
        <v>0</v>
      </c>
      <c r="AM316" s="188">
        <f t="shared" si="48"/>
        <v>320</v>
      </c>
      <c r="AN316">
        <f t="shared" si="49"/>
        <v>358</v>
      </c>
      <c r="AO316">
        <f t="shared" si="50"/>
        <v>362</v>
      </c>
      <c r="AP316">
        <f t="shared" si="51"/>
        <v>280</v>
      </c>
      <c r="AQ316">
        <f t="shared" si="52"/>
        <v>196</v>
      </c>
      <c r="AR316">
        <f t="shared" si="53"/>
        <v>154</v>
      </c>
      <c r="AS316">
        <f t="shared" si="54"/>
        <v>129</v>
      </c>
      <c r="AT316">
        <f t="shared" si="55"/>
        <v>112</v>
      </c>
      <c r="AU316">
        <f t="shared" si="56"/>
        <v>115</v>
      </c>
      <c r="AV316">
        <f t="shared" si="57"/>
        <v>142</v>
      </c>
      <c r="AW316">
        <f t="shared" si="58"/>
        <v>184</v>
      </c>
      <c r="AX316">
        <f t="shared" si="59"/>
        <v>258</v>
      </c>
      <c r="AY316" s="188"/>
      <c r="BC316" s="259">
        <v>315</v>
      </c>
      <c r="BD316" s="189"/>
      <c r="BE316" s="189"/>
      <c r="BF316" s="189"/>
      <c r="BG316" s="189"/>
      <c r="BH316" s="189"/>
    </row>
    <row r="317" spans="1:60" hidden="1" x14ac:dyDescent="0.25">
      <c r="A317" s="113">
        <v>314</v>
      </c>
      <c r="B317" s="176" t="s">
        <v>628</v>
      </c>
      <c r="C317" s="113">
        <v>1931</v>
      </c>
      <c r="D317" s="113">
        <v>2013</v>
      </c>
      <c r="E317" s="179" t="s">
        <v>10</v>
      </c>
      <c r="F317" s="180" t="s">
        <v>10</v>
      </c>
      <c r="G317" s="186"/>
      <c r="N317" s="113">
        <f>MATCH(A317,Entrada!$A$53:$A$372,0)</f>
        <v>314</v>
      </c>
      <c r="O317">
        <f>IF(NOT(ISNA($N317)),INDEX(Entrada!$C$53:$N$372,$N317,O$2),0)</f>
        <v>927</v>
      </c>
      <c r="P317">
        <f>IF(NOT(ISNA($N317)),INDEX(Entrada!$C$53:$N$372,$N317,P$2),0)</f>
        <v>928</v>
      </c>
      <c r="Q317">
        <f>IF(NOT(ISNA($N317)),INDEX(Entrada!$C$53:$N$372,$N317,Q$2),0)</f>
        <v>862</v>
      </c>
      <c r="R317">
        <f>IF(NOT(ISNA($N317)),INDEX(Entrada!$C$53:$N$372,$N317,R$2),0)</f>
        <v>583</v>
      </c>
      <c r="S317">
        <f>IF(NOT(ISNA($N317)),INDEX(Entrada!$C$53:$N$372,$N317,S$2),0)</f>
        <v>383</v>
      </c>
      <c r="T317">
        <f>IF(NOT(ISNA($N317)),INDEX(Entrada!$C$53:$N$372,$N317,T$2),0)</f>
        <v>321</v>
      </c>
      <c r="U317" s="186">
        <f>IF(NOT(ISNA($N317)),INDEX(Entrada!$C$53:$N$372,$N317,U$2),0)</f>
        <v>266</v>
      </c>
      <c r="V317" s="192">
        <f>IF(NOT(ISNA($N317)),INDEX(Entrada!$C$53:$N$372,$N317,V$2),0)</f>
        <v>226</v>
      </c>
      <c r="W317" s="192">
        <f>IF(NOT(ISNA($N317)),INDEX(Entrada!$C$53:$N$372,$N317,W$2),0)</f>
        <v>230</v>
      </c>
      <c r="X317" s="192">
        <f>IF(NOT(ISNA($N317)),INDEX(Entrada!$C$53:$N$372,$N317,X$2),0)</f>
        <v>272</v>
      </c>
      <c r="Y317" s="192">
        <f>IF(NOT(ISNA($N317)),INDEX(Entrada!$C$53:$N$372,$N317,Y$2),0)</f>
        <v>388</v>
      </c>
      <c r="Z317" s="192">
        <f>IF(NOT(ISNA($N317)),INDEX(Entrada!$C$53:$N$372,$N317,Z$2),0)</f>
        <v>630</v>
      </c>
      <c r="AA317" s="259">
        <f>IF(AND(NOT(_incrementaisPassadas),
      OR(
       AND(_semanaAtual&gt;Prevs!D$6,_tipo="Semanal"),
       AND(_mes&gt;AA$2,_tipo="Mensal")
      )), 0,
IF($G317&gt;0,INDEX($O$4:$Z$323,$G317,O$2),0)+IF($H317&gt;0,INDEX($O$4:$Z$323,$H317,O$2),0)+IF($I317&gt;0,INDEX($O$4:$Z$323,$I317,O$2),0)+IF($J317&gt;0,INDEX($O$4:$Z$323,$J317,O$2),0)+IF($K317&gt;0,INDEX($O$4:$Z$323,$K317,O$2),0)+IF($L317&gt;0,INDEX($O$4:$Z$323,$L317,O$2),0))</f>
        <v>0</v>
      </c>
      <c r="AB317" s="259">
        <f>IF(AND(NOT(_incrementaisPassadas),
      OR(
       AND(_semanaAtual&gt;Prevs!E$6,_tipo="Semanal"),
       AND(_mes&gt;AB$2,_tipo="Mensal")
      )), 0,
IF($G317&gt;0,INDEX($O$4:$Z$323,$G317,P$2),0)+IF($H317&gt;0,INDEX($O$4:$Z$323,$H317,P$2),0)+IF($I317&gt;0,INDEX($O$4:$Z$323,$I317,P$2),0)+IF($J317&gt;0,INDEX($O$4:$Z$323,$J317,P$2),0)+IF($K317&gt;0,INDEX($O$4:$Z$323,$K317,P$2),0)+IF($L317&gt;0,INDEX($O$4:$Z$323,$L317,P$2),0))</f>
        <v>0</v>
      </c>
      <c r="AC317" s="259">
        <f>IF(AND(NOT(_incrementaisPassadas),
      OR(
       AND(_semanaAtual&gt;Prevs!F$6,_tipo="Semanal"),
       AND(_mes&gt;AC$2,_tipo="Mensal")
      )), 0,
IF($G317&gt;0,INDEX($O$4:$Z$323,$G317,Q$2),0)+IF($H317&gt;0,INDEX($O$4:$Z$323,$H317,Q$2),0)+IF($I317&gt;0,INDEX($O$4:$Z$323,$I317,Q$2),0)+IF($J317&gt;0,INDEX($O$4:$Z$323,$J317,Q$2),0)+IF($K317&gt;0,INDEX($O$4:$Z$323,$K317,Q$2),0)+IF($L317&gt;0,INDEX($O$4:$Z$323,$L317,Q$2),0))</f>
        <v>0</v>
      </c>
      <c r="AD317" s="259">
        <f>IF(AND(NOT(_incrementaisPassadas),
      OR(
       AND(_semanaAtual&gt;Prevs!G$6,_tipo="Semanal"),
       AND(_mes&gt;AD$2,_tipo="Mensal")
      )), 0,
IF($G317&gt;0,INDEX($O$4:$Z$323,$G317,R$2),0)+IF($H317&gt;0,INDEX($O$4:$Z$323,$H317,R$2),0)+IF($I317&gt;0,INDEX($O$4:$Z$323,$I317,R$2),0)+IF($J317&gt;0,INDEX($O$4:$Z$323,$J317,R$2),0)+IF($K317&gt;0,INDEX($O$4:$Z$323,$K317,R$2),0)+IF($L317&gt;0,INDEX($O$4:$Z$323,$L317,R$2),0))</f>
        <v>0</v>
      </c>
      <c r="AE317" s="259">
        <f>IF(AND(NOT(_incrementaisPassadas),
      OR(
       AND(_semanaAtual&gt;Prevs!H$6,_tipo="Semanal"),
       AND(_mes&gt;AE$2,_tipo="Mensal")
      )), 0,
IF($G317&gt;0,INDEX($O$4:$Z$323,$G317,S$2),0)+IF($H317&gt;0,INDEX($O$4:$Z$323,$H317,S$2),0)+IF($I317&gt;0,INDEX($O$4:$Z$323,$I317,S$2),0)+IF($J317&gt;0,INDEX($O$4:$Z$323,$J317,S$2),0)+IF($K317&gt;0,INDEX($O$4:$Z$323,$K317,S$2),0)+IF($L317&gt;0,INDEX($O$4:$Z$323,$L317,S$2),0))</f>
        <v>0</v>
      </c>
      <c r="AF317" s="259">
        <f>IF(AND(NOT(_incrementaisPassadas),
      OR(
       AND(_semanaAtual&gt;Prevs!I$6,_tipo="Semanal"),
       AND(_mes&gt;AF$2,_tipo="Mensal")
      )), 0,
IF($G317&gt;0,INDEX($O$4:$Z$323,$G317,T$2),0)+IF($H317&gt;0,INDEX($O$4:$Z$323,$H317,T$2),0)+IF($I317&gt;0,INDEX($O$4:$Z$323,$I317,T$2),0)+IF($J317&gt;0,INDEX($O$4:$Z$323,$J317,T$2),0)+IF($K317&gt;0,INDEX($O$4:$Z$323,$K317,T$2),0)+IF($L317&gt;0,INDEX($O$4:$Z$323,$L317,T$2),0))</f>
        <v>0</v>
      </c>
      <c r="AG317" s="259">
        <f>IF(AND(NOT(_incrementaisPassadas),
      OR(
       AND(_semanaAtual&gt;Prevs!J$6,_tipo="Semanal"),
       AND(_mes&gt;AG$2,_tipo="Mensal")
      )), 0,
IF($G317&gt;0,INDEX($O$4:$Z$323,$G317,U$2),0)+IF($H317&gt;0,INDEX($O$4:$Z$323,$H317,U$2),0)+IF($I317&gt;0,INDEX($O$4:$Z$323,$I317,U$2),0)+IF($J317&gt;0,INDEX($O$4:$Z$323,$J317,U$2),0)+IF($K317&gt;0,INDEX($O$4:$Z$323,$K317,U$2),0)+IF($L317&gt;0,INDEX($O$4:$Z$323,$L317,U$2),0))</f>
        <v>0</v>
      </c>
      <c r="AH317" s="259">
        <f>IF(AND(NOT(_incrementaisPassadas),
      OR(
       AND(_semanaAtual&gt;Prevs!K$6,_tipo="Semanal"),
       AND(_mes&gt;AH$2,_tipo="Mensal")
      )), 0,
IF($G317&gt;0,INDEX($O$4:$Z$323,$G317,V$2),0)+IF($H317&gt;0,INDEX($O$4:$Z$323,$H317,V$2),0)+IF($I317&gt;0,INDEX($O$4:$Z$323,$I317,V$2),0)+IF($J317&gt;0,INDEX($O$4:$Z$323,$J317,V$2),0)+IF($K317&gt;0,INDEX($O$4:$Z$323,$K317,V$2),0)+IF($L317&gt;0,INDEX($O$4:$Z$323,$L317,V$2),0))</f>
        <v>0</v>
      </c>
      <c r="AI317" s="259">
        <f>IF(AND(NOT(_incrementaisPassadas),
      OR(
       AND(_semanaAtual&gt;Prevs!L$6,_tipo="Semanal"),
       AND(_mes&gt;AI$2,_tipo="Mensal")
      )), 0,
IF($G317&gt;0,INDEX($O$4:$Z$323,$G317,W$2),0)+IF($H317&gt;0,INDEX($O$4:$Z$323,$H317,W$2),0)+IF($I317&gt;0,INDEX($O$4:$Z$323,$I317,W$2),0)+IF($J317&gt;0,INDEX($O$4:$Z$323,$J317,W$2),0)+IF($K317&gt;0,INDEX($O$4:$Z$323,$K317,W$2),0)+IF($L317&gt;0,INDEX($O$4:$Z$323,$L317,W$2),0))</f>
        <v>0</v>
      </c>
      <c r="AJ317" s="259">
        <f>IF(AND(NOT(_incrementaisPassadas),
      OR(
       AND(_semanaAtual&gt;Prevs!M$6,_tipo="Semanal"),
       AND(_mes&gt;AJ$2,_tipo="Mensal")
      )), 0,
IF($G317&gt;0,INDEX($O$4:$Z$323,$G317,X$2),0)+IF($H317&gt;0,INDEX($O$4:$Z$323,$H317,X$2),0)+IF($I317&gt;0,INDEX($O$4:$Z$323,$I317,X$2),0)+IF($J317&gt;0,INDEX($O$4:$Z$323,$J317,X$2),0)+IF($K317&gt;0,INDEX($O$4:$Z$323,$K317,X$2),0)+IF($L317&gt;0,INDEX($O$4:$Z$323,$L317,X$2),0))</f>
        <v>0</v>
      </c>
      <c r="AK317" s="259">
        <f>IF(AND(NOT(_incrementaisPassadas),
      OR(
       AND(_semanaAtual&gt;Prevs!N$6,_tipo="Semanal"),
       AND(_mes&gt;AK$2,_tipo="Mensal")
      )), 0,
IF($G317&gt;0,INDEX($O$4:$Z$323,$G317,Y$2),0)+IF($H317&gt;0,INDEX($O$4:$Z$323,$H317,Y$2),0)+IF($I317&gt;0,INDEX($O$4:$Z$323,$I317,Y$2),0)+IF($J317&gt;0,INDEX($O$4:$Z$323,$J317,Y$2),0)+IF($K317&gt;0,INDEX($O$4:$Z$323,$K317,Y$2),0)+IF($L317&gt;0,INDEX($O$4:$Z$323,$L317,Y$2),0))</f>
        <v>0</v>
      </c>
      <c r="AL317" s="259">
        <f>IF(AND(NOT(_incrementaisPassadas),
      OR(
       AND(_semanaAtual&gt;Prevs!O$6,_tipo="Semanal"),
       AND(_mes&gt;AL$2,_tipo="Mensal")
      )), 0,
IF($G317&gt;0,INDEX($O$4:$Z$323,$G317,Z$2),0)+IF($H317&gt;0,INDEX($O$4:$Z$323,$H317,Z$2),0)+IF($I317&gt;0,INDEX($O$4:$Z$323,$I317,Z$2),0)+IF($J317&gt;0,INDEX($O$4:$Z$323,$J317,Z$2),0)+IF($K317&gt;0,INDEX($O$4:$Z$323,$K317,Z$2),0)+IF($L317&gt;0,INDEX($O$4:$Z$323,$L317,Z$2),0))</f>
        <v>0</v>
      </c>
      <c r="AM317" s="186">
        <f t="shared" si="48"/>
        <v>927</v>
      </c>
      <c r="AN317">
        <f t="shared" si="49"/>
        <v>928</v>
      </c>
      <c r="AO317">
        <f t="shared" si="50"/>
        <v>862</v>
      </c>
      <c r="AP317">
        <f t="shared" si="51"/>
        <v>583</v>
      </c>
      <c r="AQ317">
        <f t="shared" si="52"/>
        <v>383</v>
      </c>
      <c r="AR317">
        <f t="shared" si="53"/>
        <v>321</v>
      </c>
      <c r="AS317">
        <f t="shared" si="54"/>
        <v>266</v>
      </c>
      <c r="AT317">
        <f t="shared" si="55"/>
        <v>226</v>
      </c>
      <c r="AU317">
        <f t="shared" si="56"/>
        <v>230</v>
      </c>
      <c r="AV317">
        <f t="shared" si="57"/>
        <v>272</v>
      </c>
      <c r="AW317">
        <f t="shared" si="58"/>
        <v>388</v>
      </c>
      <c r="AX317">
        <f t="shared" si="59"/>
        <v>630</v>
      </c>
      <c r="AY317" s="186">
        <f>AY202-AY301-AY206+AY307</f>
        <v>0</v>
      </c>
    </row>
    <row r="318" spans="1:60" hidden="1" x14ac:dyDescent="0.25">
      <c r="A318" s="113">
        <v>315</v>
      </c>
      <c r="B318" s="176" t="s">
        <v>630</v>
      </c>
      <c r="C318" s="113">
        <v>1931</v>
      </c>
      <c r="D318" s="113">
        <v>2013</v>
      </c>
      <c r="E318" s="179" t="s">
        <v>10</v>
      </c>
      <c r="F318" s="180" t="s">
        <v>361</v>
      </c>
      <c r="G318" s="186"/>
      <c r="N318" s="113">
        <f>MATCH(A318,Entrada!$A$53:$A$372,0)</f>
        <v>315</v>
      </c>
      <c r="O318">
        <f>IF(NOT(ISNA($N318)),INDEX(Entrada!$C$53:$N$372,$N318,O$2),0)</f>
        <v>178</v>
      </c>
      <c r="P318">
        <f>IF(NOT(ISNA($N318)),INDEX(Entrada!$C$53:$N$372,$N318,P$2),0)</f>
        <v>179</v>
      </c>
      <c r="Q318">
        <f>IF(NOT(ISNA($N318)),INDEX(Entrada!$C$53:$N$372,$N318,Q$2),0)</f>
        <v>177</v>
      </c>
      <c r="R318">
        <f>IF(NOT(ISNA($N318)),INDEX(Entrada!$C$53:$N$372,$N318,R$2),0)</f>
        <v>167</v>
      </c>
      <c r="S318">
        <f>IF(NOT(ISNA($N318)),INDEX(Entrada!$C$53:$N$372,$N318,S$2),0)</f>
        <v>146</v>
      </c>
      <c r="T318">
        <f>IF(NOT(ISNA($N318)),INDEX(Entrada!$C$53:$N$372,$N318,T$2),0)</f>
        <v>127</v>
      </c>
      <c r="U318" s="186">
        <f>IF(NOT(ISNA($N318)),INDEX(Entrada!$C$53:$N$372,$N318,U$2),0)</f>
        <v>110</v>
      </c>
      <c r="V318" s="192">
        <f>IF(NOT(ISNA($N318)),INDEX(Entrada!$C$53:$N$372,$N318,V$2),0)</f>
        <v>96</v>
      </c>
      <c r="W318" s="192">
        <f>IF(NOT(ISNA($N318)),INDEX(Entrada!$C$53:$N$372,$N318,W$2),0)</f>
        <v>97</v>
      </c>
      <c r="X318" s="192">
        <f>IF(NOT(ISNA($N318)),INDEX(Entrada!$C$53:$N$372,$N318,X$2),0)</f>
        <v>115</v>
      </c>
      <c r="Y318" s="192">
        <f>IF(NOT(ISNA($N318)),INDEX(Entrada!$C$53:$N$372,$N318,Y$2),0)</f>
        <v>142</v>
      </c>
      <c r="Z318" s="192">
        <f>IF(NOT(ISNA($N318)),INDEX(Entrada!$C$53:$N$372,$N318,Z$2),0)</f>
        <v>168</v>
      </c>
      <c r="AA318" s="259">
        <f>IF(AND(NOT(_incrementaisPassadas),
      OR(
       AND(_semanaAtual&gt;Prevs!D$6,_tipo="Semanal"),
       AND(_mes&gt;AA$2,_tipo="Mensal")
      )), 0,
IF($G318&gt;0,INDEX($O$4:$Z$323,$G318,O$2),0)+IF($H318&gt;0,INDEX($O$4:$Z$323,$H318,O$2),0)+IF($I318&gt;0,INDEX($O$4:$Z$323,$I318,O$2),0)+IF($J318&gt;0,INDEX($O$4:$Z$323,$J318,O$2),0)+IF($K318&gt;0,INDEX($O$4:$Z$323,$K318,O$2),0)+IF($L318&gt;0,INDEX($O$4:$Z$323,$L318,O$2),0))</f>
        <v>0</v>
      </c>
      <c r="AB318" s="259">
        <f>IF(AND(NOT(_incrementaisPassadas),
      OR(
       AND(_semanaAtual&gt;Prevs!E$6,_tipo="Semanal"),
       AND(_mes&gt;AB$2,_tipo="Mensal")
      )), 0,
IF($G318&gt;0,INDEX($O$4:$Z$323,$G318,P$2),0)+IF($H318&gt;0,INDEX($O$4:$Z$323,$H318,P$2),0)+IF($I318&gt;0,INDEX($O$4:$Z$323,$I318,P$2),0)+IF($J318&gt;0,INDEX($O$4:$Z$323,$J318,P$2),0)+IF($K318&gt;0,INDEX($O$4:$Z$323,$K318,P$2),0)+IF($L318&gt;0,INDEX($O$4:$Z$323,$L318,P$2),0))</f>
        <v>0</v>
      </c>
      <c r="AC318" s="259">
        <f>IF(AND(NOT(_incrementaisPassadas),
      OR(
       AND(_semanaAtual&gt;Prevs!F$6,_tipo="Semanal"),
       AND(_mes&gt;AC$2,_tipo="Mensal")
      )), 0,
IF($G318&gt;0,INDEX($O$4:$Z$323,$G318,Q$2),0)+IF($H318&gt;0,INDEX($O$4:$Z$323,$H318,Q$2),0)+IF($I318&gt;0,INDEX($O$4:$Z$323,$I318,Q$2),0)+IF($J318&gt;0,INDEX($O$4:$Z$323,$J318,Q$2),0)+IF($K318&gt;0,INDEX($O$4:$Z$323,$K318,Q$2),0)+IF($L318&gt;0,INDEX($O$4:$Z$323,$L318,Q$2),0))</f>
        <v>0</v>
      </c>
      <c r="AD318" s="259">
        <f>IF(AND(NOT(_incrementaisPassadas),
      OR(
       AND(_semanaAtual&gt;Prevs!G$6,_tipo="Semanal"),
       AND(_mes&gt;AD$2,_tipo="Mensal")
      )), 0,
IF($G318&gt;0,INDEX($O$4:$Z$323,$G318,R$2),0)+IF($H318&gt;0,INDEX($O$4:$Z$323,$H318,R$2),0)+IF($I318&gt;0,INDEX($O$4:$Z$323,$I318,R$2),0)+IF($J318&gt;0,INDEX($O$4:$Z$323,$J318,R$2),0)+IF($K318&gt;0,INDEX($O$4:$Z$323,$K318,R$2),0)+IF($L318&gt;0,INDEX($O$4:$Z$323,$L318,R$2),0))</f>
        <v>0</v>
      </c>
      <c r="AE318" s="259">
        <f>IF(AND(NOT(_incrementaisPassadas),
      OR(
       AND(_semanaAtual&gt;Prevs!H$6,_tipo="Semanal"),
       AND(_mes&gt;AE$2,_tipo="Mensal")
      )), 0,
IF($G318&gt;0,INDEX($O$4:$Z$323,$G318,S$2),0)+IF($H318&gt;0,INDEX($O$4:$Z$323,$H318,S$2),0)+IF($I318&gt;0,INDEX($O$4:$Z$323,$I318,S$2),0)+IF($J318&gt;0,INDEX($O$4:$Z$323,$J318,S$2),0)+IF($K318&gt;0,INDEX($O$4:$Z$323,$K318,S$2),0)+IF($L318&gt;0,INDEX($O$4:$Z$323,$L318,S$2),0))</f>
        <v>0</v>
      </c>
      <c r="AF318" s="259">
        <f>IF(AND(NOT(_incrementaisPassadas),
      OR(
       AND(_semanaAtual&gt;Prevs!I$6,_tipo="Semanal"),
       AND(_mes&gt;AF$2,_tipo="Mensal")
      )), 0,
IF($G318&gt;0,INDEX($O$4:$Z$323,$G318,T$2),0)+IF($H318&gt;0,INDEX($O$4:$Z$323,$H318,T$2),0)+IF($I318&gt;0,INDEX($O$4:$Z$323,$I318,T$2),0)+IF($J318&gt;0,INDEX($O$4:$Z$323,$J318,T$2),0)+IF($K318&gt;0,INDEX($O$4:$Z$323,$K318,T$2),0)+IF($L318&gt;0,INDEX($O$4:$Z$323,$L318,T$2),0))</f>
        <v>0</v>
      </c>
      <c r="AG318" s="259">
        <f>IF(AND(NOT(_incrementaisPassadas),
      OR(
       AND(_semanaAtual&gt;Prevs!J$6,_tipo="Semanal"),
       AND(_mes&gt;AG$2,_tipo="Mensal")
      )), 0,
IF($G318&gt;0,INDEX($O$4:$Z$323,$G318,U$2),0)+IF($H318&gt;0,INDEX($O$4:$Z$323,$H318,U$2),0)+IF($I318&gt;0,INDEX($O$4:$Z$323,$I318,U$2),0)+IF($J318&gt;0,INDEX($O$4:$Z$323,$J318,U$2),0)+IF($K318&gt;0,INDEX($O$4:$Z$323,$K318,U$2),0)+IF($L318&gt;0,INDEX($O$4:$Z$323,$L318,U$2),0))</f>
        <v>0</v>
      </c>
      <c r="AH318" s="259">
        <f>IF(AND(NOT(_incrementaisPassadas),
      OR(
       AND(_semanaAtual&gt;Prevs!K$6,_tipo="Semanal"),
       AND(_mes&gt;AH$2,_tipo="Mensal")
      )), 0,
IF($G318&gt;0,INDEX($O$4:$Z$323,$G318,V$2),0)+IF($H318&gt;0,INDEX($O$4:$Z$323,$H318,V$2),0)+IF($I318&gt;0,INDEX($O$4:$Z$323,$I318,V$2),0)+IF($J318&gt;0,INDEX($O$4:$Z$323,$J318,V$2),0)+IF($K318&gt;0,INDEX($O$4:$Z$323,$K318,V$2),0)+IF($L318&gt;0,INDEX($O$4:$Z$323,$L318,V$2),0))</f>
        <v>0</v>
      </c>
      <c r="AI318" s="259">
        <f>IF(AND(NOT(_incrementaisPassadas),
      OR(
       AND(_semanaAtual&gt;Prevs!L$6,_tipo="Semanal"),
       AND(_mes&gt;AI$2,_tipo="Mensal")
      )), 0,
IF($G318&gt;0,INDEX($O$4:$Z$323,$G318,W$2),0)+IF($H318&gt;0,INDEX($O$4:$Z$323,$H318,W$2),0)+IF($I318&gt;0,INDEX($O$4:$Z$323,$I318,W$2),0)+IF($J318&gt;0,INDEX($O$4:$Z$323,$J318,W$2),0)+IF($K318&gt;0,INDEX($O$4:$Z$323,$K318,W$2),0)+IF($L318&gt;0,INDEX($O$4:$Z$323,$L318,W$2),0))</f>
        <v>0</v>
      </c>
      <c r="AJ318" s="259">
        <f>IF(AND(NOT(_incrementaisPassadas),
      OR(
       AND(_semanaAtual&gt;Prevs!M$6,_tipo="Semanal"),
       AND(_mes&gt;AJ$2,_tipo="Mensal")
      )), 0,
IF($G318&gt;0,INDEX($O$4:$Z$323,$G318,X$2),0)+IF($H318&gt;0,INDEX($O$4:$Z$323,$H318,X$2),0)+IF($I318&gt;0,INDEX($O$4:$Z$323,$I318,X$2),0)+IF($J318&gt;0,INDEX($O$4:$Z$323,$J318,X$2),0)+IF($K318&gt;0,INDEX($O$4:$Z$323,$K318,X$2),0)+IF($L318&gt;0,INDEX($O$4:$Z$323,$L318,X$2),0))</f>
        <v>0</v>
      </c>
      <c r="AK318" s="259">
        <f>IF(AND(NOT(_incrementaisPassadas),
      OR(
       AND(_semanaAtual&gt;Prevs!N$6,_tipo="Semanal"),
       AND(_mes&gt;AK$2,_tipo="Mensal")
      )), 0,
IF($G318&gt;0,INDEX($O$4:$Z$323,$G318,Y$2),0)+IF($H318&gt;0,INDEX($O$4:$Z$323,$H318,Y$2),0)+IF($I318&gt;0,INDEX($O$4:$Z$323,$I318,Y$2),0)+IF($J318&gt;0,INDEX($O$4:$Z$323,$J318,Y$2),0)+IF($K318&gt;0,INDEX($O$4:$Z$323,$K318,Y$2),0)+IF($L318&gt;0,INDEX($O$4:$Z$323,$L318,Y$2),0))</f>
        <v>0</v>
      </c>
      <c r="AL318" s="259">
        <f>IF(AND(NOT(_incrementaisPassadas),
      OR(
       AND(_semanaAtual&gt;Prevs!O$6,_tipo="Semanal"),
       AND(_mes&gt;AL$2,_tipo="Mensal")
      )), 0,
IF($G318&gt;0,INDEX($O$4:$Z$323,$G318,Z$2),0)+IF($H318&gt;0,INDEX($O$4:$Z$323,$H318,Z$2),0)+IF($I318&gt;0,INDEX($O$4:$Z$323,$I318,Z$2),0)+IF($J318&gt;0,INDEX($O$4:$Z$323,$J318,Z$2),0)+IF($K318&gt;0,INDEX($O$4:$Z$323,$K318,Z$2),0)+IF($L318&gt;0,INDEX($O$4:$Z$323,$L318,Z$2),0))</f>
        <v>0</v>
      </c>
      <c r="AM318" s="186">
        <f t="shared" si="48"/>
        <v>178</v>
      </c>
      <c r="AN318">
        <f t="shared" si="49"/>
        <v>179</v>
      </c>
      <c r="AO318">
        <f t="shared" si="50"/>
        <v>177</v>
      </c>
      <c r="AP318">
        <f t="shared" si="51"/>
        <v>167</v>
      </c>
      <c r="AQ318">
        <f t="shared" si="52"/>
        <v>146</v>
      </c>
      <c r="AR318">
        <f t="shared" si="53"/>
        <v>127</v>
      </c>
      <c r="AS318">
        <f t="shared" si="54"/>
        <v>110</v>
      </c>
      <c r="AT318">
        <f t="shared" si="55"/>
        <v>96</v>
      </c>
      <c r="AU318">
        <f t="shared" si="56"/>
        <v>97</v>
      </c>
      <c r="AV318">
        <f t="shared" si="57"/>
        <v>115</v>
      </c>
      <c r="AW318">
        <f t="shared" si="58"/>
        <v>142</v>
      </c>
      <c r="AX318">
        <f t="shared" si="59"/>
        <v>168</v>
      </c>
      <c r="AY318" s="186">
        <f>AY206-AY204+AY320+AY301</f>
        <v>0</v>
      </c>
    </row>
    <row r="319" spans="1:60" hidden="1" x14ac:dyDescent="0.25">
      <c r="A319" s="113">
        <v>316</v>
      </c>
      <c r="B319" s="176" t="s">
        <v>684</v>
      </c>
      <c r="C319" s="113">
        <v>1931</v>
      </c>
      <c r="D319" s="113">
        <v>2013</v>
      </c>
      <c r="E319" s="179" t="s">
        <v>10</v>
      </c>
      <c r="F319" s="180" t="s">
        <v>361</v>
      </c>
      <c r="G319" s="186"/>
      <c r="N319" s="113">
        <f>MATCH(A319,Entrada!$A$53:$A$372,0)</f>
        <v>316</v>
      </c>
      <c r="O319">
        <f>IF(NOT(ISNA($N319)),INDEX(Entrada!$C$53:$N$372,$N319,O$2),0)</f>
        <v>175</v>
      </c>
      <c r="P319">
        <f>IF(NOT(ISNA($N319)),INDEX(Entrada!$C$53:$N$372,$N319,P$2),0)</f>
        <v>174</v>
      </c>
      <c r="Q319">
        <f>IF(NOT(ISNA($N319)),INDEX(Entrada!$C$53:$N$372,$N319,Q$2),0)</f>
        <v>175</v>
      </c>
      <c r="R319">
        <f>IF(NOT(ISNA($N319)),INDEX(Entrada!$C$53:$N$372,$N319,R$2),0)</f>
        <v>167</v>
      </c>
      <c r="S319">
        <f>IF(NOT(ISNA($N319)),INDEX(Entrada!$C$53:$N$372,$N319,S$2),0)</f>
        <v>146</v>
      </c>
      <c r="T319">
        <f>IF(NOT(ISNA($N319)),INDEX(Entrada!$C$53:$N$372,$N319,T$2),0)</f>
        <v>127</v>
      </c>
      <c r="U319" s="186">
        <f>IF(NOT(ISNA($N319)),INDEX(Entrada!$C$53:$N$372,$N319,U$2),0)</f>
        <v>110</v>
      </c>
      <c r="V319" s="192">
        <f>IF(NOT(ISNA($N319)),INDEX(Entrada!$C$53:$N$372,$N319,V$2),0)</f>
        <v>96</v>
      </c>
      <c r="W319" s="192">
        <f>IF(NOT(ISNA($N319)),INDEX(Entrada!$C$53:$N$372,$N319,W$2),0)</f>
        <v>97</v>
      </c>
      <c r="X319" s="192">
        <f>IF(NOT(ISNA($N319)),INDEX(Entrada!$C$53:$N$372,$N319,X$2),0)</f>
        <v>115</v>
      </c>
      <c r="Y319" s="192">
        <f>IF(NOT(ISNA($N319)),INDEX(Entrada!$C$53:$N$372,$N319,Y$2),0)</f>
        <v>142</v>
      </c>
      <c r="Z319" s="192">
        <f>IF(NOT(ISNA($N319)),INDEX(Entrada!$C$53:$N$372,$N319,Z$2),0)</f>
        <v>167</v>
      </c>
      <c r="AA319" s="259">
        <f>IF(AND(NOT(_incrementaisPassadas),
      OR(
       AND(_semanaAtual&gt;Prevs!D$6,_tipo="Semanal"),
       AND(_mes&gt;AA$2,_tipo="Mensal")
      )), 0,
IF($G319&gt;0,INDEX($O$4:$Z$323,$G319,O$2),0)+IF($H319&gt;0,INDEX($O$4:$Z$323,$H319,O$2),0)+IF($I319&gt;0,INDEX($O$4:$Z$323,$I319,O$2),0)+IF($J319&gt;0,INDEX($O$4:$Z$323,$J319,O$2),0)+IF($K319&gt;0,INDEX($O$4:$Z$323,$K319,O$2),0)+IF($L319&gt;0,INDEX($O$4:$Z$323,$L319,O$2),0))</f>
        <v>0</v>
      </c>
      <c r="AB319" s="259">
        <f>IF(AND(NOT(_incrementaisPassadas),
      OR(
       AND(_semanaAtual&gt;Prevs!E$6,_tipo="Semanal"),
       AND(_mes&gt;AB$2,_tipo="Mensal")
      )), 0,
IF($G319&gt;0,INDEX($O$4:$Z$323,$G319,P$2),0)+IF($H319&gt;0,INDEX($O$4:$Z$323,$H319,P$2),0)+IF($I319&gt;0,INDEX($O$4:$Z$323,$I319,P$2),0)+IF($J319&gt;0,INDEX($O$4:$Z$323,$J319,P$2),0)+IF($K319&gt;0,INDEX($O$4:$Z$323,$K319,P$2),0)+IF($L319&gt;0,INDEX($O$4:$Z$323,$L319,P$2),0))</f>
        <v>0</v>
      </c>
      <c r="AC319" s="259">
        <f>IF(AND(NOT(_incrementaisPassadas),
      OR(
       AND(_semanaAtual&gt;Prevs!F$6,_tipo="Semanal"),
       AND(_mes&gt;AC$2,_tipo="Mensal")
      )), 0,
IF($G319&gt;0,INDEX($O$4:$Z$323,$G319,Q$2),0)+IF($H319&gt;0,INDEX($O$4:$Z$323,$H319,Q$2),0)+IF($I319&gt;0,INDEX($O$4:$Z$323,$I319,Q$2),0)+IF($J319&gt;0,INDEX($O$4:$Z$323,$J319,Q$2),0)+IF($K319&gt;0,INDEX($O$4:$Z$323,$K319,Q$2),0)+IF($L319&gt;0,INDEX($O$4:$Z$323,$L319,Q$2),0))</f>
        <v>0</v>
      </c>
      <c r="AD319" s="259">
        <f>IF(AND(NOT(_incrementaisPassadas),
      OR(
       AND(_semanaAtual&gt;Prevs!G$6,_tipo="Semanal"),
       AND(_mes&gt;AD$2,_tipo="Mensal")
      )), 0,
IF($G319&gt;0,INDEX($O$4:$Z$323,$G319,R$2),0)+IF($H319&gt;0,INDEX($O$4:$Z$323,$H319,R$2),0)+IF($I319&gt;0,INDEX($O$4:$Z$323,$I319,R$2),0)+IF($J319&gt;0,INDEX($O$4:$Z$323,$J319,R$2),0)+IF($K319&gt;0,INDEX($O$4:$Z$323,$K319,R$2),0)+IF($L319&gt;0,INDEX($O$4:$Z$323,$L319,R$2),0))</f>
        <v>0</v>
      </c>
      <c r="AE319" s="259">
        <f>IF(AND(NOT(_incrementaisPassadas),
      OR(
       AND(_semanaAtual&gt;Prevs!H$6,_tipo="Semanal"),
       AND(_mes&gt;AE$2,_tipo="Mensal")
      )), 0,
IF($G319&gt;0,INDEX($O$4:$Z$323,$G319,S$2),0)+IF($H319&gt;0,INDEX($O$4:$Z$323,$H319,S$2),0)+IF($I319&gt;0,INDEX($O$4:$Z$323,$I319,S$2),0)+IF($J319&gt;0,INDEX($O$4:$Z$323,$J319,S$2),0)+IF($K319&gt;0,INDEX($O$4:$Z$323,$K319,S$2),0)+IF($L319&gt;0,INDEX($O$4:$Z$323,$L319,S$2),0))</f>
        <v>0</v>
      </c>
      <c r="AF319" s="259">
        <f>IF(AND(NOT(_incrementaisPassadas),
      OR(
       AND(_semanaAtual&gt;Prevs!I$6,_tipo="Semanal"),
       AND(_mes&gt;AF$2,_tipo="Mensal")
      )), 0,
IF($G319&gt;0,INDEX($O$4:$Z$323,$G319,T$2),0)+IF($H319&gt;0,INDEX($O$4:$Z$323,$H319,T$2),0)+IF($I319&gt;0,INDEX($O$4:$Z$323,$I319,T$2),0)+IF($J319&gt;0,INDEX($O$4:$Z$323,$J319,T$2),0)+IF($K319&gt;0,INDEX($O$4:$Z$323,$K319,T$2),0)+IF($L319&gt;0,INDEX($O$4:$Z$323,$L319,T$2),0))</f>
        <v>0</v>
      </c>
      <c r="AG319" s="259">
        <f>IF(AND(NOT(_incrementaisPassadas),
      OR(
       AND(_semanaAtual&gt;Prevs!J$6,_tipo="Semanal"),
       AND(_mes&gt;AG$2,_tipo="Mensal")
      )), 0,
IF($G319&gt;0,INDEX($O$4:$Z$323,$G319,U$2),0)+IF($H319&gt;0,INDEX($O$4:$Z$323,$H319,U$2),0)+IF($I319&gt;0,INDEX($O$4:$Z$323,$I319,U$2),0)+IF($J319&gt;0,INDEX($O$4:$Z$323,$J319,U$2),0)+IF($K319&gt;0,INDEX($O$4:$Z$323,$K319,U$2),0)+IF($L319&gt;0,INDEX($O$4:$Z$323,$L319,U$2),0))</f>
        <v>0</v>
      </c>
      <c r="AH319" s="259">
        <f>IF(AND(NOT(_incrementaisPassadas),
      OR(
       AND(_semanaAtual&gt;Prevs!K$6,_tipo="Semanal"),
       AND(_mes&gt;AH$2,_tipo="Mensal")
      )), 0,
IF($G319&gt;0,INDEX($O$4:$Z$323,$G319,V$2),0)+IF($H319&gt;0,INDEX($O$4:$Z$323,$H319,V$2),0)+IF($I319&gt;0,INDEX($O$4:$Z$323,$I319,V$2),0)+IF($J319&gt;0,INDEX($O$4:$Z$323,$J319,V$2),0)+IF($K319&gt;0,INDEX($O$4:$Z$323,$K319,V$2),0)+IF($L319&gt;0,INDEX($O$4:$Z$323,$L319,V$2),0))</f>
        <v>0</v>
      </c>
      <c r="AI319" s="259">
        <f>IF(AND(NOT(_incrementaisPassadas),
      OR(
       AND(_semanaAtual&gt;Prevs!L$6,_tipo="Semanal"),
       AND(_mes&gt;AI$2,_tipo="Mensal")
      )), 0,
IF($G319&gt;0,INDEX($O$4:$Z$323,$G319,W$2),0)+IF($H319&gt;0,INDEX($O$4:$Z$323,$H319,W$2),0)+IF($I319&gt;0,INDEX($O$4:$Z$323,$I319,W$2),0)+IF($J319&gt;0,INDEX($O$4:$Z$323,$J319,W$2),0)+IF($K319&gt;0,INDEX($O$4:$Z$323,$K319,W$2),0)+IF($L319&gt;0,INDEX($O$4:$Z$323,$L319,W$2),0))</f>
        <v>0</v>
      </c>
      <c r="AJ319" s="259">
        <f>IF(AND(NOT(_incrementaisPassadas),
      OR(
       AND(_semanaAtual&gt;Prevs!M$6,_tipo="Semanal"),
       AND(_mes&gt;AJ$2,_tipo="Mensal")
      )), 0,
IF($G319&gt;0,INDEX($O$4:$Z$323,$G319,X$2),0)+IF($H319&gt;0,INDEX($O$4:$Z$323,$H319,X$2),0)+IF($I319&gt;0,INDEX($O$4:$Z$323,$I319,X$2),0)+IF($J319&gt;0,INDEX($O$4:$Z$323,$J319,X$2),0)+IF($K319&gt;0,INDEX($O$4:$Z$323,$K319,X$2),0)+IF($L319&gt;0,INDEX($O$4:$Z$323,$L319,X$2),0))</f>
        <v>0</v>
      </c>
      <c r="AK319" s="259">
        <f>IF(AND(NOT(_incrementaisPassadas),
      OR(
       AND(_semanaAtual&gt;Prevs!N$6,_tipo="Semanal"),
       AND(_mes&gt;AK$2,_tipo="Mensal")
      )), 0,
IF($G319&gt;0,INDEX($O$4:$Z$323,$G319,Y$2),0)+IF($H319&gt;0,INDEX($O$4:$Z$323,$H319,Y$2),0)+IF($I319&gt;0,INDEX($O$4:$Z$323,$I319,Y$2),0)+IF($J319&gt;0,INDEX($O$4:$Z$323,$J319,Y$2),0)+IF($K319&gt;0,INDEX($O$4:$Z$323,$K319,Y$2),0)+IF($L319&gt;0,INDEX($O$4:$Z$323,$L319,Y$2),0))</f>
        <v>0</v>
      </c>
      <c r="AL319" s="259">
        <f>IF(AND(NOT(_incrementaisPassadas),
      OR(
       AND(_semanaAtual&gt;Prevs!O$6,_tipo="Semanal"),
       AND(_mes&gt;AL$2,_tipo="Mensal")
      )), 0,
IF($G319&gt;0,INDEX($O$4:$Z$323,$G319,Z$2),0)+IF($H319&gt;0,INDEX($O$4:$Z$323,$H319,Z$2),0)+IF($I319&gt;0,INDEX($O$4:$Z$323,$I319,Z$2),0)+IF($J319&gt;0,INDEX($O$4:$Z$323,$J319,Z$2),0)+IF($K319&gt;0,INDEX($O$4:$Z$323,$K319,Z$2),0)+IF($L319&gt;0,INDEX($O$4:$Z$323,$L319,Z$2),0))</f>
        <v>0</v>
      </c>
      <c r="AM319" s="186">
        <f t="shared" si="48"/>
        <v>175</v>
      </c>
      <c r="AN319">
        <f t="shared" si="49"/>
        <v>174</v>
      </c>
      <c r="AO319">
        <f t="shared" si="50"/>
        <v>175</v>
      </c>
      <c r="AP319">
        <f t="shared" si="51"/>
        <v>167</v>
      </c>
      <c r="AQ319">
        <f t="shared" si="52"/>
        <v>146</v>
      </c>
      <c r="AR319">
        <f t="shared" si="53"/>
        <v>127</v>
      </c>
      <c r="AS319">
        <f t="shared" si="54"/>
        <v>110</v>
      </c>
      <c r="AT319">
        <f t="shared" si="55"/>
        <v>96</v>
      </c>
      <c r="AU319">
        <f t="shared" si="56"/>
        <v>97</v>
      </c>
      <c r="AV319">
        <f t="shared" si="57"/>
        <v>115</v>
      </c>
      <c r="AW319">
        <f t="shared" si="58"/>
        <v>142</v>
      </c>
      <c r="AX319">
        <f t="shared" si="59"/>
        <v>167</v>
      </c>
      <c r="AY319" s="186">
        <f>MIN(AY318,190)</f>
        <v>0</v>
      </c>
    </row>
    <row r="320" spans="1:60" hidden="1" x14ac:dyDescent="0.25">
      <c r="A320" s="113">
        <v>317</v>
      </c>
      <c r="B320" s="176" t="s">
        <v>629</v>
      </c>
      <c r="C320" s="113">
        <v>1931</v>
      </c>
      <c r="D320" s="113">
        <v>2013</v>
      </c>
      <c r="E320" s="179" t="s">
        <v>10</v>
      </c>
      <c r="F320" s="180" t="s">
        <v>391</v>
      </c>
      <c r="G320" s="186"/>
      <c r="N320" s="113">
        <f>MATCH(A320,Entrada!$A$53:$A$372,0)</f>
        <v>317</v>
      </c>
      <c r="O320">
        <f>IF(NOT(ISNA($N320)),INDEX(Entrada!$C$53:$N$372,$N320,O$2),0)</f>
        <v>4</v>
      </c>
      <c r="P320">
        <f>IF(NOT(ISNA($N320)),INDEX(Entrada!$C$53:$N$372,$N320,P$2),0)</f>
        <v>5</v>
      </c>
      <c r="Q320">
        <f>IF(NOT(ISNA($N320)),INDEX(Entrada!$C$53:$N$372,$N320,Q$2),0)</f>
        <v>3</v>
      </c>
      <c r="R320">
        <f>IF(NOT(ISNA($N320)),INDEX(Entrada!$C$53:$N$372,$N320,R$2),0)</f>
        <v>1</v>
      </c>
      <c r="S320">
        <f>IF(NOT(ISNA($N320)),INDEX(Entrada!$C$53:$N$372,$N320,S$2),0)</f>
        <v>0</v>
      </c>
      <c r="T320">
        <f>IF(NOT(ISNA($N320)),INDEX(Entrada!$C$53:$N$372,$N320,T$2),0)</f>
        <v>0</v>
      </c>
      <c r="U320" s="186">
        <f>IF(NOT(ISNA($N320)),INDEX(Entrada!$C$53:$N$372,$N320,U$2),0)</f>
        <v>0</v>
      </c>
      <c r="V320" s="192">
        <f>IF(NOT(ISNA($N320)),INDEX(Entrada!$C$53:$N$372,$N320,V$2),0)</f>
        <v>0</v>
      </c>
      <c r="W320" s="192">
        <f>IF(NOT(ISNA($N320)),INDEX(Entrada!$C$53:$N$372,$N320,W$2),0)</f>
        <v>0</v>
      </c>
      <c r="X320" s="192">
        <f>IF(NOT(ISNA($N320)),INDEX(Entrada!$C$53:$N$372,$N320,X$2),0)</f>
        <v>0</v>
      </c>
      <c r="Y320" s="192">
        <f>IF(NOT(ISNA($N320)),INDEX(Entrada!$C$53:$N$372,$N320,Y$2),0)</f>
        <v>0</v>
      </c>
      <c r="Z320" s="192">
        <f>IF(NOT(ISNA($N320)),INDEX(Entrada!$C$53:$N$372,$N320,Z$2),0)</f>
        <v>1</v>
      </c>
      <c r="AA320" s="259">
        <f>IF(AND(NOT(_incrementaisPassadas),
      OR(
       AND(_semanaAtual&gt;Prevs!D$6,_tipo="Semanal"),
       AND(_mes&gt;AA$2,_tipo="Mensal")
      )), 0,
IF($G320&gt;0,INDEX($O$4:$Z$323,$G320,O$2),0)+IF($H320&gt;0,INDEX($O$4:$Z$323,$H320,O$2),0)+IF($I320&gt;0,INDEX($O$4:$Z$323,$I320,O$2),0)+IF($J320&gt;0,INDEX($O$4:$Z$323,$J320,O$2),0)+IF($K320&gt;0,INDEX($O$4:$Z$323,$K320,O$2),0)+IF($L320&gt;0,INDEX($O$4:$Z$323,$L320,O$2),0))</f>
        <v>0</v>
      </c>
      <c r="AB320" s="259">
        <f>IF(AND(NOT(_incrementaisPassadas),
      OR(
       AND(_semanaAtual&gt;Prevs!E$6,_tipo="Semanal"),
       AND(_mes&gt;AB$2,_tipo="Mensal")
      )), 0,
IF($G320&gt;0,INDEX($O$4:$Z$323,$G320,P$2),0)+IF($H320&gt;0,INDEX($O$4:$Z$323,$H320,P$2),0)+IF($I320&gt;0,INDEX($O$4:$Z$323,$I320,P$2),0)+IF($J320&gt;0,INDEX($O$4:$Z$323,$J320,P$2),0)+IF($K320&gt;0,INDEX($O$4:$Z$323,$K320,P$2),0)+IF($L320&gt;0,INDEX($O$4:$Z$323,$L320,P$2),0))</f>
        <v>0</v>
      </c>
      <c r="AC320" s="259">
        <f>IF(AND(NOT(_incrementaisPassadas),
      OR(
       AND(_semanaAtual&gt;Prevs!F$6,_tipo="Semanal"),
       AND(_mes&gt;AC$2,_tipo="Mensal")
      )), 0,
IF($G320&gt;0,INDEX($O$4:$Z$323,$G320,Q$2),0)+IF($H320&gt;0,INDEX($O$4:$Z$323,$H320,Q$2),0)+IF($I320&gt;0,INDEX($O$4:$Z$323,$I320,Q$2),0)+IF($J320&gt;0,INDEX($O$4:$Z$323,$J320,Q$2),0)+IF($K320&gt;0,INDEX($O$4:$Z$323,$K320,Q$2),0)+IF($L320&gt;0,INDEX($O$4:$Z$323,$L320,Q$2),0))</f>
        <v>0</v>
      </c>
      <c r="AD320" s="259">
        <f>IF(AND(NOT(_incrementaisPassadas),
      OR(
       AND(_semanaAtual&gt;Prevs!G$6,_tipo="Semanal"),
       AND(_mes&gt;AD$2,_tipo="Mensal")
      )), 0,
IF($G320&gt;0,INDEX($O$4:$Z$323,$G320,R$2),0)+IF($H320&gt;0,INDEX($O$4:$Z$323,$H320,R$2),0)+IF($I320&gt;0,INDEX($O$4:$Z$323,$I320,R$2),0)+IF($J320&gt;0,INDEX($O$4:$Z$323,$J320,R$2),0)+IF($K320&gt;0,INDEX($O$4:$Z$323,$K320,R$2),0)+IF($L320&gt;0,INDEX($O$4:$Z$323,$L320,R$2),0))</f>
        <v>0</v>
      </c>
      <c r="AE320" s="259">
        <f>IF(AND(NOT(_incrementaisPassadas),
      OR(
       AND(_semanaAtual&gt;Prevs!H$6,_tipo="Semanal"),
       AND(_mes&gt;AE$2,_tipo="Mensal")
      )), 0,
IF($G320&gt;0,INDEX($O$4:$Z$323,$G320,S$2),0)+IF($H320&gt;0,INDEX($O$4:$Z$323,$H320,S$2),0)+IF($I320&gt;0,INDEX($O$4:$Z$323,$I320,S$2),0)+IF($J320&gt;0,INDEX($O$4:$Z$323,$J320,S$2),0)+IF($K320&gt;0,INDEX($O$4:$Z$323,$K320,S$2),0)+IF($L320&gt;0,INDEX($O$4:$Z$323,$L320,S$2),0))</f>
        <v>0</v>
      </c>
      <c r="AF320" s="259">
        <f>IF(AND(NOT(_incrementaisPassadas),
      OR(
       AND(_semanaAtual&gt;Prevs!I$6,_tipo="Semanal"),
       AND(_mes&gt;AF$2,_tipo="Mensal")
      )), 0,
IF($G320&gt;0,INDEX($O$4:$Z$323,$G320,T$2),0)+IF($H320&gt;0,INDEX($O$4:$Z$323,$H320,T$2),0)+IF($I320&gt;0,INDEX($O$4:$Z$323,$I320,T$2),0)+IF($J320&gt;0,INDEX($O$4:$Z$323,$J320,T$2),0)+IF($K320&gt;0,INDEX($O$4:$Z$323,$K320,T$2),0)+IF($L320&gt;0,INDEX($O$4:$Z$323,$L320,T$2),0))</f>
        <v>0</v>
      </c>
      <c r="AG320" s="259">
        <f>IF(AND(NOT(_incrementaisPassadas),
      OR(
       AND(_semanaAtual&gt;Prevs!J$6,_tipo="Semanal"),
       AND(_mes&gt;AG$2,_tipo="Mensal")
      )), 0,
IF($G320&gt;0,INDEX($O$4:$Z$323,$G320,U$2),0)+IF($H320&gt;0,INDEX($O$4:$Z$323,$H320,U$2),0)+IF($I320&gt;0,INDEX($O$4:$Z$323,$I320,U$2),0)+IF($J320&gt;0,INDEX($O$4:$Z$323,$J320,U$2),0)+IF($K320&gt;0,INDEX($O$4:$Z$323,$K320,U$2),0)+IF($L320&gt;0,INDEX($O$4:$Z$323,$L320,U$2),0))</f>
        <v>0</v>
      </c>
      <c r="AH320" s="259">
        <f>IF(AND(NOT(_incrementaisPassadas),
      OR(
       AND(_semanaAtual&gt;Prevs!K$6,_tipo="Semanal"),
       AND(_mes&gt;AH$2,_tipo="Mensal")
      )), 0,
IF($G320&gt;0,INDEX($O$4:$Z$323,$G320,V$2),0)+IF($H320&gt;0,INDEX($O$4:$Z$323,$H320,V$2),0)+IF($I320&gt;0,INDEX($O$4:$Z$323,$I320,V$2),0)+IF($J320&gt;0,INDEX($O$4:$Z$323,$J320,V$2),0)+IF($K320&gt;0,INDEX($O$4:$Z$323,$K320,V$2),0)+IF($L320&gt;0,INDEX($O$4:$Z$323,$L320,V$2),0))</f>
        <v>0</v>
      </c>
      <c r="AI320" s="259">
        <f>IF(AND(NOT(_incrementaisPassadas),
      OR(
       AND(_semanaAtual&gt;Prevs!L$6,_tipo="Semanal"),
       AND(_mes&gt;AI$2,_tipo="Mensal")
      )), 0,
IF($G320&gt;0,INDEX($O$4:$Z$323,$G320,W$2),0)+IF($H320&gt;0,INDEX($O$4:$Z$323,$H320,W$2),0)+IF($I320&gt;0,INDEX($O$4:$Z$323,$I320,W$2),0)+IF($J320&gt;0,INDEX($O$4:$Z$323,$J320,W$2),0)+IF($K320&gt;0,INDEX($O$4:$Z$323,$K320,W$2),0)+IF($L320&gt;0,INDEX($O$4:$Z$323,$L320,W$2),0))</f>
        <v>0</v>
      </c>
      <c r="AJ320" s="259">
        <f>IF(AND(NOT(_incrementaisPassadas),
      OR(
       AND(_semanaAtual&gt;Prevs!M$6,_tipo="Semanal"),
       AND(_mes&gt;AJ$2,_tipo="Mensal")
      )), 0,
IF($G320&gt;0,INDEX($O$4:$Z$323,$G320,X$2),0)+IF($H320&gt;0,INDEX($O$4:$Z$323,$H320,X$2),0)+IF($I320&gt;0,INDEX($O$4:$Z$323,$I320,X$2),0)+IF($J320&gt;0,INDEX($O$4:$Z$323,$J320,X$2),0)+IF($K320&gt;0,INDEX($O$4:$Z$323,$K320,X$2),0)+IF($L320&gt;0,INDEX($O$4:$Z$323,$L320,X$2),0))</f>
        <v>0</v>
      </c>
      <c r="AK320" s="259">
        <f>IF(AND(NOT(_incrementaisPassadas),
      OR(
       AND(_semanaAtual&gt;Prevs!N$6,_tipo="Semanal"),
       AND(_mes&gt;AK$2,_tipo="Mensal")
      )), 0,
IF($G320&gt;0,INDEX($O$4:$Z$323,$G320,Y$2),0)+IF($H320&gt;0,INDEX($O$4:$Z$323,$H320,Y$2),0)+IF($I320&gt;0,INDEX($O$4:$Z$323,$I320,Y$2),0)+IF($J320&gt;0,INDEX($O$4:$Z$323,$J320,Y$2),0)+IF($K320&gt;0,INDEX($O$4:$Z$323,$K320,Y$2),0)+IF($L320&gt;0,INDEX($O$4:$Z$323,$L320,Y$2),0))</f>
        <v>0</v>
      </c>
      <c r="AL320" s="259">
        <f>IF(AND(NOT(_incrementaisPassadas),
      OR(
       AND(_semanaAtual&gt;Prevs!O$6,_tipo="Semanal"),
       AND(_mes&gt;AL$2,_tipo="Mensal")
      )), 0,
IF($G320&gt;0,INDEX($O$4:$Z$323,$G320,Z$2),0)+IF($H320&gt;0,INDEX($O$4:$Z$323,$H320,Z$2),0)+IF($I320&gt;0,INDEX($O$4:$Z$323,$I320,Z$2),0)+IF($J320&gt;0,INDEX($O$4:$Z$323,$J320,Z$2),0)+IF($K320&gt;0,INDEX($O$4:$Z$323,$K320,Z$2),0)+IF($L320&gt;0,INDEX($O$4:$Z$323,$L320,Z$2),0))</f>
        <v>0</v>
      </c>
      <c r="AM320" s="186">
        <f t="shared" si="48"/>
        <v>4</v>
      </c>
      <c r="AN320">
        <f t="shared" si="49"/>
        <v>5</v>
      </c>
      <c r="AO320">
        <f t="shared" si="50"/>
        <v>3</v>
      </c>
      <c r="AP320">
        <f t="shared" si="51"/>
        <v>1</v>
      </c>
      <c r="AQ320">
        <f t="shared" si="52"/>
        <v>0</v>
      </c>
      <c r="AR320">
        <f t="shared" si="53"/>
        <v>0</v>
      </c>
      <c r="AS320">
        <f t="shared" si="54"/>
        <v>0</v>
      </c>
      <c r="AT320">
        <f t="shared" si="55"/>
        <v>0</v>
      </c>
      <c r="AU320">
        <f t="shared" si="56"/>
        <v>0</v>
      </c>
      <c r="AV320">
        <f t="shared" si="57"/>
        <v>0</v>
      </c>
      <c r="AW320">
        <f t="shared" si="58"/>
        <v>0</v>
      </c>
      <c r="AX320">
        <f t="shared" si="59"/>
        <v>1</v>
      </c>
      <c r="AY320" s="186">
        <f>MAX(0,AY204-25)</f>
        <v>0</v>
      </c>
    </row>
    <row r="321" spans="1:55" hidden="1" x14ac:dyDescent="0.25">
      <c r="A321" s="113">
        <v>318</v>
      </c>
      <c r="B321" s="176" t="s">
        <v>594</v>
      </c>
      <c r="C321" s="113">
        <v>1931</v>
      </c>
      <c r="D321" s="113">
        <v>2013</v>
      </c>
      <c r="E321" s="179" t="s">
        <v>9</v>
      </c>
      <c r="F321" s="180" t="s">
        <v>341</v>
      </c>
      <c r="G321" s="186"/>
      <c r="N321" s="113">
        <f>MATCH(A321,Entrada!$A$53:$A$372,0)</f>
        <v>318</v>
      </c>
      <c r="O321">
        <f>IF(NOT(ISNA($N321)),INDEX(Entrada!$C$53:$N$372,$N321,O$2),0)</f>
        <v>64</v>
      </c>
      <c r="P321">
        <f>IF(NOT(ISNA($N321)),INDEX(Entrada!$C$53:$N$372,$N321,P$2),0)</f>
        <v>66</v>
      </c>
      <c r="Q321">
        <f>IF(NOT(ISNA($N321)),INDEX(Entrada!$C$53:$N$372,$N321,Q$2),0)</f>
        <v>59</v>
      </c>
      <c r="R321">
        <f>IF(NOT(ISNA($N321)),INDEX(Entrada!$C$53:$N$372,$N321,R$2),0)</f>
        <v>41</v>
      </c>
      <c r="S321">
        <f>IF(NOT(ISNA($N321)),INDEX(Entrada!$C$53:$N$372,$N321,S$2),0)</f>
        <v>31</v>
      </c>
      <c r="T321">
        <f>IF(NOT(ISNA($N321)),INDEX(Entrada!$C$53:$N$372,$N321,T$2),0)</f>
        <v>29</v>
      </c>
      <c r="U321" s="186">
        <f>IF(NOT(ISNA($N321)),INDEX(Entrada!$C$53:$N$372,$N321,U$2),0)</f>
        <v>25</v>
      </c>
      <c r="V321" s="192">
        <f>IF(NOT(ISNA($N321)),INDEX(Entrada!$C$53:$N$372,$N321,V$2),0)</f>
        <v>22</v>
      </c>
      <c r="W321" s="192">
        <f>IF(NOT(ISNA($N321)),INDEX(Entrada!$C$53:$N$372,$N321,W$2),0)</f>
        <v>29</v>
      </c>
      <c r="X321" s="192">
        <f>IF(NOT(ISNA($N321)),INDEX(Entrada!$C$53:$N$372,$N321,X$2),0)</f>
        <v>36</v>
      </c>
      <c r="Y321" s="192">
        <f>IF(NOT(ISNA($N321)),INDEX(Entrada!$C$53:$N$372,$N321,Y$2),0)</f>
        <v>38</v>
      </c>
      <c r="Z321" s="192">
        <f>IF(NOT(ISNA($N321)),INDEX(Entrada!$C$53:$N$372,$N321,Z$2),0)</f>
        <v>50</v>
      </c>
      <c r="AA321" s="259">
        <f>IF(AND(NOT(_incrementaisPassadas),
      OR(
       AND(_semanaAtual&gt;Prevs!D$6,_tipo="Semanal"),
       AND(_mes&gt;AA$2,_tipo="Mensal")
      )), 0,
IF($G321&gt;0,INDEX($O$4:$Z$323,$G321,O$2),0)+IF($H321&gt;0,INDEX($O$4:$Z$323,$H321,O$2),0)+IF($I321&gt;0,INDEX($O$4:$Z$323,$I321,O$2),0)+IF($J321&gt;0,INDEX($O$4:$Z$323,$J321,O$2),0)+IF($K321&gt;0,INDEX($O$4:$Z$323,$K321,O$2),0)+IF($L321&gt;0,INDEX($O$4:$Z$323,$L321,O$2),0))</f>
        <v>0</v>
      </c>
      <c r="AB321" s="259">
        <f>IF(AND(NOT(_incrementaisPassadas),
      OR(
       AND(_semanaAtual&gt;Prevs!E$6,_tipo="Semanal"),
       AND(_mes&gt;AB$2,_tipo="Mensal")
      )), 0,
IF($G321&gt;0,INDEX($O$4:$Z$323,$G321,P$2),0)+IF($H321&gt;0,INDEX($O$4:$Z$323,$H321,P$2),0)+IF($I321&gt;0,INDEX($O$4:$Z$323,$I321,P$2),0)+IF($J321&gt;0,INDEX($O$4:$Z$323,$J321,P$2),0)+IF($K321&gt;0,INDEX($O$4:$Z$323,$K321,P$2),0)+IF($L321&gt;0,INDEX($O$4:$Z$323,$L321,P$2),0))</f>
        <v>0</v>
      </c>
      <c r="AC321" s="259">
        <f>IF(AND(NOT(_incrementaisPassadas),
      OR(
       AND(_semanaAtual&gt;Prevs!F$6,_tipo="Semanal"),
       AND(_mes&gt;AC$2,_tipo="Mensal")
      )), 0,
IF($G321&gt;0,INDEX($O$4:$Z$323,$G321,Q$2),0)+IF($H321&gt;0,INDEX($O$4:$Z$323,$H321,Q$2),0)+IF($I321&gt;0,INDEX($O$4:$Z$323,$I321,Q$2),0)+IF($J321&gt;0,INDEX($O$4:$Z$323,$J321,Q$2),0)+IF($K321&gt;0,INDEX($O$4:$Z$323,$K321,Q$2),0)+IF($L321&gt;0,INDEX($O$4:$Z$323,$L321,Q$2),0))</f>
        <v>0</v>
      </c>
      <c r="AD321" s="259">
        <f>IF(AND(NOT(_incrementaisPassadas),
      OR(
       AND(_semanaAtual&gt;Prevs!G$6,_tipo="Semanal"),
       AND(_mes&gt;AD$2,_tipo="Mensal")
      )), 0,
IF($G321&gt;0,INDEX($O$4:$Z$323,$G321,R$2),0)+IF($H321&gt;0,INDEX($O$4:$Z$323,$H321,R$2),0)+IF($I321&gt;0,INDEX($O$4:$Z$323,$I321,R$2),0)+IF($J321&gt;0,INDEX($O$4:$Z$323,$J321,R$2),0)+IF($K321&gt;0,INDEX($O$4:$Z$323,$K321,R$2),0)+IF($L321&gt;0,INDEX($O$4:$Z$323,$L321,R$2),0))</f>
        <v>0</v>
      </c>
      <c r="AE321" s="259">
        <f>IF(AND(NOT(_incrementaisPassadas),
      OR(
       AND(_semanaAtual&gt;Prevs!H$6,_tipo="Semanal"),
       AND(_mes&gt;AE$2,_tipo="Mensal")
      )), 0,
IF($G321&gt;0,INDEX($O$4:$Z$323,$G321,S$2),0)+IF($H321&gt;0,INDEX($O$4:$Z$323,$H321,S$2),0)+IF($I321&gt;0,INDEX($O$4:$Z$323,$I321,S$2),0)+IF($J321&gt;0,INDEX($O$4:$Z$323,$J321,S$2),0)+IF($K321&gt;0,INDEX($O$4:$Z$323,$K321,S$2),0)+IF($L321&gt;0,INDEX($O$4:$Z$323,$L321,S$2),0))</f>
        <v>0</v>
      </c>
      <c r="AF321" s="259">
        <f>IF(AND(NOT(_incrementaisPassadas),
      OR(
       AND(_semanaAtual&gt;Prevs!I$6,_tipo="Semanal"),
       AND(_mes&gt;AF$2,_tipo="Mensal")
      )), 0,
IF($G321&gt;0,INDEX($O$4:$Z$323,$G321,T$2),0)+IF($H321&gt;0,INDEX($O$4:$Z$323,$H321,T$2),0)+IF($I321&gt;0,INDEX($O$4:$Z$323,$I321,T$2),0)+IF($J321&gt;0,INDEX($O$4:$Z$323,$J321,T$2),0)+IF($K321&gt;0,INDEX($O$4:$Z$323,$K321,T$2),0)+IF($L321&gt;0,INDEX($O$4:$Z$323,$L321,T$2),0))</f>
        <v>0</v>
      </c>
      <c r="AG321" s="259">
        <f>IF(AND(NOT(_incrementaisPassadas),
      OR(
       AND(_semanaAtual&gt;Prevs!J$6,_tipo="Semanal"),
       AND(_mes&gt;AG$2,_tipo="Mensal")
      )), 0,
IF($G321&gt;0,INDEX($O$4:$Z$323,$G321,U$2),0)+IF($H321&gt;0,INDEX($O$4:$Z$323,$H321,U$2),0)+IF($I321&gt;0,INDEX($O$4:$Z$323,$I321,U$2),0)+IF($J321&gt;0,INDEX($O$4:$Z$323,$J321,U$2),0)+IF($K321&gt;0,INDEX($O$4:$Z$323,$K321,U$2),0)+IF($L321&gt;0,INDEX($O$4:$Z$323,$L321,U$2),0))</f>
        <v>0</v>
      </c>
      <c r="AH321" s="259">
        <f>IF(AND(NOT(_incrementaisPassadas),
      OR(
       AND(_semanaAtual&gt;Prevs!K$6,_tipo="Semanal"),
       AND(_mes&gt;AH$2,_tipo="Mensal")
      )), 0,
IF($G321&gt;0,INDEX($O$4:$Z$323,$G321,V$2),0)+IF($H321&gt;0,INDEX($O$4:$Z$323,$H321,V$2),0)+IF($I321&gt;0,INDEX($O$4:$Z$323,$I321,V$2),0)+IF($J321&gt;0,INDEX($O$4:$Z$323,$J321,V$2),0)+IF($K321&gt;0,INDEX($O$4:$Z$323,$K321,V$2),0)+IF($L321&gt;0,INDEX($O$4:$Z$323,$L321,V$2),0))</f>
        <v>0</v>
      </c>
      <c r="AI321" s="259">
        <f>IF(AND(NOT(_incrementaisPassadas),
      OR(
       AND(_semanaAtual&gt;Prevs!L$6,_tipo="Semanal"),
       AND(_mes&gt;AI$2,_tipo="Mensal")
      )), 0,
IF($G321&gt;0,INDEX($O$4:$Z$323,$G321,W$2),0)+IF($H321&gt;0,INDEX($O$4:$Z$323,$H321,W$2),0)+IF($I321&gt;0,INDEX($O$4:$Z$323,$I321,W$2),0)+IF($J321&gt;0,INDEX($O$4:$Z$323,$J321,W$2),0)+IF($K321&gt;0,INDEX($O$4:$Z$323,$K321,W$2),0)+IF($L321&gt;0,INDEX($O$4:$Z$323,$L321,W$2),0))</f>
        <v>0</v>
      </c>
      <c r="AJ321" s="259">
        <f>IF(AND(NOT(_incrementaisPassadas),
      OR(
       AND(_semanaAtual&gt;Prevs!M$6,_tipo="Semanal"),
       AND(_mes&gt;AJ$2,_tipo="Mensal")
      )), 0,
IF($G321&gt;0,INDEX($O$4:$Z$323,$G321,X$2),0)+IF($H321&gt;0,INDEX($O$4:$Z$323,$H321,X$2),0)+IF($I321&gt;0,INDEX($O$4:$Z$323,$I321,X$2),0)+IF($J321&gt;0,INDEX($O$4:$Z$323,$J321,X$2),0)+IF($K321&gt;0,INDEX($O$4:$Z$323,$K321,X$2),0)+IF($L321&gt;0,INDEX($O$4:$Z$323,$L321,X$2),0))</f>
        <v>0</v>
      </c>
      <c r="AK321" s="259">
        <f>IF(AND(NOT(_incrementaisPassadas),
      OR(
       AND(_semanaAtual&gt;Prevs!N$6,_tipo="Semanal"),
       AND(_mes&gt;AK$2,_tipo="Mensal")
      )), 0,
IF($G321&gt;0,INDEX($O$4:$Z$323,$G321,Y$2),0)+IF($H321&gt;0,INDEX($O$4:$Z$323,$H321,Y$2),0)+IF($I321&gt;0,INDEX($O$4:$Z$323,$I321,Y$2),0)+IF($J321&gt;0,INDEX($O$4:$Z$323,$J321,Y$2),0)+IF($K321&gt;0,INDEX($O$4:$Z$323,$K321,Y$2),0)+IF($L321&gt;0,INDEX($O$4:$Z$323,$L321,Y$2),0))</f>
        <v>0</v>
      </c>
      <c r="AL321" s="259">
        <f>IF(AND(NOT(_incrementaisPassadas),
      OR(
       AND(_semanaAtual&gt;Prevs!O$6,_tipo="Semanal"),
       AND(_mes&gt;AL$2,_tipo="Mensal")
      )), 0,
IF($G321&gt;0,INDEX($O$4:$Z$323,$G321,Z$2),0)+IF($H321&gt;0,INDEX($O$4:$Z$323,$H321,Z$2),0)+IF($I321&gt;0,INDEX($O$4:$Z$323,$I321,Z$2),0)+IF($J321&gt;0,INDEX($O$4:$Z$323,$J321,Z$2),0)+IF($K321&gt;0,INDEX($O$4:$Z$323,$K321,Z$2),0)+IF($L321&gt;0,INDEX($O$4:$Z$323,$L321,Z$2),0))</f>
        <v>0</v>
      </c>
      <c r="AM321" s="186">
        <f t="shared" si="48"/>
        <v>64</v>
      </c>
      <c r="AN321">
        <f t="shared" si="49"/>
        <v>66</v>
      </c>
      <c r="AO321">
        <f t="shared" si="50"/>
        <v>59</v>
      </c>
      <c r="AP321">
        <f t="shared" si="51"/>
        <v>41</v>
      </c>
      <c r="AQ321">
        <f t="shared" si="52"/>
        <v>31</v>
      </c>
      <c r="AR321">
        <f t="shared" si="53"/>
        <v>29</v>
      </c>
      <c r="AS321">
        <f t="shared" si="54"/>
        <v>25</v>
      </c>
      <c r="AT321">
        <f t="shared" si="55"/>
        <v>22</v>
      </c>
      <c r="AU321">
        <f t="shared" si="56"/>
        <v>29</v>
      </c>
      <c r="AV321">
        <f t="shared" si="57"/>
        <v>36</v>
      </c>
      <c r="AW321">
        <f t="shared" si="58"/>
        <v>38</v>
      </c>
      <c r="AX321">
        <f t="shared" si="59"/>
        <v>50</v>
      </c>
      <c r="AY321" s="186">
        <f>AY119+AY120+AY121+0.1*(AY164-AY120-AY121)</f>
        <v>-0.22831050228310501</v>
      </c>
    </row>
    <row r="322" spans="1:55" hidden="1" x14ac:dyDescent="0.25">
      <c r="A322" s="113">
        <v>319</v>
      </c>
      <c r="B322" s="176" t="s">
        <v>595</v>
      </c>
      <c r="C322" s="113">
        <v>1931</v>
      </c>
      <c r="D322" s="113">
        <v>2013</v>
      </c>
      <c r="E322" s="179" t="s">
        <v>9</v>
      </c>
      <c r="F322" s="180" t="s">
        <v>332</v>
      </c>
      <c r="G322" s="186"/>
      <c r="N322" s="113">
        <f>MATCH(A322,Entrada!$A$53:$A$372,0)</f>
        <v>319</v>
      </c>
      <c r="O322">
        <f>IF(NOT(ISNA($N322)),INDEX(Entrada!$C$53:$N$372,$N322,O$2),0)</f>
        <v>59</v>
      </c>
      <c r="P322">
        <f>IF(NOT(ISNA($N322)),INDEX(Entrada!$C$53:$N$372,$N322,P$2),0)</f>
        <v>60</v>
      </c>
      <c r="Q322">
        <f>IF(NOT(ISNA($N322)),INDEX(Entrada!$C$53:$N$372,$N322,Q$2),0)</f>
        <v>54</v>
      </c>
      <c r="R322">
        <f>IF(NOT(ISNA($N322)),INDEX(Entrada!$C$53:$N$372,$N322,R$2),0)</f>
        <v>37</v>
      </c>
      <c r="S322">
        <f>IF(NOT(ISNA($N322)),INDEX(Entrada!$C$53:$N$372,$N322,S$2),0)</f>
        <v>29</v>
      </c>
      <c r="T322">
        <f>IF(NOT(ISNA($N322)),INDEX(Entrada!$C$53:$N$372,$N322,T$2),0)</f>
        <v>27</v>
      </c>
      <c r="U322" s="186">
        <f>IF(NOT(ISNA($N322)),INDEX(Entrada!$C$53:$N$372,$N322,U$2),0)</f>
        <v>23</v>
      </c>
      <c r="V322" s="192">
        <f>IF(NOT(ISNA($N322)),INDEX(Entrada!$C$53:$N$372,$N322,V$2),0)</f>
        <v>20</v>
      </c>
      <c r="W322" s="192">
        <f>IF(NOT(ISNA($N322)),INDEX(Entrada!$C$53:$N$372,$N322,W$2),0)</f>
        <v>27</v>
      </c>
      <c r="X322" s="192">
        <f>IF(NOT(ISNA($N322)),INDEX(Entrada!$C$53:$N$372,$N322,X$2),0)</f>
        <v>33</v>
      </c>
      <c r="Y322" s="192">
        <f>IF(NOT(ISNA($N322)),INDEX(Entrada!$C$53:$N$372,$N322,Y$2),0)</f>
        <v>34</v>
      </c>
      <c r="Z322" s="192">
        <f>IF(NOT(ISNA($N322)),INDEX(Entrada!$C$53:$N$372,$N322,Z$2),0)</f>
        <v>45</v>
      </c>
      <c r="AA322" s="259">
        <f>IF(AND(NOT(_incrementaisPassadas),
      OR(
       AND(_semanaAtual&gt;Prevs!D$6,_tipo="Semanal"),
       AND(_mes&gt;AA$2,_tipo="Mensal")
      )), 0,
IF($G322&gt;0,INDEX($O$4:$Z$323,$G322,O$2),0)+IF($H322&gt;0,INDEX($O$4:$Z$323,$H322,O$2),0)+IF($I322&gt;0,INDEX($O$4:$Z$323,$I322,O$2),0)+IF($J322&gt;0,INDEX($O$4:$Z$323,$J322,O$2),0)+IF($K322&gt;0,INDEX($O$4:$Z$323,$K322,O$2),0)+IF($L322&gt;0,INDEX($O$4:$Z$323,$L322,O$2),0))</f>
        <v>0</v>
      </c>
      <c r="AB322" s="259">
        <f>IF(AND(NOT(_incrementaisPassadas),
      OR(
       AND(_semanaAtual&gt;Prevs!E$6,_tipo="Semanal"),
       AND(_mes&gt;AB$2,_tipo="Mensal")
      )), 0,
IF($G322&gt;0,INDEX($O$4:$Z$323,$G322,P$2),0)+IF($H322&gt;0,INDEX($O$4:$Z$323,$H322,P$2),0)+IF($I322&gt;0,INDEX($O$4:$Z$323,$I322,P$2),0)+IF($J322&gt;0,INDEX($O$4:$Z$323,$J322,P$2),0)+IF($K322&gt;0,INDEX($O$4:$Z$323,$K322,P$2),0)+IF($L322&gt;0,INDEX($O$4:$Z$323,$L322,P$2),0))</f>
        <v>0</v>
      </c>
      <c r="AC322" s="259">
        <f>IF(AND(NOT(_incrementaisPassadas),
      OR(
       AND(_semanaAtual&gt;Prevs!F$6,_tipo="Semanal"),
       AND(_mes&gt;AC$2,_tipo="Mensal")
      )), 0,
IF($G322&gt;0,INDEX($O$4:$Z$323,$G322,Q$2),0)+IF($H322&gt;0,INDEX($O$4:$Z$323,$H322,Q$2),0)+IF($I322&gt;0,INDEX($O$4:$Z$323,$I322,Q$2),0)+IF($J322&gt;0,INDEX($O$4:$Z$323,$J322,Q$2),0)+IF($K322&gt;0,INDEX($O$4:$Z$323,$K322,Q$2),0)+IF($L322&gt;0,INDEX($O$4:$Z$323,$L322,Q$2),0))</f>
        <v>0</v>
      </c>
      <c r="AD322" s="259">
        <f>IF(AND(NOT(_incrementaisPassadas),
      OR(
       AND(_semanaAtual&gt;Prevs!G$6,_tipo="Semanal"),
       AND(_mes&gt;AD$2,_tipo="Mensal")
      )), 0,
IF($G322&gt;0,INDEX($O$4:$Z$323,$G322,R$2),0)+IF($H322&gt;0,INDEX($O$4:$Z$323,$H322,R$2),0)+IF($I322&gt;0,INDEX($O$4:$Z$323,$I322,R$2),0)+IF($J322&gt;0,INDEX($O$4:$Z$323,$J322,R$2),0)+IF($K322&gt;0,INDEX($O$4:$Z$323,$K322,R$2),0)+IF($L322&gt;0,INDEX($O$4:$Z$323,$L322,R$2),0))</f>
        <v>0</v>
      </c>
      <c r="AE322" s="259">
        <f>IF(AND(NOT(_incrementaisPassadas),
      OR(
       AND(_semanaAtual&gt;Prevs!H$6,_tipo="Semanal"),
       AND(_mes&gt;AE$2,_tipo="Mensal")
      )), 0,
IF($G322&gt;0,INDEX($O$4:$Z$323,$G322,S$2),0)+IF($H322&gt;0,INDEX($O$4:$Z$323,$H322,S$2),0)+IF($I322&gt;0,INDEX($O$4:$Z$323,$I322,S$2),0)+IF($J322&gt;0,INDEX($O$4:$Z$323,$J322,S$2),0)+IF($K322&gt;0,INDEX($O$4:$Z$323,$K322,S$2),0)+IF($L322&gt;0,INDEX($O$4:$Z$323,$L322,S$2),0))</f>
        <v>0</v>
      </c>
      <c r="AF322" s="259">
        <f>IF(AND(NOT(_incrementaisPassadas),
      OR(
       AND(_semanaAtual&gt;Prevs!I$6,_tipo="Semanal"),
       AND(_mes&gt;AF$2,_tipo="Mensal")
      )), 0,
IF($G322&gt;0,INDEX($O$4:$Z$323,$G322,T$2),0)+IF($H322&gt;0,INDEX($O$4:$Z$323,$H322,T$2),0)+IF($I322&gt;0,INDEX($O$4:$Z$323,$I322,T$2),0)+IF($J322&gt;0,INDEX($O$4:$Z$323,$J322,T$2),0)+IF($K322&gt;0,INDEX($O$4:$Z$323,$K322,T$2),0)+IF($L322&gt;0,INDEX($O$4:$Z$323,$L322,T$2),0))</f>
        <v>0</v>
      </c>
      <c r="AG322" s="259">
        <f>IF(AND(NOT(_incrementaisPassadas),
      OR(
       AND(_semanaAtual&gt;Prevs!J$6,_tipo="Semanal"),
       AND(_mes&gt;AG$2,_tipo="Mensal")
      )), 0,
IF($G322&gt;0,INDEX($O$4:$Z$323,$G322,U$2),0)+IF($H322&gt;0,INDEX($O$4:$Z$323,$H322,U$2),0)+IF($I322&gt;0,INDEX($O$4:$Z$323,$I322,U$2),0)+IF($J322&gt;0,INDEX($O$4:$Z$323,$J322,U$2),0)+IF($K322&gt;0,INDEX($O$4:$Z$323,$K322,U$2),0)+IF($L322&gt;0,INDEX($O$4:$Z$323,$L322,U$2),0))</f>
        <v>0</v>
      </c>
      <c r="AH322" s="259">
        <f>IF(AND(NOT(_incrementaisPassadas),
      OR(
       AND(_semanaAtual&gt;Prevs!K$6,_tipo="Semanal"),
       AND(_mes&gt;AH$2,_tipo="Mensal")
      )), 0,
IF($G322&gt;0,INDEX($O$4:$Z$323,$G322,V$2),0)+IF($H322&gt;0,INDEX($O$4:$Z$323,$H322,V$2),0)+IF($I322&gt;0,INDEX($O$4:$Z$323,$I322,V$2),0)+IF($J322&gt;0,INDEX($O$4:$Z$323,$J322,V$2),0)+IF($K322&gt;0,INDEX($O$4:$Z$323,$K322,V$2),0)+IF($L322&gt;0,INDEX($O$4:$Z$323,$L322,V$2),0))</f>
        <v>0</v>
      </c>
      <c r="AI322" s="259">
        <f>IF(AND(NOT(_incrementaisPassadas),
      OR(
       AND(_semanaAtual&gt;Prevs!L$6,_tipo="Semanal"),
       AND(_mes&gt;AI$2,_tipo="Mensal")
      )), 0,
IF($G322&gt;0,INDEX($O$4:$Z$323,$G322,W$2),0)+IF($H322&gt;0,INDEX($O$4:$Z$323,$H322,W$2),0)+IF($I322&gt;0,INDEX($O$4:$Z$323,$I322,W$2),0)+IF($J322&gt;0,INDEX($O$4:$Z$323,$J322,W$2),0)+IF($K322&gt;0,INDEX($O$4:$Z$323,$K322,W$2),0)+IF($L322&gt;0,INDEX($O$4:$Z$323,$L322,W$2),0))</f>
        <v>0</v>
      </c>
      <c r="AJ322" s="259">
        <f>IF(AND(NOT(_incrementaisPassadas),
      OR(
       AND(_semanaAtual&gt;Prevs!M$6,_tipo="Semanal"),
       AND(_mes&gt;AJ$2,_tipo="Mensal")
      )), 0,
IF($G322&gt;0,INDEX($O$4:$Z$323,$G322,X$2),0)+IF($H322&gt;0,INDEX($O$4:$Z$323,$H322,X$2),0)+IF($I322&gt;0,INDEX($O$4:$Z$323,$I322,X$2),0)+IF($J322&gt;0,INDEX($O$4:$Z$323,$J322,X$2),0)+IF($K322&gt;0,INDEX($O$4:$Z$323,$K322,X$2),0)+IF($L322&gt;0,INDEX($O$4:$Z$323,$L322,X$2),0))</f>
        <v>0</v>
      </c>
      <c r="AK322" s="259">
        <f>IF(AND(NOT(_incrementaisPassadas),
      OR(
       AND(_semanaAtual&gt;Prevs!N$6,_tipo="Semanal"),
       AND(_mes&gt;AK$2,_tipo="Mensal")
      )), 0,
IF($G322&gt;0,INDEX($O$4:$Z$323,$G322,Y$2),0)+IF($H322&gt;0,INDEX($O$4:$Z$323,$H322,Y$2),0)+IF($I322&gt;0,INDEX($O$4:$Z$323,$I322,Y$2),0)+IF($J322&gt;0,INDEX($O$4:$Z$323,$J322,Y$2),0)+IF($K322&gt;0,INDEX($O$4:$Z$323,$K322,Y$2),0)+IF($L322&gt;0,INDEX($O$4:$Z$323,$L322,Y$2),0))</f>
        <v>0</v>
      </c>
      <c r="AL322" s="259">
        <f>IF(AND(NOT(_incrementaisPassadas),
      OR(
       AND(_semanaAtual&gt;Prevs!O$6,_tipo="Semanal"),
       AND(_mes&gt;AL$2,_tipo="Mensal")
      )), 0,
IF($G322&gt;0,INDEX($O$4:$Z$323,$G322,Z$2),0)+IF($H322&gt;0,INDEX($O$4:$Z$323,$H322,Z$2),0)+IF($I322&gt;0,INDEX($O$4:$Z$323,$I322,Z$2),0)+IF($J322&gt;0,INDEX($O$4:$Z$323,$J322,Z$2),0)+IF($K322&gt;0,INDEX($O$4:$Z$323,$K322,Z$2),0)+IF($L322&gt;0,INDEX($O$4:$Z$323,$L322,Z$2),0))</f>
        <v>0</v>
      </c>
      <c r="AM322" s="186">
        <f t="shared" si="48"/>
        <v>59</v>
      </c>
      <c r="AN322">
        <f t="shared" si="49"/>
        <v>60</v>
      </c>
      <c r="AO322">
        <f t="shared" si="50"/>
        <v>54</v>
      </c>
      <c r="AP322">
        <f t="shared" si="51"/>
        <v>37</v>
      </c>
      <c r="AQ322">
        <f t="shared" si="52"/>
        <v>29</v>
      </c>
      <c r="AR322">
        <f t="shared" si="53"/>
        <v>27</v>
      </c>
      <c r="AS322">
        <f t="shared" si="54"/>
        <v>23</v>
      </c>
      <c r="AT322">
        <f t="shared" si="55"/>
        <v>20</v>
      </c>
      <c r="AU322">
        <f t="shared" si="56"/>
        <v>27</v>
      </c>
      <c r="AV322">
        <f t="shared" si="57"/>
        <v>33</v>
      </c>
      <c r="AW322">
        <f t="shared" si="58"/>
        <v>34</v>
      </c>
      <c r="AX322">
        <f t="shared" si="59"/>
        <v>45</v>
      </c>
      <c r="AY322" s="186">
        <f>AY120+AY121+0.1*(AY164-AY120-AY121)</f>
        <v>0</v>
      </c>
    </row>
    <row r="323" spans="1:55" hidden="1" x14ac:dyDescent="0.25">
      <c r="A323" s="113">
        <v>320</v>
      </c>
      <c r="B323" s="176" t="s">
        <v>596</v>
      </c>
      <c r="C323" s="113">
        <v>1931</v>
      </c>
      <c r="D323" s="113">
        <v>2013</v>
      </c>
      <c r="E323" s="177" t="s">
        <v>9</v>
      </c>
      <c r="F323" s="177" t="s">
        <v>347</v>
      </c>
      <c r="G323" s="186"/>
      <c r="H323" s="333"/>
      <c r="N323" s="113">
        <f>MATCH(A323,Entrada!$A$53:$A$372,0)</f>
        <v>320</v>
      </c>
      <c r="O323">
        <f>IF(NOT(ISNA($N323)),INDEX(Entrada!$C$53:$N$372,$N323,O$2),0)</f>
        <v>31</v>
      </c>
      <c r="P323">
        <f>IF(NOT(ISNA($N323)),INDEX(Entrada!$C$53:$N$372,$N323,P$2),0)</f>
        <v>31</v>
      </c>
      <c r="Q323">
        <f>IF(NOT(ISNA($N323)),INDEX(Entrada!$C$53:$N$372,$N323,Q$2),0)</f>
        <v>27</v>
      </c>
      <c r="R323">
        <f>IF(NOT(ISNA($N323)),INDEX(Entrada!$C$53:$N$372,$N323,R$2),0)</f>
        <v>19</v>
      </c>
      <c r="S323">
        <f>IF(NOT(ISNA($N323)),INDEX(Entrada!$C$53:$N$372,$N323,S$2),0)</f>
        <v>13</v>
      </c>
      <c r="T323">
        <f>IF(NOT(ISNA($N323)),INDEX(Entrada!$C$53:$N$372,$N323,T$2),0)</f>
        <v>12</v>
      </c>
      <c r="U323" s="186">
        <f>IF(NOT(ISNA($N323)),INDEX(Entrada!$C$53:$N$372,$N323,U$2),0)</f>
        <v>10</v>
      </c>
      <c r="V323" s="192">
        <f>IF(NOT(ISNA($N323)),INDEX(Entrada!$C$53:$N$372,$N323,V$2),0)</f>
        <v>9</v>
      </c>
      <c r="W323" s="192">
        <f>IF(NOT(ISNA($N323)),INDEX(Entrada!$C$53:$N$372,$N323,W$2),0)</f>
        <v>14</v>
      </c>
      <c r="X323" s="192">
        <f>IF(NOT(ISNA($N323)),INDEX(Entrada!$C$53:$N$372,$N323,X$2),0)</f>
        <v>18</v>
      </c>
      <c r="Y323" s="192">
        <f>IF(NOT(ISNA($N323)),INDEX(Entrada!$C$53:$N$372,$N323,Y$2),0)</f>
        <v>19</v>
      </c>
      <c r="Z323" s="192">
        <f>IF(NOT(ISNA($N323)),INDEX(Entrada!$C$53:$N$372,$N323,Z$2),0)</f>
        <v>25</v>
      </c>
      <c r="AA323" s="259">
        <f>IF(AND(NOT(_incrementaisPassadas),
      OR(
       AND(_semanaAtual&gt;Prevs!D$6,_tipo="Semanal"),
       AND(_mes&gt;AA$2,_tipo="Mensal")
      )), 0,
IF($G323&gt;0,INDEX($O$4:$Z$323,$G323,O$2),0)+IF($H323&gt;0,INDEX($O$4:$Z$323,$H323,O$2),0)+IF($I323&gt;0,INDEX($O$4:$Z$323,$I323,O$2),0)+IF($J323&gt;0,INDEX($O$4:$Z$323,$J323,O$2),0)+IF($K323&gt;0,INDEX($O$4:$Z$323,$K323,O$2),0)+IF($L323&gt;0,INDEX($O$4:$Z$323,$L323,O$2),0))</f>
        <v>0</v>
      </c>
      <c r="AB323" s="259">
        <f>IF(AND(NOT(_incrementaisPassadas),
      OR(
       AND(_semanaAtual&gt;Prevs!E$6,_tipo="Semanal"),
       AND(_mes&gt;AB$2,_tipo="Mensal")
      )), 0,
IF($G323&gt;0,INDEX($O$4:$Z$323,$G323,P$2),0)+IF($H323&gt;0,INDEX($O$4:$Z$323,$H323,P$2),0)+IF($I323&gt;0,INDEX($O$4:$Z$323,$I323,P$2),0)+IF($J323&gt;0,INDEX($O$4:$Z$323,$J323,P$2),0)+IF($K323&gt;0,INDEX($O$4:$Z$323,$K323,P$2),0)+IF($L323&gt;0,INDEX($O$4:$Z$323,$L323,P$2),0))</f>
        <v>0</v>
      </c>
      <c r="AC323" s="259">
        <f>IF(AND(NOT(_incrementaisPassadas),
      OR(
       AND(_semanaAtual&gt;Prevs!F$6,_tipo="Semanal"),
       AND(_mes&gt;AC$2,_tipo="Mensal")
      )), 0,
IF($G323&gt;0,INDEX($O$4:$Z$323,$G323,Q$2),0)+IF($H323&gt;0,INDEX($O$4:$Z$323,$H323,Q$2),0)+IF($I323&gt;0,INDEX($O$4:$Z$323,$I323,Q$2),0)+IF($J323&gt;0,INDEX($O$4:$Z$323,$J323,Q$2),0)+IF($K323&gt;0,INDEX($O$4:$Z$323,$K323,Q$2),0)+IF($L323&gt;0,INDEX($O$4:$Z$323,$L323,Q$2),0))</f>
        <v>0</v>
      </c>
      <c r="AD323" s="259">
        <f>IF(AND(NOT(_incrementaisPassadas),
      OR(
       AND(_semanaAtual&gt;Prevs!G$6,_tipo="Semanal"),
       AND(_mes&gt;AD$2,_tipo="Mensal")
      )), 0,
IF($G323&gt;0,INDEX($O$4:$Z$323,$G323,R$2),0)+IF($H323&gt;0,INDEX($O$4:$Z$323,$H323,R$2),0)+IF($I323&gt;0,INDEX($O$4:$Z$323,$I323,R$2),0)+IF($J323&gt;0,INDEX($O$4:$Z$323,$J323,R$2),0)+IF($K323&gt;0,INDEX($O$4:$Z$323,$K323,R$2),0)+IF($L323&gt;0,INDEX($O$4:$Z$323,$L323,R$2),0))</f>
        <v>0</v>
      </c>
      <c r="AE323" s="259">
        <f>IF(AND(NOT(_incrementaisPassadas),
      OR(
       AND(_semanaAtual&gt;Prevs!H$6,_tipo="Semanal"),
       AND(_mes&gt;AE$2,_tipo="Mensal")
      )), 0,
IF($G323&gt;0,INDEX($O$4:$Z$323,$G323,S$2),0)+IF($H323&gt;0,INDEX($O$4:$Z$323,$H323,S$2),0)+IF($I323&gt;0,INDEX($O$4:$Z$323,$I323,S$2),0)+IF($J323&gt;0,INDEX($O$4:$Z$323,$J323,S$2),0)+IF($K323&gt;0,INDEX($O$4:$Z$323,$K323,S$2),0)+IF($L323&gt;0,INDEX($O$4:$Z$323,$L323,S$2),0))</f>
        <v>0</v>
      </c>
      <c r="AF323" s="259">
        <f>IF(AND(NOT(_incrementaisPassadas),
      OR(
       AND(_semanaAtual&gt;Prevs!I$6,_tipo="Semanal"),
       AND(_mes&gt;AF$2,_tipo="Mensal")
      )), 0,
IF($G323&gt;0,INDEX($O$4:$Z$323,$G323,T$2),0)+IF($H323&gt;0,INDEX($O$4:$Z$323,$H323,T$2),0)+IF($I323&gt;0,INDEX($O$4:$Z$323,$I323,T$2),0)+IF($J323&gt;0,INDEX($O$4:$Z$323,$J323,T$2),0)+IF($K323&gt;0,INDEX($O$4:$Z$323,$K323,T$2),0)+IF($L323&gt;0,INDEX($O$4:$Z$323,$L323,T$2),0))</f>
        <v>0</v>
      </c>
      <c r="AG323" s="259">
        <f>IF(AND(NOT(_incrementaisPassadas),
      OR(
       AND(_semanaAtual&gt;Prevs!J$6,_tipo="Semanal"),
       AND(_mes&gt;AG$2,_tipo="Mensal")
      )), 0,
IF($G323&gt;0,INDEX($O$4:$Z$323,$G323,U$2),0)+IF($H323&gt;0,INDEX($O$4:$Z$323,$H323,U$2),0)+IF($I323&gt;0,INDEX($O$4:$Z$323,$I323,U$2),0)+IF($J323&gt;0,INDEX($O$4:$Z$323,$J323,U$2),0)+IF($K323&gt;0,INDEX($O$4:$Z$323,$K323,U$2),0)+IF($L323&gt;0,INDEX($O$4:$Z$323,$L323,U$2),0))</f>
        <v>0</v>
      </c>
      <c r="AH323" s="259">
        <f>IF(AND(NOT(_incrementaisPassadas),
      OR(
       AND(_semanaAtual&gt;Prevs!K$6,_tipo="Semanal"),
       AND(_mes&gt;AH$2,_tipo="Mensal")
      )), 0,
IF($G323&gt;0,INDEX($O$4:$Z$323,$G323,V$2),0)+IF($H323&gt;0,INDEX($O$4:$Z$323,$H323,V$2),0)+IF($I323&gt;0,INDEX($O$4:$Z$323,$I323,V$2),0)+IF($J323&gt;0,INDEX($O$4:$Z$323,$J323,V$2),0)+IF($K323&gt;0,INDEX($O$4:$Z$323,$K323,V$2),0)+IF($L323&gt;0,INDEX($O$4:$Z$323,$L323,V$2),0))</f>
        <v>0</v>
      </c>
      <c r="AI323" s="259">
        <f>IF(AND(NOT(_incrementaisPassadas),
      OR(
       AND(_semanaAtual&gt;Prevs!L$6,_tipo="Semanal"),
       AND(_mes&gt;AI$2,_tipo="Mensal")
      )), 0,
IF($G323&gt;0,INDEX($O$4:$Z$323,$G323,W$2),0)+IF($H323&gt;0,INDEX($O$4:$Z$323,$H323,W$2),0)+IF($I323&gt;0,INDEX($O$4:$Z$323,$I323,W$2),0)+IF($J323&gt;0,INDEX($O$4:$Z$323,$J323,W$2),0)+IF($K323&gt;0,INDEX($O$4:$Z$323,$K323,W$2),0)+IF($L323&gt;0,INDEX($O$4:$Z$323,$L323,W$2),0))</f>
        <v>0</v>
      </c>
      <c r="AJ323" s="259">
        <f>IF(AND(NOT(_incrementaisPassadas),
      OR(
       AND(_semanaAtual&gt;Prevs!M$6,_tipo="Semanal"),
       AND(_mes&gt;AJ$2,_tipo="Mensal")
      )), 0,
IF($G323&gt;0,INDEX($O$4:$Z$323,$G323,X$2),0)+IF($H323&gt;0,INDEX($O$4:$Z$323,$H323,X$2),0)+IF($I323&gt;0,INDEX($O$4:$Z$323,$I323,X$2),0)+IF($J323&gt;0,INDEX($O$4:$Z$323,$J323,X$2),0)+IF($K323&gt;0,INDEX($O$4:$Z$323,$K323,X$2),0)+IF($L323&gt;0,INDEX($O$4:$Z$323,$L323,X$2),0))</f>
        <v>0</v>
      </c>
      <c r="AK323" s="259">
        <f>IF(AND(NOT(_incrementaisPassadas),
      OR(
       AND(_semanaAtual&gt;Prevs!N$6,_tipo="Semanal"),
       AND(_mes&gt;AK$2,_tipo="Mensal")
      )), 0,
IF($G323&gt;0,INDEX($O$4:$Z$323,$G323,Y$2),0)+IF($H323&gt;0,INDEX($O$4:$Z$323,$H323,Y$2),0)+IF($I323&gt;0,INDEX($O$4:$Z$323,$I323,Y$2),0)+IF($J323&gt;0,INDEX($O$4:$Z$323,$J323,Y$2),0)+IF($K323&gt;0,INDEX($O$4:$Z$323,$K323,Y$2),0)+IF($L323&gt;0,INDEX($O$4:$Z$323,$L323,Y$2),0))</f>
        <v>0</v>
      </c>
      <c r="AL323" s="259">
        <f>IF(AND(NOT(_incrementaisPassadas),
      OR(
       AND(_semanaAtual&gt;Prevs!O$6,_tipo="Semanal"),
       AND(_mes&gt;AL$2,_tipo="Mensal")
      )), 0,
IF($G323&gt;0,INDEX($O$4:$Z$323,$G323,Z$2),0)+IF($H323&gt;0,INDEX($O$4:$Z$323,$H323,Z$2),0)+IF($I323&gt;0,INDEX($O$4:$Z$323,$I323,Z$2),0)+IF($J323&gt;0,INDEX($O$4:$Z$323,$J323,Z$2),0)+IF($K323&gt;0,INDEX($O$4:$Z$323,$K323,Z$2),0)+IF($L323&gt;0,INDEX($O$4:$Z$323,$L323,Z$2),0))</f>
        <v>0</v>
      </c>
      <c r="AM323" s="186">
        <f t="shared" si="48"/>
        <v>31</v>
      </c>
      <c r="AN323">
        <f t="shared" si="49"/>
        <v>31</v>
      </c>
      <c r="AO323">
        <f t="shared" si="50"/>
        <v>27</v>
      </c>
      <c r="AP323">
        <f t="shared" si="51"/>
        <v>19</v>
      </c>
      <c r="AQ323">
        <f t="shared" si="52"/>
        <v>13</v>
      </c>
      <c r="AR323">
        <f t="shared" si="53"/>
        <v>12</v>
      </c>
      <c r="AS323">
        <f t="shared" si="54"/>
        <v>10</v>
      </c>
      <c r="AT323">
        <f t="shared" si="55"/>
        <v>9</v>
      </c>
      <c r="AU323">
        <f t="shared" si="56"/>
        <v>14</v>
      </c>
      <c r="AV323">
        <f t="shared" si="57"/>
        <v>18</v>
      </c>
      <c r="AW323">
        <f t="shared" si="58"/>
        <v>19</v>
      </c>
      <c r="AX323">
        <f t="shared" si="59"/>
        <v>25</v>
      </c>
      <c r="AY323" s="186">
        <f>AY122</f>
        <v>-0.22831050228310501</v>
      </c>
      <c r="BC323" s="259">
        <v>119</v>
      </c>
    </row>
    <row r="328" spans="1:55" ht="15.75" thickBot="1" x14ac:dyDescent="0.3"/>
    <row r="329" spans="1:55" x14ac:dyDescent="0.25">
      <c r="G329" s="392" t="s">
        <v>494</v>
      </c>
      <c r="H329" s="391" t="s">
        <v>495</v>
      </c>
      <c r="I329" s="391" t="s">
        <v>496</v>
      </c>
      <c r="J329" s="391" t="s">
        <v>497</v>
      </c>
      <c r="K329" s="391" t="s">
        <v>498</v>
      </c>
      <c r="L329" s="393" t="s">
        <v>685</v>
      </c>
    </row>
    <row r="330" spans="1:55" x14ac:dyDescent="0.25">
      <c r="G330" s="390"/>
      <c r="H330" s="390"/>
      <c r="I330" s="390"/>
      <c r="J330" s="390"/>
      <c r="K330" s="390"/>
      <c r="L330" s="390"/>
    </row>
    <row r="331" spans="1:55" x14ac:dyDescent="0.25">
      <c r="G331" s="390">
        <v>1</v>
      </c>
      <c r="H331" s="397"/>
      <c r="I331" s="390"/>
      <c r="J331" s="390"/>
      <c r="K331" s="390"/>
      <c r="L331" s="390"/>
    </row>
    <row r="332" spans="1:55" x14ac:dyDescent="0.25">
      <c r="G332" s="390"/>
      <c r="H332" s="390"/>
      <c r="I332" s="390"/>
      <c r="J332" s="390"/>
      <c r="K332" s="390"/>
      <c r="L332" s="390"/>
    </row>
    <row r="333" spans="1:55" x14ac:dyDescent="0.25">
      <c r="G333" s="390"/>
      <c r="H333" s="390"/>
      <c r="I333" s="390"/>
      <c r="J333" s="390"/>
      <c r="K333" s="390"/>
      <c r="L333" s="390"/>
    </row>
    <row r="334" spans="1:55" x14ac:dyDescent="0.25">
      <c r="G334" s="390"/>
      <c r="H334" s="390"/>
      <c r="I334" s="390"/>
      <c r="J334" s="390"/>
      <c r="K334" s="390"/>
      <c r="L334" s="390"/>
    </row>
    <row r="335" spans="1:55" x14ac:dyDescent="0.25">
      <c r="G335" s="390">
        <v>211</v>
      </c>
      <c r="H335" s="390"/>
      <c r="I335" s="390"/>
      <c r="J335" s="390"/>
      <c r="K335" s="390"/>
      <c r="L335" s="390"/>
    </row>
    <row r="336" spans="1:55" x14ac:dyDescent="0.25">
      <c r="G336" s="390">
        <v>6</v>
      </c>
      <c r="H336" s="397"/>
      <c r="I336" s="390"/>
      <c r="J336" s="390"/>
      <c r="K336" s="390"/>
      <c r="L336" s="390"/>
    </row>
    <row r="337" spans="7:12" x14ac:dyDescent="0.25">
      <c r="G337" s="390">
        <v>7</v>
      </c>
      <c r="H337" s="397"/>
      <c r="I337" s="390"/>
      <c r="J337" s="390"/>
      <c r="K337" s="390"/>
      <c r="L337" s="390"/>
    </row>
    <row r="338" spans="7:12" x14ac:dyDescent="0.25">
      <c r="G338" s="390">
        <v>8</v>
      </c>
      <c r="H338" s="397"/>
      <c r="I338" s="390"/>
      <c r="J338" s="390"/>
      <c r="K338" s="390"/>
      <c r="L338" s="390"/>
    </row>
    <row r="339" spans="7:12" x14ac:dyDescent="0.25">
      <c r="G339" s="390">
        <v>9</v>
      </c>
      <c r="H339" s="397"/>
      <c r="I339" s="390"/>
      <c r="J339" s="390"/>
      <c r="K339" s="390"/>
      <c r="L339" s="390"/>
    </row>
    <row r="340" spans="7:12" x14ac:dyDescent="0.25">
      <c r="G340" s="390">
        <v>10</v>
      </c>
      <c r="H340" s="397"/>
      <c r="I340" s="390"/>
      <c r="J340" s="390"/>
      <c r="K340" s="390"/>
      <c r="L340" s="390"/>
    </row>
    <row r="341" spans="7:12" x14ac:dyDescent="0.25">
      <c r="G341" s="390">
        <v>11</v>
      </c>
      <c r="H341" s="397"/>
      <c r="I341" s="390"/>
      <c r="J341" s="390"/>
      <c r="K341" s="390"/>
      <c r="L341" s="390"/>
    </row>
    <row r="342" spans="7:12" x14ac:dyDescent="0.25">
      <c r="G342" s="390"/>
      <c r="H342" s="390"/>
      <c r="I342" s="390"/>
      <c r="J342" s="390"/>
      <c r="K342" s="390"/>
      <c r="L342" s="390"/>
    </row>
    <row r="343" spans="7:12" x14ac:dyDescent="0.25">
      <c r="G343" s="390"/>
      <c r="H343" s="390"/>
      <c r="I343" s="390"/>
      <c r="J343" s="390"/>
      <c r="K343" s="390"/>
      <c r="L343" s="390"/>
    </row>
    <row r="344" spans="7:12" x14ac:dyDescent="0.25">
      <c r="G344" s="390">
        <v>14</v>
      </c>
      <c r="H344" s="397"/>
      <c r="I344" s="390"/>
      <c r="J344" s="390"/>
      <c r="K344" s="390"/>
      <c r="L344" s="390"/>
    </row>
    <row r="345" spans="7:12" x14ac:dyDescent="0.25">
      <c r="G345" s="390">
        <v>15</v>
      </c>
      <c r="H345" s="397"/>
      <c r="I345" s="390"/>
      <c r="J345" s="390"/>
      <c r="K345" s="390"/>
      <c r="L345" s="390"/>
    </row>
    <row r="346" spans="7:12" x14ac:dyDescent="0.25">
      <c r="G346" s="390">
        <v>12</v>
      </c>
      <c r="H346" s="390">
        <v>16</v>
      </c>
      <c r="I346" s="390"/>
      <c r="J346" s="390"/>
      <c r="K346" s="390"/>
      <c r="L346" s="390"/>
    </row>
    <row r="347" spans="7:12" x14ac:dyDescent="0.25">
      <c r="G347" s="390">
        <v>17</v>
      </c>
      <c r="H347" s="390"/>
      <c r="I347" s="390"/>
      <c r="J347" s="390"/>
      <c r="K347" s="390"/>
      <c r="L347" s="390"/>
    </row>
    <row r="348" spans="7:12" x14ac:dyDescent="0.25">
      <c r="G348" s="390"/>
      <c r="H348" s="390"/>
      <c r="I348" s="390"/>
      <c r="J348" s="390"/>
      <c r="K348" s="390"/>
      <c r="L348" s="390"/>
    </row>
    <row r="349" spans="7:12" x14ac:dyDescent="0.25">
      <c r="G349" s="390"/>
      <c r="H349" s="390"/>
      <c r="I349" s="390"/>
      <c r="J349" s="390"/>
      <c r="K349" s="390"/>
      <c r="L349" s="390"/>
    </row>
    <row r="350" spans="7:12" x14ac:dyDescent="0.25">
      <c r="G350" s="390"/>
      <c r="H350" s="390"/>
      <c r="I350" s="390"/>
      <c r="J350" s="390"/>
      <c r="K350" s="390"/>
      <c r="L350" s="390"/>
    </row>
    <row r="351" spans="7:12" x14ac:dyDescent="0.25">
      <c r="G351" s="390"/>
      <c r="H351" s="390"/>
      <c r="I351" s="390"/>
      <c r="J351" s="390"/>
      <c r="K351" s="390"/>
      <c r="L351" s="390"/>
    </row>
    <row r="352" spans="7:12" x14ac:dyDescent="0.25">
      <c r="G352" s="390">
        <v>205</v>
      </c>
      <c r="H352" s="390"/>
      <c r="I352" s="390"/>
      <c r="J352" s="390"/>
      <c r="K352" s="390"/>
      <c r="L352" s="390"/>
    </row>
    <row r="353" spans="7:12" x14ac:dyDescent="0.25">
      <c r="G353" s="390">
        <v>251</v>
      </c>
      <c r="H353" s="390"/>
      <c r="I353" s="390"/>
      <c r="J353" s="390"/>
      <c r="K353" s="390"/>
      <c r="L353" s="390"/>
    </row>
    <row r="354" spans="7:12" x14ac:dyDescent="0.25">
      <c r="G354" s="390"/>
      <c r="H354" s="390"/>
      <c r="I354" s="390"/>
      <c r="J354" s="390"/>
      <c r="K354" s="390"/>
      <c r="L354" s="390"/>
    </row>
    <row r="355" spans="7:12" x14ac:dyDescent="0.25">
      <c r="G355" s="390"/>
      <c r="H355" s="390"/>
      <c r="I355" s="390"/>
      <c r="J355" s="390"/>
      <c r="K355" s="390"/>
      <c r="L355" s="390"/>
    </row>
    <row r="356" spans="7:12" x14ac:dyDescent="0.25">
      <c r="G356" s="390"/>
      <c r="H356" s="390"/>
      <c r="I356" s="390"/>
      <c r="J356" s="390"/>
      <c r="K356" s="390"/>
      <c r="L356" s="390"/>
    </row>
    <row r="357" spans="7:12" x14ac:dyDescent="0.25">
      <c r="G357" s="390">
        <v>207</v>
      </c>
      <c r="H357" s="390"/>
      <c r="I357" s="390"/>
      <c r="J357" s="390"/>
      <c r="K357" s="390"/>
      <c r="L357" s="390"/>
    </row>
    <row r="358" spans="7:12" x14ac:dyDescent="0.25">
      <c r="G358" s="390"/>
      <c r="H358" s="390"/>
      <c r="I358" s="390"/>
      <c r="J358" s="390"/>
      <c r="K358" s="390"/>
      <c r="L358" s="390"/>
    </row>
    <row r="359" spans="7:12" x14ac:dyDescent="0.25">
      <c r="G359" s="390"/>
      <c r="H359" s="390"/>
      <c r="I359" s="390"/>
      <c r="J359" s="390"/>
      <c r="K359" s="390"/>
      <c r="L359" s="390"/>
    </row>
    <row r="360" spans="7:12" x14ac:dyDescent="0.25">
      <c r="G360" s="390">
        <v>24</v>
      </c>
      <c r="H360" s="390">
        <v>28</v>
      </c>
      <c r="I360" s="390">
        <v>209</v>
      </c>
      <c r="J360" s="390"/>
      <c r="K360" s="390"/>
      <c r="L360" s="390"/>
    </row>
    <row r="361" spans="7:12" x14ac:dyDescent="0.25">
      <c r="G361" s="390">
        <v>31</v>
      </c>
      <c r="H361" s="390"/>
      <c r="I361" s="390"/>
      <c r="J361" s="390"/>
      <c r="K361" s="390"/>
      <c r="L361" s="390"/>
    </row>
    <row r="362" spans="7:12" x14ac:dyDescent="0.25">
      <c r="G362" s="390">
        <v>32</v>
      </c>
      <c r="H362" s="390"/>
      <c r="I362" s="390"/>
      <c r="J362" s="390"/>
      <c r="K362" s="390"/>
      <c r="L362" s="390"/>
    </row>
    <row r="363" spans="7:12" x14ac:dyDescent="0.25">
      <c r="G363" s="390"/>
      <c r="H363" s="390"/>
      <c r="I363" s="390"/>
      <c r="J363" s="390"/>
      <c r="K363" s="390"/>
      <c r="L363" s="390"/>
    </row>
    <row r="364" spans="7:12" x14ac:dyDescent="0.25">
      <c r="G364" s="390"/>
      <c r="H364" s="390"/>
      <c r="I364" s="390"/>
      <c r="J364" s="390"/>
      <c r="K364" s="390"/>
      <c r="L364" s="390"/>
    </row>
    <row r="365" spans="7:12" x14ac:dyDescent="0.25">
      <c r="G365" s="390"/>
      <c r="H365" s="390"/>
      <c r="I365" s="390"/>
      <c r="J365" s="390"/>
      <c r="K365" s="390"/>
      <c r="L365" s="390"/>
    </row>
    <row r="366" spans="7:12" x14ac:dyDescent="0.25">
      <c r="G366" s="390"/>
      <c r="H366" s="390"/>
      <c r="I366" s="390"/>
      <c r="J366" s="390"/>
      <c r="K366" s="390"/>
      <c r="L366" s="390"/>
    </row>
    <row r="367" spans="7:12" x14ac:dyDescent="0.25">
      <c r="G367" s="390"/>
      <c r="H367" s="390"/>
      <c r="I367" s="390"/>
      <c r="J367" s="390"/>
      <c r="K367" s="390"/>
      <c r="L367" s="390"/>
    </row>
    <row r="368" spans="7:12" x14ac:dyDescent="0.25">
      <c r="G368" s="390"/>
      <c r="H368" s="390"/>
      <c r="I368" s="390"/>
      <c r="J368" s="390"/>
      <c r="K368" s="390"/>
      <c r="L368" s="390"/>
    </row>
    <row r="369" spans="7:12" x14ac:dyDescent="0.25">
      <c r="G369" s="390"/>
      <c r="H369" s="390"/>
      <c r="I369" s="390"/>
      <c r="J369" s="390"/>
      <c r="K369" s="390"/>
      <c r="L369" s="390"/>
    </row>
    <row r="370" spans="7:12" x14ac:dyDescent="0.25">
      <c r="G370" s="390"/>
      <c r="H370" s="390"/>
      <c r="I370" s="390"/>
      <c r="J370" s="390"/>
      <c r="K370" s="390"/>
      <c r="L370" s="390"/>
    </row>
    <row r="371" spans="7:12" x14ac:dyDescent="0.25">
      <c r="G371" s="390"/>
      <c r="H371" s="390"/>
      <c r="I371" s="390"/>
      <c r="J371" s="390"/>
      <c r="K371" s="390"/>
      <c r="L371" s="390"/>
    </row>
    <row r="372" spans="7:12" x14ac:dyDescent="0.25">
      <c r="G372" s="390"/>
      <c r="H372" s="390"/>
      <c r="I372" s="390"/>
      <c r="J372" s="390"/>
      <c r="K372" s="390"/>
      <c r="L372" s="390"/>
    </row>
    <row r="373" spans="7:12" x14ac:dyDescent="0.25">
      <c r="G373" s="390"/>
      <c r="H373" s="390"/>
      <c r="I373" s="390"/>
      <c r="J373" s="390"/>
      <c r="K373" s="390"/>
      <c r="L373" s="390"/>
    </row>
    <row r="374" spans="7:12" x14ac:dyDescent="0.25">
      <c r="G374" s="390"/>
      <c r="H374" s="390"/>
      <c r="I374" s="390"/>
      <c r="J374" s="390"/>
      <c r="K374" s="390"/>
      <c r="L374" s="390"/>
    </row>
    <row r="375" spans="7:12" x14ac:dyDescent="0.25">
      <c r="G375" s="390"/>
      <c r="H375" s="390"/>
      <c r="I375" s="390"/>
      <c r="J375" s="390"/>
      <c r="K375" s="390"/>
      <c r="L375" s="390"/>
    </row>
    <row r="376" spans="7:12" x14ac:dyDescent="0.25">
      <c r="G376" s="390"/>
      <c r="H376" s="390"/>
      <c r="I376" s="390"/>
      <c r="J376" s="390"/>
      <c r="K376" s="390"/>
      <c r="L376" s="390"/>
    </row>
    <row r="377" spans="7:12" x14ac:dyDescent="0.25">
      <c r="G377" s="390">
        <v>47</v>
      </c>
      <c r="H377" s="397"/>
      <c r="I377" s="390"/>
      <c r="J377" s="390"/>
      <c r="K377" s="390"/>
      <c r="L377" s="390"/>
    </row>
    <row r="378" spans="7:12" x14ac:dyDescent="0.25">
      <c r="G378" s="390">
        <v>48</v>
      </c>
      <c r="H378" s="390"/>
      <c r="I378" s="390"/>
      <c r="J378" s="390"/>
      <c r="K378" s="390"/>
      <c r="L378" s="390"/>
    </row>
    <row r="379" spans="7:12" x14ac:dyDescent="0.25">
      <c r="G379" s="390">
        <v>249</v>
      </c>
      <c r="H379" s="390"/>
      <c r="I379" s="390"/>
      <c r="J379" s="390"/>
      <c r="K379" s="390"/>
      <c r="L379" s="390"/>
    </row>
    <row r="380" spans="7:12" x14ac:dyDescent="0.25">
      <c r="G380" s="390">
        <v>50</v>
      </c>
      <c r="H380" s="390"/>
      <c r="I380" s="390"/>
      <c r="J380" s="390"/>
      <c r="K380" s="390"/>
      <c r="L380" s="390"/>
    </row>
    <row r="381" spans="7:12" x14ac:dyDescent="0.25">
      <c r="G381" s="390">
        <v>51</v>
      </c>
      <c r="H381" s="390"/>
      <c r="I381" s="390"/>
      <c r="J381" s="390"/>
      <c r="K381" s="390"/>
      <c r="L381" s="390"/>
    </row>
    <row r="382" spans="7:12" x14ac:dyDescent="0.25">
      <c r="G382" s="390"/>
      <c r="H382" s="390"/>
      <c r="I382" s="390"/>
      <c r="J382" s="390"/>
      <c r="K382" s="390"/>
      <c r="L382" s="390"/>
    </row>
    <row r="383" spans="7:12" x14ac:dyDescent="0.25">
      <c r="G383" s="390"/>
      <c r="H383" s="390"/>
      <c r="I383" s="390"/>
      <c r="J383" s="390"/>
      <c r="K383" s="390"/>
      <c r="L383" s="390"/>
    </row>
    <row r="384" spans="7:12" x14ac:dyDescent="0.25">
      <c r="G384" s="390"/>
      <c r="H384" s="390"/>
      <c r="I384" s="390"/>
      <c r="J384" s="390"/>
      <c r="K384" s="390"/>
      <c r="L384" s="390"/>
    </row>
    <row r="385" spans="7:12" x14ac:dyDescent="0.25">
      <c r="G385" s="390"/>
      <c r="H385" s="390"/>
      <c r="I385" s="390"/>
      <c r="J385" s="390"/>
      <c r="K385" s="390"/>
      <c r="L385" s="390"/>
    </row>
    <row r="386" spans="7:12" x14ac:dyDescent="0.25">
      <c r="G386" s="390"/>
      <c r="H386" s="390"/>
      <c r="I386" s="390"/>
      <c r="J386" s="390"/>
      <c r="K386" s="390"/>
      <c r="L386" s="390"/>
    </row>
    <row r="387" spans="7:12" x14ac:dyDescent="0.25">
      <c r="G387" s="390"/>
      <c r="H387" s="390"/>
      <c r="I387" s="390"/>
      <c r="J387" s="390"/>
      <c r="K387" s="390"/>
      <c r="L387" s="390"/>
    </row>
    <row r="388" spans="7:12" x14ac:dyDescent="0.25">
      <c r="G388" s="390"/>
      <c r="H388" s="390"/>
      <c r="I388" s="390"/>
      <c r="J388" s="390"/>
      <c r="K388" s="390"/>
      <c r="L388" s="390"/>
    </row>
    <row r="389" spans="7:12" x14ac:dyDescent="0.25">
      <c r="G389" s="390"/>
      <c r="H389" s="390"/>
      <c r="I389" s="390"/>
      <c r="J389" s="390"/>
      <c r="K389" s="390"/>
      <c r="L389" s="390"/>
    </row>
    <row r="390" spans="7:12" x14ac:dyDescent="0.25">
      <c r="G390" s="390">
        <v>52</v>
      </c>
      <c r="H390" s="390">
        <v>57</v>
      </c>
      <c r="I390" s="390"/>
      <c r="J390" s="390"/>
      <c r="K390" s="390"/>
      <c r="L390" s="390"/>
    </row>
    <row r="391" spans="7:12" x14ac:dyDescent="0.25">
      <c r="G391" s="390">
        <v>61</v>
      </c>
      <c r="H391" s="390"/>
      <c r="I391" s="390"/>
      <c r="J391" s="390"/>
      <c r="K391" s="390"/>
      <c r="L391" s="390"/>
    </row>
    <row r="392" spans="7:12" x14ac:dyDescent="0.25">
      <c r="G392" s="390">
        <v>62</v>
      </c>
      <c r="H392" s="390"/>
      <c r="I392" s="390"/>
      <c r="J392" s="390"/>
      <c r="K392" s="390"/>
      <c r="L392" s="390"/>
    </row>
    <row r="393" spans="7:12" x14ac:dyDescent="0.25">
      <c r="G393" s="390"/>
      <c r="H393" s="390"/>
      <c r="I393" s="390"/>
      <c r="J393" s="390"/>
      <c r="K393" s="390"/>
      <c r="L393" s="390"/>
    </row>
    <row r="394" spans="7:12" x14ac:dyDescent="0.25">
      <c r="G394" s="390"/>
      <c r="H394" s="390"/>
      <c r="I394" s="390"/>
      <c r="J394" s="390"/>
      <c r="K394" s="390"/>
      <c r="L394" s="390"/>
    </row>
    <row r="395" spans="7:12" x14ac:dyDescent="0.25">
      <c r="G395" s="390"/>
      <c r="H395" s="390"/>
      <c r="I395" s="390"/>
      <c r="J395" s="390"/>
      <c r="K395" s="390"/>
      <c r="L395" s="390"/>
    </row>
    <row r="396" spans="7:12" x14ac:dyDescent="0.25">
      <c r="G396" s="390"/>
      <c r="H396" s="390"/>
      <c r="I396" s="390"/>
      <c r="J396" s="390"/>
      <c r="K396" s="390"/>
      <c r="L396" s="390"/>
    </row>
    <row r="397" spans="7:12" x14ac:dyDescent="0.25">
      <c r="G397" s="390"/>
      <c r="H397" s="390"/>
      <c r="I397" s="390"/>
      <c r="J397" s="390"/>
      <c r="K397" s="390"/>
      <c r="L397" s="390"/>
    </row>
    <row r="398" spans="7:12" x14ac:dyDescent="0.25">
      <c r="G398" s="390"/>
      <c r="H398" s="390"/>
      <c r="I398" s="390"/>
      <c r="J398" s="390"/>
      <c r="K398" s="390"/>
      <c r="L398" s="390"/>
    </row>
    <row r="399" spans="7:12" x14ac:dyDescent="0.25">
      <c r="G399" s="390"/>
      <c r="H399" s="390"/>
      <c r="I399" s="390"/>
      <c r="J399" s="390"/>
      <c r="K399" s="390"/>
      <c r="L399" s="390"/>
    </row>
    <row r="400" spans="7:12" x14ac:dyDescent="0.25">
      <c r="G400" s="390"/>
      <c r="H400" s="390"/>
      <c r="I400" s="390"/>
      <c r="J400" s="390"/>
      <c r="K400" s="390"/>
      <c r="L400" s="390"/>
    </row>
    <row r="401" spans="7:12" x14ac:dyDescent="0.25">
      <c r="G401" s="390">
        <v>71</v>
      </c>
      <c r="H401" s="397"/>
      <c r="I401" s="390"/>
      <c r="J401" s="390"/>
      <c r="K401" s="390"/>
      <c r="L401" s="390"/>
    </row>
    <row r="402" spans="7:12" x14ac:dyDescent="0.25">
      <c r="G402" s="390">
        <v>72</v>
      </c>
      <c r="H402" s="390"/>
      <c r="I402" s="390"/>
      <c r="J402" s="390"/>
      <c r="K402" s="390"/>
      <c r="L402" s="390"/>
    </row>
    <row r="403" spans="7:12" x14ac:dyDescent="0.25">
      <c r="G403" s="390"/>
      <c r="H403" s="390"/>
      <c r="I403" s="390"/>
      <c r="J403" s="390"/>
      <c r="K403" s="390"/>
      <c r="L403" s="390"/>
    </row>
    <row r="404" spans="7:12" x14ac:dyDescent="0.25">
      <c r="G404" s="390"/>
      <c r="H404" s="390"/>
      <c r="I404" s="390"/>
      <c r="J404" s="390"/>
      <c r="K404" s="390"/>
      <c r="L404" s="390"/>
    </row>
    <row r="405" spans="7:12" x14ac:dyDescent="0.25">
      <c r="G405" s="390">
        <v>74</v>
      </c>
      <c r="H405" s="397"/>
      <c r="I405" s="390"/>
      <c r="J405" s="390"/>
      <c r="K405" s="390"/>
      <c r="L405" s="390"/>
    </row>
    <row r="406" spans="7:12" x14ac:dyDescent="0.25">
      <c r="G406" s="390">
        <v>73</v>
      </c>
      <c r="H406" s="390"/>
      <c r="I406" s="390"/>
      <c r="J406" s="390"/>
      <c r="K406" s="390"/>
      <c r="L406" s="390"/>
    </row>
    <row r="407" spans="7:12" x14ac:dyDescent="0.25">
      <c r="G407" s="390">
        <v>77</v>
      </c>
      <c r="H407" s="397"/>
      <c r="I407" s="390"/>
      <c r="J407" s="390"/>
      <c r="K407" s="390"/>
      <c r="L407" s="390"/>
    </row>
    <row r="408" spans="7:12" x14ac:dyDescent="0.25">
      <c r="G408" s="390"/>
      <c r="H408" s="390"/>
      <c r="I408" s="390"/>
      <c r="J408" s="390"/>
      <c r="K408" s="390"/>
      <c r="L408" s="390"/>
    </row>
    <row r="409" spans="7:12" x14ac:dyDescent="0.25">
      <c r="G409" s="390"/>
      <c r="H409" s="390"/>
      <c r="I409" s="390"/>
      <c r="J409" s="390"/>
      <c r="K409" s="390"/>
      <c r="L409" s="390"/>
    </row>
    <row r="410" spans="7:12" x14ac:dyDescent="0.25">
      <c r="G410" s="390"/>
      <c r="H410" s="390"/>
      <c r="I410" s="390"/>
      <c r="J410" s="390"/>
      <c r="K410" s="390"/>
      <c r="L410" s="390"/>
    </row>
    <row r="411" spans="7:12" x14ac:dyDescent="0.25">
      <c r="G411" s="390"/>
      <c r="H411" s="390"/>
      <c r="I411" s="390"/>
      <c r="J411" s="390"/>
      <c r="K411" s="390"/>
      <c r="L411" s="390"/>
    </row>
    <row r="412" spans="7:12" x14ac:dyDescent="0.25">
      <c r="G412" s="390"/>
      <c r="H412" s="390"/>
      <c r="I412" s="390"/>
      <c r="J412" s="390"/>
      <c r="K412" s="390"/>
      <c r="L412" s="390"/>
    </row>
    <row r="413" spans="7:12" x14ac:dyDescent="0.25">
      <c r="G413" s="390"/>
      <c r="H413" s="390"/>
      <c r="I413" s="390"/>
      <c r="J413" s="390"/>
      <c r="K413" s="390"/>
      <c r="L413" s="390"/>
    </row>
    <row r="414" spans="7:12" x14ac:dyDescent="0.25">
      <c r="G414" s="390"/>
      <c r="H414" s="390"/>
      <c r="I414" s="390"/>
      <c r="J414" s="390"/>
      <c r="K414" s="390"/>
      <c r="L414" s="390"/>
    </row>
    <row r="415" spans="7:12" x14ac:dyDescent="0.25">
      <c r="G415" s="390"/>
      <c r="H415" s="390"/>
      <c r="I415" s="390"/>
      <c r="J415" s="390"/>
      <c r="K415" s="390"/>
      <c r="L415" s="390"/>
    </row>
    <row r="416" spans="7:12" x14ac:dyDescent="0.25">
      <c r="G416" s="390"/>
      <c r="H416" s="390"/>
      <c r="I416" s="390"/>
      <c r="J416" s="390"/>
      <c r="K416" s="390"/>
      <c r="L416" s="390"/>
    </row>
    <row r="417" spans="7:12" x14ac:dyDescent="0.25">
      <c r="G417" s="390"/>
      <c r="H417" s="390"/>
      <c r="I417" s="390"/>
      <c r="J417" s="390"/>
      <c r="K417" s="390"/>
      <c r="L417" s="390"/>
    </row>
    <row r="418" spans="7:12" x14ac:dyDescent="0.25">
      <c r="G418" s="390"/>
      <c r="H418" s="390"/>
      <c r="I418" s="390"/>
      <c r="J418" s="390"/>
      <c r="K418" s="390"/>
      <c r="L418" s="390"/>
    </row>
    <row r="419" spans="7:12" x14ac:dyDescent="0.25">
      <c r="G419" s="390"/>
      <c r="H419" s="390"/>
      <c r="I419" s="390"/>
      <c r="J419" s="390"/>
      <c r="K419" s="390"/>
      <c r="L419" s="390"/>
    </row>
    <row r="420" spans="7:12" x14ac:dyDescent="0.25">
      <c r="G420" s="390"/>
      <c r="H420" s="390"/>
      <c r="I420" s="390"/>
      <c r="J420" s="390"/>
      <c r="K420" s="390"/>
      <c r="L420" s="390"/>
    </row>
    <row r="421" spans="7:12" x14ac:dyDescent="0.25">
      <c r="G421" s="390">
        <v>217</v>
      </c>
      <c r="H421" s="390"/>
      <c r="I421" s="390"/>
      <c r="J421" s="390"/>
      <c r="K421" s="390"/>
      <c r="L421" s="390"/>
    </row>
    <row r="422" spans="7:12" x14ac:dyDescent="0.25">
      <c r="G422" s="390"/>
      <c r="H422" s="390"/>
      <c r="I422" s="390"/>
      <c r="J422" s="390"/>
      <c r="K422" s="390"/>
      <c r="L422" s="390"/>
    </row>
    <row r="423" spans="7:12" x14ac:dyDescent="0.25">
      <c r="G423" s="390">
        <v>92</v>
      </c>
      <c r="H423" s="390">
        <v>220</v>
      </c>
      <c r="I423" s="390"/>
      <c r="J423" s="390"/>
      <c r="K423" s="390"/>
      <c r="L423" s="390"/>
    </row>
    <row r="424" spans="7:12" x14ac:dyDescent="0.25">
      <c r="G424" s="390"/>
      <c r="H424" s="390"/>
      <c r="I424" s="390"/>
      <c r="J424" s="390"/>
      <c r="K424" s="390"/>
      <c r="L424" s="390"/>
    </row>
    <row r="425" spans="7:12" x14ac:dyDescent="0.25">
      <c r="G425" s="390"/>
      <c r="H425" s="390"/>
      <c r="I425" s="390"/>
      <c r="J425" s="390"/>
      <c r="K425" s="390"/>
      <c r="L425" s="390"/>
    </row>
    <row r="426" spans="7:12" x14ac:dyDescent="0.25">
      <c r="G426" s="390">
        <v>98</v>
      </c>
      <c r="H426" s="390"/>
      <c r="I426" s="390"/>
      <c r="J426" s="390"/>
      <c r="K426" s="390"/>
      <c r="L426" s="390"/>
    </row>
    <row r="427" spans="7:12" x14ac:dyDescent="0.25">
      <c r="G427" s="390"/>
      <c r="H427" s="390"/>
      <c r="I427" s="390"/>
      <c r="J427" s="390"/>
      <c r="K427" s="390"/>
      <c r="L427" s="390"/>
    </row>
    <row r="428" spans="7:12" x14ac:dyDescent="0.25">
      <c r="G428" s="390"/>
      <c r="H428" s="390"/>
      <c r="I428" s="390"/>
      <c r="J428" s="390"/>
      <c r="K428" s="390"/>
      <c r="L428" s="390"/>
    </row>
    <row r="429" spans="7:12" x14ac:dyDescent="0.25">
      <c r="G429" s="390"/>
      <c r="H429" s="390"/>
      <c r="I429" s="390"/>
      <c r="J429" s="390"/>
      <c r="K429" s="390"/>
      <c r="L429" s="390"/>
    </row>
    <row r="430" spans="7:12" x14ac:dyDescent="0.25">
      <c r="G430" s="390"/>
      <c r="H430" s="390"/>
      <c r="I430" s="390"/>
      <c r="J430" s="390"/>
      <c r="K430" s="390"/>
      <c r="L430" s="390"/>
    </row>
    <row r="431" spans="7:12" x14ac:dyDescent="0.25">
      <c r="G431" s="390"/>
      <c r="H431" s="390"/>
      <c r="I431" s="390"/>
      <c r="J431" s="390"/>
      <c r="K431" s="390"/>
      <c r="L431" s="390"/>
    </row>
    <row r="432" spans="7:12" x14ac:dyDescent="0.25">
      <c r="G432" s="390">
        <v>102</v>
      </c>
      <c r="H432" s="390"/>
      <c r="I432" s="390"/>
      <c r="J432" s="390"/>
      <c r="K432" s="390"/>
      <c r="L432" s="390"/>
    </row>
    <row r="433" spans="7:12" x14ac:dyDescent="0.25">
      <c r="G433" s="390">
        <v>109</v>
      </c>
      <c r="H433" s="390">
        <v>117</v>
      </c>
      <c r="I433" s="390"/>
      <c r="J433" s="390"/>
      <c r="K433" s="390"/>
      <c r="L433" s="390"/>
    </row>
    <row r="434" spans="7:12" x14ac:dyDescent="0.25">
      <c r="G434" s="390"/>
      <c r="H434" s="390"/>
      <c r="I434" s="390"/>
      <c r="J434" s="390"/>
      <c r="K434" s="390"/>
      <c r="L434" s="390"/>
    </row>
    <row r="435" spans="7:12" x14ac:dyDescent="0.25">
      <c r="G435" s="390"/>
      <c r="H435" s="390"/>
      <c r="I435" s="390"/>
      <c r="J435" s="390"/>
      <c r="K435" s="390"/>
      <c r="L435" s="390"/>
    </row>
    <row r="436" spans="7:12" x14ac:dyDescent="0.25">
      <c r="G436" s="390"/>
      <c r="H436" s="390"/>
      <c r="I436" s="390"/>
      <c r="J436" s="390"/>
      <c r="K436" s="390"/>
      <c r="L436" s="390"/>
    </row>
    <row r="437" spans="7:12" x14ac:dyDescent="0.25">
      <c r="G437" s="390"/>
      <c r="H437" s="390"/>
      <c r="I437" s="390"/>
      <c r="J437" s="390"/>
      <c r="K437" s="390"/>
      <c r="L437" s="390"/>
    </row>
    <row r="438" spans="7:12" x14ac:dyDescent="0.25">
      <c r="G438" s="390">
        <v>301</v>
      </c>
      <c r="H438" s="390"/>
      <c r="I438" s="390"/>
      <c r="J438" s="390"/>
      <c r="K438" s="390"/>
      <c r="L438" s="390"/>
    </row>
    <row r="439" spans="7:12" x14ac:dyDescent="0.25">
      <c r="G439" s="390"/>
      <c r="H439" s="390"/>
      <c r="I439" s="390"/>
      <c r="J439" s="390"/>
      <c r="K439" s="390"/>
      <c r="L439" s="390"/>
    </row>
    <row r="440" spans="7:12" x14ac:dyDescent="0.25">
      <c r="G440" s="390">
        <v>110</v>
      </c>
      <c r="H440" s="390"/>
      <c r="I440" s="390"/>
      <c r="J440" s="390"/>
      <c r="K440" s="390"/>
      <c r="L440" s="390"/>
    </row>
    <row r="441" spans="7:12" x14ac:dyDescent="0.25">
      <c r="G441" s="390">
        <v>111</v>
      </c>
      <c r="H441" s="390"/>
      <c r="I441" s="390"/>
      <c r="J441" s="390"/>
      <c r="K441" s="390"/>
      <c r="L441" s="390"/>
    </row>
    <row r="442" spans="7:12" x14ac:dyDescent="0.25">
      <c r="G442" s="390">
        <v>112</v>
      </c>
      <c r="H442" s="390"/>
      <c r="I442" s="390"/>
      <c r="J442" s="390"/>
      <c r="K442" s="390"/>
      <c r="L442" s="390"/>
    </row>
    <row r="443" spans="7:12" x14ac:dyDescent="0.25">
      <c r="G443" s="390">
        <v>113</v>
      </c>
      <c r="H443" s="390"/>
      <c r="I443" s="390"/>
      <c r="J443" s="390"/>
      <c r="K443" s="390"/>
      <c r="L443" s="390"/>
    </row>
    <row r="444" spans="7:12" x14ac:dyDescent="0.25">
      <c r="G444" s="390"/>
      <c r="H444" s="390"/>
      <c r="I444" s="390"/>
      <c r="J444" s="390"/>
      <c r="K444" s="390"/>
      <c r="L444" s="390"/>
    </row>
    <row r="445" spans="7:12" x14ac:dyDescent="0.25">
      <c r="G445" s="390"/>
      <c r="H445" s="390"/>
      <c r="I445" s="390"/>
      <c r="J445" s="390"/>
      <c r="K445" s="390"/>
      <c r="L445" s="390"/>
    </row>
    <row r="446" spans="7:12" x14ac:dyDescent="0.25">
      <c r="G446" s="390"/>
      <c r="H446" s="390"/>
      <c r="I446" s="390"/>
      <c r="J446" s="390"/>
      <c r="K446" s="390"/>
      <c r="L446" s="390"/>
    </row>
    <row r="447" spans="7:12" x14ac:dyDescent="0.25">
      <c r="G447" s="390"/>
      <c r="H447" s="390"/>
      <c r="I447" s="390"/>
      <c r="J447" s="390"/>
      <c r="K447" s="390"/>
      <c r="L447" s="390"/>
    </row>
    <row r="448" spans="7:12" x14ac:dyDescent="0.25">
      <c r="G448" s="390"/>
      <c r="H448" s="390"/>
      <c r="I448" s="390"/>
      <c r="J448" s="390"/>
      <c r="K448" s="390"/>
      <c r="L448" s="390"/>
    </row>
    <row r="449" spans="7:12" x14ac:dyDescent="0.25">
      <c r="G449" s="390"/>
      <c r="H449" s="390"/>
      <c r="I449" s="390"/>
      <c r="J449" s="390"/>
      <c r="K449" s="390"/>
      <c r="L449" s="390"/>
    </row>
    <row r="450" spans="7:12" x14ac:dyDescent="0.25">
      <c r="G450" s="390"/>
      <c r="H450" s="390"/>
      <c r="I450" s="390"/>
      <c r="J450" s="390"/>
      <c r="K450" s="390"/>
      <c r="L450" s="390"/>
    </row>
    <row r="451" spans="7:12" x14ac:dyDescent="0.25">
      <c r="G451" s="390">
        <v>121</v>
      </c>
      <c r="H451" s="390"/>
      <c r="I451" s="390"/>
      <c r="J451" s="390"/>
      <c r="K451" s="390"/>
      <c r="L451" s="390"/>
    </row>
    <row r="452" spans="7:12" x14ac:dyDescent="0.25">
      <c r="G452" s="390">
        <v>120</v>
      </c>
      <c r="H452" s="390">
        <v>122</v>
      </c>
      <c r="I452" s="390"/>
      <c r="J452" s="390"/>
      <c r="K452" s="390"/>
      <c r="L452" s="390"/>
    </row>
    <row r="453" spans="7:12" x14ac:dyDescent="0.25">
      <c r="G453" s="390"/>
      <c r="H453" s="390"/>
      <c r="I453" s="390"/>
      <c r="J453" s="390"/>
      <c r="K453" s="390"/>
      <c r="L453" s="390"/>
    </row>
    <row r="454" spans="7:12" x14ac:dyDescent="0.25">
      <c r="G454" s="390">
        <v>123</v>
      </c>
      <c r="H454" s="390"/>
      <c r="I454" s="390"/>
      <c r="J454" s="390"/>
      <c r="K454" s="390"/>
      <c r="L454" s="390"/>
    </row>
    <row r="455" spans="7:12" x14ac:dyDescent="0.25">
      <c r="G455" s="390"/>
      <c r="H455" s="390"/>
      <c r="I455" s="390"/>
      <c r="J455" s="390"/>
      <c r="K455" s="390"/>
      <c r="L455" s="390"/>
    </row>
    <row r="456" spans="7:12" x14ac:dyDescent="0.25">
      <c r="G456" s="390"/>
      <c r="H456" s="390"/>
      <c r="I456" s="390"/>
      <c r="J456" s="390"/>
      <c r="K456" s="390"/>
      <c r="L456" s="390"/>
    </row>
    <row r="457" spans="7:12" x14ac:dyDescent="0.25">
      <c r="G457" s="390"/>
      <c r="H457" s="390"/>
      <c r="I457" s="390"/>
      <c r="J457" s="390"/>
      <c r="K457" s="390"/>
      <c r="L457" s="390"/>
    </row>
    <row r="458" spans="7:12" x14ac:dyDescent="0.25">
      <c r="G458" s="390">
        <v>125</v>
      </c>
      <c r="H458" s="390">
        <v>198</v>
      </c>
      <c r="I458" s="390">
        <v>203</v>
      </c>
      <c r="J458" s="390"/>
      <c r="K458" s="390"/>
      <c r="L458" s="390"/>
    </row>
    <row r="459" spans="7:12" x14ac:dyDescent="0.25">
      <c r="G459" s="390">
        <v>129</v>
      </c>
      <c r="H459" s="390"/>
      <c r="I459" s="390"/>
      <c r="J459" s="390"/>
      <c r="K459" s="390"/>
      <c r="L459" s="390"/>
    </row>
    <row r="460" spans="7:12" x14ac:dyDescent="0.25">
      <c r="G460" s="390"/>
      <c r="H460" s="390"/>
      <c r="I460" s="390"/>
      <c r="J460" s="390"/>
      <c r="K460" s="390"/>
      <c r="L460" s="390"/>
    </row>
    <row r="461" spans="7:12" x14ac:dyDescent="0.25">
      <c r="G461" s="390"/>
      <c r="H461" s="390"/>
      <c r="I461" s="390"/>
      <c r="J461" s="390"/>
      <c r="K461" s="390"/>
      <c r="L461" s="390"/>
    </row>
    <row r="462" spans="7:12" x14ac:dyDescent="0.25">
      <c r="G462" s="390"/>
      <c r="H462" s="390"/>
      <c r="I462" s="390"/>
      <c r="J462" s="390"/>
      <c r="K462" s="390"/>
      <c r="L462" s="390"/>
    </row>
    <row r="463" spans="7:12" x14ac:dyDescent="0.25">
      <c r="G463" s="390"/>
      <c r="H463" s="390"/>
      <c r="I463" s="390"/>
      <c r="J463" s="390"/>
      <c r="K463" s="390"/>
      <c r="L463" s="390"/>
    </row>
    <row r="464" spans="7:12" x14ac:dyDescent="0.25">
      <c r="G464" s="390"/>
      <c r="H464" s="390"/>
      <c r="I464" s="390"/>
      <c r="J464" s="390"/>
      <c r="K464" s="390"/>
      <c r="L464" s="390"/>
    </row>
    <row r="465" spans="7:12" x14ac:dyDescent="0.25">
      <c r="G465" s="390"/>
      <c r="H465" s="390"/>
      <c r="I465" s="390"/>
      <c r="J465" s="390"/>
      <c r="K465" s="390"/>
      <c r="L465" s="390"/>
    </row>
    <row r="466" spans="7:12" x14ac:dyDescent="0.25">
      <c r="G466" s="390"/>
      <c r="H466" s="390"/>
      <c r="I466" s="390"/>
      <c r="J466" s="390"/>
      <c r="K466" s="390"/>
      <c r="L466" s="390"/>
    </row>
    <row r="467" spans="7:12" x14ac:dyDescent="0.25">
      <c r="G467" s="390"/>
      <c r="H467" s="390"/>
      <c r="I467" s="390"/>
      <c r="J467" s="390"/>
      <c r="K467" s="390"/>
      <c r="L467" s="390"/>
    </row>
    <row r="468" spans="7:12" x14ac:dyDescent="0.25">
      <c r="G468" s="390"/>
      <c r="H468" s="390"/>
      <c r="I468" s="390"/>
      <c r="J468" s="390"/>
      <c r="K468" s="390"/>
      <c r="L468" s="390"/>
    </row>
    <row r="469" spans="7:12" x14ac:dyDescent="0.25">
      <c r="G469" s="390"/>
      <c r="H469" s="390"/>
      <c r="I469" s="390"/>
      <c r="J469" s="390"/>
      <c r="K469" s="390"/>
      <c r="L469" s="390"/>
    </row>
    <row r="470" spans="7:12" x14ac:dyDescent="0.25">
      <c r="G470" s="390">
        <v>149</v>
      </c>
      <c r="H470" s="390">
        <v>183</v>
      </c>
      <c r="I470" s="390">
        <v>263</v>
      </c>
      <c r="J470" s="390"/>
      <c r="K470" s="390"/>
      <c r="L470" s="390"/>
    </row>
    <row r="471" spans="7:12" x14ac:dyDescent="0.25">
      <c r="G471" s="390"/>
      <c r="H471" s="390"/>
      <c r="I471" s="390"/>
      <c r="J471" s="390"/>
      <c r="K471" s="390"/>
      <c r="L471" s="390"/>
    </row>
    <row r="472" spans="7:12" x14ac:dyDescent="0.25">
      <c r="G472" s="390"/>
      <c r="H472" s="390"/>
      <c r="I472" s="390"/>
      <c r="J472" s="390"/>
      <c r="K472" s="390"/>
      <c r="L472" s="390"/>
    </row>
    <row r="473" spans="7:12" x14ac:dyDescent="0.25">
      <c r="G473" s="390">
        <v>148</v>
      </c>
      <c r="H473" s="390"/>
      <c r="I473" s="390"/>
      <c r="J473" s="390"/>
      <c r="K473" s="390"/>
      <c r="L473" s="390"/>
    </row>
    <row r="474" spans="7:12" x14ac:dyDescent="0.25">
      <c r="G474" s="390"/>
      <c r="H474" s="390"/>
      <c r="I474" s="390"/>
      <c r="J474" s="390"/>
      <c r="K474" s="390"/>
      <c r="L474" s="390"/>
    </row>
    <row r="475" spans="7:12" x14ac:dyDescent="0.25">
      <c r="G475" s="390"/>
      <c r="H475" s="390"/>
      <c r="I475" s="390"/>
      <c r="J475" s="390"/>
      <c r="K475" s="390"/>
      <c r="L475" s="390"/>
    </row>
    <row r="476" spans="7:12" x14ac:dyDescent="0.25">
      <c r="G476" s="390"/>
      <c r="H476" s="390"/>
      <c r="I476" s="390"/>
      <c r="J476" s="390"/>
      <c r="K476" s="390"/>
      <c r="L476" s="390"/>
    </row>
    <row r="477" spans="7:12" x14ac:dyDescent="0.25">
      <c r="G477" s="390">
        <v>141</v>
      </c>
      <c r="H477" s="397"/>
      <c r="I477" s="390"/>
      <c r="J477" s="390"/>
      <c r="K477" s="390"/>
      <c r="L477" s="390"/>
    </row>
    <row r="478" spans="7:12" x14ac:dyDescent="0.25">
      <c r="G478" s="390"/>
      <c r="H478" s="390"/>
      <c r="I478" s="390"/>
      <c r="J478" s="390"/>
      <c r="K478" s="390"/>
      <c r="L478" s="390"/>
    </row>
    <row r="479" spans="7:12" x14ac:dyDescent="0.25">
      <c r="G479" s="390"/>
      <c r="H479" s="390"/>
      <c r="I479" s="390"/>
      <c r="J479" s="390"/>
      <c r="K479" s="390"/>
      <c r="L479" s="390"/>
    </row>
    <row r="480" spans="7:12" x14ac:dyDescent="0.25">
      <c r="G480" s="390"/>
      <c r="H480" s="390"/>
      <c r="I480" s="390"/>
      <c r="J480" s="390"/>
      <c r="K480" s="390"/>
      <c r="L480" s="390"/>
    </row>
    <row r="481" spans="7:12" x14ac:dyDescent="0.25">
      <c r="G481" s="390"/>
      <c r="H481" s="390"/>
      <c r="I481" s="390"/>
      <c r="J481" s="390"/>
      <c r="K481" s="390"/>
      <c r="L481" s="390"/>
    </row>
    <row r="482" spans="7:12" x14ac:dyDescent="0.25">
      <c r="G482" s="390"/>
      <c r="H482" s="390"/>
      <c r="I482" s="390"/>
      <c r="J482" s="390"/>
      <c r="K482" s="390"/>
      <c r="L482" s="390"/>
    </row>
    <row r="483" spans="7:12" x14ac:dyDescent="0.25">
      <c r="G483" s="390"/>
      <c r="H483" s="390"/>
      <c r="I483" s="390"/>
      <c r="J483" s="390"/>
      <c r="K483" s="390"/>
      <c r="L483" s="390"/>
    </row>
    <row r="484" spans="7:12" x14ac:dyDescent="0.25">
      <c r="G484" s="390"/>
      <c r="H484" s="397"/>
      <c r="I484" s="390"/>
      <c r="J484" s="390"/>
      <c r="K484" s="390"/>
      <c r="L484" s="390"/>
    </row>
    <row r="485" spans="7:12" x14ac:dyDescent="0.25">
      <c r="G485" s="390">
        <v>155</v>
      </c>
      <c r="H485" s="390"/>
      <c r="I485" s="390"/>
      <c r="J485" s="390"/>
      <c r="K485" s="390"/>
      <c r="L485" s="390"/>
    </row>
    <row r="486" spans="7:12" x14ac:dyDescent="0.25">
      <c r="G486" s="390"/>
      <c r="H486" s="390"/>
      <c r="I486" s="390"/>
      <c r="J486" s="390"/>
      <c r="K486" s="390"/>
      <c r="L486" s="390"/>
    </row>
    <row r="487" spans="7:12" x14ac:dyDescent="0.25">
      <c r="G487" s="390"/>
      <c r="H487" s="390"/>
      <c r="I487" s="390"/>
      <c r="J487" s="390"/>
      <c r="K487" s="390"/>
      <c r="L487" s="390"/>
    </row>
    <row r="488" spans="7:12" x14ac:dyDescent="0.25">
      <c r="G488" s="390"/>
      <c r="H488" s="390"/>
      <c r="I488" s="390"/>
      <c r="J488" s="390"/>
      <c r="K488" s="390"/>
      <c r="L488" s="390"/>
    </row>
    <row r="489" spans="7:12" x14ac:dyDescent="0.25">
      <c r="G489" s="390"/>
      <c r="H489" s="390"/>
      <c r="I489" s="390"/>
      <c r="J489" s="390"/>
      <c r="K489" s="390"/>
      <c r="L489" s="390"/>
    </row>
    <row r="490" spans="7:12" x14ac:dyDescent="0.25">
      <c r="G490" s="390">
        <v>104</v>
      </c>
      <c r="H490" s="390"/>
      <c r="I490" s="390"/>
      <c r="J490" s="390"/>
      <c r="K490" s="390"/>
      <c r="L490" s="390"/>
    </row>
    <row r="491" spans="7:12" x14ac:dyDescent="0.25">
      <c r="G491" s="390"/>
      <c r="H491" s="390"/>
      <c r="I491" s="390"/>
      <c r="J491" s="390"/>
      <c r="K491" s="390"/>
      <c r="L491" s="390"/>
    </row>
    <row r="492" spans="7:12" x14ac:dyDescent="0.25">
      <c r="G492" s="390"/>
      <c r="H492" s="390"/>
      <c r="I492" s="390"/>
      <c r="J492" s="390"/>
      <c r="K492" s="390"/>
      <c r="L492" s="390"/>
    </row>
    <row r="493" spans="7:12" x14ac:dyDescent="0.25">
      <c r="G493" s="390"/>
      <c r="H493" s="390"/>
      <c r="I493" s="390"/>
      <c r="J493" s="390"/>
      <c r="K493" s="390"/>
      <c r="L493" s="390"/>
    </row>
    <row r="494" spans="7:12" x14ac:dyDescent="0.25">
      <c r="G494" s="390"/>
      <c r="H494" s="390"/>
      <c r="I494" s="390"/>
      <c r="J494" s="390"/>
      <c r="K494" s="390"/>
      <c r="L494" s="390"/>
    </row>
    <row r="495" spans="7:12" x14ac:dyDescent="0.25">
      <c r="G495" s="390"/>
      <c r="H495" s="390"/>
      <c r="I495" s="390"/>
      <c r="J495" s="390"/>
      <c r="K495" s="390"/>
      <c r="L495" s="390"/>
    </row>
    <row r="496" spans="7:12" x14ac:dyDescent="0.25">
      <c r="G496" s="390"/>
      <c r="H496" s="390"/>
      <c r="I496" s="390"/>
      <c r="J496" s="390"/>
      <c r="K496" s="390"/>
      <c r="L496" s="390"/>
    </row>
    <row r="497" spans="7:12" x14ac:dyDescent="0.25">
      <c r="G497" s="390"/>
      <c r="H497" s="390"/>
      <c r="I497" s="390"/>
      <c r="J497" s="390"/>
      <c r="K497" s="390"/>
      <c r="L497" s="390"/>
    </row>
    <row r="498" spans="7:12" x14ac:dyDescent="0.25">
      <c r="G498" s="390">
        <v>156</v>
      </c>
      <c r="H498" s="390">
        <v>158</v>
      </c>
      <c r="I498" s="390"/>
      <c r="J498" s="390"/>
      <c r="K498" s="390"/>
      <c r="L498" s="390"/>
    </row>
    <row r="499" spans="7:12" x14ac:dyDescent="0.25">
      <c r="G499" s="390"/>
      <c r="H499" s="390"/>
      <c r="I499" s="390"/>
      <c r="J499" s="390"/>
      <c r="K499" s="390"/>
      <c r="L499" s="390"/>
    </row>
    <row r="500" spans="7:12" x14ac:dyDescent="0.25">
      <c r="G500" s="390"/>
      <c r="H500" s="390"/>
      <c r="I500" s="390"/>
      <c r="J500" s="390"/>
      <c r="K500" s="390"/>
      <c r="L500" s="390"/>
    </row>
    <row r="501" spans="7:12" x14ac:dyDescent="0.25">
      <c r="G501" s="390">
        <v>169</v>
      </c>
      <c r="H501" s="390"/>
      <c r="I501" s="390"/>
      <c r="J501" s="390"/>
      <c r="K501" s="390"/>
      <c r="L501" s="390"/>
    </row>
    <row r="502" spans="7:12" x14ac:dyDescent="0.25">
      <c r="G502" s="390">
        <v>172</v>
      </c>
      <c r="H502" s="390"/>
      <c r="I502" s="390"/>
      <c r="J502" s="390"/>
      <c r="K502" s="390"/>
      <c r="L502" s="390"/>
    </row>
    <row r="503" spans="7:12" x14ac:dyDescent="0.25">
      <c r="G503" s="390"/>
      <c r="H503" s="390"/>
      <c r="I503" s="390"/>
      <c r="J503" s="390"/>
      <c r="K503" s="390"/>
      <c r="L503" s="390"/>
    </row>
    <row r="504" spans="7:12" x14ac:dyDescent="0.25">
      <c r="G504" s="390">
        <v>173</v>
      </c>
      <c r="H504" s="390"/>
      <c r="I504" s="390"/>
      <c r="J504" s="390"/>
      <c r="K504" s="390"/>
      <c r="L504" s="390"/>
    </row>
    <row r="505" spans="7:12" x14ac:dyDescent="0.25">
      <c r="G505" s="390">
        <v>173</v>
      </c>
      <c r="H505" s="390"/>
      <c r="I505" s="390"/>
      <c r="J505" s="390"/>
      <c r="K505" s="390"/>
      <c r="L505" s="390"/>
    </row>
    <row r="506" spans="7:12" x14ac:dyDescent="0.25">
      <c r="G506" s="390"/>
      <c r="H506" s="390"/>
      <c r="I506" s="390"/>
      <c r="J506" s="390"/>
      <c r="K506" s="390"/>
      <c r="L506" s="390"/>
    </row>
    <row r="507" spans="7:12" x14ac:dyDescent="0.25">
      <c r="G507" s="390">
        <v>175</v>
      </c>
      <c r="H507" s="390"/>
      <c r="I507" s="390"/>
      <c r="J507" s="390"/>
      <c r="K507" s="390"/>
      <c r="L507" s="390"/>
    </row>
    <row r="508" spans="7:12" x14ac:dyDescent="0.25">
      <c r="G508" s="390"/>
      <c r="H508" s="390"/>
      <c r="I508" s="390"/>
      <c r="J508" s="390"/>
      <c r="K508" s="390"/>
      <c r="L508" s="390"/>
    </row>
    <row r="509" spans="7:12" x14ac:dyDescent="0.25">
      <c r="G509" s="390"/>
      <c r="H509" s="390"/>
      <c r="I509" s="390"/>
      <c r="J509" s="390"/>
      <c r="K509" s="390"/>
      <c r="L509" s="390"/>
    </row>
    <row r="510" spans="7:12" x14ac:dyDescent="0.25">
      <c r="G510" s="390"/>
      <c r="H510" s="390"/>
      <c r="I510" s="390"/>
      <c r="J510" s="390"/>
      <c r="K510" s="390"/>
      <c r="L510" s="390"/>
    </row>
    <row r="511" spans="7:12" x14ac:dyDescent="0.25">
      <c r="G511" s="390"/>
      <c r="H511" s="390"/>
      <c r="I511" s="390"/>
      <c r="J511" s="390"/>
      <c r="K511" s="390"/>
      <c r="L511" s="390"/>
    </row>
    <row r="512" spans="7:12" x14ac:dyDescent="0.25">
      <c r="G512" s="390">
        <v>262</v>
      </c>
      <c r="H512" s="390"/>
      <c r="I512" s="390"/>
      <c r="J512" s="390"/>
      <c r="K512" s="390"/>
      <c r="L512" s="390"/>
    </row>
    <row r="513" spans="7:12" x14ac:dyDescent="0.25">
      <c r="G513" s="390"/>
      <c r="H513" s="390"/>
      <c r="I513" s="390"/>
      <c r="J513" s="390"/>
      <c r="K513" s="390"/>
      <c r="L513" s="390"/>
    </row>
    <row r="514" spans="7:12" x14ac:dyDescent="0.25">
      <c r="G514" s="390"/>
      <c r="H514" s="390"/>
      <c r="I514" s="390"/>
      <c r="J514" s="390"/>
      <c r="K514" s="390"/>
      <c r="L514" s="390"/>
    </row>
    <row r="515" spans="7:12" x14ac:dyDescent="0.25">
      <c r="G515" s="390"/>
      <c r="H515" s="390"/>
      <c r="I515" s="390"/>
      <c r="J515" s="390"/>
      <c r="K515" s="390"/>
      <c r="L515" s="390"/>
    </row>
    <row r="516" spans="7:12" x14ac:dyDescent="0.25">
      <c r="G516" s="390"/>
      <c r="H516" s="390"/>
      <c r="I516" s="390"/>
      <c r="J516" s="390"/>
      <c r="K516" s="390"/>
      <c r="L516" s="390"/>
    </row>
    <row r="517" spans="7:12" x14ac:dyDescent="0.25">
      <c r="G517" s="390">
        <v>255</v>
      </c>
      <c r="H517" s="390"/>
      <c r="I517" s="390"/>
      <c r="J517" s="390"/>
      <c r="K517" s="390"/>
      <c r="L517" s="390"/>
    </row>
    <row r="518" spans="7:12" x14ac:dyDescent="0.25">
      <c r="G518" s="390"/>
      <c r="H518" s="390"/>
      <c r="I518" s="390"/>
      <c r="J518" s="390"/>
      <c r="K518" s="390"/>
      <c r="L518" s="390"/>
    </row>
    <row r="519" spans="7:12" x14ac:dyDescent="0.25">
      <c r="G519" s="390"/>
      <c r="H519" s="390"/>
      <c r="I519" s="390"/>
      <c r="J519" s="390"/>
      <c r="K519" s="390"/>
      <c r="L519" s="390"/>
    </row>
    <row r="520" spans="7:12" x14ac:dyDescent="0.25">
      <c r="G520" s="390">
        <v>270</v>
      </c>
      <c r="H520" s="390"/>
      <c r="I520" s="390"/>
      <c r="J520" s="390"/>
      <c r="K520" s="390"/>
      <c r="L520" s="390"/>
    </row>
    <row r="521" spans="7:12" x14ac:dyDescent="0.25">
      <c r="G521" s="390"/>
      <c r="H521" s="390"/>
      <c r="I521" s="390"/>
      <c r="J521" s="390"/>
      <c r="K521" s="390"/>
      <c r="L521" s="390"/>
    </row>
    <row r="522" spans="7:12" x14ac:dyDescent="0.25">
      <c r="G522" s="390"/>
      <c r="H522" s="390"/>
      <c r="I522" s="390"/>
      <c r="J522" s="390"/>
      <c r="K522" s="390"/>
      <c r="L522" s="390"/>
    </row>
    <row r="523" spans="7:12" x14ac:dyDescent="0.25">
      <c r="G523" s="390"/>
      <c r="H523" s="390"/>
      <c r="I523" s="390"/>
      <c r="J523" s="390"/>
      <c r="K523" s="390"/>
      <c r="L523" s="390"/>
    </row>
    <row r="524" spans="7:12" x14ac:dyDescent="0.25">
      <c r="G524" s="390"/>
      <c r="H524" s="390"/>
      <c r="I524" s="390"/>
      <c r="J524" s="390"/>
      <c r="K524" s="390"/>
      <c r="L524" s="390"/>
    </row>
    <row r="525" spans="7:12" x14ac:dyDescent="0.25">
      <c r="G525" s="390"/>
      <c r="H525" s="390"/>
      <c r="I525" s="390"/>
      <c r="J525" s="390"/>
      <c r="K525" s="390"/>
      <c r="L525" s="390"/>
    </row>
    <row r="526" spans="7:12" x14ac:dyDescent="0.25">
      <c r="G526" s="390"/>
      <c r="H526" s="390"/>
      <c r="I526" s="390"/>
      <c r="J526" s="390"/>
      <c r="K526" s="390"/>
      <c r="L526" s="390"/>
    </row>
    <row r="527" spans="7:12" x14ac:dyDescent="0.25">
      <c r="G527" s="390">
        <v>197</v>
      </c>
      <c r="H527" s="397"/>
      <c r="I527" s="390"/>
      <c r="J527" s="390"/>
      <c r="K527" s="390"/>
      <c r="L527" s="390"/>
    </row>
    <row r="528" spans="7:12" x14ac:dyDescent="0.25">
      <c r="G528" s="390"/>
      <c r="H528" s="390"/>
      <c r="I528" s="390"/>
      <c r="J528" s="390"/>
      <c r="K528" s="390"/>
      <c r="L528" s="390"/>
    </row>
    <row r="529" spans="7:12" x14ac:dyDescent="0.25">
      <c r="G529" s="390"/>
      <c r="H529" s="390"/>
      <c r="I529" s="390"/>
      <c r="J529" s="390"/>
      <c r="K529" s="390"/>
      <c r="L529" s="390"/>
    </row>
    <row r="530" spans="7:12" x14ac:dyDescent="0.25">
      <c r="G530" s="390"/>
      <c r="H530" s="390"/>
      <c r="I530" s="390"/>
      <c r="J530" s="390"/>
      <c r="K530" s="390"/>
      <c r="L530" s="390"/>
    </row>
    <row r="531" spans="7:12" x14ac:dyDescent="0.25">
      <c r="G531" s="390"/>
      <c r="H531" s="397"/>
      <c r="I531" s="390"/>
      <c r="J531" s="390"/>
      <c r="K531" s="390"/>
      <c r="L531" s="390"/>
    </row>
    <row r="532" spans="7:12" x14ac:dyDescent="0.25">
      <c r="G532" s="390">
        <v>201</v>
      </c>
      <c r="H532" s="397"/>
      <c r="I532" s="390"/>
      <c r="J532" s="390"/>
      <c r="K532" s="390"/>
      <c r="L532" s="390"/>
    </row>
    <row r="533" spans="7:12" x14ac:dyDescent="0.25">
      <c r="G533" s="390"/>
      <c r="H533" s="397"/>
      <c r="I533" s="390"/>
      <c r="J533" s="390"/>
      <c r="K533" s="390"/>
      <c r="L533" s="390"/>
    </row>
    <row r="534" spans="7:12" x14ac:dyDescent="0.25">
      <c r="G534" s="390"/>
      <c r="H534" s="390"/>
      <c r="I534" s="390"/>
      <c r="J534" s="390"/>
      <c r="K534" s="390"/>
      <c r="L534" s="390"/>
    </row>
    <row r="535" spans="7:12" x14ac:dyDescent="0.25">
      <c r="G535" s="390">
        <v>25</v>
      </c>
      <c r="H535" s="390"/>
      <c r="I535" s="390"/>
      <c r="J535" s="390"/>
      <c r="K535" s="390"/>
      <c r="L535" s="390"/>
    </row>
    <row r="536" spans="7:12" x14ac:dyDescent="0.25">
      <c r="G536" s="390">
        <v>206</v>
      </c>
      <c r="H536" s="397"/>
      <c r="I536" s="390"/>
      <c r="J536" s="390"/>
      <c r="K536" s="390"/>
      <c r="L536" s="390"/>
    </row>
    <row r="537" spans="7:12" x14ac:dyDescent="0.25">
      <c r="G537" s="390"/>
      <c r="H537" s="390"/>
      <c r="I537" s="390"/>
      <c r="J537" s="390"/>
      <c r="K537" s="390"/>
      <c r="L537" s="390"/>
    </row>
    <row r="538" spans="7:12" x14ac:dyDescent="0.25">
      <c r="G538" s="390">
        <v>23</v>
      </c>
      <c r="H538" s="390"/>
      <c r="I538" s="390"/>
      <c r="J538" s="390"/>
      <c r="K538" s="390"/>
      <c r="L538" s="390"/>
    </row>
    <row r="539" spans="7:12" x14ac:dyDescent="0.25">
      <c r="G539" s="390"/>
      <c r="H539" s="390"/>
      <c r="I539" s="390"/>
      <c r="J539" s="390"/>
      <c r="K539" s="390"/>
      <c r="L539" s="390"/>
    </row>
    <row r="540" spans="7:12" x14ac:dyDescent="0.25">
      <c r="G540" s="390">
        <v>2</v>
      </c>
      <c r="H540" s="390"/>
      <c r="I540" s="390"/>
      <c r="J540" s="390"/>
      <c r="K540" s="390"/>
      <c r="L540" s="390"/>
    </row>
    <row r="541" spans="7:12" x14ac:dyDescent="0.25">
      <c r="G541" s="390"/>
      <c r="H541" s="390"/>
      <c r="I541" s="390"/>
      <c r="J541" s="390"/>
      <c r="K541" s="390"/>
      <c r="L541" s="390"/>
    </row>
    <row r="542" spans="7:12" x14ac:dyDescent="0.25">
      <c r="G542" s="390"/>
      <c r="H542" s="390"/>
      <c r="I542" s="390"/>
      <c r="J542" s="390"/>
      <c r="K542" s="390"/>
      <c r="L542" s="390"/>
    </row>
    <row r="543" spans="7:12" x14ac:dyDescent="0.25">
      <c r="G543" s="390"/>
      <c r="H543" s="390"/>
      <c r="I543" s="390"/>
      <c r="J543" s="390"/>
      <c r="K543" s="390"/>
      <c r="L543" s="390"/>
    </row>
    <row r="544" spans="7:12" x14ac:dyDescent="0.25">
      <c r="G544" s="390"/>
      <c r="H544" s="390"/>
      <c r="I544" s="390"/>
      <c r="J544" s="390"/>
      <c r="K544" s="390"/>
      <c r="L544" s="390"/>
    </row>
    <row r="545" spans="7:12" x14ac:dyDescent="0.25">
      <c r="G545" s="390">
        <v>89</v>
      </c>
      <c r="H545" s="390"/>
      <c r="I545" s="390"/>
      <c r="J545" s="390"/>
      <c r="K545" s="390"/>
      <c r="L545" s="390"/>
    </row>
    <row r="546" spans="7:12" x14ac:dyDescent="0.25">
      <c r="G546" s="390">
        <v>215</v>
      </c>
      <c r="H546" s="390">
        <v>216</v>
      </c>
      <c r="I546" s="390"/>
      <c r="J546" s="390"/>
      <c r="K546" s="390"/>
      <c r="L546" s="390"/>
    </row>
    <row r="547" spans="7:12" x14ac:dyDescent="0.25">
      <c r="G547" s="390"/>
      <c r="H547" s="390"/>
      <c r="I547" s="390"/>
      <c r="J547" s="390"/>
      <c r="K547" s="390"/>
      <c r="L547" s="390"/>
    </row>
    <row r="548" spans="7:12" x14ac:dyDescent="0.25">
      <c r="G548" s="390"/>
      <c r="H548" s="390"/>
      <c r="I548" s="390"/>
      <c r="J548" s="390"/>
      <c r="K548" s="390"/>
      <c r="L548" s="390"/>
    </row>
    <row r="549" spans="7:12" x14ac:dyDescent="0.25">
      <c r="G549" s="390">
        <v>93</v>
      </c>
      <c r="H549" s="390"/>
      <c r="I549" s="390"/>
      <c r="J549" s="390"/>
      <c r="K549" s="390"/>
      <c r="L549" s="390"/>
    </row>
    <row r="550" spans="7:12" x14ac:dyDescent="0.25">
      <c r="G550" s="390"/>
      <c r="H550" s="390"/>
      <c r="I550" s="390"/>
      <c r="J550" s="390"/>
      <c r="K550" s="390"/>
      <c r="L550" s="390"/>
    </row>
    <row r="551" spans="7:12" x14ac:dyDescent="0.25">
      <c r="G551" s="390">
        <v>78</v>
      </c>
      <c r="H551" s="390"/>
      <c r="I551" s="390"/>
      <c r="J551" s="390"/>
      <c r="K551" s="390"/>
      <c r="L551" s="390"/>
    </row>
    <row r="552" spans="7:12" x14ac:dyDescent="0.25">
      <c r="G552" s="390"/>
      <c r="H552" s="390"/>
      <c r="I552" s="390"/>
      <c r="J552" s="390"/>
      <c r="K552" s="390"/>
      <c r="L552" s="390"/>
    </row>
    <row r="553" spans="7:12" x14ac:dyDescent="0.25">
      <c r="G553" s="390"/>
      <c r="H553" s="390"/>
      <c r="I553" s="390"/>
      <c r="J553" s="390"/>
      <c r="K553" s="390"/>
      <c r="L553" s="390"/>
    </row>
    <row r="554" spans="7:12" x14ac:dyDescent="0.25">
      <c r="G554" s="390"/>
      <c r="H554" s="390"/>
      <c r="I554" s="390"/>
      <c r="J554" s="390"/>
      <c r="K554" s="390"/>
      <c r="L554" s="390"/>
    </row>
    <row r="555" spans="7:12" x14ac:dyDescent="0.25">
      <c r="G555" s="390"/>
      <c r="H555" s="390"/>
      <c r="I555" s="390"/>
      <c r="J555" s="390"/>
      <c r="K555" s="390"/>
      <c r="L555" s="390"/>
    </row>
    <row r="556" spans="7:12" x14ac:dyDescent="0.25">
      <c r="G556" s="390"/>
      <c r="H556" s="390"/>
      <c r="I556" s="390"/>
      <c r="J556" s="390"/>
      <c r="K556" s="390"/>
      <c r="L556" s="390"/>
    </row>
    <row r="557" spans="7:12" x14ac:dyDescent="0.25">
      <c r="G557" s="390"/>
      <c r="H557" s="390"/>
      <c r="I557" s="390"/>
      <c r="J557" s="390"/>
      <c r="K557" s="390"/>
      <c r="L557" s="390"/>
    </row>
    <row r="558" spans="7:12" x14ac:dyDescent="0.25">
      <c r="G558" s="390"/>
      <c r="H558" s="390"/>
      <c r="I558" s="390"/>
      <c r="J558" s="390"/>
      <c r="K558" s="390"/>
      <c r="L558" s="390"/>
    </row>
    <row r="559" spans="7:12" x14ac:dyDescent="0.25">
      <c r="G559" s="390"/>
      <c r="H559" s="390"/>
      <c r="I559" s="390"/>
      <c r="J559" s="390"/>
      <c r="K559" s="390"/>
      <c r="L559" s="390"/>
    </row>
    <row r="560" spans="7:12" x14ac:dyDescent="0.25">
      <c r="G560" s="390"/>
      <c r="H560" s="390"/>
      <c r="I560" s="390"/>
      <c r="J560" s="390"/>
      <c r="K560" s="390"/>
      <c r="L560" s="390"/>
    </row>
    <row r="561" spans="7:12" x14ac:dyDescent="0.25">
      <c r="G561" s="390"/>
      <c r="H561" s="390"/>
      <c r="I561" s="390"/>
      <c r="J561" s="390"/>
      <c r="K561" s="390"/>
      <c r="L561" s="390"/>
    </row>
    <row r="562" spans="7:12" x14ac:dyDescent="0.25">
      <c r="G562" s="390"/>
      <c r="H562" s="390"/>
      <c r="I562" s="390"/>
      <c r="J562" s="390"/>
      <c r="K562" s="390"/>
      <c r="L562" s="390"/>
    </row>
    <row r="563" spans="7:12" x14ac:dyDescent="0.25">
      <c r="G563" s="390"/>
      <c r="H563" s="390"/>
      <c r="I563" s="390"/>
      <c r="J563" s="390"/>
      <c r="K563" s="390"/>
      <c r="L563" s="390"/>
    </row>
    <row r="564" spans="7:12" x14ac:dyDescent="0.25">
      <c r="G564" s="390"/>
      <c r="H564" s="390"/>
      <c r="I564" s="390"/>
      <c r="J564" s="390"/>
      <c r="K564" s="390"/>
      <c r="L564" s="390"/>
    </row>
    <row r="565" spans="7:12" x14ac:dyDescent="0.25">
      <c r="G565" s="390"/>
      <c r="H565" s="390"/>
      <c r="I565" s="390"/>
      <c r="J565" s="390"/>
      <c r="K565" s="390"/>
      <c r="L565" s="390"/>
    </row>
    <row r="566" spans="7:12" x14ac:dyDescent="0.25">
      <c r="G566" s="390">
        <v>161</v>
      </c>
      <c r="H566" s="390"/>
      <c r="I566" s="390"/>
      <c r="J566" s="390"/>
      <c r="K566" s="390"/>
      <c r="L566" s="390"/>
    </row>
    <row r="567" spans="7:12" x14ac:dyDescent="0.25">
      <c r="G567" s="390">
        <v>237</v>
      </c>
      <c r="H567" s="397"/>
      <c r="I567" s="390"/>
      <c r="J567" s="390"/>
      <c r="K567" s="390"/>
      <c r="L567" s="390"/>
    </row>
    <row r="568" spans="7:12" x14ac:dyDescent="0.25">
      <c r="G568" s="390">
        <v>238</v>
      </c>
      <c r="H568" s="397"/>
      <c r="I568" s="390"/>
      <c r="J568" s="390"/>
      <c r="K568" s="390"/>
      <c r="L568" s="390"/>
    </row>
    <row r="569" spans="7:12" x14ac:dyDescent="0.25">
      <c r="G569" s="390">
        <v>239</v>
      </c>
      <c r="H569" s="390"/>
      <c r="I569" s="390"/>
      <c r="J569" s="390"/>
      <c r="K569" s="390"/>
      <c r="L569" s="390"/>
    </row>
    <row r="570" spans="7:12" x14ac:dyDescent="0.25">
      <c r="G570" s="390">
        <v>294</v>
      </c>
      <c r="H570" s="390"/>
      <c r="I570" s="390"/>
      <c r="J570" s="390"/>
      <c r="K570" s="390"/>
      <c r="L570" s="390"/>
    </row>
    <row r="571" spans="7:12" x14ac:dyDescent="0.25">
      <c r="G571" s="390">
        <v>240</v>
      </c>
      <c r="H571" s="390"/>
      <c r="I571" s="390"/>
      <c r="J571" s="390"/>
      <c r="K571" s="390"/>
      <c r="L571" s="390"/>
    </row>
    <row r="572" spans="7:12" x14ac:dyDescent="0.25">
      <c r="G572" s="390"/>
      <c r="H572" s="390"/>
      <c r="I572" s="390"/>
      <c r="J572" s="390"/>
      <c r="K572" s="390"/>
      <c r="L572" s="390"/>
    </row>
    <row r="573" spans="7:12" x14ac:dyDescent="0.25">
      <c r="G573" s="390">
        <v>18</v>
      </c>
      <c r="H573" s="390">
        <v>33</v>
      </c>
      <c r="I573" s="390">
        <v>99</v>
      </c>
      <c r="J573" s="390">
        <v>241</v>
      </c>
      <c r="K573" s="390">
        <v>242</v>
      </c>
      <c r="L573" s="390">
        <v>261</v>
      </c>
    </row>
    <row r="574" spans="7:12" x14ac:dyDescent="0.25">
      <c r="G574" s="390">
        <v>244</v>
      </c>
      <c r="H574" s="390"/>
      <c r="I574" s="390"/>
      <c r="J574" s="390"/>
      <c r="K574" s="390"/>
      <c r="L574" s="390"/>
    </row>
    <row r="575" spans="7:12" x14ac:dyDescent="0.25">
      <c r="G575" s="390">
        <v>245</v>
      </c>
      <c r="H575" s="390"/>
      <c r="I575" s="390"/>
      <c r="J575" s="390"/>
      <c r="K575" s="390"/>
      <c r="L575" s="390"/>
    </row>
    <row r="576" spans="7:12" x14ac:dyDescent="0.25">
      <c r="G576" s="390"/>
      <c r="H576" s="390"/>
      <c r="I576" s="390"/>
      <c r="J576" s="390"/>
      <c r="K576" s="390"/>
      <c r="L576" s="390"/>
    </row>
    <row r="577" spans="7:12" x14ac:dyDescent="0.25">
      <c r="G577" s="390">
        <v>247</v>
      </c>
      <c r="H577" s="390"/>
      <c r="I577" s="390"/>
      <c r="J577" s="390"/>
      <c r="K577" s="390"/>
      <c r="L577" s="390"/>
    </row>
    <row r="578" spans="7:12" x14ac:dyDescent="0.25">
      <c r="G578" s="390">
        <v>49</v>
      </c>
      <c r="H578" s="390"/>
      <c r="I578" s="390"/>
      <c r="J578" s="390"/>
      <c r="K578" s="390"/>
      <c r="L578" s="390"/>
    </row>
    <row r="579" spans="7:12" x14ac:dyDescent="0.25">
      <c r="G579" s="390"/>
      <c r="H579" s="390"/>
      <c r="I579" s="390"/>
      <c r="J579" s="390"/>
      <c r="K579" s="390"/>
      <c r="L579" s="390"/>
    </row>
    <row r="580" spans="7:12" x14ac:dyDescent="0.25">
      <c r="G580" s="390">
        <v>22</v>
      </c>
      <c r="H580" s="390"/>
      <c r="I580" s="390"/>
      <c r="J580" s="390"/>
      <c r="K580" s="390"/>
      <c r="L580" s="390"/>
    </row>
    <row r="581" spans="7:12" x14ac:dyDescent="0.25">
      <c r="G581" s="390"/>
      <c r="H581" s="390"/>
      <c r="I581" s="390"/>
      <c r="J581" s="390"/>
      <c r="K581" s="390"/>
      <c r="L581" s="390"/>
    </row>
    <row r="582" spans="7:12" x14ac:dyDescent="0.25">
      <c r="G582" s="390">
        <v>191</v>
      </c>
      <c r="H582" s="390"/>
      <c r="I582" s="390"/>
      <c r="J582" s="390"/>
      <c r="K582" s="390"/>
      <c r="L582" s="390"/>
    </row>
    <row r="583" spans="7:12" x14ac:dyDescent="0.25">
      <c r="G583" s="390"/>
      <c r="H583" s="390"/>
      <c r="I583" s="390"/>
      <c r="J583" s="390"/>
      <c r="K583" s="390"/>
      <c r="L583" s="390"/>
    </row>
    <row r="584" spans="7:12" x14ac:dyDescent="0.25">
      <c r="G584" s="390"/>
      <c r="H584" s="390"/>
      <c r="I584" s="390"/>
      <c r="J584" s="390"/>
      <c r="K584" s="390"/>
      <c r="L584" s="390"/>
    </row>
    <row r="585" spans="7:12" x14ac:dyDescent="0.25">
      <c r="G585" s="390"/>
      <c r="H585" s="390"/>
      <c r="I585" s="390"/>
      <c r="J585" s="390"/>
      <c r="K585" s="390"/>
      <c r="L585" s="390"/>
    </row>
    <row r="586" spans="7:12" x14ac:dyDescent="0.25">
      <c r="G586" s="390">
        <v>253</v>
      </c>
      <c r="H586" s="390"/>
      <c r="I586" s="390"/>
      <c r="J586" s="390"/>
      <c r="K586" s="390"/>
      <c r="L586" s="390"/>
    </row>
    <row r="587" spans="7:12" x14ac:dyDescent="0.25">
      <c r="G587" s="390"/>
      <c r="H587" s="390"/>
      <c r="I587" s="390"/>
      <c r="J587" s="390"/>
      <c r="K587" s="390"/>
      <c r="L587" s="390"/>
    </row>
    <row r="588" spans="7:12" x14ac:dyDescent="0.25">
      <c r="G588" s="390"/>
      <c r="H588" s="390"/>
      <c r="I588" s="390"/>
      <c r="J588" s="390"/>
      <c r="K588" s="390"/>
      <c r="L588" s="390"/>
    </row>
    <row r="589" spans="7:12" x14ac:dyDescent="0.25">
      <c r="G589" s="390"/>
      <c r="H589" s="390"/>
      <c r="I589" s="390"/>
      <c r="J589" s="390"/>
      <c r="K589" s="390"/>
      <c r="L589" s="390"/>
    </row>
    <row r="590" spans="7:12" x14ac:dyDescent="0.25">
      <c r="G590" s="390">
        <v>248</v>
      </c>
      <c r="H590" s="390"/>
      <c r="I590" s="390"/>
      <c r="J590" s="390"/>
      <c r="K590" s="390"/>
      <c r="L590" s="390"/>
    </row>
    <row r="591" spans="7:12" x14ac:dyDescent="0.25">
      <c r="G591" s="390"/>
      <c r="H591" s="390"/>
      <c r="I591" s="390"/>
      <c r="J591" s="390"/>
      <c r="K591" s="390"/>
      <c r="L591" s="390"/>
    </row>
    <row r="592" spans="7:12" x14ac:dyDescent="0.25">
      <c r="G592" s="390">
        <v>134</v>
      </c>
      <c r="H592" s="390"/>
      <c r="I592" s="390"/>
      <c r="J592" s="390"/>
      <c r="K592" s="390"/>
      <c r="L592" s="390"/>
    </row>
    <row r="593" spans="7:12" x14ac:dyDescent="0.25">
      <c r="G593" s="390"/>
      <c r="H593" s="390"/>
      <c r="I593" s="390"/>
      <c r="J593" s="390"/>
      <c r="K593" s="390"/>
      <c r="L593" s="390"/>
    </row>
    <row r="594" spans="7:12" x14ac:dyDescent="0.25">
      <c r="G594" s="390"/>
      <c r="H594" s="390"/>
      <c r="I594" s="390"/>
      <c r="J594" s="390"/>
      <c r="K594" s="390"/>
      <c r="L594" s="390"/>
    </row>
    <row r="595" spans="7:12" x14ac:dyDescent="0.25">
      <c r="G595" s="390">
        <v>63</v>
      </c>
      <c r="H595" s="390">
        <v>246</v>
      </c>
      <c r="I595" s="390"/>
      <c r="J595" s="390"/>
      <c r="K595" s="390"/>
      <c r="L595" s="390"/>
    </row>
    <row r="596" spans="7:12" x14ac:dyDescent="0.25">
      <c r="G596" s="390"/>
      <c r="H596" s="390"/>
      <c r="I596" s="390"/>
      <c r="J596" s="390"/>
      <c r="K596" s="390"/>
      <c r="L596" s="390"/>
    </row>
    <row r="597" spans="7:12" x14ac:dyDescent="0.25">
      <c r="G597" s="390"/>
      <c r="H597" s="390"/>
      <c r="I597" s="390"/>
      <c r="J597" s="390"/>
      <c r="K597" s="390"/>
      <c r="L597" s="390"/>
    </row>
    <row r="598" spans="7:12" x14ac:dyDescent="0.25">
      <c r="G598" s="390"/>
      <c r="H598" s="390"/>
      <c r="I598" s="390"/>
      <c r="J598" s="390"/>
      <c r="K598" s="390"/>
      <c r="L598" s="390"/>
    </row>
    <row r="599" spans="7:12" x14ac:dyDescent="0.25">
      <c r="G599" s="390"/>
      <c r="H599" s="390"/>
      <c r="I599" s="390"/>
      <c r="J599" s="390"/>
      <c r="K599" s="390"/>
      <c r="L599" s="390"/>
    </row>
    <row r="600" spans="7:12" x14ac:dyDescent="0.25">
      <c r="G600" s="390">
        <v>273</v>
      </c>
      <c r="H600" s="390"/>
      <c r="I600" s="390"/>
      <c r="J600" s="390"/>
      <c r="K600" s="390"/>
      <c r="L600" s="390"/>
    </row>
    <row r="601" spans="7:12" x14ac:dyDescent="0.25">
      <c r="G601" s="390"/>
      <c r="H601" s="390"/>
      <c r="I601" s="390"/>
      <c r="J601" s="390"/>
      <c r="K601" s="390"/>
      <c r="L601" s="390"/>
    </row>
    <row r="602" spans="7:12" x14ac:dyDescent="0.25">
      <c r="G602" s="390">
        <v>257</v>
      </c>
      <c r="H602" s="397"/>
      <c r="I602" s="390"/>
      <c r="J602" s="390"/>
      <c r="K602" s="390"/>
      <c r="L602" s="390"/>
    </row>
    <row r="603" spans="7:12" x14ac:dyDescent="0.25">
      <c r="G603" s="390"/>
      <c r="H603" s="390"/>
      <c r="I603" s="390"/>
      <c r="J603" s="390"/>
      <c r="K603" s="390"/>
      <c r="L603" s="390"/>
    </row>
    <row r="604" spans="7:12" x14ac:dyDescent="0.25">
      <c r="G604" s="390">
        <v>271</v>
      </c>
      <c r="H604" s="390"/>
      <c r="I604" s="390"/>
      <c r="J604" s="390"/>
      <c r="K604" s="390"/>
      <c r="L604" s="390"/>
    </row>
    <row r="605" spans="7:12" x14ac:dyDescent="0.25">
      <c r="G605" s="390"/>
      <c r="H605" s="390"/>
      <c r="I605" s="390"/>
      <c r="J605" s="390"/>
      <c r="K605" s="390"/>
      <c r="L605" s="390"/>
    </row>
    <row r="606" spans="7:12" x14ac:dyDescent="0.25">
      <c r="G606" s="390"/>
      <c r="H606" s="390"/>
      <c r="I606" s="390"/>
      <c r="J606" s="390"/>
      <c r="K606" s="390"/>
      <c r="L606" s="390"/>
    </row>
    <row r="607" spans="7:12" x14ac:dyDescent="0.25">
      <c r="G607" s="390"/>
      <c r="H607" s="390"/>
      <c r="I607" s="390"/>
      <c r="J607" s="390"/>
      <c r="K607" s="390"/>
      <c r="L607" s="390"/>
    </row>
    <row r="608" spans="7:12" x14ac:dyDescent="0.25">
      <c r="G608" s="390"/>
      <c r="H608" s="390"/>
      <c r="I608" s="390"/>
      <c r="J608" s="390"/>
      <c r="K608" s="390"/>
      <c r="L608" s="390"/>
    </row>
    <row r="609" spans="7:12" x14ac:dyDescent="0.25">
      <c r="G609" s="390">
        <v>204</v>
      </c>
      <c r="H609" s="390"/>
      <c r="I609" s="390"/>
      <c r="J609" s="390"/>
      <c r="K609" s="390"/>
      <c r="L609" s="390"/>
    </row>
    <row r="610" spans="7:12" x14ac:dyDescent="0.25">
      <c r="G610" s="390"/>
      <c r="H610" s="390"/>
      <c r="I610" s="390"/>
      <c r="J610" s="390"/>
      <c r="K610" s="390"/>
      <c r="L610" s="390"/>
    </row>
    <row r="611" spans="7:12" x14ac:dyDescent="0.25">
      <c r="G611" s="390"/>
      <c r="H611" s="390"/>
      <c r="I611" s="390"/>
      <c r="J611" s="390"/>
      <c r="K611" s="390"/>
      <c r="L611" s="390"/>
    </row>
    <row r="612" spans="7:12" x14ac:dyDescent="0.25">
      <c r="G612" s="390"/>
      <c r="H612" s="390"/>
      <c r="I612" s="390"/>
      <c r="J612" s="390"/>
      <c r="K612" s="390"/>
      <c r="L612" s="390"/>
    </row>
    <row r="613" spans="7:12" x14ac:dyDescent="0.25">
      <c r="G613" s="390">
        <v>97</v>
      </c>
      <c r="H613" s="397"/>
      <c r="I613" s="390"/>
      <c r="J613" s="390"/>
      <c r="K613" s="390"/>
      <c r="L613" s="390"/>
    </row>
    <row r="614" spans="7:12" x14ac:dyDescent="0.25">
      <c r="G614" s="390">
        <v>296</v>
      </c>
      <c r="H614" s="397"/>
      <c r="I614" s="390"/>
      <c r="J614" s="390"/>
      <c r="K614" s="390"/>
      <c r="L614" s="390"/>
    </row>
    <row r="615" spans="7:12" x14ac:dyDescent="0.25">
      <c r="G615" s="390"/>
      <c r="H615" s="390"/>
      <c r="I615" s="390"/>
      <c r="J615" s="390"/>
      <c r="K615" s="390"/>
      <c r="L615" s="390"/>
    </row>
    <row r="616" spans="7:12" x14ac:dyDescent="0.25">
      <c r="G616" s="390">
        <v>285</v>
      </c>
      <c r="H616" s="390"/>
      <c r="I616" s="390"/>
      <c r="J616" s="390"/>
      <c r="K616" s="390"/>
      <c r="L616" s="390"/>
    </row>
    <row r="617" spans="7:12" x14ac:dyDescent="0.25">
      <c r="G617" s="390"/>
      <c r="H617" s="390"/>
      <c r="I617" s="390"/>
      <c r="J617" s="390"/>
      <c r="K617" s="390"/>
      <c r="L617" s="390"/>
    </row>
    <row r="618" spans="7:12" x14ac:dyDescent="0.25">
      <c r="G618" s="390"/>
      <c r="H618" s="390"/>
      <c r="I618" s="390"/>
      <c r="J618" s="390"/>
      <c r="K618" s="390"/>
      <c r="L618" s="390"/>
    </row>
    <row r="619" spans="7:12" x14ac:dyDescent="0.25">
      <c r="G619" s="390"/>
      <c r="H619" s="390"/>
      <c r="I619" s="390"/>
      <c r="J619" s="390"/>
      <c r="K619" s="390"/>
      <c r="L619" s="390"/>
    </row>
    <row r="620" spans="7:12" x14ac:dyDescent="0.25">
      <c r="G620" s="390"/>
      <c r="H620" s="390"/>
      <c r="I620" s="390"/>
      <c r="J620" s="390"/>
      <c r="K620" s="390"/>
      <c r="L620" s="390"/>
    </row>
    <row r="621" spans="7:12" x14ac:dyDescent="0.25">
      <c r="G621" s="390"/>
      <c r="H621" s="390"/>
      <c r="I621" s="395"/>
      <c r="J621" s="395"/>
      <c r="K621" s="395"/>
      <c r="L621" s="390"/>
    </row>
    <row r="622" spans="7:12" x14ac:dyDescent="0.25">
      <c r="G622" s="390"/>
      <c r="H622" s="390"/>
      <c r="I622" s="390"/>
      <c r="J622" s="390"/>
      <c r="K622" s="390"/>
      <c r="L622" s="390"/>
    </row>
    <row r="623" spans="7:12" x14ac:dyDescent="0.25">
      <c r="G623" s="390"/>
      <c r="H623" s="390"/>
      <c r="I623" s="390"/>
      <c r="J623" s="390"/>
      <c r="K623" s="390"/>
      <c r="L623" s="390"/>
    </row>
    <row r="624" spans="7:12" x14ac:dyDescent="0.25">
      <c r="G624" s="390"/>
      <c r="H624" s="390"/>
      <c r="I624" s="390"/>
      <c r="J624" s="390"/>
      <c r="K624" s="390"/>
      <c r="L624" s="390"/>
    </row>
    <row r="625" spans="7:12" x14ac:dyDescent="0.25">
      <c r="G625" s="390"/>
      <c r="H625" s="390"/>
      <c r="I625" s="390"/>
      <c r="J625" s="390"/>
      <c r="K625" s="390"/>
      <c r="L625" s="390"/>
    </row>
    <row r="626" spans="7:12" x14ac:dyDescent="0.25">
      <c r="G626" s="390">
        <v>280</v>
      </c>
      <c r="H626" s="390"/>
      <c r="I626" s="390"/>
      <c r="J626" s="390"/>
      <c r="K626" s="390"/>
      <c r="L626" s="390"/>
    </row>
    <row r="627" spans="7:12" x14ac:dyDescent="0.25">
      <c r="G627" s="390"/>
      <c r="H627" s="390"/>
      <c r="I627" s="390"/>
      <c r="J627" s="390"/>
      <c r="K627" s="390"/>
      <c r="L627" s="390"/>
    </row>
    <row r="628" spans="7:12" x14ac:dyDescent="0.25">
      <c r="G628" s="390"/>
      <c r="H628" s="390"/>
      <c r="I628" s="390"/>
      <c r="J628" s="390"/>
      <c r="K628" s="390"/>
      <c r="L628" s="390"/>
    </row>
    <row r="629" spans="7:12" x14ac:dyDescent="0.25">
      <c r="G629" s="390"/>
      <c r="H629" s="390"/>
      <c r="I629" s="390"/>
      <c r="J629" s="390"/>
      <c r="K629" s="390"/>
      <c r="L629" s="390"/>
    </row>
    <row r="630" spans="7:12" x14ac:dyDescent="0.25">
      <c r="G630" s="390"/>
      <c r="H630" s="390"/>
      <c r="I630" s="390"/>
      <c r="J630" s="390"/>
      <c r="K630" s="390"/>
      <c r="L630" s="390"/>
    </row>
    <row r="631" spans="7:12" x14ac:dyDescent="0.25">
      <c r="G631" s="390"/>
      <c r="H631" s="390"/>
      <c r="I631" s="395"/>
      <c r="J631" s="395"/>
      <c r="K631" s="395"/>
      <c r="L631" s="390"/>
    </row>
    <row r="632" spans="7:12" x14ac:dyDescent="0.25">
      <c r="G632" s="390"/>
      <c r="H632" s="390"/>
      <c r="I632" s="390"/>
      <c r="J632" s="390"/>
      <c r="K632" s="390"/>
      <c r="L632" s="390"/>
    </row>
    <row r="633" spans="7:12" x14ac:dyDescent="0.25">
      <c r="G633" s="390"/>
      <c r="H633" s="390"/>
      <c r="I633" s="390"/>
      <c r="J633" s="390"/>
      <c r="K633" s="390"/>
      <c r="L633" s="390"/>
    </row>
    <row r="634" spans="7:12" x14ac:dyDescent="0.25">
      <c r="G634" s="390"/>
      <c r="H634" s="390"/>
      <c r="I634" s="390"/>
      <c r="J634" s="390"/>
      <c r="K634" s="390"/>
      <c r="L634" s="390"/>
    </row>
    <row r="635" spans="7:12" x14ac:dyDescent="0.25">
      <c r="G635" s="394"/>
      <c r="H635" s="397"/>
      <c r="I635" s="390"/>
      <c r="J635" s="390"/>
      <c r="K635" s="390"/>
      <c r="L635" s="390"/>
    </row>
    <row r="636" spans="7:12" x14ac:dyDescent="0.25">
      <c r="G636" s="390"/>
      <c r="H636" s="390"/>
      <c r="I636" s="390"/>
      <c r="J636" s="390"/>
      <c r="K636" s="390"/>
      <c r="L636" s="390"/>
    </row>
    <row r="637" spans="7:12" x14ac:dyDescent="0.25">
      <c r="G637" s="390"/>
      <c r="H637" s="390"/>
      <c r="I637" s="390"/>
      <c r="J637" s="390"/>
      <c r="K637" s="390"/>
      <c r="L637" s="390"/>
    </row>
    <row r="638" spans="7:12" x14ac:dyDescent="0.25">
      <c r="G638" s="390"/>
      <c r="H638" s="390"/>
      <c r="I638" s="390"/>
      <c r="J638" s="390"/>
      <c r="K638" s="390"/>
      <c r="L638" s="390"/>
    </row>
    <row r="639" spans="7:12" x14ac:dyDescent="0.25">
      <c r="G639" s="390"/>
      <c r="H639" s="390"/>
      <c r="I639" s="390"/>
      <c r="J639" s="390"/>
      <c r="K639" s="390"/>
      <c r="L639" s="390"/>
    </row>
    <row r="640" spans="7:12" x14ac:dyDescent="0.25">
      <c r="G640" s="390"/>
      <c r="H640" s="390"/>
      <c r="I640" s="390"/>
      <c r="J640" s="390"/>
      <c r="K640" s="390"/>
      <c r="L640" s="390"/>
    </row>
    <row r="641" spans="7:12" x14ac:dyDescent="0.25">
      <c r="G641" s="390"/>
      <c r="H641" s="390"/>
      <c r="I641" s="390"/>
      <c r="J641" s="390"/>
      <c r="K641" s="390"/>
      <c r="L641" s="390"/>
    </row>
    <row r="642" spans="7:12" x14ac:dyDescent="0.25">
      <c r="G642" s="390"/>
      <c r="H642" s="390"/>
      <c r="I642" s="396"/>
      <c r="J642" s="396"/>
      <c r="K642" s="396"/>
      <c r="L642" s="396"/>
    </row>
    <row r="643" spans="7:12" x14ac:dyDescent="0.25">
      <c r="G643" s="394"/>
      <c r="H643" s="390"/>
      <c r="I643" s="390"/>
      <c r="J643" s="390"/>
      <c r="K643" s="390"/>
      <c r="L643" s="390"/>
    </row>
    <row r="644" spans="7:12" x14ac:dyDescent="0.25">
      <c r="G644" s="394"/>
      <c r="H644" s="390"/>
      <c r="I644" s="390"/>
      <c r="J644" s="390"/>
      <c r="K644" s="390"/>
      <c r="L644" s="390"/>
    </row>
    <row r="645" spans="7:12" x14ac:dyDescent="0.25">
      <c r="G645" s="394"/>
      <c r="H645" s="390"/>
      <c r="I645" s="390"/>
      <c r="J645" s="390"/>
      <c r="K645" s="390"/>
      <c r="L645" s="390"/>
    </row>
    <row r="646" spans="7:12" x14ac:dyDescent="0.25">
      <c r="G646" s="394"/>
      <c r="H646" s="390"/>
      <c r="I646" s="390"/>
      <c r="J646" s="390"/>
      <c r="K646" s="390"/>
      <c r="L646" s="390"/>
    </row>
    <row r="647" spans="7:12" x14ac:dyDescent="0.25">
      <c r="G647" s="394"/>
      <c r="H647" s="390"/>
      <c r="I647" s="390"/>
      <c r="J647" s="390"/>
      <c r="K647" s="390"/>
      <c r="L647" s="390"/>
    </row>
    <row r="648" spans="7:12" x14ac:dyDescent="0.25">
      <c r="G648" s="394"/>
      <c r="H648" s="390"/>
      <c r="I648" s="390"/>
      <c r="J648" s="390"/>
      <c r="K648" s="390"/>
      <c r="L648" s="390"/>
    </row>
    <row r="649" spans="7:12" x14ac:dyDescent="0.25">
      <c r="G649" s="394"/>
      <c r="H649" s="397"/>
      <c r="I649" s="390"/>
      <c r="J649" s="390"/>
      <c r="K649" s="390"/>
      <c r="L649" s="390"/>
    </row>
  </sheetData>
  <autoFilter ref="A3:L323">
    <filterColumn colId="4">
      <filters>
        <filter val="Baixo Paraná"/>
        <filter val="Baixo Paraná - Itaipu"/>
      </filters>
    </filterColumn>
  </autoFilter>
  <mergeCells count="1">
    <mergeCell ref="BC2:BH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CD323"/>
  <sheetViews>
    <sheetView workbookViewId="0">
      <pane xSplit="2" ySplit="3" topLeftCell="AU4" activePane="bottomRight" state="frozen"/>
      <selection pane="topRight" activeCell="C1" sqref="C1"/>
      <selection pane="bottomLeft" activeCell="A4" sqref="A4"/>
      <selection pane="bottomRight" activeCell="AU26" sqref="AU26"/>
    </sheetView>
  </sheetViews>
  <sheetFormatPr defaultRowHeight="15" x14ac:dyDescent="0.25"/>
  <cols>
    <col min="1" max="1" width="4.42578125" style="113" bestFit="1" customWidth="1"/>
    <col min="2" max="2" width="17" style="113" bestFit="1" customWidth="1"/>
    <col min="4" max="13" width="1.140625" style="113" customWidth="1"/>
    <col min="14" max="14" width="9.140625" style="113"/>
    <col min="15" max="15" width="9.140625" customWidth="1"/>
    <col min="16" max="25" width="0.85546875" customWidth="1"/>
    <col min="26" max="26" width="9.140625" customWidth="1"/>
    <col min="28" max="37" width="1" customWidth="1"/>
    <col min="39" max="43" width="8.85546875" customWidth="1"/>
    <col min="44" max="45" width="12.7109375" bestFit="1" customWidth="1"/>
    <col min="46" max="47" width="8" bestFit="1" customWidth="1"/>
    <col min="48" max="48" width="12.7109375" bestFit="1" customWidth="1"/>
    <col min="49" max="50" width="8" bestFit="1" customWidth="1"/>
    <col min="53" max="53" width="32.28515625" customWidth="1"/>
    <col min="55" max="55" width="21.5703125" bestFit="1" customWidth="1"/>
    <col min="70" max="81" width="10.140625" customWidth="1"/>
  </cols>
  <sheetData>
    <row r="1" spans="1:82" x14ac:dyDescent="0.25">
      <c r="BC1">
        <v>1</v>
      </c>
      <c r="BP1" s="564" t="s">
        <v>732</v>
      </c>
      <c r="BQ1" s="564"/>
      <c r="BR1">
        <v>1</v>
      </c>
      <c r="BS1">
        <v>2</v>
      </c>
      <c r="BT1">
        <v>3</v>
      </c>
      <c r="BU1">
        <v>4</v>
      </c>
      <c r="BV1">
        <v>5</v>
      </c>
      <c r="BW1">
        <v>6</v>
      </c>
      <c r="BX1">
        <v>7</v>
      </c>
      <c r="BY1">
        <v>8</v>
      </c>
      <c r="BZ1">
        <v>9</v>
      </c>
      <c r="CA1">
        <v>10</v>
      </c>
      <c r="CB1">
        <v>11</v>
      </c>
      <c r="CC1">
        <v>12</v>
      </c>
    </row>
    <row r="2" spans="1:82" ht="15.75" thickBot="1" x14ac:dyDescent="0.3">
      <c r="C2" s="113">
        <v>1</v>
      </c>
      <c r="D2" s="113">
        <v>2</v>
      </c>
      <c r="E2" s="113">
        <v>3</v>
      </c>
      <c r="F2" s="113">
        <v>4</v>
      </c>
      <c r="G2" s="113">
        <v>5</v>
      </c>
      <c r="H2" s="113">
        <v>6</v>
      </c>
      <c r="I2" s="113">
        <v>7</v>
      </c>
      <c r="J2" s="113">
        <v>8</v>
      </c>
      <c r="K2" s="113">
        <v>9</v>
      </c>
      <c r="L2" s="113">
        <v>10</v>
      </c>
      <c r="M2" s="113">
        <v>11</v>
      </c>
      <c r="N2" s="113">
        <v>12</v>
      </c>
      <c r="O2">
        <v>1</v>
      </c>
      <c r="P2">
        <v>2</v>
      </c>
      <c r="Q2">
        <v>3</v>
      </c>
      <c r="R2">
        <v>4</v>
      </c>
      <c r="S2">
        <v>5</v>
      </c>
      <c r="T2">
        <v>6</v>
      </c>
      <c r="U2">
        <v>7</v>
      </c>
      <c r="V2">
        <v>8</v>
      </c>
      <c r="W2">
        <v>9</v>
      </c>
      <c r="X2">
        <v>10</v>
      </c>
      <c r="Y2">
        <v>11</v>
      </c>
      <c r="Z2">
        <v>12</v>
      </c>
      <c r="AA2" s="113">
        <v>1</v>
      </c>
      <c r="AB2" s="113">
        <v>2</v>
      </c>
      <c r="AC2" s="113">
        <v>3</v>
      </c>
      <c r="AD2" s="113">
        <v>4</v>
      </c>
      <c r="AE2" s="113">
        <v>5</v>
      </c>
      <c r="AF2" s="113">
        <v>6</v>
      </c>
      <c r="AG2" s="113">
        <v>7</v>
      </c>
      <c r="AH2" s="113">
        <v>8</v>
      </c>
      <c r="AI2" s="113">
        <v>9</v>
      </c>
      <c r="AJ2" s="113">
        <v>10</v>
      </c>
      <c r="AK2" s="113">
        <v>11</v>
      </c>
      <c r="AL2" s="113">
        <v>12</v>
      </c>
      <c r="AM2" s="113">
        <v>1</v>
      </c>
      <c r="AN2" s="113">
        <v>2</v>
      </c>
      <c r="AO2" s="113">
        <v>3</v>
      </c>
      <c r="AP2" s="113">
        <v>4</v>
      </c>
      <c r="AQ2" s="113">
        <v>5</v>
      </c>
      <c r="AR2" s="113">
        <v>6</v>
      </c>
      <c r="AS2" s="113">
        <v>7</v>
      </c>
      <c r="AT2" s="113">
        <v>8</v>
      </c>
      <c r="AU2" s="113">
        <v>9</v>
      </c>
      <c r="AV2" s="113">
        <v>10</v>
      </c>
      <c r="AW2" s="113">
        <v>11</v>
      </c>
      <c r="AX2" s="113">
        <v>12</v>
      </c>
      <c r="BP2" s="564"/>
      <c r="BQ2" s="564"/>
    </row>
    <row r="3" spans="1:82" x14ac:dyDescent="0.25">
      <c r="A3" s="116" t="s">
        <v>531</v>
      </c>
      <c r="B3" s="116" t="s">
        <v>38</v>
      </c>
      <c r="C3" s="194" t="s">
        <v>691</v>
      </c>
      <c r="D3" s="194" t="s">
        <v>691</v>
      </c>
      <c r="E3" s="194" t="s">
        <v>691</v>
      </c>
      <c r="F3" s="194" t="s">
        <v>691</v>
      </c>
      <c r="G3" s="194" t="s">
        <v>691</v>
      </c>
      <c r="H3" s="194" t="s">
        <v>691</v>
      </c>
      <c r="I3" s="194" t="s">
        <v>691</v>
      </c>
      <c r="J3" s="194" t="s">
        <v>691</v>
      </c>
      <c r="K3" s="194" t="s">
        <v>691</v>
      </c>
      <c r="L3" s="194" t="s">
        <v>691</v>
      </c>
      <c r="M3" s="194" t="s">
        <v>691</v>
      </c>
      <c r="N3" s="194" t="s">
        <v>691</v>
      </c>
      <c r="O3" s="193" t="s">
        <v>272</v>
      </c>
      <c r="P3" s="193" t="s">
        <v>272</v>
      </c>
      <c r="Q3" s="193" t="s">
        <v>272</v>
      </c>
      <c r="R3" s="193" t="s">
        <v>272</v>
      </c>
      <c r="S3" s="193" t="s">
        <v>272</v>
      </c>
      <c r="T3" s="193" t="s">
        <v>272</v>
      </c>
      <c r="U3" s="193" t="s">
        <v>272</v>
      </c>
      <c r="V3" s="193" t="s">
        <v>272</v>
      </c>
      <c r="W3" s="193" t="s">
        <v>272</v>
      </c>
      <c r="X3" s="193" t="s">
        <v>272</v>
      </c>
      <c r="Y3" s="193" t="s">
        <v>272</v>
      </c>
      <c r="Z3" s="193" t="s">
        <v>272</v>
      </c>
      <c r="AA3" s="193" t="s">
        <v>688</v>
      </c>
      <c r="AB3" s="193" t="s">
        <v>688</v>
      </c>
      <c r="AC3" s="193" t="s">
        <v>688</v>
      </c>
      <c r="AD3" s="193" t="s">
        <v>688</v>
      </c>
      <c r="AE3" s="193" t="s">
        <v>688</v>
      </c>
      <c r="AF3" s="193" t="s">
        <v>688</v>
      </c>
      <c r="AG3" s="193" t="s">
        <v>688</v>
      </c>
      <c r="AH3" s="193" t="s">
        <v>688</v>
      </c>
      <c r="AI3" s="193" t="s">
        <v>688</v>
      </c>
      <c r="AJ3" s="193" t="s">
        <v>688</v>
      </c>
      <c r="AK3" s="193" t="s">
        <v>688</v>
      </c>
      <c r="AL3" s="193" t="s">
        <v>688</v>
      </c>
      <c r="AM3" s="193" t="s">
        <v>692</v>
      </c>
      <c r="AN3" s="193" t="s">
        <v>692</v>
      </c>
      <c r="AO3" s="193" t="s">
        <v>692</v>
      </c>
      <c r="AP3" s="193" t="s">
        <v>692</v>
      </c>
      <c r="AQ3" s="193" t="s">
        <v>692</v>
      </c>
      <c r="AR3" s="193" t="s">
        <v>692</v>
      </c>
      <c r="AS3" s="193" t="s">
        <v>692</v>
      </c>
      <c r="AT3" s="193" t="s">
        <v>692</v>
      </c>
      <c r="AU3" s="193" t="s">
        <v>692</v>
      </c>
      <c r="AV3" s="193" t="s">
        <v>692</v>
      </c>
      <c r="AW3" s="193" t="s">
        <v>692</v>
      </c>
      <c r="AX3" s="193" t="s">
        <v>692</v>
      </c>
      <c r="BC3" s="120" t="s">
        <v>502</v>
      </c>
      <c r="BP3" s="564"/>
      <c r="BQ3" s="564"/>
      <c r="BR3" s="193" t="s">
        <v>688</v>
      </c>
      <c r="BS3" s="193" t="s">
        <v>688</v>
      </c>
      <c r="BT3" s="193" t="s">
        <v>688</v>
      </c>
      <c r="BU3" s="193" t="s">
        <v>688</v>
      </c>
      <c r="BV3" s="193" t="s">
        <v>688</v>
      </c>
      <c r="BW3" s="193" t="s">
        <v>688</v>
      </c>
      <c r="BX3" s="193" t="s">
        <v>688</v>
      </c>
      <c r="BY3" s="193" t="s">
        <v>688</v>
      </c>
      <c r="BZ3" s="193" t="s">
        <v>688</v>
      </c>
      <c r="CA3" s="193" t="s">
        <v>688</v>
      </c>
      <c r="CB3" s="193" t="s">
        <v>688</v>
      </c>
      <c r="CC3" s="193" t="s">
        <v>688</v>
      </c>
    </row>
    <row r="4" spans="1:82" x14ac:dyDescent="0.25">
      <c r="A4" s="113">
        <v>1</v>
      </c>
      <c r="B4" s="176" t="s">
        <v>534</v>
      </c>
      <c r="C4">
        <f>IFERROR(INDEX($BD$7:$BO$40,MATCH(Ajustes!$E$4:$E$323,$BC$7:$BC$40,0),$C$2:$N$2),1)</f>
        <v>1</v>
      </c>
      <c r="D4" s="259">
        <f>IFERROR(INDEX($BD$7:$BO$40,MATCH(Ajustes!$E$4:$E$323,$BC$7:$BC$40,0),$C$2:$N$2),1)</f>
        <v>1</v>
      </c>
      <c r="E4" s="259">
        <f>IFERROR(INDEX($BD$7:$BO$40,MATCH(Ajustes!$E$4:$E$323,$BC$7:$BC$40,0),$C$2:$N$2),1)</f>
        <v>1</v>
      </c>
      <c r="F4" s="259">
        <f>IFERROR(INDEX($BD$7:$BO$40,MATCH(Ajustes!$E$4:$E$323,$BC$7:$BC$40,0),$C$2:$N$2),1)</f>
        <v>1</v>
      </c>
      <c r="G4" s="259">
        <f>IFERROR(INDEX($BD$7:$BO$40,MATCH(Ajustes!$E$4:$E$323,$BC$7:$BC$40,0),$C$2:$N$2),1)</f>
        <v>1</v>
      </c>
      <c r="H4" s="259">
        <f>IFERROR(INDEX($BD$7:$BO$40,MATCH(Ajustes!$E$4:$E$323,$BC$7:$BC$40,0),$C$2:$N$2),1)</f>
        <v>1</v>
      </c>
      <c r="I4" s="259">
        <f>IFERROR(INDEX($BD$7:$BO$40,MATCH(Ajustes!$E$4:$E$323,$BC$7:$BC$40,0),$C$2:$N$2),1)</f>
        <v>1</v>
      </c>
      <c r="J4" s="259">
        <f>IFERROR(INDEX($BD$7:$BO$40,MATCH(Ajustes!$E$4:$E$323,$BC$7:$BC$40,0),$C$2:$N$2),1)</f>
        <v>1</v>
      </c>
      <c r="K4" s="259">
        <f>IFERROR(INDEX($BD$7:$BO$40,MATCH(Ajustes!$E$4:$E$323,$BC$7:$BC$40,0),$C$2:$N$2),1)</f>
        <v>1</v>
      </c>
      <c r="L4" s="259">
        <f>IFERROR(INDEX($BD$7:$BO$40,MATCH(Ajustes!$E$4:$E$323,$BC$7:$BC$40,0),$C$2:$N$2),1)</f>
        <v>1</v>
      </c>
      <c r="M4" s="259">
        <f>IFERROR(INDEX($BD$7:$BO$40,MATCH(Ajustes!$E$4:$E$323,$BC$7:$BC$40,0),$C$2:$N$2),1)</f>
        <v>1</v>
      </c>
      <c r="N4" s="259">
        <f>IFERROR(INDEX($BD$7:$BO$40,MATCH(Ajustes!$E$4:$E$323,$BC$7:$BC$40,0),$C$2:$N$2),1)</f>
        <v>1</v>
      </c>
      <c r="O4" s="114">
        <f>C4*Ajustes!AM4</f>
        <v>248</v>
      </c>
      <c r="P4">
        <f>D4*Ajustes!AN4</f>
        <v>225</v>
      </c>
      <c r="Q4">
        <f>E4*Ajustes!AO4</f>
        <v>200</v>
      </c>
      <c r="R4">
        <f>F4*Ajustes!AP4</f>
        <v>137</v>
      </c>
      <c r="S4">
        <f>G4*Ajustes!AQ4</f>
        <v>103</v>
      </c>
      <c r="T4">
        <f>H4*Ajustes!AR4</f>
        <v>87</v>
      </c>
      <c r="U4">
        <f>I4*Ajustes!AS4</f>
        <v>73</v>
      </c>
      <c r="V4">
        <f>J4*Ajustes!AT4</f>
        <v>63</v>
      </c>
      <c r="W4">
        <f>K4*Ajustes!AU4</f>
        <v>66</v>
      </c>
      <c r="X4">
        <f>L4*Ajustes!AV4</f>
        <v>77</v>
      </c>
      <c r="Y4">
        <f>M4*Ajustes!AW4</f>
        <v>110</v>
      </c>
      <c r="Z4">
        <f>N4*Ajustes!AX4</f>
        <v>180</v>
      </c>
      <c r="AA4" s="114">
        <f>IF(AND(NOT(_incrementaisPassadas),
      OR(
       AND(_semanaAtual&gt;Prevs!D$6,_tipo="Semanal"),
       AND(_mes&gt;AA$2,_tipo="Mensal")
      )), 0,IF(Ajustes!$G4&gt;0,INDEX($AA$4:$AL$323,Ajustes!$G4,O$2),0)+IF(Ajustes!$H4&gt;0,INDEX($AA$4:$AL$323,Ajustes!$H4,O$2),0)+IF(Ajustes!$I4&gt;0,INDEX($AA$4:$AL$323,Ajustes!$I4,O$2),0)+IF(Ajustes!$J4&gt;0,INDEX($AA$4:$AL$323,Ajustes!$J4,O$2),0)+IF(Ajustes!$K4&gt;0,INDEX($AA$4:$AL$323,Ajustes!$K4,O$2),0)+IF(Ajustes!$L4&gt;0,INDEX($AA$4:$AL$323,Ajustes!$L4,O$2),0))+O4</f>
        <v>248</v>
      </c>
      <c r="AB4" s="259">
        <f>IF(AND(NOT(_incrementaisPassadas),
      OR(
       AND(_semanaAtual&gt;Prevs!E$6,_tipo="Semanal"),
       AND(_mes&gt;AB$2,_tipo="Mensal")
      )), 0,IF(Ajustes!$G4&gt;0,INDEX($AA$4:$AL$323,Ajustes!$G4,P$2),0)+IF(Ajustes!$H4&gt;0,INDEX($AA$4:$AL$323,Ajustes!$H4,P$2),0)+IF(Ajustes!$I4&gt;0,INDEX($AA$4:$AL$323,Ajustes!$I4,P$2),0)+IF(Ajustes!$J4&gt;0,INDEX($AA$4:$AL$323,Ajustes!$J4,P$2),0)+IF(Ajustes!$K4&gt;0,INDEX($AA$4:$AL$323,Ajustes!$K4,P$2),0)+IF(Ajustes!$L4&gt;0,INDEX($AA$4:$AL$323,Ajustes!$L4,P$2),0))+P4</f>
        <v>225</v>
      </c>
      <c r="AC4" s="259">
        <f>IF(AND(NOT(_incrementaisPassadas),
      OR(
       AND(_semanaAtual&gt;Prevs!F$6,_tipo="Semanal"),
       AND(_mes&gt;AC$2,_tipo="Mensal")
      )), 0,IF(Ajustes!$G4&gt;0,INDEX($AA$4:$AL$323,Ajustes!$G4,Q$2),0)+IF(Ajustes!$H4&gt;0,INDEX($AA$4:$AL$323,Ajustes!$H4,Q$2),0)+IF(Ajustes!$I4&gt;0,INDEX($AA$4:$AL$323,Ajustes!$I4,Q$2),0)+IF(Ajustes!$J4&gt;0,INDEX($AA$4:$AL$323,Ajustes!$J4,Q$2),0)+IF(Ajustes!$K4&gt;0,INDEX($AA$4:$AL$323,Ajustes!$K4,Q$2),0)+IF(Ajustes!$L4&gt;0,INDEX($AA$4:$AL$323,Ajustes!$L4,Q$2),0))+Q4</f>
        <v>200</v>
      </c>
      <c r="AD4" s="259">
        <f>IF(AND(NOT(_incrementaisPassadas),
      OR(
       AND(_semanaAtual&gt;Prevs!G$6,_tipo="Semanal"),
       AND(_mes&gt;AD$2,_tipo="Mensal")
      )), 0,IF(Ajustes!$G4&gt;0,INDEX($AA$4:$AL$323,Ajustes!$G4,R$2),0)+IF(Ajustes!$H4&gt;0,INDEX($AA$4:$AL$323,Ajustes!$H4,R$2),0)+IF(Ajustes!$I4&gt;0,INDEX($AA$4:$AL$323,Ajustes!$I4,R$2),0)+IF(Ajustes!$J4&gt;0,INDEX($AA$4:$AL$323,Ajustes!$J4,R$2),0)+IF(Ajustes!$K4&gt;0,INDEX($AA$4:$AL$323,Ajustes!$K4,R$2),0)+IF(Ajustes!$L4&gt;0,INDEX($AA$4:$AL$323,Ajustes!$L4,R$2),0))+R4</f>
        <v>137</v>
      </c>
      <c r="AE4" s="259">
        <f>IF(AND(NOT(_incrementaisPassadas),
      OR(
       AND(_semanaAtual&gt;Prevs!H$6,_tipo="Semanal"),
       AND(_mes&gt;AE$2,_tipo="Mensal")
      )), 0,IF(Ajustes!$G4&gt;0,INDEX($AA$4:$AL$323,Ajustes!$G4,S$2),0)+IF(Ajustes!$H4&gt;0,INDEX($AA$4:$AL$323,Ajustes!$H4,S$2),0)+IF(Ajustes!$I4&gt;0,INDEX($AA$4:$AL$323,Ajustes!$I4,S$2),0)+IF(Ajustes!$J4&gt;0,INDEX($AA$4:$AL$323,Ajustes!$J4,S$2),0)+IF(Ajustes!$K4&gt;0,INDEX($AA$4:$AL$323,Ajustes!$K4,S$2),0)+IF(Ajustes!$L4&gt;0,INDEX($AA$4:$AL$323,Ajustes!$L4,S$2),0))+S4</f>
        <v>103</v>
      </c>
      <c r="AF4" s="259">
        <f>IF(AND(NOT(_incrementaisPassadas),
      OR(
       AND(_semanaAtual&gt;Prevs!I$6,_tipo="Semanal"),
       AND(_mes&gt;AF$2,_tipo="Mensal")
      )), 0,IF(Ajustes!$G4&gt;0,INDEX($AA$4:$AL$323,Ajustes!$G4,T$2),0)+IF(Ajustes!$H4&gt;0,INDEX($AA$4:$AL$323,Ajustes!$H4,T$2),0)+IF(Ajustes!$I4&gt;0,INDEX($AA$4:$AL$323,Ajustes!$I4,T$2),0)+IF(Ajustes!$J4&gt;0,INDEX($AA$4:$AL$323,Ajustes!$J4,T$2),0)+IF(Ajustes!$K4&gt;0,INDEX($AA$4:$AL$323,Ajustes!$K4,T$2),0)+IF(Ajustes!$L4&gt;0,INDEX($AA$4:$AL$323,Ajustes!$L4,T$2),0))+T4</f>
        <v>87</v>
      </c>
      <c r="AG4" s="259">
        <f>IF(AND(NOT(_incrementaisPassadas),
      OR(
       AND(_semanaAtual&gt;Prevs!J$6,_tipo="Semanal"),
       AND(_mes&gt;AG$2,_tipo="Mensal")
      )), 0,IF(Ajustes!$G4&gt;0,INDEX($AA$4:$AL$323,Ajustes!$G4,U$2),0)+IF(Ajustes!$H4&gt;0,INDEX($AA$4:$AL$323,Ajustes!$H4,U$2),0)+IF(Ajustes!$I4&gt;0,INDEX($AA$4:$AL$323,Ajustes!$I4,U$2),0)+IF(Ajustes!$J4&gt;0,INDEX($AA$4:$AL$323,Ajustes!$J4,U$2),0)+IF(Ajustes!$K4&gt;0,INDEX($AA$4:$AL$323,Ajustes!$K4,U$2),0)+IF(Ajustes!$L4&gt;0,INDEX($AA$4:$AL$323,Ajustes!$L4,U$2),0))+U4</f>
        <v>73</v>
      </c>
      <c r="AH4" s="259">
        <f>IF(AND(NOT(_incrementaisPassadas),
      OR(
       AND(_semanaAtual&gt;Prevs!K$6,_tipo="Semanal"),
       AND(_mes&gt;AH$2,_tipo="Mensal")
      )), 0,IF(Ajustes!$G4&gt;0,INDEX($AA$4:$AL$323,Ajustes!$G4,V$2),0)+IF(Ajustes!$H4&gt;0,INDEX($AA$4:$AL$323,Ajustes!$H4,V$2),0)+IF(Ajustes!$I4&gt;0,INDEX($AA$4:$AL$323,Ajustes!$I4,V$2),0)+IF(Ajustes!$J4&gt;0,INDEX($AA$4:$AL$323,Ajustes!$J4,V$2),0)+IF(Ajustes!$K4&gt;0,INDEX($AA$4:$AL$323,Ajustes!$K4,V$2),0)+IF(Ajustes!$L4&gt;0,INDEX($AA$4:$AL$323,Ajustes!$L4,V$2),0))+V4</f>
        <v>63</v>
      </c>
      <c r="AI4" s="259">
        <f>IF(AND(NOT(_incrementaisPassadas),
      OR(
       AND(_semanaAtual&gt;Prevs!L$6,_tipo="Semanal"),
       AND(_mes&gt;AI$2,_tipo="Mensal")
      )), 0,IF(Ajustes!$G4&gt;0,INDEX($AA$4:$AL$323,Ajustes!$G4,W$2),0)+IF(Ajustes!$H4&gt;0,INDEX($AA$4:$AL$323,Ajustes!$H4,W$2),0)+IF(Ajustes!$I4&gt;0,INDEX($AA$4:$AL$323,Ajustes!$I4,W$2),0)+IF(Ajustes!$J4&gt;0,INDEX($AA$4:$AL$323,Ajustes!$J4,W$2),0)+IF(Ajustes!$K4&gt;0,INDEX($AA$4:$AL$323,Ajustes!$K4,W$2),0)+IF(Ajustes!$L4&gt;0,INDEX($AA$4:$AL$323,Ajustes!$L4,W$2),0))+W4</f>
        <v>66</v>
      </c>
      <c r="AJ4" s="259">
        <f>IF(AND(NOT(_incrementaisPassadas),
      OR(
       AND(_semanaAtual&gt;Prevs!M$6,_tipo="Semanal"),
       AND(_mes&gt;AJ$2,_tipo="Mensal")
      )), 0,IF(Ajustes!$G4&gt;0,INDEX($AA$4:$AL$323,Ajustes!$G4,X$2),0)+IF(Ajustes!$H4&gt;0,INDEX($AA$4:$AL$323,Ajustes!$H4,X$2),0)+IF(Ajustes!$I4&gt;0,INDEX($AA$4:$AL$323,Ajustes!$I4,X$2),0)+IF(Ajustes!$J4&gt;0,INDEX($AA$4:$AL$323,Ajustes!$J4,X$2),0)+IF(Ajustes!$K4&gt;0,INDEX($AA$4:$AL$323,Ajustes!$K4,X$2),0)+IF(Ajustes!$L4&gt;0,INDEX($AA$4:$AL$323,Ajustes!$L4,X$2),0))+X4</f>
        <v>77</v>
      </c>
      <c r="AK4" s="259">
        <f>IF(AND(NOT(_incrementaisPassadas),
      OR(
       AND(_semanaAtual&gt;Prevs!N$6,_tipo="Semanal"),
       AND(_mes&gt;AK$2,_tipo="Mensal")
      )), 0,IF(Ajustes!$G4&gt;0,INDEX($AA$4:$AL$323,Ajustes!$G4,Y$2),0)+IF(Ajustes!$H4&gt;0,INDEX($AA$4:$AL$323,Ajustes!$H4,Y$2),0)+IF(Ajustes!$I4&gt;0,INDEX($AA$4:$AL$323,Ajustes!$I4,Y$2),0)+IF(Ajustes!$J4&gt;0,INDEX($AA$4:$AL$323,Ajustes!$J4,Y$2),0)+IF(Ajustes!$K4&gt;0,INDEX($AA$4:$AL$323,Ajustes!$K4,Y$2),0)+IF(Ajustes!$L4&gt;0,INDEX($AA$4:$AL$323,Ajustes!$L4,Y$2),0))+Y4</f>
        <v>110</v>
      </c>
      <c r="AL4" s="259">
        <f>IF(AND(NOT(_incrementaisPassadas),
      OR(
       AND(_semanaAtual&gt;Prevs!O$6,_tipo="Semanal"),
       AND(_mes&gt;AL$2,_tipo="Mensal")
      )), 0,IF(Ajustes!$G4&gt;0,INDEX($AA$4:$AL$323,Ajustes!$G4,Z$2),0)+IF(Ajustes!$H4&gt;0,INDEX($AA$4:$AL$323,Ajustes!$H4,Z$2),0)+IF(Ajustes!$I4&gt;0,INDEX($AA$4:$AL$323,Ajustes!$I4,Z$2),0)+IF(Ajustes!$J4&gt;0,INDEX($AA$4:$AL$323,Ajustes!$J4,Z$2),0)+IF(Ajustes!$K4&gt;0,INDEX($AA$4:$AL$323,Ajustes!$K4,Z$2),0)+IF(Ajustes!$L4&gt;0,INDEX($AA$4:$AL$323,Ajustes!$L4,Z$2),0))+Z4</f>
        <v>180</v>
      </c>
      <c r="AM4" s="113">
        <f t="shared" ref="AM4" si="0">AA4</f>
        <v>248</v>
      </c>
      <c r="AN4" s="113">
        <f t="shared" ref="AN4:AX19" si="1">AB4</f>
        <v>225</v>
      </c>
      <c r="AO4" s="113">
        <f t="shared" ref="AO4" si="2">AC4</f>
        <v>200</v>
      </c>
      <c r="AP4" s="113">
        <f t="shared" ref="AP4" si="3">AD4</f>
        <v>137</v>
      </c>
      <c r="AQ4" s="113">
        <f t="shared" ref="AQ4" si="4">AE4</f>
        <v>103</v>
      </c>
      <c r="AR4" s="113">
        <f t="shared" ref="AR4" si="5">AF4</f>
        <v>87</v>
      </c>
      <c r="AS4" s="113">
        <f t="shared" ref="AS4" si="6">AG4</f>
        <v>73</v>
      </c>
      <c r="AT4" s="113">
        <f t="shared" ref="AT4" si="7">AH4</f>
        <v>63</v>
      </c>
      <c r="AU4" s="113">
        <f t="shared" ref="AU4" si="8">AI4</f>
        <v>66</v>
      </c>
      <c r="AV4" s="113">
        <f t="shared" ref="AV4" si="9">AJ4</f>
        <v>77</v>
      </c>
      <c r="AW4" s="113">
        <f t="shared" ref="AW4" si="10">AK4</f>
        <v>110</v>
      </c>
      <c r="AX4" s="113">
        <f t="shared" ref="AX4" si="11">AL4</f>
        <v>180</v>
      </c>
      <c r="BC4" s="121" t="s">
        <v>499</v>
      </c>
      <c r="BQ4" s="259" t="e">
        <f t="shared" ref="BQ4:BQ67" si="12">MATCH($A:$A,_regrPosto,0)</f>
        <v>#N/A</v>
      </c>
      <c r="BR4" s="398">
        <f t="shared" ref="BR4:BR39" si="13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248</v>
      </c>
      <c r="BS4" s="398">
        <f t="shared" ref="BS4:BS39" si="14" xml:space="preserve">    IF(ISNA($BQ$4:$BQ$323),AN$4:AN$323,
IF(_tipo="Mensal",INDEX(_regrA0,$BQ$4:$BQ$323,$BR$1:$CC$1)+INDEX(_regrA1,$BQ$4:$BQ$323,$BR$1:$CC$1)*INDEX(AN$4:AN$323,INDEX(_regrPostoBase,$BQ$4:$BQ$323)),
INDEX(_regrA0sem,$BQ$4:$BQ$323,$BR$1:$CC$1)+INDEX(_regrA1sem,$BQ$4:$BQ$323,$BR$1:$CC$1)*INDEX(AN$4:AN$323,INDEX(_regrPostoBase,$BQ$4:$BQ$323))
))</f>
        <v>225</v>
      </c>
      <c r="BT4" s="398">
        <f t="shared" ref="BT4:BT39" si="15" xml:space="preserve">    IF(ISNA($BQ$4:$BQ$323),AO$4:AO$323,
IF(_tipo="Mensal",INDEX(_regrA0,$BQ$4:$BQ$323,$BR$1:$CC$1)+INDEX(_regrA1,$BQ$4:$BQ$323,$BR$1:$CC$1)*INDEX(AO$4:AO$323,INDEX(_regrPostoBase,$BQ$4:$BQ$323)),
INDEX(_regrA0sem,$BQ$4:$BQ$323,$BR$1:$CC$1)+INDEX(_regrA1sem,$BQ$4:$BQ$323,$BR$1:$CC$1)*INDEX(AO$4:AO$323,INDEX(_regrPostoBase,$BQ$4:$BQ$323))
))</f>
        <v>200</v>
      </c>
      <c r="BU4" s="398">
        <f t="shared" ref="BU4:BU39" si="16" xml:space="preserve">    IF(ISNA($BQ$4:$BQ$323),AP$4:AP$323,
IF(_tipo="Mensal",INDEX(_regrA0,$BQ$4:$BQ$323,$BR$1:$CC$1)+INDEX(_regrA1,$BQ$4:$BQ$323,$BR$1:$CC$1)*INDEX(AP$4:AP$323,INDEX(_regrPostoBase,$BQ$4:$BQ$323)),
INDEX(_regrA0sem,$BQ$4:$BQ$323,$BR$1:$CC$1)+INDEX(_regrA1sem,$BQ$4:$BQ$323,$BR$1:$CC$1)*INDEX(AP$4:AP$323,INDEX(_regrPostoBase,$BQ$4:$BQ$323))
))</f>
        <v>137</v>
      </c>
      <c r="BV4" s="398">
        <f t="shared" ref="BV4:BV39" si="17" xml:space="preserve">    IF(ISNA($BQ$4:$BQ$323),AQ$4:AQ$323,
IF(_tipo="Mensal",INDEX(_regrA0,$BQ$4:$BQ$323,$BR$1:$CC$1)+INDEX(_regrA1,$BQ$4:$BQ$323,$BR$1:$CC$1)*INDEX(AQ$4:AQ$323,INDEX(_regrPostoBase,$BQ$4:$BQ$323)),
INDEX(_regrA0sem,$BQ$4:$BQ$323,$BR$1:$CC$1)+INDEX(_regrA1sem,$BQ$4:$BQ$323,$BR$1:$CC$1)*INDEX(AQ$4:AQ$323,INDEX(_regrPostoBase,$BQ$4:$BQ$323))
))</f>
        <v>103</v>
      </c>
      <c r="BW4" s="398">
        <f t="shared" ref="BW4:BW39" si="18" xml:space="preserve">    IF(ISNA($BQ$4:$BQ$323),AR$4:AR$323,
IF(_tipo="Mensal",INDEX(_regrA0,$BQ$4:$BQ$323,$BR$1:$CC$1)+INDEX(_regrA1,$BQ$4:$BQ$323,$BR$1:$CC$1)*INDEX(AR$4:AR$323,INDEX(_regrPostoBase,$BQ$4:$BQ$323)),
INDEX(_regrA0sem,$BQ$4:$BQ$323,$BR$1:$CC$1)+INDEX(_regrA1sem,$BQ$4:$BQ$323,$BR$1:$CC$1)*INDEX(AR$4:AR$323,INDEX(_regrPostoBase,$BQ$4:$BQ$323))
))</f>
        <v>87</v>
      </c>
      <c r="BX4" s="398">
        <f t="shared" ref="BX4:BX39" si="19" xml:space="preserve">    IF(ISNA($BQ$4:$BQ$323),AS$4:AS$323,
IF(_tipo="Mensal",INDEX(_regrA0,$BQ$4:$BQ$323,$BR$1:$CC$1)+INDEX(_regrA1,$BQ$4:$BQ$323,$BR$1:$CC$1)*INDEX(AS$4:AS$323,INDEX(_regrPostoBase,$BQ$4:$BQ$323)),
INDEX(_regrA0sem,$BQ$4:$BQ$323,$BR$1:$CC$1)+INDEX(_regrA1sem,$BQ$4:$BQ$323,$BR$1:$CC$1)*INDEX(AS$4:AS$323,INDEX(_regrPostoBase,$BQ$4:$BQ$323))
))</f>
        <v>73</v>
      </c>
      <c r="BY4" s="398">
        <f t="shared" ref="BY4:BY39" si="20" xml:space="preserve">    IF(ISNA($BQ$4:$BQ$323),AT$4:AT$323,
IF(_tipo="Mensal",INDEX(_regrA0,$BQ$4:$BQ$323,$BR$1:$CC$1)+INDEX(_regrA1,$BQ$4:$BQ$323,$BR$1:$CC$1)*INDEX(AT$4:AT$323,INDEX(_regrPostoBase,$BQ$4:$BQ$323)),
INDEX(_regrA0sem,$BQ$4:$BQ$323,$BR$1:$CC$1)+INDEX(_regrA1sem,$BQ$4:$BQ$323,$BR$1:$CC$1)*INDEX(AT$4:AT$323,INDEX(_regrPostoBase,$BQ$4:$BQ$323))
))</f>
        <v>63</v>
      </c>
      <c r="BZ4" s="398">
        <f t="shared" ref="BZ4:BZ39" si="21" xml:space="preserve">    IF(ISNA($BQ$4:$BQ$323),AU$4:AU$323,
IF(_tipo="Mensal",INDEX(_regrA0,$BQ$4:$BQ$323,$BR$1:$CC$1)+INDEX(_regrA1,$BQ$4:$BQ$323,$BR$1:$CC$1)*INDEX(AU$4:AU$323,INDEX(_regrPostoBase,$BQ$4:$BQ$323)),
INDEX(_regrA0sem,$BQ$4:$BQ$323,$BR$1:$CC$1)+INDEX(_regrA1sem,$BQ$4:$BQ$323,$BR$1:$CC$1)*INDEX(AU$4:AU$323,INDEX(_regrPostoBase,$BQ$4:$BQ$323))
))</f>
        <v>66</v>
      </c>
      <c r="CA4" s="398">
        <f t="shared" ref="CA4:CA39" si="22" xml:space="preserve">    IF(ISNA($BQ$4:$BQ$323),AV$4:AV$323,
IF(_tipo="Mensal",INDEX(_regrA0,$BQ$4:$BQ$323,$BR$1:$CC$1)+INDEX(_regrA1,$BQ$4:$BQ$323,$BR$1:$CC$1)*INDEX(AV$4:AV$323,INDEX(_regrPostoBase,$BQ$4:$BQ$323)),
INDEX(_regrA0sem,$BQ$4:$BQ$323,$BR$1:$CC$1)+INDEX(_regrA1sem,$BQ$4:$BQ$323,$BR$1:$CC$1)*INDEX(AV$4:AV$323,INDEX(_regrPostoBase,$BQ$4:$BQ$323))
))</f>
        <v>77</v>
      </c>
      <c r="CB4" s="398">
        <f t="shared" ref="CB4:CB39" si="23" xml:space="preserve">    IF(ISNA($BQ$4:$BQ$323),AW$4:AW$323,
IF(_tipo="Mensal",INDEX(_regrA0,$BQ$4:$BQ$323,$BR$1:$CC$1)+INDEX(_regrA1,$BQ$4:$BQ$323,$BR$1:$CC$1)*INDEX(AW$4:AW$323,INDEX(_regrPostoBase,$BQ$4:$BQ$323)),
INDEX(_regrA0sem,$BQ$4:$BQ$323,$BR$1:$CC$1)+INDEX(_regrA1sem,$BQ$4:$BQ$323,$BR$1:$CC$1)*INDEX(AW$4:AW$323,INDEX(_regrPostoBase,$BQ$4:$BQ$323))
))</f>
        <v>110</v>
      </c>
      <c r="CC4" s="398">
        <f t="shared" ref="CC4:CC39" si="24" xml:space="preserve">    IF(ISNA($BQ$4:$BQ$323),AX$4:AX$323,
IF(_tipo="Mensal",INDEX(_regrA0,$BQ$4:$BQ$323,$BR$1:$CC$1)+INDEX(_regrA1,$BQ$4:$BQ$323,$BR$1:$CC$1)*INDEX(AX$4:AX$323,INDEX(_regrPostoBase,$BQ$4:$BQ$323)),
INDEX(_regrA0sem,$BQ$4:$BQ$323,$BR$1:$CC$1)+INDEX(_regrA1sem,$BQ$4:$BQ$323,$BR$1:$CC$1)*INDEX(AX$4:AX$323,INDEX(_regrPostoBase,$BQ$4:$BQ$323))
))</f>
        <v>180</v>
      </c>
      <c r="CD4" s="259"/>
    </row>
    <row r="5" spans="1:82" x14ac:dyDescent="0.25">
      <c r="A5" s="113">
        <v>2</v>
      </c>
      <c r="B5" s="176" t="s">
        <v>535</v>
      </c>
      <c r="C5" s="259">
        <f>IFERROR(INDEX($BD$7:$BO$40,MATCH(Ajustes!$E$4:$E$323,$BC$7:$BC$40,0),$C$2:$N$2),1)</f>
        <v>1</v>
      </c>
      <c r="D5" s="259">
        <f>IFERROR(INDEX($BD$7:$BO$40,MATCH(Ajustes!$E$4:$E$323,$BC$7:$BC$40,0),$C$2:$N$2),1)</f>
        <v>1</v>
      </c>
      <c r="E5" s="259">
        <f>IFERROR(INDEX($BD$7:$BO$40,MATCH(Ajustes!$E$4:$E$323,$BC$7:$BC$40,0),$C$2:$N$2),1)</f>
        <v>1</v>
      </c>
      <c r="F5" s="259">
        <f>IFERROR(INDEX($BD$7:$BO$40,MATCH(Ajustes!$E$4:$E$323,$BC$7:$BC$40,0),$C$2:$N$2),1)</f>
        <v>1</v>
      </c>
      <c r="G5" s="259">
        <f>IFERROR(INDEX($BD$7:$BO$40,MATCH(Ajustes!$E$4:$E$323,$BC$7:$BC$40,0),$C$2:$N$2),1)</f>
        <v>1</v>
      </c>
      <c r="H5" s="259">
        <f>IFERROR(INDEX($BD$7:$BO$40,MATCH(Ajustes!$E$4:$E$323,$BC$7:$BC$40,0),$C$2:$N$2),1)</f>
        <v>1</v>
      </c>
      <c r="I5" s="259">
        <f>IFERROR(INDEX($BD$7:$BO$40,MATCH(Ajustes!$E$4:$E$323,$BC$7:$BC$40,0),$C$2:$N$2),1)</f>
        <v>1</v>
      </c>
      <c r="J5" s="259">
        <f>IFERROR(INDEX($BD$7:$BO$40,MATCH(Ajustes!$E$4:$E$323,$BC$7:$BC$40,0),$C$2:$N$2),1)</f>
        <v>1</v>
      </c>
      <c r="K5" s="259">
        <f>IFERROR(INDEX($BD$7:$BO$40,MATCH(Ajustes!$E$4:$E$323,$BC$7:$BC$40,0),$C$2:$N$2),1)</f>
        <v>1</v>
      </c>
      <c r="L5" s="259">
        <f>IFERROR(INDEX($BD$7:$BO$40,MATCH(Ajustes!$E$4:$E$323,$BC$7:$BC$40,0),$C$2:$N$2),1)</f>
        <v>1</v>
      </c>
      <c r="M5" s="259">
        <f>IFERROR(INDEX($BD$7:$BO$40,MATCH(Ajustes!$E$4:$E$323,$BC$7:$BC$40,0),$C$2:$N$2),1)</f>
        <v>1</v>
      </c>
      <c r="N5" s="259">
        <f>IFERROR(INDEX($BD$7:$BO$40,MATCH(Ajustes!$E$4:$E$323,$BC$7:$BC$40,0),$C$2:$N$2),1)</f>
        <v>1</v>
      </c>
      <c r="O5">
        <f>C5*Ajustes!AM5</f>
        <v>248</v>
      </c>
      <c r="P5">
        <f>D5*Ajustes!AN5</f>
        <v>225</v>
      </c>
      <c r="Q5">
        <f>E5*Ajustes!AO5</f>
        <v>200</v>
      </c>
      <c r="R5">
        <f>F5*Ajustes!AP5</f>
        <v>137</v>
      </c>
      <c r="S5">
        <f>G5*Ajustes!AQ5</f>
        <v>103</v>
      </c>
      <c r="T5">
        <f>H5*Ajustes!AR5</f>
        <v>87</v>
      </c>
      <c r="U5">
        <f>I5*Ajustes!AS5</f>
        <v>73</v>
      </c>
      <c r="V5">
        <f>J5*Ajustes!AT5</f>
        <v>63</v>
      </c>
      <c r="W5">
        <f>K5*Ajustes!AU5</f>
        <v>66</v>
      </c>
      <c r="X5">
        <f>L5*Ajustes!AV5</f>
        <v>77</v>
      </c>
      <c r="Y5">
        <f>M5*Ajustes!AW5</f>
        <v>110</v>
      </c>
      <c r="Z5">
        <f>N5*Ajustes!AX5</f>
        <v>180</v>
      </c>
      <c r="AA5" s="259">
        <f>IF(AND(NOT(_incrementaisPassadas),
      OR(
       AND(_semanaAtual&gt;Prevs!D$6,_tipo="Semanal"),
       AND(_mes&gt;AA$2,_tipo="Mensal")
      )), 0,IF(Ajustes!$G5&gt;0,INDEX($AA$4:$AL$323,Ajustes!$G5,O$2),0)+IF(Ajustes!$H5&gt;0,INDEX($AA$4:$AL$323,Ajustes!$H5,O$2),0)+IF(Ajustes!$I5&gt;0,INDEX($AA$4:$AL$323,Ajustes!$I5,O$2),0)+IF(Ajustes!$J5&gt;0,INDEX($AA$4:$AL$323,Ajustes!$J5,O$2),0)+IF(Ajustes!$K5&gt;0,INDEX($AA$4:$AL$323,Ajustes!$K5,O$2),0)+IF(Ajustes!$L5&gt;0,INDEX($AA$4:$AL$323,Ajustes!$L5,O$2),0))+O5</f>
        <v>248</v>
      </c>
      <c r="AB5" s="259">
        <f>IF(AND(NOT(_incrementaisPassadas),
      OR(
       AND(_semanaAtual&gt;Prevs!E$6,_tipo="Semanal"),
       AND(_mes&gt;AB$2,_tipo="Mensal")
      )), 0,IF(Ajustes!$G5&gt;0,INDEX($AA$4:$AL$323,Ajustes!$G5,P$2),0)+IF(Ajustes!$H5&gt;0,INDEX($AA$4:$AL$323,Ajustes!$H5,P$2),0)+IF(Ajustes!$I5&gt;0,INDEX($AA$4:$AL$323,Ajustes!$I5,P$2),0)+IF(Ajustes!$J5&gt;0,INDEX($AA$4:$AL$323,Ajustes!$J5,P$2),0)+IF(Ajustes!$K5&gt;0,INDEX($AA$4:$AL$323,Ajustes!$K5,P$2),0)+IF(Ajustes!$L5&gt;0,INDEX($AA$4:$AL$323,Ajustes!$L5,P$2),0))+P5</f>
        <v>225</v>
      </c>
      <c r="AC5" s="259">
        <f>IF(AND(NOT(_incrementaisPassadas),
      OR(
       AND(_semanaAtual&gt;Prevs!F$6,_tipo="Semanal"),
       AND(_mes&gt;AC$2,_tipo="Mensal")
      )), 0,IF(Ajustes!$G5&gt;0,INDEX($AA$4:$AL$323,Ajustes!$G5,Q$2),0)+IF(Ajustes!$H5&gt;0,INDEX($AA$4:$AL$323,Ajustes!$H5,Q$2),0)+IF(Ajustes!$I5&gt;0,INDEX($AA$4:$AL$323,Ajustes!$I5,Q$2),0)+IF(Ajustes!$J5&gt;0,INDEX($AA$4:$AL$323,Ajustes!$J5,Q$2),0)+IF(Ajustes!$K5&gt;0,INDEX($AA$4:$AL$323,Ajustes!$K5,Q$2),0)+IF(Ajustes!$L5&gt;0,INDEX($AA$4:$AL$323,Ajustes!$L5,Q$2),0))+Q5</f>
        <v>200</v>
      </c>
      <c r="AD5" s="259">
        <f>IF(AND(NOT(_incrementaisPassadas),
      OR(
       AND(_semanaAtual&gt;Prevs!G$6,_tipo="Semanal"),
       AND(_mes&gt;AD$2,_tipo="Mensal")
      )), 0,IF(Ajustes!$G5&gt;0,INDEX($AA$4:$AL$323,Ajustes!$G5,R$2),0)+IF(Ajustes!$H5&gt;0,INDEX($AA$4:$AL$323,Ajustes!$H5,R$2),0)+IF(Ajustes!$I5&gt;0,INDEX($AA$4:$AL$323,Ajustes!$I5,R$2),0)+IF(Ajustes!$J5&gt;0,INDEX($AA$4:$AL$323,Ajustes!$J5,R$2),0)+IF(Ajustes!$K5&gt;0,INDEX($AA$4:$AL$323,Ajustes!$K5,R$2),0)+IF(Ajustes!$L5&gt;0,INDEX($AA$4:$AL$323,Ajustes!$L5,R$2),0))+R5</f>
        <v>137</v>
      </c>
      <c r="AE5" s="259">
        <f>IF(AND(NOT(_incrementaisPassadas),
      OR(
       AND(_semanaAtual&gt;Prevs!H$6,_tipo="Semanal"),
       AND(_mes&gt;AE$2,_tipo="Mensal")
      )), 0,IF(Ajustes!$G5&gt;0,INDEX($AA$4:$AL$323,Ajustes!$G5,S$2),0)+IF(Ajustes!$H5&gt;0,INDEX($AA$4:$AL$323,Ajustes!$H5,S$2),0)+IF(Ajustes!$I5&gt;0,INDEX($AA$4:$AL$323,Ajustes!$I5,S$2),0)+IF(Ajustes!$J5&gt;0,INDEX($AA$4:$AL$323,Ajustes!$J5,S$2),0)+IF(Ajustes!$K5&gt;0,INDEX($AA$4:$AL$323,Ajustes!$K5,S$2),0)+IF(Ajustes!$L5&gt;0,INDEX($AA$4:$AL$323,Ajustes!$L5,S$2),0))+S5</f>
        <v>103</v>
      </c>
      <c r="AF5" s="259">
        <f>IF(AND(NOT(_incrementaisPassadas),
      OR(
       AND(_semanaAtual&gt;Prevs!I$6,_tipo="Semanal"),
       AND(_mes&gt;AF$2,_tipo="Mensal")
      )), 0,IF(Ajustes!$G5&gt;0,INDEX($AA$4:$AL$323,Ajustes!$G5,T$2),0)+IF(Ajustes!$H5&gt;0,INDEX($AA$4:$AL$323,Ajustes!$H5,T$2),0)+IF(Ajustes!$I5&gt;0,INDEX($AA$4:$AL$323,Ajustes!$I5,T$2),0)+IF(Ajustes!$J5&gt;0,INDEX($AA$4:$AL$323,Ajustes!$J5,T$2),0)+IF(Ajustes!$K5&gt;0,INDEX($AA$4:$AL$323,Ajustes!$K5,T$2),0)+IF(Ajustes!$L5&gt;0,INDEX($AA$4:$AL$323,Ajustes!$L5,T$2),0))+T5</f>
        <v>87</v>
      </c>
      <c r="AG5" s="259">
        <f>IF(AND(NOT(_incrementaisPassadas),
      OR(
       AND(_semanaAtual&gt;Prevs!J$6,_tipo="Semanal"),
       AND(_mes&gt;AG$2,_tipo="Mensal")
      )), 0,IF(Ajustes!$G5&gt;0,INDEX($AA$4:$AL$323,Ajustes!$G5,U$2),0)+IF(Ajustes!$H5&gt;0,INDEX($AA$4:$AL$323,Ajustes!$H5,U$2),0)+IF(Ajustes!$I5&gt;0,INDEX($AA$4:$AL$323,Ajustes!$I5,U$2),0)+IF(Ajustes!$J5&gt;0,INDEX($AA$4:$AL$323,Ajustes!$J5,U$2),0)+IF(Ajustes!$K5&gt;0,INDEX($AA$4:$AL$323,Ajustes!$K5,U$2),0)+IF(Ajustes!$L5&gt;0,INDEX($AA$4:$AL$323,Ajustes!$L5,U$2),0))+U5</f>
        <v>73</v>
      </c>
      <c r="AH5" s="259">
        <f>IF(AND(NOT(_incrementaisPassadas),
      OR(
       AND(_semanaAtual&gt;Prevs!K$6,_tipo="Semanal"),
       AND(_mes&gt;AH$2,_tipo="Mensal")
      )), 0,IF(Ajustes!$G5&gt;0,INDEX($AA$4:$AL$323,Ajustes!$G5,V$2),0)+IF(Ajustes!$H5&gt;0,INDEX($AA$4:$AL$323,Ajustes!$H5,V$2),0)+IF(Ajustes!$I5&gt;0,INDEX($AA$4:$AL$323,Ajustes!$I5,V$2),0)+IF(Ajustes!$J5&gt;0,INDEX($AA$4:$AL$323,Ajustes!$J5,V$2),0)+IF(Ajustes!$K5&gt;0,INDEX($AA$4:$AL$323,Ajustes!$K5,V$2),0)+IF(Ajustes!$L5&gt;0,INDEX($AA$4:$AL$323,Ajustes!$L5,V$2),0))+V5</f>
        <v>63</v>
      </c>
      <c r="AI5" s="259">
        <f>IF(AND(NOT(_incrementaisPassadas),
      OR(
       AND(_semanaAtual&gt;Prevs!L$6,_tipo="Semanal"),
       AND(_mes&gt;AI$2,_tipo="Mensal")
      )), 0,IF(Ajustes!$G5&gt;0,INDEX($AA$4:$AL$323,Ajustes!$G5,W$2),0)+IF(Ajustes!$H5&gt;0,INDEX($AA$4:$AL$323,Ajustes!$H5,W$2),0)+IF(Ajustes!$I5&gt;0,INDEX($AA$4:$AL$323,Ajustes!$I5,W$2),0)+IF(Ajustes!$J5&gt;0,INDEX($AA$4:$AL$323,Ajustes!$J5,W$2),0)+IF(Ajustes!$K5&gt;0,INDEX($AA$4:$AL$323,Ajustes!$K5,W$2),0)+IF(Ajustes!$L5&gt;0,INDEX($AA$4:$AL$323,Ajustes!$L5,W$2),0))+W5</f>
        <v>66</v>
      </c>
      <c r="AJ5" s="259">
        <f>IF(AND(NOT(_incrementaisPassadas),
      OR(
       AND(_semanaAtual&gt;Prevs!M$6,_tipo="Semanal"),
       AND(_mes&gt;AJ$2,_tipo="Mensal")
      )), 0,IF(Ajustes!$G5&gt;0,INDEX($AA$4:$AL$323,Ajustes!$G5,X$2),0)+IF(Ajustes!$H5&gt;0,INDEX($AA$4:$AL$323,Ajustes!$H5,X$2),0)+IF(Ajustes!$I5&gt;0,INDEX($AA$4:$AL$323,Ajustes!$I5,X$2),0)+IF(Ajustes!$J5&gt;0,INDEX($AA$4:$AL$323,Ajustes!$J5,X$2),0)+IF(Ajustes!$K5&gt;0,INDEX($AA$4:$AL$323,Ajustes!$K5,X$2),0)+IF(Ajustes!$L5&gt;0,INDEX($AA$4:$AL$323,Ajustes!$L5,X$2),0))+X5</f>
        <v>77</v>
      </c>
      <c r="AK5" s="259">
        <f>IF(AND(NOT(_incrementaisPassadas),
      OR(
       AND(_semanaAtual&gt;Prevs!N$6,_tipo="Semanal"),
       AND(_mes&gt;AK$2,_tipo="Mensal")
      )), 0,IF(Ajustes!$G5&gt;0,INDEX($AA$4:$AL$323,Ajustes!$G5,Y$2),0)+IF(Ajustes!$H5&gt;0,INDEX($AA$4:$AL$323,Ajustes!$H5,Y$2),0)+IF(Ajustes!$I5&gt;0,INDEX($AA$4:$AL$323,Ajustes!$I5,Y$2),0)+IF(Ajustes!$J5&gt;0,INDEX($AA$4:$AL$323,Ajustes!$J5,Y$2),0)+IF(Ajustes!$K5&gt;0,INDEX($AA$4:$AL$323,Ajustes!$K5,Y$2),0)+IF(Ajustes!$L5&gt;0,INDEX($AA$4:$AL$323,Ajustes!$L5,Y$2),0))+Y5</f>
        <v>110</v>
      </c>
      <c r="AL5" s="259">
        <f>IF(AND(NOT(_incrementaisPassadas),
      OR(
       AND(_semanaAtual&gt;Prevs!O$6,_tipo="Semanal"),
       AND(_mes&gt;AL$2,_tipo="Mensal")
      )), 0,IF(Ajustes!$G5&gt;0,INDEX($AA$4:$AL$323,Ajustes!$G5,Z$2),0)+IF(Ajustes!$H5&gt;0,INDEX($AA$4:$AL$323,Ajustes!$H5,Z$2),0)+IF(Ajustes!$I5&gt;0,INDEX($AA$4:$AL$323,Ajustes!$I5,Z$2),0)+IF(Ajustes!$J5&gt;0,INDEX($AA$4:$AL$323,Ajustes!$J5,Z$2),0)+IF(Ajustes!$K5&gt;0,INDEX($AA$4:$AL$323,Ajustes!$K5,Z$2),0)+IF(Ajustes!$L5&gt;0,INDEX($AA$4:$AL$323,Ajustes!$L5,Z$2),0))+Z5</f>
        <v>180</v>
      </c>
      <c r="AM5" s="113">
        <f t="shared" ref="AM5:AM39" si="25">AA5</f>
        <v>248</v>
      </c>
      <c r="AN5" s="113">
        <f t="shared" si="1"/>
        <v>225</v>
      </c>
      <c r="AO5" s="113">
        <f t="shared" si="1"/>
        <v>200</v>
      </c>
      <c r="AP5" s="113">
        <f t="shared" si="1"/>
        <v>137</v>
      </c>
      <c r="AQ5" s="113">
        <f t="shared" si="1"/>
        <v>103</v>
      </c>
      <c r="AR5" s="113">
        <f t="shared" si="1"/>
        <v>87</v>
      </c>
      <c r="AS5" s="113">
        <f t="shared" si="1"/>
        <v>73</v>
      </c>
      <c r="AT5" s="113">
        <f t="shared" si="1"/>
        <v>63</v>
      </c>
      <c r="AU5" s="113">
        <f t="shared" si="1"/>
        <v>66</v>
      </c>
      <c r="AV5" s="113">
        <f t="shared" si="1"/>
        <v>77</v>
      </c>
      <c r="AW5" s="113">
        <f t="shared" si="1"/>
        <v>110</v>
      </c>
      <c r="AX5" s="113">
        <f t="shared" si="1"/>
        <v>180</v>
      </c>
      <c r="AY5" s="259"/>
      <c r="BC5" s="122" t="s">
        <v>500</v>
      </c>
      <c r="BQ5" s="259">
        <f t="shared" si="12"/>
        <v>28</v>
      </c>
      <c r="BR5" s="398">
        <f t="shared" si="13"/>
        <v>248</v>
      </c>
      <c r="BS5" s="398">
        <f t="shared" si="14"/>
        <v>225</v>
      </c>
      <c r="BT5" s="398">
        <f t="shared" si="15"/>
        <v>200</v>
      </c>
      <c r="BU5" s="398">
        <f t="shared" si="16"/>
        <v>137</v>
      </c>
      <c r="BV5" s="398">
        <f t="shared" si="17"/>
        <v>103</v>
      </c>
      <c r="BW5" s="398">
        <f t="shared" si="18"/>
        <v>87</v>
      </c>
      <c r="BX5" s="398">
        <f t="shared" si="19"/>
        <v>73</v>
      </c>
      <c r="BY5" s="398">
        <f t="shared" si="20"/>
        <v>63</v>
      </c>
      <c r="BZ5" s="398">
        <f t="shared" si="21"/>
        <v>66</v>
      </c>
      <c r="CA5" s="398">
        <f t="shared" si="22"/>
        <v>77</v>
      </c>
      <c r="CB5" s="398">
        <f t="shared" si="23"/>
        <v>110</v>
      </c>
      <c r="CC5" s="398">
        <f t="shared" si="24"/>
        <v>180</v>
      </c>
      <c r="CD5" s="259"/>
    </row>
    <row r="6" spans="1:82" ht="15.75" thickBot="1" x14ac:dyDescent="0.3">
      <c r="A6" s="113">
        <v>3</v>
      </c>
      <c r="B6" s="176"/>
      <c r="C6" s="259">
        <f>IFERROR(INDEX($BD$7:$BO$40,MATCH(Ajustes!$E$4:$E$323,$BC$7:$BC$40,0),$C$2:$N$2),1)</f>
        <v>1</v>
      </c>
      <c r="D6" s="259">
        <f>IFERROR(INDEX($BD$7:$BO$40,MATCH(Ajustes!$E$4:$E$323,$BC$7:$BC$40,0),$C$2:$N$2),1)</f>
        <v>1</v>
      </c>
      <c r="E6" s="259">
        <f>IFERROR(INDEX($BD$7:$BO$40,MATCH(Ajustes!$E$4:$E$323,$BC$7:$BC$40,0),$C$2:$N$2),1)</f>
        <v>1</v>
      </c>
      <c r="F6" s="259">
        <f>IFERROR(INDEX($BD$7:$BO$40,MATCH(Ajustes!$E$4:$E$323,$BC$7:$BC$40,0),$C$2:$N$2),1)</f>
        <v>1</v>
      </c>
      <c r="G6" s="259">
        <f>IFERROR(INDEX($BD$7:$BO$40,MATCH(Ajustes!$E$4:$E$323,$BC$7:$BC$40,0),$C$2:$N$2),1)</f>
        <v>1</v>
      </c>
      <c r="H6" s="259">
        <f>IFERROR(INDEX($BD$7:$BO$40,MATCH(Ajustes!$E$4:$E$323,$BC$7:$BC$40,0),$C$2:$N$2),1)</f>
        <v>1</v>
      </c>
      <c r="I6" s="259">
        <f>IFERROR(INDEX($BD$7:$BO$40,MATCH(Ajustes!$E$4:$E$323,$BC$7:$BC$40,0),$C$2:$N$2),1)</f>
        <v>1</v>
      </c>
      <c r="J6" s="259">
        <f>IFERROR(INDEX($BD$7:$BO$40,MATCH(Ajustes!$E$4:$E$323,$BC$7:$BC$40,0),$C$2:$N$2),1)</f>
        <v>1</v>
      </c>
      <c r="K6" s="259">
        <f>IFERROR(INDEX($BD$7:$BO$40,MATCH(Ajustes!$E$4:$E$323,$BC$7:$BC$40,0),$C$2:$N$2),1)</f>
        <v>1</v>
      </c>
      <c r="L6" s="259">
        <f>IFERROR(INDEX($BD$7:$BO$40,MATCH(Ajustes!$E$4:$E$323,$BC$7:$BC$40,0),$C$2:$N$2),1)</f>
        <v>1</v>
      </c>
      <c r="M6" s="259">
        <f>IFERROR(INDEX($BD$7:$BO$40,MATCH(Ajustes!$E$4:$E$323,$BC$7:$BC$40,0),$C$2:$N$2),1)</f>
        <v>1</v>
      </c>
      <c r="N6" s="259">
        <f>IFERROR(INDEX($BD$7:$BO$40,MATCH(Ajustes!$E$4:$E$323,$BC$7:$BC$40,0),$C$2:$N$2),1)</f>
        <v>1</v>
      </c>
      <c r="O6">
        <f>C6*Ajustes!AM6</f>
        <v>0</v>
      </c>
      <c r="P6">
        <f>D6*Ajustes!AN6</f>
        <v>0</v>
      </c>
      <c r="Q6">
        <f>E6*Ajustes!AO6</f>
        <v>0</v>
      </c>
      <c r="R6">
        <f>F6*Ajustes!AP6</f>
        <v>0</v>
      </c>
      <c r="S6">
        <f>G6*Ajustes!AQ6</f>
        <v>0</v>
      </c>
      <c r="T6">
        <f>H6*Ajustes!AR6</f>
        <v>0</v>
      </c>
      <c r="U6">
        <f>I6*Ajustes!AS6</f>
        <v>0</v>
      </c>
      <c r="V6">
        <f>J6*Ajustes!AT6</f>
        <v>0</v>
      </c>
      <c r="W6">
        <f>K6*Ajustes!AU6</f>
        <v>0</v>
      </c>
      <c r="X6">
        <f>L6*Ajustes!AV6</f>
        <v>0</v>
      </c>
      <c r="Y6">
        <f>M6*Ajustes!AW6</f>
        <v>0</v>
      </c>
      <c r="Z6">
        <f>N6*Ajustes!AX6</f>
        <v>0</v>
      </c>
      <c r="AA6" s="259">
        <f>IF(AND(NOT(_incrementaisPassadas),
      OR(
       AND(_semanaAtual&gt;Prevs!D$6,_tipo="Semanal"),
       AND(_mes&gt;AA$2,_tipo="Mensal")
      )), 0,IF(Ajustes!$G6&gt;0,INDEX($AA$4:$AL$323,Ajustes!$G6,O$2),0)+IF(Ajustes!$H6&gt;0,INDEX($AA$4:$AL$323,Ajustes!$H6,O$2),0)+IF(Ajustes!$I6&gt;0,INDEX($AA$4:$AL$323,Ajustes!$I6,O$2),0)+IF(Ajustes!$J6&gt;0,INDEX($AA$4:$AL$323,Ajustes!$J6,O$2),0)+IF(Ajustes!$K6&gt;0,INDEX($AA$4:$AL$323,Ajustes!$K6,O$2),0)+IF(Ajustes!$L6&gt;0,INDEX($AA$4:$AL$323,Ajustes!$L6,O$2),0))+O6</f>
        <v>0</v>
      </c>
      <c r="AB6" s="259">
        <f>IF(AND(NOT(_incrementaisPassadas),
      OR(
       AND(_semanaAtual&gt;Prevs!E$6,_tipo="Semanal"),
       AND(_mes&gt;AB$2,_tipo="Mensal")
      )), 0,IF(Ajustes!$G6&gt;0,INDEX($AA$4:$AL$323,Ajustes!$G6,P$2),0)+IF(Ajustes!$H6&gt;0,INDEX($AA$4:$AL$323,Ajustes!$H6,P$2),0)+IF(Ajustes!$I6&gt;0,INDEX($AA$4:$AL$323,Ajustes!$I6,P$2),0)+IF(Ajustes!$J6&gt;0,INDEX($AA$4:$AL$323,Ajustes!$J6,P$2),0)+IF(Ajustes!$K6&gt;0,INDEX($AA$4:$AL$323,Ajustes!$K6,P$2),0)+IF(Ajustes!$L6&gt;0,INDEX($AA$4:$AL$323,Ajustes!$L6,P$2),0))+P6</f>
        <v>0</v>
      </c>
      <c r="AC6" s="259">
        <f>IF(AND(NOT(_incrementaisPassadas),
      OR(
       AND(_semanaAtual&gt;Prevs!F$6,_tipo="Semanal"),
       AND(_mes&gt;AC$2,_tipo="Mensal")
      )), 0,IF(Ajustes!$G6&gt;0,INDEX($AA$4:$AL$323,Ajustes!$G6,Q$2),0)+IF(Ajustes!$H6&gt;0,INDEX($AA$4:$AL$323,Ajustes!$H6,Q$2),0)+IF(Ajustes!$I6&gt;0,INDEX($AA$4:$AL$323,Ajustes!$I6,Q$2),0)+IF(Ajustes!$J6&gt;0,INDEX($AA$4:$AL$323,Ajustes!$J6,Q$2),0)+IF(Ajustes!$K6&gt;0,INDEX($AA$4:$AL$323,Ajustes!$K6,Q$2),0)+IF(Ajustes!$L6&gt;0,INDEX($AA$4:$AL$323,Ajustes!$L6,Q$2),0))+Q6</f>
        <v>0</v>
      </c>
      <c r="AD6" s="259">
        <f>IF(AND(NOT(_incrementaisPassadas),
      OR(
       AND(_semanaAtual&gt;Prevs!G$6,_tipo="Semanal"),
       AND(_mes&gt;AD$2,_tipo="Mensal")
      )), 0,IF(Ajustes!$G6&gt;0,INDEX($AA$4:$AL$323,Ajustes!$G6,R$2),0)+IF(Ajustes!$H6&gt;0,INDEX($AA$4:$AL$323,Ajustes!$H6,R$2),0)+IF(Ajustes!$I6&gt;0,INDEX($AA$4:$AL$323,Ajustes!$I6,R$2),0)+IF(Ajustes!$J6&gt;0,INDEX($AA$4:$AL$323,Ajustes!$J6,R$2),0)+IF(Ajustes!$K6&gt;0,INDEX($AA$4:$AL$323,Ajustes!$K6,R$2),0)+IF(Ajustes!$L6&gt;0,INDEX($AA$4:$AL$323,Ajustes!$L6,R$2),0))+R6</f>
        <v>0</v>
      </c>
      <c r="AE6" s="259">
        <f>IF(AND(NOT(_incrementaisPassadas),
      OR(
       AND(_semanaAtual&gt;Prevs!H$6,_tipo="Semanal"),
       AND(_mes&gt;AE$2,_tipo="Mensal")
      )), 0,IF(Ajustes!$G6&gt;0,INDEX($AA$4:$AL$323,Ajustes!$G6,S$2),0)+IF(Ajustes!$H6&gt;0,INDEX($AA$4:$AL$323,Ajustes!$H6,S$2),0)+IF(Ajustes!$I6&gt;0,INDEX($AA$4:$AL$323,Ajustes!$I6,S$2),0)+IF(Ajustes!$J6&gt;0,INDEX($AA$4:$AL$323,Ajustes!$J6,S$2),0)+IF(Ajustes!$K6&gt;0,INDEX($AA$4:$AL$323,Ajustes!$K6,S$2),0)+IF(Ajustes!$L6&gt;0,INDEX($AA$4:$AL$323,Ajustes!$L6,S$2),0))+S6</f>
        <v>0</v>
      </c>
      <c r="AF6" s="259">
        <f>IF(AND(NOT(_incrementaisPassadas),
      OR(
       AND(_semanaAtual&gt;Prevs!I$6,_tipo="Semanal"),
       AND(_mes&gt;AF$2,_tipo="Mensal")
      )), 0,IF(Ajustes!$G6&gt;0,INDEX($AA$4:$AL$323,Ajustes!$G6,T$2),0)+IF(Ajustes!$H6&gt;0,INDEX($AA$4:$AL$323,Ajustes!$H6,T$2),0)+IF(Ajustes!$I6&gt;0,INDEX($AA$4:$AL$323,Ajustes!$I6,T$2),0)+IF(Ajustes!$J6&gt;0,INDEX($AA$4:$AL$323,Ajustes!$J6,T$2),0)+IF(Ajustes!$K6&gt;0,INDEX($AA$4:$AL$323,Ajustes!$K6,T$2),0)+IF(Ajustes!$L6&gt;0,INDEX($AA$4:$AL$323,Ajustes!$L6,T$2),0))+T6</f>
        <v>0</v>
      </c>
      <c r="AG6" s="259">
        <f>IF(AND(NOT(_incrementaisPassadas),
      OR(
       AND(_semanaAtual&gt;Prevs!J$6,_tipo="Semanal"),
       AND(_mes&gt;AG$2,_tipo="Mensal")
      )), 0,IF(Ajustes!$G6&gt;0,INDEX($AA$4:$AL$323,Ajustes!$G6,U$2),0)+IF(Ajustes!$H6&gt;0,INDEX($AA$4:$AL$323,Ajustes!$H6,U$2),0)+IF(Ajustes!$I6&gt;0,INDEX($AA$4:$AL$323,Ajustes!$I6,U$2),0)+IF(Ajustes!$J6&gt;0,INDEX($AA$4:$AL$323,Ajustes!$J6,U$2),0)+IF(Ajustes!$K6&gt;0,INDEX($AA$4:$AL$323,Ajustes!$K6,U$2),0)+IF(Ajustes!$L6&gt;0,INDEX($AA$4:$AL$323,Ajustes!$L6,U$2),0))+U6</f>
        <v>0</v>
      </c>
      <c r="AH6" s="259">
        <f>IF(AND(NOT(_incrementaisPassadas),
      OR(
       AND(_semanaAtual&gt;Prevs!K$6,_tipo="Semanal"),
       AND(_mes&gt;AH$2,_tipo="Mensal")
      )), 0,IF(Ajustes!$G6&gt;0,INDEX($AA$4:$AL$323,Ajustes!$G6,V$2),0)+IF(Ajustes!$H6&gt;0,INDEX($AA$4:$AL$323,Ajustes!$H6,V$2),0)+IF(Ajustes!$I6&gt;0,INDEX($AA$4:$AL$323,Ajustes!$I6,V$2),0)+IF(Ajustes!$J6&gt;0,INDEX($AA$4:$AL$323,Ajustes!$J6,V$2),0)+IF(Ajustes!$K6&gt;0,INDEX($AA$4:$AL$323,Ajustes!$K6,V$2),0)+IF(Ajustes!$L6&gt;0,INDEX($AA$4:$AL$323,Ajustes!$L6,V$2),0))+V6</f>
        <v>0</v>
      </c>
      <c r="AI6" s="259">
        <f>IF(AND(NOT(_incrementaisPassadas),
      OR(
       AND(_semanaAtual&gt;Prevs!L$6,_tipo="Semanal"),
       AND(_mes&gt;AI$2,_tipo="Mensal")
      )), 0,IF(Ajustes!$G6&gt;0,INDEX($AA$4:$AL$323,Ajustes!$G6,W$2),0)+IF(Ajustes!$H6&gt;0,INDEX($AA$4:$AL$323,Ajustes!$H6,W$2),0)+IF(Ajustes!$I6&gt;0,INDEX($AA$4:$AL$323,Ajustes!$I6,W$2),0)+IF(Ajustes!$J6&gt;0,INDEX($AA$4:$AL$323,Ajustes!$J6,W$2),0)+IF(Ajustes!$K6&gt;0,INDEX($AA$4:$AL$323,Ajustes!$K6,W$2),0)+IF(Ajustes!$L6&gt;0,INDEX($AA$4:$AL$323,Ajustes!$L6,W$2),0))+W6</f>
        <v>0</v>
      </c>
      <c r="AJ6" s="259">
        <f>IF(AND(NOT(_incrementaisPassadas),
      OR(
       AND(_semanaAtual&gt;Prevs!M$6,_tipo="Semanal"),
       AND(_mes&gt;AJ$2,_tipo="Mensal")
      )), 0,IF(Ajustes!$G6&gt;0,INDEX($AA$4:$AL$323,Ajustes!$G6,X$2),0)+IF(Ajustes!$H6&gt;0,INDEX($AA$4:$AL$323,Ajustes!$H6,X$2),0)+IF(Ajustes!$I6&gt;0,INDEX($AA$4:$AL$323,Ajustes!$I6,X$2),0)+IF(Ajustes!$J6&gt;0,INDEX($AA$4:$AL$323,Ajustes!$J6,X$2),0)+IF(Ajustes!$K6&gt;0,INDEX($AA$4:$AL$323,Ajustes!$K6,X$2),0)+IF(Ajustes!$L6&gt;0,INDEX($AA$4:$AL$323,Ajustes!$L6,X$2),0))+X6</f>
        <v>0</v>
      </c>
      <c r="AK6" s="259">
        <f>IF(AND(NOT(_incrementaisPassadas),
      OR(
       AND(_semanaAtual&gt;Prevs!N$6,_tipo="Semanal"),
       AND(_mes&gt;AK$2,_tipo="Mensal")
      )), 0,IF(Ajustes!$G6&gt;0,INDEX($AA$4:$AL$323,Ajustes!$G6,Y$2),0)+IF(Ajustes!$H6&gt;0,INDEX($AA$4:$AL$323,Ajustes!$H6,Y$2),0)+IF(Ajustes!$I6&gt;0,INDEX($AA$4:$AL$323,Ajustes!$I6,Y$2),0)+IF(Ajustes!$J6&gt;0,INDEX($AA$4:$AL$323,Ajustes!$J6,Y$2),0)+IF(Ajustes!$K6&gt;0,INDEX($AA$4:$AL$323,Ajustes!$K6,Y$2),0)+IF(Ajustes!$L6&gt;0,INDEX($AA$4:$AL$323,Ajustes!$L6,Y$2),0))+Y6</f>
        <v>0</v>
      </c>
      <c r="AL6" s="259">
        <f>IF(AND(NOT(_incrementaisPassadas),
      OR(
       AND(_semanaAtual&gt;Prevs!O$6,_tipo="Semanal"),
       AND(_mes&gt;AL$2,_tipo="Mensal")
      )), 0,IF(Ajustes!$G6&gt;0,INDEX($AA$4:$AL$323,Ajustes!$G6,Z$2),0)+IF(Ajustes!$H6&gt;0,INDEX($AA$4:$AL$323,Ajustes!$H6,Z$2),0)+IF(Ajustes!$I6&gt;0,INDEX($AA$4:$AL$323,Ajustes!$I6,Z$2),0)+IF(Ajustes!$J6&gt;0,INDEX($AA$4:$AL$323,Ajustes!$J6,Z$2),0)+IF(Ajustes!$K6&gt;0,INDEX($AA$4:$AL$323,Ajustes!$K6,Z$2),0)+IF(Ajustes!$L6&gt;0,INDEX($AA$4:$AL$323,Ajustes!$L6,Z$2),0))+Z6</f>
        <v>0</v>
      </c>
      <c r="AM6" s="113">
        <f t="shared" si="25"/>
        <v>0</v>
      </c>
      <c r="AN6" s="113">
        <f t="shared" si="1"/>
        <v>0</v>
      </c>
      <c r="AO6" s="113">
        <f t="shared" si="1"/>
        <v>0</v>
      </c>
      <c r="AP6" s="113">
        <f t="shared" si="1"/>
        <v>0</v>
      </c>
      <c r="AQ6" s="113">
        <f t="shared" si="1"/>
        <v>0</v>
      </c>
      <c r="AR6" s="113">
        <f t="shared" si="1"/>
        <v>0</v>
      </c>
      <c r="AS6" s="113">
        <f t="shared" si="1"/>
        <v>0</v>
      </c>
      <c r="AT6" s="113">
        <f t="shared" si="1"/>
        <v>0</v>
      </c>
      <c r="AU6" s="113">
        <f t="shared" si="1"/>
        <v>0</v>
      </c>
      <c r="AV6" s="113">
        <f t="shared" si="1"/>
        <v>0</v>
      </c>
      <c r="AW6" s="113">
        <f t="shared" si="1"/>
        <v>0</v>
      </c>
      <c r="AX6" s="113">
        <f t="shared" si="1"/>
        <v>0</v>
      </c>
      <c r="AY6" s="259"/>
      <c r="BC6" s="125" t="s">
        <v>501</v>
      </c>
      <c r="BD6">
        <v>1</v>
      </c>
      <c r="BE6">
        <v>2</v>
      </c>
      <c r="BF6">
        <v>3</v>
      </c>
      <c r="BG6">
        <v>4</v>
      </c>
      <c r="BH6">
        <v>5</v>
      </c>
      <c r="BI6">
        <v>6</v>
      </c>
      <c r="BJ6">
        <v>7</v>
      </c>
      <c r="BK6">
        <v>8</v>
      </c>
      <c r="BL6">
        <v>9</v>
      </c>
      <c r="BM6">
        <v>10</v>
      </c>
      <c r="BN6">
        <v>11</v>
      </c>
      <c r="BO6">
        <v>12</v>
      </c>
      <c r="BQ6" s="259" t="e">
        <f t="shared" si="12"/>
        <v>#N/A</v>
      </c>
      <c r="BR6" s="398">
        <f t="shared" si="13"/>
        <v>0</v>
      </c>
      <c r="BS6" s="398">
        <f t="shared" si="14"/>
        <v>0</v>
      </c>
      <c r="BT6" s="398">
        <f t="shared" si="15"/>
        <v>0</v>
      </c>
      <c r="BU6" s="398">
        <f t="shared" si="16"/>
        <v>0</v>
      </c>
      <c r="BV6" s="398">
        <f t="shared" si="17"/>
        <v>0</v>
      </c>
      <c r="BW6" s="398">
        <f t="shared" si="18"/>
        <v>0</v>
      </c>
      <c r="BX6" s="398">
        <f t="shared" si="19"/>
        <v>0</v>
      </c>
      <c r="BY6" s="398">
        <f t="shared" si="20"/>
        <v>0</v>
      </c>
      <c r="BZ6" s="398">
        <f t="shared" si="21"/>
        <v>0</v>
      </c>
      <c r="CA6" s="398">
        <f t="shared" si="22"/>
        <v>0</v>
      </c>
      <c r="CB6" s="398">
        <f t="shared" si="23"/>
        <v>0</v>
      </c>
      <c r="CC6" s="398">
        <f t="shared" si="24"/>
        <v>0</v>
      </c>
      <c r="CD6" s="259"/>
    </row>
    <row r="7" spans="1:82" x14ac:dyDescent="0.25">
      <c r="A7" s="113">
        <v>4</v>
      </c>
      <c r="B7" s="176"/>
      <c r="C7" s="259">
        <f>IFERROR(INDEX($BD$7:$BO$40,MATCH(Ajustes!$E$4:$E$323,$BC$7:$BC$40,0),$C$2:$N$2),1)</f>
        <v>1</v>
      </c>
      <c r="D7" s="259">
        <f>IFERROR(INDEX($BD$7:$BO$40,MATCH(Ajustes!$E$4:$E$323,$BC$7:$BC$40,0),$C$2:$N$2),1)</f>
        <v>1</v>
      </c>
      <c r="E7" s="259">
        <f>IFERROR(INDEX($BD$7:$BO$40,MATCH(Ajustes!$E$4:$E$323,$BC$7:$BC$40,0),$C$2:$N$2),1)</f>
        <v>1</v>
      </c>
      <c r="F7" s="259">
        <f>IFERROR(INDEX($BD$7:$BO$40,MATCH(Ajustes!$E$4:$E$323,$BC$7:$BC$40,0),$C$2:$N$2),1)</f>
        <v>1</v>
      </c>
      <c r="G7" s="259">
        <f>IFERROR(INDEX($BD$7:$BO$40,MATCH(Ajustes!$E$4:$E$323,$BC$7:$BC$40,0),$C$2:$N$2),1)</f>
        <v>1</v>
      </c>
      <c r="H7" s="259">
        <f>IFERROR(INDEX($BD$7:$BO$40,MATCH(Ajustes!$E$4:$E$323,$BC$7:$BC$40,0),$C$2:$N$2),1)</f>
        <v>1</v>
      </c>
      <c r="I7" s="259">
        <f>IFERROR(INDEX($BD$7:$BO$40,MATCH(Ajustes!$E$4:$E$323,$BC$7:$BC$40,0),$C$2:$N$2),1)</f>
        <v>1</v>
      </c>
      <c r="J7" s="259">
        <f>IFERROR(INDEX($BD$7:$BO$40,MATCH(Ajustes!$E$4:$E$323,$BC$7:$BC$40,0),$C$2:$N$2),1)</f>
        <v>1</v>
      </c>
      <c r="K7" s="259">
        <f>IFERROR(INDEX($BD$7:$BO$40,MATCH(Ajustes!$E$4:$E$323,$BC$7:$BC$40,0),$C$2:$N$2),1)</f>
        <v>1</v>
      </c>
      <c r="L7" s="259">
        <f>IFERROR(INDEX($BD$7:$BO$40,MATCH(Ajustes!$E$4:$E$323,$BC$7:$BC$40,0),$C$2:$N$2),1)</f>
        <v>1</v>
      </c>
      <c r="M7" s="259">
        <f>IFERROR(INDEX($BD$7:$BO$40,MATCH(Ajustes!$E$4:$E$323,$BC$7:$BC$40,0),$C$2:$N$2),1)</f>
        <v>1</v>
      </c>
      <c r="N7" s="259">
        <f>IFERROR(INDEX($BD$7:$BO$40,MATCH(Ajustes!$E$4:$E$323,$BC$7:$BC$40,0),$C$2:$N$2),1)</f>
        <v>1</v>
      </c>
      <c r="O7">
        <f>C7*Ajustes!AM7</f>
        <v>0</v>
      </c>
      <c r="P7">
        <f>D7*Ajustes!AN7</f>
        <v>0</v>
      </c>
      <c r="Q7">
        <f>E7*Ajustes!AO7</f>
        <v>0</v>
      </c>
      <c r="R7">
        <f>F7*Ajustes!AP7</f>
        <v>0</v>
      </c>
      <c r="S7">
        <f>G7*Ajustes!AQ7</f>
        <v>0</v>
      </c>
      <c r="T7">
        <f>H7*Ajustes!AR7</f>
        <v>0</v>
      </c>
      <c r="U7">
        <f>I7*Ajustes!AS7</f>
        <v>0</v>
      </c>
      <c r="V7">
        <f>J7*Ajustes!AT7</f>
        <v>0</v>
      </c>
      <c r="W7">
        <f>K7*Ajustes!AU7</f>
        <v>0</v>
      </c>
      <c r="X7">
        <f>L7*Ajustes!AV7</f>
        <v>0</v>
      </c>
      <c r="Y7">
        <f>M7*Ajustes!AW7</f>
        <v>0</v>
      </c>
      <c r="Z7">
        <f>N7*Ajustes!AX7</f>
        <v>0</v>
      </c>
      <c r="AA7" s="259">
        <f>IF(AND(NOT(_incrementaisPassadas),
      OR(
       AND(_semanaAtual&gt;Prevs!D$6,_tipo="Semanal"),
       AND(_mes&gt;AA$2,_tipo="Mensal")
      )), 0,IF(Ajustes!$G7&gt;0,INDEX($AA$4:$AL$323,Ajustes!$G7,O$2),0)+IF(Ajustes!$H7&gt;0,INDEX($AA$4:$AL$323,Ajustes!$H7,O$2),0)+IF(Ajustes!$I7&gt;0,INDEX($AA$4:$AL$323,Ajustes!$I7,O$2),0)+IF(Ajustes!$J7&gt;0,INDEX($AA$4:$AL$323,Ajustes!$J7,O$2),0)+IF(Ajustes!$K7&gt;0,INDEX($AA$4:$AL$323,Ajustes!$K7,O$2),0)+IF(Ajustes!$L7&gt;0,INDEX($AA$4:$AL$323,Ajustes!$L7,O$2),0))+O7</f>
        <v>0</v>
      </c>
      <c r="AB7" s="259">
        <f>IF(AND(NOT(_incrementaisPassadas),
      OR(
       AND(_semanaAtual&gt;Prevs!E$6,_tipo="Semanal"),
       AND(_mes&gt;AB$2,_tipo="Mensal")
      )), 0,IF(Ajustes!$G7&gt;0,INDEX($AA$4:$AL$323,Ajustes!$G7,P$2),0)+IF(Ajustes!$H7&gt;0,INDEX($AA$4:$AL$323,Ajustes!$H7,P$2),0)+IF(Ajustes!$I7&gt;0,INDEX($AA$4:$AL$323,Ajustes!$I7,P$2),0)+IF(Ajustes!$J7&gt;0,INDEX($AA$4:$AL$323,Ajustes!$J7,P$2),0)+IF(Ajustes!$K7&gt;0,INDEX($AA$4:$AL$323,Ajustes!$K7,P$2),0)+IF(Ajustes!$L7&gt;0,INDEX($AA$4:$AL$323,Ajustes!$L7,P$2),0))+P7</f>
        <v>0</v>
      </c>
      <c r="AC7" s="259">
        <f>IF(AND(NOT(_incrementaisPassadas),
      OR(
       AND(_semanaAtual&gt;Prevs!F$6,_tipo="Semanal"),
       AND(_mes&gt;AC$2,_tipo="Mensal")
      )), 0,IF(Ajustes!$G7&gt;0,INDEX($AA$4:$AL$323,Ajustes!$G7,Q$2),0)+IF(Ajustes!$H7&gt;0,INDEX($AA$4:$AL$323,Ajustes!$H7,Q$2),0)+IF(Ajustes!$I7&gt;0,INDEX($AA$4:$AL$323,Ajustes!$I7,Q$2),0)+IF(Ajustes!$J7&gt;0,INDEX($AA$4:$AL$323,Ajustes!$J7,Q$2),0)+IF(Ajustes!$K7&gt;0,INDEX($AA$4:$AL$323,Ajustes!$K7,Q$2),0)+IF(Ajustes!$L7&gt;0,INDEX($AA$4:$AL$323,Ajustes!$L7,Q$2),0))+Q7</f>
        <v>0</v>
      </c>
      <c r="AD7" s="259">
        <f>IF(AND(NOT(_incrementaisPassadas),
      OR(
       AND(_semanaAtual&gt;Prevs!G$6,_tipo="Semanal"),
       AND(_mes&gt;AD$2,_tipo="Mensal")
      )), 0,IF(Ajustes!$G7&gt;0,INDEX($AA$4:$AL$323,Ajustes!$G7,R$2),0)+IF(Ajustes!$H7&gt;0,INDEX($AA$4:$AL$323,Ajustes!$H7,R$2),0)+IF(Ajustes!$I7&gt;0,INDEX($AA$4:$AL$323,Ajustes!$I7,R$2),0)+IF(Ajustes!$J7&gt;0,INDEX($AA$4:$AL$323,Ajustes!$J7,R$2),0)+IF(Ajustes!$K7&gt;0,INDEX($AA$4:$AL$323,Ajustes!$K7,R$2),0)+IF(Ajustes!$L7&gt;0,INDEX($AA$4:$AL$323,Ajustes!$L7,R$2),0))+R7</f>
        <v>0</v>
      </c>
      <c r="AE7" s="259">
        <f>IF(AND(NOT(_incrementaisPassadas),
      OR(
       AND(_semanaAtual&gt;Prevs!H$6,_tipo="Semanal"),
       AND(_mes&gt;AE$2,_tipo="Mensal")
      )), 0,IF(Ajustes!$G7&gt;0,INDEX($AA$4:$AL$323,Ajustes!$G7,S$2),0)+IF(Ajustes!$H7&gt;0,INDEX($AA$4:$AL$323,Ajustes!$H7,S$2),0)+IF(Ajustes!$I7&gt;0,INDEX($AA$4:$AL$323,Ajustes!$I7,S$2),0)+IF(Ajustes!$J7&gt;0,INDEX($AA$4:$AL$323,Ajustes!$J7,S$2),0)+IF(Ajustes!$K7&gt;0,INDEX($AA$4:$AL$323,Ajustes!$K7,S$2),0)+IF(Ajustes!$L7&gt;0,INDEX($AA$4:$AL$323,Ajustes!$L7,S$2),0))+S7</f>
        <v>0</v>
      </c>
      <c r="AF7" s="259">
        <f>IF(AND(NOT(_incrementaisPassadas),
      OR(
       AND(_semanaAtual&gt;Prevs!I$6,_tipo="Semanal"),
       AND(_mes&gt;AF$2,_tipo="Mensal")
      )), 0,IF(Ajustes!$G7&gt;0,INDEX($AA$4:$AL$323,Ajustes!$G7,T$2),0)+IF(Ajustes!$H7&gt;0,INDEX($AA$4:$AL$323,Ajustes!$H7,T$2),0)+IF(Ajustes!$I7&gt;0,INDEX($AA$4:$AL$323,Ajustes!$I7,T$2),0)+IF(Ajustes!$J7&gt;0,INDEX($AA$4:$AL$323,Ajustes!$J7,T$2),0)+IF(Ajustes!$K7&gt;0,INDEX($AA$4:$AL$323,Ajustes!$K7,T$2),0)+IF(Ajustes!$L7&gt;0,INDEX($AA$4:$AL$323,Ajustes!$L7,T$2),0))+T7</f>
        <v>0</v>
      </c>
      <c r="AG7" s="259">
        <f>IF(AND(NOT(_incrementaisPassadas),
      OR(
       AND(_semanaAtual&gt;Prevs!J$6,_tipo="Semanal"),
       AND(_mes&gt;AG$2,_tipo="Mensal")
      )), 0,IF(Ajustes!$G7&gt;0,INDEX($AA$4:$AL$323,Ajustes!$G7,U$2),0)+IF(Ajustes!$H7&gt;0,INDEX($AA$4:$AL$323,Ajustes!$H7,U$2),0)+IF(Ajustes!$I7&gt;0,INDEX($AA$4:$AL$323,Ajustes!$I7,U$2),0)+IF(Ajustes!$J7&gt;0,INDEX($AA$4:$AL$323,Ajustes!$J7,U$2),0)+IF(Ajustes!$K7&gt;0,INDEX($AA$4:$AL$323,Ajustes!$K7,U$2),0)+IF(Ajustes!$L7&gt;0,INDEX($AA$4:$AL$323,Ajustes!$L7,U$2),0))+U7</f>
        <v>0</v>
      </c>
      <c r="AH7" s="259">
        <f>IF(AND(NOT(_incrementaisPassadas),
      OR(
       AND(_semanaAtual&gt;Prevs!K$6,_tipo="Semanal"),
       AND(_mes&gt;AH$2,_tipo="Mensal")
      )), 0,IF(Ajustes!$G7&gt;0,INDEX($AA$4:$AL$323,Ajustes!$G7,V$2),0)+IF(Ajustes!$H7&gt;0,INDEX($AA$4:$AL$323,Ajustes!$H7,V$2),0)+IF(Ajustes!$I7&gt;0,INDEX($AA$4:$AL$323,Ajustes!$I7,V$2),0)+IF(Ajustes!$J7&gt;0,INDEX($AA$4:$AL$323,Ajustes!$J7,V$2),0)+IF(Ajustes!$K7&gt;0,INDEX($AA$4:$AL$323,Ajustes!$K7,V$2),0)+IF(Ajustes!$L7&gt;0,INDEX($AA$4:$AL$323,Ajustes!$L7,V$2),0))+V7</f>
        <v>0</v>
      </c>
      <c r="AI7" s="259">
        <f>IF(AND(NOT(_incrementaisPassadas),
      OR(
       AND(_semanaAtual&gt;Prevs!L$6,_tipo="Semanal"),
       AND(_mes&gt;AI$2,_tipo="Mensal")
      )), 0,IF(Ajustes!$G7&gt;0,INDEX($AA$4:$AL$323,Ajustes!$G7,W$2),0)+IF(Ajustes!$H7&gt;0,INDEX($AA$4:$AL$323,Ajustes!$H7,W$2),0)+IF(Ajustes!$I7&gt;0,INDEX($AA$4:$AL$323,Ajustes!$I7,W$2),0)+IF(Ajustes!$J7&gt;0,INDEX($AA$4:$AL$323,Ajustes!$J7,W$2),0)+IF(Ajustes!$K7&gt;0,INDEX($AA$4:$AL$323,Ajustes!$K7,W$2),0)+IF(Ajustes!$L7&gt;0,INDEX($AA$4:$AL$323,Ajustes!$L7,W$2),0))+W7</f>
        <v>0</v>
      </c>
      <c r="AJ7" s="259">
        <f>IF(AND(NOT(_incrementaisPassadas),
      OR(
       AND(_semanaAtual&gt;Prevs!M$6,_tipo="Semanal"),
       AND(_mes&gt;AJ$2,_tipo="Mensal")
      )), 0,IF(Ajustes!$G7&gt;0,INDEX($AA$4:$AL$323,Ajustes!$G7,X$2),0)+IF(Ajustes!$H7&gt;0,INDEX($AA$4:$AL$323,Ajustes!$H7,X$2),0)+IF(Ajustes!$I7&gt;0,INDEX($AA$4:$AL$323,Ajustes!$I7,X$2),0)+IF(Ajustes!$J7&gt;0,INDEX($AA$4:$AL$323,Ajustes!$J7,X$2),0)+IF(Ajustes!$K7&gt;0,INDEX($AA$4:$AL$323,Ajustes!$K7,X$2),0)+IF(Ajustes!$L7&gt;0,INDEX($AA$4:$AL$323,Ajustes!$L7,X$2),0))+X7</f>
        <v>0</v>
      </c>
      <c r="AK7" s="259">
        <f>IF(AND(NOT(_incrementaisPassadas),
      OR(
       AND(_semanaAtual&gt;Prevs!N$6,_tipo="Semanal"),
       AND(_mes&gt;AK$2,_tipo="Mensal")
      )), 0,IF(Ajustes!$G7&gt;0,INDEX($AA$4:$AL$323,Ajustes!$G7,Y$2),0)+IF(Ajustes!$H7&gt;0,INDEX($AA$4:$AL$323,Ajustes!$H7,Y$2),0)+IF(Ajustes!$I7&gt;0,INDEX($AA$4:$AL$323,Ajustes!$I7,Y$2),0)+IF(Ajustes!$J7&gt;0,INDEX($AA$4:$AL$323,Ajustes!$J7,Y$2),0)+IF(Ajustes!$K7&gt;0,INDEX($AA$4:$AL$323,Ajustes!$K7,Y$2),0)+IF(Ajustes!$L7&gt;0,INDEX($AA$4:$AL$323,Ajustes!$L7,Y$2),0))+Y7</f>
        <v>0</v>
      </c>
      <c r="AL7" s="259">
        <f>IF(AND(NOT(_incrementaisPassadas),
      OR(
       AND(_semanaAtual&gt;Prevs!O$6,_tipo="Semanal"),
       AND(_mes&gt;AL$2,_tipo="Mensal")
      )), 0,IF(Ajustes!$G7&gt;0,INDEX($AA$4:$AL$323,Ajustes!$G7,Z$2),0)+IF(Ajustes!$H7&gt;0,INDEX($AA$4:$AL$323,Ajustes!$H7,Z$2),0)+IF(Ajustes!$I7&gt;0,INDEX($AA$4:$AL$323,Ajustes!$I7,Z$2),0)+IF(Ajustes!$J7&gt;0,INDEX($AA$4:$AL$323,Ajustes!$J7,Z$2),0)+IF(Ajustes!$K7&gt;0,INDEX($AA$4:$AL$323,Ajustes!$K7,Z$2),0)+IF(Ajustes!$L7&gt;0,INDEX($AA$4:$AL$323,Ajustes!$L7,Z$2),0))+Z7</f>
        <v>0</v>
      </c>
      <c r="AM7" s="113">
        <f t="shared" si="25"/>
        <v>0</v>
      </c>
      <c r="AN7" s="113">
        <f t="shared" si="1"/>
        <v>0</v>
      </c>
      <c r="AO7" s="113">
        <f t="shared" si="1"/>
        <v>0</v>
      </c>
      <c r="AP7" s="113">
        <f t="shared" si="1"/>
        <v>0</v>
      </c>
      <c r="AQ7" s="113">
        <f t="shared" si="1"/>
        <v>0</v>
      </c>
      <c r="AR7" s="113">
        <f t="shared" si="1"/>
        <v>0</v>
      </c>
      <c r="AS7" s="113">
        <f t="shared" si="1"/>
        <v>0</v>
      </c>
      <c r="AT7" s="113">
        <f t="shared" si="1"/>
        <v>0</v>
      </c>
      <c r="AU7" s="113">
        <f t="shared" si="1"/>
        <v>0</v>
      </c>
      <c r="AV7" s="113">
        <f t="shared" si="1"/>
        <v>0</v>
      </c>
      <c r="AW7" s="113">
        <f t="shared" si="1"/>
        <v>0</v>
      </c>
      <c r="AX7" s="113">
        <f t="shared" si="1"/>
        <v>0</v>
      </c>
      <c r="AY7" s="259"/>
      <c r="AZ7">
        <v>19</v>
      </c>
      <c r="BA7" s="266" t="s">
        <v>2</v>
      </c>
      <c r="BB7">
        <f>ROW()</f>
        <v>7</v>
      </c>
      <c r="BC7" s="220" t="s">
        <v>2</v>
      </c>
      <c r="BD7" s="221">
        <v>1</v>
      </c>
      <c r="BE7" s="116">
        <v>1</v>
      </c>
      <c r="BF7" s="116">
        <v>1</v>
      </c>
      <c r="BG7" s="116">
        <v>1</v>
      </c>
      <c r="BH7" s="116">
        <v>1</v>
      </c>
      <c r="BI7" s="116">
        <v>1</v>
      </c>
      <c r="BJ7" s="116">
        <v>1</v>
      </c>
      <c r="BK7" s="116">
        <v>1</v>
      </c>
      <c r="BL7" s="116">
        <v>1</v>
      </c>
      <c r="BM7" s="116">
        <v>1</v>
      </c>
      <c r="BN7" s="116">
        <v>1</v>
      </c>
      <c r="BO7" s="222">
        <v>1</v>
      </c>
      <c r="BQ7" s="259" t="e">
        <f t="shared" si="12"/>
        <v>#N/A</v>
      </c>
      <c r="BR7" s="398">
        <f t="shared" si="13"/>
        <v>0</v>
      </c>
      <c r="BS7" s="398">
        <f t="shared" si="14"/>
        <v>0</v>
      </c>
      <c r="BT7" s="398">
        <f t="shared" si="15"/>
        <v>0</v>
      </c>
      <c r="BU7" s="398">
        <f t="shared" si="16"/>
        <v>0</v>
      </c>
      <c r="BV7" s="398">
        <f t="shared" si="17"/>
        <v>0</v>
      </c>
      <c r="BW7" s="398">
        <f t="shared" si="18"/>
        <v>0</v>
      </c>
      <c r="BX7" s="398">
        <f t="shared" si="19"/>
        <v>0</v>
      </c>
      <c r="BY7" s="398">
        <f t="shared" si="20"/>
        <v>0</v>
      </c>
      <c r="BZ7" s="398">
        <f t="shared" si="21"/>
        <v>0</v>
      </c>
      <c r="CA7" s="398">
        <f t="shared" si="22"/>
        <v>0</v>
      </c>
      <c r="CB7" s="398">
        <f t="shared" si="23"/>
        <v>0</v>
      </c>
      <c r="CC7" s="398">
        <f t="shared" si="24"/>
        <v>0</v>
      </c>
      <c r="CD7" s="259"/>
    </row>
    <row r="8" spans="1:82" x14ac:dyDescent="0.25">
      <c r="A8" s="113">
        <v>5</v>
      </c>
      <c r="B8" s="176"/>
      <c r="C8" s="259">
        <f>IFERROR(INDEX($BD$7:$BO$40,MATCH(Ajustes!$E$4:$E$323,$BC$7:$BC$40,0),$C$2:$N$2),1)</f>
        <v>1</v>
      </c>
      <c r="D8" s="259">
        <f>IFERROR(INDEX($BD$7:$BO$40,MATCH(Ajustes!$E$4:$E$323,$BC$7:$BC$40,0),$C$2:$N$2),1)</f>
        <v>1</v>
      </c>
      <c r="E8" s="259">
        <f>IFERROR(INDEX($BD$7:$BO$40,MATCH(Ajustes!$E$4:$E$323,$BC$7:$BC$40,0),$C$2:$N$2),1)</f>
        <v>1</v>
      </c>
      <c r="F8" s="259">
        <f>IFERROR(INDEX($BD$7:$BO$40,MATCH(Ajustes!$E$4:$E$323,$BC$7:$BC$40,0),$C$2:$N$2),1)</f>
        <v>1</v>
      </c>
      <c r="G8" s="259">
        <f>IFERROR(INDEX($BD$7:$BO$40,MATCH(Ajustes!$E$4:$E$323,$BC$7:$BC$40,0),$C$2:$N$2),1)</f>
        <v>1</v>
      </c>
      <c r="H8" s="259">
        <f>IFERROR(INDEX($BD$7:$BO$40,MATCH(Ajustes!$E$4:$E$323,$BC$7:$BC$40,0),$C$2:$N$2),1)</f>
        <v>1</v>
      </c>
      <c r="I8" s="259">
        <f>IFERROR(INDEX($BD$7:$BO$40,MATCH(Ajustes!$E$4:$E$323,$BC$7:$BC$40,0),$C$2:$N$2),1)</f>
        <v>1</v>
      </c>
      <c r="J8" s="259">
        <f>IFERROR(INDEX($BD$7:$BO$40,MATCH(Ajustes!$E$4:$E$323,$BC$7:$BC$40,0),$C$2:$N$2),1)</f>
        <v>1</v>
      </c>
      <c r="K8" s="259">
        <f>IFERROR(INDEX($BD$7:$BO$40,MATCH(Ajustes!$E$4:$E$323,$BC$7:$BC$40,0),$C$2:$N$2),1)</f>
        <v>1</v>
      </c>
      <c r="L8" s="259">
        <f>IFERROR(INDEX($BD$7:$BO$40,MATCH(Ajustes!$E$4:$E$323,$BC$7:$BC$40,0),$C$2:$N$2),1)</f>
        <v>1</v>
      </c>
      <c r="M8" s="259">
        <f>IFERROR(INDEX($BD$7:$BO$40,MATCH(Ajustes!$E$4:$E$323,$BC$7:$BC$40,0),$C$2:$N$2),1)</f>
        <v>1</v>
      </c>
      <c r="N8" s="259">
        <f>IFERROR(INDEX($BD$7:$BO$40,MATCH(Ajustes!$E$4:$E$323,$BC$7:$BC$40,0),$C$2:$N$2),1)</f>
        <v>1</v>
      </c>
      <c r="O8">
        <f>C8*Ajustes!AM8</f>
        <v>0</v>
      </c>
      <c r="P8">
        <f>D8*Ajustes!AN8</f>
        <v>0</v>
      </c>
      <c r="Q8">
        <f>E8*Ajustes!AO8</f>
        <v>0</v>
      </c>
      <c r="R8">
        <f>F8*Ajustes!AP8</f>
        <v>0</v>
      </c>
      <c r="S8">
        <f>G8*Ajustes!AQ8</f>
        <v>0</v>
      </c>
      <c r="T8">
        <f>H8*Ajustes!AR8</f>
        <v>0</v>
      </c>
      <c r="U8">
        <f>I8*Ajustes!AS8</f>
        <v>0</v>
      </c>
      <c r="V8">
        <f>J8*Ajustes!AT8</f>
        <v>0</v>
      </c>
      <c r="W8">
        <f>K8*Ajustes!AU8</f>
        <v>0</v>
      </c>
      <c r="X8">
        <f>L8*Ajustes!AV8</f>
        <v>0</v>
      </c>
      <c r="Y8">
        <f>M8*Ajustes!AW8</f>
        <v>0</v>
      </c>
      <c r="Z8">
        <f>N8*Ajustes!AX8</f>
        <v>0</v>
      </c>
      <c r="AA8" s="259">
        <f>IF(AND(NOT(_incrementaisPassadas),
      OR(
       AND(_semanaAtual&gt;Prevs!D$6,_tipo="Semanal"),
       AND(_mes&gt;AA$2,_tipo="Mensal")
      )), 0,IF(Ajustes!$G8&gt;0,INDEX($AA$4:$AL$323,Ajustes!$G8,O$2),0)+IF(Ajustes!$H8&gt;0,INDEX($AA$4:$AL$323,Ajustes!$H8,O$2),0)+IF(Ajustes!$I8&gt;0,INDEX($AA$4:$AL$323,Ajustes!$I8,O$2),0)+IF(Ajustes!$J8&gt;0,INDEX($AA$4:$AL$323,Ajustes!$J8,O$2),0)+IF(Ajustes!$K8&gt;0,INDEX($AA$4:$AL$323,Ajustes!$K8,O$2),0)+IF(Ajustes!$L8&gt;0,INDEX($AA$4:$AL$323,Ajustes!$L8,O$2),0))+O8</f>
        <v>0</v>
      </c>
      <c r="AB8" s="259">
        <f>IF(AND(NOT(_incrementaisPassadas),
      OR(
       AND(_semanaAtual&gt;Prevs!E$6,_tipo="Semanal"),
       AND(_mes&gt;AB$2,_tipo="Mensal")
      )), 0,IF(Ajustes!$G8&gt;0,INDEX($AA$4:$AL$323,Ajustes!$G8,P$2),0)+IF(Ajustes!$H8&gt;0,INDEX($AA$4:$AL$323,Ajustes!$H8,P$2),0)+IF(Ajustes!$I8&gt;0,INDEX($AA$4:$AL$323,Ajustes!$I8,P$2),0)+IF(Ajustes!$J8&gt;0,INDEX($AA$4:$AL$323,Ajustes!$J8,P$2),0)+IF(Ajustes!$K8&gt;0,INDEX($AA$4:$AL$323,Ajustes!$K8,P$2),0)+IF(Ajustes!$L8&gt;0,INDEX($AA$4:$AL$323,Ajustes!$L8,P$2),0))+P8</f>
        <v>0</v>
      </c>
      <c r="AC8" s="259">
        <f>IF(AND(NOT(_incrementaisPassadas),
      OR(
       AND(_semanaAtual&gt;Prevs!F$6,_tipo="Semanal"),
       AND(_mes&gt;AC$2,_tipo="Mensal")
      )), 0,IF(Ajustes!$G8&gt;0,INDEX($AA$4:$AL$323,Ajustes!$G8,Q$2),0)+IF(Ajustes!$H8&gt;0,INDEX($AA$4:$AL$323,Ajustes!$H8,Q$2),0)+IF(Ajustes!$I8&gt;0,INDEX($AA$4:$AL$323,Ajustes!$I8,Q$2),0)+IF(Ajustes!$J8&gt;0,INDEX($AA$4:$AL$323,Ajustes!$J8,Q$2),0)+IF(Ajustes!$K8&gt;0,INDEX($AA$4:$AL$323,Ajustes!$K8,Q$2),0)+IF(Ajustes!$L8&gt;0,INDEX($AA$4:$AL$323,Ajustes!$L8,Q$2),0))+Q8</f>
        <v>0</v>
      </c>
      <c r="AD8" s="259">
        <f>IF(AND(NOT(_incrementaisPassadas),
      OR(
       AND(_semanaAtual&gt;Prevs!G$6,_tipo="Semanal"),
       AND(_mes&gt;AD$2,_tipo="Mensal")
      )), 0,IF(Ajustes!$G8&gt;0,INDEX($AA$4:$AL$323,Ajustes!$G8,R$2),0)+IF(Ajustes!$H8&gt;0,INDEX($AA$4:$AL$323,Ajustes!$H8,R$2),0)+IF(Ajustes!$I8&gt;0,INDEX($AA$4:$AL$323,Ajustes!$I8,R$2),0)+IF(Ajustes!$J8&gt;0,INDEX($AA$4:$AL$323,Ajustes!$J8,R$2),0)+IF(Ajustes!$K8&gt;0,INDEX($AA$4:$AL$323,Ajustes!$K8,R$2),0)+IF(Ajustes!$L8&gt;0,INDEX($AA$4:$AL$323,Ajustes!$L8,R$2),0))+R8</f>
        <v>0</v>
      </c>
      <c r="AE8" s="259">
        <f>IF(AND(NOT(_incrementaisPassadas),
      OR(
       AND(_semanaAtual&gt;Prevs!H$6,_tipo="Semanal"),
       AND(_mes&gt;AE$2,_tipo="Mensal")
      )), 0,IF(Ajustes!$G8&gt;0,INDEX($AA$4:$AL$323,Ajustes!$G8,S$2),0)+IF(Ajustes!$H8&gt;0,INDEX($AA$4:$AL$323,Ajustes!$H8,S$2),0)+IF(Ajustes!$I8&gt;0,INDEX($AA$4:$AL$323,Ajustes!$I8,S$2),0)+IF(Ajustes!$J8&gt;0,INDEX($AA$4:$AL$323,Ajustes!$J8,S$2),0)+IF(Ajustes!$K8&gt;0,INDEX($AA$4:$AL$323,Ajustes!$K8,S$2),0)+IF(Ajustes!$L8&gt;0,INDEX($AA$4:$AL$323,Ajustes!$L8,S$2),0))+S8</f>
        <v>0</v>
      </c>
      <c r="AF8" s="259">
        <f>IF(AND(NOT(_incrementaisPassadas),
      OR(
       AND(_semanaAtual&gt;Prevs!I$6,_tipo="Semanal"),
       AND(_mes&gt;AF$2,_tipo="Mensal")
      )), 0,IF(Ajustes!$G8&gt;0,INDEX($AA$4:$AL$323,Ajustes!$G8,T$2),0)+IF(Ajustes!$H8&gt;0,INDEX($AA$4:$AL$323,Ajustes!$H8,T$2),0)+IF(Ajustes!$I8&gt;0,INDEX($AA$4:$AL$323,Ajustes!$I8,T$2),0)+IF(Ajustes!$J8&gt;0,INDEX($AA$4:$AL$323,Ajustes!$J8,T$2),0)+IF(Ajustes!$K8&gt;0,INDEX($AA$4:$AL$323,Ajustes!$K8,T$2),0)+IF(Ajustes!$L8&gt;0,INDEX($AA$4:$AL$323,Ajustes!$L8,T$2),0))+T8</f>
        <v>0</v>
      </c>
      <c r="AG8" s="259">
        <f>IF(AND(NOT(_incrementaisPassadas),
      OR(
       AND(_semanaAtual&gt;Prevs!J$6,_tipo="Semanal"),
       AND(_mes&gt;AG$2,_tipo="Mensal")
      )), 0,IF(Ajustes!$G8&gt;0,INDEX($AA$4:$AL$323,Ajustes!$G8,U$2),0)+IF(Ajustes!$H8&gt;0,INDEX($AA$4:$AL$323,Ajustes!$H8,U$2),0)+IF(Ajustes!$I8&gt;0,INDEX($AA$4:$AL$323,Ajustes!$I8,U$2),0)+IF(Ajustes!$J8&gt;0,INDEX($AA$4:$AL$323,Ajustes!$J8,U$2),0)+IF(Ajustes!$K8&gt;0,INDEX($AA$4:$AL$323,Ajustes!$K8,U$2),0)+IF(Ajustes!$L8&gt;0,INDEX($AA$4:$AL$323,Ajustes!$L8,U$2),0))+U8</f>
        <v>0</v>
      </c>
      <c r="AH8" s="259">
        <f>IF(AND(NOT(_incrementaisPassadas),
      OR(
       AND(_semanaAtual&gt;Prevs!K$6,_tipo="Semanal"),
       AND(_mes&gt;AH$2,_tipo="Mensal")
      )), 0,IF(Ajustes!$G8&gt;0,INDEX($AA$4:$AL$323,Ajustes!$G8,V$2),0)+IF(Ajustes!$H8&gt;0,INDEX($AA$4:$AL$323,Ajustes!$H8,V$2),0)+IF(Ajustes!$I8&gt;0,INDEX($AA$4:$AL$323,Ajustes!$I8,V$2),0)+IF(Ajustes!$J8&gt;0,INDEX($AA$4:$AL$323,Ajustes!$J8,V$2),0)+IF(Ajustes!$K8&gt;0,INDEX($AA$4:$AL$323,Ajustes!$K8,V$2),0)+IF(Ajustes!$L8&gt;0,INDEX($AA$4:$AL$323,Ajustes!$L8,V$2),0))+V8</f>
        <v>0</v>
      </c>
      <c r="AI8" s="259">
        <f>IF(AND(NOT(_incrementaisPassadas),
      OR(
       AND(_semanaAtual&gt;Prevs!L$6,_tipo="Semanal"),
       AND(_mes&gt;AI$2,_tipo="Mensal")
      )), 0,IF(Ajustes!$G8&gt;0,INDEX($AA$4:$AL$323,Ajustes!$G8,W$2),0)+IF(Ajustes!$H8&gt;0,INDEX($AA$4:$AL$323,Ajustes!$H8,W$2),0)+IF(Ajustes!$I8&gt;0,INDEX($AA$4:$AL$323,Ajustes!$I8,W$2),0)+IF(Ajustes!$J8&gt;0,INDEX($AA$4:$AL$323,Ajustes!$J8,W$2),0)+IF(Ajustes!$K8&gt;0,INDEX($AA$4:$AL$323,Ajustes!$K8,W$2),0)+IF(Ajustes!$L8&gt;0,INDEX($AA$4:$AL$323,Ajustes!$L8,W$2),0))+W8</f>
        <v>0</v>
      </c>
      <c r="AJ8" s="259">
        <f>IF(AND(NOT(_incrementaisPassadas),
      OR(
       AND(_semanaAtual&gt;Prevs!M$6,_tipo="Semanal"),
       AND(_mes&gt;AJ$2,_tipo="Mensal")
      )), 0,IF(Ajustes!$G8&gt;0,INDEX($AA$4:$AL$323,Ajustes!$G8,X$2),0)+IF(Ajustes!$H8&gt;0,INDEX($AA$4:$AL$323,Ajustes!$H8,X$2),0)+IF(Ajustes!$I8&gt;0,INDEX($AA$4:$AL$323,Ajustes!$I8,X$2),0)+IF(Ajustes!$J8&gt;0,INDEX($AA$4:$AL$323,Ajustes!$J8,X$2),0)+IF(Ajustes!$K8&gt;0,INDEX($AA$4:$AL$323,Ajustes!$K8,X$2),0)+IF(Ajustes!$L8&gt;0,INDEX($AA$4:$AL$323,Ajustes!$L8,X$2),0))+X8</f>
        <v>0</v>
      </c>
      <c r="AK8" s="259">
        <f>IF(AND(NOT(_incrementaisPassadas),
      OR(
       AND(_semanaAtual&gt;Prevs!N$6,_tipo="Semanal"),
       AND(_mes&gt;AK$2,_tipo="Mensal")
      )), 0,IF(Ajustes!$G8&gt;0,INDEX($AA$4:$AL$323,Ajustes!$G8,Y$2),0)+IF(Ajustes!$H8&gt;0,INDEX($AA$4:$AL$323,Ajustes!$H8,Y$2),0)+IF(Ajustes!$I8&gt;0,INDEX($AA$4:$AL$323,Ajustes!$I8,Y$2),0)+IF(Ajustes!$J8&gt;0,INDEX($AA$4:$AL$323,Ajustes!$J8,Y$2),0)+IF(Ajustes!$K8&gt;0,INDEX($AA$4:$AL$323,Ajustes!$K8,Y$2),0)+IF(Ajustes!$L8&gt;0,INDEX($AA$4:$AL$323,Ajustes!$L8,Y$2),0))+Y8</f>
        <v>0</v>
      </c>
      <c r="AL8" s="259">
        <f>IF(AND(NOT(_incrementaisPassadas),
      OR(
       AND(_semanaAtual&gt;Prevs!O$6,_tipo="Semanal"),
       AND(_mes&gt;AL$2,_tipo="Mensal")
      )), 0,IF(Ajustes!$G8&gt;0,INDEX($AA$4:$AL$323,Ajustes!$G8,Z$2),0)+IF(Ajustes!$H8&gt;0,INDEX($AA$4:$AL$323,Ajustes!$H8,Z$2),0)+IF(Ajustes!$I8&gt;0,INDEX($AA$4:$AL$323,Ajustes!$I8,Z$2),0)+IF(Ajustes!$J8&gt;0,INDEX($AA$4:$AL$323,Ajustes!$J8,Z$2),0)+IF(Ajustes!$K8&gt;0,INDEX($AA$4:$AL$323,Ajustes!$K8,Z$2),0)+IF(Ajustes!$L8&gt;0,INDEX($AA$4:$AL$323,Ajustes!$L8,Z$2),0))+Z8</f>
        <v>0</v>
      </c>
      <c r="AM8" s="113">
        <f t="shared" si="25"/>
        <v>0</v>
      </c>
      <c r="AN8" s="113">
        <f t="shared" si="1"/>
        <v>0</v>
      </c>
      <c r="AO8" s="113">
        <f t="shared" si="1"/>
        <v>0</v>
      </c>
      <c r="AP8" s="113">
        <f t="shared" si="1"/>
        <v>0</v>
      </c>
      <c r="AQ8" s="113">
        <f t="shared" si="1"/>
        <v>0</v>
      </c>
      <c r="AR8" s="113">
        <f t="shared" si="1"/>
        <v>0</v>
      </c>
      <c r="AS8" s="113">
        <f t="shared" si="1"/>
        <v>0</v>
      </c>
      <c r="AT8" s="113">
        <f t="shared" si="1"/>
        <v>0</v>
      </c>
      <c r="AU8" s="113">
        <f t="shared" si="1"/>
        <v>0</v>
      </c>
      <c r="AV8" s="113">
        <f t="shared" si="1"/>
        <v>0</v>
      </c>
      <c r="AW8" s="113">
        <f t="shared" si="1"/>
        <v>0</v>
      </c>
      <c r="AX8" s="113">
        <f t="shared" si="1"/>
        <v>0</v>
      </c>
      <c r="AY8" s="259"/>
      <c r="AZ8">
        <f>AZ7+1</f>
        <v>20</v>
      </c>
      <c r="BA8" s="415" t="s">
        <v>3</v>
      </c>
      <c r="BB8">
        <f>ROW()</f>
        <v>8</v>
      </c>
      <c r="BC8" s="223" t="s">
        <v>3</v>
      </c>
      <c r="BD8" s="115">
        <v>1</v>
      </c>
      <c r="BE8" s="115">
        <v>1</v>
      </c>
      <c r="BF8" s="115">
        <v>1</v>
      </c>
      <c r="BG8" s="115">
        <v>1</v>
      </c>
      <c r="BH8" s="115">
        <v>1</v>
      </c>
      <c r="BI8" s="115">
        <v>1</v>
      </c>
      <c r="BJ8" s="115">
        <v>1</v>
      </c>
      <c r="BK8" s="115">
        <v>1</v>
      </c>
      <c r="BL8" s="115">
        <v>1</v>
      </c>
      <c r="BM8" s="115">
        <v>1</v>
      </c>
      <c r="BN8" s="115">
        <v>1</v>
      </c>
      <c r="BO8" s="224">
        <v>1</v>
      </c>
      <c r="BQ8" s="259" t="e">
        <f t="shared" si="12"/>
        <v>#N/A</v>
      </c>
      <c r="BR8" s="398">
        <f t="shared" si="13"/>
        <v>0</v>
      </c>
      <c r="BS8" s="398">
        <f t="shared" si="14"/>
        <v>0</v>
      </c>
      <c r="BT8" s="398">
        <f t="shared" si="15"/>
        <v>0</v>
      </c>
      <c r="BU8" s="398">
        <f t="shared" si="16"/>
        <v>0</v>
      </c>
      <c r="BV8" s="398">
        <f t="shared" si="17"/>
        <v>0</v>
      </c>
      <c r="BW8" s="398">
        <f t="shared" si="18"/>
        <v>0</v>
      </c>
      <c r="BX8" s="398">
        <f t="shared" si="19"/>
        <v>0</v>
      </c>
      <c r="BY8" s="398">
        <f t="shared" si="20"/>
        <v>0</v>
      </c>
      <c r="BZ8" s="398">
        <f t="shared" si="21"/>
        <v>0</v>
      </c>
      <c r="CA8" s="398">
        <f t="shared" si="22"/>
        <v>0</v>
      </c>
      <c r="CB8" s="398">
        <f t="shared" si="23"/>
        <v>0</v>
      </c>
      <c r="CC8" s="398">
        <f t="shared" si="24"/>
        <v>0</v>
      </c>
      <c r="CD8" s="259"/>
    </row>
    <row r="9" spans="1:82" x14ac:dyDescent="0.25">
      <c r="A9" s="113">
        <v>6</v>
      </c>
      <c r="B9" s="176" t="s">
        <v>536</v>
      </c>
      <c r="C9" s="259">
        <f>IFERROR(INDEX($BD$7:$BO$40,MATCH(Ajustes!$E$4:$E$323,$BC$7:$BC$40,0),$C$2:$N$2),1)</f>
        <v>1</v>
      </c>
      <c r="D9" s="259">
        <f>IFERROR(INDEX($BD$7:$BO$40,MATCH(Ajustes!$E$4:$E$323,$BC$7:$BC$40,0),$C$2:$N$2),1)</f>
        <v>1</v>
      </c>
      <c r="E9" s="259">
        <f>IFERROR(INDEX($BD$7:$BO$40,MATCH(Ajustes!$E$4:$E$323,$BC$7:$BC$40,0),$C$2:$N$2),1)</f>
        <v>1</v>
      </c>
      <c r="F9" s="259">
        <f>IFERROR(INDEX($BD$7:$BO$40,MATCH(Ajustes!$E$4:$E$323,$BC$7:$BC$40,0),$C$2:$N$2),1)</f>
        <v>1</v>
      </c>
      <c r="G9" s="259">
        <f>IFERROR(INDEX($BD$7:$BO$40,MATCH(Ajustes!$E$4:$E$323,$BC$7:$BC$40,0),$C$2:$N$2),1)</f>
        <v>1</v>
      </c>
      <c r="H9" s="259">
        <f>IFERROR(INDEX($BD$7:$BO$40,MATCH(Ajustes!$E$4:$E$323,$BC$7:$BC$40,0),$C$2:$N$2),1)</f>
        <v>1</v>
      </c>
      <c r="I9" s="259">
        <f>IFERROR(INDEX($BD$7:$BO$40,MATCH(Ajustes!$E$4:$E$323,$BC$7:$BC$40,0),$C$2:$N$2),1)</f>
        <v>1</v>
      </c>
      <c r="J9" s="259">
        <f>IFERROR(INDEX($BD$7:$BO$40,MATCH(Ajustes!$E$4:$E$323,$BC$7:$BC$40,0),$C$2:$N$2),1)</f>
        <v>1</v>
      </c>
      <c r="K9" s="259">
        <f>IFERROR(INDEX($BD$7:$BO$40,MATCH(Ajustes!$E$4:$E$323,$BC$7:$BC$40,0),$C$2:$N$2),1)</f>
        <v>1</v>
      </c>
      <c r="L9" s="259">
        <f>IFERROR(INDEX($BD$7:$BO$40,MATCH(Ajustes!$E$4:$E$323,$BC$7:$BC$40,0),$C$2:$N$2),1)</f>
        <v>1</v>
      </c>
      <c r="M9" s="259">
        <f>IFERROR(INDEX($BD$7:$BO$40,MATCH(Ajustes!$E$4:$E$323,$BC$7:$BC$40,0),$C$2:$N$2),1)</f>
        <v>1</v>
      </c>
      <c r="N9" s="259">
        <f>IFERROR(INDEX($BD$7:$BO$40,MATCH(Ajustes!$E$4:$E$323,$BC$7:$BC$40,0),$C$2:$N$2),1)</f>
        <v>1</v>
      </c>
      <c r="O9">
        <f>C9*Ajustes!AM9</f>
        <v>1748</v>
      </c>
      <c r="P9">
        <f>D9*Ajustes!AN9</f>
        <v>1619</v>
      </c>
      <c r="Q9">
        <f>E9*Ajustes!AO9</f>
        <v>1446</v>
      </c>
      <c r="R9">
        <f>F9*Ajustes!AP9</f>
        <v>992</v>
      </c>
      <c r="S9">
        <f>G9*Ajustes!AQ9</f>
        <v>725</v>
      </c>
      <c r="T9">
        <f>H9*Ajustes!AR9</f>
        <v>609</v>
      </c>
      <c r="U9">
        <f>I9*Ajustes!AS9</f>
        <v>498</v>
      </c>
      <c r="V9">
        <f>J9*Ajustes!AT9</f>
        <v>409</v>
      </c>
      <c r="W9">
        <f>K9*Ajustes!AU9</f>
        <v>427</v>
      </c>
      <c r="X9">
        <f>L9*Ajustes!AV9</f>
        <v>501</v>
      </c>
      <c r="Y9">
        <f>M9*Ajustes!AW9</f>
        <v>714</v>
      </c>
      <c r="Z9">
        <f>N9*Ajustes!AX9</f>
        <v>1225</v>
      </c>
      <c r="AA9" s="259">
        <f>IF(AND(NOT(_incrementaisPassadas),
      OR(
       AND(_semanaAtual&gt;Prevs!D$6,_tipo="Semanal"),
       AND(_mes&gt;AA$2,_tipo="Mensal")
      )), 0,IF(Ajustes!$G9&gt;0,INDEX($AA$4:$AL$323,Ajustes!$G9,O$2),0)+IF(Ajustes!$H9&gt;0,INDEX($AA$4:$AL$323,Ajustes!$H9,O$2),0)+IF(Ajustes!$I9&gt;0,INDEX($AA$4:$AL$323,Ajustes!$I9,O$2),0)+IF(Ajustes!$J9&gt;0,INDEX($AA$4:$AL$323,Ajustes!$J9,O$2),0)+IF(Ajustes!$K9&gt;0,INDEX($AA$4:$AL$323,Ajustes!$K9,O$2),0)+IF(Ajustes!$L9&gt;0,INDEX($AA$4:$AL$323,Ajustes!$L9,O$2),0))+O9</f>
        <v>1748</v>
      </c>
      <c r="AB9" s="259">
        <f>IF(AND(NOT(_incrementaisPassadas),
      OR(
       AND(_semanaAtual&gt;Prevs!E$6,_tipo="Semanal"),
       AND(_mes&gt;AB$2,_tipo="Mensal")
      )), 0,IF(Ajustes!$G9&gt;0,INDEX($AA$4:$AL$323,Ajustes!$G9,P$2),0)+IF(Ajustes!$H9&gt;0,INDEX($AA$4:$AL$323,Ajustes!$H9,P$2),0)+IF(Ajustes!$I9&gt;0,INDEX($AA$4:$AL$323,Ajustes!$I9,P$2),0)+IF(Ajustes!$J9&gt;0,INDEX($AA$4:$AL$323,Ajustes!$J9,P$2),0)+IF(Ajustes!$K9&gt;0,INDEX($AA$4:$AL$323,Ajustes!$K9,P$2),0)+IF(Ajustes!$L9&gt;0,INDEX($AA$4:$AL$323,Ajustes!$L9,P$2),0))+P9</f>
        <v>1619</v>
      </c>
      <c r="AC9" s="259">
        <f>IF(AND(NOT(_incrementaisPassadas),
      OR(
       AND(_semanaAtual&gt;Prevs!F$6,_tipo="Semanal"),
       AND(_mes&gt;AC$2,_tipo="Mensal")
      )), 0,IF(Ajustes!$G9&gt;0,INDEX($AA$4:$AL$323,Ajustes!$G9,Q$2),0)+IF(Ajustes!$H9&gt;0,INDEX($AA$4:$AL$323,Ajustes!$H9,Q$2),0)+IF(Ajustes!$I9&gt;0,INDEX($AA$4:$AL$323,Ajustes!$I9,Q$2),0)+IF(Ajustes!$J9&gt;0,INDEX($AA$4:$AL$323,Ajustes!$J9,Q$2),0)+IF(Ajustes!$K9&gt;0,INDEX($AA$4:$AL$323,Ajustes!$K9,Q$2),0)+IF(Ajustes!$L9&gt;0,INDEX($AA$4:$AL$323,Ajustes!$L9,Q$2),0))+Q9</f>
        <v>1446</v>
      </c>
      <c r="AD9" s="259">
        <f>IF(AND(NOT(_incrementaisPassadas),
      OR(
       AND(_semanaAtual&gt;Prevs!G$6,_tipo="Semanal"),
       AND(_mes&gt;AD$2,_tipo="Mensal")
      )), 0,IF(Ajustes!$G9&gt;0,INDEX($AA$4:$AL$323,Ajustes!$G9,R$2),0)+IF(Ajustes!$H9&gt;0,INDEX($AA$4:$AL$323,Ajustes!$H9,R$2),0)+IF(Ajustes!$I9&gt;0,INDEX($AA$4:$AL$323,Ajustes!$I9,R$2),0)+IF(Ajustes!$J9&gt;0,INDEX($AA$4:$AL$323,Ajustes!$J9,R$2),0)+IF(Ajustes!$K9&gt;0,INDEX($AA$4:$AL$323,Ajustes!$K9,R$2),0)+IF(Ajustes!$L9&gt;0,INDEX($AA$4:$AL$323,Ajustes!$L9,R$2),0))+R9</f>
        <v>992</v>
      </c>
      <c r="AE9" s="259">
        <f>IF(AND(NOT(_incrementaisPassadas),
      OR(
       AND(_semanaAtual&gt;Prevs!H$6,_tipo="Semanal"),
       AND(_mes&gt;AE$2,_tipo="Mensal")
      )), 0,IF(Ajustes!$G9&gt;0,INDEX($AA$4:$AL$323,Ajustes!$G9,S$2),0)+IF(Ajustes!$H9&gt;0,INDEX($AA$4:$AL$323,Ajustes!$H9,S$2),0)+IF(Ajustes!$I9&gt;0,INDEX($AA$4:$AL$323,Ajustes!$I9,S$2),0)+IF(Ajustes!$J9&gt;0,INDEX($AA$4:$AL$323,Ajustes!$J9,S$2),0)+IF(Ajustes!$K9&gt;0,INDEX($AA$4:$AL$323,Ajustes!$K9,S$2),0)+IF(Ajustes!$L9&gt;0,INDEX($AA$4:$AL$323,Ajustes!$L9,S$2),0))+S9</f>
        <v>725</v>
      </c>
      <c r="AF9" s="259">
        <f>IF(AND(NOT(_incrementaisPassadas),
      OR(
       AND(_semanaAtual&gt;Prevs!I$6,_tipo="Semanal"),
       AND(_mes&gt;AF$2,_tipo="Mensal")
      )), 0,IF(Ajustes!$G9&gt;0,INDEX($AA$4:$AL$323,Ajustes!$G9,T$2),0)+IF(Ajustes!$H9&gt;0,INDEX($AA$4:$AL$323,Ajustes!$H9,T$2),0)+IF(Ajustes!$I9&gt;0,INDEX($AA$4:$AL$323,Ajustes!$I9,T$2),0)+IF(Ajustes!$J9&gt;0,INDEX($AA$4:$AL$323,Ajustes!$J9,T$2),0)+IF(Ajustes!$K9&gt;0,INDEX($AA$4:$AL$323,Ajustes!$K9,T$2),0)+IF(Ajustes!$L9&gt;0,INDEX($AA$4:$AL$323,Ajustes!$L9,T$2),0))+T9</f>
        <v>609</v>
      </c>
      <c r="AG9" s="259">
        <f>IF(AND(NOT(_incrementaisPassadas),
      OR(
       AND(_semanaAtual&gt;Prevs!J$6,_tipo="Semanal"),
       AND(_mes&gt;AG$2,_tipo="Mensal")
      )), 0,IF(Ajustes!$G9&gt;0,INDEX($AA$4:$AL$323,Ajustes!$G9,U$2),0)+IF(Ajustes!$H9&gt;0,INDEX($AA$4:$AL$323,Ajustes!$H9,U$2),0)+IF(Ajustes!$I9&gt;0,INDEX($AA$4:$AL$323,Ajustes!$I9,U$2),0)+IF(Ajustes!$J9&gt;0,INDEX($AA$4:$AL$323,Ajustes!$J9,U$2),0)+IF(Ajustes!$K9&gt;0,INDEX($AA$4:$AL$323,Ajustes!$K9,U$2),0)+IF(Ajustes!$L9&gt;0,INDEX($AA$4:$AL$323,Ajustes!$L9,U$2),0))+U9</f>
        <v>498</v>
      </c>
      <c r="AH9" s="259">
        <f>IF(AND(NOT(_incrementaisPassadas),
      OR(
       AND(_semanaAtual&gt;Prevs!K$6,_tipo="Semanal"),
       AND(_mes&gt;AH$2,_tipo="Mensal")
      )), 0,IF(Ajustes!$G9&gt;0,INDEX($AA$4:$AL$323,Ajustes!$G9,V$2),0)+IF(Ajustes!$H9&gt;0,INDEX($AA$4:$AL$323,Ajustes!$H9,V$2),0)+IF(Ajustes!$I9&gt;0,INDEX($AA$4:$AL$323,Ajustes!$I9,V$2),0)+IF(Ajustes!$J9&gt;0,INDEX($AA$4:$AL$323,Ajustes!$J9,V$2),0)+IF(Ajustes!$K9&gt;0,INDEX($AA$4:$AL$323,Ajustes!$K9,V$2),0)+IF(Ajustes!$L9&gt;0,INDEX($AA$4:$AL$323,Ajustes!$L9,V$2),0))+V9</f>
        <v>409</v>
      </c>
      <c r="AI9" s="259">
        <f>IF(AND(NOT(_incrementaisPassadas),
      OR(
       AND(_semanaAtual&gt;Prevs!L$6,_tipo="Semanal"),
       AND(_mes&gt;AI$2,_tipo="Mensal")
      )), 0,IF(Ajustes!$G9&gt;0,INDEX($AA$4:$AL$323,Ajustes!$G9,W$2),0)+IF(Ajustes!$H9&gt;0,INDEX($AA$4:$AL$323,Ajustes!$H9,W$2),0)+IF(Ajustes!$I9&gt;0,INDEX($AA$4:$AL$323,Ajustes!$I9,W$2),0)+IF(Ajustes!$J9&gt;0,INDEX($AA$4:$AL$323,Ajustes!$J9,W$2),0)+IF(Ajustes!$K9&gt;0,INDEX($AA$4:$AL$323,Ajustes!$K9,W$2),0)+IF(Ajustes!$L9&gt;0,INDEX($AA$4:$AL$323,Ajustes!$L9,W$2),0))+W9</f>
        <v>427</v>
      </c>
      <c r="AJ9" s="259">
        <f>IF(AND(NOT(_incrementaisPassadas),
      OR(
       AND(_semanaAtual&gt;Prevs!M$6,_tipo="Semanal"),
       AND(_mes&gt;AJ$2,_tipo="Mensal")
      )), 0,IF(Ajustes!$G9&gt;0,INDEX($AA$4:$AL$323,Ajustes!$G9,X$2),0)+IF(Ajustes!$H9&gt;0,INDEX($AA$4:$AL$323,Ajustes!$H9,X$2),0)+IF(Ajustes!$I9&gt;0,INDEX($AA$4:$AL$323,Ajustes!$I9,X$2),0)+IF(Ajustes!$J9&gt;0,INDEX($AA$4:$AL$323,Ajustes!$J9,X$2),0)+IF(Ajustes!$K9&gt;0,INDEX($AA$4:$AL$323,Ajustes!$K9,X$2),0)+IF(Ajustes!$L9&gt;0,INDEX($AA$4:$AL$323,Ajustes!$L9,X$2),0))+X9</f>
        <v>501</v>
      </c>
      <c r="AK9" s="259">
        <f>IF(AND(NOT(_incrementaisPassadas),
      OR(
       AND(_semanaAtual&gt;Prevs!N$6,_tipo="Semanal"),
       AND(_mes&gt;AK$2,_tipo="Mensal")
      )), 0,IF(Ajustes!$G9&gt;0,INDEX($AA$4:$AL$323,Ajustes!$G9,Y$2),0)+IF(Ajustes!$H9&gt;0,INDEX($AA$4:$AL$323,Ajustes!$H9,Y$2),0)+IF(Ajustes!$I9&gt;0,INDEX($AA$4:$AL$323,Ajustes!$I9,Y$2),0)+IF(Ajustes!$J9&gt;0,INDEX($AA$4:$AL$323,Ajustes!$J9,Y$2),0)+IF(Ajustes!$K9&gt;0,INDEX($AA$4:$AL$323,Ajustes!$K9,Y$2),0)+IF(Ajustes!$L9&gt;0,INDEX($AA$4:$AL$323,Ajustes!$L9,Y$2),0))+Y9</f>
        <v>714</v>
      </c>
      <c r="AL9" s="259">
        <f>IF(AND(NOT(_incrementaisPassadas),
      OR(
       AND(_semanaAtual&gt;Prevs!O$6,_tipo="Semanal"),
       AND(_mes&gt;AL$2,_tipo="Mensal")
      )), 0,IF(Ajustes!$G9&gt;0,INDEX($AA$4:$AL$323,Ajustes!$G9,Z$2),0)+IF(Ajustes!$H9&gt;0,INDEX($AA$4:$AL$323,Ajustes!$H9,Z$2),0)+IF(Ajustes!$I9&gt;0,INDEX($AA$4:$AL$323,Ajustes!$I9,Z$2),0)+IF(Ajustes!$J9&gt;0,INDEX($AA$4:$AL$323,Ajustes!$J9,Z$2),0)+IF(Ajustes!$K9&gt;0,INDEX($AA$4:$AL$323,Ajustes!$K9,Z$2),0)+IF(Ajustes!$L9&gt;0,INDEX($AA$4:$AL$323,Ajustes!$L9,Z$2),0))+Z9</f>
        <v>1225</v>
      </c>
      <c r="AM9" s="113">
        <f t="shared" si="25"/>
        <v>1748</v>
      </c>
      <c r="AN9" s="113">
        <f t="shared" si="1"/>
        <v>1619</v>
      </c>
      <c r="AO9" s="113">
        <f t="shared" si="1"/>
        <v>1446</v>
      </c>
      <c r="AP9" s="113">
        <f t="shared" si="1"/>
        <v>992</v>
      </c>
      <c r="AQ9" s="113">
        <f t="shared" si="1"/>
        <v>725</v>
      </c>
      <c r="AR9" s="113">
        <f t="shared" si="1"/>
        <v>609</v>
      </c>
      <c r="AS9" s="113">
        <f t="shared" si="1"/>
        <v>498</v>
      </c>
      <c r="AT9" s="113">
        <f t="shared" si="1"/>
        <v>409</v>
      </c>
      <c r="AU9" s="113">
        <f t="shared" si="1"/>
        <v>427</v>
      </c>
      <c r="AV9" s="113">
        <f t="shared" si="1"/>
        <v>501</v>
      </c>
      <c r="AW9" s="113">
        <f t="shared" si="1"/>
        <v>714</v>
      </c>
      <c r="AX9" s="113">
        <f t="shared" si="1"/>
        <v>1225</v>
      </c>
      <c r="AY9" s="259"/>
      <c r="AZ9" s="405">
        <f t="shared" ref="AZ9:AZ36" si="26">AZ8+1</f>
        <v>21</v>
      </c>
      <c r="BA9" s="267" t="s">
        <v>9</v>
      </c>
      <c r="BB9">
        <f>ROW()</f>
        <v>9</v>
      </c>
      <c r="BC9" s="223" t="s">
        <v>4</v>
      </c>
      <c r="BD9" s="115">
        <v>1</v>
      </c>
      <c r="BE9" s="115">
        <v>1</v>
      </c>
      <c r="BF9" s="115">
        <v>1</v>
      </c>
      <c r="BG9" s="115">
        <v>1</v>
      </c>
      <c r="BH9" s="115">
        <v>1</v>
      </c>
      <c r="BI9" s="115">
        <v>1</v>
      </c>
      <c r="BJ9" s="115">
        <v>1</v>
      </c>
      <c r="BK9" s="115">
        <v>1</v>
      </c>
      <c r="BL9" s="115">
        <v>1</v>
      </c>
      <c r="BM9" s="115">
        <v>1</v>
      </c>
      <c r="BN9" s="115">
        <v>1</v>
      </c>
      <c r="BO9" s="224">
        <v>1</v>
      </c>
      <c r="BQ9" s="259" t="e">
        <f t="shared" si="12"/>
        <v>#N/A</v>
      </c>
      <c r="BR9" s="398">
        <f t="shared" si="13"/>
        <v>1748</v>
      </c>
      <c r="BS9" s="398">
        <f t="shared" si="14"/>
        <v>1619</v>
      </c>
      <c r="BT9" s="398">
        <f t="shared" si="15"/>
        <v>1446</v>
      </c>
      <c r="BU9" s="398">
        <f t="shared" si="16"/>
        <v>992</v>
      </c>
      <c r="BV9" s="398">
        <f t="shared" si="17"/>
        <v>725</v>
      </c>
      <c r="BW9" s="398">
        <f t="shared" si="18"/>
        <v>609</v>
      </c>
      <c r="BX9" s="398">
        <f t="shared" si="19"/>
        <v>498</v>
      </c>
      <c r="BY9" s="398">
        <f t="shared" si="20"/>
        <v>409</v>
      </c>
      <c r="BZ9" s="398">
        <f t="shared" si="21"/>
        <v>427</v>
      </c>
      <c r="CA9" s="398">
        <f t="shared" si="22"/>
        <v>501</v>
      </c>
      <c r="CB9" s="398">
        <f t="shared" si="23"/>
        <v>714</v>
      </c>
      <c r="CC9" s="398">
        <f t="shared" si="24"/>
        <v>1225</v>
      </c>
      <c r="CD9" s="259"/>
    </row>
    <row r="10" spans="1:82" x14ac:dyDescent="0.25">
      <c r="A10" s="113">
        <v>7</v>
      </c>
      <c r="B10" s="176" t="s">
        <v>268</v>
      </c>
      <c r="C10" s="259">
        <f>IFERROR(INDEX($BD$7:$BO$40,MATCH(Ajustes!$E$4:$E$323,$BC$7:$BC$40,0),$C$2:$N$2),1)</f>
        <v>1</v>
      </c>
      <c r="D10" s="259">
        <f>IFERROR(INDEX($BD$7:$BO$40,MATCH(Ajustes!$E$4:$E$323,$BC$7:$BC$40,0),$C$2:$N$2),1)</f>
        <v>1</v>
      </c>
      <c r="E10" s="259">
        <f>IFERROR(INDEX($BD$7:$BO$40,MATCH(Ajustes!$E$4:$E$323,$BC$7:$BC$40,0),$C$2:$N$2),1)</f>
        <v>1</v>
      </c>
      <c r="F10" s="259">
        <f>IFERROR(INDEX($BD$7:$BO$40,MATCH(Ajustes!$E$4:$E$323,$BC$7:$BC$40,0),$C$2:$N$2),1)</f>
        <v>1</v>
      </c>
      <c r="G10" s="259">
        <f>IFERROR(INDEX($BD$7:$BO$40,MATCH(Ajustes!$E$4:$E$323,$BC$7:$BC$40,0),$C$2:$N$2),1)</f>
        <v>1</v>
      </c>
      <c r="H10" s="259">
        <f>IFERROR(INDEX($BD$7:$BO$40,MATCH(Ajustes!$E$4:$E$323,$BC$7:$BC$40,0),$C$2:$N$2),1)</f>
        <v>1</v>
      </c>
      <c r="I10" s="259">
        <f>IFERROR(INDEX($BD$7:$BO$40,MATCH(Ajustes!$E$4:$E$323,$BC$7:$BC$40,0),$C$2:$N$2),1)</f>
        <v>1</v>
      </c>
      <c r="J10" s="259">
        <f>IFERROR(INDEX($BD$7:$BO$40,MATCH(Ajustes!$E$4:$E$323,$BC$7:$BC$40,0),$C$2:$N$2),1)</f>
        <v>1</v>
      </c>
      <c r="K10" s="259">
        <f>IFERROR(INDEX($BD$7:$BO$40,MATCH(Ajustes!$E$4:$E$323,$BC$7:$BC$40,0),$C$2:$N$2),1)</f>
        <v>1</v>
      </c>
      <c r="L10" s="259">
        <f>IFERROR(INDEX($BD$7:$BO$40,MATCH(Ajustes!$E$4:$E$323,$BC$7:$BC$40,0),$C$2:$N$2),1)</f>
        <v>1</v>
      </c>
      <c r="M10" s="259">
        <f>IFERROR(INDEX($BD$7:$BO$40,MATCH(Ajustes!$E$4:$E$323,$BC$7:$BC$40,0),$C$2:$N$2),1)</f>
        <v>1</v>
      </c>
      <c r="N10" s="259">
        <f>IFERROR(INDEX($BD$7:$BO$40,MATCH(Ajustes!$E$4:$E$323,$BC$7:$BC$40,0),$C$2:$N$2),1)</f>
        <v>1</v>
      </c>
      <c r="O10">
        <f>C10*Ajustes!AM10</f>
        <v>1949</v>
      </c>
      <c r="P10">
        <f>D10*Ajustes!AN10</f>
        <v>1822</v>
      </c>
      <c r="Q10">
        <f>E10*Ajustes!AO10</f>
        <v>1630</v>
      </c>
      <c r="R10">
        <f>F10*Ajustes!AP10</f>
        <v>1120</v>
      </c>
      <c r="S10">
        <f>G10*Ajustes!AQ10</f>
        <v>816</v>
      </c>
      <c r="T10">
        <f>H10*Ajustes!AR10</f>
        <v>680</v>
      </c>
      <c r="U10">
        <f>I10*Ajustes!AS10</f>
        <v>556</v>
      </c>
      <c r="V10">
        <f>J10*Ajustes!AT10</f>
        <v>456</v>
      </c>
      <c r="W10">
        <f>K10*Ajustes!AU10</f>
        <v>473</v>
      </c>
      <c r="X10">
        <f>L10*Ajustes!AV10</f>
        <v>555</v>
      </c>
      <c r="Y10">
        <f>M10*Ajustes!AW10</f>
        <v>787</v>
      </c>
      <c r="Z10">
        <f>N10*Ajustes!AX10</f>
        <v>1351</v>
      </c>
      <c r="AA10" s="259">
        <f>IF(AND(NOT(_incrementaisPassadas),
      OR(
       AND(_semanaAtual&gt;Prevs!D$6,_tipo="Semanal"),
       AND(_mes&gt;AA$2,_tipo="Mensal")
      )), 0,IF(Ajustes!$G10&gt;0,INDEX($AA$4:$AL$323,Ajustes!$G10,O$2),0)+IF(Ajustes!$H10&gt;0,INDEX($AA$4:$AL$323,Ajustes!$H10,O$2),0)+IF(Ajustes!$I10&gt;0,INDEX($AA$4:$AL$323,Ajustes!$I10,O$2),0)+IF(Ajustes!$J10&gt;0,INDEX($AA$4:$AL$323,Ajustes!$J10,O$2),0)+IF(Ajustes!$K10&gt;0,INDEX($AA$4:$AL$323,Ajustes!$K10,O$2),0)+IF(Ajustes!$L10&gt;0,INDEX($AA$4:$AL$323,Ajustes!$L10,O$2),0))+O10</f>
        <v>1949</v>
      </c>
      <c r="AB10" s="259">
        <f>IF(AND(NOT(_incrementaisPassadas),
      OR(
       AND(_semanaAtual&gt;Prevs!E$6,_tipo="Semanal"),
       AND(_mes&gt;AB$2,_tipo="Mensal")
      )), 0,IF(Ajustes!$G10&gt;0,INDEX($AA$4:$AL$323,Ajustes!$G10,P$2),0)+IF(Ajustes!$H10&gt;0,INDEX($AA$4:$AL$323,Ajustes!$H10,P$2),0)+IF(Ajustes!$I10&gt;0,INDEX($AA$4:$AL$323,Ajustes!$I10,P$2),0)+IF(Ajustes!$J10&gt;0,INDEX($AA$4:$AL$323,Ajustes!$J10,P$2),0)+IF(Ajustes!$K10&gt;0,INDEX($AA$4:$AL$323,Ajustes!$K10,P$2),0)+IF(Ajustes!$L10&gt;0,INDEX($AA$4:$AL$323,Ajustes!$L10,P$2),0))+P10</f>
        <v>1822</v>
      </c>
      <c r="AC10" s="259">
        <f>IF(AND(NOT(_incrementaisPassadas),
      OR(
       AND(_semanaAtual&gt;Prevs!F$6,_tipo="Semanal"),
       AND(_mes&gt;AC$2,_tipo="Mensal")
      )), 0,IF(Ajustes!$G10&gt;0,INDEX($AA$4:$AL$323,Ajustes!$G10,Q$2),0)+IF(Ajustes!$H10&gt;0,INDEX($AA$4:$AL$323,Ajustes!$H10,Q$2),0)+IF(Ajustes!$I10&gt;0,INDEX($AA$4:$AL$323,Ajustes!$I10,Q$2),0)+IF(Ajustes!$J10&gt;0,INDEX($AA$4:$AL$323,Ajustes!$J10,Q$2),0)+IF(Ajustes!$K10&gt;0,INDEX($AA$4:$AL$323,Ajustes!$K10,Q$2),0)+IF(Ajustes!$L10&gt;0,INDEX($AA$4:$AL$323,Ajustes!$L10,Q$2),0))+Q10</f>
        <v>1630</v>
      </c>
      <c r="AD10" s="259">
        <f>IF(AND(NOT(_incrementaisPassadas),
      OR(
       AND(_semanaAtual&gt;Prevs!G$6,_tipo="Semanal"),
       AND(_mes&gt;AD$2,_tipo="Mensal")
      )), 0,IF(Ajustes!$G10&gt;0,INDEX($AA$4:$AL$323,Ajustes!$G10,R$2),0)+IF(Ajustes!$H10&gt;0,INDEX($AA$4:$AL$323,Ajustes!$H10,R$2),0)+IF(Ajustes!$I10&gt;0,INDEX($AA$4:$AL$323,Ajustes!$I10,R$2),0)+IF(Ajustes!$J10&gt;0,INDEX($AA$4:$AL$323,Ajustes!$J10,R$2),0)+IF(Ajustes!$K10&gt;0,INDEX($AA$4:$AL$323,Ajustes!$K10,R$2),0)+IF(Ajustes!$L10&gt;0,INDEX($AA$4:$AL$323,Ajustes!$L10,R$2),0))+R10</f>
        <v>1120</v>
      </c>
      <c r="AE10" s="259">
        <f>IF(AND(NOT(_incrementaisPassadas),
      OR(
       AND(_semanaAtual&gt;Prevs!H$6,_tipo="Semanal"),
       AND(_mes&gt;AE$2,_tipo="Mensal")
      )), 0,IF(Ajustes!$G10&gt;0,INDEX($AA$4:$AL$323,Ajustes!$G10,S$2),0)+IF(Ajustes!$H10&gt;0,INDEX($AA$4:$AL$323,Ajustes!$H10,S$2),0)+IF(Ajustes!$I10&gt;0,INDEX($AA$4:$AL$323,Ajustes!$I10,S$2),0)+IF(Ajustes!$J10&gt;0,INDEX($AA$4:$AL$323,Ajustes!$J10,S$2),0)+IF(Ajustes!$K10&gt;0,INDEX($AA$4:$AL$323,Ajustes!$K10,S$2),0)+IF(Ajustes!$L10&gt;0,INDEX($AA$4:$AL$323,Ajustes!$L10,S$2),0))+S10</f>
        <v>816</v>
      </c>
      <c r="AF10" s="259">
        <f>IF(AND(NOT(_incrementaisPassadas),
      OR(
       AND(_semanaAtual&gt;Prevs!I$6,_tipo="Semanal"),
       AND(_mes&gt;AF$2,_tipo="Mensal")
      )), 0,IF(Ajustes!$G10&gt;0,INDEX($AA$4:$AL$323,Ajustes!$G10,T$2),0)+IF(Ajustes!$H10&gt;0,INDEX($AA$4:$AL$323,Ajustes!$H10,T$2),0)+IF(Ajustes!$I10&gt;0,INDEX($AA$4:$AL$323,Ajustes!$I10,T$2),0)+IF(Ajustes!$J10&gt;0,INDEX($AA$4:$AL$323,Ajustes!$J10,T$2),0)+IF(Ajustes!$K10&gt;0,INDEX($AA$4:$AL$323,Ajustes!$K10,T$2),0)+IF(Ajustes!$L10&gt;0,INDEX($AA$4:$AL$323,Ajustes!$L10,T$2),0))+T10</f>
        <v>680</v>
      </c>
      <c r="AG10" s="259">
        <f>IF(AND(NOT(_incrementaisPassadas),
      OR(
       AND(_semanaAtual&gt;Prevs!J$6,_tipo="Semanal"),
       AND(_mes&gt;AG$2,_tipo="Mensal")
      )), 0,IF(Ajustes!$G10&gt;0,INDEX($AA$4:$AL$323,Ajustes!$G10,U$2),0)+IF(Ajustes!$H10&gt;0,INDEX($AA$4:$AL$323,Ajustes!$H10,U$2),0)+IF(Ajustes!$I10&gt;0,INDEX($AA$4:$AL$323,Ajustes!$I10,U$2),0)+IF(Ajustes!$J10&gt;0,INDEX($AA$4:$AL$323,Ajustes!$J10,U$2),0)+IF(Ajustes!$K10&gt;0,INDEX($AA$4:$AL$323,Ajustes!$K10,U$2),0)+IF(Ajustes!$L10&gt;0,INDEX($AA$4:$AL$323,Ajustes!$L10,U$2),0))+U10</f>
        <v>556</v>
      </c>
      <c r="AH10" s="259">
        <f>IF(AND(NOT(_incrementaisPassadas),
      OR(
       AND(_semanaAtual&gt;Prevs!K$6,_tipo="Semanal"),
       AND(_mes&gt;AH$2,_tipo="Mensal")
      )), 0,IF(Ajustes!$G10&gt;0,INDEX($AA$4:$AL$323,Ajustes!$G10,V$2),0)+IF(Ajustes!$H10&gt;0,INDEX($AA$4:$AL$323,Ajustes!$H10,V$2),0)+IF(Ajustes!$I10&gt;0,INDEX($AA$4:$AL$323,Ajustes!$I10,V$2),0)+IF(Ajustes!$J10&gt;0,INDEX($AA$4:$AL$323,Ajustes!$J10,V$2),0)+IF(Ajustes!$K10&gt;0,INDEX($AA$4:$AL$323,Ajustes!$K10,V$2),0)+IF(Ajustes!$L10&gt;0,INDEX($AA$4:$AL$323,Ajustes!$L10,V$2),0))+V10</f>
        <v>456</v>
      </c>
      <c r="AI10" s="259">
        <f>IF(AND(NOT(_incrementaisPassadas),
      OR(
       AND(_semanaAtual&gt;Prevs!L$6,_tipo="Semanal"),
       AND(_mes&gt;AI$2,_tipo="Mensal")
      )), 0,IF(Ajustes!$G10&gt;0,INDEX($AA$4:$AL$323,Ajustes!$G10,W$2),0)+IF(Ajustes!$H10&gt;0,INDEX($AA$4:$AL$323,Ajustes!$H10,W$2),0)+IF(Ajustes!$I10&gt;0,INDEX($AA$4:$AL$323,Ajustes!$I10,W$2),0)+IF(Ajustes!$J10&gt;0,INDEX($AA$4:$AL$323,Ajustes!$J10,W$2),0)+IF(Ajustes!$K10&gt;0,INDEX($AA$4:$AL$323,Ajustes!$K10,W$2),0)+IF(Ajustes!$L10&gt;0,INDEX($AA$4:$AL$323,Ajustes!$L10,W$2),0))+W10</f>
        <v>473</v>
      </c>
      <c r="AJ10" s="259">
        <f>IF(AND(NOT(_incrementaisPassadas),
      OR(
       AND(_semanaAtual&gt;Prevs!M$6,_tipo="Semanal"),
       AND(_mes&gt;AJ$2,_tipo="Mensal")
      )), 0,IF(Ajustes!$G10&gt;0,INDEX($AA$4:$AL$323,Ajustes!$G10,X$2),0)+IF(Ajustes!$H10&gt;0,INDEX($AA$4:$AL$323,Ajustes!$H10,X$2),0)+IF(Ajustes!$I10&gt;0,INDEX($AA$4:$AL$323,Ajustes!$I10,X$2),0)+IF(Ajustes!$J10&gt;0,INDEX($AA$4:$AL$323,Ajustes!$J10,X$2),0)+IF(Ajustes!$K10&gt;0,INDEX($AA$4:$AL$323,Ajustes!$K10,X$2),0)+IF(Ajustes!$L10&gt;0,INDEX($AA$4:$AL$323,Ajustes!$L10,X$2),0))+X10</f>
        <v>555</v>
      </c>
      <c r="AK10" s="259">
        <f>IF(AND(NOT(_incrementaisPassadas),
      OR(
       AND(_semanaAtual&gt;Prevs!N$6,_tipo="Semanal"),
       AND(_mes&gt;AK$2,_tipo="Mensal")
      )), 0,IF(Ajustes!$G10&gt;0,INDEX($AA$4:$AL$323,Ajustes!$G10,Y$2),0)+IF(Ajustes!$H10&gt;0,INDEX($AA$4:$AL$323,Ajustes!$H10,Y$2),0)+IF(Ajustes!$I10&gt;0,INDEX($AA$4:$AL$323,Ajustes!$I10,Y$2),0)+IF(Ajustes!$J10&gt;0,INDEX($AA$4:$AL$323,Ajustes!$J10,Y$2),0)+IF(Ajustes!$K10&gt;0,INDEX($AA$4:$AL$323,Ajustes!$K10,Y$2),0)+IF(Ajustes!$L10&gt;0,INDEX($AA$4:$AL$323,Ajustes!$L10,Y$2),0))+Y10</f>
        <v>787</v>
      </c>
      <c r="AL10" s="259">
        <f>IF(AND(NOT(_incrementaisPassadas),
      OR(
       AND(_semanaAtual&gt;Prevs!O$6,_tipo="Semanal"),
       AND(_mes&gt;AL$2,_tipo="Mensal")
      )), 0,IF(Ajustes!$G10&gt;0,INDEX($AA$4:$AL$323,Ajustes!$G10,Z$2),0)+IF(Ajustes!$H10&gt;0,INDEX($AA$4:$AL$323,Ajustes!$H10,Z$2),0)+IF(Ajustes!$I10&gt;0,INDEX($AA$4:$AL$323,Ajustes!$I10,Z$2),0)+IF(Ajustes!$J10&gt;0,INDEX($AA$4:$AL$323,Ajustes!$J10,Z$2),0)+IF(Ajustes!$K10&gt;0,INDEX($AA$4:$AL$323,Ajustes!$K10,Z$2),0)+IF(Ajustes!$L10&gt;0,INDEX($AA$4:$AL$323,Ajustes!$L10,Z$2),0))+Z10</f>
        <v>1351</v>
      </c>
      <c r="AM10" s="113">
        <f t="shared" si="25"/>
        <v>1949</v>
      </c>
      <c r="AN10" s="113">
        <f t="shared" si="1"/>
        <v>1822</v>
      </c>
      <c r="AO10" s="113">
        <f t="shared" si="1"/>
        <v>1630</v>
      </c>
      <c r="AP10" s="113">
        <f t="shared" si="1"/>
        <v>1120</v>
      </c>
      <c r="AQ10" s="113">
        <f t="shared" si="1"/>
        <v>816</v>
      </c>
      <c r="AR10" s="113">
        <f t="shared" si="1"/>
        <v>680</v>
      </c>
      <c r="AS10" s="113">
        <f t="shared" si="1"/>
        <v>556</v>
      </c>
      <c r="AT10" s="113">
        <f t="shared" si="1"/>
        <v>456</v>
      </c>
      <c r="AU10" s="113">
        <f t="shared" si="1"/>
        <v>473</v>
      </c>
      <c r="AV10" s="113">
        <f t="shared" si="1"/>
        <v>555</v>
      </c>
      <c r="AW10" s="113">
        <f t="shared" si="1"/>
        <v>787</v>
      </c>
      <c r="AX10" s="113">
        <f t="shared" si="1"/>
        <v>1351</v>
      </c>
      <c r="AY10" s="259"/>
      <c r="AZ10" s="405">
        <f t="shared" si="26"/>
        <v>22</v>
      </c>
      <c r="BA10" s="415" t="s">
        <v>4</v>
      </c>
      <c r="BB10">
        <f>ROW()</f>
        <v>10</v>
      </c>
      <c r="BC10" s="223" t="s">
        <v>8</v>
      </c>
      <c r="BD10" s="115">
        <v>1</v>
      </c>
      <c r="BE10" s="115">
        <v>1</v>
      </c>
      <c r="BF10" s="115">
        <v>1</v>
      </c>
      <c r="BG10" s="115">
        <v>1</v>
      </c>
      <c r="BH10" s="115">
        <v>1</v>
      </c>
      <c r="BI10" s="115">
        <v>1</v>
      </c>
      <c r="BJ10" s="115">
        <v>1</v>
      </c>
      <c r="BK10" s="115">
        <v>1</v>
      </c>
      <c r="BL10" s="115">
        <v>1</v>
      </c>
      <c r="BM10" s="115">
        <v>1</v>
      </c>
      <c r="BN10" s="115">
        <v>1</v>
      </c>
      <c r="BO10" s="224">
        <v>1</v>
      </c>
      <c r="BQ10" s="259">
        <f t="shared" si="12"/>
        <v>31</v>
      </c>
      <c r="BR10" s="398">
        <f t="shared" si="13"/>
        <v>1951.0920000000001</v>
      </c>
      <c r="BS10" s="398">
        <f t="shared" si="14"/>
        <v>1821.87</v>
      </c>
      <c r="BT10" s="398">
        <f t="shared" si="15"/>
        <v>1629.8440000000001</v>
      </c>
      <c r="BU10" s="398">
        <f t="shared" si="16"/>
        <v>1118.8879999999999</v>
      </c>
      <c r="BV10" s="398">
        <f t="shared" si="17"/>
        <v>815.95</v>
      </c>
      <c r="BW10" s="398">
        <f t="shared" si="18"/>
        <v>681.00300000000004</v>
      </c>
      <c r="BX10" s="398">
        <f t="shared" si="19"/>
        <v>556.40200000000004</v>
      </c>
      <c r="BY10" s="398">
        <f t="shared" si="20"/>
        <v>456.79400000000004</v>
      </c>
      <c r="BZ10" s="398">
        <f t="shared" si="21"/>
        <v>473.98499999999996</v>
      </c>
      <c r="CA10" s="398">
        <f t="shared" si="22"/>
        <v>555.69100000000003</v>
      </c>
      <c r="CB10" s="398">
        <f t="shared" si="23"/>
        <v>787.24800000000005</v>
      </c>
      <c r="CC10" s="398">
        <f t="shared" si="24"/>
        <v>1349.95</v>
      </c>
      <c r="CD10" s="259"/>
    </row>
    <row r="11" spans="1:82" x14ac:dyDescent="0.25">
      <c r="A11" s="113">
        <v>8</v>
      </c>
      <c r="B11" s="176" t="s">
        <v>537</v>
      </c>
      <c r="C11" s="259">
        <f>IFERROR(INDEX($BD$7:$BO$40,MATCH(Ajustes!$E$4:$E$323,$BC$7:$BC$40,0),$C$2:$N$2),1)</f>
        <v>1</v>
      </c>
      <c r="D11" s="259">
        <f>IFERROR(INDEX($BD$7:$BO$40,MATCH(Ajustes!$E$4:$E$323,$BC$7:$BC$40,0),$C$2:$N$2),1)</f>
        <v>1</v>
      </c>
      <c r="E11" s="259">
        <f>IFERROR(INDEX($BD$7:$BO$40,MATCH(Ajustes!$E$4:$E$323,$BC$7:$BC$40,0),$C$2:$N$2),1)</f>
        <v>1</v>
      </c>
      <c r="F11" s="259">
        <f>IFERROR(INDEX($BD$7:$BO$40,MATCH(Ajustes!$E$4:$E$323,$BC$7:$BC$40,0),$C$2:$N$2),1)</f>
        <v>1</v>
      </c>
      <c r="G11" s="259">
        <f>IFERROR(INDEX($BD$7:$BO$40,MATCH(Ajustes!$E$4:$E$323,$BC$7:$BC$40,0),$C$2:$N$2),1)</f>
        <v>1</v>
      </c>
      <c r="H11" s="259">
        <f>IFERROR(INDEX($BD$7:$BO$40,MATCH(Ajustes!$E$4:$E$323,$BC$7:$BC$40,0),$C$2:$N$2),1)</f>
        <v>1</v>
      </c>
      <c r="I11" s="259">
        <f>IFERROR(INDEX($BD$7:$BO$40,MATCH(Ajustes!$E$4:$E$323,$BC$7:$BC$40,0),$C$2:$N$2),1)</f>
        <v>1</v>
      </c>
      <c r="J11" s="259">
        <f>IFERROR(INDEX($BD$7:$BO$40,MATCH(Ajustes!$E$4:$E$323,$BC$7:$BC$40,0),$C$2:$N$2),1)</f>
        <v>1</v>
      </c>
      <c r="K11" s="259">
        <f>IFERROR(INDEX($BD$7:$BO$40,MATCH(Ajustes!$E$4:$E$323,$BC$7:$BC$40,0),$C$2:$N$2),1)</f>
        <v>1</v>
      </c>
      <c r="L11" s="259">
        <f>IFERROR(INDEX($BD$7:$BO$40,MATCH(Ajustes!$E$4:$E$323,$BC$7:$BC$40,0),$C$2:$N$2),1)</f>
        <v>1</v>
      </c>
      <c r="M11" s="259">
        <f>IFERROR(INDEX($BD$7:$BO$40,MATCH(Ajustes!$E$4:$E$323,$BC$7:$BC$40,0),$C$2:$N$2),1)</f>
        <v>1</v>
      </c>
      <c r="N11" s="259">
        <f>IFERROR(INDEX($BD$7:$BO$40,MATCH(Ajustes!$E$4:$E$323,$BC$7:$BC$40,0),$C$2:$N$2),1)</f>
        <v>1</v>
      </c>
      <c r="O11">
        <f>C11*Ajustes!AM11</f>
        <v>1992</v>
      </c>
      <c r="P11">
        <f>D11*Ajustes!AN11</f>
        <v>1872</v>
      </c>
      <c r="Q11">
        <f>E11*Ajustes!AO11</f>
        <v>1675</v>
      </c>
      <c r="R11">
        <f>F11*Ajustes!AP11</f>
        <v>1156</v>
      </c>
      <c r="S11">
        <f>G11*Ajustes!AQ11</f>
        <v>839</v>
      </c>
      <c r="T11">
        <f>H11*Ajustes!AR11</f>
        <v>698</v>
      </c>
      <c r="U11">
        <f>I11*Ajustes!AS11</f>
        <v>570</v>
      </c>
      <c r="V11">
        <f>J11*Ajustes!AT11</f>
        <v>467</v>
      </c>
      <c r="W11">
        <f>K11*Ajustes!AU11</f>
        <v>483</v>
      </c>
      <c r="X11">
        <f>L11*Ajustes!AV11</f>
        <v>566</v>
      </c>
      <c r="Y11">
        <f>M11*Ajustes!AW11</f>
        <v>801</v>
      </c>
      <c r="Z11">
        <f>N11*Ajustes!AX11</f>
        <v>1373</v>
      </c>
      <c r="AA11" s="259">
        <f>IF(AND(NOT(_incrementaisPassadas),
      OR(
       AND(_semanaAtual&gt;Prevs!D$6,_tipo="Semanal"),
       AND(_mes&gt;AA$2,_tipo="Mensal")
      )), 0,IF(Ajustes!$G11&gt;0,INDEX($AA$4:$AL$323,Ajustes!$G11,O$2),0)+IF(Ajustes!$H11&gt;0,INDEX($AA$4:$AL$323,Ajustes!$H11,O$2),0)+IF(Ajustes!$I11&gt;0,INDEX($AA$4:$AL$323,Ajustes!$I11,O$2),0)+IF(Ajustes!$J11&gt;0,INDEX($AA$4:$AL$323,Ajustes!$J11,O$2),0)+IF(Ajustes!$K11&gt;0,INDEX($AA$4:$AL$323,Ajustes!$K11,O$2),0)+IF(Ajustes!$L11&gt;0,INDEX($AA$4:$AL$323,Ajustes!$L11,O$2),0))+O11</f>
        <v>1992</v>
      </c>
      <c r="AB11" s="259">
        <f>IF(AND(NOT(_incrementaisPassadas),
      OR(
       AND(_semanaAtual&gt;Prevs!E$6,_tipo="Semanal"),
       AND(_mes&gt;AB$2,_tipo="Mensal")
      )), 0,IF(Ajustes!$G11&gt;0,INDEX($AA$4:$AL$323,Ajustes!$G11,P$2),0)+IF(Ajustes!$H11&gt;0,INDEX($AA$4:$AL$323,Ajustes!$H11,P$2),0)+IF(Ajustes!$I11&gt;0,INDEX($AA$4:$AL$323,Ajustes!$I11,P$2),0)+IF(Ajustes!$J11&gt;0,INDEX($AA$4:$AL$323,Ajustes!$J11,P$2),0)+IF(Ajustes!$K11&gt;0,INDEX($AA$4:$AL$323,Ajustes!$K11,P$2),0)+IF(Ajustes!$L11&gt;0,INDEX($AA$4:$AL$323,Ajustes!$L11,P$2),0))+P11</f>
        <v>1872</v>
      </c>
      <c r="AC11" s="259">
        <f>IF(AND(NOT(_incrementaisPassadas),
      OR(
       AND(_semanaAtual&gt;Prevs!F$6,_tipo="Semanal"),
       AND(_mes&gt;AC$2,_tipo="Mensal")
      )), 0,IF(Ajustes!$G11&gt;0,INDEX($AA$4:$AL$323,Ajustes!$G11,Q$2),0)+IF(Ajustes!$H11&gt;0,INDEX($AA$4:$AL$323,Ajustes!$H11,Q$2),0)+IF(Ajustes!$I11&gt;0,INDEX($AA$4:$AL$323,Ajustes!$I11,Q$2),0)+IF(Ajustes!$J11&gt;0,INDEX($AA$4:$AL$323,Ajustes!$J11,Q$2),0)+IF(Ajustes!$K11&gt;0,INDEX($AA$4:$AL$323,Ajustes!$K11,Q$2),0)+IF(Ajustes!$L11&gt;0,INDEX($AA$4:$AL$323,Ajustes!$L11,Q$2),0))+Q11</f>
        <v>1675</v>
      </c>
      <c r="AD11" s="259">
        <f>IF(AND(NOT(_incrementaisPassadas),
      OR(
       AND(_semanaAtual&gt;Prevs!G$6,_tipo="Semanal"),
       AND(_mes&gt;AD$2,_tipo="Mensal")
      )), 0,IF(Ajustes!$G11&gt;0,INDEX($AA$4:$AL$323,Ajustes!$G11,R$2),0)+IF(Ajustes!$H11&gt;0,INDEX($AA$4:$AL$323,Ajustes!$H11,R$2),0)+IF(Ajustes!$I11&gt;0,INDEX($AA$4:$AL$323,Ajustes!$I11,R$2),0)+IF(Ajustes!$J11&gt;0,INDEX($AA$4:$AL$323,Ajustes!$J11,R$2),0)+IF(Ajustes!$K11&gt;0,INDEX($AA$4:$AL$323,Ajustes!$K11,R$2),0)+IF(Ajustes!$L11&gt;0,INDEX($AA$4:$AL$323,Ajustes!$L11,R$2),0))+R11</f>
        <v>1156</v>
      </c>
      <c r="AE11" s="259">
        <f>IF(AND(NOT(_incrementaisPassadas),
      OR(
       AND(_semanaAtual&gt;Prevs!H$6,_tipo="Semanal"),
       AND(_mes&gt;AE$2,_tipo="Mensal")
      )), 0,IF(Ajustes!$G11&gt;0,INDEX($AA$4:$AL$323,Ajustes!$G11,S$2),0)+IF(Ajustes!$H11&gt;0,INDEX($AA$4:$AL$323,Ajustes!$H11,S$2),0)+IF(Ajustes!$I11&gt;0,INDEX($AA$4:$AL$323,Ajustes!$I11,S$2),0)+IF(Ajustes!$J11&gt;0,INDEX($AA$4:$AL$323,Ajustes!$J11,S$2),0)+IF(Ajustes!$K11&gt;0,INDEX($AA$4:$AL$323,Ajustes!$K11,S$2),0)+IF(Ajustes!$L11&gt;0,INDEX($AA$4:$AL$323,Ajustes!$L11,S$2),0))+S11</f>
        <v>839</v>
      </c>
      <c r="AF11" s="259">
        <f>IF(AND(NOT(_incrementaisPassadas),
      OR(
       AND(_semanaAtual&gt;Prevs!I$6,_tipo="Semanal"),
       AND(_mes&gt;AF$2,_tipo="Mensal")
      )), 0,IF(Ajustes!$G11&gt;0,INDEX($AA$4:$AL$323,Ajustes!$G11,T$2),0)+IF(Ajustes!$H11&gt;0,INDEX($AA$4:$AL$323,Ajustes!$H11,T$2),0)+IF(Ajustes!$I11&gt;0,INDEX($AA$4:$AL$323,Ajustes!$I11,T$2),0)+IF(Ajustes!$J11&gt;0,INDEX($AA$4:$AL$323,Ajustes!$J11,T$2),0)+IF(Ajustes!$K11&gt;0,INDEX($AA$4:$AL$323,Ajustes!$K11,T$2),0)+IF(Ajustes!$L11&gt;0,INDEX($AA$4:$AL$323,Ajustes!$L11,T$2),0))+T11</f>
        <v>698</v>
      </c>
      <c r="AG11" s="259">
        <f>IF(AND(NOT(_incrementaisPassadas),
      OR(
       AND(_semanaAtual&gt;Prevs!J$6,_tipo="Semanal"),
       AND(_mes&gt;AG$2,_tipo="Mensal")
      )), 0,IF(Ajustes!$G11&gt;0,INDEX($AA$4:$AL$323,Ajustes!$G11,U$2),0)+IF(Ajustes!$H11&gt;0,INDEX($AA$4:$AL$323,Ajustes!$H11,U$2),0)+IF(Ajustes!$I11&gt;0,INDEX($AA$4:$AL$323,Ajustes!$I11,U$2),0)+IF(Ajustes!$J11&gt;0,INDEX($AA$4:$AL$323,Ajustes!$J11,U$2),0)+IF(Ajustes!$K11&gt;0,INDEX($AA$4:$AL$323,Ajustes!$K11,U$2),0)+IF(Ajustes!$L11&gt;0,INDEX($AA$4:$AL$323,Ajustes!$L11,U$2),0))+U11</f>
        <v>570</v>
      </c>
      <c r="AH11" s="259">
        <f>IF(AND(NOT(_incrementaisPassadas),
      OR(
       AND(_semanaAtual&gt;Prevs!K$6,_tipo="Semanal"),
       AND(_mes&gt;AH$2,_tipo="Mensal")
      )), 0,IF(Ajustes!$G11&gt;0,INDEX($AA$4:$AL$323,Ajustes!$G11,V$2),0)+IF(Ajustes!$H11&gt;0,INDEX($AA$4:$AL$323,Ajustes!$H11,V$2),0)+IF(Ajustes!$I11&gt;0,INDEX($AA$4:$AL$323,Ajustes!$I11,V$2),0)+IF(Ajustes!$J11&gt;0,INDEX($AA$4:$AL$323,Ajustes!$J11,V$2),0)+IF(Ajustes!$K11&gt;0,INDEX($AA$4:$AL$323,Ajustes!$K11,V$2),0)+IF(Ajustes!$L11&gt;0,INDEX($AA$4:$AL$323,Ajustes!$L11,V$2),0))+V11</f>
        <v>467</v>
      </c>
      <c r="AI11" s="259">
        <f>IF(AND(NOT(_incrementaisPassadas),
      OR(
       AND(_semanaAtual&gt;Prevs!L$6,_tipo="Semanal"),
       AND(_mes&gt;AI$2,_tipo="Mensal")
      )), 0,IF(Ajustes!$G11&gt;0,INDEX($AA$4:$AL$323,Ajustes!$G11,W$2),0)+IF(Ajustes!$H11&gt;0,INDEX($AA$4:$AL$323,Ajustes!$H11,W$2),0)+IF(Ajustes!$I11&gt;0,INDEX($AA$4:$AL$323,Ajustes!$I11,W$2),0)+IF(Ajustes!$J11&gt;0,INDEX($AA$4:$AL$323,Ajustes!$J11,W$2),0)+IF(Ajustes!$K11&gt;0,INDEX($AA$4:$AL$323,Ajustes!$K11,W$2),0)+IF(Ajustes!$L11&gt;0,INDEX($AA$4:$AL$323,Ajustes!$L11,W$2),0))+W11</f>
        <v>483</v>
      </c>
      <c r="AJ11" s="259">
        <f>IF(AND(NOT(_incrementaisPassadas),
      OR(
       AND(_semanaAtual&gt;Prevs!M$6,_tipo="Semanal"),
       AND(_mes&gt;AJ$2,_tipo="Mensal")
      )), 0,IF(Ajustes!$G11&gt;0,INDEX($AA$4:$AL$323,Ajustes!$G11,X$2),0)+IF(Ajustes!$H11&gt;0,INDEX($AA$4:$AL$323,Ajustes!$H11,X$2),0)+IF(Ajustes!$I11&gt;0,INDEX($AA$4:$AL$323,Ajustes!$I11,X$2),0)+IF(Ajustes!$J11&gt;0,INDEX($AA$4:$AL$323,Ajustes!$J11,X$2),0)+IF(Ajustes!$K11&gt;0,INDEX($AA$4:$AL$323,Ajustes!$K11,X$2),0)+IF(Ajustes!$L11&gt;0,INDEX($AA$4:$AL$323,Ajustes!$L11,X$2),0))+X11</f>
        <v>566</v>
      </c>
      <c r="AK11" s="259">
        <f>IF(AND(NOT(_incrementaisPassadas),
      OR(
       AND(_semanaAtual&gt;Prevs!N$6,_tipo="Semanal"),
       AND(_mes&gt;AK$2,_tipo="Mensal")
      )), 0,IF(Ajustes!$G11&gt;0,INDEX($AA$4:$AL$323,Ajustes!$G11,Y$2),0)+IF(Ajustes!$H11&gt;0,INDEX($AA$4:$AL$323,Ajustes!$H11,Y$2),0)+IF(Ajustes!$I11&gt;0,INDEX($AA$4:$AL$323,Ajustes!$I11,Y$2),0)+IF(Ajustes!$J11&gt;0,INDEX($AA$4:$AL$323,Ajustes!$J11,Y$2),0)+IF(Ajustes!$K11&gt;0,INDEX($AA$4:$AL$323,Ajustes!$K11,Y$2),0)+IF(Ajustes!$L11&gt;0,INDEX($AA$4:$AL$323,Ajustes!$L11,Y$2),0))+Y11</f>
        <v>801</v>
      </c>
      <c r="AL11" s="259">
        <f>IF(AND(NOT(_incrementaisPassadas),
      OR(
       AND(_semanaAtual&gt;Prevs!O$6,_tipo="Semanal"),
       AND(_mes&gt;AL$2,_tipo="Mensal")
      )), 0,IF(Ajustes!$G11&gt;0,INDEX($AA$4:$AL$323,Ajustes!$G11,Z$2),0)+IF(Ajustes!$H11&gt;0,INDEX($AA$4:$AL$323,Ajustes!$H11,Z$2),0)+IF(Ajustes!$I11&gt;0,INDEX($AA$4:$AL$323,Ajustes!$I11,Z$2),0)+IF(Ajustes!$J11&gt;0,INDEX($AA$4:$AL$323,Ajustes!$J11,Z$2),0)+IF(Ajustes!$K11&gt;0,INDEX($AA$4:$AL$323,Ajustes!$K11,Z$2),0)+IF(Ajustes!$L11&gt;0,INDEX($AA$4:$AL$323,Ajustes!$L11,Z$2),0))+Z11</f>
        <v>1373</v>
      </c>
      <c r="AM11" s="113">
        <f t="shared" si="25"/>
        <v>1992</v>
      </c>
      <c r="AN11" s="113">
        <f t="shared" si="1"/>
        <v>1872</v>
      </c>
      <c r="AO11" s="113">
        <f t="shared" si="1"/>
        <v>1675</v>
      </c>
      <c r="AP11" s="113">
        <f t="shared" si="1"/>
        <v>1156</v>
      </c>
      <c r="AQ11" s="113">
        <f t="shared" si="1"/>
        <v>839</v>
      </c>
      <c r="AR11" s="113">
        <f t="shared" si="1"/>
        <v>698</v>
      </c>
      <c r="AS11" s="113">
        <f t="shared" si="1"/>
        <v>570</v>
      </c>
      <c r="AT11" s="113">
        <f t="shared" si="1"/>
        <v>467</v>
      </c>
      <c r="AU11" s="113">
        <f t="shared" si="1"/>
        <v>483</v>
      </c>
      <c r="AV11" s="113">
        <f t="shared" si="1"/>
        <v>566</v>
      </c>
      <c r="AW11" s="113">
        <f t="shared" si="1"/>
        <v>801</v>
      </c>
      <c r="AX11" s="113">
        <f t="shared" si="1"/>
        <v>1373</v>
      </c>
      <c r="AY11" s="259"/>
      <c r="AZ11" s="405">
        <f t="shared" si="26"/>
        <v>23</v>
      </c>
      <c r="BA11" s="267" t="s">
        <v>5</v>
      </c>
      <c r="BB11">
        <f>ROW()</f>
        <v>11</v>
      </c>
      <c r="BC11" s="223" t="s">
        <v>7</v>
      </c>
      <c r="BD11" s="115">
        <v>1</v>
      </c>
      <c r="BE11" s="115">
        <v>1</v>
      </c>
      <c r="BF11" s="115">
        <v>1</v>
      </c>
      <c r="BG11" s="115">
        <v>1</v>
      </c>
      <c r="BH11" s="115">
        <v>1</v>
      </c>
      <c r="BI11" s="115">
        <v>1</v>
      </c>
      <c r="BJ11" s="115">
        <v>1</v>
      </c>
      <c r="BK11" s="115">
        <v>1</v>
      </c>
      <c r="BL11" s="115">
        <v>1</v>
      </c>
      <c r="BM11" s="115">
        <v>1</v>
      </c>
      <c r="BN11" s="115">
        <v>1</v>
      </c>
      <c r="BO11" s="224">
        <v>1</v>
      </c>
      <c r="BQ11" s="259">
        <f t="shared" si="12"/>
        <v>20</v>
      </c>
      <c r="BR11" s="398">
        <f t="shared" si="13"/>
        <v>1993.796</v>
      </c>
      <c r="BS11" s="398">
        <f t="shared" si="14"/>
        <v>1870.5830000000001</v>
      </c>
      <c r="BT11" s="398">
        <f t="shared" si="15"/>
        <v>1675.5939999999998</v>
      </c>
      <c r="BU11" s="398">
        <f t="shared" si="16"/>
        <v>1154.384</v>
      </c>
      <c r="BV11" s="398">
        <f t="shared" si="17"/>
        <v>838.85</v>
      </c>
      <c r="BW11" s="398">
        <f t="shared" si="18"/>
        <v>698.928</v>
      </c>
      <c r="BX11" s="398">
        <f t="shared" si="19"/>
        <v>570.64799999999991</v>
      </c>
      <c r="BY11" s="398">
        <f t="shared" si="20"/>
        <v>468.22800000000007</v>
      </c>
      <c r="BZ11" s="398">
        <f t="shared" si="21"/>
        <v>483.68200000000002</v>
      </c>
      <c r="CA11" s="398">
        <f t="shared" si="22"/>
        <v>566.31600000000014</v>
      </c>
      <c r="CB11" s="398">
        <f t="shared" si="23"/>
        <v>801.62800000000004</v>
      </c>
      <c r="CC11" s="398">
        <f t="shared" si="24"/>
        <v>1371.5000000000002</v>
      </c>
      <c r="CD11" s="259"/>
    </row>
    <row r="12" spans="1:82" x14ac:dyDescent="0.25">
      <c r="A12" s="113">
        <v>9</v>
      </c>
      <c r="B12" s="176" t="s">
        <v>538</v>
      </c>
      <c r="C12" s="259">
        <f>IFERROR(INDEX($BD$7:$BO$40,MATCH(Ajustes!$E$4:$E$323,$BC$7:$BC$40,0),$C$2:$N$2),1)</f>
        <v>1</v>
      </c>
      <c r="D12" s="259">
        <f>IFERROR(INDEX($BD$7:$BO$40,MATCH(Ajustes!$E$4:$E$323,$BC$7:$BC$40,0),$C$2:$N$2),1)</f>
        <v>1</v>
      </c>
      <c r="E12" s="259">
        <f>IFERROR(INDEX($BD$7:$BO$40,MATCH(Ajustes!$E$4:$E$323,$BC$7:$BC$40,0),$C$2:$N$2),1)</f>
        <v>1</v>
      </c>
      <c r="F12" s="259">
        <f>IFERROR(INDEX($BD$7:$BO$40,MATCH(Ajustes!$E$4:$E$323,$BC$7:$BC$40,0),$C$2:$N$2),1)</f>
        <v>1</v>
      </c>
      <c r="G12" s="259">
        <f>IFERROR(INDEX($BD$7:$BO$40,MATCH(Ajustes!$E$4:$E$323,$BC$7:$BC$40,0),$C$2:$N$2),1)</f>
        <v>1</v>
      </c>
      <c r="H12" s="259">
        <f>IFERROR(INDEX($BD$7:$BO$40,MATCH(Ajustes!$E$4:$E$323,$BC$7:$BC$40,0),$C$2:$N$2),1)</f>
        <v>1</v>
      </c>
      <c r="I12" s="259">
        <f>IFERROR(INDEX($BD$7:$BO$40,MATCH(Ajustes!$E$4:$E$323,$BC$7:$BC$40,0),$C$2:$N$2),1)</f>
        <v>1</v>
      </c>
      <c r="J12" s="259">
        <f>IFERROR(INDEX($BD$7:$BO$40,MATCH(Ajustes!$E$4:$E$323,$BC$7:$BC$40,0),$C$2:$N$2),1)</f>
        <v>1</v>
      </c>
      <c r="K12" s="259">
        <f>IFERROR(INDEX($BD$7:$BO$40,MATCH(Ajustes!$E$4:$E$323,$BC$7:$BC$40,0),$C$2:$N$2),1)</f>
        <v>1</v>
      </c>
      <c r="L12" s="259">
        <f>IFERROR(INDEX($BD$7:$BO$40,MATCH(Ajustes!$E$4:$E$323,$BC$7:$BC$40,0),$C$2:$N$2),1)</f>
        <v>1</v>
      </c>
      <c r="M12" s="259">
        <f>IFERROR(INDEX($BD$7:$BO$40,MATCH(Ajustes!$E$4:$E$323,$BC$7:$BC$40,0),$C$2:$N$2),1)</f>
        <v>1</v>
      </c>
      <c r="N12" s="259">
        <f>IFERROR(INDEX($BD$7:$BO$40,MATCH(Ajustes!$E$4:$E$323,$BC$7:$BC$40,0),$C$2:$N$2),1)</f>
        <v>1</v>
      </c>
      <c r="O12">
        <f>C12*Ajustes!AM12</f>
        <v>2008</v>
      </c>
      <c r="P12">
        <f>D12*Ajustes!AN12</f>
        <v>1893</v>
      </c>
      <c r="Q12">
        <f>E12*Ajustes!AO12</f>
        <v>1695</v>
      </c>
      <c r="R12">
        <f>F12*Ajustes!AP12</f>
        <v>1172</v>
      </c>
      <c r="S12">
        <f>G12*Ajustes!AQ12</f>
        <v>849</v>
      </c>
      <c r="T12">
        <f>H12*Ajustes!AR12</f>
        <v>706</v>
      </c>
      <c r="U12">
        <f>I12*Ajustes!AS12</f>
        <v>576</v>
      </c>
      <c r="V12">
        <f>J12*Ajustes!AT12</f>
        <v>472</v>
      </c>
      <c r="W12">
        <f>K12*Ajustes!AU12</f>
        <v>487</v>
      </c>
      <c r="X12">
        <f>L12*Ajustes!AV12</f>
        <v>570</v>
      </c>
      <c r="Y12">
        <f>M12*Ajustes!AW12</f>
        <v>806</v>
      </c>
      <c r="Z12">
        <f>N12*Ajustes!AX12</f>
        <v>1379</v>
      </c>
      <c r="AA12" s="259">
        <f>IF(AND(NOT(_incrementaisPassadas),
      OR(
       AND(_semanaAtual&gt;Prevs!D$6,_tipo="Semanal"),
       AND(_mes&gt;AA$2,_tipo="Mensal")
      )), 0,IF(Ajustes!$G12&gt;0,INDEX($AA$4:$AL$323,Ajustes!$G12,O$2),0)+IF(Ajustes!$H12&gt;0,INDEX($AA$4:$AL$323,Ajustes!$H12,O$2),0)+IF(Ajustes!$I12&gt;0,INDEX($AA$4:$AL$323,Ajustes!$I12,O$2),0)+IF(Ajustes!$J12&gt;0,INDEX($AA$4:$AL$323,Ajustes!$J12,O$2),0)+IF(Ajustes!$K12&gt;0,INDEX($AA$4:$AL$323,Ajustes!$K12,O$2),0)+IF(Ajustes!$L12&gt;0,INDEX($AA$4:$AL$323,Ajustes!$L12,O$2),0))+O12</f>
        <v>2008</v>
      </c>
      <c r="AB12" s="259">
        <f>IF(AND(NOT(_incrementaisPassadas),
      OR(
       AND(_semanaAtual&gt;Prevs!E$6,_tipo="Semanal"),
       AND(_mes&gt;AB$2,_tipo="Mensal")
      )), 0,IF(Ajustes!$G12&gt;0,INDEX($AA$4:$AL$323,Ajustes!$G12,P$2),0)+IF(Ajustes!$H12&gt;0,INDEX($AA$4:$AL$323,Ajustes!$H12,P$2),0)+IF(Ajustes!$I12&gt;0,INDEX($AA$4:$AL$323,Ajustes!$I12,P$2),0)+IF(Ajustes!$J12&gt;0,INDEX($AA$4:$AL$323,Ajustes!$J12,P$2),0)+IF(Ajustes!$K12&gt;0,INDEX($AA$4:$AL$323,Ajustes!$K12,P$2),0)+IF(Ajustes!$L12&gt;0,INDEX($AA$4:$AL$323,Ajustes!$L12,P$2),0))+P12</f>
        <v>1893</v>
      </c>
      <c r="AC12" s="259">
        <f>IF(AND(NOT(_incrementaisPassadas),
      OR(
       AND(_semanaAtual&gt;Prevs!F$6,_tipo="Semanal"),
       AND(_mes&gt;AC$2,_tipo="Mensal")
      )), 0,IF(Ajustes!$G12&gt;0,INDEX($AA$4:$AL$323,Ajustes!$G12,Q$2),0)+IF(Ajustes!$H12&gt;0,INDEX($AA$4:$AL$323,Ajustes!$H12,Q$2),0)+IF(Ajustes!$I12&gt;0,INDEX($AA$4:$AL$323,Ajustes!$I12,Q$2),0)+IF(Ajustes!$J12&gt;0,INDEX($AA$4:$AL$323,Ajustes!$J12,Q$2),0)+IF(Ajustes!$K12&gt;0,INDEX($AA$4:$AL$323,Ajustes!$K12,Q$2),0)+IF(Ajustes!$L12&gt;0,INDEX($AA$4:$AL$323,Ajustes!$L12,Q$2),0))+Q12</f>
        <v>1695</v>
      </c>
      <c r="AD12" s="259">
        <f>IF(AND(NOT(_incrementaisPassadas),
      OR(
       AND(_semanaAtual&gt;Prevs!G$6,_tipo="Semanal"),
       AND(_mes&gt;AD$2,_tipo="Mensal")
      )), 0,IF(Ajustes!$G12&gt;0,INDEX($AA$4:$AL$323,Ajustes!$G12,R$2),0)+IF(Ajustes!$H12&gt;0,INDEX($AA$4:$AL$323,Ajustes!$H12,R$2),0)+IF(Ajustes!$I12&gt;0,INDEX($AA$4:$AL$323,Ajustes!$I12,R$2),0)+IF(Ajustes!$J12&gt;0,INDEX($AA$4:$AL$323,Ajustes!$J12,R$2),0)+IF(Ajustes!$K12&gt;0,INDEX($AA$4:$AL$323,Ajustes!$K12,R$2),0)+IF(Ajustes!$L12&gt;0,INDEX($AA$4:$AL$323,Ajustes!$L12,R$2),0))+R12</f>
        <v>1172</v>
      </c>
      <c r="AE12" s="259">
        <f>IF(AND(NOT(_incrementaisPassadas),
      OR(
       AND(_semanaAtual&gt;Prevs!H$6,_tipo="Semanal"),
       AND(_mes&gt;AE$2,_tipo="Mensal")
      )), 0,IF(Ajustes!$G12&gt;0,INDEX($AA$4:$AL$323,Ajustes!$G12,S$2),0)+IF(Ajustes!$H12&gt;0,INDEX($AA$4:$AL$323,Ajustes!$H12,S$2),0)+IF(Ajustes!$I12&gt;0,INDEX($AA$4:$AL$323,Ajustes!$I12,S$2),0)+IF(Ajustes!$J12&gt;0,INDEX($AA$4:$AL$323,Ajustes!$J12,S$2),0)+IF(Ajustes!$K12&gt;0,INDEX($AA$4:$AL$323,Ajustes!$K12,S$2),0)+IF(Ajustes!$L12&gt;0,INDEX($AA$4:$AL$323,Ajustes!$L12,S$2),0))+S12</f>
        <v>849</v>
      </c>
      <c r="AF12" s="259">
        <f>IF(AND(NOT(_incrementaisPassadas),
      OR(
       AND(_semanaAtual&gt;Prevs!I$6,_tipo="Semanal"),
       AND(_mes&gt;AF$2,_tipo="Mensal")
      )), 0,IF(Ajustes!$G12&gt;0,INDEX($AA$4:$AL$323,Ajustes!$G12,T$2),0)+IF(Ajustes!$H12&gt;0,INDEX($AA$4:$AL$323,Ajustes!$H12,T$2),0)+IF(Ajustes!$I12&gt;0,INDEX($AA$4:$AL$323,Ajustes!$I12,T$2),0)+IF(Ajustes!$J12&gt;0,INDEX($AA$4:$AL$323,Ajustes!$J12,T$2),0)+IF(Ajustes!$K12&gt;0,INDEX($AA$4:$AL$323,Ajustes!$K12,T$2),0)+IF(Ajustes!$L12&gt;0,INDEX($AA$4:$AL$323,Ajustes!$L12,T$2),0))+T12</f>
        <v>706</v>
      </c>
      <c r="AG12" s="259">
        <f>IF(AND(NOT(_incrementaisPassadas),
      OR(
       AND(_semanaAtual&gt;Prevs!J$6,_tipo="Semanal"),
       AND(_mes&gt;AG$2,_tipo="Mensal")
      )), 0,IF(Ajustes!$G12&gt;0,INDEX($AA$4:$AL$323,Ajustes!$G12,U$2),0)+IF(Ajustes!$H12&gt;0,INDEX($AA$4:$AL$323,Ajustes!$H12,U$2),0)+IF(Ajustes!$I12&gt;0,INDEX($AA$4:$AL$323,Ajustes!$I12,U$2),0)+IF(Ajustes!$J12&gt;0,INDEX($AA$4:$AL$323,Ajustes!$J12,U$2),0)+IF(Ajustes!$K12&gt;0,INDEX($AA$4:$AL$323,Ajustes!$K12,U$2),0)+IF(Ajustes!$L12&gt;0,INDEX($AA$4:$AL$323,Ajustes!$L12,U$2),0))+U12</f>
        <v>576</v>
      </c>
      <c r="AH12" s="259">
        <f>IF(AND(NOT(_incrementaisPassadas),
      OR(
       AND(_semanaAtual&gt;Prevs!K$6,_tipo="Semanal"),
       AND(_mes&gt;AH$2,_tipo="Mensal")
      )), 0,IF(Ajustes!$G12&gt;0,INDEX($AA$4:$AL$323,Ajustes!$G12,V$2),0)+IF(Ajustes!$H12&gt;0,INDEX($AA$4:$AL$323,Ajustes!$H12,V$2),0)+IF(Ajustes!$I12&gt;0,INDEX($AA$4:$AL$323,Ajustes!$I12,V$2),0)+IF(Ajustes!$J12&gt;0,INDEX($AA$4:$AL$323,Ajustes!$J12,V$2),0)+IF(Ajustes!$K12&gt;0,INDEX($AA$4:$AL$323,Ajustes!$K12,V$2),0)+IF(Ajustes!$L12&gt;0,INDEX($AA$4:$AL$323,Ajustes!$L12,V$2),0))+V12</f>
        <v>472</v>
      </c>
      <c r="AI12" s="259">
        <f>IF(AND(NOT(_incrementaisPassadas),
      OR(
       AND(_semanaAtual&gt;Prevs!L$6,_tipo="Semanal"),
       AND(_mes&gt;AI$2,_tipo="Mensal")
      )), 0,IF(Ajustes!$G12&gt;0,INDEX($AA$4:$AL$323,Ajustes!$G12,W$2),0)+IF(Ajustes!$H12&gt;0,INDEX($AA$4:$AL$323,Ajustes!$H12,W$2),0)+IF(Ajustes!$I12&gt;0,INDEX($AA$4:$AL$323,Ajustes!$I12,W$2),0)+IF(Ajustes!$J12&gt;0,INDEX($AA$4:$AL$323,Ajustes!$J12,W$2),0)+IF(Ajustes!$K12&gt;0,INDEX($AA$4:$AL$323,Ajustes!$K12,W$2),0)+IF(Ajustes!$L12&gt;0,INDEX($AA$4:$AL$323,Ajustes!$L12,W$2),0))+W12</f>
        <v>487</v>
      </c>
      <c r="AJ12" s="259">
        <f>IF(AND(NOT(_incrementaisPassadas),
      OR(
       AND(_semanaAtual&gt;Prevs!M$6,_tipo="Semanal"),
       AND(_mes&gt;AJ$2,_tipo="Mensal")
      )), 0,IF(Ajustes!$G12&gt;0,INDEX($AA$4:$AL$323,Ajustes!$G12,X$2),0)+IF(Ajustes!$H12&gt;0,INDEX($AA$4:$AL$323,Ajustes!$H12,X$2),0)+IF(Ajustes!$I12&gt;0,INDEX($AA$4:$AL$323,Ajustes!$I12,X$2),0)+IF(Ajustes!$J12&gt;0,INDEX($AA$4:$AL$323,Ajustes!$J12,X$2),0)+IF(Ajustes!$K12&gt;0,INDEX($AA$4:$AL$323,Ajustes!$K12,X$2),0)+IF(Ajustes!$L12&gt;0,INDEX($AA$4:$AL$323,Ajustes!$L12,X$2),0))+X12</f>
        <v>570</v>
      </c>
      <c r="AK12" s="259">
        <f>IF(AND(NOT(_incrementaisPassadas),
      OR(
       AND(_semanaAtual&gt;Prevs!N$6,_tipo="Semanal"),
       AND(_mes&gt;AK$2,_tipo="Mensal")
      )), 0,IF(Ajustes!$G12&gt;0,INDEX($AA$4:$AL$323,Ajustes!$G12,Y$2),0)+IF(Ajustes!$H12&gt;0,INDEX($AA$4:$AL$323,Ajustes!$H12,Y$2),0)+IF(Ajustes!$I12&gt;0,INDEX($AA$4:$AL$323,Ajustes!$I12,Y$2),0)+IF(Ajustes!$J12&gt;0,INDEX($AA$4:$AL$323,Ajustes!$J12,Y$2),0)+IF(Ajustes!$K12&gt;0,INDEX($AA$4:$AL$323,Ajustes!$K12,Y$2),0)+IF(Ajustes!$L12&gt;0,INDEX($AA$4:$AL$323,Ajustes!$L12,Y$2),0))+Y12</f>
        <v>806</v>
      </c>
      <c r="AL12" s="259">
        <f>IF(AND(NOT(_incrementaisPassadas),
      OR(
       AND(_semanaAtual&gt;Prevs!O$6,_tipo="Semanal"),
       AND(_mes&gt;AL$2,_tipo="Mensal")
      )), 0,IF(Ajustes!$G12&gt;0,INDEX($AA$4:$AL$323,Ajustes!$G12,Z$2),0)+IF(Ajustes!$H12&gt;0,INDEX($AA$4:$AL$323,Ajustes!$H12,Z$2),0)+IF(Ajustes!$I12&gt;0,INDEX($AA$4:$AL$323,Ajustes!$I12,Z$2),0)+IF(Ajustes!$J12&gt;0,INDEX($AA$4:$AL$323,Ajustes!$J12,Z$2),0)+IF(Ajustes!$K12&gt;0,INDEX($AA$4:$AL$323,Ajustes!$K12,Z$2),0)+IF(Ajustes!$L12&gt;0,INDEX($AA$4:$AL$323,Ajustes!$L12,Z$2),0))+Z12</f>
        <v>1379</v>
      </c>
      <c r="AM12" s="113">
        <f t="shared" si="25"/>
        <v>2008</v>
      </c>
      <c r="AN12" s="113">
        <f t="shared" si="1"/>
        <v>1893</v>
      </c>
      <c r="AO12" s="113">
        <f t="shared" si="1"/>
        <v>1695</v>
      </c>
      <c r="AP12" s="113">
        <f t="shared" si="1"/>
        <v>1172</v>
      </c>
      <c r="AQ12" s="113">
        <f t="shared" si="1"/>
        <v>849</v>
      </c>
      <c r="AR12" s="113">
        <f t="shared" si="1"/>
        <v>706</v>
      </c>
      <c r="AS12" s="113">
        <f t="shared" si="1"/>
        <v>576</v>
      </c>
      <c r="AT12" s="113">
        <f t="shared" si="1"/>
        <v>472</v>
      </c>
      <c r="AU12" s="113">
        <f t="shared" si="1"/>
        <v>487</v>
      </c>
      <c r="AV12" s="113">
        <f t="shared" si="1"/>
        <v>570</v>
      </c>
      <c r="AW12" s="113">
        <f t="shared" si="1"/>
        <v>806</v>
      </c>
      <c r="AX12" s="113">
        <f t="shared" si="1"/>
        <v>1379</v>
      </c>
      <c r="AY12" s="259"/>
      <c r="AZ12" s="405">
        <f t="shared" si="26"/>
        <v>24</v>
      </c>
      <c r="BA12" s="415" t="s">
        <v>7</v>
      </c>
      <c r="BB12">
        <f>ROW()</f>
        <v>12</v>
      </c>
      <c r="BC12" s="223" t="s">
        <v>5</v>
      </c>
      <c r="BD12" s="115">
        <v>1</v>
      </c>
      <c r="BE12" s="115">
        <v>1</v>
      </c>
      <c r="BF12" s="115">
        <v>1</v>
      </c>
      <c r="BG12" s="115">
        <v>1</v>
      </c>
      <c r="BH12" s="115">
        <v>1</v>
      </c>
      <c r="BI12" s="115">
        <v>1</v>
      </c>
      <c r="BJ12" s="115">
        <v>1</v>
      </c>
      <c r="BK12" s="115">
        <v>1</v>
      </c>
      <c r="BL12" s="115">
        <v>1</v>
      </c>
      <c r="BM12" s="115">
        <v>1</v>
      </c>
      <c r="BN12" s="115">
        <v>1</v>
      </c>
      <c r="BO12" s="224">
        <v>1</v>
      </c>
      <c r="BQ12" s="259">
        <f t="shared" si="12"/>
        <v>29</v>
      </c>
      <c r="BR12" s="398">
        <f t="shared" si="13"/>
        <v>2009.98</v>
      </c>
      <c r="BS12" s="398">
        <f t="shared" si="14"/>
        <v>1891.192</v>
      </c>
      <c r="BT12" s="398">
        <f t="shared" si="15"/>
        <v>1695.3079999999998</v>
      </c>
      <c r="BU12" s="398">
        <f t="shared" si="16"/>
        <v>1170.348</v>
      </c>
      <c r="BV12" s="398">
        <f t="shared" si="17"/>
        <v>849.09999999999991</v>
      </c>
      <c r="BW12" s="398">
        <f t="shared" si="18"/>
        <v>706.62699999999995</v>
      </c>
      <c r="BX12" s="398">
        <f t="shared" si="19"/>
        <v>577.12399999999991</v>
      </c>
      <c r="BY12" s="398">
        <f t="shared" si="20"/>
        <v>473.01800000000003</v>
      </c>
      <c r="BZ12" s="398">
        <f t="shared" si="21"/>
        <v>487.63600000000002</v>
      </c>
      <c r="CA12" s="398">
        <f t="shared" si="22"/>
        <v>570.72699999999998</v>
      </c>
      <c r="CB12" s="398">
        <f t="shared" si="23"/>
        <v>807.02600000000007</v>
      </c>
      <c r="CC12" s="398">
        <f t="shared" si="24"/>
        <v>1377.35</v>
      </c>
      <c r="CD12" s="259"/>
    </row>
    <row r="13" spans="1:82" x14ac:dyDescent="0.25">
      <c r="A13" s="113">
        <v>10</v>
      </c>
      <c r="B13" s="176" t="s">
        <v>539</v>
      </c>
      <c r="C13" s="259">
        <f>IFERROR(INDEX($BD$7:$BO$40,MATCH(Ajustes!$E$4:$E$323,$BC$7:$BC$40,0),$C$2:$N$2),1)</f>
        <v>1</v>
      </c>
      <c r="D13" s="259">
        <f>IFERROR(INDEX($BD$7:$BO$40,MATCH(Ajustes!$E$4:$E$323,$BC$7:$BC$40,0),$C$2:$N$2),1)</f>
        <v>1</v>
      </c>
      <c r="E13" s="259">
        <f>IFERROR(INDEX($BD$7:$BO$40,MATCH(Ajustes!$E$4:$E$323,$BC$7:$BC$40,0),$C$2:$N$2),1)</f>
        <v>1</v>
      </c>
      <c r="F13" s="259">
        <f>IFERROR(INDEX($BD$7:$BO$40,MATCH(Ajustes!$E$4:$E$323,$BC$7:$BC$40,0),$C$2:$N$2),1)</f>
        <v>1</v>
      </c>
      <c r="G13" s="259">
        <f>IFERROR(INDEX($BD$7:$BO$40,MATCH(Ajustes!$E$4:$E$323,$BC$7:$BC$40,0),$C$2:$N$2),1)</f>
        <v>1</v>
      </c>
      <c r="H13" s="259">
        <f>IFERROR(INDEX($BD$7:$BO$40,MATCH(Ajustes!$E$4:$E$323,$BC$7:$BC$40,0),$C$2:$N$2),1)</f>
        <v>1</v>
      </c>
      <c r="I13" s="259">
        <f>IFERROR(INDEX($BD$7:$BO$40,MATCH(Ajustes!$E$4:$E$323,$BC$7:$BC$40,0),$C$2:$N$2),1)</f>
        <v>1</v>
      </c>
      <c r="J13" s="259">
        <f>IFERROR(INDEX($BD$7:$BO$40,MATCH(Ajustes!$E$4:$E$323,$BC$7:$BC$40,0),$C$2:$N$2),1)</f>
        <v>1</v>
      </c>
      <c r="K13" s="259">
        <f>IFERROR(INDEX($BD$7:$BO$40,MATCH(Ajustes!$E$4:$E$323,$BC$7:$BC$40,0),$C$2:$N$2),1)</f>
        <v>1</v>
      </c>
      <c r="L13" s="259">
        <f>IFERROR(INDEX($BD$7:$BO$40,MATCH(Ajustes!$E$4:$E$323,$BC$7:$BC$40,0),$C$2:$N$2),1)</f>
        <v>1</v>
      </c>
      <c r="M13" s="259">
        <f>IFERROR(INDEX($BD$7:$BO$40,MATCH(Ajustes!$E$4:$E$323,$BC$7:$BC$40,0),$C$2:$N$2),1)</f>
        <v>1</v>
      </c>
      <c r="N13" s="259">
        <f>IFERROR(INDEX($BD$7:$BO$40,MATCH(Ajustes!$E$4:$E$323,$BC$7:$BC$40,0),$C$2:$N$2),1)</f>
        <v>1</v>
      </c>
      <c r="O13">
        <f>C13*Ajustes!AM13</f>
        <v>2057</v>
      </c>
      <c r="P13">
        <f>D13*Ajustes!AN13</f>
        <v>1953</v>
      </c>
      <c r="Q13">
        <f>E13*Ajustes!AO13</f>
        <v>1750</v>
      </c>
      <c r="R13">
        <f>F13*Ajustes!AP13</f>
        <v>1216</v>
      </c>
      <c r="S13">
        <f>G13*Ajustes!AQ13</f>
        <v>877</v>
      </c>
      <c r="T13">
        <f>H13*Ajustes!AR13</f>
        <v>727</v>
      </c>
      <c r="U13">
        <f>I13*Ajustes!AS13</f>
        <v>593</v>
      </c>
      <c r="V13">
        <f>J13*Ajustes!AT13</f>
        <v>486</v>
      </c>
      <c r="W13">
        <f>K13*Ajustes!AU13</f>
        <v>498</v>
      </c>
      <c r="X13">
        <f>L13*Ajustes!AV13</f>
        <v>583</v>
      </c>
      <c r="Y13">
        <f>M13*Ajustes!AW13</f>
        <v>822</v>
      </c>
      <c r="Z13">
        <f>N13*Ajustes!AX13</f>
        <v>1403</v>
      </c>
      <c r="AA13" s="259">
        <f>IF(AND(NOT(_incrementaisPassadas),
      OR(
       AND(_semanaAtual&gt;Prevs!D$6,_tipo="Semanal"),
       AND(_mes&gt;AA$2,_tipo="Mensal")
      )), 0,IF(Ajustes!$G13&gt;0,INDEX($AA$4:$AL$323,Ajustes!$G13,O$2),0)+IF(Ajustes!$H13&gt;0,INDEX($AA$4:$AL$323,Ajustes!$H13,O$2),0)+IF(Ajustes!$I13&gt;0,INDEX($AA$4:$AL$323,Ajustes!$I13,O$2),0)+IF(Ajustes!$J13&gt;0,INDEX($AA$4:$AL$323,Ajustes!$J13,O$2),0)+IF(Ajustes!$K13&gt;0,INDEX($AA$4:$AL$323,Ajustes!$K13,O$2),0)+IF(Ajustes!$L13&gt;0,INDEX($AA$4:$AL$323,Ajustes!$L13,O$2),0))+O13</f>
        <v>2057</v>
      </c>
      <c r="AB13" s="259">
        <f>IF(AND(NOT(_incrementaisPassadas),
      OR(
       AND(_semanaAtual&gt;Prevs!E$6,_tipo="Semanal"),
       AND(_mes&gt;AB$2,_tipo="Mensal")
      )), 0,IF(Ajustes!$G13&gt;0,INDEX($AA$4:$AL$323,Ajustes!$G13,P$2),0)+IF(Ajustes!$H13&gt;0,INDEX($AA$4:$AL$323,Ajustes!$H13,P$2),0)+IF(Ajustes!$I13&gt;0,INDEX($AA$4:$AL$323,Ajustes!$I13,P$2),0)+IF(Ajustes!$J13&gt;0,INDEX($AA$4:$AL$323,Ajustes!$J13,P$2),0)+IF(Ajustes!$K13&gt;0,INDEX($AA$4:$AL$323,Ajustes!$K13,P$2),0)+IF(Ajustes!$L13&gt;0,INDEX($AA$4:$AL$323,Ajustes!$L13,P$2),0))+P13</f>
        <v>1953</v>
      </c>
      <c r="AC13" s="259">
        <f>IF(AND(NOT(_incrementaisPassadas),
      OR(
       AND(_semanaAtual&gt;Prevs!F$6,_tipo="Semanal"),
       AND(_mes&gt;AC$2,_tipo="Mensal")
      )), 0,IF(Ajustes!$G13&gt;0,INDEX($AA$4:$AL$323,Ajustes!$G13,Q$2),0)+IF(Ajustes!$H13&gt;0,INDEX($AA$4:$AL$323,Ajustes!$H13,Q$2),0)+IF(Ajustes!$I13&gt;0,INDEX($AA$4:$AL$323,Ajustes!$I13,Q$2),0)+IF(Ajustes!$J13&gt;0,INDEX($AA$4:$AL$323,Ajustes!$J13,Q$2),0)+IF(Ajustes!$K13&gt;0,INDEX($AA$4:$AL$323,Ajustes!$K13,Q$2),0)+IF(Ajustes!$L13&gt;0,INDEX($AA$4:$AL$323,Ajustes!$L13,Q$2),0))+Q13</f>
        <v>1750</v>
      </c>
      <c r="AD13" s="259">
        <f>IF(AND(NOT(_incrementaisPassadas),
      OR(
       AND(_semanaAtual&gt;Prevs!G$6,_tipo="Semanal"),
       AND(_mes&gt;AD$2,_tipo="Mensal")
      )), 0,IF(Ajustes!$G13&gt;0,INDEX($AA$4:$AL$323,Ajustes!$G13,R$2),0)+IF(Ajustes!$H13&gt;0,INDEX($AA$4:$AL$323,Ajustes!$H13,R$2),0)+IF(Ajustes!$I13&gt;0,INDEX($AA$4:$AL$323,Ajustes!$I13,R$2),0)+IF(Ajustes!$J13&gt;0,INDEX($AA$4:$AL$323,Ajustes!$J13,R$2),0)+IF(Ajustes!$K13&gt;0,INDEX($AA$4:$AL$323,Ajustes!$K13,R$2),0)+IF(Ajustes!$L13&gt;0,INDEX($AA$4:$AL$323,Ajustes!$L13,R$2),0))+R13</f>
        <v>1216</v>
      </c>
      <c r="AE13" s="259">
        <f>IF(AND(NOT(_incrementaisPassadas),
      OR(
       AND(_semanaAtual&gt;Prevs!H$6,_tipo="Semanal"),
       AND(_mes&gt;AE$2,_tipo="Mensal")
      )), 0,IF(Ajustes!$G13&gt;0,INDEX($AA$4:$AL$323,Ajustes!$G13,S$2),0)+IF(Ajustes!$H13&gt;0,INDEX($AA$4:$AL$323,Ajustes!$H13,S$2),0)+IF(Ajustes!$I13&gt;0,INDEX($AA$4:$AL$323,Ajustes!$I13,S$2),0)+IF(Ajustes!$J13&gt;0,INDEX($AA$4:$AL$323,Ajustes!$J13,S$2),0)+IF(Ajustes!$K13&gt;0,INDEX($AA$4:$AL$323,Ajustes!$K13,S$2),0)+IF(Ajustes!$L13&gt;0,INDEX($AA$4:$AL$323,Ajustes!$L13,S$2),0))+S13</f>
        <v>877</v>
      </c>
      <c r="AF13" s="259">
        <f>IF(AND(NOT(_incrementaisPassadas),
      OR(
       AND(_semanaAtual&gt;Prevs!I$6,_tipo="Semanal"),
       AND(_mes&gt;AF$2,_tipo="Mensal")
      )), 0,IF(Ajustes!$G13&gt;0,INDEX($AA$4:$AL$323,Ajustes!$G13,T$2),0)+IF(Ajustes!$H13&gt;0,INDEX($AA$4:$AL$323,Ajustes!$H13,T$2),0)+IF(Ajustes!$I13&gt;0,INDEX($AA$4:$AL$323,Ajustes!$I13,T$2),0)+IF(Ajustes!$J13&gt;0,INDEX($AA$4:$AL$323,Ajustes!$J13,T$2),0)+IF(Ajustes!$K13&gt;0,INDEX($AA$4:$AL$323,Ajustes!$K13,T$2),0)+IF(Ajustes!$L13&gt;0,INDEX($AA$4:$AL$323,Ajustes!$L13,T$2),0))+T13</f>
        <v>727</v>
      </c>
      <c r="AG13" s="259">
        <f>IF(AND(NOT(_incrementaisPassadas),
      OR(
       AND(_semanaAtual&gt;Prevs!J$6,_tipo="Semanal"),
       AND(_mes&gt;AG$2,_tipo="Mensal")
      )), 0,IF(Ajustes!$G13&gt;0,INDEX($AA$4:$AL$323,Ajustes!$G13,U$2),0)+IF(Ajustes!$H13&gt;0,INDEX($AA$4:$AL$323,Ajustes!$H13,U$2),0)+IF(Ajustes!$I13&gt;0,INDEX($AA$4:$AL$323,Ajustes!$I13,U$2),0)+IF(Ajustes!$J13&gt;0,INDEX($AA$4:$AL$323,Ajustes!$J13,U$2),0)+IF(Ajustes!$K13&gt;0,INDEX($AA$4:$AL$323,Ajustes!$K13,U$2),0)+IF(Ajustes!$L13&gt;0,INDEX($AA$4:$AL$323,Ajustes!$L13,U$2),0))+U13</f>
        <v>593</v>
      </c>
      <c r="AH13" s="259">
        <f>IF(AND(NOT(_incrementaisPassadas),
      OR(
       AND(_semanaAtual&gt;Prevs!K$6,_tipo="Semanal"),
       AND(_mes&gt;AH$2,_tipo="Mensal")
      )), 0,IF(Ajustes!$G13&gt;0,INDEX($AA$4:$AL$323,Ajustes!$G13,V$2),0)+IF(Ajustes!$H13&gt;0,INDEX($AA$4:$AL$323,Ajustes!$H13,V$2),0)+IF(Ajustes!$I13&gt;0,INDEX($AA$4:$AL$323,Ajustes!$I13,V$2),0)+IF(Ajustes!$J13&gt;0,INDEX($AA$4:$AL$323,Ajustes!$J13,V$2),0)+IF(Ajustes!$K13&gt;0,INDEX($AA$4:$AL$323,Ajustes!$K13,V$2),0)+IF(Ajustes!$L13&gt;0,INDEX($AA$4:$AL$323,Ajustes!$L13,V$2),0))+V13</f>
        <v>486</v>
      </c>
      <c r="AI13" s="259">
        <f>IF(AND(NOT(_incrementaisPassadas),
      OR(
       AND(_semanaAtual&gt;Prevs!L$6,_tipo="Semanal"),
       AND(_mes&gt;AI$2,_tipo="Mensal")
      )), 0,IF(Ajustes!$G13&gt;0,INDEX($AA$4:$AL$323,Ajustes!$G13,W$2),0)+IF(Ajustes!$H13&gt;0,INDEX($AA$4:$AL$323,Ajustes!$H13,W$2),0)+IF(Ajustes!$I13&gt;0,INDEX($AA$4:$AL$323,Ajustes!$I13,W$2),0)+IF(Ajustes!$J13&gt;0,INDEX($AA$4:$AL$323,Ajustes!$J13,W$2),0)+IF(Ajustes!$K13&gt;0,INDEX($AA$4:$AL$323,Ajustes!$K13,W$2),0)+IF(Ajustes!$L13&gt;0,INDEX($AA$4:$AL$323,Ajustes!$L13,W$2),0))+W13</f>
        <v>498</v>
      </c>
      <c r="AJ13" s="259">
        <f>IF(AND(NOT(_incrementaisPassadas),
      OR(
       AND(_semanaAtual&gt;Prevs!M$6,_tipo="Semanal"),
       AND(_mes&gt;AJ$2,_tipo="Mensal")
      )), 0,IF(Ajustes!$G13&gt;0,INDEX($AA$4:$AL$323,Ajustes!$G13,X$2),0)+IF(Ajustes!$H13&gt;0,INDEX($AA$4:$AL$323,Ajustes!$H13,X$2),0)+IF(Ajustes!$I13&gt;0,INDEX($AA$4:$AL$323,Ajustes!$I13,X$2),0)+IF(Ajustes!$J13&gt;0,INDEX($AA$4:$AL$323,Ajustes!$J13,X$2),0)+IF(Ajustes!$K13&gt;0,INDEX($AA$4:$AL$323,Ajustes!$K13,X$2),0)+IF(Ajustes!$L13&gt;0,INDEX($AA$4:$AL$323,Ajustes!$L13,X$2),0))+X13</f>
        <v>583</v>
      </c>
      <c r="AK13" s="259">
        <f>IF(AND(NOT(_incrementaisPassadas),
      OR(
       AND(_semanaAtual&gt;Prevs!N$6,_tipo="Semanal"),
       AND(_mes&gt;AK$2,_tipo="Mensal")
      )), 0,IF(Ajustes!$G13&gt;0,INDEX($AA$4:$AL$323,Ajustes!$G13,Y$2),0)+IF(Ajustes!$H13&gt;0,INDEX($AA$4:$AL$323,Ajustes!$H13,Y$2),0)+IF(Ajustes!$I13&gt;0,INDEX($AA$4:$AL$323,Ajustes!$I13,Y$2),0)+IF(Ajustes!$J13&gt;0,INDEX($AA$4:$AL$323,Ajustes!$J13,Y$2),0)+IF(Ajustes!$K13&gt;0,INDEX($AA$4:$AL$323,Ajustes!$K13,Y$2),0)+IF(Ajustes!$L13&gt;0,INDEX($AA$4:$AL$323,Ajustes!$L13,Y$2),0))+Y13</f>
        <v>822</v>
      </c>
      <c r="AL13" s="259">
        <f>IF(AND(NOT(_incrementaisPassadas),
      OR(
       AND(_semanaAtual&gt;Prevs!O$6,_tipo="Semanal"),
       AND(_mes&gt;AL$2,_tipo="Mensal")
      )), 0,IF(Ajustes!$G13&gt;0,INDEX($AA$4:$AL$323,Ajustes!$G13,Z$2),0)+IF(Ajustes!$H13&gt;0,INDEX($AA$4:$AL$323,Ajustes!$H13,Z$2),0)+IF(Ajustes!$I13&gt;0,INDEX($AA$4:$AL$323,Ajustes!$I13,Z$2),0)+IF(Ajustes!$J13&gt;0,INDEX($AA$4:$AL$323,Ajustes!$J13,Z$2),0)+IF(Ajustes!$K13&gt;0,INDEX($AA$4:$AL$323,Ajustes!$K13,Z$2),0)+IF(Ajustes!$L13&gt;0,INDEX($AA$4:$AL$323,Ajustes!$L13,Z$2),0))+Z13</f>
        <v>1403</v>
      </c>
      <c r="AM13" s="113">
        <f t="shared" si="25"/>
        <v>2057</v>
      </c>
      <c r="AN13" s="113">
        <f t="shared" si="1"/>
        <v>1953</v>
      </c>
      <c r="AO13" s="113">
        <f t="shared" si="1"/>
        <v>1750</v>
      </c>
      <c r="AP13" s="113">
        <f t="shared" si="1"/>
        <v>1216</v>
      </c>
      <c r="AQ13" s="113">
        <f t="shared" si="1"/>
        <v>877</v>
      </c>
      <c r="AR13" s="113">
        <f t="shared" si="1"/>
        <v>727</v>
      </c>
      <c r="AS13" s="113">
        <f t="shared" si="1"/>
        <v>593</v>
      </c>
      <c r="AT13" s="113">
        <f t="shared" si="1"/>
        <v>486</v>
      </c>
      <c r="AU13" s="113">
        <f t="shared" si="1"/>
        <v>498</v>
      </c>
      <c r="AV13" s="113">
        <f t="shared" si="1"/>
        <v>583</v>
      </c>
      <c r="AW13" s="113">
        <f t="shared" si="1"/>
        <v>822</v>
      </c>
      <c r="AX13" s="113">
        <f t="shared" si="1"/>
        <v>1403</v>
      </c>
      <c r="AY13" s="259"/>
      <c r="AZ13" s="405">
        <f t="shared" si="26"/>
        <v>25</v>
      </c>
      <c r="BA13" s="267" t="s">
        <v>8</v>
      </c>
      <c r="BB13">
        <f>ROW()</f>
        <v>13</v>
      </c>
      <c r="BC13" s="223" t="s">
        <v>711</v>
      </c>
      <c r="BD13" s="115">
        <v>1</v>
      </c>
      <c r="BE13" s="115">
        <v>1</v>
      </c>
      <c r="BF13" s="115">
        <v>1</v>
      </c>
      <c r="BG13" s="115">
        <v>1</v>
      </c>
      <c r="BH13" s="115">
        <v>1</v>
      </c>
      <c r="BI13" s="115">
        <v>1</v>
      </c>
      <c r="BJ13" s="115">
        <v>1</v>
      </c>
      <c r="BK13" s="115">
        <v>1</v>
      </c>
      <c r="BL13" s="115">
        <v>1</v>
      </c>
      <c r="BM13" s="115">
        <v>1</v>
      </c>
      <c r="BN13" s="115">
        <v>1</v>
      </c>
      <c r="BO13" s="224">
        <v>1</v>
      </c>
      <c r="BQ13" s="259">
        <f t="shared" si="12"/>
        <v>26</v>
      </c>
      <c r="BR13" s="398">
        <f t="shared" si="13"/>
        <v>2059.9279999999999</v>
      </c>
      <c r="BS13" s="398">
        <f t="shared" si="14"/>
        <v>1952.1190000000001</v>
      </c>
      <c r="BT13" s="398">
        <f t="shared" si="15"/>
        <v>1749.6959999999999</v>
      </c>
      <c r="BU13" s="398">
        <f t="shared" si="16"/>
        <v>1214.472</v>
      </c>
      <c r="BV13" s="398">
        <f t="shared" si="17"/>
        <v>876.64999999999986</v>
      </c>
      <c r="BW13" s="398">
        <f t="shared" si="18"/>
        <v>728.60599999999988</v>
      </c>
      <c r="BX13" s="398">
        <f t="shared" si="19"/>
        <v>593.95999999999992</v>
      </c>
      <c r="BY13" s="398">
        <f t="shared" si="20"/>
        <v>486.58799999999997</v>
      </c>
      <c r="BZ13" s="398">
        <f t="shared" si="21"/>
        <v>498.90600000000006</v>
      </c>
      <c r="CA13" s="398">
        <f t="shared" si="22"/>
        <v>583.35700000000008</v>
      </c>
      <c r="CB13" s="398">
        <f t="shared" si="23"/>
        <v>822.81999999999994</v>
      </c>
      <c r="CC13" s="398">
        <f t="shared" si="24"/>
        <v>1401.7249999999999</v>
      </c>
      <c r="CD13" s="259"/>
    </row>
    <row r="14" spans="1:82" x14ac:dyDescent="0.25">
      <c r="A14" s="113">
        <v>11</v>
      </c>
      <c r="B14" s="176" t="s">
        <v>49</v>
      </c>
      <c r="C14" s="259">
        <f>IFERROR(INDEX($BD$7:$BO$40,MATCH(Ajustes!$E$4:$E$323,$BC$7:$BC$40,0),$C$2:$N$2),1)</f>
        <v>1</v>
      </c>
      <c r="D14" s="259">
        <f>IFERROR(INDEX($BD$7:$BO$40,MATCH(Ajustes!$E$4:$E$323,$BC$7:$BC$40,0),$C$2:$N$2),1)</f>
        <v>1</v>
      </c>
      <c r="E14" s="259">
        <f>IFERROR(INDEX($BD$7:$BO$40,MATCH(Ajustes!$E$4:$E$323,$BC$7:$BC$40,0),$C$2:$N$2),1)</f>
        <v>1</v>
      </c>
      <c r="F14" s="259">
        <f>IFERROR(INDEX($BD$7:$BO$40,MATCH(Ajustes!$E$4:$E$323,$BC$7:$BC$40,0),$C$2:$N$2),1)</f>
        <v>1</v>
      </c>
      <c r="G14" s="259">
        <f>IFERROR(INDEX($BD$7:$BO$40,MATCH(Ajustes!$E$4:$E$323,$BC$7:$BC$40,0),$C$2:$N$2),1)</f>
        <v>1</v>
      </c>
      <c r="H14" s="259">
        <f>IFERROR(INDEX($BD$7:$BO$40,MATCH(Ajustes!$E$4:$E$323,$BC$7:$BC$40,0),$C$2:$N$2),1)</f>
        <v>1</v>
      </c>
      <c r="I14" s="259">
        <f>IFERROR(INDEX($BD$7:$BO$40,MATCH(Ajustes!$E$4:$E$323,$BC$7:$BC$40,0),$C$2:$N$2),1)</f>
        <v>1</v>
      </c>
      <c r="J14" s="259">
        <f>IFERROR(INDEX($BD$7:$BO$40,MATCH(Ajustes!$E$4:$E$323,$BC$7:$BC$40,0),$C$2:$N$2),1)</f>
        <v>1</v>
      </c>
      <c r="K14" s="259">
        <f>IFERROR(INDEX($BD$7:$BO$40,MATCH(Ajustes!$E$4:$E$323,$BC$7:$BC$40,0),$C$2:$N$2),1)</f>
        <v>1</v>
      </c>
      <c r="L14" s="259">
        <f>IFERROR(INDEX($BD$7:$BO$40,MATCH(Ajustes!$E$4:$E$323,$BC$7:$BC$40,0),$C$2:$N$2),1)</f>
        <v>1</v>
      </c>
      <c r="M14" s="259">
        <f>IFERROR(INDEX($BD$7:$BO$40,MATCH(Ajustes!$E$4:$E$323,$BC$7:$BC$40,0),$C$2:$N$2),1)</f>
        <v>1</v>
      </c>
      <c r="N14" s="259">
        <f>IFERROR(INDEX($BD$7:$BO$40,MATCH(Ajustes!$E$4:$E$323,$BC$7:$BC$40,0),$C$2:$N$2),1)</f>
        <v>1</v>
      </c>
      <c r="O14">
        <f>C14*Ajustes!AM14</f>
        <v>2170</v>
      </c>
      <c r="P14">
        <f>D14*Ajustes!AN14</f>
        <v>2081</v>
      </c>
      <c r="Q14">
        <f>E14*Ajustes!AO14</f>
        <v>1866</v>
      </c>
      <c r="R14">
        <f>F14*Ajustes!AP14</f>
        <v>1307</v>
      </c>
      <c r="S14">
        <f>G14*Ajustes!AQ14</f>
        <v>937</v>
      </c>
      <c r="T14">
        <f>H14*Ajustes!AR14</f>
        <v>775</v>
      </c>
      <c r="U14">
        <f>I14*Ajustes!AS14</f>
        <v>630</v>
      </c>
      <c r="V14">
        <f>J14*Ajustes!AT14</f>
        <v>515</v>
      </c>
      <c r="W14">
        <f>K14*Ajustes!AU14</f>
        <v>525</v>
      </c>
      <c r="X14">
        <f>L14*Ajustes!AV14</f>
        <v>614</v>
      </c>
      <c r="Y14">
        <f>M14*Ajustes!AW14</f>
        <v>862</v>
      </c>
      <c r="Z14">
        <f>N14*Ajustes!AX14</f>
        <v>1468</v>
      </c>
      <c r="AA14" s="259">
        <f>IF(AND(NOT(_incrementaisPassadas),
      OR(
       AND(_semanaAtual&gt;Prevs!D$6,_tipo="Semanal"),
       AND(_mes&gt;AA$2,_tipo="Mensal")
      )), 0,IF(Ajustes!$G14&gt;0,INDEX($AA$4:$AL$323,Ajustes!$G14,O$2),0)+IF(Ajustes!$H14&gt;0,INDEX($AA$4:$AL$323,Ajustes!$H14,O$2),0)+IF(Ajustes!$I14&gt;0,INDEX($AA$4:$AL$323,Ajustes!$I14,O$2),0)+IF(Ajustes!$J14&gt;0,INDEX($AA$4:$AL$323,Ajustes!$J14,O$2),0)+IF(Ajustes!$K14&gt;0,INDEX($AA$4:$AL$323,Ajustes!$K14,O$2),0)+IF(Ajustes!$L14&gt;0,INDEX($AA$4:$AL$323,Ajustes!$L14,O$2),0))+O14</f>
        <v>2170</v>
      </c>
      <c r="AB14" s="259">
        <f>IF(AND(NOT(_incrementaisPassadas),
      OR(
       AND(_semanaAtual&gt;Prevs!E$6,_tipo="Semanal"),
       AND(_mes&gt;AB$2,_tipo="Mensal")
      )), 0,IF(Ajustes!$G14&gt;0,INDEX($AA$4:$AL$323,Ajustes!$G14,P$2),0)+IF(Ajustes!$H14&gt;0,INDEX($AA$4:$AL$323,Ajustes!$H14,P$2),0)+IF(Ajustes!$I14&gt;0,INDEX($AA$4:$AL$323,Ajustes!$I14,P$2),0)+IF(Ajustes!$J14&gt;0,INDEX($AA$4:$AL$323,Ajustes!$J14,P$2),0)+IF(Ajustes!$K14&gt;0,INDEX($AA$4:$AL$323,Ajustes!$K14,P$2),0)+IF(Ajustes!$L14&gt;0,INDEX($AA$4:$AL$323,Ajustes!$L14,P$2),0))+P14</f>
        <v>2081</v>
      </c>
      <c r="AC14" s="259">
        <f>IF(AND(NOT(_incrementaisPassadas),
      OR(
       AND(_semanaAtual&gt;Prevs!F$6,_tipo="Semanal"),
       AND(_mes&gt;AC$2,_tipo="Mensal")
      )), 0,IF(Ajustes!$G14&gt;0,INDEX($AA$4:$AL$323,Ajustes!$G14,Q$2),0)+IF(Ajustes!$H14&gt;0,INDEX($AA$4:$AL$323,Ajustes!$H14,Q$2),0)+IF(Ajustes!$I14&gt;0,INDEX($AA$4:$AL$323,Ajustes!$I14,Q$2),0)+IF(Ajustes!$J14&gt;0,INDEX($AA$4:$AL$323,Ajustes!$J14,Q$2),0)+IF(Ajustes!$K14&gt;0,INDEX($AA$4:$AL$323,Ajustes!$K14,Q$2),0)+IF(Ajustes!$L14&gt;0,INDEX($AA$4:$AL$323,Ajustes!$L14,Q$2),0))+Q14</f>
        <v>1866</v>
      </c>
      <c r="AD14" s="259">
        <f>IF(AND(NOT(_incrementaisPassadas),
      OR(
       AND(_semanaAtual&gt;Prevs!G$6,_tipo="Semanal"),
       AND(_mes&gt;AD$2,_tipo="Mensal")
      )), 0,IF(Ajustes!$G14&gt;0,INDEX($AA$4:$AL$323,Ajustes!$G14,R$2),0)+IF(Ajustes!$H14&gt;0,INDEX($AA$4:$AL$323,Ajustes!$H14,R$2),0)+IF(Ajustes!$I14&gt;0,INDEX($AA$4:$AL$323,Ajustes!$I14,R$2),0)+IF(Ajustes!$J14&gt;0,INDEX($AA$4:$AL$323,Ajustes!$J14,R$2),0)+IF(Ajustes!$K14&gt;0,INDEX($AA$4:$AL$323,Ajustes!$K14,R$2),0)+IF(Ajustes!$L14&gt;0,INDEX($AA$4:$AL$323,Ajustes!$L14,R$2),0))+R14</f>
        <v>1307</v>
      </c>
      <c r="AE14" s="259">
        <f>IF(AND(NOT(_incrementaisPassadas),
      OR(
       AND(_semanaAtual&gt;Prevs!H$6,_tipo="Semanal"),
       AND(_mes&gt;AE$2,_tipo="Mensal")
      )), 0,IF(Ajustes!$G14&gt;0,INDEX($AA$4:$AL$323,Ajustes!$G14,S$2),0)+IF(Ajustes!$H14&gt;0,INDEX($AA$4:$AL$323,Ajustes!$H14,S$2),0)+IF(Ajustes!$I14&gt;0,INDEX($AA$4:$AL$323,Ajustes!$I14,S$2),0)+IF(Ajustes!$J14&gt;0,INDEX($AA$4:$AL$323,Ajustes!$J14,S$2),0)+IF(Ajustes!$K14&gt;0,INDEX($AA$4:$AL$323,Ajustes!$K14,S$2),0)+IF(Ajustes!$L14&gt;0,INDEX($AA$4:$AL$323,Ajustes!$L14,S$2),0))+S14</f>
        <v>937</v>
      </c>
      <c r="AF14" s="259">
        <f>IF(AND(NOT(_incrementaisPassadas),
      OR(
       AND(_semanaAtual&gt;Prevs!I$6,_tipo="Semanal"),
       AND(_mes&gt;AF$2,_tipo="Mensal")
      )), 0,IF(Ajustes!$G14&gt;0,INDEX($AA$4:$AL$323,Ajustes!$G14,T$2),0)+IF(Ajustes!$H14&gt;0,INDEX($AA$4:$AL$323,Ajustes!$H14,T$2),0)+IF(Ajustes!$I14&gt;0,INDEX($AA$4:$AL$323,Ajustes!$I14,T$2),0)+IF(Ajustes!$J14&gt;0,INDEX($AA$4:$AL$323,Ajustes!$J14,T$2),0)+IF(Ajustes!$K14&gt;0,INDEX($AA$4:$AL$323,Ajustes!$K14,T$2),0)+IF(Ajustes!$L14&gt;0,INDEX($AA$4:$AL$323,Ajustes!$L14,T$2),0))+T14</f>
        <v>775</v>
      </c>
      <c r="AG14" s="259">
        <f>IF(AND(NOT(_incrementaisPassadas),
      OR(
       AND(_semanaAtual&gt;Prevs!J$6,_tipo="Semanal"),
       AND(_mes&gt;AG$2,_tipo="Mensal")
      )), 0,IF(Ajustes!$G14&gt;0,INDEX($AA$4:$AL$323,Ajustes!$G14,U$2),0)+IF(Ajustes!$H14&gt;0,INDEX($AA$4:$AL$323,Ajustes!$H14,U$2),0)+IF(Ajustes!$I14&gt;0,INDEX($AA$4:$AL$323,Ajustes!$I14,U$2),0)+IF(Ajustes!$J14&gt;0,INDEX($AA$4:$AL$323,Ajustes!$J14,U$2),0)+IF(Ajustes!$K14&gt;0,INDEX($AA$4:$AL$323,Ajustes!$K14,U$2),0)+IF(Ajustes!$L14&gt;0,INDEX($AA$4:$AL$323,Ajustes!$L14,U$2),0))+U14</f>
        <v>630</v>
      </c>
      <c r="AH14" s="259">
        <f>IF(AND(NOT(_incrementaisPassadas),
      OR(
       AND(_semanaAtual&gt;Prevs!K$6,_tipo="Semanal"),
       AND(_mes&gt;AH$2,_tipo="Mensal")
      )), 0,IF(Ajustes!$G14&gt;0,INDEX($AA$4:$AL$323,Ajustes!$G14,V$2),0)+IF(Ajustes!$H14&gt;0,INDEX($AA$4:$AL$323,Ajustes!$H14,V$2),0)+IF(Ajustes!$I14&gt;0,INDEX($AA$4:$AL$323,Ajustes!$I14,V$2),0)+IF(Ajustes!$J14&gt;0,INDEX($AA$4:$AL$323,Ajustes!$J14,V$2),0)+IF(Ajustes!$K14&gt;0,INDEX($AA$4:$AL$323,Ajustes!$K14,V$2),0)+IF(Ajustes!$L14&gt;0,INDEX($AA$4:$AL$323,Ajustes!$L14,V$2),0))+V14</f>
        <v>515</v>
      </c>
      <c r="AI14" s="259">
        <f>IF(AND(NOT(_incrementaisPassadas),
      OR(
       AND(_semanaAtual&gt;Prevs!L$6,_tipo="Semanal"),
       AND(_mes&gt;AI$2,_tipo="Mensal")
      )), 0,IF(Ajustes!$G14&gt;0,INDEX($AA$4:$AL$323,Ajustes!$G14,W$2),0)+IF(Ajustes!$H14&gt;0,INDEX($AA$4:$AL$323,Ajustes!$H14,W$2),0)+IF(Ajustes!$I14&gt;0,INDEX($AA$4:$AL$323,Ajustes!$I14,W$2),0)+IF(Ajustes!$J14&gt;0,INDEX($AA$4:$AL$323,Ajustes!$J14,W$2),0)+IF(Ajustes!$K14&gt;0,INDEX($AA$4:$AL$323,Ajustes!$K14,W$2),0)+IF(Ajustes!$L14&gt;0,INDEX($AA$4:$AL$323,Ajustes!$L14,W$2),0))+W14</f>
        <v>525</v>
      </c>
      <c r="AJ14" s="259">
        <f>IF(AND(NOT(_incrementaisPassadas),
      OR(
       AND(_semanaAtual&gt;Prevs!M$6,_tipo="Semanal"),
       AND(_mes&gt;AJ$2,_tipo="Mensal")
      )), 0,IF(Ajustes!$G14&gt;0,INDEX($AA$4:$AL$323,Ajustes!$G14,X$2),0)+IF(Ajustes!$H14&gt;0,INDEX($AA$4:$AL$323,Ajustes!$H14,X$2),0)+IF(Ajustes!$I14&gt;0,INDEX($AA$4:$AL$323,Ajustes!$I14,X$2),0)+IF(Ajustes!$J14&gt;0,INDEX($AA$4:$AL$323,Ajustes!$J14,X$2),0)+IF(Ajustes!$K14&gt;0,INDEX($AA$4:$AL$323,Ajustes!$K14,X$2),0)+IF(Ajustes!$L14&gt;0,INDEX($AA$4:$AL$323,Ajustes!$L14,X$2),0))+X14</f>
        <v>614</v>
      </c>
      <c r="AK14" s="259">
        <f>IF(AND(NOT(_incrementaisPassadas),
      OR(
       AND(_semanaAtual&gt;Prevs!N$6,_tipo="Semanal"),
       AND(_mes&gt;AK$2,_tipo="Mensal")
      )), 0,IF(Ajustes!$G14&gt;0,INDEX($AA$4:$AL$323,Ajustes!$G14,Y$2),0)+IF(Ajustes!$H14&gt;0,INDEX($AA$4:$AL$323,Ajustes!$H14,Y$2),0)+IF(Ajustes!$I14&gt;0,INDEX($AA$4:$AL$323,Ajustes!$I14,Y$2),0)+IF(Ajustes!$J14&gt;0,INDEX($AA$4:$AL$323,Ajustes!$J14,Y$2),0)+IF(Ajustes!$K14&gt;0,INDEX($AA$4:$AL$323,Ajustes!$K14,Y$2),0)+IF(Ajustes!$L14&gt;0,INDEX($AA$4:$AL$323,Ajustes!$L14,Y$2),0))+Y14</f>
        <v>862</v>
      </c>
      <c r="AL14" s="259">
        <f>IF(AND(NOT(_incrementaisPassadas),
      OR(
       AND(_semanaAtual&gt;Prevs!O$6,_tipo="Semanal"),
       AND(_mes&gt;AL$2,_tipo="Mensal")
      )), 0,IF(Ajustes!$G14&gt;0,INDEX($AA$4:$AL$323,Ajustes!$G14,Z$2),0)+IF(Ajustes!$H14&gt;0,INDEX($AA$4:$AL$323,Ajustes!$H14,Z$2),0)+IF(Ajustes!$I14&gt;0,INDEX($AA$4:$AL$323,Ajustes!$I14,Z$2),0)+IF(Ajustes!$J14&gt;0,INDEX($AA$4:$AL$323,Ajustes!$J14,Z$2),0)+IF(Ajustes!$K14&gt;0,INDEX($AA$4:$AL$323,Ajustes!$K14,Z$2),0)+IF(Ajustes!$L14&gt;0,INDEX($AA$4:$AL$323,Ajustes!$L14,Z$2),0))+Z14</f>
        <v>1468</v>
      </c>
      <c r="AM14" s="113">
        <f t="shared" si="25"/>
        <v>2170</v>
      </c>
      <c r="AN14" s="113">
        <f t="shared" si="1"/>
        <v>2081</v>
      </c>
      <c r="AO14" s="113">
        <f t="shared" si="1"/>
        <v>1866</v>
      </c>
      <c r="AP14" s="113">
        <f t="shared" si="1"/>
        <v>1307</v>
      </c>
      <c r="AQ14" s="113">
        <f t="shared" si="1"/>
        <v>937</v>
      </c>
      <c r="AR14" s="113">
        <f t="shared" si="1"/>
        <v>775</v>
      </c>
      <c r="AS14" s="113">
        <f t="shared" si="1"/>
        <v>630</v>
      </c>
      <c r="AT14" s="113">
        <f t="shared" si="1"/>
        <v>515</v>
      </c>
      <c r="AU14" s="113">
        <f t="shared" si="1"/>
        <v>525</v>
      </c>
      <c r="AV14" s="113">
        <f t="shared" si="1"/>
        <v>614</v>
      </c>
      <c r="AW14" s="113">
        <f t="shared" si="1"/>
        <v>862</v>
      </c>
      <c r="AX14" s="113">
        <f t="shared" si="1"/>
        <v>1468</v>
      </c>
      <c r="AY14" s="259"/>
      <c r="AZ14" s="405">
        <f t="shared" si="26"/>
        <v>26</v>
      </c>
      <c r="BA14" s="415" t="s">
        <v>10</v>
      </c>
      <c r="BB14">
        <f>ROW()</f>
        <v>14</v>
      </c>
      <c r="BC14" s="223" t="s">
        <v>9</v>
      </c>
      <c r="BD14" s="115">
        <v>1</v>
      </c>
      <c r="BE14" s="115">
        <v>1</v>
      </c>
      <c r="BF14" s="115">
        <v>1</v>
      </c>
      <c r="BG14" s="115">
        <v>1</v>
      </c>
      <c r="BH14" s="115">
        <v>1</v>
      </c>
      <c r="BI14" s="115">
        <v>1</v>
      </c>
      <c r="BJ14" s="115">
        <v>1</v>
      </c>
      <c r="BK14" s="115">
        <v>1</v>
      </c>
      <c r="BL14" s="115">
        <v>1</v>
      </c>
      <c r="BM14" s="115">
        <v>1</v>
      </c>
      <c r="BN14" s="115">
        <v>1</v>
      </c>
      <c r="BO14" s="224">
        <v>1</v>
      </c>
      <c r="BQ14" s="259">
        <f t="shared" si="12"/>
        <v>45</v>
      </c>
      <c r="BR14" s="398">
        <f t="shared" si="13"/>
        <v>2172.1559999999999</v>
      </c>
      <c r="BS14" s="398">
        <f t="shared" si="14"/>
        <v>2080.4489999999996</v>
      </c>
      <c r="BT14" s="398">
        <f t="shared" si="15"/>
        <v>1866.7780000000002</v>
      </c>
      <c r="BU14" s="398">
        <f t="shared" si="16"/>
        <v>1304.1280000000002</v>
      </c>
      <c r="BV14" s="398">
        <f t="shared" si="17"/>
        <v>936.6</v>
      </c>
      <c r="BW14" s="398">
        <f t="shared" si="18"/>
        <v>776.4</v>
      </c>
      <c r="BX14" s="398">
        <f t="shared" si="19"/>
        <v>631.72200000000009</v>
      </c>
      <c r="BY14" s="398">
        <f t="shared" si="20"/>
        <v>516.16399999999999</v>
      </c>
      <c r="BZ14" s="398">
        <f t="shared" si="21"/>
        <v>525.97800000000007</v>
      </c>
      <c r="CA14" s="398">
        <f t="shared" si="22"/>
        <v>613.82399999999996</v>
      </c>
      <c r="CB14" s="398">
        <f t="shared" si="23"/>
        <v>862.77599999999995</v>
      </c>
      <c r="CC14" s="398">
        <f t="shared" si="24"/>
        <v>1464.95</v>
      </c>
      <c r="CD14" s="259"/>
    </row>
    <row r="15" spans="1:82" x14ac:dyDescent="0.25">
      <c r="A15" s="113">
        <v>12</v>
      </c>
      <c r="B15" s="176" t="s">
        <v>540</v>
      </c>
      <c r="C15" s="259">
        <f>IFERROR(INDEX($BD$7:$BO$40,MATCH(Ajustes!$E$4:$E$323,$BC$7:$BC$40,0),$C$2:$N$2),1)</f>
        <v>1</v>
      </c>
      <c r="D15" s="259">
        <f>IFERROR(INDEX($BD$7:$BO$40,MATCH(Ajustes!$E$4:$E$323,$BC$7:$BC$40,0),$C$2:$N$2),1)</f>
        <v>1</v>
      </c>
      <c r="E15" s="259">
        <f>IFERROR(INDEX($BD$7:$BO$40,MATCH(Ajustes!$E$4:$E$323,$BC$7:$BC$40,0),$C$2:$N$2),1)</f>
        <v>1</v>
      </c>
      <c r="F15" s="259">
        <f>IFERROR(INDEX($BD$7:$BO$40,MATCH(Ajustes!$E$4:$E$323,$BC$7:$BC$40,0),$C$2:$N$2),1)</f>
        <v>1</v>
      </c>
      <c r="G15" s="259">
        <f>IFERROR(INDEX($BD$7:$BO$40,MATCH(Ajustes!$E$4:$E$323,$BC$7:$BC$40,0),$C$2:$N$2),1)</f>
        <v>1</v>
      </c>
      <c r="H15" s="259">
        <f>IFERROR(INDEX($BD$7:$BO$40,MATCH(Ajustes!$E$4:$E$323,$BC$7:$BC$40,0),$C$2:$N$2),1)</f>
        <v>1</v>
      </c>
      <c r="I15" s="259">
        <f>IFERROR(INDEX($BD$7:$BO$40,MATCH(Ajustes!$E$4:$E$323,$BC$7:$BC$40,0),$C$2:$N$2),1)</f>
        <v>1</v>
      </c>
      <c r="J15" s="259">
        <f>IFERROR(INDEX($BD$7:$BO$40,MATCH(Ajustes!$E$4:$E$323,$BC$7:$BC$40,0),$C$2:$N$2),1)</f>
        <v>1</v>
      </c>
      <c r="K15" s="259">
        <f>IFERROR(INDEX($BD$7:$BO$40,MATCH(Ajustes!$E$4:$E$323,$BC$7:$BC$40,0),$C$2:$N$2),1)</f>
        <v>1</v>
      </c>
      <c r="L15" s="259">
        <f>IFERROR(INDEX($BD$7:$BO$40,MATCH(Ajustes!$E$4:$E$323,$BC$7:$BC$40,0),$C$2:$N$2),1)</f>
        <v>1</v>
      </c>
      <c r="M15" s="259">
        <f>IFERROR(INDEX($BD$7:$BO$40,MATCH(Ajustes!$E$4:$E$323,$BC$7:$BC$40,0),$C$2:$N$2),1)</f>
        <v>1</v>
      </c>
      <c r="N15" s="259">
        <f>IFERROR(INDEX($BD$7:$BO$40,MATCH(Ajustes!$E$4:$E$323,$BC$7:$BC$40,0),$C$2:$N$2),1)</f>
        <v>1</v>
      </c>
      <c r="O15">
        <f>C15*Ajustes!AM15</f>
        <v>2449</v>
      </c>
      <c r="P15">
        <f>D15*Ajustes!AN15</f>
        <v>2377</v>
      </c>
      <c r="Q15">
        <f>E15*Ajustes!AO15</f>
        <v>2140</v>
      </c>
      <c r="R15">
        <f>F15*Ajustes!AP15</f>
        <v>1510</v>
      </c>
      <c r="S15">
        <f>G15*Ajustes!AQ15</f>
        <v>1077</v>
      </c>
      <c r="T15">
        <f>H15*Ajustes!AR15</f>
        <v>885</v>
      </c>
      <c r="U15">
        <f>I15*Ajustes!AS15</f>
        <v>717</v>
      </c>
      <c r="V15">
        <f>J15*Ajustes!AT15</f>
        <v>584</v>
      </c>
      <c r="W15">
        <f>K15*Ajustes!AU15</f>
        <v>590</v>
      </c>
      <c r="X15">
        <f>L15*Ajustes!AV15</f>
        <v>690</v>
      </c>
      <c r="Y15">
        <f>M15*Ajustes!AW15</f>
        <v>967</v>
      </c>
      <c r="Z15">
        <f>N15*Ajustes!AX15</f>
        <v>1641</v>
      </c>
      <c r="AA15" s="259">
        <f>IF(AND(NOT(_incrementaisPassadas),
      OR(
       AND(_semanaAtual&gt;Prevs!D$6,_tipo="Semanal"),
       AND(_mes&gt;AA$2,_tipo="Mensal")
      )), 0,IF(Ajustes!$G15&gt;0,INDEX($AA$4:$AL$323,Ajustes!$G15,O$2),0)+IF(Ajustes!$H15&gt;0,INDEX($AA$4:$AL$323,Ajustes!$H15,O$2),0)+IF(Ajustes!$I15&gt;0,INDEX($AA$4:$AL$323,Ajustes!$I15,O$2),0)+IF(Ajustes!$J15&gt;0,INDEX($AA$4:$AL$323,Ajustes!$J15,O$2),0)+IF(Ajustes!$K15&gt;0,INDEX($AA$4:$AL$323,Ajustes!$K15,O$2),0)+IF(Ajustes!$L15&gt;0,INDEX($AA$4:$AL$323,Ajustes!$L15,O$2),0))+O15</f>
        <v>2449</v>
      </c>
      <c r="AB15" s="259">
        <f>IF(AND(NOT(_incrementaisPassadas),
      OR(
       AND(_semanaAtual&gt;Prevs!E$6,_tipo="Semanal"),
       AND(_mes&gt;AB$2,_tipo="Mensal")
      )), 0,IF(Ajustes!$G15&gt;0,INDEX($AA$4:$AL$323,Ajustes!$G15,P$2),0)+IF(Ajustes!$H15&gt;0,INDEX($AA$4:$AL$323,Ajustes!$H15,P$2),0)+IF(Ajustes!$I15&gt;0,INDEX($AA$4:$AL$323,Ajustes!$I15,P$2),0)+IF(Ajustes!$J15&gt;0,INDEX($AA$4:$AL$323,Ajustes!$J15,P$2),0)+IF(Ajustes!$K15&gt;0,INDEX($AA$4:$AL$323,Ajustes!$K15,P$2),0)+IF(Ajustes!$L15&gt;0,INDEX($AA$4:$AL$323,Ajustes!$L15,P$2),0))+P15</f>
        <v>2377</v>
      </c>
      <c r="AC15" s="259">
        <f>IF(AND(NOT(_incrementaisPassadas),
      OR(
       AND(_semanaAtual&gt;Prevs!F$6,_tipo="Semanal"),
       AND(_mes&gt;AC$2,_tipo="Mensal")
      )), 0,IF(Ajustes!$G15&gt;0,INDEX($AA$4:$AL$323,Ajustes!$G15,Q$2),0)+IF(Ajustes!$H15&gt;0,INDEX($AA$4:$AL$323,Ajustes!$H15,Q$2),0)+IF(Ajustes!$I15&gt;0,INDEX($AA$4:$AL$323,Ajustes!$I15,Q$2),0)+IF(Ajustes!$J15&gt;0,INDEX($AA$4:$AL$323,Ajustes!$J15,Q$2),0)+IF(Ajustes!$K15&gt;0,INDEX($AA$4:$AL$323,Ajustes!$K15,Q$2),0)+IF(Ajustes!$L15&gt;0,INDEX($AA$4:$AL$323,Ajustes!$L15,Q$2),0))+Q15</f>
        <v>2140</v>
      </c>
      <c r="AD15" s="259">
        <f>IF(AND(NOT(_incrementaisPassadas),
      OR(
       AND(_semanaAtual&gt;Prevs!G$6,_tipo="Semanal"),
       AND(_mes&gt;AD$2,_tipo="Mensal")
      )), 0,IF(Ajustes!$G15&gt;0,INDEX($AA$4:$AL$323,Ajustes!$G15,R$2),0)+IF(Ajustes!$H15&gt;0,INDEX($AA$4:$AL$323,Ajustes!$H15,R$2),0)+IF(Ajustes!$I15&gt;0,INDEX($AA$4:$AL$323,Ajustes!$I15,R$2),0)+IF(Ajustes!$J15&gt;0,INDEX($AA$4:$AL$323,Ajustes!$J15,R$2),0)+IF(Ajustes!$K15&gt;0,INDEX($AA$4:$AL$323,Ajustes!$K15,R$2),0)+IF(Ajustes!$L15&gt;0,INDEX($AA$4:$AL$323,Ajustes!$L15,R$2),0))+R15</f>
        <v>1510</v>
      </c>
      <c r="AE15" s="259">
        <f>IF(AND(NOT(_incrementaisPassadas),
      OR(
       AND(_semanaAtual&gt;Prevs!H$6,_tipo="Semanal"),
       AND(_mes&gt;AE$2,_tipo="Mensal")
      )), 0,IF(Ajustes!$G15&gt;0,INDEX($AA$4:$AL$323,Ajustes!$G15,S$2),0)+IF(Ajustes!$H15&gt;0,INDEX($AA$4:$AL$323,Ajustes!$H15,S$2),0)+IF(Ajustes!$I15&gt;0,INDEX($AA$4:$AL$323,Ajustes!$I15,S$2),0)+IF(Ajustes!$J15&gt;0,INDEX($AA$4:$AL$323,Ajustes!$J15,S$2),0)+IF(Ajustes!$K15&gt;0,INDEX($AA$4:$AL$323,Ajustes!$K15,S$2),0)+IF(Ajustes!$L15&gt;0,INDEX($AA$4:$AL$323,Ajustes!$L15,S$2),0))+S15</f>
        <v>1077</v>
      </c>
      <c r="AF15" s="259">
        <f>IF(AND(NOT(_incrementaisPassadas),
      OR(
       AND(_semanaAtual&gt;Prevs!I$6,_tipo="Semanal"),
       AND(_mes&gt;AF$2,_tipo="Mensal")
      )), 0,IF(Ajustes!$G15&gt;0,INDEX($AA$4:$AL$323,Ajustes!$G15,T$2),0)+IF(Ajustes!$H15&gt;0,INDEX($AA$4:$AL$323,Ajustes!$H15,T$2),0)+IF(Ajustes!$I15&gt;0,INDEX($AA$4:$AL$323,Ajustes!$I15,T$2),0)+IF(Ajustes!$J15&gt;0,INDEX($AA$4:$AL$323,Ajustes!$J15,T$2),0)+IF(Ajustes!$K15&gt;0,INDEX($AA$4:$AL$323,Ajustes!$K15,T$2),0)+IF(Ajustes!$L15&gt;0,INDEX($AA$4:$AL$323,Ajustes!$L15,T$2),0))+T15</f>
        <v>885</v>
      </c>
      <c r="AG15" s="259">
        <f>IF(AND(NOT(_incrementaisPassadas),
      OR(
       AND(_semanaAtual&gt;Prevs!J$6,_tipo="Semanal"),
       AND(_mes&gt;AG$2,_tipo="Mensal")
      )), 0,IF(Ajustes!$G15&gt;0,INDEX($AA$4:$AL$323,Ajustes!$G15,U$2),0)+IF(Ajustes!$H15&gt;0,INDEX($AA$4:$AL$323,Ajustes!$H15,U$2),0)+IF(Ajustes!$I15&gt;0,INDEX($AA$4:$AL$323,Ajustes!$I15,U$2),0)+IF(Ajustes!$J15&gt;0,INDEX($AA$4:$AL$323,Ajustes!$J15,U$2),0)+IF(Ajustes!$K15&gt;0,INDEX($AA$4:$AL$323,Ajustes!$K15,U$2),0)+IF(Ajustes!$L15&gt;0,INDEX($AA$4:$AL$323,Ajustes!$L15,U$2),0))+U15</f>
        <v>717</v>
      </c>
      <c r="AH15" s="259">
        <f>IF(AND(NOT(_incrementaisPassadas),
      OR(
       AND(_semanaAtual&gt;Prevs!K$6,_tipo="Semanal"),
       AND(_mes&gt;AH$2,_tipo="Mensal")
      )), 0,IF(Ajustes!$G15&gt;0,INDEX($AA$4:$AL$323,Ajustes!$G15,V$2),0)+IF(Ajustes!$H15&gt;0,INDEX($AA$4:$AL$323,Ajustes!$H15,V$2),0)+IF(Ajustes!$I15&gt;0,INDEX($AA$4:$AL$323,Ajustes!$I15,V$2),0)+IF(Ajustes!$J15&gt;0,INDEX($AA$4:$AL$323,Ajustes!$J15,V$2),0)+IF(Ajustes!$K15&gt;0,INDEX($AA$4:$AL$323,Ajustes!$K15,V$2),0)+IF(Ajustes!$L15&gt;0,INDEX($AA$4:$AL$323,Ajustes!$L15,V$2),0))+V15</f>
        <v>584</v>
      </c>
      <c r="AI15" s="259">
        <f>IF(AND(NOT(_incrementaisPassadas),
      OR(
       AND(_semanaAtual&gt;Prevs!L$6,_tipo="Semanal"),
       AND(_mes&gt;AI$2,_tipo="Mensal")
      )), 0,IF(Ajustes!$G15&gt;0,INDEX($AA$4:$AL$323,Ajustes!$G15,W$2),0)+IF(Ajustes!$H15&gt;0,INDEX($AA$4:$AL$323,Ajustes!$H15,W$2),0)+IF(Ajustes!$I15&gt;0,INDEX($AA$4:$AL$323,Ajustes!$I15,W$2),0)+IF(Ajustes!$J15&gt;0,INDEX($AA$4:$AL$323,Ajustes!$J15,W$2),0)+IF(Ajustes!$K15&gt;0,INDEX($AA$4:$AL$323,Ajustes!$K15,W$2),0)+IF(Ajustes!$L15&gt;0,INDEX($AA$4:$AL$323,Ajustes!$L15,W$2),0))+W15</f>
        <v>590</v>
      </c>
      <c r="AJ15" s="259">
        <f>IF(AND(NOT(_incrementaisPassadas),
      OR(
       AND(_semanaAtual&gt;Prevs!M$6,_tipo="Semanal"),
       AND(_mes&gt;AJ$2,_tipo="Mensal")
      )), 0,IF(Ajustes!$G15&gt;0,INDEX($AA$4:$AL$323,Ajustes!$G15,X$2),0)+IF(Ajustes!$H15&gt;0,INDEX($AA$4:$AL$323,Ajustes!$H15,X$2),0)+IF(Ajustes!$I15&gt;0,INDEX($AA$4:$AL$323,Ajustes!$I15,X$2),0)+IF(Ajustes!$J15&gt;0,INDEX($AA$4:$AL$323,Ajustes!$J15,X$2),0)+IF(Ajustes!$K15&gt;0,INDEX($AA$4:$AL$323,Ajustes!$K15,X$2),0)+IF(Ajustes!$L15&gt;0,INDEX($AA$4:$AL$323,Ajustes!$L15,X$2),0))+X15</f>
        <v>690</v>
      </c>
      <c r="AK15" s="259">
        <f>IF(AND(NOT(_incrementaisPassadas),
      OR(
       AND(_semanaAtual&gt;Prevs!N$6,_tipo="Semanal"),
       AND(_mes&gt;AK$2,_tipo="Mensal")
      )), 0,IF(Ajustes!$G15&gt;0,INDEX($AA$4:$AL$323,Ajustes!$G15,Y$2),0)+IF(Ajustes!$H15&gt;0,INDEX($AA$4:$AL$323,Ajustes!$H15,Y$2),0)+IF(Ajustes!$I15&gt;0,INDEX($AA$4:$AL$323,Ajustes!$I15,Y$2),0)+IF(Ajustes!$J15&gt;0,INDEX($AA$4:$AL$323,Ajustes!$J15,Y$2),0)+IF(Ajustes!$K15&gt;0,INDEX($AA$4:$AL$323,Ajustes!$K15,Y$2),0)+IF(Ajustes!$L15&gt;0,INDEX($AA$4:$AL$323,Ajustes!$L15,Y$2),0))+Y15</f>
        <v>967</v>
      </c>
      <c r="AL15" s="259">
        <f>IF(AND(NOT(_incrementaisPassadas),
      OR(
       AND(_semanaAtual&gt;Prevs!O$6,_tipo="Semanal"),
       AND(_mes&gt;AL$2,_tipo="Mensal")
      )), 0,IF(Ajustes!$G15&gt;0,INDEX($AA$4:$AL$323,Ajustes!$G15,Z$2),0)+IF(Ajustes!$H15&gt;0,INDEX($AA$4:$AL$323,Ajustes!$H15,Z$2),0)+IF(Ajustes!$I15&gt;0,INDEX($AA$4:$AL$323,Ajustes!$I15,Z$2),0)+IF(Ajustes!$J15&gt;0,INDEX($AA$4:$AL$323,Ajustes!$J15,Z$2),0)+IF(Ajustes!$K15&gt;0,INDEX($AA$4:$AL$323,Ajustes!$K15,Z$2),0)+IF(Ajustes!$L15&gt;0,INDEX($AA$4:$AL$323,Ajustes!$L15,Z$2),0))+Z15</f>
        <v>1641</v>
      </c>
      <c r="AM15" s="113">
        <f t="shared" si="25"/>
        <v>2449</v>
      </c>
      <c r="AN15" s="113">
        <f t="shared" si="1"/>
        <v>2377</v>
      </c>
      <c r="AO15" s="113">
        <f t="shared" si="1"/>
        <v>2140</v>
      </c>
      <c r="AP15" s="113">
        <f t="shared" si="1"/>
        <v>1510</v>
      </c>
      <c r="AQ15" s="113">
        <f t="shared" si="1"/>
        <v>1077</v>
      </c>
      <c r="AR15" s="113">
        <f t="shared" si="1"/>
        <v>885</v>
      </c>
      <c r="AS15" s="113">
        <f t="shared" si="1"/>
        <v>717</v>
      </c>
      <c r="AT15" s="113">
        <f t="shared" si="1"/>
        <v>584</v>
      </c>
      <c r="AU15" s="113">
        <f t="shared" si="1"/>
        <v>590</v>
      </c>
      <c r="AV15" s="113">
        <f t="shared" si="1"/>
        <v>690</v>
      </c>
      <c r="AW15" s="113">
        <f t="shared" si="1"/>
        <v>967</v>
      </c>
      <c r="AX15" s="113">
        <f t="shared" si="1"/>
        <v>1641</v>
      </c>
      <c r="AY15" s="259"/>
      <c r="AZ15" s="405">
        <f t="shared" si="26"/>
        <v>27</v>
      </c>
      <c r="BA15" s="267" t="s">
        <v>11</v>
      </c>
      <c r="BB15">
        <f>ROW()</f>
        <v>15</v>
      </c>
      <c r="BC15" s="223" t="s">
        <v>10</v>
      </c>
      <c r="BD15" s="115">
        <v>1</v>
      </c>
      <c r="BE15" s="115">
        <v>1</v>
      </c>
      <c r="BF15" s="115">
        <v>1</v>
      </c>
      <c r="BG15" s="115">
        <v>1</v>
      </c>
      <c r="BH15" s="115">
        <v>1</v>
      </c>
      <c r="BI15" s="115">
        <v>1</v>
      </c>
      <c r="BJ15" s="115">
        <v>1</v>
      </c>
      <c r="BK15" s="115">
        <v>1</v>
      </c>
      <c r="BL15" s="115">
        <v>1</v>
      </c>
      <c r="BM15" s="115">
        <v>1</v>
      </c>
      <c r="BN15" s="115">
        <v>1</v>
      </c>
      <c r="BO15" s="224">
        <v>1</v>
      </c>
      <c r="BQ15" s="259">
        <f t="shared" si="12"/>
        <v>35</v>
      </c>
      <c r="BR15" s="398">
        <f t="shared" si="13"/>
        <v>2453.884</v>
      </c>
      <c r="BS15" s="398">
        <f t="shared" si="14"/>
        <v>2377.3649999999998</v>
      </c>
      <c r="BT15" s="398">
        <f t="shared" si="15"/>
        <v>2141.098</v>
      </c>
      <c r="BU15" s="398">
        <f t="shared" si="16"/>
        <v>1506.8400000000001</v>
      </c>
      <c r="BV15" s="398">
        <f t="shared" si="17"/>
        <v>1075.575</v>
      </c>
      <c r="BW15" s="398">
        <f t="shared" si="18"/>
        <v>886.26800000000003</v>
      </c>
      <c r="BX15" s="398">
        <f t="shared" si="19"/>
        <v>717.71600000000001</v>
      </c>
      <c r="BY15" s="398">
        <f t="shared" si="20"/>
        <v>585.35000000000014</v>
      </c>
      <c r="BZ15" s="398">
        <f t="shared" si="21"/>
        <v>591.06700000000012</v>
      </c>
      <c r="CA15" s="398">
        <f t="shared" si="22"/>
        <v>690.18799999999987</v>
      </c>
      <c r="CB15" s="398">
        <f t="shared" si="23"/>
        <v>968.10599999999999</v>
      </c>
      <c r="CC15" s="398">
        <f t="shared" si="24"/>
        <v>1637.125</v>
      </c>
      <c r="CD15" s="259"/>
    </row>
    <row r="16" spans="1:82" x14ac:dyDescent="0.25">
      <c r="A16" s="113">
        <v>13</v>
      </c>
      <c r="B16" s="176"/>
      <c r="C16" s="259">
        <f>IFERROR(INDEX($BD$7:$BO$40,MATCH(Ajustes!$E$4:$E$323,$BC$7:$BC$40,0),$C$2:$N$2),1)</f>
        <v>1</v>
      </c>
      <c r="D16" s="259">
        <f>IFERROR(INDEX($BD$7:$BO$40,MATCH(Ajustes!$E$4:$E$323,$BC$7:$BC$40,0),$C$2:$N$2),1)</f>
        <v>1</v>
      </c>
      <c r="E16" s="259">
        <f>IFERROR(INDEX($BD$7:$BO$40,MATCH(Ajustes!$E$4:$E$323,$BC$7:$BC$40,0),$C$2:$N$2),1)</f>
        <v>1</v>
      </c>
      <c r="F16" s="259">
        <f>IFERROR(INDEX($BD$7:$BO$40,MATCH(Ajustes!$E$4:$E$323,$BC$7:$BC$40,0),$C$2:$N$2),1)</f>
        <v>1</v>
      </c>
      <c r="G16" s="259">
        <f>IFERROR(INDEX($BD$7:$BO$40,MATCH(Ajustes!$E$4:$E$323,$BC$7:$BC$40,0),$C$2:$N$2),1)</f>
        <v>1</v>
      </c>
      <c r="H16" s="259">
        <f>IFERROR(INDEX($BD$7:$BO$40,MATCH(Ajustes!$E$4:$E$323,$BC$7:$BC$40,0),$C$2:$N$2),1)</f>
        <v>1</v>
      </c>
      <c r="I16" s="259">
        <f>IFERROR(INDEX($BD$7:$BO$40,MATCH(Ajustes!$E$4:$E$323,$BC$7:$BC$40,0),$C$2:$N$2),1)</f>
        <v>1</v>
      </c>
      <c r="J16" s="259">
        <f>IFERROR(INDEX($BD$7:$BO$40,MATCH(Ajustes!$E$4:$E$323,$BC$7:$BC$40,0),$C$2:$N$2),1)</f>
        <v>1</v>
      </c>
      <c r="K16" s="259">
        <f>IFERROR(INDEX($BD$7:$BO$40,MATCH(Ajustes!$E$4:$E$323,$BC$7:$BC$40,0),$C$2:$N$2),1)</f>
        <v>1</v>
      </c>
      <c r="L16" s="259">
        <f>IFERROR(INDEX($BD$7:$BO$40,MATCH(Ajustes!$E$4:$E$323,$BC$7:$BC$40,0),$C$2:$N$2),1)</f>
        <v>1</v>
      </c>
      <c r="M16" s="259">
        <f>IFERROR(INDEX($BD$7:$BO$40,MATCH(Ajustes!$E$4:$E$323,$BC$7:$BC$40,0),$C$2:$N$2),1)</f>
        <v>1</v>
      </c>
      <c r="N16" s="259">
        <f>IFERROR(INDEX($BD$7:$BO$40,MATCH(Ajustes!$E$4:$E$323,$BC$7:$BC$40,0),$C$2:$N$2),1)</f>
        <v>1</v>
      </c>
      <c r="O16">
        <f>C16*Ajustes!AM16</f>
        <v>0</v>
      </c>
      <c r="P16">
        <f>D16*Ajustes!AN16</f>
        <v>0</v>
      </c>
      <c r="Q16">
        <f>E16*Ajustes!AO16</f>
        <v>0</v>
      </c>
      <c r="R16">
        <f>F16*Ajustes!AP16</f>
        <v>0</v>
      </c>
      <c r="S16">
        <f>G16*Ajustes!AQ16</f>
        <v>0</v>
      </c>
      <c r="T16">
        <f>H16*Ajustes!AR16</f>
        <v>0</v>
      </c>
      <c r="U16">
        <f>I16*Ajustes!AS16</f>
        <v>0</v>
      </c>
      <c r="V16">
        <f>J16*Ajustes!AT16</f>
        <v>0</v>
      </c>
      <c r="W16">
        <f>K16*Ajustes!AU16</f>
        <v>0</v>
      </c>
      <c r="X16">
        <f>L16*Ajustes!AV16</f>
        <v>0</v>
      </c>
      <c r="Y16">
        <f>M16*Ajustes!AW16</f>
        <v>0</v>
      </c>
      <c r="Z16">
        <f>N16*Ajustes!AX16</f>
        <v>0</v>
      </c>
      <c r="AA16" s="259">
        <f>IF(AND(NOT(_incrementaisPassadas),
      OR(
       AND(_semanaAtual&gt;Prevs!D$6,_tipo="Semanal"),
       AND(_mes&gt;AA$2,_tipo="Mensal")
      )), 0,IF(Ajustes!$G16&gt;0,INDEX($AA$4:$AL$323,Ajustes!$G16,O$2),0)+IF(Ajustes!$H16&gt;0,INDEX($AA$4:$AL$323,Ajustes!$H16,O$2),0)+IF(Ajustes!$I16&gt;0,INDEX($AA$4:$AL$323,Ajustes!$I16,O$2),0)+IF(Ajustes!$J16&gt;0,INDEX($AA$4:$AL$323,Ajustes!$J16,O$2),0)+IF(Ajustes!$K16&gt;0,INDEX($AA$4:$AL$323,Ajustes!$K16,O$2),0)+IF(Ajustes!$L16&gt;0,INDEX($AA$4:$AL$323,Ajustes!$L16,O$2),0))+O16</f>
        <v>0</v>
      </c>
      <c r="AB16" s="259">
        <f>IF(AND(NOT(_incrementaisPassadas),
      OR(
       AND(_semanaAtual&gt;Prevs!E$6,_tipo="Semanal"),
       AND(_mes&gt;AB$2,_tipo="Mensal")
      )), 0,IF(Ajustes!$G16&gt;0,INDEX($AA$4:$AL$323,Ajustes!$G16,P$2),0)+IF(Ajustes!$H16&gt;0,INDEX($AA$4:$AL$323,Ajustes!$H16,P$2),0)+IF(Ajustes!$I16&gt;0,INDEX($AA$4:$AL$323,Ajustes!$I16,P$2),0)+IF(Ajustes!$J16&gt;0,INDEX($AA$4:$AL$323,Ajustes!$J16,P$2),0)+IF(Ajustes!$K16&gt;0,INDEX($AA$4:$AL$323,Ajustes!$K16,P$2),0)+IF(Ajustes!$L16&gt;0,INDEX($AA$4:$AL$323,Ajustes!$L16,P$2),0))+P16</f>
        <v>0</v>
      </c>
      <c r="AC16" s="259">
        <f>IF(AND(NOT(_incrementaisPassadas),
      OR(
       AND(_semanaAtual&gt;Prevs!F$6,_tipo="Semanal"),
       AND(_mes&gt;AC$2,_tipo="Mensal")
      )), 0,IF(Ajustes!$G16&gt;0,INDEX($AA$4:$AL$323,Ajustes!$G16,Q$2),0)+IF(Ajustes!$H16&gt;0,INDEX($AA$4:$AL$323,Ajustes!$H16,Q$2),0)+IF(Ajustes!$I16&gt;0,INDEX($AA$4:$AL$323,Ajustes!$I16,Q$2),0)+IF(Ajustes!$J16&gt;0,INDEX($AA$4:$AL$323,Ajustes!$J16,Q$2),0)+IF(Ajustes!$K16&gt;0,INDEX($AA$4:$AL$323,Ajustes!$K16,Q$2),0)+IF(Ajustes!$L16&gt;0,INDEX($AA$4:$AL$323,Ajustes!$L16,Q$2),0))+Q16</f>
        <v>0</v>
      </c>
      <c r="AD16" s="259">
        <f>IF(AND(NOT(_incrementaisPassadas),
      OR(
       AND(_semanaAtual&gt;Prevs!G$6,_tipo="Semanal"),
       AND(_mes&gt;AD$2,_tipo="Mensal")
      )), 0,IF(Ajustes!$G16&gt;0,INDEX($AA$4:$AL$323,Ajustes!$G16,R$2),0)+IF(Ajustes!$H16&gt;0,INDEX($AA$4:$AL$323,Ajustes!$H16,R$2),0)+IF(Ajustes!$I16&gt;0,INDEX($AA$4:$AL$323,Ajustes!$I16,R$2),0)+IF(Ajustes!$J16&gt;0,INDEX($AA$4:$AL$323,Ajustes!$J16,R$2),0)+IF(Ajustes!$K16&gt;0,INDEX($AA$4:$AL$323,Ajustes!$K16,R$2),0)+IF(Ajustes!$L16&gt;0,INDEX($AA$4:$AL$323,Ajustes!$L16,R$2),0))+R16</f>
        <v>0</v>
      </c>
      <c r="AE16" s="259">
        <f>IF(AND(NOT(_incrementaisPassadas),
      OR(
       AND(_semanaAtual&gt;Prevs!H$6,_tipo="Semanal"),
       AND(_mes&gt;AE$2,_tipo="Mensal")
      )), 0,IF(Ajustes!$G16&gt;0,INDEX($AA$4:$AL$323,Ajustes!$G16,S$2),0)+IF(Ajustes!$H16&gt;0,INDEX($AA$4:$AL$323,Ajustes!$H16,S$2),0)+IF(Ajustes!$I16&gt;0,INDEX($AA$4:$AL$323,Ajustes!$I16,S$2),0)+IF(Ajustes!$J16&gt;0,INDEX($AA$4:$AL$323,Ajustes!$J16,S$2),0)+IF(Ajustes!$K16&gt;0,INDEX($AA$4:$AL$323,Ajustes!$K16,S$2),0)+IF(Ajustes!$L16&gt;0,INDEX($AA$4:$AL$323,Ajustes!$L16,S$2),0))+S16</f>
        <v>0</v>
      </c>
      <c r="AF16" s="259">
        <f>IF(AND(NOT(_incrementaisPassadas),
      OR(
       AND(_semanaAtual&gt;Prevs!I$6,_tipo="Semanal"),
       AND(_mes&gt;AF$2,_tipo="Mensal")
      )), 0,IF(Ajustes!$G16&gt;0,INDEX($AA$4:$AL$323,Ajustes!$G16,T$2),0)+IF(Ajustes!$H16&gt;0,INDEX($AA$4:$AL$323,Ajustes!$H16,T$2),0)+IF(Ajustes!$I16&gt;0,INDEX($AA$4:$AL$323,Ajustes!$I16,T$2),0)+IF(Ajustes!$J16&gt;0,INDEX($AA$4:$AL$323,Ajustes!$J16,T$2),0)+IF(Ajustes!$K16&gt;0,INDEX($AA$4:$AL$323,Ajustes!$K16,T$2),0)+IF(Ajustes!$L16&gt;0,INDEX($AA$4:$AL$323,Ajustes!$L16,T$2),0))+T16</f>
        <v>0</v>
      </c>
      <c r="AG16" s="259">
        <f>IF(AND(NOT(_incrementaisPassadas),
      OR(
       AND(_semanaAtual&gt;Prevs!J$6,_tipo="Semanal"),
       AND(_mes&gt;AG$2,_tipo="Mensal")
      )), 0,IF(Ajustes!$G16&gt;0,INDEX($AA$4:$AL$323,Ajustes!$G16,U$2),0)+IF(Ajustes!$H16&gt;0,INDEX($AA$4:$AL$323,Ajustes!$H16,U$2),0)+IF(Ajustes!$I16&gt;0,INDEX($AA$4:$AL$323,Ajustes!$I16,U$2),0)+IF(Ajustes!$J16&gt;0,INDEX($AA$4:$AL$323,Ajustes!$J16,U$2),0)+IF(Ajustes!$K16&gt;0,INDEX($AA$4:$AL$323,Ajustes!$K16,U$2),0)+IF(Ajustes!$L16&gt;0,INDEX($AA$4:$AL$323,Ajustes!$L16,U$2),0))+U16</f>
        <v>0</v>
      </c>
      <c r="AH16" s="259">
        <f>IF(AND(NOT(_incrementaisPassadas),
      OR(
       AND(_semanaAtual&gt;Prevs!K$6,_tipo="Semanal"),
       AND(_mes&gt;AH$2,_tipo="Mensal")
      )), 0,IF(Ajustes!$G16&gt;0,INDEX($AA$4:$AL$323,Ajustes!$G16,V$2),0)+IF(Ajustes!$H16&gt;0,INDEX($AA$4:$AL$323,Ajustes!$H16,V$2),0)+IF(Ajustes!$I16&gt;0,INDEX($AA$4:$AL$323,Ajustes!$I16,V$2),0)+IF(Ajustes!$J16&gt;0,INDEX($AA$4:$AL$323,Ajustes!$J16,V$2),0)+IF(Ajustes!$K16&gt;0,INDEX($AA$4:$AL$323,Ajustes!$K16,V$2),0)+IF(Ajustes!$L16&gt;0,INDEX($AA$4:$AL$323,Ajustes!$L16,V$2),0))+V16</f>
        <v>0</v>
      </c>
      <c r="AI16" s="259">
        <f>IF(AND(NOT(_incrementaisPassadas),
      OR(
       AND(_semanaAtual&gt;Prevs!L$6,_tipo="Semanal"),
       AND(_mes&gt;AI$2,_tipo="Mensal")
      )), 0,IF(Ajustes!$G16&gt;0,INDEX($AA$4:$AL$323,Ajustes!$G16,W$2),0)+IF(Ajustes!$H16&gt;0,INDEX($AA$4:$AL$323,Ajustes!$H16,W$2),0)+IF(Ajustes!$I16&gt;0,INDEX($AA$4:$AL$323,Ajustes!$I16,W$2),0)+IF(Ajustes!$J16&gt;0,INDEX($AA$4:$AL$323,Ajustes!$J16,W$2),0)+IF(Ajustes!$K16&gt;0,INDEX($AA$4:$AL$323,Ajustes!$K16,W$2),0)+IF(Ajustes!$L16&gt;0,INDEX($AA$4:$AL$323,Ajustes!$L16,W$2),0))+W16</f>
        <v>0</v>
      </c>
      <c r="AJ16" s="259">
        <f>IF(AND(NOT(_incrementaisPassadas),
      OR(
       AND(_semanaAtual&gt;Prevs!M$6,_tipo="Semanal"),
       AND(_mes&gt;AJ$2,_tipo="Mensal")
      )), 0,IF(Ajustes!$G16&gt;0,INDEX($AA$4:$AL$323,Ajustes!$G16,X$2),0)+IF(Ajustes!$H16&gt;0,INDEX($AA$4:$AL$323,Ajustes!$H16,X$2),0)+IF(Ajustes!$I16&gt;0,INDEX($AA$4:$AL$323,Ajustes!$I16,X$2),0)+IF(Ajustes!$J16&gt;0,INDEX($AA$4:$AL$323,Ajustes!$J16,X$2),0)+IF(Ajustes!$K16&gt;0,INDEX($AA$4:$AL$323,Ajustes!$K16,X$2),0)+IF(Ajustes!$L16&gt;0,INDEX($AA$4:$AL$323,Ajustes!$L16,X$2),0))+X16</f>
        <v>0</v>
      </c>
      <c r="AK16" s="259">
        <f>IF(AND(NOT(_incrementaisPassadas),
      OR(
       AND(_semanaAtual&gt;Prevs!N$6,_tipo="Semanal"),
       AND(_mes&gt;AK$2,_tipo="Mensal")
      )), 0,IF(Ajustes!$G16&gt;0,INDEX($AA$4:$AL$323,Ajustes!$G16,Y$2),0)+IF(Ajustes!$H16&gt;0,INDEX($AA$4:$AL$323,Ajustes!$H16,Y$2),0)+IF(Ajustes!$I16&gt;0,INDEX($AA$4:$AL$323,Ajustes!$I16,Y$2),0)+IF(Ajustes!$J16&gt;0,INDEX($AA$4:$AL$323,Ajustes!$J16,Y$2),0)+IF(Ajustes!$K16&gt;0,INDEX($AA$4:$AL$323,Ajustes!$K16,Y$2),0)+IF(Ajustes!$L16&gt;0,INDEX($AA$4:$AL$323,Ajustes!$L16,Y$2),0))+Y16</f>
        <v>0</v>
      </c>
      <c r="AL16" s="259">
        <f>IF(AND(NOT(_incrementaisPassadas),
      OR(
       AND(_semanaAtual&gt;Prevs!O$6,_tipo="Semanal"),
       AND(_mes&gt;AL$2,_tipo="Mensal")
      )), 0,IF(Ajustes!$G16&gt;0,INDEX($AA$4:$AL$323,Ajustes!$G16,Z$2),0)+IF(Ajustes!$H16&gt;0,INDEX($AA$4:$AL$323,Ajustes!$H16,Z$2),0)+IF(Ajustes!$I16&gt;0,INDEX($AA$4:$AL$323,Ajustes!$I16,Z$2),0)+IF(Ajustes!$J16&gt;0,INDEX($AA$4:$AL$323,Ajustes!$J16,Z$2),0)+IF(Ajustes!$K16&gt;0,INDEX($AA$4:$AL$323,Ajustes!$K16,Z$2),0)+IF(Ajustes!$L16&gt;0,INDEX($AA$4:$AL$323,Ajustes!$L16,Z$2),0))+Z16</f>
        <v>0</v>
      </c>
      <c r="AM16" s="113">
        <f t="shared" si="25"/>
        <v>0</v>
      </c>
      <c r="AN16" s="113">
        <f t="shared" si="1"/>
        <v>0</v>
      </c>
      <c r="AO16" s="113">
        <f t="shared" si="1"/>
        <v>0</v>
      </c>
      <c r="AP16" s="113">
        <f t="shared" si="1"/>
        <v>0</v>
      </c>
      <c r="AQ16" s="113">
        <f t="shared" si="1"/>
        <v>0</v>
      </c>
      <c r="AR16" s="113">
        <f t="shared" si="1"/>
        <v>0</v>
      </c>
      <c r="AS16" s="113">
        <f t="shared" si="1"/>
        <v>0</v>
      </c>
      <c r="AT16" s="113">
        <f t="shared" si="1"/>
        <v>0</v>
      </c>
      <c r="AU16" s="113">
        <f t="shared" si="1"/>
        <v>0</v>
      </c>
      <c r="AV16" s="113">
        <f t="shared" si="1"/>
        <v>0</v>
      </c>
      <c r="AW16" s="113">
        <f t="shared" si="1"/>
        <v>0</v>
      </c>
      <c r="AX16" s="113">
        <f t="shared" si="1"/>
        <v>0</v>
      </c>
      <c r="AY16" s="259"/>
      <c r="AZ16" s="405">
        <f t="shared" si="26"/>
        <v>28</v>
      </c>
      <c r="BA16" s="415" t="s">
        <v>12</v>
      </c>
      <c r="BB16">
        <f>ROW()</f>
        <v>16</v>
      </c>
      <c r="BC16" s="223" t="s">
        <v>11</v>
      </c>
      <c r="BD16" s="115">
        <v>1</v>
      </c>
      <c r="BE16" s="115">
        <v>1</v>
      </c>
      <c r="BF16" s="115">
        <v>1</v>
      </c>
      <c r="BG16" s="115">
        <v>1</v>
      </c>
      <c r="BH16" s="115">
        <v>1</v>
      </c>
      <c r="BI16" s="115">
        <v>1</v>
      </c>
      <c r="BJ16" s="115">
        <v>1</v>
      </c>
      <c r="BK16" s="115">
        <v>1</v>
      </c>
      <c r="BL16" s="115">
        <v>1</v>
      </c>
      <c r="BM16" s="115">
        <v>1</v>
      </c>
      <c r="BN16" s="115">
        <v>1</v>
      </c>
      <c r="BO16" s="224">
        <v>1</v>
      </c>
      <c r="BQ16" s="259" t="e">
        <f t="shared" si="12"/>
        <v>#N/A</v>
      </c>
      <c r="BR16" s="398">
        <f t="shared" si="13"/>
        <v>0</v>
      </c>
      <c r="BS16" s="398">
        <f t="shared" si="14"/>
        <v>0</v>
      </c>
      <c r="BT16" s="398">
        <f t="shared" si="15"/>
        <v>0</v>
      </c>
      <c r="BU16" s="398">
        <f t="shared" si="16"/>
        <v>0</v>
      </c>
      <c r="BV16" s="398">
        <f t="shared" si="17"/>
        <v>0</v>
      </c>
      <c r="BW16" s="398">
        <f t="shared" si="18"/>
        <v>0</v>
      </c>
      <c r="BX16" s="398">
        <f t="shared" si="19"/>
        <v>0</v>
      </c>
      <c r="BY16" s="398">
        <f t="shared" si="20"/>
        <v>0</v>
      </c>
      <c r="BZ16" s="398">
        <f t="shared" si="21"/>
        <v>0</v>
      </c>
      <c r="CA16" s="398">
        <f t="shared" si="22"/>
        <v>0</v>
      </c>
      <c r="CB16" s="398">
        <f t="shared" si="23"/>
        <v>0</v>
      </c>
      <c r="CC16" s="398">
        <f t="shared" si="24"/>
        <v>0</v>
      </c>
      <c r="CD16" s="259"/>
    </row>
    <row r="17" spans="1:82" x14ac:dyDescent="0.25">
      <c r="A17" s="113">
        <v>14</v>
      </c>
      <c r="B17" s="176" t="s">
        <v>541</v>
      </c>
      <c r="C17" s="259">
        <f>IFERROR(INDEX($BD$7:$BO$40,MATCH(Ajustes!$E$4:$E$323,$BC$7:$BC$40,0),$C$2:$N$2),1)</f>
        <v>1</v>
      </c>
      <c r="D17" s="259">
        <f>IFERROR(INDEX($BD$7:$BO$40,MATCH(Ajustes!$E$4:$E$323,$BC$7:$BC$40,0),$C$2:$N$2),1)</f>
        <v>1</v>
      </c>
      <c r="E17" s="259">
        <f>IFERROR(INDEX($BD$7:$BO$40,MATCH(Ajustes!$E$4:$E$323,$BC$7:$BC$40,0),$C$2:$N$2),1)</f>
        <v>1</v>
      </c>
      <c r="F17" s="259">
        <f>IFERROR(INDEX($BD$7:$BO$40,MATCH(Ajustes!$E$4:$E$323,$BC$7:$BC$40,0),$C$2:$N$2),1)</f>
        <v>1</v>
      </c>
      <c r="G17" s="259">
        <f>IFERROR(INDEX($BD$7:$BO$40,MATCH(Ajustes!$E$4:$E$323,$BC$7:$BC$40,0),$C$2:$N$2),1)</f>
        <v>1</v>
      </c>
      <c r="H17" s="259">
        <f>IFERROR(INDEX($BD$7:$BO$40,MATCH(Ajustes!$E$4:$E$323,$BC$7:$BC$40,0),$C$2:$N$2),1)</f>
        <v>1</v>
      </c>
      <c r="I17" s="259">
        <f>IFERROR(INDEX($BD$7:$BO$40,MATCH(Ajustes!$E$4:$E$323,$BC$7:$BC$40,0),$C$2:$N$2),1)</f>
        <v>1</v>
      </c>
      <c r="J17" s="259">
        <f>IFERROR(INDEX($BD$7:$BO$40,MATCH(Ajustes!$E$4:$E$323,$BC$7:$BC$40,0),$C$2:$N$2),1)</f>
        <v>1</v>
      </c>
      <c r="K17" s="259">
        <f>IFERROR(INDEX($BD$7:$BO$40,MATCH(Ajustes!$E$4:$E$323,$BC$7:$BC$40,0),$C$2:$N$2),1)</f>
        <v>1</v>
      </c>
      <c r="L17" s="259">
        <f>IFERROR(INDEX($BD$7:$BO$40,MATCH(Ajustes!$E$4:$E$323,$BC$7:$BC$40,0),$C$2:$N$2),1)</f>
        <v>1</v>
      </c>
      <c r="M17" s="259">
        <f>IFERROR(INDEX($BD$7:$BO$40,MATCH(Ajustes!$E$4:$E$323,$BC$7:$BC$40,0),$C$2:$N$2),1)</f>
        <v>1</v>
      </c>
      <c r="N17" s="259">
        <f>IFERROR(INDEX($BD$7:$BO$40,MATCH(Ajustes!$E$4:$E$323,$BC$7:$BC$40,0),$C$2:$N$2),1)</f>
        <v>1</v>
      </c>
      <c r="O17">
        <f>C17*Ajustes!AM17</f>
        <v>96</v>
      </c>
      <c r="P17">
        <f>D17*Ajustes!AN17</f>
        <v>98</v>
      </c>
      <c r="Q17">
        <f>E17*Ajustes!AO17</f>
        <v>87</v>
      </c>
      <c r="R17">
        <f>F17*Ajustes!AP17</f>
        <v>59</v>
      </c>
      <c r="S17">
        <f>G17*Ajustes!AQ17</f>
        <v>43</v>
      </c>
      <c r="T17">
        <f>H17*Ajustes!AR17</f>
        <v>36</v>
      </c>
      <c r="U17">
        <f>I17*Ajustes!AS17</f>
        <v>29</v>
      </c>
      <c r="V17">
        <f>J17*Ajustes!AT17</f>
        <v>24</v>
      </c>
      <c r="W17">
        <f>K17*Ajustes!AU17</f>
        <v>25</v>
      </c>
      <c r="X17">
        <f>L17*Ajustes!AV17</f>
        <v>31</v>
      </c>
      <c r="Y17">
        <f>M17*Ajustes!AW17</f>
        <v>40</v>
      </c>
      <c r="Z17">
        <f>N17*Ajustes!AX17</f>
        <v>70</v>
      </c>
      <c r="AA17" s="259">
        <f>IF(AND(NOT(_incrementaisPassadas),
      OR(
       AND(_semanaAtual&gt;Prevs!D$6,_tipo="Semanal"),
       AND(_mes&gt;AA$2,_tipo="Mensal")
      )), 0,IF(Ajustes!$G17&gt;0,INDEX($AA$4:$AL$323,Ajustes!$G17,O$2),0)+IF(Ajustes!$H17&gt;0,INDEX($AA$4:$AL$323,Ajustes!$H17,O$2),0)+IF(Ajustes!$I17&gt;0,INDEX($AA$4:$AL$323,Ajustes!$I17,O$2),0)+IF(Ajustes!$J17&gt;0,INDEX($AA$4:$AL$323,Ajustes!$J17,O$2),0)+IF(Ajustes!$K17&gt;0,INDEX($AA$4:$AL$323,Ajustes!$K17,O$2),0)+IF(Ajustes!$L17&gt;0,INDEX($AA$4:$AL$323,Ajustes!$L17,O$2),0))+O17</f>
        <v>96</v>
      </c>
      <c r="AB17" s="259">
        <f>IF(AND(NOT(_incrementaisPassadas),
      OR(
       AND(_semanaAtual&gt;Prevs!E$6,_tipo="Semanal"),
       AND(_mes&gt;AB$2,_tipo="Mensal")
      )), 0,IF(Ajustes!$G17&gt;0,INDEX($AA$4:$AL$323,Ajustes!$G17,P$2),0)+IF(Ajustes!$H17&gt;0,INDEX($AA$4:$AL$323,Ajustes!$H17,P$2),0)+IF(Ajustes!$I17&gt;0,INDEX($AA$4:$AL$323,Ajustes!$I17,P$2),0)+IF(Ajustes!$J17&gt;0,INDEX($AA$4:$AL$323,Ajustes!$J17,P$2),0)+IF(Ajustes!$K17&gt;0,INDEX($AA$4:$AL$323,Ajustes!$K17,P$2),0)+IF(Ajustes!$L17&gt;0,INDEX($AA$4:$AL$323,Ajustes!$L17,P$2),0))+P17</f>
        <v>98</v>
      </c>
      <c r="AC17" s="259">
        <f>IF(AND(NOT(_incrementaisPassadas),
      OR(
       AND(_semanaAtual&gt;Prevs!F$6,_tipo="Semanal"),
       AND(_mes&gt;AC$2,_tipo="Mensal")
      )), 0,IF(Ajustes!$G17&gt;0,INDEX($AA$4:$AL$323,Ajustes!$G17,Q$2),0)+IF(Ajustes!$H17&gt;0,INDEX($AA$4:$AL$323,Ajustes!$H17,Q$2),0)+IF(Ajustes!$I17&gt;0,INDEX($AA$4:$AL$323,Ajustes!$I17,Q$2),0)+IF(Ajustes!$J17&gt;0,INDEX($AA$4:$AL$323,Ajustes!$J17,Q$2),0)+IF(Ajustes!$K17&gt;0,INDEX($AA$4:$AL$323,Ajustes!$K17,Q$2),0)+IF(Ajustes!$L17&gt;0,INDEX($AA$4:$AL$323,Ajustes!$L17,Q$2),0))+Q17</f>
        <v>87</v>
      </c>
      <c r="AD17" s="259">
        <f>IF(AND(NOT(_incrementaisPassadas),
      OR(
       AND(_semanaAtual&gt;Prevs!G$6,_tipo="Semanal"),
       AND(_mes&gt;AD$2,_tipo="Mensal")
      )), 0,IF(Ajustes!$G17&gt;0,INDEX($AA$4:$AL$323,Ajustes!$G17,R$2),0)+IF(Ajustes!$H17&gt;0,INDEX($AA$4:$AL$323,Ajustes!$H17,R$2),0)+IF(Ajustes!$I17&gt;0,INDEX($AA$4:$AL$323,Ajustes!$I17,R$2),0)+IF(Ajustes!$J17&gt;0,INDEX($AA$4:$AL$323,Ajustes!$J17,R$2),0)+IF(Ajustes!$K17&gt;0,INDEX($AA$4:$AL$323,Ajustes!$K17,R$2),0)+IF(Ajustes!$L17&gt;0,INDEX($AA$4:$AL$323,Ajustes!$L17,R$2),0))+R17</f>
        <v>59</v>
      </c>
      <c r="AE17" s="259">
        <f>IF(AND(NOT(_incrementaisPassadas),
      OR(
       AND(_semanaAtual&gt;Prevs!H$6,_tipo="Semanal"),
       AND(_mes&gt;AE$2,_tipo="Mensal")
      )), 0,IF(Ajustes!$G17&gt;0,INDEX($AA$4:$AL$323,Ajustes!$G17,S$2),0)+IF(Ajustes!$H17&gt;0,INDEX($AA$4:$AL$323,Ajustes!$H17,S$2),0)+IF(Ajustes!$I17&gt;0,INDEX($AA$4:$AL$323,Ajustes!$I17,S$2),0)+IF(Ajustes!$J17&gt;0,INDEX($AA$4:$AL$323,Ajustes!$J17,S$2),0)+IF(Ajustes!$K17&gt;0,INDEX($AA$4:$AL$323,Ajustes!$K17,S$2),0)+IF(Ajustes!$L17&gt;0,INDEX($AA$4:$AL$323,Ajustes!$L17,S$2),0))+S17</f>
        <v>43</v>
      </c>
      <c r="AF17" s="259">
        <f>IF(AND(NOT(_incrementaisPassadas),
      OR(
       AND(_semanaAtual&gt;Prevs!I$6,_tipo="Semanal"),
       AND(_mes&gt;AF$2,_tipo="Mensal")
      )), 0,IF(Ajustes!$G17&gt;0,INDEX($AA$4:$AL$323,Ajustes!$G17,T$2),0)+IF(Ajustes!$H17&gt;0,INDEX($AA$4:$AL$323,Ajustes!$H17,T$2),0)+IF(Ajustes!$I17&gt;0,INDEX($AA$4:$AL$323,Ajustes!$I17,T$2),0)+IF(Ajustes!$J17&gt;0,INDEX($AA$4:$AL$323,Ajustes!$J17,T$2),0)+IF(Ajustes!$K17&gt;0,INDEX($AA$4:$AL$323,Ajustes!$K17,T$2),0)+IF(Ajustes!$L17&gt;0,INDEX($AA$4:$AL$323,Ajustes!$L17,T$2),0))+T17</f>
        <v>36</v>
      </c>
      <c r="AG17" s="259">
        <f>IF(AND(NOT(_incrementaisPassadas),
      OR(
       AND(_semanaAtual&gt;Prevs!J$6,_tipo="Semanal"),
       AND(_mes&gt;AG$2,_tipo="Mensal")
      )), 0,IF(Ajustes!$G17&gt;0,INDEX($AA$4:$AL$323,Ajustes!$G17,U$2),0)+IF(Ajustes!$H17&gt;0,INDEX($AA$4:$AL$323,Ajustes!$H17,U$2),0)+IF(Ajustes!$I17&gt;0,INDEX($AA$4:$AL$323,Ajustes!$I17,U$2),0)+IF(Ajustes!$J17&gt;0,INDEX($AA$4:$AL$323,Ajustes!$J17,U$2),0)+IF(Ajustes!$K17&gt;0,INDEX($AA$4:$AL$323,Ajustes!$K17,U$2),0)+IF(Ajustes!$L17&gt;0,INDEX($AA$4:$AL$323,Ajustes!$L17,U$2),0))+U17</f>
        <v>29</v>
      </c>
      <c r="AH17" s="259">
        <f>IF(AND(NOT(_incrementaisPassadas),
      OR(
       AND(_semanaAtual&gt;Prevs!K$6,_tipo="Semanal"),
       AND(_mes&gt;AH$2,_tipo="Mensal")
      )), 0,IF(Ajustes!$G17&gt;0,INDEX($AA$4:$AL$323,Ajustes!$G17,V$2),0)+IF(Ajustes!$H17&gt;0,INDEX($AA$4:$AL$323,Ajustes!$H17,V$2),0)+IF(Ajustes!$I17&gt;0,INDEX($AA$4:$AL$323,Ajustes!$I17,V$2),0)+IF(Ajustes!$J17&gt;0,INDEX($AA$4:$AL$323,Ajustes!$J17,V$2),0)+IF(Ajustes!$K17&gt;0,INDEX($AA$4:$AL$323,Ajustes!$K17,V$2),0)+IF(Ajustes!$L17&gt;0,INDEX($AA$4:$AL$323,Ajustes!$L17,V$2),0))+V17</f>
        <v>24</v>
      </c>
      <c r="AI17" s="259">
        <f>IF(AND(NOT(_incrementaisPassadas),
      OR(
       AND(_semanaAtual&gt;Prevs!L$6,_tipo="Semanal"),
       AND(_mes&gt;AI$2,_tipo="Mensal")
      )), 0,IF(Ajustes!$G17&gt;0,INDEX($AA$4:$AL$323,Ajustes!$G17,W$2),0)+IF(Ajustes!$H17&gt;0,INDEX($AA$4:$AL$323,Ajustes!$H17,W$2),0)+IF(Ajustes!$I17&gt;0,INDEX($AA$4:$AL$323,Ajustes!$I17,W$2),0)+IF(Ajustes!$J17&gt;0,INDEX($AA$4:$AL$323,Ajustes!$J17,W$2),0)+IF(Ajustes!$K17&gt;0,INDEX($AA$4:$AL$323,Ajustes!$K17,W$2),0)+IF(Ajustes!$L17&gt;0,INDEX($AA$4:$AL$323,Ajustes!$L17,W$2),0))+W17</f>
        <v>25</v>
      </c>
      <c r="AJ17" s="259">
        <f>IF(AND(NOT(_incrementaisPassadas),
      OR(
       AND(_semanaAtual&gt;Prevs!M$6,_tipo="Semanal"),
       AND(_mes&gt;AJ$2,_tipo="Mensal")
      )), 0,IF(Ajustes!$G17&gt;0,INDEX($AA$4:$AL$323,Ajustes!$G17,X$2),0)+IF(Ajustes!$H17&gt;0,INDEX($AA$4:$AL$323,Ajustes!$H17,X$2),0)+IF(Ajustes!$I17&gt;0,INDEX($AA$4:$AL$323,Ajustes!$I17,X$2),0)+IF(Ajustes!$J17&gt;0,INDEX($AA$4:$AL$323,Ajustes!$J17,X$2),0)+IF(Ajustes!$K17&gt;0,INDEX($AA$4:$AL$323,Ajustes!$K17,X$2),0)+IF(Ajustes!$L17&gt;0,INDEX($AA$4:$AL$323,Ajustes!$L17,X$2),0))+X17</f>
        <v>31</v>
      </c>
      <c r="AK17" s="259">
        <f>IF(AND(NOT(_incrementaisPassadas),
      OR(
       AND(_semanaAtual&gt;Prevs!N$6,_tipo="Semanal"),
       AND(_mes&gt;AK$2,_tipo="Mensal")
      )), 0,IF(Ajustes!$G17&gt;0,INDEX($AA$4:$AL$323,Ajustes!$G17,Y$2),0)+IF(Ajustes!$H17&gt;0,INDEX($AA$4:$AL$323,Ajustes!$H17,Y$2),0)+IF(Ajustes!$I17&gt;0,INDEX($AA$4:$AL$323,Ajustes!$I17,Y$2),0)+IF(Ajustes!$J17&gt;0,INDEX($AA$4:$AL$323,Ajustes!$J17,Y$2),0)+IF(Ajustes!$K17&gt;0,INDEX($AA$4:$AL$323,Ajustes!$K17,Y$2),0)+IF(Ajustes!$L17&gt;0,INDEX($AA$4:$AL$323,Ajustes!$L17,Y$2),0))+Y17</f>
        <v>40</v>
      </c>
      <c r="AL17" s="259">
        <f>IF(AND(NOT(_incrementaisPassadas),
      OR(
       AND(_semanaAtual&gt;Prevs!O$6,_tipo="Semanal"),
       AND(_mes&gt;AL$2,_tipo="Mensal")
      )), 0,IF(Ajustes!$G17&gt;0,INDEX($AA$4:$AL$323,Ajustes!$G17,Z$2),0)+IF(Ajustes!$H17&gt;0,INDEX($AA$4:$AL$323,Ajustes!$H17,Z$2),0)+IF(Ajustes!$I17&gt;0,INDEX($AA$4:$AL$323,Ajustes!$I17,Z$2),0)+IF(Ajustes!$J17&gt;0,INDEX($AA$4:$AL$323,Ajustes!$J17,Z$2),0)+IF(Ajustes!$K17&gt;0,INDEX($AA$4:$AL$323,Ajustes!$K17,Z$2),0)+IF(Ajustes!$L17&gt;0,INDEX($AA$4:$AL$323,Ajustes!$L17,Z$2),0))+Z17</f>
        <v>70</v>
      </c>
      <c r="AM17" s="113">
        <f t="shared" si="25"/>
        <v>96</v>
      </c>
      <c r="AN17" s="113">
        <f t="shared" si="1"/>
        <v>98</v>
      </c>
      <c r="AO17" s="113">
        <f t="shared" si="1"/>
        <v>87</v>
      </c>
      <c r="AP17" s="113">
        <f t="shared" si="1"/>
        <v>59</v>
      </c>
      <c r="AQ17" s="113">
        <f t="shared" si="1"/>
        <v>43</v>
      </c>
      <c r="AR17" s="113">
        <f t="shared" si="1"/>
        <v>36</v>
      </c>
      <c r="AS17" s="113">
        <f t="shared" si="1"/>
        <v>29</v>
      </c>
      <c r="AT17" s="113">
        <f t="shared" si="1"/>
        <v>24</v>
      </c>
      <c r="AU17" s="113">
        <f t="shared" si="1"/>
        <v>25</v>
      </c>
      <c r="AV17" s="113">
        <f t="shared" si="1"/>
        <v>31</v>
      </c>
      <c r="AW17" s="113">
        <f t="shared" si="1"/>
        <v>40</v>
      </c>
      <c r="AX17" s="113">
        <f t="shared" si="1"/>
        <v>70</v>
      </c>
      <c r="AY17" s="259"/>
      <c r="AZ17" s="405">
        <f t="shared" si="26"/>
        <v>29</v>
      </c>
      <c r="BA17" s="267" t="s">
        <v>13</v>
      </c>
      <c r="BB17">
        <f>ROW()</f>
        <v>17</v>
      </c>
      <c r="BC17" s="223" t="s">
        <v>12</v>
      </c>
      <c r="BD17" s="115">
        <v>1</v>
      </c>
      <c r="BE17" s="115">
        <v>1</v>
      </c>
      <c r="BF17" s="115">
        <v>1</v>
      </c>
      <c r="BG17" s="115">
        <v>1</v>
      </c>
      <c r="BH17" s="115">
        <v>1</v>
      </c>
      <c r="BI17" s="115">
        <v>1</v>
      </c>
      <c r="BJ17" s="115">
        <v>1</v>
      </c>
      <c r="BK17" s="115">
        <v>1</v>
      </c>
      <c r="BL17" s="115">
        <v>1</v>
      </c>
      <c r="BM17" s="115">
        <v>1</v>
      </c>
      <c r="BN17" s="115">
        <v>1</v>
      </c>
      <c r="BO17" s="224">
        <v>1</v>
      </c>
      <c r="BQ17" s="259" t="e">
        <f t="shared" si="12"/>
        <v>#N/A</v>
      </c>
      <c r="BR17" s="398">
        <f t="shared" si="13"/>
        <v>96</v>
      </c>
      <c r="BS17" s="398">
        <f t="shared" si="14"/>
        <v>98</v>
      </c>
      <c r="BT17" s="398">
        <f t="shared" si="15"/>
        <v>87</v>
      </c>
      <c r="BU17" s="398">
        <f t="shared" si="16"/>
        <v>59</v>
      </c>
      <c r="BV17" s="398">
        <f t="shared" si="17"/>
        <v>43</v>
      </c>
      <c r="BW17" s="398">
        <f t="shared" si="18"/>
        <v>36</v>
      </c>
      <c r="BX17" s="398">
        <f t="shared" si="19"/>
        <v>29</v>
      </c>
      <c r="BY17" s="398">
        <f t="shared" si="20"/>
        <v>24</v>
      </c>
      <c r="BZ17" s="398">
        <f t="shared" si="21"/>
        <v>25</v>
      </c>
      <c r="CA17" s="398">
        <f t="shared" si="22"/>
        <v>31</v>
      </c>
      <c r="CB17" s="398">
        <f t="shared" si="23"/>
        <v>40</v>
      </c>
      <c r="CC17" s="398">
        <f t="shared" si="24"/>
        <v>70</v>
      </c>
      <c r="CD17" s="259"/>
    </row>
    <row r="18" spans="1:82" x14ac:dyDescent="0.25">
      <c r="A18" s="113">
        <v>15</v>
      </c>
      <c r="B18" s="176" t="s">
        <v>542</v>
      </c>
      <c r="C18" s="259">
        <f>IFERROR(INDEX($BD$7:$BO$40,MATCH(Ajustes!$E$4:$E$323,$BC$7:$BC$40,0),$C$2:$N$2),1)</f>
        <v>1</v>
      </c>
      <c r="D18" s="259">
        <f>IFERROR(INDEX($BD$7:$BO$40,MATCH(Ajustes!$E$4:$E$323,$BC$7:$BC$40,0),$C$2:$N$2),1)</f>
        <v>1</v>
      </c>
      <c r="E18" s="259">
        <f>IFERROR(INDEX($BD$7:$BO$40,MATCH(Ajustes!$E$4:$E$323,$BC$7:$BC$40,0),$C$2:$N$2),1)</f>
        <v>1</v>
      </c>
      <c r="F18" s="259">
        <f>IFERROR(INDEX($BD$7:$BO$40,MATCH(Ajustes!$E$4:$E$323,$BC$7:$BC$40,0),$C$2:$N$2),1)</f>
        <v>1</v>
      </c>
      <c r="G18" s="259">
        <f>IFERROR(INDEX($BD$7:$BO$40,MATCH(Ajustes!$E$4:$E$323,$BC$7:$BC$40,0),$C$2:$N$2),1)</f>
        <v>1</v>
      </c>
      <c r="H18" s="259">
        <f>IFERROR(INDEX($BD$7:$BO$40,MATCH(Ajustes!$E$4:$E$323,$BC$7:$BC$40,0),$C$2:$N$2),1)</f>
        <v>1</v>
      </c>
      <c r="I18" s="259">
        <f>IFERROR(INDEX($BD$7:$BO$40,MATCH(Ajustes!$E$4:$E$323,$BC$7:$BC$40,0),$C$2:$N$2),1)</f>
        <v>1</v>
      </c>
      <c r="J18" s="259">
        <f>IFERROR(INDEX($BD$7:$BO$40,MATCH(Ajustes!$E$4:$E$323,$BC$7:$BC$40,0),$C$2:$N$2),1)</f>
        <v>1</v>
      </c>
      <c r="K18" s="259">
        <f>IFERROR(INDEX($BD$7:$BO$40,MATCH(Ajustes!$E$4:$E$323,$BC$7:$BC$40,0),$C$2:$N$2),1)</f>
        <v>1</v>
      </c>
      <c r="L18" s="259">
        <f>IFERROR(INDEX($BD$7:$BO$40,MATCH(Ajustes!$E$4:$E$323,$BC$7:$BC$40,0),$C$2:$N$2),1)</f>
        <v>1</v>
      </c>
      <c r="M18" s="259">
        <f>IFERROR(INDEX($BD$7:$BO$40,MATCH(Ajustes!$E$4:$E$323,$BC$7:$BC$40,0),$C$2:$N$2),1)</f>
        <v>1</v>
      </c>
      <c r="N18" s="259">
        <f>IFERROR(INDEX($BD$7:$BO$40,MATCH(Ajustes!$E$4:$E$323,$BC$7:$BC$40,0),$C$2:$N$2),1)</f>
        <v>1</v>
      </c>
      <c r="O18">
        <f>C18*Ajustes!AM18</f>
        <v>158</v>
      </c>
      <c r="P18">
        <f>D18*Ajustes!AN18</f>
        <v>161</v>
      </c>
      <c r="Q18">
        <f>E18*Ajustes!AO18</f>
        <v>141</v>
      </c>
      <c r="R18">
        <f>F18*Ajustes!AP18</f>
        <v>96</v>
      </c>
      <c r="S18">
        <f>G18*Ajustes!AQ18</f>
        <v>70</v>
      </c>
      <c r="T18">
        <f>H18*Ajustes!AR18</f>
        <v>59</v>
      </c>
      <c r="U18">
        <f>I18*Ajustes!AS18</f>
        <v>48</v>
      </c>
      <c r="V18">
        <f>J18*Ajustes!AT18</f>
        <v>41</v>
      </c>
      <c r="W18">
        <f>K18*Ajustes!AU18</f>
        <v>42</v>
      </c>
      <c r="X18">
        <f>L18*Ajustes!AV18</f>
        <v>50</v>
      </c>
      <c r="Y18">
        <f>M18*Ajustes!AW18</f>
        <v>64</v>
      </c>
      <c r="Z18">
        <f>N18*Ajustes!AX18</f>
        <v>113</v>
      </c>
      <c r="AA18" s="259">
        <f>IF(AND(NOT(_incrementaisPassadas),
      OR(
       AND(_semanaAtual&gt;Prevs!D$6,_tipo="Semanal"),
       AND(_mes&gt;AA$2,_tipo="Mensal")
      )), 0,IF(Ajustes!$G18&gt;0,INDEX($AA$4:$AL$323,Ajustes!$G18,O$2),0)+IF(Ajustes!$H18&gt;0,INDEX($AA$4:$AL$323,Ajustes!$H18,O$2),0)+IF(Ajustes!$I18&gt;0,INDEX($AA$4:$AL$323,Ajustes!$I18,O$2),0)+IF(Ajustes!$J18&gt;0,INDEX($AA$4:$AL$323,Ajustes!$J18,O$2),0)+IF(Ajustes!$K18&gt;0,INDEX($AA$4:$AL$323,Ajustes!$K18,O$2),0)+IF(Ajustes!$L18&gt;0,INDEX($AA$4:$AL$323,Ajustes!$L18,O$2),0))+O18</f>
        <v>158</v>
      </c>
      <c r="AB18" s="259">
        <f>IF(AND(NOT(_incrementaisPassadas),
      OR(
       AND(_semanaAtual&gt;Prevs!E$6,_tipo="Semanal"),
       AND(_mes&gt;AB$2,_tipo="Mensal")
      )), 0,IF(Ajustes!$G18&gt;0,INDEX($AA$4:$AL$323,Ajustes!$G18,P$2),0)+IF(Ajustes!$H18&gt;0,INDEX($AA$4:$AL$323,Ajustes!$H18,P$2),0)+IF(Ajustes!$I18&gt;0,INDEX($AA$4:$AL$323,Ajustes!$I18,P$2),0)+IF(Ajustes!$J18&gt;0,INDEX($AA$4:$AL$323,Ajustes!$J18,P$2),0)+IF(Ajustes!$K18&gt;0,INDEX($AA$4:$AL$323,Ajustes!$K18,P$2),0)+IF(Ajustes!$L18&gt;0,INDEX($AA$4:$AL$323,Ajustes!$L18,P$2),0))+P18</f>
        <v>161</v>
      </c>
      <c r="AC18" s="259">
        <f>IF(AND(NOT(_incrementaisPassadas),
      OR(
       AND(_semanaAtual&gt;Prevs!F$6,_tipo="Semanal"),
       AND(_mes&gt;AC$2,_tipo="Mensal")
      )), 0,IF(Ajustes!$G18&gt;0,INDEX($AA$4:$AL$323,Ajustes!$G18,Q$2),0)+IF(Ajustes!$H18&gt;0,INDEX($AA$4:$AL$323,Ajustes!$H18,Q$2),0)+IF(Ajustes!$I18&gt;0,INDEX($AA$4:$AL$323,Ajustes!$I18,Q$2),0)+IF(Ajustes!$J18&gt;0,INDEX($AA$4:$AL$323,Ajustes!$J18,Q$2),0)+IF(Ajustes!$K18&gt;0,INDEX($AA$4:$AL$323,Ajustes!$K18,Q$2),0)+IF(Ajustes!$L18&gt;0,INDEX($AA$4:$AL$323,Ajustes!$L18,Q$2),0))+Q18</f>
        <v>141</v>
      </c>
      <c r="AD18" s="259">
        <f>IF(AND(NOT(_incrementaisPassadas),
      OR(
       AND(_semanaAtual&gt;Prevs!G$6,_tipo="Semanal"),
       AND(_mes&gt;AD$2,_tipo="Mensal")
      )), 0,IF(Ajustes!$G18&gt;0,INDEX($AA$4:$AL$323,Ajustes!$G18,R$2),0)+IF(Ajustes!$H18&gt;0,INDEX($AA$4:$AL$323,Ajustes!$H18,R$2),0)+IF(Ajustes!$I18&gt;0,INDEX($AA$4:$AL$323,Ajustes!$I18,R$2),0)+IF(Ajustes!$J18&gt;0,INDEX($AA$4:$AL$323,Ajustes!$J18,R$2),0)+IF(Ajustes!$K18&gt;0,INDEX($AA$4:$AL$323,Ajustes!$K18,R$2),0)+IF(Ajustes!$L18&gt;0,INDEX($AA$4:$AL$323,Ajustes!$L18,R$2),0))+R18</f>
        <v>96</v>
      </c>
      <c r="AE18" s="259">
        <f>IF(AND(NOT(_incrementaisPassadas),
      OR(
       AND(_semanaAtual&gt;Prevs!H$6,_tipo="Semanal"),
       AND(_mes&gt;AE$2,_tipo="Mensal")
      )), 0,IF(Ajustes!$G18&gt;0,INDEX($AA$4:$AL$323,Ajustes!$G18,S$2),0)+IF(Ajustes!$H18&gt;0,INDEX($AA$4:$AL$323,Ajustes!$H18,S$2),0)+IF(Ajustes!$I18&gt;0,INDEX($AA$4:$AL$323,Ajustes!$I18,S$2),0)+IF(Ajustes!$J18&gt;0,INDEX($AA$4:$AL$323,Ajustes!$J18,S$2),0)+IF(Ajustes!$K18&gt;0,INDEX($AA$4:$AL$323,Ajustes!$K18,S$2),0)+IF(Ajustes!$L18&gt;0,INDEX($AA$4:$AL$323,Ajustes!$L18,S$2),0))+S18</f>
        <v>70</v>
      </c>
      <c r="AF18" s="259">
        <f>IF(AND(NOT(_incrementaisPassadas),
      OR(
       AND(_semanaAtual&gt;Prevs!I$6,_tipo="Semanal"),
       AND(_mes&gt;AF$2,_tipo="Mensal")
      )), 0,IF(Ajustes!$G18&gt;0,INDEX($AA$4:$AL$323,Ajustes!$G18,T$2),0)+IF(Ajustes!$H18&gt;0,INDEX($AA$4:$AL$323,Ajustes!$H18,T$2),0)+IF(Ajustes!$I18&gt;0,INDEX($AA$4:$AL$323,Ajustes!$I18,T$2),0)+IF(Ajustes!$J18&gt;0,INDEX($AA$4:$AL$323,Ajustes!$J18,T$2),0)+IF(Ajustes!$K18&gt;0,INDEX($AA$4:$AL$323,Ajustes!$K18,T$2),0)+IF(Ajustes!$L18&gt;0,INDEX($AA$4:$AL$323,Ajustes!$L18,T$2),0))+T18</f>
        <v>59</v>
      </c>
      <c r="AG18" s="259">
        <f>IF(AND(NOT(_incrementaisPassadas),
      OR(
       AND(_semanaAtual&gt;Prevs!J$6,_tipo="Semanal"),
       AND(_mes&gt;AG$2,_tipo="Mensal")
      )), 0,IF(Ajustes!$G18&gt;0,INDEX($AA$4:$AL$323,Ajustes!$G18,U$2),0)+IF(Ajustes!$H18&gt;0,INDEX($AA$4:$AL$323,Ajustes!$H18,U$2),0)+IF(Ajustes!$I18&gt;0,INDEX($AA$4:$AL$323,Ajustes!$I18,U$2),0)+IF(Ajustes!$J18&gt;0,INDEX($AA$4:$AL$323,Ajustes!$J18,U$2),0)+IF(Ajustes!$K18&gt;0,INDEX($AA$4:$AL$323,Ajustes!$K18,U$2),0)+IF(Ajustes!$L18&gt;0,INDEX($AA$4:$AL$323,Ajustes!$L18,U$2),0))+U18</f>
        <v>48</v>
      </c>
      <c r="AH18" s="259">
        <f>IF(AND(NOT(_incrementaisPassadas),
      OR(
       AND(_semanaAtual&gt;Prevs!K$6,_tipo="Semanal"),
       AND(_mes&gt;AH$2,_tipo="Mensal")
      )), 0,IF(Ajustes!$G18&gt;0,INDEX($AA$4:$AL$323,Ajustes!$G18,V$2),0)+IF(Ajustes!$H18&gt;0,INDEX($AA$4:$AL$323,Ajustes!$H18,V$2),0)+IF(Ajustes!$I18&gt;0,INDEX($AA$4:$AL$323,Ajustes!$I18,V$2),0)+IF(Ajustes!$J18&gt;0,INDEX($AA$4:$AL$323,Ajustes!$J18,V$2),0)+IF(Ajustes!$K18&gt;0,INDEX($AA$4:$AL$323,Ajustes!$K18,V$2),0)+IF(Ajustes!$L18&gt;0,INDEX($AA$4:$AL$323,Ajustes!$L18,V$2),0))+V18</f>
        <v>41</v>
      </c>
      <c r="AI18" s="259">
        <f>IF(AND(NOT(_incrementaisPassadas),
      OR(
       AND(_semanaAtual&gt;Prevs!L$6,_tipo="Semanal"),
       AND(_mes&gt;AI$2,_tipo="Mensal")
      )), 0,IF(Ajustes!$G18&gt;0,INDEX($AA$4:$AL$323,Ajustes!$G18,W$2),0)+IF(Ajustes!$H18&gt;0,INDEX($AA$4:$AL$323,Ajustes!$H18,W$2),0)+IF(Ajustes!$I18&gt;0,INDEX($AA$4:$AL$323,Ajustes!$I18,W$2),0)+IF(Ajustes!$J18&gt;0,INDEX($AA$4:$AL$323,Ajustes!$J18,W$2),0)+IF(Ajustes!$K18&gt;0,INDEX($AA$4:$AL$323,Ajustes!$K18,W$2),0)+IF(Ajustes!$L18&gt;0,INDEX($AA$4:$AL$323,Ajustes!$L18,W$2),0))+W18</f>
        <v>42</v>
      </c>
      <c r="AJ18" s="259">
        <f>IF(AND(NOT(_incrementaisPassadas),
      OR(
       AND(_semanaAtual&gt;Prevs!M$6,_tipo="Semanal"),
       AND(_mes&gt;AJ$2,_tipo="Mensal")
      )), 0,IF(Ajustes!$G18&gt;0,INDEX($AA$4:$AL$323,Ajustes!$G18,X$2),0)+IF(Ajustes!$H18&gt;0,INDEX($AA$4:$AL$323,Ajustes!$H18,X$2),0)+IF(Ajustes!$I18&gt;0,INDEX($AA$4:$AL$323,Ajustes!$I18,X$2),0)+IF(Ajustes!$J18&gt;0,INDEX($AA$4:$AL$323,Ajustes!$J18,X$2),0)+IF(Ajustes!$K18&gt;0,INDEX($AA$4:$AL$323,Ajustes!$K18,X$2),0)+IF(Ajustes!$L18&gt;0,INDEX($AA$4:$AL$323,Ajustes!$L18,X$2),0))+X18</f>
        <v>50</v>
      </c>
      <c r="AK18" s="259">
        <f>IF(AND(NOT(_incrementaisPassadas),
      OR(
       AND(_semanaAtual&gt;Prevs!N$6,_tipo="Semanal"),
       AND(_mes&gt;AK$2,_tipo="Mensal")
      )), 0,IF(Ajustes!$G18&gt;0,INDEX($AA$4:$AL$323,Ajustes!$G18,Y$2),0)+IF(Ajustes!$H18&gt;0,INDEX($AA$4:$AL$323,Ajustes!$H18,Y$2),0)+IF(Ajustes!$I18&gt;0,INDEX($AA$4:$AL$323,Ajustes!$I18,Y$2),0)+IF(Ajustes!$J18&gt;0,INDEX($AA$4:$AL$323,Ajustes!$J18,Y$2),0)+IF(Ajustes!$K18&gt;0,INDEX($AA$4:$AL$323,Ajustes!$K18,Y$2),0)+IF(Ajustes!$L18&gt;0,INDEX($AA$4:$AL$323,Ajustes!$L18,Y$2),0))+Y18</f>
        <v>64</v>
      </c>
      <c r="AL18" s="259">
        <f>IF(AND(NOT(_incrementaisPassadas),
      OR(
       AND(_semanaAtual&gt;Prevs!O$6,_tipo="Semanal"),
       AND(_mes&gt;AL$2,_tipo="Mensal")
      )), 0,IF(Ajustes!$G18&gt;0,INDEX($AA$4:$AL$323,Ajustes!$G18,Z$2),0)+IF(Ajustes!$H18&gt;0,INDEX($AA$4:$AL$323,Ajustes!$H18,Z$2),0)+IF(Ajustes!$I18&gt;0,INDEX($AA$4:$AL$323,Ajustes!$I18,Z$2),0)+IF(Ajustes!$J18&gt;0,INDEX($AA$4:$AL$323,Ajustes!$J18,Z$2),0)+IF(Ajustes!$K18&gt;0,INDEX($AA$4:$AL$323,Ajustes!$K18,Z$2),0)+IF(Ajustes!$L18&gt;0,INDEX($AA$4:$AL$323,Ajustes!$L18,Z$2),0))+Z18</f>
        <v>113</v>
      </c>
      <c r="AM18" s="113">
        <f t="shared" si="25"/>
        <v>158</v>
      </c>
      <c r="AN18" s="113">
        <f t="shared" si="1"/>
        <v>161</v>
      </c>
      <c r="AO18" s="113">
        <f t="shared" si="1"/>
        <v>141</v>
      </c>
      <c r="AP18" s="113">
        <f t="shared" si="1"/>
        <v>96</v>
      </c>
      <c r="AQ18" s="113">
        <f t="shared" si="1"/>
        <v>70</v>
      </c>
      <c r="AR18" s="113">
        <f t="shared" si="1"/>
        <v>59</v>
      </c>
      <c r="AS18" s="113">
        <f t="shared" si="1"/>
        <v>48</v>
      </c>
      <c r="AT18" s="113">
        <f t="shared" si="1"/>
        <v>41</v>
      </c>
      <c r="AU18" s="113">
        <f t="shared" si="1"/>
        <v>42</v>
      </c>
      <c r="AV18" s="113">
        <f t="shared" si="1"/>
        <v>50</v>
      </c>
      <c r="AW18" s="113">
        <f t="shared" si="1"/>
        <v>64</v>
      </c>
      <c r="AX18" s="113">
        <f t="shared" si="1"/>
        <v>113</v>
      </c>
      <c r="AY18" s="259"/>
      <c r="AZ18" s="405">
        <f t="shared" si="26"/>
        <v>30</v>
      </c>
      <c r="BA18" s="415" t="s">
        <v>14</v>
      </c>
      <c r="BB18">
        <f>ROW()</f>
        <v>18</v>
      </c>
      <c r="BC18" s="223" t="s">
        <v>13</v>
      </c>
      <c r="BD18" s="115">
        <v>1</v>
      </c>
      <c r="BE18" s="115">
        <v>1</v>
      </c>
      <c r="BF18" s="115">
        <v>1</v>
      </c>
      <c r="BG18" s="115">
        <v>1</v>
      </c>
      <c r="BH18" s="115">
        <v>1</v>
      </c>
      <c r="BI18" s="115">
        <v>1</v>
      </c>
      <c r="BJ18" s="115">
        <v>1</v>
      </c>
      <c r="BK18" s="115">
        <v>1</v>
      </c>
      <c r="BL18" s="115">
        <v>1</v>
      </c>
      <c r="BM18" s="115">
        <v>1</v>
      </c>
      <c r="BN18" s="115">
        <v>1</v>
      </c>
      <c r="BO18" s="224">
        <v>1</v>
      </c>
      <c r="BQ18" s="259">
        <f t="shared" si="12"/>
        <v>19</v>
      </c>
      <c r="BR18" s="398">
        <f t="shared" si="13"/>
        <v>156.876</v>
      </c>
      <c r="BS18" s="398">
        <f t="shared" si="14"/>
        <v>161.114</v>
      </c>
      <c r="BT18" s="398">
        <f t="shared" si="15"/>
        <v>142.018</v>
      </c>
      <c r="BU18" s="398">
        <f t="shared" si="16"/>
        <v>95.054000000000002</v>
      </c>
      <c r="BV18" s="398">
        <f t="shared" si="17"/>
        <v>69.453999999999994</v>
      </c>
      <c r="BW18" s="398">
        <f t="shared" si="18"/>
        <v>58.915999999999997</v>
      </c>
      <c r="BX18" s="398">
        <f t="shared" si="19"/>
        <v>47.91</v>
      </c>
      <c r="BY18" s="398">
        <f t="shared" si="20"/>
        <v>40.083999999999996</v>
      </c>
      <c r="BZ18" s="398">
        <f t="shared" si="21"/>
        <v>41.8</v>
      </c>
      <c r="CA18" s="398">
        <f t="shared" si="22"/>
        <v>50.21</v>
      </c>
      <c r="CB18" s="398">
        <f t="shared" si="23"/>
        <v>64.599999999999994</v>
      </c>
      <c r="CC18" s="398">
        <f t="shared" si="24"/>
        <v>113.21</v>
      </c>
      <c r="CD18" s="259"/>
    </row>
    <row r="19" spans="1:82" x14ac:dyDescent="0.25">
      <c r="A19" s="113">
        <v>16</v>
      </c>
      <c r="B19" s="176" t="s">
        <v>267</v>
      </c>
      <c r="C19" s="259">
        <f>IFERROR(INDEX($BD$7:$BO$40,MATCH(Ajustes!$E$4:$E$323,$BC$7:$BC$40,0),$C$2:$N$2),1)</f>
        <v>1</v>
      </c>
      <c r="D19" s="259">
        <f>IFERROR(INDEX($BD$7:$BO$40,MATCH(Ajustes!$E$4:$E$323,$BC$7:$BC$40,0),$C$2:$N$2),1)</f>
        <v>1</v>
      </c>
      <c r="E19" s="259">
        <f>IFERROR(INDEX($BD$7:$BO$40,MATCH(Ajustes!$E$4:$E$323,$BC$7:$BC$40,0),$C$2:$N$2),1)</f>
        <v>1</v>
      </c>
      <c r="F19" s="259">
        <f>IFERROR(INDEX($BD$7:$BO$40,MATCH(Ajustes!$E$4:$E$323,$BC$7:$BC$40,0),$C$2:$N$2),1)</f>
        <v>1</v>
      </c>
      <c r="G19" s="259">
        <f>IFERROR(INDEX($BD$7:$BO$40,MATCH(Ajustes!$E$4:$E$323,$BC$7:$BC$40,0),$C$2:$N$2),1)</f>
        <v>1</v>
      </c>
      <c r="H19" s="259">
        <f>IFERROR(INDEX($BD$7:$BO$40,MATCH(Ajustes!$E$4:$E$323,$BC$7:$BC$40,0),$C$2:$N$2),1)</f>
        <v>1</v>
      </c>
      <c r="I19" s="259">
        <f>IFERROR(INDEX($BD$7:$BO$40,MATCH(Ajustes!$E$4:$E$323,$BC$7:$BC$40,0),$C$2:$N$2),1)</f>
        <v>1</v>
      </c>
      <c r="J19" s="259">
        <f>IFERROR(INDEX($BD$7:$BO$40,MATCH(Ajustes!$E$4:$E$323,$BC$7:$BC$40,0),$C$2:$N$2),1)</f>
        <v>1</v>
      </c>
      <c r="K19" s="259">
        <f>IFERROR(INDEX($BD$7:$BO$40,MATCH(Ajustes!$E$4:$E$323,$BC$7:$BC$40,0),$C$2:$N$2),1)</f>
        <v>1</v>
      </c>
      <c r="L19" s="259">
        <f>IFERROR(INDEX($BD$7:$BO$40,MATCH(Ajustes!$E$4:$E$323,$BC$7:$BC$40,0),$C$2:$N$2),1)</f>
        <v>1</v>
      </c>
      <c r="M19" s="259">
        <f>IFERROR(INDEX($BD$7:$BO$40,MATCH(Ajustes!$E$4:$E$323,$BC$7:$BC$40,0),$C$2:$N$2),1)</f>
        <v>1</v>
      </c>
      <c r="N19" s="259">
        <f>IFERROR(INDEX($BD$7:$BO$40,MATCH(Ajustes!$E$4:$E$323,$BC$7:$BC$40,0),$C$2:$N$2),1)</f>
        <v>1</v>
      </c>
      <c r="O19">
        <f>C19*Ajustes!AM19</f>
        <v>160</v>
      </c>
      <c r="P19">
        <f>D19*Ajustes!AN19</f>
        <v>164</v>
      </c>
      <c r="Q19">
        <f>E19*Ajustes!AO19</f>
        <v>143</v>
      </c>
      <c r="R19">
        <f>F19*Ajustes!AP19</f>
        <v>97</v>
      </c>
      <c r="S19">
        <f>G19*Ajustes!AQ19</f>
        <v>71</v>
      </c>
      <c r="T19">
        <f>H19*Ajustes!AR19</f>
        <v>60</v>
      </c>
      <c r="U19">
        <f>I19*Ajustes!AS19</f>
        <v>49</v>
      </c>
      <c r="V19">
        <f>J19*Ajustes!AT19</f>
        <v>41</v>
      </c>
      <c r="W19">
        <f>K19*Ajustes!AU19</f>
        <v>43</v>
      </c>
      <c r="X19">
        <f>L19*Ajustes!AV19</f>
        <v>51</v>
      </c>
      <c r="Y19">
        <f>M19*Ajustes!AW19</f>
        <v>65</v>
      </c>
      <c r="Z19">
        <f>N19*Ajustes!AX19</f>
        <v>115</v>
      </c>
      <c r="AA19" s="259">
        <f>IF(AND(NOT(_incrementaisPassadas),
      OR(
       AND(_semanaAtual&gt;Prevs!D$6,_tipo="Semanal"),
       AND(_mes&gt;AA$2,_tipo="Mensal")
      )), 0,IF(Ajustes!$G19&gt;0,INDEX($AA$4:$AL$323,Ajustes!$G19,O$2),0)+IF(Ajustes!$H19&gt;0,INDEX($AA$4:$AL$323,Ajustes!$H19,O$2),0)+IF(Ajustes!$I19&gt;0,INDEX($AA$4:$AL$323,Ajustes!$I19,O$2),0)+IF(Ajustes!$J19&gt;0,INDEX($AA$4:$AL$323,Ajustes!$J19,O$2),0)+IF(Ajustes!$K19&gt;0,INDEX($AA$4:$AL$323,Ajustes!$K19,O$2),0)+IF(Ajustes!$L19&gt;0,INDEX($AA$4:$AL$323,Ajustes!$L19,O$2),0))+O19</f>
        <v>160</v>
      </c>
      <c r="AB19" s="259">
        <f>IF(AND(NOT(_incrementaisPassadas),
      OR(
       AND(_semanaAtual&gt;Prevs!E$6,_tipo="Semanal"),
       AND(_mes&gt;AB$2,_tipo="Mensal")
      )), 0,IF(Ajustes!$G19&gt;0,INDEX($AA$4:$AL$323,Ajustes!$G19,P$2),0)+IF(Ajustes!$H19&gt;0,INDEX($AA$4:$AL$323,Ajustes!$H19,P$2),0)+IF(Ajustes!$I19&gt;0,INDEX($AA$4:$AL$323,Ajustes!$I19,P$2),0)+IF(Ajustes!$J19&gt;0,INDEX($AA$4:$AL$323,Ajustes!$J19,P$2),0)+IF(Ajustes!$K19&gt;0,INDEX($AA$4:$AL$323,Ajustes!$K19,P$2),0)+IF(Ajustes!$L19&gt;0,INDEX($AA$4:$AL$323,Ajustes!$L19,P$2),0))+P19</f>
        <v>164</v>
      </c>
      <c r="AC19" s="259">
        <f>IF(AND(NOT(_incrementaisPassadas),
      OR(
       AND(_semanaAtual&gt;Prevs!F$6,_tipo="Semanal"),
       AND(_mes&gt;AC$2,_tipo="Mensal")
      )), 0,IF(Ajustes!$G19&gt;0,INDEX($AA$4:$AL$323,Ajustes!$G19,Q$2),0)+IF(Ajustes!$H19&gt;0,INDEX($AA$4:$AL$323,Ajustes!$H19,Q$2),0)+IF(Ajustes!$I19&gt;0,INDEX($AA$4:$AL$323,Ajustes!$I19,Q$2),0)+IF(Ajustes!$J19&gt;0,INDEX($AA$4:$AL$323,Ajustes!$J19,Q$2),0)+IF(Ajustes!$K19&gt;0,INDEX($AA$4:$AL$323,Ajustes!$K19,Q$2),0)+IF(Ajustes!$L19&gt;0,INDEX($AA$4:$AL$323,Ajustes!$L19,Q$2),0))+Q19</f>
        <v>143</v>
      </c>
      <c r="AD19" s="259">
        <f>IF(AND(NOT(_incrementaisPassadas),
      OR(
       AND(_semanaAtual&gt;Prevs!G$6,_tipo="Semanal"),
       AND(_mes&gt;AD$2,_tipo="Mensal")
      )), 0,IF(Ajustes!$G19&gt;0,INDEX($AA$4:$AL$323,Ajustes!$G19,R$2),0)+IF(Ajustes!$H19&gt;0,INDEX($AA$4:$AL$323,Ajustes!$H19,R$2),0)+IF(Ajustes!$I19&gt;0,INDEX($AA$4:$AL$323,Ajustes!$I19,R$2),0)+IF(Ajustes!$J19&gt;0,INDEX($AA$4:$AL$323,Ajustes!$J19,R$2),0)+IF(Ajustes!$K19&gt;0,INDEX($AA$4:$AL$323,Ajustes!$K19,R$2),0)+IF(Ajustes!$L19&gt;0,INDEX($AA$4:$AL$323,Ajustes!$L19,R$2),0))+R19</f>
        <v>97</v>
      </c>
      <c r="AE19" s="259">
        <f>IF(AND(NOT(_incrementaisPassadas),
      OR(
       AND(_semanaAtual&gt;Prevs!H$6,_tipo="Semanal"),
       AND(_mes&gt;AE$2,_tipo="Mensal")
      )), 0,IF(Ajustes!$G19&gt;0,INDEX($AA$4:$AL$323,Ajustes!$G19,S$2),0)+IF(Ajustes!$H19&gt;0,INDEX($AA$4:$AL$323,Ajustes!$H19,S$2),0)+IF(Ajustes!$I19&gt;0,INDEX($AA$4:$AL$323,Ajustes!$I19,S$2),0)+IF(Ajustes!$J19&gt;0,INDEX($AA$4:$AL$323,Ajustes!$J19,S$2),0)+IF(Ajustes!$K19&gt;0,INDEX($AA$4:$AL$323,Ajustes!$K19,S$2),0)+IF(Ajustes!$L19&gt;0,INDEX($AA$4:$AL$323,Ajustes!$L19,S$2),0))+S19</f>
        <v>71</v>
      </c>
      <c r="AF19" s="259">
        <f>IF(AND(NOT(_incrementaisPassadas),
      OR(
       AND(_semanaAtual&gt;Prevs!I$6,_tipo="Semanal"),
       AND(_mes&gt;AF$2,_tipo="Mensal")
      )), 0,IF(Ajustes!$G19&gt;0,INDEX($AA$4:$AL$323,Ajustes!$G19,T$2),0)+IF(Ajustes!$H19&gt;0,INDEX($AA$4:$AL$323,Ajustes!$H19,T$2),0)+IF(Ajustes!$I19&gt;0,INDEX($AA$4:$AL$323,Ajustes!$I19,T$2),0)+IF(Ajustes!$J19&gt;0,INDEX($AA$4:$AL$323,Ajustes!$J19,T$2),0)+IF(Ajustes!$K19&gt;0,INDEX($AA$4:$AL$323,Ajustes!$K19,T$2),0)+IF(Ajustes!$L19&gt;0,INDEX($AA$4:$AL$323,Ajustes!$L19,T$2),0))+T19</f>
        <v>60</v>
      </c>
      <c r="AG19" s="259">
        <f>IF(AND(NOT(_incrementaisPassadas),
      OR(
       AND(_semanaAtual&gt;Prevs!J$6,_tipo="Semanal"),
       AND(_mes&gt;AG$2,_tipo="Mensal")
      )), 0,IF(Ajustes!$G19&gt;0,INDEX($AA$4:$AL$323,Ajustes!$G19,U$2),0)+IF(Ajustes!$H19&gt;0,INDEX($AA$4:$AL$323,Ajustes!$H19,U$2),0)+IF(Ajustes!$I19&gt;0,INDEX($AA$4:$AL$323,Ajustes!$I19,U$2),0)+IF(Ajustes!$J19&gt;0,INDEX($AA$4:$AL$323,Ajustes!$J19,U$2),0)+IF(Ajustes!$K19&gt;0,INDEX($AA$4:$AL$323,Ajustes!$K19,U$2),0)+IF(Ajustes!$L19&gt;0,INDEX($AA$4:$AL$323,Ajustes!$L19,U$2),0))+U19</f>
        <v>49</v>
      </c>
      <c r="AH19" s="259">
        <f>IF(AND(NOT(_incrementaisPassadas),
      OR(
       AND(_semanaAtual&gt;Prevs!K$6,_tipo="Semanal"),
       AND(_mes&gt;AH$2,_tipo="Mensal")
      )), 0,IF(Ajustes!$G19&gt;0,INDEX($AA$4:$AL$323,Ajustes!$G19,V$2),0)+IF(Ajustes!$H19&gt;0,INDEX($AA$4:$AL$323,Ajustes!$H19,V$2),0)+IF(Ajustes!$I19&gt;0,INDEX($AA$4:$AL$323,Ajustes!$I19,V$2),0)+IF(Ajustes!$J19&gt;0,INDEX($AA$4:$AL$323,Ajustes!$J19,V$2),0)+IF(Ajustes!$K19&gt;0,INDEX($AA$4:$AL$323,Ajustes!$K19,V$2),0)+IF(Ajustes!$L19&gt;0,INDEX($AA$4:$AL$323,Ajustes!$L19,V$2),0))+V19</f>
        <v>41</v>
      </c>
      <c r="AI19" s="259">
        <f>IF(AND(NOT(_incrementaisPassadas),
      OR(
       AND(_semanaAtual&gt;Prevs!L$6,_tipo="Semanal"),
       AND(_mes&gt;AI$2,_tipo="Mensal")
      )), 0,IF(Ajustes!$G19&gt;0,INDEX($AA$4:$AL$323,Ajustes!$G19,W$2),0)+IF(Ajustes!$H19&gt;0,INDEX($AA$4:$AL$323,Ajustes!$H19,W$2),0)+IF(Ajustes!$I19&gt;0,INDEX($AA$4:$AL$323,Ajustes!$I19,W$2),0)+IF(Ajustes!$J19&gt;0,INDEX($AA$4:$AL$323,Ajustes!$J19,W$2),0)+IF(Ajustes!$K19&gt;0,INDEX($AA$4:$AL$323,Ajustes!$K19,W$2),0)+IF(Ajustes!$L19&gt;0,INDEX($AA$4:$AL$323,Ajustes!$L19,W$2),0))+W19</f>
        <v>43</v>
      </c>
      <c r="AJ19" s="259">
        <f>IF(AND(NOT(_incrementaisPassadas),
      OR(
       AND(_semanaAtual&gt;Prevs!M$6,_tipo="Semanal"),
       AND(_mes&gt;AJ$2,_tipo="Mensal")
      )), 0,IF(Ajustes!$G19&gt;0,INDEX($AA$4:$AL$323,Ajustes!$G19,X$2),0)+IF(Ajustes!$H19&gt;0,INDEX($AA$4:$AL$323,Ajustes!$H19,X$2),0)+IF(Ajustes!$I19&gt;0,INDEX($AA$4:$AL$323,Ajustes!$I19,X$2),0)+IF(Ajustes!$J19&gt;0,INDEX($AA$4:$AL$323,Ajustes!$J19,X$2),0)+IF(Ajustes!$K19&gt;0,INDEX($AA$4:$AL$323,Ajustes!$K19,X$2),0)+IF(Ajustes!$L19&gt;0,INDEX($AA$4:$AL$323,Ajustes!$L19,X$2),0))+X19</f>
        <v>51</v>
      </c>
      <c r="AK19" s="259">
        <f>IF(AND(NOT(_incrementaisPassadas),
      OR(
       AND(_semanaAtual&gt;Prevs!N$6,_tipo="Semanal"),
       AND(_mes&gt;AK$2,_tipo="Mensal")
      )), 0,IF(Ajustes!$G19&gt;0,INDEX($AA$4:$AL$323,Ajustes!$G19,Y$2),0)+IF(Ajustes!$H19&gt;0,INDEX($AA$4:$AL$323,Ajustes!$H19,Y$2),0)+IF(Ajustes!$I19&gt;0,INDEX($AA$4:$AL$323,Ajustes!$I19,Y$2),0)+IF(Ajustes!$J19&gt;0,INDEX($AA$4:$AL$323,Ajustes!$J19,Y$2),0)+IF(Ajustes!$K19&gt;0,INDEX($AA$4:$AL$323,Ajustes!$K19,Y$2),0)+IF(Ajustes!$L19&gt;0,INDEX($AA$4:$AL$323,Ajustes!$L19,Y$2),0))+Y19</f>
        <v>65</v>
      </c>
      <c r="AL19" s="259">
        <f>IF(AND(NOT(_incrementaisPassadas),
      OR(
       AND(_semanaAtual&gt;Prevs!O$6,_tipo="Semanal"),
       AND(_mes&gt;AL$2,_tipo="Mensal")
      )), 0,IF(Ajustes!$G19&gt;0,INDEX($AA$4:$AL$323,Ajustes!$G19,Z$2),0)+IF(Ajustes!$H19&gt;0,INDEX($AA$4:$AL$323,Ajustes!$H19,Z$2),0)+IF(Ajustes!$I19&gt;0,INDEX($AA$4:$AL$323,Ajustes!$I19,Z$2),0)+IF(Ajustes!$J19&gt;0,INDEX($AA$4:$AL$323,Ajustes!$J19,Z$2),0)+IF(Ajustes!$K19&gt;0,INDEX($AA$4:$AL$323,Ajustes!$K19,Z$2),0)+IF(Ajustes!$L19&gt;0,INDEX($AA$4:$AL$323,Ajustes!$L19,Z$2),0))+Z19</f>
        <v>115</v>
      </c>
      <c r="AM19" s="113">
        <f t="shared" si="25"/>
        <v>160</v>
      </c>
      <c r="AN19" s="113">
        <f t="shared" si="1"/>
        <v>164</v>
      </c>
      <c r="AO19" s="113">
        <f t="shared" si="1"/>
        <v>143</v>
      </c>
      <c r="AP19" s="113">
        <f t="shared" si="1"/>
        <v>97</v>
      </c>
      <c r="AQ19" s="113">
        <f t="shared" si="1"/>
        <v>71</v>
      </c>
      <c r="AR19" s="113">
        <f t="shared" si="1"/>
        <v>60</v>
      </c>
      <c r="AS19" s="113">
        <f t="shared" si="1"/>
        <v>49</v>
      </c>
      <c r="AT19" s="113">
        <f t="shared" si="1"/>
        <v>41</v>
      </c>
      <c r="AU19" s="113">
        <f t="shared" si="1"/>
        <v>43</v>
      </c>
      <c r="AV19" s="113">
        <f t="shared" si="1"/>
        <v>51</v>
      </c>
      <c r="AW19" s="113">
        <f t="shared" si="1"/>
        <v>65</v>
      </c>
      <c r="AX19" s="113">
        <f t="shared" si="1"/>
        <v>115</v>
      </c>
      <c r="AY19" s="259"/>
      <c r="AZ19" s="405">
        <f t="shared" si="26"/>
        <v>31</v>
      </c>
      <c r="BA19" s="267" t="s">
        <v>24</v>
      </c>
      <c r="BB19">
        <f>ROW()</f>
        <v>19</v>
      </c>
      <c r="BC19" s="223" t="s">
        <v>14</v>
      </c>
      <c r="BD19" s="115">
        <v>1</v>
      </c>
      <c r="BE19" s="115">
        <v>1</v>
      </c>
      <c r="BF19" s="115">
        <v>1</v>
      </c>
      <c r="BG19" s="115">
        <v>1</v>
      </c>
      <c r="BH19" s="115">
        <v>1</v>
      </c>
      <c r="BI19" s="115">
        <v>1</v>
      </c>
      <c r="BJ19" s="115">
        <v>1</v>
      </c>
      <c r="BK19" s="115">
        <v>1</v>
      </c>
      <c r="BL19" s="115">
        <v>1</v>
      </c>
      <c r="BM19" s="115">
        <v>1</v>
      </c>
      <c r="BN19" s="115">
        <v>1</v>
      </c>
      <c r="BO19" s="224">
        <v>1</v>
      </c>
      <c r="BQ19" s="259">
        <f t="shared" si="12"/>
        <v>7</v>
      </c>
      <c r="BR19" s="398">
        <f t="shared" si="13"/>
        <v>159.18799999999999</v>
      </c>
      <c r="BS19" s="398">
        <f t="shared" si="14"/>
        <v>163.566</v>
      </c>
      <c r="BT19" s="398">
        <f t="shared" si="15"/>
        <v>144.09300000000002</v>
      </c>
      <c r="BU19" s="398">
        <f t="shared" si="16"/>
        <v>96.546999999999983</v>
      </c>
      <c r="BV19" s="398">
        <f t="shared" si="17"/>
        <v>70.5</v>
      </c>
      <c r="BW19" s="398">
        <f t="shared" si="18"/>
        <v>59.896000000000001</v>
      </c>
      <c r="BX19" s="398">
        <f t="shared" si="19"/>
        <v>48.664000000000001</v>
      </c>
      <c r="BY19" s="398">
        <f t="shared" si="20"/>
        <v>40.707999999999998</v>
      </c>
      <c r="BZ19" s="398">
        <f t="shared" si="21"/>
        <v>42.424999999999997</v>
      </c>
      <c r="CA19" s="398">
        <f t="shared" si="22"/>
        <v>50.999000000000002</v>
      </c>
      <c r="CB19" s="398">
        <f t="shared" si="23"/>
        <v>65.72</v>
      </c>
      <c r="CC19" s="398">
        <f t="shared" si="24"/>
        <v>114.8</v>
      </c>
      <c r="CD19" s="259"/>
    </row>
    <row r="20" spans="1:82" x14ac:dyDescent="0.25">
      <c r="A20" s="113">
        <v>17</v>
      </c>
      <c r="B20" s="176" t="s">
        <v>543</v>
      </c>
      <c r="C20" s="259">
        <f>IFERROR(INDEX($BD$7:$BO$40,MATCH(Ajustes!$E$4:$E$323,$BC$7:$BC$40,0),$C$2:$N$2),1)</f>
        <v>1</v>
      </c>
      <c r="D20" s="259">
        <f>IFERROR(INDEX($BD$7:$BO$40,MATCH(Ajustes!$E$4:$E$323,$BC$7:$BC$40,0),$C$2:$N$2),1)</f>
        <v>1</v>
      </c>
      <c r="E20" s="259">
        <f>IFERROR(INDEX($BD$7:$BO$40,MATCH(Ajustes!$E$4:$E$323,$BC$7:$BC$40,0),$C$2:$N$2),1)</f>
        <v>1</v>
      </c>
      <c r="F20" s="259">
        <f>IFERROR(INDEX($BD$7:$BO$40,MATCH(Ajustes!$E$4:$E$323,$BC$7:$BC$40,0),$C$2:$N$2),1)</f>
        <v>1</v>
      </c>
      <c r="G20" s="259">
        <f>IFERROR(INDEX($BD$7:$BO$40,MATCH(Ajustes!$E$4:$E$323,$BC$7:$BC$40,0),$C$2:$N$2),1)</f>
        <v>1</v>
      </c>
      <c r="H20" s="259">
        <f>IFERROR(INDEX($BD$7:$BO$40,MATCH(Ajustes!$E$4:$E$323,$BC$7:$BC$40,0),$C$2:$N$2),1)</f>
        <v>1</v>
      </c>
      <c r="I20" s="259">
        <f>IFERROR(INDEX($BD$7:$BO$40,MATCH(Ajustes!$E$4:$E$323,$BC$7:$BC$40,0),$C$2:$N$2),1)</f>
        <v>1</v>
      </c>
      <c r="J20" s="259">
        <f>IFERROR(INDEX($BD$7:$BO$40,MATCH(Ajustes!$E$4:$E$323,$BC$7:$BC$40,0),$C$2:$N$2),1)</f>
        <v>1</v>
      </c>
      <c r="K20" s="259">
        <f>IFERROR(INDEX($BD$7:$BO$40,MATCH(Ajustes!$E$4:$E$323,$BC$7:$BC$40,0),$C$2:$N$2),1)</f>
        <v>1</v>
      </c>
      <c r="L20" s="259">
        <f>IFERROR(INDEX($BD$7:$BO$40,MATCH(Ajustes!$E$4:$E$323,$BC$7:$BC$40,0),$C$2:$N$2),1)</f>
        <v>1</v>
      </c>
      <c r="M20" s="259">
        <f>IFERROR(INDEX($BD$7:$BO$40,MATCH(Ajustes!$E$4:$E$323,$BC$7:$BC$40,0),$C$2:$N$2),1)</f>
        <v>1</v>
      </c>
      <c r="N20" s="259">
        <f>IFERROR(INDEX($BD$7:$BO$40,MATCH(Ajustes!$E$4:$E$323,$BC$7:$BC$40,0),$C$2:$N$2),1)</f>
        <v>1</v>
      </c>
      <c r="O20">
        <f>C20*Ajustes!AM20</f>
        <v>3262</v>
      </c>
      <c r="P20">
        <f>D20*Ajustes!AN20</f>
        <v>3327</v>
      </c>
      <c r="Q20">
        <f>E20*Ajustes!AO20</f>
        <v>2998</v>
      </c>
      <c r="R20">
        <f>F20*Ajustes!AP20</f>
        <v>2165</v>
      </c>
      <c r="S20">
        <f>G20*Ajustes!AQ20</f>
        <v>1552</v>
      </c>
      <c r="T20">
        <f>H20*Ajustes!AR20</f>
        <v>1303</v>
      </c>
      <c r="U20">
        <f>I20*Ajustes!AS20</f>
        <v>1060</v>
      </c>
      <c r="V20">
        <f>J20*Ajustes!AT20</f>
        <v>879</v>
      </c>
      <c r="W20">
        <f>K20*Ajustes!AU20</f>
        <v>872</v>
      </c>
      <c r="X20">
        <f>L20*Ajustes!AV20</f>
        <v>995</v>
      </c>
      <c r="Y20">
        <f>M20*Ajustes!AW20</f>
        <v>1338</v>
      </c>
      <c r="Z20">
        <f>N20*Ajustes!AX20</f>
        <v>2210</v>
      </c>
      <c r="AA20" s="259">
        <f>IF(AND(NOT(_incrementaisPassadas),
      OR(
       AND(_semanaAtual&gt;Prevs!D$6,_tipo="Semanal"),
       AND(_mes&gt;AA$2,_tipo="Mensal")
      )), 0,IF(Ajustes!$G20&gt;0,INDEX($AA$4:$AL$323,Ajustes!$G20,O$2),0)+IF(Ajustes!$H20&gt;0,INDEX($AA$4:$AL$323,Ajustes!$H20,O$2),0)+IF(Ajustes!$I20&gt;0,INDEX($AA$4:$AL$323,Ajustes!$I20,O$2),0)+IF(Ajustes!$J20&gt;0,INDEX($AA$4:$AL$323,Ajustes!$J20,O$2),0)+IF(Ajustes!$K20&gt;0,INDEX($AA$4:$AL$323,Ajustes!$K20,O$2),0)+IF(Ajustes!$L20&gt;0,INDEX($AA$4:$AL$323,Ajustes!$L20,O$2),0))+O20</f>
        <v>3262</v>
      </c>
      <c r="AB20" s="259">
        <f>IF(AND(NOT(_incrementaisPassadas),
      OR(
       AND(_semanaAtual&gt;Prevs!E$6,_tipo="Semanal"),
       AND(_mes&gt;AB$2,_tipo="Mensal")
      )), 0,IF(Ajustes!$G20&gt;0,INDEX($AA$4:$AL$323,Ajustes!$G20,P$2),0)+IF(Ajustes!$H20&gt;0,INDEX($AA$4:$AL$323,Ajustes!$H20,P$2),0)+IF(Ajustes!$I20&gt;0,INDEX($AA$4:$AL$323,Ajustes!$I20,P$2),0)+IF(Ajustes!$J20&gt;0,INDEX($AA$4:$AL$323,Ajustes!$J20,P$2),0)+IF(Ajustes!$K20&gt;0,INDEX($AA$4:$AL$323,Ajustes!$K20,P$2),0)+IF(Ajustes!$L20&gt;0,INDEX($AA$4:$AL$323,Ajustes!$L20,P$2),0))+P20</f>
        <v>3327</v>
      </c>
      <c r="AC20" s="259">
        <f>IF(AND(NOT(_incrementaisPassadas),
      OR(
       AND(_semanaAtual&gt;Prevs!F$6,_tipo="Semanal"),
       AND(_mes&gt;AC$2,_tipo="Mensal")
      )), 0,IF(Ajustes!$G20&gt;0,INDEX($AA$4:$AL$323,Ajustes!$G20,Q$2),0)+IF(Ajustes!$H20&gt;0,INDEX($AA$4:$AL$323,Ajustes!$H20,Q$2),0)+IF(Ajustes!$I20&gt;0,INDEX($AA$4:$AL$323,Ajustes!$I20,Q$2),0)+IF(Ajustes!$J20&gt;0,INDEX($AA$4:$AL$323,Ajustes!$J20,Q$2),0)+IF(Ajustes!$K20&gt;0,INDEX($AA$4:$AL$323,Ajustes!$K20,Q$2),0)+IF(Ajustes!$L20&gt;0,INDEX($AA$4:$AL$323,Ajustes!$L20,Q$2),0))+Q20</f>
        <v>2998</v>
      </c>
      <c r="AD20" s="259">
        <f>IF(AND(NOT(_incrementaisPassadas),
      OR(
       AND(_semanaAtual&gt;Prevs!G$6,_tipo="Semanal"),
       AND(_mes&gt;AD$2,_tipo="Mensal")
      )), 0,IF(Ajustes!$G20&gt;0,INDEX($AA$4:$AL$323,Ajustes!$G20,R$2),0)+IF(Ajustes!$H20&gt;0,INDEX($AA$4:$AL$323,Ajustes!$H20,R$2),0)+IF(Ajustes!$I20&gt;0,INDEX($AA$4:$AL$323,Ajustes!$I20,R$2),0)+IF(Ajustes!$J20&gt;0,INDEX($AA$4:$AL$323,Ajustes!$J20,R$2),0)+IF(Ajustes!$K20&gt;0,INDEX($AA$4:$AL$323,Ajustes!$K20,R$2),0)+IF(Ajustes!$L20&gt;0,INDEX($AA$4:$AL$323,Ajustes!$L20,R$2),0))+R20</f>
        <v>2165</v>
      </c>
      <c r="AE20" s="259">
        <f>IF(AND(NOT(_incrementaisPassadas),
      OR(
       AND(_semanaAtual&gt;Prevs!H$6,_tipo="Semanal"),
       AND(_mes&gt;AE$2,_tipo="Mensal")
      )), 0,IF(Ajustes!$G20&gt;0,INDEX($AA$4:$AL$323,Ajustes!$G20,S$2),0)+IF(Ajustes!$H20&gt;0,INDEX($AA$4:$AL$323,Ajustes!$H20,S$2),0)+IF(Ajustes!$I20&gt;0,INDEX($AA$4:$AL$323,Ajustes!$I20,S$2),0)+IF(Ajustes!$J20&gt;0,INDEX($AA$4:$AL$323,Ajustes!$J20,S$2),0)+IF(Ajustes!$K20&gt;0,INDEX($AA$4:$AL$323,Ajustes!$K20,S$2),0)+IF(Ajustes!$L20&gt;0,INDEX($AA$4:$AL$323,Ajustes!$L20,S$2),0))+S20</f>
        <v>1552</v>
      </c>
      <c r="AF20" s="259">
        <f>IF(AND(NOT(_incrementaisPassadas),
      OR(
       AND(_semanaAtual&gt;Prevs!I$6,_tipo="Semanal"),
       AND(_mes&gt;AF$2,_tipo="Mensal")
      )), 0,IF(Ajustes!$G20&gt;0,INDEX($AA$4:$AL$323,Ajustes!$G20,T$2),0)+IF(Ajustes!$H20&gt;0,INDEX($AA$4:$AL$323,Ajustes!$H20,T$2),0)+IF(Ajustes!$I20&gt;0,INDEX($AA$4:$AL$323,Ajustes!$I20,T$2),0)+IF(Ajustes!$J20&gt;0,INDEX($AA$4:$AL$323,Ajustes!$J20,T$2),0)+IF(Ajustes!$K20&gt;0,INDEX($AA$4:$AL$323,Ajustes!$K20,T$2),0)+IF(Ajustes!$L20&gt;0,INDEX($AA$4:$AL$323,Ajustes!$L20,T$2),0))+T20</f>
        <v>1303</v>
      </c>
      <c r="AG20" s="259">
        <f>IF(AND(NOT(_incrementaisPassadas),
      OR(
       AND(_semanaAtual&gt;Prevs!J$6,_tipo="Semanal"),
       AND(_mes&gt;AG$2,_tipo="Mensal")
      )), 0,IF(Ajustes!$G20&gt;0,INDEX($AA$4:$AL$323,Ajustes!$G20,U$2),0)+IF(Ajustes!$H20&gt;0,INDEX($AA$4:$AL$323,Ajustes!$H20,U$2),0)+IF(Ajustes!$I20&gt;0,INDEX($AA$4:$AL$323,Ajustes!$I20,U$2),0)+IF(Ajustes!$J20&gt;0,INDEX($AA$4:$AL$323,Ajustes!$J20,U$2),0)+IF(Ajustes!$K20&gt;0,INDEX($AA$4:$AL$323,Ajustes!$K20,U$2),0)+IF(Ajustes!$L20&gt;0,INDEX($AA$4:$AL$323,Ajustes!$L20,U$2),0))+U20</f>
        <v>1060</v>
      </c>
      <c r="AH20" s="259">
        <f>IF(AND(NOT(_incrementaisPassadas),
      OR(
       AND(_semanaAtual&gt;Prevs!K$6,_tipo="Semanal"),
       AND(_mes&gt;AH$2,_tipo="Mensal")
      )), 0,IF(Ajustes!$G20&gt;0,INDEX($AA$4:$AL$323,Ajustes!$G20,V$2),0)+IF(Ajustes!$H20&gt;0,INDEX($AA$4:$AL$323,Ajustes!$H20,V$2),0)+IF(Ajustes!$I20&gt;0,INDEX($AA$4:$AL$323,Ajustes!$I20,V$2),0)+IF(Ajustes!$J20&gt;0,INDEX($AA$4:$AL$323,Ajustes!$J20,V$2),0)+IF(Ajustes!$K20&gt;0,INDEX($AA$4:$AL$323,Ajustes!$K20,V$2),0)+IF(Ajustes!$L20&gt;0,INDEX($AA$4:$AL$323,Ajustes!$L20,V$2),0))+V20</f>
        <v>879</v>
      </c>
      <c r="AI20" s="259">
        <f>IF(AND(NOT(_incrementaisPassadas),
      OR(
       AND(_semanaAtual&gt;Prevs!L$6,_tipo="Semanal"),
       AND(_mes&gt;AI$2,_tipo="Mensal")
      )), 0,IF(Ajustes!$G20&gt;0,INDEX($AA$4:$AL$323,Ajustes!$G20,W$2),0)+IF(Ajustes!$H20&gt;0,INDEX($AA$4:$AL$323,Ajustes!$H20,W$2),0)+IF(Ajustes!$I20&gt;0,INDEX($AA$4:$AL$323,Ajustes!$I20,W$2),0)+IF(Ajustes!$J20&gt;0,INDEX($AA$4:$AL$323,Ajustes!$J20,W$2),0)+IF(Ajustes!$K20&gt;0,INDEX($AA$4:$AL$323,Ajustes!$K20,W$2),0)+IF(Ajustes!$L20&gt;0,INDEX($AA$4:$AL$323,Ajustes!$L20,W$2),0))+W20</f>
        <v>872</v>
      </c>
      <c r="AJ20" s="259">
        <f>IF(AND(NOT(_incrementaisPassadas),
      OR(
       AND(_semanaAtual&gt;Prevs!M$6,_tipo="Semanal"),
       AND(_mes&gt;AJ$2,_tipo="Mensal")
      )), 0,IF(Ajustes!$G20&gt;0,INDEX($AA$4:$AL$323,Ajustes!$G20,X$2),0)+IF(Ajustes!$H20&gt;0,INDEX($AA$4:$AL$323,Ajustes!$H20,X$2),0)+IF(Ajustes!$I20&gt;0,INDEX($AA$4:$AL$323,Ajustes!$I20,X$2),0)+IF(Ajustes!$J20&gt;0,INDEX($AA$4:$AL$323,Ajustes!$J20,X$2),0)+IF(Ajustes!$K20&gt;0,INDEX($AA$4:$AL$323,Ajustes!$K20,X$2),0)+IF(Ajustes!$L20&gt;0,INDEX($AA$4:$AL$323,Ajustes!$L20,X$2),0))+X20</f>
        <v>995</v>
      </c>
      <c r="AK20" s="259">
        <f>IF(AND(NOT(_incrementaisPassadas),
      OR(
       AND(_semanaAtual&gt;Prevs!N$6,_tipo="Semanal"),
       AND(_mes&gt;AK$2,_tipo="Mensal")
      )), 0,IF(Ajustes!$G20&gt;0,INDEX($AA$4:$AL$323,Ajustes!$G20,Y$2),0)+IF(Ajustes!$H20&gt;0,INDEX($AA$4:$AL$323,Ajustes!$H20,Y$2),0)+IF(Ajustes!$I20&gt;0,INDEX($AA$4:$AL$323,Ajustes!$I20,Y$2),0)+IF(Ajustes!$J20&gt;0,INDEX($AA$4:$AL$323,Ajustes!$J20,Y$2),0)+IF(Ajustes!$K20&gt;0,INDEX($AA$4:$AL$323,Ajustes!$K20,Y$2),0)+IF(Ajustes!$L20&gt;0,INDEX($AA$4:$AL$323,Ajustes!$L20,Y$2),0))+Y20</f>
        <v>1338</v>
      </c>
      <c r="AL20" s="259">
        <f>IF(AND(NOT(_incrementaisPassadas),
      OR(
       AND(_semanaAtual&gt;Prevs!O$6,_tipo="Semanal"),
       AND(_mes&gt;AL$2,_tipo="Mensal")
      )), 0,IF(Ajustes!$G20&gt;0,INDEX($AA$4:$AL$323,Ajustes!$G20,Z$2),0)+IF(Ajustes!$H20&gt;0,INDEX($AA$4:$AL$323,Ajustes!$H20,Z$2),0)+IF(Ajustes!$I20&gt;0,INDEX($AA$4:$AL$323,Ajustes!$I20,Z$2),0)+IF(Ajustes!$J20&gt;0,INDEX($AA$4:$AL$323,Ajustes!$J20,Z$2),0)+IF(Ajustes!$K20&gt;0,INDEX($AA$4:$AL$323,Ajustes!$K20,Z$2),0)+IF(Ajustes!$L20&gt;0,INDEX($AA$4:$AL$323,Ajustes!$L20,Z$2),0))+Z20</f>
        <v>2210</v>
      </c>
      <c r="AM20" s="113">
        <f t="shared" si="25"/>
        <v>3262</v>
      </c>
      <c r="AN20" s="113">
        <f t="shared" ref="AN20:AX39" si="27">AB20</f>
        <v>3327</v>
      </c>
      <c r="AO20" s="113">
        <f t="shared" si="27"/>
        <v>2998</v>
      </c>
      <c r="AP20" s="113">
        <f t="shared" si="27"/>
        <v>2165</v>
      </c>
      <c r="AQ20" s="113">
        <f t="shared" si="27"/>
        <v>1552</v>
      </c>
      <c r="AR20" s="113">
        <f t="shared" si="27"/>
        <v>1303</v>
      </c>
      <c r="AS20" s="113">
        <f t="shared" si="27"/>
        <v>1060</v>
      </c>
      <c r="AT20" s="113">
        <f t="shared" si="27"/>
        <v>879</v>
      </c>
      <c r="AU20" s="113">
        <f t="shared" si="27"/>
        <v>872</v>
      </c>
      <c r="AV20" s="113">
        <f t="shared" si="27"/>
        <v>995</v>
      </c>
      <c r="AW20" s="113">
        <f t="shared" si="27"/>
        <v>1338</v>
      </c>
      <c r="AX20" s="113">
        <f t="shared" si="27"/>
        <v>2210</v>
      </c>
      <c r="AY20" s="259"/>
      <c r="AZ20" s="405">
        <f t="shared" si="26"/>
        <v>32</v>
      </c>
      <c r="BA20" s="415" t="s">
        <v>28</v>
      </c>
      <c r="BB20">
        <f>ROW()</f>
        <v>20</v>
      </c>
      <c r="BC20" s="223" t="s">
        <v>24</v>
      </c>
      <c r="BD20" s="115">
        <v>1</v>
      </c>
      <c r="BE20" s="115">
        <v>1</v>
      </c>
      <c r="BF20" s="115">
        <v>1</v>
      </c>
      <c r="BG20" s="115">
        <v>1</v>
      </c>
      <c r="BH20" s="115">
        <v>1</v>
      </c>
      <c r="BI20" s="115">
        <v>1</v>
      </c>
      <c r="BJ20" s="115">
        <v>1</v>
      </c>
      <c r="BK20" s="115">
        <v>1</v>
      </c>
      <c r="BL20" s="115">
        <v>1</v>
      </c>
      <c r="BM20" s="115">
        <v>1</v>
      </c>
      <c r="BN20" s="115">
        <v>1</v>
      </c>
      <c r="BO20" s="224">
        <v>1</v>
      </c>
      <c r="BQ20" s="259" t="e">
        <f t="shared" si="12"/>
        <v>#N/A</v>
      </c>
      <c r="BR20" s="398">
        <f t="shared" si="13"/>
        <v>3262</v>
      </c>
      <c r="BS20" s="398">
        <f t="shared" si="14"/>
        <v>3327</v>
      </c>
      <c r="BT20" s="398">
        <f t="shared" si="15"/>
        <v>2998</v>
      </c>
      <c r="BU20" s="398">
        <f t="shared" si="16"/>
        <v>2165</v>
      </c>
      <c r="BV20" s="398">
        <f t="shared" si="17"/>
        <v>1552</v>
      </c>
      <c r="BW20" s="398">
        <f t="shared" si="18"/>
        <v>1303</v>
      </c>
      <c r="BX20" s="398">
        <f t="shared" si="19"/>
        <v>1060</v>
      </c>
      <c r="BY20" s="398">
        <f t="shared" si="20"/>
        <v>879</v>
      </c>
      <c r="BZ20" s="398">
        <f t="shared" si="21"/>
        <v>872</v>
      </c>
      <c r="CA20" s="398">
        <f t="shared" si="22"/>
        <v>995</v>
      </c>
      <c r="CB20" s="398">
        <f t="shared" si="23"/>
        <v>1338</v>
      </c>
      <c r="CC20" s="398">
        <f t="shared" si="24"/>
        <v>2210</v>
      </c>
      <c r="CD20" s="259"/>
    </row>
    <row r="21" spans="1:82" x14ac:dyDescent="0.25">
      <c r="A21" s="113">
        <v>18</v>
      </c>
      <c r="B21" s="176" t="s">
        <v>544</v>
      </c>
      <c r="C21" s="259">
        <f>IFERROR(INDEX($BD$7:$BO$40,MATCH(Ajustes!$E$4:$E$323,$BC$7:$BC$40,0),$C$2:$N$2),1)</f>
        <v>1</v>
      </c>
      <c r="D21" s="259">
        <f>IFERROR(INDEX($BD$7:$BO$40,MATCH(Ajustes!$E$4:$E$323,$BC$7:$BC$40,0),$C$2:$N$2),1)</f>
        <v>1</v>
      </c>
      <c r="E21" s="259">
        <f>IFERROR(INDEX($BD$7:$BO$40,MATCH(Ajustes!$E$4:$E$323,$BC$7:$BC$40,0),$C$2:$N$2),1)</f>
        <v>1</v>
      </c>
      <c r="F21" s="259">
        <f>IFERROR(INDEX($BD$7:$BO$40,MATCH(Ajustes!$E$4:$E$323,$BC$7:$BC$40,0),$C$2:$N$2),1)</f>
        <v>1</v>
      </c>
      <c r="G21" s="259">
        <f>IFERROR(INDEX($BD$7:$BO$40,MATCH(Ajustes!$E$4:$E$323,$BC$7:$BC$40,0),$C$2:$N$2),1)</f>
        <v>1</v>
      </c>
      <c r="H21" s="259">
        <f>IFERROR(INDEX($BD$7:$BO$40,MATCH(Ajustes!$E$4:$E$323,$BC$7:$BC$40,0),$C$2:$N$2),1)</f>
        <v>1</v>
      </c>
      <c r="I21" s="259">
        <f>IFERROR(INDEX($BD$7:$BO$40,MATCH(Ajustes!$E$4:$E$323,$BC$7:$BC$40,0),$C$2:$N$2),1)</f>
        <v>1</v>
      </c>
      <c r="J21" s="259">
        <f>IFERROR(INDEX($BD$7:$BO$40,MATCH(Ajustes!$E$4:$E$323,$BC$7:$BC$40,0),$C$2:$N$2),1)</f>
        <v>1</v>
      </c>
      <c r="K21" s="259">
        <f>IFERROR(INDEX($BD$7:$BO$40,MATCH(Ajustes!$E$4:$E$323,$BC$7:$BC$40,0),$C$2:$N$2),1)</f>
        <v>1</v>
      </c>
      <c r="L21" s="259">
        <f>IFERROR(INDEX($BD$7:$BO$40,MATCH(Ajustes!$E$4:$E$323,$BC$7:$BC$40,0),$C$2:$N$2),1)</f>
        <v>1</v>
      </c>
      <c r="M21" s="259">
        <f>IFERROR(INDEX($BD$7:$BO$40,MATCH(Ajustes!$E$4:$E$323,$BC$7:$BC$40,0),$C$2:$N$2),1)</f>
        <v>1</v>
      </c>
      <c r="N21" s="259">
        <f>IFERROR(INDEX($BD$7:$BO$40,MATCH(Ajustes!$E$4:$E$323,$BC$7:$BC$40,0),$C$2:$N$2),1)</f>
        <v>1</v>
      </c>
      <c r="O21">
        <f>C21*Ajustes!AM21</f>
        <v>3639</v>
      </c>
      <c r="P21">
        <f>D21*Ajustes!AN21</f>
        <v>3771</v>
      </c>
      <c r="Q21">
        <f>E21*Ajustes!AO21</f>
        <v>3417</v>
      </c>
      <c r="R21">
        <f>F21*Ajustes!AP21</f>
        <v>2486</v>
      </c>
      <c r="S21">
        <f>G21*Ajustes!AQ21</f>
        <v>1773</v>
      </c>
      <c r="T21">
        <f>H21*Ajustes!AR21</f>
        <v>1495</v>
      </c>
      <c r="U21">
        <f>I21*Ajustes!AS21</f>
        <v>1219</v>
      </c>
      <c r="V21">
        <f>J21*Ajustes!AT21</f>
        <v>1016</v>
      </c>
      <c r="W21">
        <f>K21*Ajustes!AU21</f>
        <v>1000</v>
      </c>
      <c r="X21">
        <f>L21*Ajustes!AV21</f>
        <v>1143</v>
      </c>
      <c r="Y21">
        <f>M21*Ajustes!AW21</f>
        <v>1507</v>
      </c>
      <c r="Z21">
        <f>N21*Ajustes!AX21</f>
        <v>2444</v>
      </c>
      <c r="AA21" s="259">
        <f>IF(AND(NOT(_incrementaisPassadas),
      OR(
       AND(_semanaAtual&gt;Prevs!D$6,_tipo="Semanal"),
       AND(_mes&gt;AA$2,_tipo="Mensal")
      )), 0,IF(Ajustes!$G21&gt;0,INDEX($AA$4:$AL$323,Ajustes!$G21,O$2),0)+IF(Ajustes!$H21&gt;0,INDEX($AA$4:$AL$323,Ajustes!$H21,O$2),0)+IF(Ajustes!$I21&gt;0,INDEX($AA$4:$AL$323,Ajustes!$I21,O$2),0)+IF(Ajustes!$J21&gt;0,INDEX($AA$4:$AL$323,Ajustes!$J21,O$2),0)+IF(Ajustes!$K21&gt;0,INDEX($AA$4:$AL$323,Ajustes!$K21,O$2),0)+IF(Ajustes!$L21&gt;0,INDEX($AA$4:$AL$323,Ajustes!$L21,O$2),0))+O21</f>
        <v>3639</v>
      </c>
      <c r="AB21" s="259">
        <f>IF(AND(NOT(_incrementaisPassadas),
      OR(
       AND(_semanaAtual&gt;Prevs!E$6,_tipo="Semanal"),
       AND(_mes&gt;AB$2,_tipo="Mensal")
      )), 0,IF(Ajustes!$G21&gt;0,INDEX($AA$4:$AL$323,Ajustes!$G21,P$2),0)+IF(Ajustes!$H21&gt;0,INDEX($AA$4:$AL$323,Ajustes!$H21,P$2),0)+IF(Ajustes!$I21&gt;0,INDEX($AA$4:$AL$323,Ajustes!$I21,P$2),0)+IF(Ajustes!$J21&gt;0,INDEX($AA$4:$AL$323,Ajustes!$J21,P$2),0)+IF(Ajustes!$K21&gt;0,INDEX($AA$4:$AL$323,Ajustes!$K21,P$2),0)+IF(Ajustes!$L21&gt;0,INDEX($AA$4:$AL$323,Ajustes!$L21,P$2),0))+P21</f>
        <v>3771</v>
      </c>
      <c r="AC21" s="259">
        <f>IF(AND(NOT(_incrementaisPassadas),
      OR(
       AND(_semanaAtual&gt;Prevs!F$6,_tipo="Semanal"),
       AND(_mes&gt;AC$2,_tipo="Mensal")
      )), 0,IF(Ajustes!$G21&gt;0,INDEX($AA$4:$AL$323,Ajustes!$G21,Q$2),0)+IF(Ajustes!$H21&gt;0,INDEX($AA$4:$AL$323,Ajustes!$H21,Q$2),0)+IF(Ajustes!$I21&gt;0,INDEX($AA$4:$AL$323,Ajustes!$I21,Q$2),0)+IF(Ajustes!$J21&gt;0,INDEX($AA$4:$AL$323,Ajustes!$J21,Q$2),0)+IF(Ajustes!$K21&gt;0,INDEX($AA$4:$AL$323,Ajustes!$K21,Q$2),0)+IF(Ajustes!$L21&gt;0,INDEX($AA$4:$AL$323,Ajustes!$L21,Q$2),0))+Q21</f>
        <v>3417</v>
      </c>
      <c r="AD21" s="259">
        <f>IF(AND(NOT(_incrementaisPassadas),
      OR(
       AND(_semanaAtual&gt;Prevs!G$6,_tipo="Semanal"),
       AND(_mes&gt;AD$2,_tipo="Mensal")
      )), 0,IF(Ajustes!$G21&gt;0,INDEX($AA$4:$AL$323,Ajustes!$G21,R$2),0)+IF(Ajustes!$H21&gt;0,INDEX($AA$4:$AL$323,Ajustes!$H21,R$2),0)+IF(Ajustes!$I21&gt;0,INDEX($AA$4:$AL$323,Ajustes!$I21,R$2),0)+IF(Ajustes!$J21&gt;0,INDEX($AA$4:$AL$323,Ajustes!$J21,R$2),0)+IF(Ajustes!$K21&gt;0,INDEX($AA$4:$AL$323,Ajustes!$K21,R$2),0)+IF(Ajustes!$L21&gt;0,INDEX($AA$4:$AL$323,Ajustes!$L21,R$2),0))+R21</f>
        <v>2486</v>
      </c>
      <c r="AE21" s="259">
        <f>IF(AND(NOT(_incrementaisPassadas),
      OR(
       AND(_semanaAtual&gt;Prevs!H$6,_tipo="Semanal"),
       AND(_mes&gt;AE$2,_tipo="Mensal")
      )), 0,IF(Ajustes!$G21&gt;0,INDEX($AA$4:$AL$323,Ajustes!$G21,S$2),0)+IF(Ajustes!$H21&gt;0,INDEX($AA$4:$AL$323,Ajustes!$H21,S$2),0)+IF(Ajustes!$I21&gt;0,INDEX($AA$4:$AL$323,Ajustes!$I21,S$2),0)+IF(Ajustes!$J21&gt;0,INDEX($AA$4:$AL$323,Ajustes!$J21,S$2),0)+IF(Ajustes!$K21&gt;0,INDEX($AA$4:$AL$323,Ajustes!$K21,S$2),0)+IF(Ajustes!$L21&gt;0,INDEX($AA$4:$AL$323,Ajustes!$L21,S$2),0))+S21</f>
        <v>1773</v>
      </c>
      <c r="AF21" s="259">
        <f>IF(AND(NOT(_incrementaisPassadas),
      OR(
       AND(_semanaAtual&gt;Prevs!I$6,_tipo="Semanal"),
       AND(_mes&gt;AF$2,_tipo="Mensal")
      )), 0,IF(Ajustes!$G21&gt;0,INDEX($AA$4:$AL$323,Ajustes!$G21,T$2),0)+IF(Ajustes!$H21&gt;0,INDEX($AA$4:$AL$323,Ajustes!$H21,T$2),0)+IF(Ajustes!$I21&gt;0,INDEX($AA$4:$AL$323,Ajustes!$I21,T$2),0)+IF(Ajustes!$J21&gt;0,INDEX($AA$4:$AL$323,Ajustes!$J21,T$2),0)+IF(Ajustes!$K21&gt;0,INDEX($AA$4:$AL$323,Ajustes!$K21,T$2),0)+IF(Ajustes!$L21&gt;0,INDEX($AA$4:$AL$323,Ajustes!$L21,T$2),0))+T21</f>
        <v>1495</v>
      </c>
      <c r="AG21" s="259">
        <f>IF(AND(NOT(_incrementaisPassadas),
      OR(
       AND(_semanaAtual&gt;Prevs!J$6,_tipo="Semanal"),
       AND(_mes&gt;AG$2,_tipo="Mensal")
      )), 0,IF(Ajustes!$G21&gt;0,INDEX($AA$4:$AL$323,Ajustes!$G21,U$2),0)+IF(Ajustes!$H21&gt;0,INDEX($AA$4:$AL$323,Ajustes!$H21,U$2),0)+IF(Ajustes!$I21&gt;0,INDEX($AA$4:$AL$323,Ajustes!$I21,U$2),0)+IF(Ajustes!$J21&gt;0,INDEX($AA$4:$AL$323,Ajustes!$J21,U$2),0)+IF(Ajustes!$K21&gt;0,INDEX($AA$4:$AL$323,Ajustes!$K21,U$2),0)+IF(Ajustes!$L21&gt;0,INDEX($AA$4:$AL$323,Ajustes!$L21,U$2),0))+U21</f>
        <v>1219</v>
      </c>
      <c r="AH21" s="259">
        <f>IF(AND(NOT(_incrementaisPassadas),
      OR(
       AND(_semanaAtual&gt;Prevs!K$6,_tipo="Semanal"),
       AND(_mes&gt;AH$2,_tipo="Mensal")
      )), 0,IF(Ajustes!$G21&gt;0,INDEX($AA$4:$AL$323,Ajustes!$G21,V$2),0)+IF(Ajustes!$H21&gt;0,INDEX($AA$4:$AL$323,Ajustes!$H21,V$2),0)+IF(Ajustes!$I21&gt;0,INDEX($AA$4:$AL$323,Ajustes!$I21,V$2),0)+IF(Ajustes!$J21&gt;0,INDEX($AA$4:$AL$323,Ajustes!$J21,V$2),0)+IF(Ajustes!$K21&gt;0,INDEX($AA$4:$AL$323,Ajustes!$K21,V$2),0)+IF(Ajustes!$L21&gt;0,INDEX($AA$4:$AL$323,Ajustes!$L21,V$2),0))+V21</f>
        <v>1016</v>
      </c>
      <c r="AI21" s="259">
        <f>IF(AND(NOT(_incrementaisPassadas),
      OR(
       AND(_semanaAtual&gt;Prevs!L$6,_tipo="Semanal"),
       AND(_mes&gt;AI$2,_tipo="Mensal")
      )), 0,IF(Ajustes!$G21&gt;0,INDEX($AA$4:$AL$323,Ajustes!$G21,W$2),0)+IF(Ajustes!$H21&gt;0,INDEX($AA$4:$AL$323,Ajustes!$H21,W$2),0)+IF(Ajustes!$I21&gt;0,INDEX($AA$4:$AL$323,Ajustes!$I21,W$2),0)+IF(Ajustes!$J21&gt;0,INDEX($AA$4:$AL$323,Ajustes!$J21,W$2),0)+IF(Ajustes!$K21&gt;0,INDEX($AA$4:$AL$323,Ajustes!$K21,W$2),0)+IF(Ajustes!$L21&gt;0,INDEX($AA$4:$AL$323,Ajustes!$L21,W$2),0))+W21</f>
        <v>1000</v>
      </c>
      <c r="AJ21" s="259">
        <f>IF(AND(NOT(_incrementaisPassadas),
      OR(
       AND(_semanaAtual&gt;Prevs!M$6,_tipo="Semanal"),
       AND(_mes&gt;AJ$2,_tipo="Mensal")
      )), 0,IF(Ajustes!$G21&gt;0,INDEX($AA$4:$AL$323,Ajustes!$G21,X$2),0)+IF(Ajustes!$H21&gt;0,INDEX($AA$4:$AL$323,Ajustes!$H21,X$2),0)+IF(Ajustes!$I21&gt;0,INDEX($AA$4:$AL$323,Ajustes!$I21,X$2),0)+IF(Ajustes!$J21&gt;0,INDEX($AA$4:$AL$323,Ajustes!$J21,X$2),0)+IF(Ajustes!$K21&gt;0,INDEX($AA$4:$AL$323,Ajustes!$K21,X$2),0)+IF(Ajustes!$L21&gt;0,INDEX($AA$4:$AL$323,Ajustes!$L21,X$2),0))+X21</f>
        <v>1143</v>
      </c>
      <c r="AK21" s="259">
        <f>IF(AND(NOT(_incrementaisPassadas),
      OR(
       AND(_semanaAtual&gt;Prevs!N$6,_tipo="Semanal"),
       AND(_mes&gt;AK$2,_tipo="Mensal")
      )), 0,IF(Ajustes!$G21&gt;0,INDEX($AA$4:$AL$323,Ajustes!$G21,Y$2),0)+IF(Ajustes!$H21&gt;0,INDEX($AA$4:$AL$323,Ajustes!$H21,Y$2),0)+IF(Ajustes!$I21&gt;0,INDEX($AA$4:$AL$323,Ajustes!$I21,Y$2),0)+IF(Ajustes!$J21&gt;0,INDEX($AA$4:$AL$323,Ajustes!$J21,Y$2),0)+IF(Ajustes!$K21&gt;0,INDEX($AA$4:$AL$323,Ajustes!$K21,Y$2),0)+IF(Ajustes!$L21&gt;0,INDEX($AA$4:$AL$323,Ajustes!$L21,Y$2),0))+Y21</f>
        <v>1507</v>
      </c>
      <c r="AL21" s="259">
        <f>IF(AND(NOT(_incrementaisPassadas),
      OR(
       AND(_semanaAtual&gt;Prevs!O$6,_tipo="Semanal"),
       AND(_mes&gt;AL$2,_tipo="Mensal")
      )), 0,IF(Ajustes!$G21&gt;0,INDEX($AA$4:$AL$323,Ajustes!$G21,Z$2),0)+IF(Ajustes!$H21&gt;0,INDEX($AA$4:$AL$323,Ajustes!$H21,Z$2),0)+IF(Ajustes!$I21&gt;0,INDEX($AA$4:$AL$323,Ajustes!$I21,Z$2),0)+IF(Ajustes!$J21&gt;0,INDEX($AA$4:$AL$323,Ajustes!$J21,Z$2),0)+IF(Ajustes!$K21&gt;0,INDEX($AA$4:$AL$323,Ajustes!$K21,Z$2),0)+IF(Ajustes!$L21&gt;0,INDEX($AA$4:$AL$323,Ajustes!$L21,Z$2),0))+Z21</f>
        <v>2444</v>
      </c>
      <c r="AM21" s="113">
        <f t="shared" si="25"/>
        <v>3639</v>
      </c>
      <c r="AN21" s="113">
        <f t="shared" si="27"/>
        <v>3771</v>
      </c>
      <c r="AO21" s="113">
        <f t="shared" si="27"/>
        <v>3417</v>
      </c>
      <c r="AP21" s="113">
        <f t="shared" si="27"/>
        <v>2486</v>
      </c>
      <c r="AQ21" s="113">
        <f t="shared" si="27"/>
        <v>1773</v>
      </c>
      <c r="AR21" s="113">
        <f t="shared" si="27"/>
        <v>1495</v>
      </c>
      <c r="AS21" s="113">
        <f t="shared" si="27"/>
        <v>1219</v>
      </c>
      <c r="AT21" s="113">
        <f t="shared" si="27"/>
        <v>1016</v>
      </c>
      <c r="AU21" s="113">
        <f t="shared" si="27"/>
        <v>1000</v>
      </c>
      <c r="AV21" s="113">
        <f t="shared" si="27"/>
        <v>1143</v>
      </c>
      <c r="AW21" s="113">
        <f t="shared" si="27"/>
        <v>1507</v>
      </c>
      <c r="AX21" s="113">
        <f t="shared" si="27"/>
        <v>2444</v>
      </c>
      <c r="AY21" s="259"/>
      <c r="AZ21" s="405">
        <f t="shared" si="26"/>
        <v>33</v>
      </c>
      <c r="BA21" s="267" t="s">
        <v>20</v>
      </c>
      <c r="BB21">
        <f>ROW()</f>
        <v>21</v>
      </c>
      <c r="BC21" s="223" t="s">
        <v>20</v>
      </c>
      <c r="BD21" s="115">
        <v>1</v>
      </c>
      <c r="BE21" s="115">
        <v>1</v>
      </c>
      <c r="BF21" s="115">
        <v>1</v>
      </c>
      <c r="BG21" s="115">
        <v>1</v>
      </c>
      <c r="BH21" s="115">
        <v>1</v>
      </c>
      <c r="BI21" s="115">
        <v>1</v>
      </c>
      <c r="BJ21" s="115">
        <v>1</v>
      </c>
      <c r="BK21" s="115">
        <v>1</v>
      </c>
      <c r="BL21" s="115">
        <v>1</v>
      </c>
      <c r="BM21" s="115">
        <v>1</v>
      </c>
      <c r="BN21" s="115">
        <v>1</v>
      </c>
      <c r="BO21" s="224">
        <v>1</v>
      </c>
      <c r="BQ21" s="259" t="e">
        <f t="shared" si="12"/>
        <v>#N/A</v>
      </c>
      <c r="BR21" s="398">
        <f t="shared" si="13"/>
        <v>3639</v>
      </c>
      <c r="BS21" s="398">
        <f t="shared" si="14"/>
        <v>3771</v>
      </c>
      <c r="BT21" s="398">
        <f t="shared" si="15"/>
        <v>3417</v>
      </c>
      <c r="BU21" s="398">
        <f t="shared" si="16"/>
        <v>2486</v>
      </c>
      <c r="BV21" s="398">
        <f t="shared" si="17"/>
        <v>1773</v>
      </c>
      <c r="BW21" s="398">
        <f t="shared" si="18"/>
        <v>1495</v>
      </c>
      <c r="BX21" s="398">
        <f t="shared" si="19"/>
        <v>1219</v>
      </c>
      <c r="BY21" s="398">
        <f t="shared" si="20"/>
        <v>1016</v>
      </c>
      <c r="BZ21" s="398">
        <f t="shared" si="21"/>
        <v>1000</v>
      </c>
      <c r="CA21" s="398">
        <f t="shared" si="22"/>
        <v>1143</v>
      </c>
      <c r="CB21" s="398">
        <f t="shared" si="23"/>
        <v>1507</v>
      </c>
      <c r="CC21" s="398">
        <f t="shared" si="24"/>
        <v>2444</v>
      </c>
      <c r="CD21" s="259"/>
    </row>
    <row r="22" spans="1:82" x14ac:dyDescent="0.25">
      <c r="A22" s="113">
        <v>19</v>
      </c>
      <c r="B22" s="176"/>
      <c r="C22" s="259">
        <f>IFERROR(INDEX($BD$7:$BO$40,MATCH(Ajustes!$E$4:$E$323,$BC$7:$BC$40,0),$C$2:$N$2),1)</f>
        <v>1</v>
      </c>
      <c r="D22" s="259">
        <f>IFERROR(INDEX($BD$7:$BO$40,MATCH(Ajustes!$E$4:$E$323,$BC$7:$BC$40,0),$C$2:$N$2),1)</f>
        <v>1</v>
      </c>
      <c r="E22" s="259">
        <f>IFERROR(INDEX($BD$7:$BO$40,MATCH(Ajustes!$E$4:$E$323,$BC$7:$BC$40,0),$C$2:$N$2),1)</f>
        <v>1</v>
      </c>
      <c r="F22" s="259">
        <f>IFERROR(INDEX($BD$7:$BO$40,MATCH(Ajustes!$E$4:$E$323,$BC$7:$BC$40,0),$C$2:$N$2),1)</f>
        <v>1</v>
      </c>
      <c r="G22" s="259">
        <f>IFERROR(INDEX($BD$7:$BO$40,MATCH(Ajustes!$E$4:$E$323,$BC$7:$BC$40,0),$C$2:$N$2),1)</f>
        <v>1</v>
      </c>
      <c r="H22" s="259">
        <f>IFERROR(INDEX($BD$7:$BO$40,MATCH(Ajustes!$E$4:$E$323,$BC$7:$BC$40,0),$C$2:$N$2),1)</f>
        <v>1</v>
      </c>
      <c r="I22" s="259">
        <f>IFERROR(INDEX($BD$7:$BO$40,MATCH(Ajustes!$E$4:$E$323,$BC$7:$BC$40,0),$C$2:$N$2),1)</f>
        <v>1</v>
      </c>
      <c r="J22" s="259">
        <f>IFERROR(INDEX($BD$7:$BO$40,MATCH(Ajustes!$E$4:$E$323,$BC$7:$BC$40,0),$C$2:$N$2),1)</f>
        <v>1</v>
      </c>
      <c r="K22" s="259">
        <f>IFERROR(INDEX($BD$7:$BO$40,MATCH(Ajustes!$E$4:$E$323,$BC$7:$BC$40,0),$C$2:$N$2),1)</f>
        <v>1</v>
      </c>
      <c r="L22" s="259">
        <f>IFERROR(INDEX($BD$7:$BO$40,MATCH(Ajustes!$E$4:$E$323,$BC$7:$BC$40,0),$C$2:$N$2),1)</f>
        <v>1</v>
      </c>
      <c r="M22" s="259">
        <f>IFERROR(INDEX($BD$7:$BO$40,MATCH(Ajustes!$E$4:$E$323,$BC$7:$BC$40,0),$C$2:$N$2),1)</f>
        <v>1</v>
      </c>
      <c r="N22" s="259">
        <f>IFERROR(INDEX($BD$7:$BO$40,MATCH(Ajustes!$E$4:$E$323,$BC$7:$BC$40,0),$C$2:$N$2),1)</f>
        <v>1</v>
      </c>
      <c r="O22">
        <f>C22*Ajustes!AM22</f>
        <v>0</v>
      </c>
      <c r="P22">
        <f>D22*Ajustes!AN22</f>
        <v>0</v>
      </c>
      <c r="Q22">
        <f>E22*Ajustes!AO22</f>
        <v>0</v>
      </c>
      <c r="R22">
        <f>F22*Ajustes!AP22</f>
        <v>0</v>
      </c>
      <c r="S22">
        <f>G22*Ajustes!AQ22</f>
        <v>0</v>
      </c>
      <c r="T22">
        <f>H22*Ajustes!AR22</f>
        <v>0</v>
      </c>
      <c r="U22">
        <f>I22*Ajustes!AS22</f>
        <v>0</v>
      </c>
      <c r="V22">
        <f>J22*Ajustes!AT22</f>
        <v>0</v>
      </c>
      <c r="W22">
        <f>K22*Ajustes!AU22</f>
        <v>0</v>
      </c>
      <c r="X22">
        <f>L22*Ajustes!AV22</f>
        <v>0</v>
      </c>
      <c r="Y22">
        <f>M22*Ajustes!AW22</f>
        <v>0</v>
      </c>
      <c r="Z22">
        <f>N22*Ajustes!AX22</f>
        <v>0</v>
      </c>
      <c r="AA22" s="259">
        <f>IF(AND(NOT(_incrementaisPassadas),
      OR(
       AND(_semanaAtual&gt;Prevs!D$6,_tipo="Semanal"),
       AND(_mes&gt;AA$2,_tipo="Mensal")
      )), 0,IF(Ajustes!$G22&gt;0,INDEX($AA$4:$AL$323,Ajustes!$G22,O$2),0)+IF(Ajustes!$H22&gt;0,INDEX($AA$4:$AL$323,Ajustes!$H22,O$2),0)+IF(Ajustes!$I22&gt;0,INDEX($AA$4:$AL$323,Ajustes!$I22,O$2),0)+IF(Ajustes!$J22&gt;0,INDEX($AA$4:$AL$323,Ajustes!$J22,O$2),0)+IF(Ajustes!$K22&gt;0,INDEX($AA$4:$AL$323,Ajustes!$K22,O$2),0)+IF(Ajustes!$L22&gt;0,INDEX($AA$4:$AL$323,Ajustes!$L22,O$2),0))+O22</f>
        <v>0</v>
      </c>
      <c r="AB22" s="259">
        <f>IF(AND(NOT(_incrementaisPassadas),
      OR(
       AND(_semanaAtual&gt;Prevs!E$6,_tipo="Semanal"),
       AND(_mes&gt;AB$2,_tipo="Mensal")
      )), 0,IF(Ajustes!$G22&gt;0,INDEX($AA$4:$AL$323,Ajustes!$G22,P$2),0)+IF(Ajustes!$H22&gt;0,INDEX($AA$4:$AL$323,Ajustes!$H22,P$2),0)+IF(Ajustes!$I22&gt;0,INDEX($AA$4:$AL$323,Ajustes!$I22,P$2),0)+IF(Ajustes!$J22&gt;0,INDEX($AA$4:$AL$323,Ajustes!$J22,P$2),0)+IF(Ajustes!$K22&gt;0,INDEX($AA$4:$AL$323,Ajustes!$K22,P$2),0)+IF(Ajustes!$L22&gt;0,INDEX($AA$4:$AL$323,Ajustes!$L22,P$2),0))+P22</f>
        <v>0</v>
      </c>
      <c r="AC22" s="259">
        <f>IF(AND(NOT(_incrementaisPassadas),
      OR(
       AND(_semanaAtual&gt;Prevs!F$6,_tipo="Semanal"),
       AND(_mes&gt;AC$2,_tipo="Mensal")
      )), 0,IF(Ajustes!$G22&gt;0,INDEX($AA$4:$AL$323,Ajustes!$G22,Q$2),0)+IF(Ajustes!$H22&gt;0,INDEX($AA$4:$AL$323,Ajustes!$H22,Q$2),0)+IF(Ajustes!$I22&gt;0,INDEX($AA$4:$AL$323,Ajustes!$I22,Q$2),0)+IF(Ajustes!$J22&gt;0,INDEX($AA$4:$AL$323,Ajustes!$J22,Q$2),0)+IF(Ajustes!$K22&gt;0,INDEX($AA$4:$AL$323,Ajustes!$K22,Q$2),0)+IF(Ajustes!$L22&gt;0,INDEX($AA$4:$AL$323,Ajustes!$L22,Q$2),0))+Q22</f>
        <v>0</v>
      </c>
      <c r="AD22" s="259">
        <f>IF(AND(NOT(_incrementaisPassadas),
      OR(
       AND(_semanaAtual&gt;Prevs!G$6,_tipo="Semanal"),
       AND(_mes&gt;AD$2,_tipo="Mensal")
      )), 0,IF(Ajustes!$G22&gt;0,INDEX($AA$4:$AL$323,Ajustes!$G22,R$2),0)+IF(Ajustes!$H22&gt;0,INDEX($AA$4:$AL$323,Ajustes!$H22,R$2),0)+IF(Ajustes!$I22&gt;0,INDEX($AA$4:$AL$323,Ajustes!$I22,R$2),0)+IF(Ajustes!$J22&gt;0,INDEX($AA$4:$AL$323,Ajustes!$J22,R$2),0)+IF(Ajustes!$K22&gt;0,INDEX($AA$4:$AL$323,Ajustes!$K22,R$2),0)+IF(Ajustes!$L22&gt;0,INDEX($AA$4:$AL$323,Ajustes!$L22,R$2),0))+R22</f>
        <v>0</v>
      </c>
      <c r="AE22" s="259">
        <f>IF(AND(NOT(_incrementaisPassadas),
      OR(
       AND(_semanaAtual&gt;Prevs!H$6,_tipo="Semanal"),
       AND(_mes&gt;AE$2,_tipo="Mensal")
      )), 0,IF(Ajustes!$G22&gt;0,INDEX($AA$4:$AL$323,Ajustes!$G22,S$2),0)+IF(Ajustes!$H22&gt;0,INDEX($AA$4:$AL$323,Ajustes!$H22,S$2),0)+IF(Ajustes!$I22&gt;0,INDEX($AA$4:$AL$323,Ajustes!$I22,S$2),0)+IF(Ajustes!$J22&gt;0,INDEX($AA$4:$AL$323,Ajustes!$J22,S$2),0)+IF(Ajustes!$K22&gt;0,INDEX($AA$4:$AL$323,Ajustes!$K22,S$2),0)+IF(Ajustes!$L22&gt;0,INDEX($AA$4:$AL$323,Ajustes!$L22,S$2),0))+S22</f>
        <v>0</v>
      </c>
      <c r="AF22" s="259">
        <f>IF(AND(NOT(_incrementaisPassadas),
      OR(
       AND(_semanaAtual&gt;Prevs!I$6,_tipo="Semanal"),
       AND(_mes&gt;AF$2,_tipo="Mensal")
      )), 0,IF(Ajustes!$G22&gt;0,INDEX($AA$4:$AL$323,Ajustes!$G22,T$2),0)+IF(Ajustes!$H22&gt;0,INDEX($AA$4:$AL$323,Ajustes!$H22,T$2),0)+IF(Ajustes!$I22&gt;0,INDEX($AA$4:$AL$323,Ajustes!$I22,T$2),0)+IF(Ajustes!$J22&gt;0,INDEX($AA$4:$AL$323,Ajustes!$J22,T$2),0)+IF(Ajustes!$K22&gt;0,INDEX($AA$4:$AL$323,Ajustes!$K22,T$2),0)+IF(Ajustes!$L22&gt;0,INDEX($AA$4:$AL$323,Ajustes!$L22,T$2),0))+T22</f>
        <v>0</v>
      </c>
      <c r="AG22" s="259">
        <f>IF(AND(NOT(_incrementaisPassadas),
      OR(
       AND(_semanaAtual&gt;Prevs!J$6,_tipo="Semanal"),
       AND(_mes&gt;AG$2,_tipo="Mensal")
      )), 0,IF(Ajustes!$G22&gt;0,INDEX($AA$4:$AL$323,Ajustes!$G22,U$2),0)+IF(Ajustes!$H22&gt;0,INDEX($AA$4:$AL$323,Ajustes!$H22,U$2),0)+IF(Ajustes!$I22&gt;0,INDEX($AA$4:$AL$323,Ajustes!$I22,U$2),0)+IF(Ajustes!$J22&gt;0,INDEX($AA$4:$AL$323,Ajustes!$J22,U$2),0)+IF(Ajustes!$K22&gt;0,INDEX($AA$4:$AL$323,Ajustes!$K22,U$2),0)+IF(Ajustes!$L22&gt;0,INDEX($AA$4:$AL$323,Ajustes!$L22,U$2),0))+U22</f>
        <v>0</v>
      </c>
      <c r="AH22" s="259">
        <f>IF(AND(NOT(_incrementaisPassadas),
      OR(
       AND(_semanaAtual&gt;Prevs!K$6,_tipo="Semanal"),
       AND(_mes&gt;AH$2,_tipo="Mensal")
      )), 0,IF(Ajustes!$G22&gt;0,INDEX($AA$4:$AL$323,Ajustes!$G22,V$2),0)+IF(Ajustes!$H22&gt;0,INDEX($AA$4:$AL$323,Ajustes!$H22,V$2),0)+IF(Ajustes!$I22&gt;0,INDEX($AA$4:$AL$323,Ajustes!$I22,V$2),0)+IF(Ajustes!$J22&gt;0,INDEX($AA$4:$AL$323,Ajustes!$J22,V$2),0)+IF(Ajustes!$K22&gt;0,INDEX($AA$4:$AL$323,Ajustes!$K22,V$2),0)+IF(Ajustes!$L22&gt;0,INDEX($AA$4:$AL$323,Ajustes!$L22,V$2),0))+V22</f>
        <v>0</v>
      </c>
      <c r="AI22" s="259">
        <f>IF(AND(NOT(_incrementaisPassadas),
      OR(
       AND(_semanaAtual&gt;Prevs!L$6,_tipo="Semanal"),
       AND(_mes&gt;AI$2,_tipo="Mensal")
      )), 0,IF(Ajustes!$G22&gt;0,INDEX($AA$4:$AL$323,Ajustes!$G22,W$2),0)+IF(Ajustes!$H22&gt;0,INDEX($AA$4:$AL$323,Ajustes!$H22,W$2),0)+IF(Ajustes!$I22&gt;0,INDEX($AA$4:$AL$323,Ajustes!$I22,W$2),0)+IF(Ajustes!$J22&gt;0,INDEX($AA$4:$AL$323,Ajustes!$J22,W$2),0)+IF(Ajustes!$K22&gt;0,INDEX($AA$4:$AL$323,Ajustes!$K22,W$2),0)+IF(Ajustes!$L22&gt;0,INDEX($AA$4:$AL$323,Ajustes!$L22,W$2),0))+W22</f>
        <v>0</v>
      </c>
      <c r="AJ22" s="259">
        <f>IF(AND(NOT(_incrementaisPassadas),
      OR(
       AND(_semanaAtual&gt;Prevs!M$6,_tipo="Semanal"),
       AND(_mes&gt;AJ$2,_tipo="Mensal")
      )), 0,IF(Ajustes!$G22&gt;0,INDEX($AA$4:$AL$323,Ajustes!$G22,X$2),0)+IF(Ajustes!$H22&gt;0,INDEX($AA$4:$AL$323,Ajustes!$H22,X$2),0)+IF(Ajustes!$I22&gt;0,INDEX($AA$4:$AL$323,Ajustes!$I22,X$2),0)+IF(Ajustes!$J22&gt;0,INDEX($AA$4:$AL$323,Ajustes!$J22,X$2),0)+IF(Ajustes!$K22&gt;0,INDEX($AA$4:$AL$323,Ajustes!$K22,X$2),0)+IF(Ajustes!$L22&gt;0,INDEX($AA$4:$AL$323,Ajustes!$L22,X$2),0))+X22</f>
        <v>0</v>
      </c>
      <c r="AK22" s="259">
        <f>IF(AND(NOT(_incrementaisPassadas),
      OR(
       AND(_semanaAtual&gt;Prevs!N$6,_tipo="Semanal"),
       AND(_mes&gt;AK$2,_tipo="Mensal")
      )), 0,IF(Ajustes!$G22&gt;0,INDEX($AA$4:$AL$323,Ajustes!$G22,Y$2),0)+IF(Ajustes!$H22&gt;0,INDEX($AA$4:$AL$323,Ajustes!$H22,Y$2),0)+IF(Ajustes!$I22&gt;0,INDEX($AA$4:$AL$323,Ajustes!$I22,Y$2),0)+IF(Ajustes!$J22&gt;0,INDEX($AA$4:$AL$323,Ajustes!$J22,Y$2),0)+IF(Ajustes!$K22&gt;0,INDEX($AA$4:$AL$323,Ajustes!$K22,Y$2),0)+IF(Ajustes!$L22&gt;0,INDEX($AA$4:$AL$323,Ajustes!$L22,Y$2),0))+Y22</f>
        <v>0</v>
      </c>
      <c r="AL22" s="259">
        <f>IF(AND(NOT(_incrementaisPassadas),
      OR(
       AND(_semanaAtual&gt;Prevs!O$6,_tipo="Semanal"),
       AND(_mes&gt;AL$2,_tipo="Mensal")
      )), 0,IF(Ajustes!$G22&gt;0,INDEX($AA$4:$AL$323,Ajustes!$G22,Z$2),0)+IF(Ajustes!$H22&gt;0,INDEX($AA$4:$AL$323,Ajustes!$H22,Z$2),0)+IF(Ajustes!$I22&gt;0,INDEX($AA$4:$AL$323,Ajustes!$I22,Z$2),0)+IF(Ajustes!$J22&gt;0,INDEX($AA$4:$AL$323,Ajustes!$J22,Z$2),0)+IF(Ajustes!$K22&gt;0,INDEX($AA$4:$AL$323,Ajustes!$K22,Z$2),0)+IF(Ajustes!$L22&gt;0,INDEX($AA$4:$AL$323,Ajustes!$L22,Z$2),0))+Z22</f>
        <v>0</v>
      </c>
      <c r="AM22" s="113">
        <f t="shared" si="25"/>
        <v>0</v>
      </c>
      <c r="AN22" s="113">
        <f t="shared" si="27"/>
        <v>0</v>
      </c>
      <c r="AO22" s="113">
        <f t="shared" si="27"/>
        <v>0</v>
      </c>
      <c r="AP22" s="113">
        <f t="shared" si="27"/>
        <v>0</v>
      </c>
      <c r="AQ22" s="113">
        <f t="shared" si="27"/>
        <v>0</v>
      </c>
      <c r="AR22" s="113">
        <f t="shared" si="27"/>
        <v>0</v>
      </c>
      <c r="AS22" s="113">
        <f t="shared" si="27"/>
        <v>0</v>
      </c>
      <c r="AT22" s="113">
        <f t="shared" si="27"/>
        <v>0</v>
      </c>
      <c r="AU22" s="113">
        <f t="shared" si="27"/>
        <v>0</v>
      </c>
      <c r="AV22" s="113">
        <f t="shared" si="27"/>
        <v>0</v>
      </c>
      <c r="AW22" s="113">
        <f t="shared" si="27"/>
        <v>0</v>
      </c>
      <c r="AX22" s="113">
        <f t="shared" si="27"/>
        <v>0</v>
      </c>
      <c r="AY22" s="259"/>
      <c r="AZ22" s="405">
        <f t="shared" si="26"/>
        <v>34</v>
      </c>
      <c r="BA22" s="416" t="s">
        <v>26</v>
      </c>
      <c r="BB22">
        <f>ROW()</f>
        <v>22</v>
      </c>
      <c r="BC22" s="223" t="s">
        <v>26</v>
      </c>
      <c r="BD22" s="115">
        <v>1</v>
      </c>
      <c r="BE22" s="115">
        <v>1</v>
      </c>
      <c r="BF22" s="115">
        <v>1</v>
      </c>
      <c r="BG22" s="115">
        <v>1</v>
      </c>
      <c r="BH22" s="115">
        <v>1</v>
      </c>
      <c r="BI22" s="115">
        <v>1</v>
      </c>
      <c r="BJ22" s="115">
        <v>1</v>
      </c>
      <c r="BK22" s="115">
        <v>1</v>
      </c>
      <c r="BL22" s="115">
        <v>1</v>
      </c>
      <c r="BM22" s="115">
        <v>1</v>
      </c>
      <c r="BN22" s="115">
        <v>1</v>
      </c>
      <c r="BO22" s="224">
        <v>1</v>
      </c>
      <c r="BQ22" s="259" t="e">
        <f t="shared" si="12"/>
        <v>#N/A</v>
      </c>
      <c r="BR22" s="398">
        <f t="shared" si="13"/>
        <v>0</v>
      </c>
      <c r="BS22" s="398">
        <f t="shared" si="14"/>
        <v>0</v>
      </c>
      <c r="BT22" s="398">
        <f t="shared" si="15"/>
        <v>0</v>
      </c>
      <c r="BU22" s="398">
        <f t="shared" si="16"/>
        <v>0</v>
      </c>
      <c r="BV22" s="398">
        <f t="shared" si="17"/>
        <v>0</v>
      </c>
      <c r="BW22" s="398">
        <f t="shared" si="18"/>
        <v>0</v>
      </c>
      <c r="BX22" s="398">
        <f t="shared" si="19"/>
        <v>0</v>
      </c>
      <c r="BY22" s="398">
        <f t="shared" si="20"/>
        <v>0</v>
      </c>
      <c r="BZ22" s="398">
        <f t="shared" si="21"/>
        <v>0</v>
      </c>
      <c r="CA22" s="398">
        <f t="shared" si="22"/>
        <v>0</v>
      </c>
      <c r="CB22" s="398">
        <f t="shared" si="23"/>
        <v>0</v>
      </c>
      <c r="CC22" s="398">
        <f t="shared" si="24"/>
        <v>0</v>
      </c>
      <c r="CD22" s="259"/>
    </row>
    <row r="23" spans="1:82" x14ac:dyDescent="0.25">
      <c r="A23" s="113">
        <v>20</v>
      </c>
      <c r="B23" s="176" t="s">
        <v>545</v>
      </c>
      <c r="C23" s="259">
        <f>IFERROR(INDEX($BD$7:$BO$40,MATCH(Ajustes!$E$4:$E$323,$BC$7:$BC$40,0),$C$2:$N$2),1)</f>
        <v>1</v>
      </c>
      <c r="D23" s="259">
        <f>IFERROR(INDEX($BD$7:$BO$40,MATCH(Ajustes!$E$4:$E$323,$BC$7:$BC$40,0),$C$2:$N$2),1)</f>
        <v>1</v>
      </c>
      <c r="E23" s="259">
        <f>IFERROR(INDEX($BD$7:$BO$40,MATCH(Ajustes!$E$4:$E$323,$BC$7:$BC$40,0),$C$2:$N$2),1)</f>
        <v>1</v>
      </c>
      <c r="F23" s="259">
        <f>IFERROR(INDEX($BD$7:$BO$40,MATCH(Ajustes!$E$4:$E$323,$BC$7:$BC$40,0),$C$2:$N$2),1)</f>
        <v>1</v>
      </c>
      <c r="G23" s="259">
        <f>IFERROR(INDEX($BD$7:$BO$40,MATCH(Ajustes!$E$4:$E$323,$BC$7:$BC$40,0),$C$2:$N$2),1)</f>
        <v>1</v>
      </c>
      <c r="H23" s="259">
        <f>IFERROR(INDEX($BD$7:$BO$40,MATCH(Ajustes!$E$4:$E$323,$BC$7:$BC$40,0),$C$2:$N$2),1)</f>
        <v>1</v>
      </c>
      <c r="I23" s="259">
        <f>IFERROR(INDEX($BD$7:$BO$40,MATCH(Ajustes!$E$4:$E$323,$BC$7:$BC$40,0),$C$2:$N$2),1)</f>
        <v>1</v>
      </c>
      <c r="J23" s="259">
        <f>IFERROR(INDEX($BD$7:$BO$40,MATCH(Ajustes!$E$4:$E$323,$BC$7:$BC$40,0),$C$2:$N$2),1)</f>
        <v>1</v>
      </c>
      <c r="K23" s="259">
        <f>IFERROR(INDEX($BD$7:$BO$40,MATCH(Ajustes!$E$4:$E$323,$BC$7:$BC$40,0),$C$2:$N$2),1)</f>
        <v>1</v>
      </c>
      <c r="L23" s="259">
        <f>IFERROR(INDEX($BD$7:$BO$40,MATCH(Ajustes!$E$4:$E$323,$BC$7:$BC$40,0),$C$2:$N$2),1)</f>
        <v>1</v>
      </c>
      <c r="M23" s="259">
        <f>IFERROR(INDEX($BD$7:$BO$40,MATCH(Ajustes!$E$4:$E$323,$BC$7:$BC$40,0),$C$2:$N$2),1)</f>
        <v>1</v>
      </c>
      <c r="N23" s="259">
        <f>IFERROR(INDEX($BD$7:$BO$40,MATCH(Ajustes!$E$4:$E$323,$BC$7:$BC$40,0),$C$2:$N$2),1)</f>
        <v>1</v>
      </c>
      <c r="O23">
        <f>C23*Ajustes!AM23</f>
        <v>326</v>
      </c>
      <c r="P23">
        <f>D23*Ajustes!AN23</f>
        <v>326</v>
      </c>
      <c r="Q23">
        <f>E23*Ajustes!AO23</f>
        <v>296</v>
      </c>
      <c r="R23">
        <f>F23*Ajustes!AP23</f>
        <v>213</v>
      </c>
      <c r="S23">
        <f>G23*Ajustes!AQ23</f>
        <v>135</v>
      </c>
      <c r="T23">
        <f>H23*Ajustes!AR23</f>
        <v>103</v>
      </c>
      <c r="U23">
        <f>I23*Ajustes!AS23</f>
        <v>81</v>
      </c>
      <c r="V23">
        <f>J23*Ajustes!AT23</f>
        <v>64</v>
      </c>
      <c r="W23">
        <f>K23*Ajustes!AU23</f>
        <v>56</v>
      </c>
      <c r="X23">
        <f>L23*Ajustes!AV23</f>
        <v>68</v>
      </c>
      <c r="Y23">
        <f>M23*Ajustes!AW23</f>
        <v>120</v>
      </c>
      <c r="Z23">
        <f>N23*Ajustes!AX23</f>
        <v>233</v>
      </c>
      <c r="AA23" s="259">
        <f>IF(AND(NOT(_incrementaisPassadas),
      OR(
       AND(_semanaAtual&gt;Prevs!D$6,_tipo="Semanal"),
       AND(_mes&gt;AA$2,_tipo="Mensal")
      )), 0,IF(Ajustes!$G23&gt;0,INDEX($AA$4:$AL$323,Ajustes!$G23,O$2),0)+IF(Ajustes!$H23&gt;0,INDEX($AA$4:$AL$323,Ajustes!$H23,O$2),0)+IF(Ajustes!$I23&gt;0,INDEX($AA$4:$AL$323,Ajustes!$I23,O$2),0)+IF(Ajustes!$J23&gt;0,INDEX($AA$4:$AL$323,Ajustes!$J23,O$2),0)+IF(Ajustes!$K23&gt;0,INDEX($AA$4:$AL$323,Ajustes!$K23,O$2),0)+IF(Ajustes!$L23&gt;0,INDEX($AA$4:$AL$323,Ajustes!$L23,O$2),0))+O23</f>
        <v>326</v>
      </c>
      <c r="AB23" s="259">
        <f>IF(AND(NOT(_incrementaisPassadas),
      OR(
       AND(_semanaAtual&gt;Prevs!E$6,_tipo="Semanal"),
       AND(_mes&gt;AB$2,_tipo="Mensal")
      )), 0,IF(Ajustes!$G23&gt;0,INDEX($AA$4:$AL$323,Ajustes!$G23,P$2),0)+IF(Ajustes!$H23&gt;0,INDEX($AA$4:$AL$323,Ajustes!$H23,P$2),0)+IF(Ajustes!$I23&gt;0,INDEX($AA$4:$AL$323,Ajustes!$I23,P$2),0)+IF(Ajustes!$J23&gt;0,INDEX($AA$4:$AL$323,Ajustes!$J23,P$2),0)+IF(Ajustes!$K23&gt;0,INDEX($AA$4:$AL$323,Ajustes!$K23,P$2),0)+IF(Ajustes!$L23&gt;0,INDEX($AA$4:$AL$323,Ajustes!$L23,P$2),0))+P23</f>
        <v>326</v>
      </c>
      <c r="AC23" s="259">
        <f>IF(AND(NOT(_incrementaisPassadas),
      OR(
       AND(_semanaAtual&gt;Prevs!F$6,_tipo="Semanal"),
       AND(_mes&gt;AC$2,_tipo="Mensal")
      )), 0,IF(Ajustes!$G23&gt;0,INDEX($AA$4:$AL$323,Ajustes!$G23,Q$2),0)+IF(Ajustes!$H23&gt;0,INDEX($AA$4:$AL$323,Ajustes!$H23,Q$2),0)+IF(Ajustes!$I23&gt;0,INDEX($AA$4:$AL$323,Ajustes!$I23,Q$2),0)+IF(Ajustes!$J23&gt;0,INDEX($AA$4:$AL$323,Ajustes!$J23,Q$2),0)+IF(Ajustes!$K23&gt;0,INDEX($AA$4:$AL$323,Ajustes!$K23,Q$2),0)+IF(Ajustes!$L23&gt;0,INDEX($AA$4:$AL$323,Ajustes!$L23,Q$2),0))+Q23</f>
        <v>296</v>
      </c>
      <c r="AD23" s="259">
        <f>IF(AND(NOT(_incrementaisPassadas),
      OR(
       AND(_semanaAtual&gt;Prevs!G$6,_tipo="Semanal"),
       AND(_mes&gt;AD$2,_tipo="Mensal")
      )), 0,IF(Ajustes!$G23&gt;0,INDEX($AA$4:$AL$323,Ajustes!$G23,R$2),0)+IF(Ajustes!$H23&gt;0,INDEX($AA$4:$AL$323,Ajustes!$H23,R$2),0)+IF(Ajustes!$I23&gt;0,INDEX($AA$4:$AL$323,Ajustes!$I23,R$2),0)+IF(Ajustes!$J23&gt;0,INDEX($AA$4:$AL$323,Ajustes!$J23,R$2),0)+IF(Ajustes!$K23&gt;0,INDEX($AA$4:$AL$323,Ajustes!$K23,R$2),0)+IF(Ajustes!$L23&gt;0,INDEX($AA$4:$AL$323,Ajustes!$L23,R$2),0))+R23</f>
        <v>213</v>
      </c>
      <c r="AE23" s="259">
        <f>IF(AND(NOT(_incrementaisPassadas),
      OR(
       AND(_semanaAtual&gt;Prevs!H$6,_tipo="Semanal"),
       AND(_mes&gt;AE$2,_tipo="Mensal")
      )), 0,IF(Ajustes!$G23&gt;0,INDEX($AA$4:$AL$323,Ajustes!$G23,S$2),0)+IF(Ajustes!$H23&gt;0,INDEX($AA$4:$AL$323,Ajustes!$H23,S$2),0)+IF(Ajustes!$I23&gt;0,INDEX($AA$4:$AL$323,Ajustes!$I23,S$2),0)+IF(Ajustes!$J23&gt;0,INDEX($AA$4:$AL$323,Ajustes!$J23,S$2),0)+IF(Ajustes!$K23&gt;0,INDEX($AA$4:$AL$323,Ajustes!$K23,S$2),0)+IF(Ajustes!$L23&gt;0,INDEX($AA$4:$AL$323,Ajustes!$L23,S$2),0))+S23</f>
        <v>135</v>
      </c>
      <c r="AF23" s="259">
        <f>IF(AND(NOT(_incrementaisPassadas),
      OR(
       AND(_semanaAtual&gt;Prevs!I$6,_tipo="Semanal"),
       AND(_mes&gt;AF$2,_tipo="Mensal")
      )), 0,IF(Ajustes!$G23&gt;0,INDEX($AA$4:$AL$323,Ajustes!$G23,T$2),0)+IF(Ajustes!$H23&gt;0,INDEX($AA$4:$AL$323,Ajustes!$H23,T$2),0)+IF(Ajustes!$I23&gt;0,INDEX($AA$4:$AL$323,Ajustes!$I23,T$2),0)+IF(Ajustes!$J23&gt;0,INDEX($AA$4:$AL$323,Ajustes!$J23,T$2),0)+IF(Ajustes!$K23&gt;0,INDEX($AA$4:$AL$323,Ajustes!$K23,T$2),0)+IF(Ajustes!$L23&gt;0,INDEX($AA$4:$AL$323,Ajustes!$L23,T$2),0))+T23</f>
        <v>103</v>
      </c>
      <c r="AG23" s="259">
        <f>IF(AND(NOT(_incrementaisPassadas),
      OR(
       AND(_semanaAtual&gt;Prevs!J$6,_tipo="Semanal"),
       AND(_mes&gt;AG$2,_tipo="Mensal")
      )), 0,IF(Ajustes!$G23&gt;0,INDEX($AA$4:$AL$323,Ajustes!$G23,U$2),0)+IF(Ajustes!$H23&gt;0,INDEX($AA$4:$AL$323,Ajustes!$H23,U$2),0)+IF(Ajustes!$I23&gt;0,INDEX($AA$4:$AL$323,Ajustes!$I23,U$2),0)+IF(Ajustes!$J23&gt;0,INDEX($AA$4:$AL$323,Ajustes!$J23,U$2),0)+IF(Ajustes!$K23&gt;0,INDEX($AA$4:$AL$323,Ajustes!$K23,U$2),0)+IF(Ajustes!$L23&gt;0,INDEX($AA$4:$AL$323,Ajustes!$L23,U$2),0))+U23</f>
        <v>81</v>
      </c>
      <c r="AH23" s="259">
        <f>IF(AND(NOT(_incrementaisPassadas),
      OR(
       AND(_semanaAtual&gt;Prevs!K$6,_tipo="Semanal"),
       AND(_mes&gt;AH$2,_tipo="Mensal")
      )), 0,IF(Ajustes!$G23&gt;0,INDEX($AA$4:$AL$323,Ajustes!$G23,V$2),0)+IF(Ajustes!$H23&gt;0,INDEX($AA$4:$AL$323,Ajustes!$H23,V$2),0)+IF(Ajustes!$I23&gt;0,INDEX($AA$4:$AL$323,Ajustes!$I23,V$2),0)+IF(Ajustes!$J23&gt;0,INDEX($AA$4:$AL$323,Ajustes!$J23,V$2),0)+IF(Ajustes!$K23&gt;0,INDEX($AA$4:$AL$323,Ajustes!$K23,V$2),0)+IF(Ajustes!$L23&gt;0,INDEX($AA$4:$AL$323,Ajustes!$L23,V$2),0))+V23</f>
        <v>64</v>
      </c>
      <c r="AI23" s="259">
        <f>IF(AND(NOT(_incrementaisPassadas),
      OR(
       AND(_semanaAtual&gt;Prevs!L$6,_tipo="Semanal"),
       AND(_mes&gt;AI$2,_tipo="Mensal")
      )), 0,IF(Ajustes!$G23&gt;0,INDEX($AA$4:$AL$323,Ajustes!$G23,W$2),0)+IF(Ajustes!$H23&gt;0,INDEX($AA$4:$AL$323,Ajustes!$H23,W$2),0)+IF(Ajustes!$I23&gt;0,INDEX($AA$4:$AL$323,Ajustes!$I23,W$2),0)+IF(Ajustes!$J23&gt;0,INDEX($AA$4:$AL$323,Ajustes!$J23,W$2),0)+IF(Ajustes!$K23&gt;0,INDEX($AA$4:$AL$323,Ajustes!$K23,W$2),0)+IF(Ajustes!$L23&gt;0,INDEX($AA$4:$AL$323,Ajustes!$L23,W$2),0))+W23</f>
        <v>56</v>
      </c>
      <c r="AJ23" s="259">
        <f>IF(AND(NOT(_incrementaisPassadas),
      OR(
       AND(_semanaAtual&gt;Prevs!M$6,_tipo="Semanal"),
       AND(_mes&gt;AJ$2,_tipo="Mensal")
      )), 0,IF(Ajustes!$G23&gt;0,INDEX($AA$4:$AL$323,Ajustes!$G23,X$2),0)+IF(Ajustes!$H23&gt;0,INDEX($AA$4:$AL$323,Ajustes!$H23,X$2),0)+IF(Ajustes!$I23&gt;0,INDEX($AA$4:$AL$323,Ajustes!$I23,X$2),0)+IF(Ajustes!$J23&gt;0,INDEX($AA$4:$AL$323,Ajustes!$J23,X$2),0)+IF(Ajustes!$K23&gt;0,INDEX($AA$4:$AL$323,Ajustes!$K23,X$2),0)+IF(Ajustes!$L23&gt;0,INDEX($AA$4:$AL$323,Ajustes!$L23,X$2),0))+X23</f>
        <v>68</v>
      </c>
      <c r="AK23" s="259">
        <f>IF(AND(NOT(_incrementaisPassadas),
      OR(
       AND(_semanaAtual&gt;Prevs!N$6,_tipo="Semanal"),
       AND(_mes&gt;AK$2,_tipo="Mensal")
      )), 0,IF(Ajustes!$G23&gt;0,INDEX($AA$4:$AL$323,Ajustes!$G23,Y$2),0)+IF(Ajustes!$H23&gt;0,INDEX($AA$4:$AL$323,Ajustes!$H23,Y$2),0)+IF(Ajustes!$I23&gt;0,INDEX($AA$4:$AL$323,Ajustes!$I23,Y$2),0)+IF(Ajustes!$J23&gt;0,INDEX($AA$4:$AL$323,Ajustes!$J23,Y$2),0)+IF(Ajustes!$K23&gt;0,INDEX($AA$4:$AL$323,Ajustes!$K23,Y$2),0)+IF(Ajustes!$L23&gt;0,INDEX($AA$4:$AL$323,Ajustes!$L23,Y$2),0))+Y23</f>
        <v>120</v>
      </c>
      <c r="AL23" s="259">
        <f>IF(AND(NOT(_incrementaisPassadas),
      OR(
       AND(_semanaAtual&gt;Prevs!O$6,_tipo="Semanal"),
       AND(_mes&gt;AL$2,_tipo="Mensal")
      )), 0,IF(Ajustes!$G23&gt;0,INDEX($AA$4:$AL$323,Ajustes!$G23,Z$2),0)+IF(Ajustes!$H23&gt;0,INDEX($AA$4:$AL$323,Ajustes!$H23,Z$2),0)+IF(Ajustes!$I23&gt;0,INDEX($AA$4:$AL$323,Ajustes!$I23,Z$2),0)+IF(Ajustes!$J23&gt;0,INDEX($AA$4:$AL$323,Ajustes!$J23,Z$2),0)+IF(Ajustes!$K23&gt;0,INDEX($AA$4:$AL$323,Ajustes!$K23,Z$2),0)+IF(Ajustes!$L23&gt;0,INDEX($AA$4:$AL$323,Ajustes!$L23,Z$2),0))+Z23</f>
        <v>233</v>
      </c>
      <c r="AM23" s="113">
        <f t="shared" si="25"/>
        <v>326</v>
      </c>
      <c r="AN23" s="113">
        <f t="shared" si="27"/>
        <v>326</v>
      </c>
      <c r="AO23" s="113">
        <f t="shared" si="27"/>
        <v>296</v>
      </c>
      <c r="AP23" s="113">
        <f t="shared" si="27"/>
        <v>213</v>
      </c>
      <c r="AQ23" s="113">
        <f t="shared" si="27"/>
        <v>135</v>
      </c>
      <c r="AR23" s="113">
        <f t="shared" si="27"/>
        <v>103</v>
      </c>
      <c r="AS23" s="113">
        <f t="shared" si="27"/>
        <v>81</v>
      </c>
      <c r="AT23" s="113">
        <f t="shared" si="27"/>
        <v>64</v>
      </c>
      <c r="AU23" s="113">
        <f t="shared" si="27"/>
        <v>56</v>
      </c>
      <c r="AV23" s="113">
        <f t="shared" si="27"/>
        <v>68</v>
      </c>
      <c r="AW23" s="113">
        <f t="shared" si="27"/>
        <v>120</v>
      </c>
      <c r="AX23" s="113">
        <f t="shared" si="27"/>
        <v>233</v>
      </c>
      <c r="AY23" s="259"/>
      <c r="AZ23" s="405">
        <f t="shared" si="26"/>
        <v>35</v>
      </c>
      <c r="BA23" s="269" t="s">
        <v>15</v>
      </c>
      <c r="BB23">
        <f>ROW()</f>
        <v>23</v>
      </c>
      <c r="BC23" s="223" t="s">
        <v>710</v>
      </c>
      <c r="BD23" s="115">
        <v>1</v>
      </c>
      <c r="BE23" s="115">
        <v>1</v>
      </c>
      <c r="BF23" s="115">
        <v>1</v>
      </c>
      <c r="BG23" s="115">
        <v>1</v>
      </c>
      <c r="BH23" s="115">
        <v>1</v>
      </c>
      <c r="BI23" s="115">
        <v>1</v>
      </c>
      <c r="BJ23" s="115">
        <v>1</v>
      </c>
      <c r="BK23" s="115">
        <v>1</v>
      </c>
      <c r="BL23" s="115">
        <v>1</v>
      </c>
      <c r="BM23" s="115">
        <v>1</v>
      </c>
      <c r="BN23" s="115">
        <v>1</v>
      </c>
      <c r="BO23" s="224">
        <v>1</v>
      </c>
      <c r="BQ23" s="259" t="e">
        <f t="shared" si="12"/>
        <v>#N/A</v>
      </c>
      <c r="BR23" s="398">
        <f t="shared" si="13"/>
        <v>326</v>
      </c>
      <c r="BS23" s="398">
        <f t="shared" si="14"/>
        <v>326</v>
      </c>
      <c r="BT23" s="398">
        <f t="shared" si="15"/>
        <v>296</v>
      </c>
      <c r="BU23" s="398">
        <f t="shared" si="16"/>
        <v>213</v>
      </c>
      <c r="BV23" s="398">
        <f t="shared" si="17"/>
        <v>135</v>
      </c>
      <c r="BW23" s="398">
        <f t="shared" si="18"/>
        <v>103</v>
      </c>
      <c r="BX23" s="398">
        <f t="shared" si="19"/>
        <v>81</v>
      </c>
      <c r="BY23" s="398">
        <f t="shared" si="20"/>
        <v>64</v>
      </c>
      <c r="BZ23" s="398">
        <f t="shared" si="21"/>
        <v>56</v>
      </c>
      <c r="CA23" s="398">
        <f t="shared" si="22"/>
        <v>68</v>
      </c>
      <c r="CB23" s="398">
        <f t="shared" si="23"/>
        <v>120</v>
      </c>
      <c r="CC23" s="398">
        <f t="shared" si="24"/>
        <v>233</v>
      </c>
      <c r="CD23" s="259"/>
    </row>
    <row r="24" spans="1:82" x14ac:dyDescent="0.25">
      <c r="A24" s="113">
        <v>21</v>
      </c>
      <c r="B24" s="176"/>
      <c r="C24" s="259">
        <f>IFERROR(INDEX($BD$7:$BO$40,MATCH(Ajustes!$E$4:$E$323,$BC$7:$BC$40,0),$C$2:$N$2),1)</f>
        <v>1</v>
      </c>
      <c r="D24" s="259">
        <f>IFERROR(INDEX($BD$7:$BO$40,MATCH(Ajustes!$E$4:$E$323,$BC$7:$BC$40,0),$C$2:$N$2),1)</f>
        <v>1</v>
      </c>
      <c r="E24" s="259">
        <f>IFERROR(INDEX($BD$7:$BO$40,MATCH(Ajustes!$E$4:$E$323,$BC$7:$BC$40,0),$C$2:$N$2),1)</f>
        <v>1</v>
      </c>
      <c r="F24" s="259">
        <f>IFERROR(INDEX($BD$7:$BO$40,MATCH(Ajustes!$E$4:$E$323,$BC$7:$BC$40,0),$C$2:$N$2),1)</f>
        <v>1</v>
      </c>
      <c r="G24" s="259">
        <f>IFERROR(INDEX($BD$7:$BO$40,MATCH(Ajustes!$E$4:$E$323,$BC$7:$BC$40,0),$C$2:$N$2),1)</f>
        <v>1</v>
      </c>
      <c r="H24" s="259">
        <f>IFERROR(INDEX($BD$7:$BO$40,MATCH(Ajustes!$E$4:$E$323,$BC$7:$BC$40,0),$C$2:$N$2),1)</f>
        <v>1</v>
      </c>
      <c r="I24" s="259">
        <f>IFERROR(INDEX($BD$7:$BO$40,MATCH(Ajustes!$E$4:$E$323,$BC$7:$BC$40,0),$C$2:$N$2),1)</f>
        <v>1</v>
      </c>
      <c r="J24" s="259">
        <f>IFERROR(INDEX($BD$7:$BO$40,MATCH(Ajustes!$E$4:$E$323,$BC$7:$BC$40,0),$C$2:$N$2),1)</f>
        <v>1</v>
      </c>
      <c r="K24" s="259">
        <f>IFERROR(INDEX($BD$7:$BO$40,MATCH(Ajustes!$E$4:$E$323,$BC$7:$BC$40,0),$C$2:$N$2),1)</f>
        <v>1</v>
      </c>
      <c r="L24" s="259">
        <f>IFERROR(INDEX($BD$7:$BO$40,MATCH(Ajustes!$E$4:$E$323,$BC$7:$BC$40,0),$C$2:$N$2),1)</f>
        <v>1</v>
      </c>
      <c r="M24" s="259">
        <f>IFERROR(INDEX($BD$7:$BO$40,MATCH(Ajustes!$E$4:$E$323,$BC$7:$BC$40,0),$C$2:$N$2),1)</f>
        <v>1</v>
      </c>
      <c r="N24" s="259">
        <f>IFERROR(INDEX($BD$7:$BO$40,MATCH(Ajustes!$E$4:$E$323,$BC$7:$BC$40,0),$C$2:$N$2),1)</f>
        <v>1</v>
      </c>
      <c r="O24">
        <f>C24*Ajustes!AM24</f>
        <v>0</v>
      </c>
      <c r="P24">
        <f>D24*Ajustes!AN24</f>
        <v>0</v>
      </c>
      <c r="Q24">
        <f>E24*Ajustes!AO24</f>
        <v>0</v>
      </c>
      <c r="R24">
        <f>F24*Ajustes!AP24</f>
        <v>0</v>
      </c>
      <c r="S24">
        <f>G24*Ajustes!AQ24</f>
        <v>0</v>
      </c>
      <c r="T24">
        <f>H24*Ajustes!AR24</f>
        <v>0</v>
      </c>
      <c r="U24">
        <f>I24*Ajustes!AS24</f>
        <v>0</v>
      </c>
      <c r="V24">
        <f>J24*Ajustes!AT24</f>
        <v>0</v>
      </c>
      <c r="W24">
        <f>K24*Ajustes!AU24</f>
        <v>0</v>
      </c>
      <c r="X24">
        <f>L24*Ajustes!AV24</f>
        <v>0</v>
      </c>
      <c r="Y24">
        <f>M24*Ajustes!AW24</f>
        <v>0</v>
      </c>
      <c r="Z24">
        <f>N24*Ajustes!AX24</f>
        <v>0</v>
      </c>
      <c r="AA24" s="259">
        <f>IF(AND(NOT(_incrementaisPassadas),
      OR(
       AND(_semanaAtual&gt;Prevs!D$6,_tipo="Semanal"),
       AND(_mes&gt;AA$2,_tipo="Mensal")
      )), 0,IF(Ajustes!$G24&gt;0,INDEX($AA$4:$AL$323,Ajustes!$G24,O$2),0)+IF(Ajustes!$H24&gt;0,INDEX($AA$4:$AL$323,Ajustes!$H24,O$2),0)+IF(Ajustes!$I24&gt;0,INDEX($AA$4:$AL$323,Ajustes!$I24,O$2),0)+IF(Ajustes!$J24&gt;0,INDEX($AA$4:$AL$323,Ajustes!$J24,O$2),0)+IF(Ajustes!$K24&gt;0,INDEX($AA$4:$AL$323,Ajustes!$K24,O$2),0)+IF(Ajustes!$L24&gt;0,INDEX($AA$4:$AL$323,Ajustes!$L24,O$2),0))+O24</f>
        <v>0</v>
      </c>
      <c r="AB24" s="259">
        <f>IF(AND(NOT(_incrementaisPassadas),
      OR(
       AND(_semanaAtual&gt;Prevs!E$6,_tipo="Semanal"),
       AND(_mes&gt;AB$2,_tipo="Mensal")
      )), 0,IF(Ajustes!$G24&gt;0,INDEX($AA$4:$AL$323,Ajustes!$G24,P$2),0)+IF(Ajustes!$H24&gt;0,INDEX($AA$4:$AL$323,Ajustes!$H24,P$2),0)+IF(Ajustes!$I24&gt;0,INDEX($AA$4:$AL$323,Ajustes!$I24,P$2),0)+IF(Ajustes!$J24&gt;0,INDEX($AA$4:$AL$323,Ajustes!$J24,P$2),0)+IF(Ajustes!$K24&gt;0,INDEX($AA$4:$AL$323,Ajustes!$K24,P$2),0)+IF(Ajustes!$L24&gt;0,INDEX($AA$4:$AL$323,Ajustes!$L24,P$2),0))+P24</f>
        <v>0</v>
      </c>
      <c r="AC24" s="259">
        <f>IF(AND(NOT(_incrementaisPassadas),
      OR(
       AND(_semanaAtual&gt;Prevs!F$6,_tipo="Semanal"),
       AND(_mes&gt;AC$2,_tipo="Mensal")
      )), 0,IF(Ajustes!$G24&gt;0,INDEX($AA$4:$AL$323,Ajustes!$G24,Q$2),0)+IF(Ajustes!$H24&gt;0,INDEX($AA$4:$AL$323,Ajustes!$H24,Q$2),0)+IF(Ajustes!$I24&gt;0,INDEX($AA$4:$AL$323,Ajustes!$I24,Q$2),0)+IF(Ajustes!$J24&gt;0,INDEX($AA$4:$AL$323,Ajustes!$J24,Q$2),0)+IF(Ajustes!$K24&gt;0,INDEX($AA$4:$AL$323,Ajustes!$K24,Q$2),0)+IF(Ajustes!$L24&gt;0,INDEX($AA$4:$AL$323,Ajustes!$L24,Q$2),0))+Q24</f>
        <v>0</v>
      </c>
      <c r="AD24" s="259">
        <f>IF(AND(NOT(_incrementaisPassadas),
      OR(
       AND(_semanaAtual&gt;Prevs!G$6,_tipo="Semanal"),
       AND(_mes&gt;AD$2,_tipo="Mensal")
      )), 0,IF(Ajustes!$G24&gt;0,INDEX($AA$4:$AL$323,Ajustes!$G24,R$2),0)+IF(Ajustes!$H24&gt;0,INDEX($AA$4:$AL$323,Ajustes!$H24,R$2),0)+IF(Ajustes!$I24&gt;0,INDEX($AA$4:$AL$323,Ajustes!$I24,R$2),0)+IF(Ajustes!$J24&gt;0,INDEX($AA$4:$AL$323,Ajustes!$J24,R$2),0)+IF(Ajustes!$K24&gt;0,INDEX($AA$4:$AL$323,Ajustes!$K24,R$2),0)+IF(Ajustes!$L24&gt;0,INDEX($AA$4:$AL$323,Ajustes!$L24,R$2),0))+R24</f>
        <v>0</v>
      </c>
      <c r="AE24" s="259">
        <f>IF(AND(NOT(_incrementaisPassadas),
      OR(
       AND(_semanaAtual&gt;Prevs!H$6,_tipo="Semanal"),
       AND(_mes&gt;AE$2,_tipo="Mensal")
      )), 0,IF(Ajustes!$G24&gt;0,INDEX($AA$4:$AL$323,Ajustes!$G24,S$2),0)+IF(Ajustes!$H24&gt;0,INDEX($AA$4:$AL$323,Ajustes!$H24,S$2),0)+IF(Ajustes!$I24&gt;0,INDEX($AA$4:$AL$323,Ajustes!$I24,S$2),0)+IF(Ajustes!$J24&gt;0,INDEX($AA$4:$AL$323,Ajustes!$J24,S$2),0)+IF(Ajustes!$K24&gt;0,INDEX($AA$4:$AL$323,Ajustes!$K24,S$2),0)+IF(Ajustes!$L24&gt;0,INDEX($AA$4:$AL$323,Ajustes!$L24,S$2),0))+S24</f>
        <v>0</v>
      </c>
      <c r="AF24" s="259">
        <f>IF(AND(NOT(_incrementaisPassadas),
      OR(
       AND(_semanaAtual&gt;Prevs!I$6,_tipo="Semanal"),
       AND(_mes&gt;AF$2,_tipo="Mensal")
      )), 0,IF(Ajustes!$G24&gt;0,INDEX($AA$4:$AL$323,Ajustes!$G24,T$2),0)+IF(Ajustes!$H24&gt;0,INDEX($AA$4:$AL$323,Ajustes!$H24,T$2),0)+IF(Ajustes!$I24&gt;0,INDEX($AA$4:$AL$323,Ajustes!$I24,T$2),0)+IF(Ajustes!$J24&gt;0,INDEX($AA$4:$AL$323,Ajustes!$J24,T$2),0)+IF(Ajustes!$K24&gt;0,INDEX($AA$4:$AL$323,Ajustes!$K24,T$2),0)+IF(Ajustes!$L24&gt;0,INDEX($AA$4:$AL$323,Ajustes!$L24,T$2),0))+T24</f>
        <v>0</v>
      </c>
      <c r="AG24" s="259">
        <f>IF(AND(NOT(_incrementaisPassadas),
      OR(
       AND(_semanaAtual&gt;Prevs!J$6,_tipo="Semanal"),
       AND(_mes&gt;AG$2,_tipo="Mensal")
      )), 0,IF(Ajustes!$G24&gt;0,INDEX($AA$4:$AL$323,Ajustes!$G24,U$2),0)+IF(Ajustes!$H24&gt;0,INDEX($AA$4:$AL$323,Ajustes!$H24,U$2),0)+IF(Ajustes!$I24&gt;0,INDEX($AA$4:$AL$323,Ajustes!$I24,U$2),0)+IF(Ajustes!$J24&gt;0,INDEX($AA$4:$AL$323,Ajustes!$J24,U$2),0)+IF(Ajustes!$K24&gt;0,INDEX($AA$4:$AL$323,Ajustes!$K24,U$2),0)+IF(Ajustes!$L24&gt;0,INDEX($AA$4:$AL$323,Ajustes!$L24,U$2),0))+U24</f>
        <v>0</v>
      </c>
      <c r="AH24" s="259">
        <f>IF(AND(NOT(_incrementaisPassadas),
      OR(
       AND(_semanaAtual&gt;Prevs!K$6,_tipo="Semanal"),
       AND(_mes&gt;AH$2,_tipo="Mensal")
      )), 0,IF(Ajustes!$G24&gt;0,INDEX($AA$4:$AL$323,Ajustes!$G24,V$2),0)+IF(Ajustes!$H24&gt;0,INDEX($AA$4:$AL$323,Ajustes!$H24,V$2),0)+IF(Ajustes!$I24&gt;0,INDEX($AA$4:$AL$323,Ajustes!$I24,V$2),0)+IF(Ajustes!$J24&gt;0,INDEX($AA$4:$AL$323,Ajustes!$J24,V$2),0)+IF(Ajustes!$K24&gt;0,INDEX($AA$4:$AL$323,Ajustes!$K24,V$2),0)+IF(Ajustes!$L24&gt;0,INDEX($AA$4:$AL$323,Ajustes!$L24,V$2),0))+V24</f>
        <v>0</v>
      </c>
      <c r="AI24" s="259">
        <f>IF(AND(NOT(_incrementaisPassadas),
      OR(
       AND(_semanaAtual&gt;Prevs!L$6,_tipo="Semanal"),
       AND(_mes&gt;AI$2,_tipo="Mensal")
      )), 0,IF(Ajustes!$G24&gt;0,INDEX($AA$4:$AL$323,Ajustes!$G24,W$2),0)+IF(Ajustes!$H24&gt;0,INDEX($AA$4:$AL$323,Ajustes!$H24,W$2),0)+IF(Ajustes!$I24&gt;0,INDEX($AA$4:$AL$323,Ajustes!$I24,W$2),0)+IF(Ajustes!$J24&gt;0,INDEX($AA$4:$AL$323,Ajustes!$J24,W$2),0)+IF(Ajustes!$K24&gt;0,INDEX($AA$4:$AL$323,Ajustes!$K24,W$2),0)+IF(Ajustes!$L24&gt;0,INDEX($AA$4:$AL$323,Ajustes!$L24,W$2),0))+W24</f>
        <v>0</v>
      </c>
      <c r="AJ24" s="259">
        <f>IF(AND(NOT(_incrementaisPassadas),
      OR(
       AND(_semanaAtual&gt;Prevs!M$6,_tipo="Semanal"),
       AND(_mes&gt;AJ$2,_tipo="Mensal")
      )), 0,IF(Ajustes!$G24&gt;0,INDEX($AA$4:$AL$323,Ajustes!$G24,X$2),0)+IF(Ajustes!$H24&gt;0,INDEX($AA$4:$AL$323,Ajustes!$H24,X$2),0)+IF(Ajustes!$I24&gt;0,INDEX($AA$4:$AL$323,Ajustes!$I24,X$2),0)+IF(Ajustes!$J24&gt;0,INDEX($AA$4:$AL$323,Ajustes!$J24,X$2),0)+IF(Ajustes!$K24&gt;0,INDEX($AA$4:$AL$323,Ajustes!$K24,X$2),0)+IF(Ajustes!$L24&gt;0,INDEX($AA$4:$AL$323,Ajustes!$L24,X$2),0))+X24</f>
        <v>0</v>
      </c>
      <c r="AK24" s="259">
        <f>IF(AND(NOT(_incrementaisPassadas),
      OR(
       AND(_semanaAtual&gt;Prevs!N$6,_tipo="Semanal"),
       AND(_mes&gt;AK$2,_tipo="Mensal")
      )), 0,IF(Ajustes!$G24&gt;0,INDEX($AA$4:$AL$323,Ajustes!$G24,Y$2),0)+IF(Ajustes!$H24&gt;0,INDEX($AA$4:$AL$323,Ajustes!$H24,Y$2),0)+IF(Ajustes!$I24&gt;0,INDEX($AA$4:$AL$323,Ajustes!$I24,Y$2),0)+IF(Ajustes!$J24&gt;0,INDEX($AA$4:$AL$323,Ajustes!$J24,Y$2),0)+IF(Ajustes!$K24&gt;0,INDEX($AA$4:$AL$323,Ajustes!$K24,Y$2),0)+IF(Ajustes!$L24&gt;0,INDEX($AA$4:$AL$323,Ajustes!$L24,Y$2),0))+Y24</f>
        <v>0</v>
      </c>
      <c r="AL24" s="259">
        <f>IF(AND(NOT(_incrementaisPassadas),
      OR(
       AND(_semanaAtual&gt;Prevs!O$6,_tipo="Semanal"),
       AND(_mes&gt;AL$2,_tipo="Mensal")
      )), 0,IF(Ajustes!$G24&gt;0,INDEX($AA$4:$AL$323,Ajustes!$G24,Z$2),0)+IF(Ajustes!$H24&gt;0,INDEX($AA$4:$AL$323,Ajustes!$H24,Z$2),0)+IF(Ajustes!$I24&gt;0,INDEX($AA$4:$AL$323,Ajustes!$I24,Z$2),0)+IF(Ajustes!$J24&gt;0,INDEX($AA$4:$AL$323,Ajustes!$J24,Z$2),0)+IF(Ajustes!$K24&gt;0,INDEX($AA$4:$AL$323,Ajustes!$K24,Z$2),0)+IF(Ajustes!$L24&gt;0,INDEX($AA$4:$AL$323,Ajustes!$L24,Z$2),0))+Z24</f>
        <v>0</v>
      </c>
      <c r="AM24" s="186">
        <f t="shared" ref="AM24" si="28">AM126</f>
        <v>376</v>
      </c>
      <c r="AN24" s="186">
        <f t="shared" ref="AN24:AX24" si="29">AN126</f>
        <v>397</v>
      </c>
      <c r="AO24" s="186">
        <f t="shared" si="29"/>
        <v>384</v>
      </c>
      <c r="AP24" s="186">
        <f t="shared" si="29"/>
        <v>272</v>
      </c>
      <c r="AQ24" s="186">
        <f t="shared" si="29"/>
        <v>190</v>
      </c>
      <c r="AR24" s="186">
        <f t="shared" si="29"/>
        <v>167</v>
      </c>
      <c r="AS24" s="186">
        <f t="shared" si="29"/>
        <v>140</v>
      </c>
      <c r="AT24" s="186">
        <f t="shared" si="29"/>
        <v>120</v>
      </c>
      <c r="AU24" s="186">
        <f t="shared" si="29"/>
        <v>124</v>
      </c>
      <c r="AV24" s="186">
        <f t="shared" si="29"/>
        <v>148</v>
      </c>
      <c r="AW24" s="186">
        <f t="shared" si="29"/>
        <v>185</v>
      </c>
      <c r="AX24" s="186">
        <f t="shared" si="29"/>
        <v>268</v>
      </c>
      <c r="AY24" s="259"/>
      <c r="AZ24" s="405">
        <f t="shared" si="26"/>
        <v>36</v>
      </c>
      <c r="BA24" s="417" t="s">
        <v>16</v>
      </c>
      <c r="BB24">
        <f>ROW()</f>
        <v>24</v>
      </c>
      <c r="BC24" s="223" t="s">
        <v>709</v>
      </c>
      <c r="BD24" s="115">
        <v>1</v>
      </c>
      <c r="BE24" s="115">
        <v>1</v>
      </c>
      <c r="BF24" s="115">
        <v>1</v>
      </c>
      <c r="BG24" s="115">
        <v>1</v>
      </c>
      <c r="BH24" s="115">
        <v>1</v>
      </c>
      <c r="BI24" s="115">
        <v>1</v>
      </c>
      <c r="BJ24" s="115">
        <v>1</v>
      </c>
      <c r="BK24" s="115">
        <v>1</v>
      </c>
      <c r="BL24" s="115">
        <v>1</v>
      </c>
      <c r="BM24" s="115">
        <v>1</v>
      </c>
      <c r="BN24" s="115">
        <v>1</v>
      </c>
      <c r="BO24" s="224">
        <v>1</v>
      </c>
      <c r="BQ24" s="259" t="e">
        <f t="shared" si="12"/>
        <v>#N/A</v>
      </c>
      <c r="BR24" s="398">
        <f t="shared" si="13"/>
        <v>376</v>
      </c>
      <c r="BS24" s="398">
        <f t="shared" si="14"/>
        <v>397</v>
      </c>
      <c r="BT24" s="398">
        <f t="shared" si="15"/>
        <v>384</v>
      </c>
      <c r="BU24" s="398">
        <f t="shared" si="16"/>
        <v>272</v>
      </c>
      <c r="BV24" s="398">
        <f t="shared" si="17"/>
        <v>190</v>
      </c>
      <c r="BW24" s="398">
        <f t="shared" si="18"/>
        <v>167</v>
      </c>
      <c r="BX24" s="398">
        <f t="shared" si="19"/>
        <v>140</v>
      </c>
      <c r="BY24" s="398">
        <f t="shared" si="20"/>
        <v>120</v>
      </c>
      <c r="BZ24" s="398">
        <f t="shared" si="21"/>
        <v>124</v>
      </c>
      <c r="CA24" s="398">
        <f t="shared" si="22"/>
        <v>148</v>
      </c>
      <c r="CB24" s="398">
        <f t="shared" si="23"/>
        <v>185</v>
      </c>
      <c r="CC24" s="398">
        <f t="shared" si="24"/>
        <v>268</v>
      </c>
      <c r="CD24" s="259"/>
    </row>
    <row r="25" spans="1:82" x14ac:dyDescent="0.25">
      <c r="A25" s="113">
        <v>22</v>
      </c>
      <c r="B25" s="176" t="s">
        <v>546</v>
      </c>
      <c r="C25" s="259">
        <f>IFERROR(INDEX($BD$7:$BO$40,MATCH(Ajustes!$E$4:$E$323,$BC$7:$BC$40,0),$C$2:$N$2),1)</f>
        <v>1</v>
      </c>
      <c r="D25" s="259">
        <f>IFERROR(INDEX($BD$7:$BO$40,MATCH(Ajustes!$E$4:$E$323,$BC$7:$BC$40,0),$C$2:$N$2),1)</f>
        <v>1</v>
      </c>
      <c r="E25" s="259">
        <f>IFERROR(INDEX($BD$7:$BO$40,MATCH(Ajustes!$E$4:$E$323,$BC$7:$BC$40,0),$C$2:$N$2),1)</f>
        <v>1</v>
      </c>
      <c r="F25" s="259">
        <f>IFERROR(INDEX($BD$7:$BO$40,MATCH(Ajustes!$E$4:$E$323,$BC$7:$BC$40,0),$C$2:$N$2),1)</f>
        <v>1</v>
      </c>
      <c r="G25" s="259">
        <f>IFERROR(INDEX($BD$7:$BO$40,MATCH(Ajustes!$E$4:$E$323,$BC$7:$BC$40,0),$C$2:$N$2),1)</f>
        <v>1</v>
      </c>
      <c r="H25" s="259">
        <f>IFERROR(INDEX($BD$7:$BO$40,MATCH(Ajustes!$E$4:$E$323,$BC$7:$BC$40,0),$C$2:$N$2),1)</f>
        <v>1</v>
      </c>
      <c r="I25" s="259">
        <f>IFERROR(INDEX($BD$7:$BO$40,MATCH(Ajustes!$E$4:$E$323,$BC$7:$BC$40,0),$C$2:$N$2),1)</f>
        <v>1</v>
      </c>
      <c r="J25" s="259">
        <f>IFERROR(INDEX($BD$7:$BO$40,MATCH(Ajustes!$E$4:$E$323,$BC$7:$BC$40,0),$C$2:$N$2),1)</f>
        <v>1</v>
      </c>
      <c r="K25" s="259">
        <f>IFERROR(INDEX($BD$7:$BO$40,MATCH(Ajustes!$E$4:$E$323,$BC$7:$BC$40,0),$C$2:$N$2),1)</f>
        <v>1</v>
      </c>
      <c r="L25" s="259">
        <f>IFERROR(INDEX($BD$7:$BO$40,MATCH(Ajustes!$E$4:$E$323,$BC$7:$BC$40,0),$C$2:$N$2),1)</f>
        <v>1</v>
      </c>
      <c r="M25" s="259">
        <f>IFERROR(INDEX($BD$7:$BO$40,MATCH(Ajustes!$E$4:$E$323,$BC$7:$BC$40,0),$C$2:$N$2),1)</f>
        <v>1</v>
      </c>
      <c r="N25" s="259">
        <f>IFERROR(INDEX($BD$7:$BO$40,MATCH(Ajustes!$E$4:$E$323,$BC$7:$BC$40,0),$C$2:$N$2),1)</f>
        <v>1</v>
      </c>
      <c r="O25">
        <f>C25*Ajustes!AM25</f>
        <v>190</v>
      </c>
      <c r="P25">
        <f>D25*Ajustes!AN25</f>
        <v>192</v>
      </c>
      <c r="Q25">
        <f>E25*Ajustes!AO25</f>
        <v>196</v>
      </c>
      <c r="R25">
        <f>F25*Ajustes!AP25</f>
        <v>149</v>
      </c>
      <c r="S25">
        <f>G25*Ajustes!AQ25</f>
        <v>95</v>
      </c>
      <c r="T25">
        <f>H25*Ajustes!AR25</f>
        <v>72</v>
      </c>
      <c r="U25">
        <f>I25*Ajustes!AS25</f>
        <v>57</v>
      </c>
      <c r="V25">
        <f>J25*Ajustes!AT25</f>
        <v>45</v>
      </c>
      <c r="W25">
        <f>K25*Ajustes!AU25</f>
        <v>38</v>
      </c>
      <c r="X25">
        <f>L25*Ajustes!AV25</f>
        <v>45</v>
      </c>
      <c r="Y25">
        <f>M25*Ajustes!AW25</f>
        <v>77</v>
      </c>
      <c r="Z25">
        <f>N25*Ajustes!AX25</f>
        <v>143</v>
      </c>
      <c r="AA25" s="259">
        <f>IF(AND(NOT(_incrementaisPassadas),
      OR(
       AND(_semanaAtual&gt;Prevs!D$6,_tipo="Semanal"),
       AND(_mes&gt;AA$2,_tipo="Mensal")
      )), 0,IF(Ajustes!$G25&gt;0,INDEX($AA$4:$AL$323,Ajustes!$G25,O$2),0)+IF(Ajustes!$H25&gt;0,INDEX($AA$4:$AL$323,Ajustes!$H25,O$2),0)+IF(Ajustes!$I25&gt;0,INDEX($AA$4:$AL$323,Ajustes!$I25,O$2),0)+IF(Ajustes!$J25&gt;0,INDEX($AA$4:$AL$323,Ajustes!$J25,O$2),0)+IF(Ajustes!$K25&gt;0,INDEX($AA$4:$AL$323,Ajustes!$K25,O$2),0)+IF(Ajustes!$L25&gt;0,INDEX($AA$4:$AL$323,Ajustes!$L25,O$2),0))+O25</f>
        <v>190</v>
      </c>
      <c r="AB25" s="259">
        <f>IF(AND(NOT(_incrementaisPassadas),
      OR(
       AND(_semanaAtual&gt;Prevs!E$6,_tipo="Semanal"),
       AND(_mes&gt;AB$2,_tipo="Mensal")
      )), 0,IF(Ajustes!$G25&gt;0,INDEX($AA$4:$AL$323,Ajustes!$G25,P$2),0)+IF(Ajustes!$H25&gt;0,INDEX($AA$4:$AL$323,Ajustes!$H25,P$2),0)+IF(Ajustes!$I25&gt;0,INDEX($AA$4:$AL$323,Ajustes!$I25,P$2),0)+IF(Ajustes!$J25&gt;0,INDEX($AA$4:$AL$323,Ajustes!$J25,P$2),0)+IF(Ajustes!$K25&gt;0,INDEX($AA$4:$AL$323,Ajustes!$K25,P$2),0)+IF(Ajustes!$L25&gt;0,INDEX($AA$4:$AL$323,Ajustes!$L25,P$2),0))+P25</f>
        <v>192</v>
      </c>
      <c r="AC25" s="259">
        <f>IF(AND(NOT(_incrementaisPassadas),
      OR(
       AND(_semanaAtual&gt;Prevs!F$6,_tipo="Semanal"),
       AND(_mes&gt;AC$2,_tipo="Mensal")
      )), 0,IF(Ajustes!$G25&gt;0,INDEX($AA$4:$AL$323,Ajustes!$G25,Q$2),0)+IF(Ajustes!$H25&gt;0,INDEX($AA$4:$AL$323,Ajustes!$H25,Q$2),0)+IF(Ajustes!$I25&gt;0,INDEX($AA$4:$AL$323,Ajustes!$I25,Q$2),0)+IF(Ajustes!$J25&gt;0,INDEX($AA$4:$AL$323,Ajustes!$J25,Q$2),0)+IF(Ajustes!$K25&gt;0,INDEX($AA$4:$AL$323,Ajustes!$K25,Q$2),0)+IF(Ajustes!$L25&gt;0,INDEX($AA$4:$AL$323,Ajustes!$L25,Q$2),0))+Q25</f>
        <v>196</v>
      </c>
      <c r="AD25" s="259">
        <f>IF(AND(NOT(_incrementaisPassadas),
      OR(
       AND(_semanaAtual&gt;Prevs!G$6,_tipo="Semanal"),
       AND(_mes&gt;AD$2,_tipo="Mensal")
      )), 0,IF(Ajustes!$G25&gt;0,INDEX($AA$4:$AL$323,Ajustes!$G25,R$2),0)+IF(Ajustes!$H25&gt;0,INDEX($AA$4:$AL$323,Ajustes!$H25,R$2),0)+IF(Ajustes!$I25&gt;0,INDEX($AA$4:$AL$323,Ajustes!$I25,R$2),0)+IF(Ajustes!$J25&gt;0,INDEX($AA$4:$AL$323,Ajustes!$J25,R$2),0)+IF(Ajustes!$K25&gt;0,INDEX($AA$4:$AL$323,Ajustes!$K25,R$2),0)+IF(Ajustes!$L25&gt;0,INDEX($AA$4:$AL$323,Ajustes!$L25,R$2),0))+R25</f>
        <v>149</v>
      </c>
      <c r="AE25" s="259">
        <f>IF(AND(NOT(_incrementaisPassadas),
      OR(
       AND(_semanaAtual&gt;Prevs!H$6,_tipo="Semanal"),
       AND(_mes&gt;AE$2,_tipo="Mensal")
      )), 0,IF(Ajustes!$G25&gt;0,INDEX($AA$4:$AL$323,Ajustes!$G25,S$2),0)+IF(Ajustes!$H25&gt;0,INDEX($AA$4:$AL$323,Ajustes!$H25,S$2),0)+IF(Ajustes!$I25&gt;0,INDEX($AA$4:$AL$323,Ajustes!$I25,S$2),0)+IF(Ajustes!$J25&gt;0,INDEX($AA$4:$AL$323,Ajustes!$J25,S$2),0)+IF(Ajustes!$K25&gt;0,INDEX($AA$4:$AL$323,Ajustes!$K25,S$2),0)+IF(Ajustes!$L25&gt;0,INDEX($AA$4:$AL$323,Ajustes!$L25,S$2),0))+S25</f>
        <v>95</v>
      </c>
      <c r="AF25" s="259">
        <f>IF(AND(NOT(_incrementaisPassadas),
      OR(
       AND(_semanaAtual&gt;Prevs!I$6,_tipo="Semanal"),
       AND(_mes&gt;AF$2,_tipo="Mensal")
      )), 0,IF(Ajustes!$G25&gt;0,INDEX($AA$4:$AL$323,Ajustes!$G25,T$2),0)+IF(Ajustes!$H25&gt;0,INDEX($AA$4:$AL$323,Ajustes!$H25,T$2),0)+IF(Ajustes!$I25&gt;0,INDEX($AA$4:$AL$323,Ajustes!$I25,T$2),0)+IF(Ajustes!$J25&gt;0,INDEX($AA$4:$AL$323,Ajustes!$J25,T$2),0)+IF(Ajustes!$K25&gt;0,INDEX($AA$4:$AL$323,Ajustes!$K25,T$2),0)+IF(Ajustes!$L25&gt;0,INDEX($AA$4:$AL$323,Ajustes!$L25,T$2),0))+T25</f>
        <v>72</v>
      </c>
      <c r="AG25" s="259">
        <f>IF(AND(NOT(_incrementaisPassadas),
      OR(
       AND(_semanaAtual&gt;Prevs!J$6,_tipo="Semanal"),
       AND(_mes&gt;AG$2,_tipo="Mensal")
      )), 0,IF(Ajustes!$G25&gt;0,INDEX($AA$4:$AL$323,Ajustes!$G25,U$2),0)+IF(Ajustes!$H25&gt;0,INDEX($AA$4:$AL$323,Ajustes!$H25,U$2),0)+IF(Ajustes!$I25&gt;0,INDEX($AA$4:$AL$323,Ajustes!$I25,U$2),0)+IF(Ajustes!$J25&gt;0,INDEX($AA$4:$AL$323,Ajustes!$J25,U$2),0)+IF(Ajustes!$K25&gt;0,INDEX($AA$4:$AL$323,Ajustes!$K25,U$2),0)+IF(Ajustes!$L25&gt;0,INDEX($AA$4:$AL$323,Ajustes!$L25,U$2),0))+U25</f>
        <v>57</v>
      </c>
      <c r="AH25" s="259">
        <f>IF(AND(NOT(_incrementaisPassadas),
      OR(
       AND(_semanaAtual&gt;Prevs!K$6,_tipo="Semanal"),
       AND(_mes&gt;AH$2,_tipo="Mensal")
      )), 0,IF(Ajustes!$G25&gt;0,INDEX($AA$4:$AL$323,Ajustes!$G25,V$2),0)+IF(Ajustes!$H25&gt;0,INDEX($AA$4:$AL$323,Ajustes!$H25,V$2),0)+IF(Ajustes!$I25&gt;0,INDEX($AA$4:$AL$323,Ajustes!$I25,V$2),0)+IF(Ajustes!$J25&gt;0,INDEX($AA$4:$AL$323,Ajustes!$J25,V$2),0)+IF(Ajustes!$K25&gt;0,INDEX($AA$4:$AL$323,Ajustes!$K25,V$2),0)+IF(Ajustes!$L25&gt;0,INDEX($AA$4:$AL$323,Ajustes!$L25,V$2),0))+V25</f>
        <v>45</v>
      </c>
      <c r="AI25" s="259">
        <f>IF(AND(NOT(_incrementaisPassadas),
      OR(
       AND(_semanaAtual&gt;Prevs!L$6,_tipo="Semanal"),
       AND(_mes&gt;AI$2,_tipo="Mensal")
      )), 0,IF(Ajustes!$G25&gt;0,INDEX($AA$4:$AL$323,Ajustes!$G25,W$2),0)+IF(Ajustes!$H25&gt;0,INDEX($AA$4:$AL$323,Ajustes!$H25,W$2),0)+IF(Ajustes!$I25&gt;0,INDEX($AA$4:$AL$323,Ajustes!$I25,W$2),0)+IF(Ajustes!$J25&gt;0,INDEX($AA$4:$AL$323,Ajustes!$J25,W$2),0)+IF(Ajustes!$K25&gt;0,INDEX($AA$4:$AL$323,Ajustes!$K25,W$2),0)+IF(Ajustes!$L25&gt;0,INDEX($AA$4:$AL$323,Ajustes!$L25,W$2),0))+W25</f>
        <v>38</v>
      </c>
      <c r="AJ25" s="259">
        <f>IF(AND(NOT(_incrementaisPassadas),
      OR(
       AND(_semanaAtual&gt;Prevs!M$6,_tipo="Semanal"),
       AND(_mes&gt;AJ$2,_tipo="Mensal")
      )), 0,IF(Ajustes!$G25&gt;0,INDEX($AA$4:$AL$323,Ajustes!$G25,X$2),0)+IF(Ajustes!$H25&gt;0,INDEX($AA$4:$AL$323,Ajustes!$H25,X$2),0)+IF(Ajustes!$I25&gt;0,INDEX($AA$4:$AL$323,Ajustes!$I25,X$2),0)+IF(Ajustes!$J25&gt;0,INDEX($AA$4:$AL$323,Ajustes!$J25,X$2),0)+IF(Ajustes!$K25&gt;0,INDEX($AA$4:$AL$323,Ajustes!$K25,X$2),0)+IF(Ajustes!$L25&gt;0,INDEX($AA$4:$AL$323,Ajustes!$L25,X$2),0))+X25</f>
        <v>45</v>
      </c>
      <c r="AK25" s="259">
        <f>IF(AND(NOT(_incrementaisPassadas),
      OR(
       AND(_semanaAtual&gt;Prevs!N$6,_tipo="Semanal"),
       AND(_mes&gt;AK$2,_tipo="Mensal")
      )), 0,IF(Ajustes!$G25&gt;0,INDEX($AA$4:$AL$323,Ajustes!$G25,Y$2),0)+IF(Ajustes!$H25&gt;0,INDEX($AA$4:$AL$323,Ajustes!$H25,Y$2),0)+IF(Ajustes!$I25&gt;0,INDEX($AA$4:$AL$323,Ajustes!$I25,Y$2),0)+IF(Ajustes!$J25&gt;0,INDEX($AA$4:$AL$323,Ajustes!$J25,Y$2),0)+IF(Ajustes!$K25&gt;0,INDEX($AA$4:$AL$323,Ajustes!$K25,Y$2),0)+IF(Ajustes!$L25&gt;0,INDEX($AA$4:$AL$323,Ajustes!$L25,Y$2),0))+Y25</f>
        <v>77</v>
      </c>
      <c r="AL25" s="259">
        <f>IF(AND(NOT(_incrementaisPassadas),
      OR(
       AND(_semanaAtual&gt;Prevs!O$6,_tipo="Semanal"),
       AND(_mes&gt;AL$2,_tipo="Mensal")
      )), 0,IF(Ajustes!$G25&gt;0,INDEX($AA$4:$AL$323,Ajustes!$G25,Z$2),0)+IF(Ajustes!$H25&gt;0,INDEX($AA$4:$AL$323,Ajustes!$H25,Z$2),0)+IF(Ajustes!$I25&gt;0,INDEX($AA$4:$AL$323,Ajustes!$I25,Z$2),0)+IF(Ajustes!$J25&gt;0,INDEX($AA$4:$AL$323,Ajustes!$J25,Z$2),0)+IF(Ajustes!$K25&gt;0,INDEX($AA$4:$AL$323,Ajustes!$K25,Z$2),0)+IF(Ajustes!$L25&gt;0,INDEX($AA$4:$AL$323,Ajustes!$L25,Z$2),0))+Z25</f>
        <v>143</v>
      </c>
      <c r="AM25" s="113">
        <f t="shared" si="25"/>
        <v>190</v>
      </c>
      <c r="AN25" s="113">
        <f t="shared" si="27"/>
        <v>192</v>
      </c>
      <c r="AO25" s="113">
        <f t="shared" si="27"/>
        <v>196</v>
      </c>
      <c r="AP25" s="113">
        <f t="shared" si="27"/>
        <v>149</v>
      </c>
      <c r="AQ25" s="113">
        <f t="shared" si="27"/>
        <v>95</v>
      </c>
      <c r="AR25" s="113">
        <f t="shared" si="27"/>
        <v>72</v>
      </c>
      <c r="AS25" s="113">
        <f t="shared" si="27"/>
        <v>57</v>
      </c>
      <c r="AT25" s="113">
        <f t="shared" si="27"/>
        <v>45</v>
      </c>
      <c r="AU25" s="113">
        <f t="shared" si="27"/>
        <v>38</v>
      </c>
      <c r="AV25" s="113">
        <f t="shared" si="27"/>
        <v>45</v>
      </c>
      <c r="AW25" s="113">
        <f t="shared" si="27"/>
        <v>77</v>
      </c>
      <c r="AX25" s="113">
        <f t="shared" si="27"/>
        <v>143</v>
      </c>
      <c r="AY25" s="259"/>
      <c r="AZ25" s="405">
        <f t="shared" si="26"/>
        <v>37</v>
      </c>
      <c r="BA25" s="268" t="s">
        <v>17</v>
      </c>
      <c r="BB25">
        <f>ROW()</f>
        <v>25</v>
      </c>
      <c r="BC25" s="225" t="s">
        <v>15</v>
      </c>
      <c r="BD25" s="115">
        <v>1</v>
      </c>
      <c r="BE25" s="115">
        <v>1</v>
      </c>
      <c r="BF25" s="115">
        <v>1</v>
      </c>
      <c r="BG25" s="115">
        <v>1</v>
      </c>
      <c r="BH25" s="115">
        <v>1</v>
      </c>
      <c r="BI25" s="115">
        <v>1</v>
      </c>
      <c r="BJ25" s="115">
        <v>1</v>
      </c>
      <c r="BK25" s="115">
        <v>1</v>
      </c>
      <c r="BL25" s="115">
        <v>1</v>
      </c>
      <c r="BM25" s="115">
        <v>1</v>
      </c>
      <c r="BN25" s="115">
        <v>1</v>
      </c>
      <c r="BO25" s="224">
        <v>1</v>
      </c>
      <c r="BQ25" s="259">
        <f t="shared" si="12"/>
        <v>14</v>
      </c>
      <c r="BR25" s="398">
        <f t="shared" si="13"/>
        <v>189.732</v>
      </c>
      <c r="BS25" s="398">
        <f t="shared" si="14"/>
        <v>192.08100000000002</v>
      </c>
      <c r="BT25" s="398">
        <f t="shared" si="15"/>
        <v>194.98700000000002</v>
      </c>
      <c r="BU25" s="398">
        <f t="shared" si="16"/>
        <v>147.84700000000001</v>
      </c>
      <c r="BV25" s="398">
        <f t="shared" si="17"/>
        <v>94.974000000000004</v>
      </c>
      <c r="BW25" s="398">
        <f t="shared" si="18"/>
        <v>72.025999999999996</v>
      </c>
      <c r="BX25" s="398">
        <f t="shared" si="19"/>
        <v>56.872</v>
      </c>
      <c r="BY25" s="398">
        <f t="shared" si="20"/>
        <v>44.71</v>
      </c>
      <c r="BZ25" s="398">
        <f t="shared" si="21"/>
        <v>38.209999999999994</v>
      </c>
      <c r="CA25" s="398">
        <f t="shared" si="22"/>
        <v>44.636000000000003</v>
      </c>
      <c r="CB25" s="398">
        <f t="shared" si="23"/>
        <v>76.575999999999993</v>
      </c>
      <c r="CC25" s="398">
        <f t="shared" si="24"/>
        <v>141.92500000000001</v>
      </c>
      <c r="CD25" s="259"/>
    </row>
    <row r="26" spans="1:82" x14ac:dyDescent="0.25">
      <c r="A26" s="113">
        <v>23</v>
      </c>
      <c r="B26" s="176" t="s">
        <v>265</v>
      </c>
      <c r="C26" s="259">
        <f>IFERROR(INDEX($BD$7:$BO$40,MATCH(Ajustes!$E$4:$E$323,$BC$7:$BC$40,0),$C$2:$N$2),1)</f>
        <v>1</v>
      </c>
      <c r="D26" s="259">
        <f>IFERROR(INDEX($BD$7:$BO$40,MATCH(Ajustes!$E$4:$E$323,$BC$7:$BC$40,0),$C$2:$N$2),1)</f>
        <v>1</v>
      </c>
      <c r="E26" s="259">
        <f>IFERROR(INDEX($BD$7:$BO$40,MATCH(Ajustes!$E$4:$E$323,$BC$7:$BC$40,0),$C$2:$N$2),1)</f>
        <v>1</v>
      </c>
      <c r="F26" s="259">
        <f>IFERROR(INDEX($BD$7:$BO$40,MATCH(Ajustes!$E$4:$E$323,$BC$7:$BC$40,0),$C$2:$N$2),1)</f>
        <v>1</v>
      </c>
      <c r="G26" s="259">
        <f>IFERROR(INDEX($BD$7:$BO$40,MATCH(Ajustes!$E$4:$E$323,$BC$7:$BC$40,0),$C$2:$N$2),1)</f>
        <v>1</v>
      </c>
      <c r="H26" s="259">
        <f>IFERROR(INDEX($BD$7:$BO$40,MATCH(Ajustes!$E$4:$E$323,$BC$7:$BC$40,0),$C$2:$N$2),1)</f>
        <v>1</v>
      </c>
      <c r="I26" s="259">
        <f>IFERROR(INDEX($BD$7:$BO$40,MATCH(Ajustes!$E$4:$E$323,$BC$7:$BC$40,0),$C$2:$N$2),1)</f>
        <v>1</v>
      </c>
      <c r="J26" s="259">
        <f>IFERROR(INDEX($BD$7:$BO$40,MATCH(Ajustes!$E$4:$E$323,$BC$7:$BC$40,0),$C$2:$N$2),1)</f>
        <v>1</v>
      </c>
      <c r="K26" s="259">
        <f>IFERROR(INDEX($BD$7:$BO$40,MATCH(Ajustes!$E$4:$E$323,$BC$7:$BC$40,0),$C$2:$N$2),1)</f>
        <v>1</v>
      </c>
      <c r="L26" s="259">
        <f>IFERROR(INDEX($BD$7:$BO$40,MATCH(Ajustes!$E$4:$E$323,$BC$7:$BC$40,0),$C$2:$N$2),1)</f>
        <v>1</v>
      </c>
      <c r="M26" s="259">
        <f>IFERROR(INDEX($BD$7:$BO$40,MATCH(Ajustes!$E$4:$E$323,$BC$7:$BC$40,0),$C$2:$N$2),1)</f>
        <v>1</v>
      </c>
      <c r="N26" s="259">
        <f>IFERROR(INDEX($BD$7:$BO$40,MATCH(Ajustes!$E$4:$E$323,$BC$7:$BC$40,0),$C$2:$N$2),1)</f>
        <v>1</v>
      </c>
      <c r="O26">
        <f>C26*Ajustes!AM26</f>
        <v>268</v>
      </c>
      <c r="P26">
        <f>D26*Ajustes!AN26</f>
        <v>293</v>
      </c>
      <c r="Q26">
        <f>E26*Ajustes!AO26</f>
        <v>297</v>
      </c>
      <c r="R26">
        <f>F26*Ajustes!AP26</f>
        <v>234</v>
      </c>
      <c r="S26">
        <f>G26*Ajustes!AQ26</f>
        <v>146</v>
      </c>
      <c r="T26">
        <f>H26*Ajustes!AR26</f>
        <v>108</v>
      </c>
      <c r="U26">
        <f>I26*Ajustes!AS26</f>
        <v>84</v>
      </c>
      <c r="V26">
        <f>J26*Ajustes!AT26</f>
        <v>66</v>
      </c>
      <c r="W26">
        <f>K26*Ajustes!AU26</f>
        <v>57</v>
      </c>
      <c r="X26">
        <f>L26*Ajustes!AV26</f>
        <v>75</v>
      </c>
      <c r="Y26">
        <f>M26*Ajustes!AW26</f>
        <v>123</v>
      </c>
      <c r="Z26">
        <f>N26*Ajustes!AX26</f>
        <v>198</v>
      </c>
      <c r="AA26" s="259">
        <f>IF(AND(NOT(_incrementaisPassadas),
      OR(
       AND(_semanaAtual&gt;Prevs!D$6,_tipo="Semanal"),
       AND(_mes&gt;AA$2,_tipo="Mensal")
      )), 0,IF(Ajustes!$G26&gt;0,INDEX($AA$4:$AL$323,Ajustes!$G26,O$2),0)+IF(Ajustes!$H26&gt;0,INDEX($AA$4:$AL$323,Ajustes!$H26,O$2),0)+IF(Ajustes!$I26&gt;0,INDEX($AA$4:$AL$323,Ajustes!$I26,O$2),0)+IF(Ajustes!$J26&gt;0,INDEX($AA$4:$AL$323,Ajustes!$J26,O$2),0)+IF(Ajustes!$K26&gt;0,INDEX($AA$4:$AL$323,Ajustes!$K26,O$2),0)+IF(Ajustes!$L26&gt;0,INDEX($AA$4:$AL$323,Ajustes!$L26,O$2),0))+O26</f>
        <v>268</v>
      </c>
      <c r="AB26" s="259">
        <f>IF(AND(NOT(_incrementaisPassadas),
      OR(
       AND(_semanaAtual&gt;Prevs!E$6,_tipo="Semanal"),
       AND(_mes&gt;AB$2,_tipo="Mensal")
      )), 0,IF(Ajustes!$G26&gt;0,INDEX($AA$4:$AL$323,Ajustes!$G26,P$2),0)+IF(Ajustes!$H26&gt;0,INDEX($AA$4:$AL$323,Ajustes!$H26,P$2),0)+IF(Ajustes!$I26&gt;0,INDEX($AA$4:$AL$323,Ajustes!$I26,P$2),0)+IF(Ajustes!$J26&gt;0,INDEX($AA$4:$AL$323,Ajustes!$J26,P$2),0)+IF(Ajustes!$K26&gt;0,INDEX($AA$4:$AL$323,Ajustes!$K26,P$2),0)+IF(Ajustes!$L26&gt;0,INDEX($AA$4:$AL$323,Ajustes!$L26,P$2),0))+P26</f>
        <v>293</v>
      </c>
      <c r="AC26" s="259">
        <f>IF(AND(NOT(_incrementaisPassadas),
      OR(
       AND(_semanaAtual&gt;Prevs!F$6,_tipo="Semanal"),
       AND(_mes&gt;AC$2,_tipo="Mensal")
      )), 0,IF(Ajustes!$G26&gt;0,INDEX($AA$4:$AL$323,Ajustes!$G26,Q$2),0)+IF(Ajustes!$H26&gt;0,INDEX($AA$4:$AL$323,Ajustes!$H26,Q$2),0)+IF(Ajustes!$I26&gt;0,INDEX($AA$4:$AL$323,Ajustes!$I26,Q$2),0)+IF(Ajustes!$J26&gt;0,INDEX($AA$4:$AL$323,Ajustes!$J26,Q$2),0)+IF(Ajustes!$K26&gt;0,INDEX($AA$4:$AL$323,Ajustes!$K26,Q$2),0)+IF(Ajustes!$L26&gt;0,INDEX($AA$4:$AL$323,Ajustes!$L26,Q$2),0))+Q26</f>
        <v>297</v>
      </c>
      <c r="AD26" s="259">
        <f>IF(AND(NOT(_incrementaisPassadas),
      OR(
       AND(_semanaAtual&gt;Prevs!G$6,_tipo="Semanal"),
       AND(_mes&gt;AD$2,_tipo="Mensal")
      )), 0,IF(Ajustes!$G26&gt;0,INDEX($AA$4:$AL$323,Ajustes!$G26,R$2),0)+IF(Ajustes!$H26&gt;0,INDEX($AA$4:$AL$323,Ajustes!$H26,R$2),0)+IF(Ajustes!$I26&gt;0,INDEX($AA$4:$AL$323,Ajustes!$I26,R$2),0)+IF(Ajustes!$J26&gt;0,INDEX($AA$4:$AL$323,Ajustes!$J26,R$2),0)+IF(Ajustes!$K26&gt;0,INDEX($AA$4:$AL$323,Ajustes!$K26,R$2),0)+IF(Ajustes!$L26&gt;0,INDEX($AA$4:$AL$323,Ajustes!$L26,R$2),0))+R26</f>
        <v>234</v>
      </c>
      <c r="AE26" s="259">
        <f>IF(AND(NOT(_incrementaisPassadas),
      OR(
       AND(_semanaAtual&gt;Prevs!H$6,_tipo="Semanal"),
       AND(_mes&gt;AE$2,_tipo="Mensal")
      )), 0,IF(Ajustes!$G26&gt;0,INDEX($AA$4:$AL$323,Ajustes!$G26,S$2),0)+IF(Ajustes!$H26&gt;0,INDEX($AA$4:$AL$323,Ajustes!$H26,S$2),0)+IF(Ajustes!$I26&gt;0,INDEX($AA$4:$AL$323,Ajustes!$I26,S$2),0)+IF(Ajustes!$J26&gt;0,INDEX($AA$4:$AL$323,Ajustes!$J26,S$2),0)+IF(Ajustes!$K26&gt;0,INDEX($AA$4:$AL$323,Ajustes!$K26,S$2),0)+IF(Ajustes!$L26&gt;0,INDEX($AA$4:$AL$323,Ajustes!$L26,S$2),0))+S26</f>
        <v>146</v>
      </c>
      <c r="AF26" s="259">
        <f>IF(AND(NOT(_incrementaisPassadas),
      OR(
       AND(_semanaAtual&gt;Prevs!I$6,_tipo="Semanal"),
       AND(_mes&gt;AF$2,_tipo="Mensal")
      )), 0,IF(Ajustes!$G26&gt;0,INDEX($AA$4:$AL$323,Ajustes!$G26,T$2),0)+IF(Ajustes!$H26&gt;0,INDEX($AA$4:$AL$323,Ajustes!$H26,T$2),0)+IF(Ajustes!$I26&gt;0,INDEX($AA$4:$AL$323,Ajustes!$I26,T$2),0)+IF(Ajustes!$J26&gt;0,INDEX($AA$4:$AL$323,Ajustes!$J26,T$2),0)+IF(Ajustes!$K26&gt;0,INDEX($AA$4:$AL$323,Ajustes!$K26,T$2),0)+IF(Ajustes!$L26&gt;0,INDEX($AA$4:$AL$323,Ajustes!$L26,T$2),0))+T26</f>
        <v>108</v>
      </c>
      <c r="AG26" s="259">
        <f>IF(AND(NOT(_incrementaisPassadas),
      OR(
       AND(_semanaAtual&gt;Prevs!J$6,_tipo="Semanal"),
       AND(_mes&gt;AG$2,_tipo="Mensal")
      )), 0,IF(Ajustes!$G26&gt;0,INDEX($AA$4:$AL$323,Ajustes!$G26,U$2),0)+IF(Ajustes!$H26&gt;0,INDEX($AA$4:$AL$323,Ajustes!$H26,U$2),0)+IF(Ajustes!$I26&gt;0,INDEX($AA$4:$AL$323,Ajustes!$I26,U$2),0)+IF(Ajustes!$J26&gt;0,INDEX($AA$4:$AL$323,Ajustes!$J26,U$2),0)+IF(Ajustes!$K26&gt;0,INDEX($AA$4:$AL$323,Ajustes!$K26,U$2),0)+IF(Ajustes!$L26&gt;0,INDEX($AA$4:$AL$323,Ajustes!$L26,U$2),0))+U26</f>
        <v>84</v>
      </c>
      <c r="AH26" s="259">
        <f>IF(AND(NOT(_incrementaisPassadas),
      OR(
       AND(_semanaAtual&gt;Prevs!K$6,_tipo="Semanal"),
       AND(_mes&gt;AH$2,_tipo="Mensal")
      )), 0,IF(Ajustes!$G26&gt;0,INDEX($AA$4:$AL$323,Ajustes!$G26,V$2),0)+IF(Ajustes!$H26&gt;0,INDEX($AA$4:$AL$323,Ajustes!$H26,V$2),0)+IF(Ajustes!$I26&gt;0,INDEX($AA$4:$AL$323,Ajustes!$I26,V$2),0)+IF(Ajustes!$J26&gt;0,INDEX($AA$4:$AL$323,Ajustes!$J26,V$2),0)+IF(Ajustes!$K26&gt;0,INDEX($AA$4:$AL$323,Ajustes!$K26,V$2),0)+IF(Ajustes!$L26&gt;0,INDEX($AA$4:$AL$323,Ajustes!$L26,V$2),0))+V26</f>
        <v>66</v>
      </c>
      <c r="AI26" s="259">
        <f>IF(AND(NOT(_incrementaisPassadas),
      OR(
       AND(_semanaAtual&gt;Prevs!L$6,_tipo="Semanal"),
       AND(_mes&gt;AI$2,_tipo="Mensal")
      )), 0,IF(Ajustes!$G26&gt;0,INDEX($AA$4:$AL$323,Ajustes!$G26,W$2),0)+IF(Ajustes!$H26&gt;0,INDEX($AA$4:$AL$323,Ajustes!$H26,W$2),0)+IF(Ajustes!$I26&gt;0,INDEX($AA$4:$AL$323,Ajustes!$I26,W$2),0)+IF(Ajustes!$J26&gt;0,INDEX($AA$4:$AL$323,Ajustes!$J26,W$2),0)+IF(Ajustes!$K26&gt;0,INDEX($AA$4:$AL$323,Ajustes!$K26,W$2),0)+IF(Ajustes!$L26&gt;0,INDEX($AA$4:$AL$323,Ajustes!$L26,W$2),0))+W26</f>
        <v>57</v>
      </c>
      <c r="AJ26" s="259">
        <f>IF(AND(NOT(_incrementaisPassadas),
      OR(
       AND(_semanaAtual&gt;Prevs!M$6,_tipo="Semanal"),
       AND(_mes&gt;AJ$2,_tipo="Mensal")
      )), 0,IF(Ajustes!$G26&gt;0,INDEX($AA$4:$AL$323,Ajustes!$G26,X$2),0)+IF(Ajustes!$H26&gt;0,INDEX($AA$4:$AL$323,Ajustes!$H26,X$2),0)+IF(Ajustes!$I26&gt;0,INDEX($AA$4:$AL$323,Ajustes!$I26,X$2),0)+IF(Ajustes!$J26&gt;0,INDEX($AA$4:$AL$323,Ajustes!$J26,X$2),0)+IF(Ajustes!$K26&gt;0,INDEX($AA$4:$AL$323,Ajustes!$K26,X$2),0)+IF(Ajustes!$L26&gt;0,INDEX($AA$4:$AL$323,Ajustes!$L26,X$2),0))+X26</f>
        <v>75</v>
      </c>
      <c r="AK26" s="259">
        <f>IF(AND(NOT(_incrementaisPassadas),
      OR(
       AND(_semanaAtual&gt;Prevs!N$6,_tipo="Semanal"),
       AND(_mes&gt;AK$2,_tipo="Mensal")
      )), 0,IF(Ajustes!$G26&gt;0,INDEX($AA$4:$AL$323,Ajustes!$G26,Y$2),0)+IF(Ajustes!$H26&gt;0,INDEX($AA$4:$AL$323,Ajustes!$H26,Y$2),0)+IF(Ajustes!$I26&gt;0,INDEX($AA$4:$AL$323,Ajustes!$I26,Y$2),0)+IF(Ajustes!$J26&gt;0,INDEX($AA$4:$AL$323,Ajustes!$J26,Y$2),0)+IF(Ajustes!$K26&gt;0,INDEX($AA$4:$AL$323,Ajustes!$K26,Y$2),0)+IF(Ajustes!$L26&gt;0,INDEX($AA$4:$AL$323,Ajustes!$L26,Y$2),0))+Y26</f>
        <v>123</v>
      </c>
      <c r="AL26" s="259">
        <f>IF(AND(NOT(_incrementaisPassadas),
      OR(
       AND(_semanaAtual&gt;Prevs!O$6,_tipo="Semanal"),
       AND(_mes&gt;AL$2,_tipo="Mensal")
      )), 0,IF(Ajustes!$G26&gt;0,INDEX($AA$4:$AL$323,Ajustes!$G26,Z$2),0)+IF(Ajustes!$H26&gt;0,INDEX($AA$4:$AL$323,Ajustes!$H26,Z$2),0)+IF(Ajustes!$I26&gt;0,INDEX($AA$4:$AL$323,Ajustes!$I26,Z$2),0)+IF(Ajustes!$J26&gt;0,INDEX($AA$4:$AL$323,Ajustes!$J26,Z$2),0)+IF(Ajustes!$K26&gt;0,INDEX($AA$4:$AL$323,Ajustes!$K26,Z$2),0)+IF(Ajustes!$L26&gt;0,INDEX($AA$4:$AL$323,Ajustes!$L26,Z$2),0))+Z26</f>
        <v>198</v>
      </c>
      <c r="AM26" s="113">
        <f t="shared" si="25"/>
        <v>268</v>
      </c>
      <c r="AN26" s="113">
        <f t="shared" si="27"/>
        <v>293</v>
      </c>
      <c r="AO26" s="113">
        <f t="shared" si="27"/>
        <v>297</v>
      </c>
      <c r="AP26" s="113">
        <f t="shared" si="27"/>
        <v>234</v>
      </c>
      <c r="AQ26" s="113">
        <f t="shared" si="27"/>
        <v>146</v>
      </c>
      <c r="AR26" s="113">
        <f t="shared" si="27"/>
        <v>108</v>
      </c>
      <c r="AS26" s="113">
        <f t="shared" si="27"/>
        <v>84</v>
      </c>
      <c r="AT26" s="113">
        <f t="shared" si="27"/>
        <v>66</v>
      </c>
      <c r="AU26" s="113">
        <f t="shared" si="27"/>
        <v>57</v>
      </c>
      <c r="AV26" s="113">
        <f t="shared" si="27"/>
        <v>75</v>
      </c>
      <c r="AW26" s="113">
        <f t="shared" si="27"/>
        <v>123</v>
      </c>
      <c r="AX26" s="113">
        <f t="shared" si="27"/>
        <v>198</v>
      </c>
      <c r="AY26" s="259"/>
      <c r="AZ26" s="405">
        <f t="shared" si="26"/>
        <v>38</v>
      </c>
      <c r="BA26" s="417" t="s">
        <v>18</v>
      </c>
      <c r="BB26">
        <f>ROW()</f>
        <v>26</v>
      </c>
      <c r="BC26" s="225" t="s">
        <v>6</v>
      </c>
      <c r="BD26" s="115">
        <v>1</v>
      </c>
      <c r="BE26" s="115">
        <v>1</v>
      </c>
      <c r="BF26" s="115">
        <v>1</v>
      </c>
      <c r="BG26" s="115">
        <v>1</v>
      </c>
      <c r="BH26" s="115">
        <v>1</v>
      </c>
      <c r="BI26" s="115">
        <v>1</v>
      </c>
      <c r="BJ26" s="115">
        <v>1</v>
      </c>
      <c r="BK26" s="115">
        <v>1</v>
      </c>
      <c r="BL26" s="115">
        <v>1</v>
      </c>
      <c r="BM26" s="115">
        <v>1</v>
      </c>
      <c r="BN26" s="115">
        <v>1</v>
      </c>
      <c r="BO26" s="224">
        <v>1</v>
      </c>
      <c r="BQ26" s="259">
        <f t="shared" si="12"/>
        <v>18</v>
      </c>
      <c r="BR26" s="398">
        <f t="shared" si="13"/>
        <v>268.47500000000002</v>
      </c>
      <c r="BS26" s="398">
        <f t="shared" si="14"/>
        <v>292.81200000000001</v>
      </c>
      <c r="BT26" s="398">
        <f t="shared" si="15"/>
        <v>297.12</v>
      </c>
      <c r="BU26" s="398">
        <f t="shared" si="16"/>
        <v>233.58100000000002</v>
      </c>
      <c r="BV26" s="398">
        <f t="shared" si="17"/>
        <v>146.27799999999999</v>
      </c>
      <c r="BW26" s="398">
        <f t="shared" si="18"/>
        <v>107.06200000000001</v>
      </c>
      <c r="BX26" s="398">
        <f t="shared" si="19"/>
        <v>83.635999999999996</v>
      </c>
      <c r="BY26" s="398">
        <f t="shared" si="20"/>
        <v>66.088999999999999</v>
      </c>
      <c r="BZ26" s="398">
        <f t="shared" si="21"/>
        <v>57.311999999999998</v>
      </c>
      <c r="CA26" s="398">
        <f t="shared" si="22"/>
        <v>75.160000000000011</v>
      </c>
      <c r="CB26" s="398">
        <f t="shared" si="23"/>
        <v>122.72200000000001</v>
      </c>
      <c r="CC26" s="398">
        <f t="shared" si="24"/>
        <v>198.696</v>
      </c>
      <c r="CD26" s="259"/>
    </row>
    <row r="27" spans="1:82" x14ac:dyDescent="0.25">
      <c r="A27" s="113">
        <v>24</v>
      </c>
      <c r="B27" s="176" t="s">
        <v>547</v>
      </c>
      <c r="C27" s="259">
        <f>IFERROR(INDEX($BD$7:$BO$40,MATCH(Ajustes!$E$4:$E$323,$BC$7:$BC$40,0),$C$2:$N$2),1)</f>
        <v>1</v>
      </c>
      <c r="D27" s="259">
        <f>IFERROR(INDEX($BD$7:$BO$40,MATCH(Ajustes!$E$4:$E$323,$BC$7:$BC$40,0),$C$2:$N$2),1)</f>
        <v>1</v>
      </c>
      <c r="E27" s="259">
        <f>IFERROR(INDEX($BD$7:$BO$40,MATCH(Ajustes!$E$4:$E$323,$BC$7:$BC$40,0),$C$2:$N$2),1)</f>
        <v>1</v>
      </c>
      <c r="F27" s="259">
        <f>IFERROR(INDEX($BD$7:$BO$40,MATCH(Ajustes!$E$4:$E$323,$BC$7:$BC$40,0),$C$2:$N$2),1)</f>
        <v>1</v>
      </c>
      <c r="G27" s="259">
        <f>IFERROR(INDEX($BD$7:$BO$40,MATCH(Ajustes!$E$4:$E$323,$BC$7:$BC$40,0),$C$2:$N$2),1)</f>
        <v>1</v>
      </c>
      <c r="H27" s="259">
        <f>IFERROR(INDEX($BD$7:$BO$40,MATCH(Ajustes!$E$4:$E$323,$BC$7:$BC$40,0),$C$2:$N$2),1)</f>
        <v>1</v>
      </c>
      <c r="I27" s="259">
        <f>IFERROR(INDEX($BD$7:$BO$40,MATCH(Ajustes!$E$4:$E$323,$BC$7:$BC$40,0),$C$2:$N$2),1)</f>
        <v>1</v>
      </c>
      <c r="J27" s="259">
        <f>IFERROR(INDEX($BD$7:$BO$40,MATCH(Ajustes!$E$4:$E$323,$BC$7:$BC$40,0),$C$2:$N$2),1)</f>
        <v>1</v>
      </c>
      <c r="K27" s="259">
        <f>IFERROR(INDEX($BD$7:$BO$40,MATCH(Ajustes!$E$4:$E$323,$BC$7:$BC$40,0),$C$2:$N$2),1)</f>
        <v>1</v>
      </c>
      <c r="L27" s="259">
        <f>IFERROR(INDEX($BD$7:$BO$40,MATCH(Ajustes!$E$4:$E$323,$BC$7:$BC$40,0),$C$2:$N$2),1)</f>
        <v>1</v>
      </c>
      <c r="M27" s="259">
        <f>IFERROR(INDEX($BD$7:$BO$40,MATCH(Ajustes!$E$4:$E$323,$BC$7:$BC$40,0),$C$2:$N$2),1)</f>
        <v>1</v>
      </c>
      <c r="N27" s="259">
        <f>IFERROR(INDEX($BD$7:$BO$40,MATCH(Ajustes!$E$4:$E$323,$BC$7:$BC$40,0),$C$2:$N$2),1)</f>
        <v>1</v>
      </c>
      <c r="O27">
        <f>C27*Ajustes!AM27</f>
        <v>888</v>
      </c>
      <c r="P27">
        <f>D27*Ajustes!AN27</f>
        <v>881</v>
      </c>
      <c r="Q27">
        <f>E27*Ajustes!AO27</f>
        <v>847</v>
      </c>
      <c r="R27">
        <f>F27*Ajustes!AP27</f>
        <v>619</v>
      </c>
      <c r="S27">
        <f>G27*Ajustes!AQ27</f>
        <v>393</v>
      </c>
      <c r="T27">
        <f>H27*Ajustes!AR27</f>
        <v>302</v>
      </c>
      <c r="U27">
        <f>I27*Ajustes!AS27</f>
        <v>242</v>
      </c>
      <c r="V27">
        <f>J27*Ajustes!AT27</f>
        <v>194</v>
      </c>
      <c r="W27">
        <f>K27*Ajustes!AU27</f>
        <v>171</v>
      </c>
      <c r="X27">
        <f>L27*Ajustes!AV27</f>
        <v>202</v>
      </c>
      <c r="Y27">
        <f>M27*Ajustes!AW27</f>
        <v>348</v>
      </c>
      <c r="Z27">
        <f>N27*Ajustes!AX27</f>
        <v>649</v>
      </c>
      <c r="AA27" s="259">
        <f>IF(AND(NOT(_incrementaisPassadas),
      OR(
       AND(_semanaAtual&gt;Prevs!D$6,_tipo="Semanal"),
       AND(_mes&gt;AA$2,_tipo="Mensal")
      )), 0,IF(Ajustes!$G27&gt;0,INDEX($AA$4:$AL$323,Ajustes!$G27,O$2),0)+IF(Ajustes!$H27&gt;0,INDEX($AA$4:$AL$323,Ajustes!$H27,O$2),0)+IF(Ajustes!$I27&gt;0,INDEX($AA$4:$AL$323,Ajustes!$I27,O$2),0)+IF(Ajustes!$J27&gt;0,INDEX($AA$4:$AL$323,Ajustes!$J27,O$2),0)+IF(Ajustes!$K27&gt;0,INDEX($AA$4:$AL$323,Ajustes!$K27,O$2),0)+IF(Ajustes!$L27&gt;0,INDEX($AA$4:$AL$323,Ajustes!$L27,O$2),0))+O27</f>
        <v>888</v>
      </c>
      <c r="AB27" s="259">
        <f>IF(AND(NOT(_incrementaisPassadas),
      OR(
       AND(_semanaAtual&gt;Prevs!E$6,_tipo="Semanal"),
       AND(_mes&gt;AB$2,_tipo="Mensal")
      )), 0,IF(Ajustes!$G27&gt;0,INDEX($AA$4:$AL$323,Ajustes!$G27,P$2),0)+IF(Ajustes!$H27&gt;0,INDEX($AA$4:$AL$323,Ajustes!$H27,P$2),0)+IF(Ajustes!$I27&gt;0,INDEX($AA$4:$AL$323,Ajustes!$I27,P$2),0)+IF(Ajustes!$J27&gt;0,INDEX($AA$4:$AL$323,Ajustes!$J27,P$2),0)+IF(Ajustes!$K27&gt;0,INDEX($AA$4:$AL$323,Ajustes!$K27,P$2),0)+IF(Ajustes!$L27&gt;0,INDEX($AA$4:$AL$323,Ajustes!$L27,P$2),0))+P27</f>
        <v>881</v>
      </c>
      <c r="AC27" s="259">
        <f>IF(AND(NOT(_incrementaisPassadas),
      OR(
       AND(_semanaAtual&gt;Prevs!F$6,_tipo="Semanal"),
       AND(_mes&gt;AC$2,_tipo="Mensal")
      )), 0,IF(Ajustes!$G27&gt;0,INDEX($AA$4:$AL$323,Ajustes!$G27,Q$2),0)+IF(Ajustes!$H27&gt;0,INDEX($AA$4:$AL$323,Ajustes!$H27,Q$2),0)+IF(Ajustes!$I27&gt;0,INDEX($AA$4:$AL$323,Ajustes!$I27,Q$2),0)+IF(Ajustes!$J27&gt;0,INDEX($AA$4:$AL$323,Ajustes!$J27,Q$2),0)+IF(Ajustes!$K27&gt;0,INDEX($AA$4:$AL$323,Ajustes!$K27,Q$2),0)+IF(Ajustes!$L27&gt;0,INDEX($AA$4:$AL$323,Ajustes!$L27,Q$2),0))+Q27</f>
        <v>847</v>
      </c>
      <c r="AD27" s="259">
        <f>IF(AND(NOT(_incrementaisPassadas),
      OR(
       AND(_semanaAtual&gt;Prevs!G$6,_tipo="Semanal"),
       AND(_mes&gt;AD$2,_tipo="Mensal")
      )), 0,IF(Ajustes!$G27&gt;0,INDEX($AA$4:$AL$323,Ajustes!$G27,R$2),0)+IF(Ajustes!$H27&gt;0,INDEX($AA$4:$AL$323,Ajustes!$H27,R$2),0)+IF(Ajustes!$I27&gt;0,INDEX($AA$4:$AL$323,Ajustes!$I27,R$2),0)+IF(Ajustes!$J27&gt;0,INDEX($AA$4:$AL$323,Ajustes!$J27,R$2),0)+IF(Ajustes!$K27&gt;0,INDEX($AA$4:$AL$323,Ajustes!$K27,R$2),0)+IF(Ajustes!$L27&gt;0,INDEX($AA$4:$AL$323,Ajustes!$L27,R$2),0))+R27</f>
        <v>619</v>
      </c>
      <c r="AE27" s="259">
        <f>IF(AND(NOT(_incrementaisPassadas),
      OR(
       AND(_semanaAtual&gt;Prevs!H$6,_tipo="Semanal"),
       AND(_mes&gt;AE$2,_tipo="Mensal")
      )), 0,IF(Ajustes!$G27&gt;0,INDEX($AA$4:$AL$323,Ajustes!$G27,S$2),0)+IF(Ajustes!$H27&gt;0,INDEX($AA$4:$AL$323,Ajustes!$H27,S$2),0)+IF(Ajustes!$I27&gt;0,INDEX($AA$4:$AL$323,Ajustes!$I27,S$2),0)+IF(Ajustes!$J27&gt;0,INDEX($AA$4:$AL$323,Ajustes!$J27,S$2),0)+IF(Ajustes!$K27&gt;0,INDEX($AA$4:$AL$323,Ajustes!$K27,S$2),0)+IF(Ajustes!$L27&gt;0,INDEX($AA$4:$AL$323,Ajustes!$L27,S$2),0))+S27</f>
        <v>393</v>
      </c>
      <c r="AF27" s="259">
        <f>IF(AND(NOT(_incrementaisPassadas),
      OR(
       AND(_semanaAtual&gt;Prevs!I$6,_tipo="Semanal"),
       AND(_mes&gt;AF$2,_tipo="Mensal")
      )), 0,IF(Ajustes!$G27&gt;0,INDEX($AA$4:$AL$323,Ajustes!$G27,T$2),0)+IF(Ajustes!$H27&gt;0,INDEX($AA$4:$AL$323,Ajustes!$H27,T$2),0)+IF(Ajustes!$I27&gt;0,INDEX($AA$4:$AL$323,Ajustes!$I27,T$2),0)+IF(Ajustes!$J27&gt;0,INDEX($AA$4:$AL$323,Ajustes!$J27,T$2),0)+IF(Ajustes!$K27&gt;0,INDEX($AA$4:$AL$323,Ajustes!$K27,T$2),0)+IF(Ajustes!$L27&gt;0,INDEX($AA$4:$AL$323,Ajustes!$L27,T$2),0))+T27</f>
        <v>302</v>
      </c>
      <c r="AG27" s="259">
        <f>IF(AND(NOT(_incrementaisPassadas),
      OR(
       AND(_semanaAtual&gt;Prevs!J$6,_tipo="Semanal"),
       AND(_mes&gt;AG$2,_tipo="Mensal")
      )), 0,IF(Ajustes!$G27&gt;0,INDEX($AA$4:$AL$323,Ajustes!$G27,U$2),0)+IF(Ajustes!$H27&gt;0,INDEX($AA$4:$AL$323,Ajustes!$H27,U$2),0)+IF(Ajustes!$I27&gt;0,INDEX($AA$4:$AL$323,Ajustes!$I27,U$2),0)+IF(Ajustes!$J27&gt;0,INDEX($AA$4:$AL$323,Ajustes!$J27,U$2),0)+IF(Ajustes!$K27&gt;0,INDEX($AA$4:$AL$323,Ajustes!$K27,U$2),0)+IF(Ajustes!$L27&gt;0,INDEX($AA$4:$AL$323,Ajustes!$L27,U$2),0))+U27</f>
        <v>242</v>
      </c>
      <c r="AH27" s="259">
        <f>IF(AND(NOT(_incrementaisPassadas),
      OR(
       AND(_semanaAtual&gt;Prevs!K$6,_tipo="Semanal"),
       AND(_mes&gt;AH$2,_tipo="Mensal")
      )), 0,IF(Ajustes!$G27&gt;0,INDEX($AA$4:$AL$323,Ajustes!$G27,V$2),0)+IF(Ajustes!$H27&gt;0,INDEX($AA$4:$AL$323,Ajustes!$H27,V$2),0)+IF(Ajustes!$I27&gt;0,INDEX($AA$4:$AL$323,Ajustes!$I27,V$2),0)+IF(Ajustes!$J27&gt;0,INDEX($AA$4:$AL$323,Ajustes!$J27,V$2),0)+IF(Ajustes!$K27&gt;0,INDEX($AA$4:$AL$323,Ajustes!$K27,V$2),0)+IF(Ajustes!$L27&gt;0,INDEX($AA$4:$AL$323,Ajustes!$L27,V$2),0))+V27</f>
        <v>194</v>
      </c>
      <c r="AI27" s="259">
        <f>IF(AND(NOT(_incrementaisPassadas),
      OR(
       AND(_semanaAtual&gt;Prevs!L$6,_tipo="Semanal"),
       AND(_mes&gt;AI$2,_tipo="Mensal")
      )), 0,IF(Ajustes!$G27&gt;0,INDEX($AA$4:$AL$323,Ajustes!$G27,W$2),0)+IF(Ajustes!$H27&gt;0,INDEX($AA$4:$AL$323,Ajustes!$H27,W$2),0)+IF(Ajustes!$I27&gt;0,INDEX($AA$4:$AL$323,Ajustes!$I27,W$2),0)+IF(Ajustes!$J27&gt;0,INDEX($AA$4:$AL$323,Ajustes!$J27,W$2),0)+IF(Ajustes!$K27&gt;0,INDEX($AA$4:$AL$323,Ajustes!$K27,W$2),0)+IF(Ajustes!$L27&gt;0,INDEX($AA$4:$AL$323,Ajustes!$L27,W$2),0))+W27</f>
        <v>171</v>
      </c>
      <c r="AJ27" s="259">
        <f>IF(AND(NOT(_incrementaisPassadas),
      OR(
       AND(_semanaAtual&gt;Prevs!M$6,_tipo="Semanal"),
       AND(_mes&gt;AJ$2,_tipo="Mensal")
      )), 0,IF(Ajustes!$G27&gt;0,INDEX($AA$4:$AL$323,Ajustes!$G27,X$2),0)+IF(Ajustes!$H27&gt;0,INDEX($AA$4:$AL$323,Ajustes!$H27,X$2),0)+IF(Ajustes!$I27&gt;0,INDEX($AA$4:$AL$323,Ajustes!$I27,X$2),0)+IF(Ajustes!$J27&gt;0,INDEX($AA$4:$AL$323,Ajustes!$J27,X$2),0)+IF(Ajustes!$K27&gt;0,INDEX($AA$4:$AL$323,Ajustes!$K27,X$2),0)+IF(Ajustes!$L27&gt;0,INDEX($AA$4:$AL$323,Ajustes!$L27,X$2),0))+X27</f>
        <v>202</v>
      </c>
      <c r="AK27" s="259">
        <f>IF(AND(NOT(_incrementaisPassadas),
      OR(
       AND(_semanaAtual&gt;Prevs!N$6,_tipo="Semanal"),
       AND(_mes&gt;AK$2,_tipo="Mensal")
      )), 0,IF(Ajustes!$G27&gt;0,INDEX($AA$4:$AL$323,Ajustes!$G27,Y$2),0)+IF(Ajustes!$H27&gt;0,INDEX($AA$4:$AL$323,Ajustes!$H27,Y$2),0)+IF(Ajustes!$I27&gt;0,INDEX($AA$4:$AL$323,Ajustes!$I27,Y$2),0)+IF(Ajustes!$J27&gt;0,INDEX($AA$4:$AL$323,Ajustes!$J27,Y$2),0)+IF(Ajustes!$K27&gt;0,INDEX($AA$4:$AL$323,Ajustes!$K27,Y$2),0)+IF(Ajustes!$L27&gt;0,INDEX($AA$4:$AL$323,Ajustes!$L27,Y$2),0))+Y27</f>
        <v>348</v>
      </c>
      <c r="AL27" s="259">
        <f>IF(AND(NOT(_incrementaisPassadas),
      OR(
       AND(_semanaAtual&gt;Prevs!O$6,_tipo="Semanal"),
       AND(_mes&gt;AL$2,_tipo="Mensal")
      )), 0,IF(Ajustes!$G27&gt;0,INDEX($AA$4:$AL$323,Ajustes!$G27,Z$2),0)+IF(Ajustes!$H27&gt;0,INDEX($AA$4:$AL$323,Ajustes!$H27,Z$2),0)+IF(Ajustes!$I27&gt;0,INDEX($AA$4:$AL$323,Ajustes!$I27,Z$2),0)+IF(Ajustes!$J27&gt;0,INDEX($AA$4:$AL$323,Ajustes!$J27,Z$2),0)+IF(Ajustes!$K27&gt;0,INDEX($AA$4:$AL$323,Ajustes!$K27,Z$2),0)+IF(Ajustes!$L27&gt;0,INDEX($AA$4:$AL$323,Ajustes!$L27,Z$2),0))+Z27</f>
        <v>649</v>
      </c>
      <c r="AM27" s="113">
        <f t="shared" si="25"/>
        <v>888</v>
      </c>
      <c r="AN27" s="113">
        <f t="shared" si="27"/>
        <v>881</v>
      </c>
      <c r="AO27" s="113">
        <f t="shared" si="27"/>
        <v>847</v>
      </c>
      <c r="AP27" s="113">
        <f t="shared" si="27"/>
        <v>619</v>
      </c>
      <c r="AQ27" s="113">
        <f t="shared" si="27"/>
        <v>393</v>
      </c>
      <c r="AR27" s="113">
        <f t="shared" si="27"/>
        <v>302</v>
      </c>
      <c r="AS27" s="113">
        <f t="shared" si="27"/>
        <v>242</v>
      </c>
      <c r="AT27" s="113">
        <f t="shared" si="27"/>
        <v>194</v>
      </c>
      <c r="AU27" s="113">
        <f t="shared" si="27"/>
        <v>171</v>
      </c>
      <c r="AV27" s="113">
        <f t="shared" si="27"/>
        <v>202</v>
      </c>
      <c r="AW27" s="113">
        <f t="shared" si="27"/>
        <v>348</v>
      </c>
      <c r="AX27" s="113">
        <f t="shared" si="27"/>
        <v>649</v>
      </c>
      <c r="AY27" s="259"/>
      <c r="AZ27" s="405">
        <f t="shared" si="26"/>
        <v>39</v>
      </c>
      <c r="BA27" s="268" t="s">
        <v>19</v>
      </c>
      <c r="BB27">
        <f>ROW()</f>
        <v>27</v>
      </c>
      <c r="BC27" s="225" t="s">
        <v>17</v>
      </c>
      <c r="BD27" s="115">
        <v>1</v>
      </c>
      <c r="BE27" s="115">
        <v>1</v>
      </c>
      <c r="BF27" s="115">
        <v>1</v>
      </c>
      <c r="BG27" s="115">
        <v>1</v>
      </c>
      <c r="BH27" s="115">
        <v>1</v>
      </c>
      <c r="BI27" s="115">
        <v>1</v>
      </c>
      <c r="BJ27" s="115">
        <v>1</v>
      </c>
      <c r="BK27" s="115">
        <v>1</v>
      </c>
      <c r="BL27" s="115">
        <v>1</v>
      </c>
      <c r="BM27" s="115">
        <v>1</v>
      </c>
      <c r="BN27" s="115">
        <v>1</v>
      </c>
      <c r="BO27" s="224">
        <v>1</v>
      </c>
      <c r="BQ27" s="259" t="e">
        <f t="shared" si="12"/>
        <v>#N/A</v>
      </c>
      <c r="BR27" s="398">
        <f t="shared" si="13"/>
        <v>888</v>
      </c>
      <c r="BS27" s="398">
        <f t="shared" si="14"/>
        <v>881</v>
      </c>
      <c r="BT27" s="398">
        <f t="shared" si="15"/>
        <v>847</v>
      </c>
      <c r="BU27" s="398">
        <f t="shared" si="16"/>
        <v>619</v>
      </c>
      <c r="BV27" s="398">
        <f t="shared" si="17"/>
        <v>393</v>
      </c>
      <c r="BW27" s="398">
        <f t="shared" si="18"/>
        <v>302</v>
      </c>
      <c r="BX27" s="398">
        <f t="shared" si="19"/>
        <v>242</v>
      </c>
      <c r="BY27" s="398">
        <f t="shared" si="20"/>
        <v>194</v>
      </c>
      <c r="BZ27" s="398">
        <f t="shared" si="21"/>
        <v>171</v>
      </c>
      <c r="CA27" s="398">
        <f t="shared" si="22"/>
        <v>202</v>
      </c>
      <c r="CB27" s="398">
        <f t="shared" si="23"/>
        <v>348</v>
      </c>
      <c r="CC27" s="398">
        <f t="shared" si="24"/>
        <v>649</v>
      </c>
      <c r="CD27" s="259"/>
    </row>
    <row r="28" spans="1:82" x14ac:dyDescent="0.25">
      <c r="A28" s="113">
        <v>25</v>
      </c>
      <c r="B28" s="176" t="s">
        <v>548</v>
      </c>
      <c r="C28" s="259">
        <f>IFERROR(INDEX($BD$7:$BO$40,MATCH(Ajustes!$E$4:$E$323,$BC$7:$BC$40,0),$C$2:$N$2),1)</f>
        <v>1</v>
      </c>
      <c r="D28" s="259">
        <f>IFERROR(INDEX($BD$7:$BO$40,MATCH(Ajustes!$E$4:$E$323,$BC$7:$BC$40,0),$C$2:$N$2),1)</f>
        <v>1</v>
      </c>
      <c r="E28" s="259">
        <f>IFERROR(INDEX($BD$7:$BO$40,MATCH(Ajustes!$E$4:$E$323,$BC$7:$BC$40,0),$C$2:$N$2),1)</f>
        <v>1</v>
      </c>
      <c r="F28" s="259">
        <f>IFERROR(INDEX($BD$7:$BO$40,MATCH(Ajustes!$E$4:$E$323,$BC$7:$BC$40,0),$C$2:$N$2),1)</f>
        <v>1</v>
      </c>
      <c r="G28" s="259">
        <f>IFERROR(INDEX($BD$7:$BO$40,MATCH(Ajustes!$E$4:$E$323,$BC$7:$BC$40,0),$C$2:$N$2),1)</f>
        <v>1</v>
      </c>
      <c r="H28" s="259">
        <f>IFERROR(INDEX($BD$7:$BO$40,MATCH(Ajustes!$E$4:$E$323,$BC$7:$BC$40,0),$C$2:$N$2),1)</f>
        <v>1</v>
      </c>
      <c r="I28" s="259">
        <f>IFERROR(INDEX($BD$7:$BO$40,MATCH(Ajustes!$E$4:$E$323,$BC$7:$BC$40,0),$C$2:$N$2),1)</f>
        <v>1</v>
      </c>
      <c r="J28" s="259">
        <f>IFERROR(INDEX($BD$7:$BO$40,MATCH(Ajustes!$E$4:$E$323,$BC$7:$BC$40,0),$C$2:$N$2),1)</f>
        <v>1</v>
      </c>
      <c r="K28" s="259">
        <f>IFERROR(INDEX($BD$7:$BO$40,MATCH(Ajustes!$E$4:$E$323,$BC$7:$BC$40,0),$C$2:$N$2),1)</f>
        <v>1</v>
      </c>
      <c r="L28" s="259">
        <f>IFERROR(INDEX($BD$7:$BO$40,MATCH(Ajustes!$E$4:$E$323,$BC$7:$BC$40,0),$C$2:$N$2),1)</f>
        <v>1</v>
      </c>
      <c r="M28" s="259">
        <f>IFERROR(INDEX($BD$7:$BO$40,MATCH(Ajustes!$E$4:$E$323,$BC$7:$BC$40,0),$C$2:$N$2),1)</f>
        <v>1</v>
      </c>
      <c r="N28" s="259">
        <f>IFERROR(INDEX($BD$7:$BO$40,MATCH(Ajustes!$E$4:$E$323,$BC$7:$BC$40,0),$C$2:$N$2),1)</f>
        <v>1</v>
      </c>
      <c r="O28">
        <f>C28*Ajustes!AM28</f>
        <v>521</v>
      </c>
      <c r="P28">
        <f>D28*Ajustes!AN28</f>
        <v>522</v>
      </c>
      <c r="Q28">
        <f>E28*Ajustes!AO28</f>
        <v>493</v>
      </c>
      <c r="R28">
        <f>F28*Ajustes!AP28</f>
        <v>370</v>
      </c>
      <c r="S28">
        <f>G28*Ajustes!AQ28</f>
        <v>254</v>
      </c>
      <c r="T28">
        <f>H28*Ajustes!AR28</f>
        <v>198</v>
      </c>
      <c r="U28">
        <f>I28*Ajustes!AS28</f>
        <v>164</v>
      </c>
      <c r="V28">
        <f>J28*Ajustes!AT28</f>
        <v>133</v>
      </c>
      <c r="W28">
        <f>K28*Ajustes!AU28</f>
        <v>122</v>
      </c>
      <c r="X28">
        <f>L28*Ajustes!AV28</f>
        <v>149</v>
      </c>
      <c r="Y28">
        <f>M28*Ajustes!AW28</f>
        <v>222</v>
      </c>
      <c r="Z28">
        <f>N28*Ajustes!AX28</f>
        <v>372</v>
      </c>
      <c r="AA28" s="259">
        <f>IF(AND(NOT(_incrementaisPassadas),
      OR(
       AND(_semanaAtual&gt;Prevs!D$6,_tipo="Semanal"),
       AND(_mes&gt;AA$2,_tipo="Mensal")
      )), 0,IF(Ajustes!$G28&gt;0,INDEX($AA$4:$AL$323,Ajustes!$G28,O$2),0)+IF(Ajustes!$H28&gt;0,INDEX($AA$4:$AL$323,Ajustes!$H28,O$2),0)+IF(Ajustes!$I28&gt;0,INDEX($AA$4:$AL$323,Ajustes!$I28,O$2),0)+IF(Ajustes!$J28&gt;0,INDEX($AA$4:$AL$323,Ajustes!$J28,O$2),0)+IF(Ajustes!$K28&gt;0,INDEX($AA$4:$AL$323,Ajustes!$K28,O$2),0)+IF(Ajustes!$L28&gt;0,INDEX($AA$4:$AL$323,Ajustes!$L28,O$2),0))+O28</f>
        <v>521</v>
      </c>
      <c r="AB28" s="259">
        <f>IF(AND(NOT(_incrementaisPassadas),
      OR(
       AND(_semanaAtual&gt;Prevs!E$6,_tipo="Semanal"),
       AND(_mes&gt;AB$2,_tipo="Mensal")
      )), 0,IF(Ajustes!$G28&gt;0,INDEX($AA$4:$AL$323,Ajustes!$G28,P$2),0)+IF(Ajustes!$H28&gt;0,INDEX($AA$4:$AL$323,Ajustes!$H28,P$2),0)+IF(Ajustes!$I28&gt;0,INDEX($AA$4:$AL$323,Ajustes!$I28,P$2),0)+IF(Ajustes!$J28&gt;0,INDEX($AA$4:$AL$323,Ajustes!$J28,P$2),0)+IF(Ajustes!$K28&gt;0,INDEX($AA$4:$AL$323,Ajustes!$K28,P$2),0)+IF(Ajustes!$L28&gt;0,INDEX($AA$4:$AL$323,Ajustes!$L28,P$2),0))+P28</f>
        <v>522</v>
      </c>
      <c r="AC28" s="259">
        <f>IF(AND(NOT(_incrementaisPassadas),
      OR(
       AND(_semanaAtual&gt;Prevs!F$6,_tipo="Semanal"),
       AND(_mes&gt;AC$2,_tipo="Mensal")
      )), 0,IF(Ajustes!$G28&gt;0,INDEX($AA$4:$AL$323,Ajustes!$G28,Q$2),0)+IF(Ajustes!$H28&gt;0,INDEX($AA$4:$AL$323,Ajustes!$H28,Q$2),0)+IF(Ajustes!$I28&gt;0,INDEX($AA$4:$AL$323,Ajustes!$I28,Q$2),0)+IF(Ajustes!$J28&gt;0,INDEX($AA$4:$AL$323,Ajustes!$J28,Q$2),0)+IF(Ajustes!$K28&gt;0,INDEX($AA$4:$AL$323,Ajustes!$K28,Q$2),0)+IF(Ajustes!$L28&gt;0,INDEX($AA$4:$AL$323,Ajustes!$L28,Q$2),0))+Q28</f>
        <v>493</v>
      </c>
      <c r="AD28" s="259">
        <f>IF(AND(NOT(_incrementaisPassadas),
      OR(
       AND(_semanaAtual&gt;Prevs!G$6,_tipo="Semanal"),
       AND(_mes&gt;AD$2,_tipo="Mensal")
      )), 0,IF(Ajustes!$G28&gt;0,INDEX($AA$4:$AL$323,Ajustes!$G28,R$2),0)+IF(Ajustes!$H28&gt;0,INDEX($AA$4:$AL$323,Ajustes!$H28,R$2),0)+IF(Ajustes!$I28&gt;0,INDEX($AA$4:$AL$323,Ajustes!$I28,R$2),0)+IF(Ajustes!$J28&gt;0,INDEX($AA$4:$AL$323,Ajustes!$J28,R$2),0)+IF(Ajustes!$K28&gt;0,INDEX($AA$4:$AL$323,Ajustes!$K28,R$2),0)+IF(Ajustes!$L28&gt;0,INDEX($AA$4:$AL$323,Ajustes!$L28,R$2),0))+R28</f>
        <v>370</v>
      </c>
      <c r="AE28" s="259">
        <f>IF(AND(NOT(_incrementaisPassadas),
      OR(
       AND(_semanaAtual&gt;Prevs!H$6,_tipo="Semanal"),
       AND(_mes&gt;AE$2,_tipo="Mensal")
      )), 0,IF(Ajustes!$G28&gt;0,INDEX($AA$4:$AL$323,Ajustes!$G28,S$2),0)+IF(Ajustes!$H28&gt;0,INDEX($AA$4:$AL$323,Ajustes!$H28,S$2),0)+IF(Ajustes!$I28&gt;0,INDEX($AA$4:$AL$323,Ajustes!$I28,S$2),0)+IF(Ajustes!$J28&gt;0,INDEX($AA$4:$AL$323,Ajustes!$J28,S$2),0)+IF(Ajustes!$K28&gt;0,INDEX($AA$4:$AL$323,Ajustes!$K28,S$2),0)+IF(Ajustes!$L28&gt;0,INDEX($AA$4:$AL$323,Ajustes!$L28,S$2),0))+S28</f>
        <v>254</v>
      </c>
      <c r="AF28" s="259">
        <f>IF(AND(NOT(_incrementaisPassadas),
      OR(
       AND(_semanaAtual&gt;Prevs!I$6,_tipo="Semanal"),
       AND(_mes&gt;AF$2,_tipo="Mensal")
      )), 0,IF(Ajustes!$G28&gt;0,INDEX($AA$4:$AL$323,Ajustes!$G28,T$2),0)+IF(Ajustes!$H28&gt;0,INDEX($AA$4:$AL$323,Ajustes!$H28,T$2),0)+IF(Ajustes!$I28&gt;0,INDEX($AA$4:$AL$323,Ajustes!$I28,T$2),0)+IF(Ajustes!$J28&gt;0,INDEX($AA$4:$AL$323,Ajustes!$J28,T$2),0)+IF(Ajustes!$K28&gt;0,INDEX($AA$4:$AL$323,Ajustes!$K28,T$2),0)+IF(Ajustes!$L28&gt;0,INDEX($AA$4:$AL$323,Ajustes!$L28,T$2),0))+T28</f>
        <v>198</v>
      </c>
      <c r="AG28" s="259">
        <f>IF(AND(NOT(_incrementaisPassadas),
      OR(
       AND(_semanaAtual&gt;Prevs!J$6,_tipo="Semanal"),
       AND(_mes&gt;AG$2,_tipo="Mensal")
      )), 0,IF(Ajustes!$G28&gt;0,INDEX($AA$4:$AL$323,Ajustes!$G28,U$2),0)+IF(Ajustes!$H28&gt;0,INDEX($AA$4:$AL$323,Ajustes!$H28,U$2),0)+IF(Ajustes!$I28&gt;0,INDEX($AA$4:$AL$323,Ajustes!$I28,U$2),0)+IF(Ajustes!$J28&gt;0,INDEX($AA$4:$AL$323,Ajustes!$J28,U$2),0)+IF(Ajustes!$K28&gt;0,INDEX($AA$4:$AL$323,Ajustes!$K28,U$2),0)+IF(Ajustes!$L28&gt;0,INDEX($AA$4:$AL$323,Ajustes!$L28,U$2),0))+U28</f>
        <v>164</v>
      </c>
      <c r="AH28" s="259">
        <f>IF(AND(NOT(_incrementaisPassadas),
      OR(
       AND(_semanaAtual&gt;Prevs!K$6,_tipo="Semanal"),
       AND(_mes&gt;AH$2,_tipo="Mensal")
      )), 0,IF(Ajustes!$G28&gt;0,INDEX($AA$4:$AL$323,Ajustes!$G28,V$2),0)+IF(Ajustes!$H28&gt;0,INDEX($AA$4:$AL$323,Ajustes!$H28,V$2),0)+IF(Ajustes!$I28&gt;0,INDEX($AA$4:$AL$323,Ajustes!$I28,V$2),0)+IF(Ajustes!$J28&gt;0,INDEX($AA$4:$AL$323,Ajustes!$J28,V$2),0)+IF(Ajustes!$K28&gt;0,INDEX($AA$4:$AL$323,Ajustes!$K28,V$2),0)+IF(Ajustes!$L28&gt;0,INDEX($AA$4:$AL$323,Ajustes!$L28,V$2),0))+V28</f>
        <v>133</v>
      </c>
      <c r="AI28" s="259">
        <f>IF(AND(NOT(_incrementaisPassadas),
      OR(
       AND(_semanaAtual&gt;Prevs!L$6,_tipo="Semanal"),
       AND(_mes&gt;AI$2,_tipo="Mensal")
      )), 0,IF(Ajustes!$G28&gt;0,INDEX($AA$4:$AL$323,Ajustes!$G28,W$2),0)+IF(Ajustes!$H28&gt;0,INDEX($AA$4:$AL$323,Ajustes!$H28,W$2),0)+IF(Ajustes!$I28&gt;0,INDEX($AA$4:$AL$323,Ajustes!$I28,W$2),0)+IF(Ajustes!$J28&gt;0,INDEX($AA$4:$AL$323,Ajustes!$J28,W$2),0)+IF(Ajustes!$K28&gt;0,INDEX($AA$4:$AL$323,Ajustes!$K28,W$2),0)+IF(Ajustes!$L28&gt;0,INDEX($AA$4:$AL$323,Ajustes!$L28,W$2),0))+W28</f>
        <v>122</v>
      </c>
      <c r="AJ28" s="259">
        <f>IF(AND(NOT(_incrementaisPassadas),
      OR(
       AND(_semanaAtual&gt;Prevs!M$6,_tipo="Semanal"),
       AND(_mes&gt;AJ$2,_tipo="Mensal")
      )), 0,IF(Ajustes!$G28&gt;0,INDEX($AA$4:$AL$323,Ajustes!$G28,X$2),0)+IF(Ajustes!$H28&gt;0,INDEX($AA$4:$AL$323,Ajustes!$H28,X$2),0)+IF(Ajustes!$I28&gt;0,INDEX($AA$4:$AL$323,Ajustes!$I28,X$2),0)+IF(Ajustes!$J28&gt;0,INDEX($AA$4:$AL$323,Ajustes!$J28,X$2),0)+IF(Ajustes!$K28&gt;0,INDEX($AA$4:$AL$323,Ajustes!$K28,X$2),0)+IF(Ajustes!$L28&gt;0,INDEX($AA$4:$AL$323,Ajustes!$L28,X$2),0))+X28</f>
        <v>149</v>
      </c>
      <c r="AK28" s="259">
        <f>IF(AND(NOT(_incrementaisPassadas),
      OR(
       AND(_semanaAtual&gt;Prevs!N$6,_tipo="Semanal"),
       AND(_mes&gt;AK$2,_tipo="Mensal")
      )), 0,IF(Ajustes!$G28&gt;0,INDEX($AA$4:$AL$323,Ajustes!$G28,Y$2),0)+IF(Ajustes!$H28&gt;0,INDEX($AA$4:$AL$323,Ajustes!$H28,Y$2),0)+IF(Ajustes!$I28&gt;0,INDEX($AA$4:$AL$323,Ajustes!$I28,Y$2),0)+IF(Ajustes!$J28&gt;0,INDEX($AA$4:$AL$323,Ajustes!$J28,Y$2),0)+IF(Ajustes!$K28&gt;0,INDEX($AA$4:$AL$323,Ajustes!$K28,Y$2),0)+IF(Ajustes!$L28&gt;0,INDEX($AA$4:$AL$323,Ajustes!$L28,Y$2),0))+Y28</f>
        <v>222</v>
      </c>
      <c r="AL28" s="259">
        <f>IF(AND(NOT(_incrementaisPassadas),
      OR(
       AND(_semanaAtual&gt;Prevs!O$6,_tipo="Semanal"),
       AND(_mes&gt;AL$2,_tipo="Mensal")
      )), 0,IF(Ajustes!$G28&gt;0,INDEX($AA$4:$AL$323,Ajustes!$G28,Z$2),0)+IF(Ajustes!$H28&gt;0,INDEX($AA$4:$AL$323,Ajustes!$H28,Z$2),0)+IF(Ajustes!$I28&gt;0,INDEX($AA$4:$AL$323,Ajustes!$I28,Z$2),0)+IF(Ajustes!$J28&gt;0,INDEX($AA$4:$AL$323,Ajustes!$J28,Z$2),0)+IF(Ajustes!$K28&gt;0,INDEX($AA$4:$AL$323,Ajustes!$K28,Z$2),0)+IF(Ajustes!$L28&gt;0,INDEX($AA$4:$AL$323,Ajustes!$L28,Z$2),0))+Z28</f>
        <v>372</v>
      </c>
      <c r="AM28" s="113">
        <f t="shared" si="25"/>
        <v>521</v>
      </c>
      <c r="AN28" s="113">
        <f t="shared" si="27"/>
        <v>522</v>
      </c>
      <c r="AO28" s="113">
        <f t="shared" si="27"/>
        <v>493</v>
      </c>
      <c r="AP28" s="113">
        <f t="shared" si="27"/>
        <v>370</v>
      </c>
      <c r="AQ28" s="113">
        <f t="shared" si="27"/>
        <v>254</v>
      </c>
      <c r="AR28" s="113">
        <f t="shared" si="27"/>
        <v>198</v>
      </c>
      <c r="AS28" s="113">
        <f t="shared" si="27"/>
        <v>164</v>
      </c>
      <c r="AT28" s="113">
        <f t="shared" si="27"/>
        <v>133</v>
      </c>
      <c r="AU28" s="113">
        <f t="shared" si="27"/>
        <v>122</v>
      </c>
      <c r="AV28" s="113">
        <f t="shared" si="27"/>
        <v>149</v>
      </c>
      <c r="AW28" s="113">
        <f t="shared" si="27"/>
        <v>222</v>
      </c>
      <c r="AX28" s="113">
        <f t="shared" si="27"/>
        <v>372</v>
      </c>
      <c r="AY28" s="259"/>
      <c r="AZ28" s="405">
        <f t="shared" si="26"/>
        <v>40</v>
      </c>
      <c r="BA28" s="418" t="s">
        <v>6</v>
      </c>
      <c r="BB28">
        <f>ROW()</f>
        <v>28</v>
      </c>
      <c r="BC28" s="225" t="s">
        <v>18</v>
      </c>
      <c r="BD28" s="115">
        <v>1</v>
      </c>
      <c r="BE28" s="115">
        <v>1</v>
      </c>
      <c r="BF28" s="115">
        <v>1</v>
      </c>
      <c r="BG28" s="115">
        <v>1</v>
      </c>
      <c r="BH28" s="115">
        <v>1</v>
      </c>
      <c r="BI28" s="115">
        <v>1</v>
      </c>
      <c r="BJ28" s="115">
        <v>1</v>
      </c>
      <c r="BK28" s="115">
        <v>1</v>
      </c>
      <c r="BL28" s="115">
        <v>1</v>
      </c>
      <c r="BM28" s="115">
        <v>1</v>
      </c>
      <c r="BN28" s="115">
        <v>1</v>
      </c>
      <c r="BO28" s="224">
        <v>1</v>
      </c>
      <c r="BQ28" s="259" t="e">
        <f t="shared" si="12"/>
        <v>#N/A</v>
      </c>
      <c r="BR28" s="398">
        <f t="shared" si="13"/>
        <v>521</v>
      </c>
      <c r="BS28" s="398">
        <f t="shared" si="14"/>
        <v>522</v>
      </c>
      <c r="BT28" s="398">
        <f t="shared" si="15"/>
        <v>493</v>
      </c>
      <c r="BU28" s="398">
        <f t="shared" si="16"/>
        <v>370</v>
      </c>
      <c r="BV28" s="398">
        <f t="shared" si="17"/>
        <v>254</v>
      </c>
      <c r="BW28" s="398">
        <f t="shared" si="18"/>
        <v>198</v>
      </c>
      <c r="BX28" s="398">
        <f t="shared" si="19"/>
        <v>164</v>
      </c>
      <c r="BY28" s="398">
        <f t="shared" si="20"/>
        <v>133</v>
      </c>
      <c r="BZ28" s="398">
        <f t="shared" si="21"/>
        <v>122</v>
      </c>
      <c r="CA28" s="398">
        <f t="shared" si="22"/>
        <v>149</v>
      </c>
      <c r="CB28" s="398">
        <f t="shared" si="23"/>
        <v>222</v>
      </c>
      <c r="CC28" s="398">
        <f t="shared" si="24"/>
        <v>372</v>
      </c>
      <c r="CD28" s="259"/>
    </row>
    <row r="29" spans="1:82" x14ac:dyDescent="0.25">
      <c r="A29" s="113">
        <v>26</v>
      </c>
      <c r="B29" s="176"/>
      <c r="C29" s="259">
        <f>IFERROR(INDEX($BD$7:$BO$40,MATCH(Ajustes!$E$4:$E$323,$BC$7:$BC$40,0),$C$2:$N$2),1)</f>
        <v>1</v>
      </c>
      <c r="D29" s="259">
        <f>IFERROR(INDEX($BD$7:$BO$40,MATCH(Ajustes!$E$4:$E$323,$BC$7:$BC$40,0),$C$2:$N$2),1)</f>
        <v>1</v>
      </c>
      <c r="E29" s="259">
        <f>IFERROR(INDEX($BD$7:$BO$40,MATCH(Ajustes!$E$4:$E$323,$BC$7:$BC$40,0),$C$2:$N$2),1)</f>
        <v>1</v>
      </c>
      <c r="F29" s="259">
        <f>IFERROR(INDEX($BD$7:$BO$40,MATCH(Ajustes!$E$4:$E$323,$BC$7:$BC$40,0),$C$2:$N$2),1)</f>
        <v>1</v>
      </c>
      <c r="G29" s="259">
        <f>IFERROR(INDEX($BD$7:$BO$40,MATCH(Ajustes!$E$4:$E$323,$BC$7:$BC$40,0),$C$2:$N$2),1)</f>
        <v>1</v>
      </c>
      <c r="H29" s="259">
        <f>IFERROR(INDEX($BD$7:$BO$40,MATCH(Ajustes!$E$4:$E$323,$BC$7:$BC$40,0),$C$2:$N$2),1)</f>
        <v>1</v>
      </c>
      <c r="I29" s="259">
        <f>IFERROR(INDEX($BD$7:$BO$40,MATCH(Ajustes!$E$4:$E$323,$BC$7:$BC$40,0),$C$2:$N$2),1)</f>
        <v>1</v>
      </c>
      <c r="J29" s="259">
        <f>IFERROR(INDEX($BD$7:$BO$40,MATCH(Ajustes!$E$4:$E$323,$BC$7:$BC$40,0),$C$2:$N$2),1)</f>
        <v>1</v>
      </c>
      <c r="K29" s="259">
        <f>IFERROR(INDEX($BD$7:$BO$40,MATCH(Ajustes!$E$4:$E$323,$BC$7:$BC$40,0),$C$2:$N$2),1)</f>
        <v>1</v>
      </c>
      <c r="L29" s="259">
        <f>IFERROR(INDEX($BD$7:$BO$40,MATCH(Ajustes!$E$4:$E$323,$BC$7:$BC$40,0),$C$2:$N$2),1)</f>
        <v>1</v>
      </c>
      <c r="M29" s="259">
        <f>IFERROR(INDEX($BD$7:$BO$40,MATCH(Ajustes!$E$4:$E$323,$BC$7:$BC$40,0),$C$2:$N$2),1)</f>
        <v>1</v>
      </c>
      <c r="N29" s="259">
        <f>IFERROR(INDEX($BD$7:$BO$40,MATCH(Ajustes!$E$4:$E$323,$BC$7:$BC$40,0),$C$2:$N$2),1)</f>
        <v>1</v>
      </c>
      <c r="O29">
        <f>C29*Ajustes!AM29</f>
        <v>0</v>
      </c>
      <c r="P29">
        <f>D29*Ajustes!AN29</f>
        <v>0</v>
      </c>
      <c r="Q29">
        <f>E29*Ajustes!AO29</f>
        <v>0</v>
      </c>
      <c r="R29">
        <f>F29*Ajustes!AP29</f>
        <v>0</v>
      </c>
      <c r="S29">
        <f>G29*Ajustes!AQ29</f>
        <v>0</v>
      </c>
      <c r="T29">
        <f>H29*Ajustes!AR29</f>
        <v>0</v>
      </c>
      <c r="U29">
        <f>I29*Ajustes!AS29</f>
        <v>0</v>
      </c>
      <c r="V29">
        <f>J29*Ajustes!AT29</f>
        <v>0</v>
      </c>
      <c r="W29">
        <f>K29*Ajustes!AU29</f>
        <v>0</v>
      </c>
      <c r="X29">
        <f>L29*Ajustes!AV29</f>
        <v>0</v>
      </c>
      <c r="Y29">
        <f>M29*Ajustes!AW29</f>
        <v>0</v>
      </c>
      <c r="Z29">
        <f>N29*Ajustes!AX29</f>
        <v>0</v>
      </c>
      <c r="AA29" s="259">
        <f>IF(AND(NOT(_incrementaisPassadas),
      OR(
       AND(_semanaAtual&gt;Prevs!D$6,_tipo="Semanal"),
       AND(_mes&gt;AA$2,_tipo="Mensal")
      )), 0,IF(Ajustes!$G29&gt;0,INDEX($AA$4:$AL$323,Ajustes!$G29,O$2),0)+IF(Ajustes!$H29&gt;0,INDEX($AA$4:$AL$323,Ajustes!$H29,O$2),0)+IF(Ajustes!$I29&gt;0,INDEX($AA$4:$AL$323,Ajustes!$I29,O$2),0)+IF(Ajustes!$J29&gt;0,INDEX($AA$4:$AL$323,Ajustes!$J29,O$2),0)+IF(Ajustes!$K29&gt;0,INDEX($AA$4:$AL$323,Ajustes!$K29,O$2),0)+IF(Ajustes!$L29&gt;0,INDEX($AA$4:$AL$323,Ajustes!$L29,O$2),0))+O29</f>
        <v>0</v>
      </c>
      <c r="AB29" s="259">
        <f>IF(AND(NOT(_incrementaisPassadas),
      OR(
       AND(_semanaAtual&gt;Prevs!E$6,_tipo="Semanal"),
       AND(_mes&gt;AB$2,_tipo="Mensal")
      )), 0,IF(Ajustes!$G29&gt;0,INDEX($AA$4:$AL$323,Ajustes!$G29,P$2),0)+IF(Ajustes!$H29&gt;0,INDEX($AA$4:$AL$323,Ajustes!$H29,P$2),0)+IF(Ajustes!$I29&gt;0,INDEX($AA$4:$AL$323,Ajustes!$I29,P$2),0)+IF(Ajustes!$J29&gt;0,INDEX($AA$4:$AL$323,Ajustes!$J29,P$2),0)+IF(Ajustes!$K29&gt;0,INDEX($AA$4:$AL$323,Ajustes!$K29,P$2),0)+IF(Ajustes!$L29&gt;0,INDEX($AA$4:$AL$323,Ajustes!$L29,P$2),0))+P29</f>
        <v>0</v>
      </c>
      <c r="AC29" s="259">
        <f>IF(AND(NOT(_incrementaisPassadas),
      OR(
       AND(_semanaAtual&gt;Prevs!F$6,_tipo="Semanal"),
       AND(_mes&gt;AC$2,_tipo="Mensal")
      )), 0,IF(Ajustes!$G29&gt;0,INDEX($AA$4:$AL$323,Ajustes!$G29,Q$2),0)+IF(Ajustes!$H29&gt;0,INDEX($AA$4:$AL$323,Ajustes!$H29,Q$2),0)+IF(Ajustes!$I29&gt;0,INDEX($AA$4:$AL$323,Ajustes!$I29,Q$2),0)+IF(Ajustes!$J29&gt;0,INDEX($AA$4:$AL$323,Ajustes!$J29,Q$2),0)+IF(Ajustes!$K29&gt;0,INDEX($AA$4:$AL$323,Ajustes!$K29,Q$2),0)+IF(Ajustes!$L29&gt;0,INDEX($AA$4:$AL$323,Ajustes!$L29,Q$2),0))+Q29</f>
        <v>0</v>
      </c>
      <c r="AD29" s="259">
        <f>IF(AND(NOT(_incrementaisPassadas),
      OR(
       AND(_semanaAtual&gt;Prevs!G$6,_tipo="Semanal"),
       AND(_mes&gt;AD$2,_tipo="Mensal")
      )), 0,IF(Ajustes!$G29&gt;0,INDEX($AA$4:$AL$323,Ajustes!$G29,R$2),0)+IF(Ajustes!$H29&gt;0,INDEX($AA$4:$AL$323,Ajustes!$H29,R$2),0)+IF(Ajustes!$I29&gt;0,INDEX($AA$4:$AL$323,Ajustes!$I29,R$2),0)+IF(Ajustes!$J29&gt;0,INDEX($AA$4:$AL$323,Ajustes!$J29,R$2),0)+IF(Ajustes!$K29&gt;0,INDEX($AA$4:$AL$323,Ajustes!$K29,R$2),0)+IF(Ajustes!$L29&gt;0,INDEX($AA$4:$AL$323,Ajustes!$L29,R$2),0))+R29</f>
        <v>0</v>
      </c>
      <c r="AE29" s="259">
        <f>IF(AND(NOT(_incrementaisPassadas),
      OR(
       AND(_semanaAtual&gt;Prevs!H$6,_tipo="Semanal"),
       AND(_mes&gt;AE$2,_tipo="Mensal")
      )), 0,IF(Ajustes!$G29&gt;0,INDEX($AA$4:$AL$323,Ajustes!$G29,S$2),0)+IF(Ajustes!$H29&gt;0,INDEX($AA$4:$AL$323,Ajustes!$H29,S$2),0)+IF(Ajustes!$I29&gt;0,INDEX($AA$4:$AL$323,Ajustes!$I29,S$2),0)+IF(Ajustes!$J29&gt;0,INDEX($AA$4:$AL$323,Ajustes!$J29,S$2),0)+IF(Ajustes!$K29&gt;0,INDEX($AA$4:$AL$323,Ajustes!$K29,S$2),0)+IF(Ajustes!$L29&gt;0,INDEX($AA$4:$AL$323,Ajustes!$L29,S$2),0))+S29</f>
        <v>0</v>
      </c>
      <c r="AF29" s="259">
        <f>IF(AND(NOT(_incrementaisPassadas),
      OR(
       AND(_semanaAtual&gt;Prevs!I$6,_tipo="Semanal"),
       AND(_mes&gt;AF$2,_tipo="Mensal")
      )), 0,IF(Ajustes!$G29&gt;0,INDEX($AA$4:$AL$323,Ajustes!$G29,T$2),0)+IF(Ajustes!$H29&gt;0,INDEX($AA$4:$AL$323,Ajustes!$H29,T$2),0)+IF(Ajustes!$I29&gt;0,INDEX($AA$4:$AL$323,Ajustes!$I29,T$2),0)+IF(Ajustes!$J29&gt;0,INDEX($AA$4:$AL$323,Ajustes!$J29,T$2),0)+IF(Ajustes!$K29&gt;0,INDEX($AA$4:$AL$323,Ajustes!$K29,T$2),0)+IF(Ajustes!$L29&gt;0,INDEX($AA$4:$AL$323,Ajustes!$L29,T$2),0))+T29</f>
        <v>0</v>
      </c>
      <c r="AG29" s="259">
        <f>IF(AND(NOT(_incrementaisPassadas),
      OR(
       AND(_semanaAtual&gt;Prevs!J$6,_tipo="Semanal"),
       AND(_mes&gt;AG$2,_tipo="Mensal")
      )), 0,IF(Ajustes!$G29&gt;0,INDEX($AA$4:$AL$323,Ajustes!$G29,U$2),0)+IF(Ajustes!$H29&gt;0,INDEX($AA$4:$AL$323,Ajustes!$H29,U$2),0)+IF(Ajustes!$I29&gt;0,INDEX($AA$4:$AL$323,Ajustes!$I29,U$2),0)+IF(Ajustes!$J29&gt;0,INDEX($AA$4:$AL$323,Ajustes!$J29,U$2),0)+IF(Ajustes!$K29&gt;0,INDEX($AA$4:$AL$323,Ajustes!$K29,U$2),0)+IF(Ajustes!$L29&gt;0,INDEX($AA$4:$AL$323,Ajustes!$L29,U$2),0))+U29</f>
        <v>0</v>
      </c>
      <c r="AH29" s="259">
        <f>IF(AND(NOT(_incrementaisPassadas),
      OR(
       AND(_semanaAtual&gt;Prevs!K$6,_tipo="Semanal"),
       AND(_mes&gt;AH$2,_tipo="Mensal")
      )), 0,IF(Ajustes!$G29&gt;0,INDEX($AA$4:$AL$323,Ajustes!$G29,V$2),0)+IF(Ajustes!$H29&gt;0,INDEX($AA$4:$AL$323,Ajustes!$H29,V$2),0)+IF(Ajustes!$I29&gt;0,INDEX($AA$4:$AL$323,Ajustes!$I29,V$2),0)+IF(Ajustes!$J29&gt;0,INDEX($AA$4:$AL$323,Ajustes!$J29,V$2),0)+IF(Ajustes!$K29&gt;0,INDEX($AA$4:$AL$323,Ajustes!$K29,V$2),0)+IF(Ajustes!$L29&gt;0,INDEX($AA$4:$AL$323,Ajustes!$L29,V$2),0))+V29</f>
        <v>0</v>
      </c>
      <c r="AI29" s="259">
        <f>IF(AND(NOT(_incrementaisPassadas),
      OR(
       AND(_semanaAtual&gt;Prevs!L$6,_tipo="Semanal"),
       AND(_mes&gt;AI$2,_tipo="Mensal")
      )), 0,IF(Ajustes!$G29&gt;0,INDEX($AA$4:$AL$323,Ajustes!$G29,W$2),0)+IF(Ajustes!$H29&gt;0,INDEX($AA$4:$AL$323,Ajustes!$H29,W$2),0)+IF(Ajustes!$I29&gt;0,INDEX($AA$4:$AL$323,Ajustes!$I29,W$2),0)+IF(Ajustes!$J29&gt;0,INDEX($AA$4:$AL$323,Ajustes!$J29,W$2),0)+IF(Ajustes!$K29&gt;0,INDEX($AA$4:$AL$323,Ajustes!$K29,W$2),0)+IF(Ajustes!$L29&gt;0,INDEX($AA$4:$AL$323,Ajustes!$L29,W$2),0))+W29</f>
        <v>0</v>
      </c>
      <c r="AJ29" s="259">
        <f>IF(AND(NOT(_incrementaisPassadas),
      OR(
       AND(_semanaAtual&gt;Prevs!M$6,_tipo="Semanal"),
       AND(_mes&gt;AJ$2,_tipo="Mensal")
      )), 0,IF(Ajustes!$G29&gt;0,INDEX($AA$4:$AL$323,Ajustes!$G29,X$2),0)+IF(Ajustes!$H29&gt;0,INDEX($AA$4:$AL$323,Ajustes!$H29,X$2),0)+IF(Ajustes!$I29&gt;0,INDEX($AA$4:$AL$323,Ajustes!$I29,X$2),0)+IF(Ajustes!$J29&gt;0,INDEX($AA$4:$AL$323,Ajustes!$J29,X$2),0)+IF(Ajustes!$K29&gt;0,INDEX($AA$4:$AL$323,Ajustes!$K29,X$2),0)+IF(Ajustes!$L29&gt;0,INDEX($AA$4:$AL$323,Ajustes!$L29,X$2),0))+X29</f>
        <v>0</v>
      </c>
      <c r="AK29" s="259">
        <f>IF(AND(NOT(_incrementaisPassadas),
      OR(
       AND(_semanaAtual&gt;Prevs!N$6,_tipo="Semanal"),
       AND(_mes&gt;AK$2,_tipo="Mensal")
      )), 0,IF(Ajustes!$G29&gt;0,INDEX($AA$4:$AL$323,Ajustes!$G29,Y$2),0)+IF(Ajustes!$H29&gt;0,INDEX($AA$4:$AL$323,Ajustes!$H29,Y$2),0)+IF(Ajustes!$I29&gt;0,INDEX($AA$4:$AL$323,Ajustes!$I29,Y$2),0)+IF(Ajustes!$J29&gt;0,INDEX($AA$4:$AL$323,Ajustes!$J29,Y$2),0)+IF(Ajustes!$K29&gt;0,INDEX($AA$4:$AL$323,Ajustes!$K29,Y$2),0)+IF(Ajustes!$L29&gt;0,INDEX($AA$4:$AL$323,Ajustes!$L29,Y$2),0))+Y29</f>
        <v>0</v>
      </c>
      <c r="AL29" s="259">
        <f>IF(AND(NOT(_incrementaisPassadas),
      OR(
       AND(_semanaAtual&gt;Prevs!O$6,_tipo="Semanal"),
       AND(_mes&gt;AL$2,_tipo="Mensal")
      )), 0,IF(Ajustes!$G29&gt;0,INDEX($AA$4:$AL$323,Ajustes!$G29,Z$2),0)+IF(Ajustes!$H29&gt;0,INDEX($AA$4:$AL$323,Ajustes!$H29,Z$2),0)+IF(Ajustes!$I29&gt;0,INDEX($AA$4:$AL$323,Ajustes!$I29,Z$2),0)+IF(Ajustes!$J29&gt;0,INDEX($AA$4:$AL$323,Ajustes!$J29,Z$2),0)+IF(Ajustes!$K29&gt;0,INDEX($AA$4:$AL$323,Ajustes!$K29,Z$2),0)+IF(Ajustes!$L29&gt;0,INDEX($AA$4:$AL$323,Ajustes!$L29,Z$2),0))+Z29</f>
        <v>0</v>
      </c>
      <c r="AM29" s="113">
        <f t="shared" si="25"/>
        <v>0</v>
      </c>
      <c r="AN29" s="113">
        <f t="shared" si="27"/>
        <v>0</v>
      </c>
      <c r="AO29" s="113">
        <f t="shared" si="27"/>
        <v>0</v>
      </c>
      <c r="AP29" s="113">
        <f t="shared" si="27"/>
        <v>0</v>
      </c>
      <c r="AQ29" s="113">
        <f t="shared" si="27"/>
        <v>0</v>
      </c>
      <c r="AR29" s="113">
        <f t="shared" si="27"/>
        <v>0</v>
      </c>
      <c r="AS29" s="113">
        <f t="shared" si="27"/>
        <v>0</v>
      </c>
      <c r="AT29" s="113">
        <f t="shared" si="27"/>
        <v>0</v>
      </c>
      <c r="AU29" s="113">
        <f t="shared" si="27"/>
        <v>0</v>
      </c>
      <c r="AV29" s="113">
        <f t="shared" si="27"/>
        <v>0</v>
      </c>
      <c r="AW29" s="113">
        <f t="shared" si="27"/>
        <v>0</v>
      </c>
      <c r="AX29" s="113">
        <f t="shared" si="27"/>
        <v>0</v>
      </c>
      <c r="AY29" s="259"/>
      <c r="AZ29" s="405">
        <f t="shared" si="26"/>
        <v>41</v>
      </c>
      <c r="BA29" s="271" t="s">
        <v>21</v>
      </c>
      <c r="BB29">
        <f>ROW()</f>
        <v>29</v>
      </c>
      <c r="BC29" s="225" t="s">
        <v>19</v>
      </c>
      <c r="BD29" s="115">
        <v>1</v>
      </c>
      <c r="BE29" s="115">
        <v>1</v>
      </c>
      <c r="BF29" s="115">
        <v>1</v>
      </c>
      <c r="BG29" s="115">
        <v>1</v>
      </c>
      <c r="BH29" s="115">
        <v>1</v>
      </c>
      <c r="BI29" s="115">
        <v>1</v>
      </c>
      <c r="BJ29" s="115">
        <v>1</v>
      </c>
      <c r="BK29" s="115">
        <v>1</v>
      </c>
      <c r="BL29" s="115">
        <v>1</v>
      </c>
      <c r="BM29" s="115">
        <v>1</v>
      </c>
      <c r="BN29" s="115">
        <v>1</v>
      </c>
      <c r="BO29" s="224">
        <v>1</v>
      </c>
      <c r="BQ29" s="259" t="e">
        <f t="shared" si="12"/>
        <v>#N/A</v>
      </c>
      <c r="BR29" s="398">
        <f t="shared" si="13"/>
        <v>0</v>
      </c>
      <c r="BS29" s="398">
        <f t="shared" si="14"/>
        <v>0</v>
      </c>
      <c r="BT29" s="398">
        <f t="shared" si="15"/>
        <v>0</v>
      </c>
      <c r="BU29" s="398">
        <f t="shared" si="16"/>
        <v>0</v>
      </c>
      <c r="BV29" s="398">
        <f t="shared" si="17"/>
        <v>0</v>
      </c>
      <c r="BW29" s="398">
        <f t="shared" si="18"/>
        <v>0</v>
      </c>
      <c r="BX29" s="398">
        <f t="shared" si="19"/>
        <v>0</v>
      </c>
      <c r="BY29" s="398">
        <f t="shared" si="20"/>
        <v>0</v>
      </c>
      <c r="BZ29" s="398">
        <f t="shared" si="21"/>
        <v>0</v>
      </c>
      <c r="CA29" s="398">
        <f t="shared" si="22"/>
        <v>0</v>
      </c>
      <c r="CB29" s="398">
        <f t="shared" si="23"/>
        <v>0</v>
      </c>
      <c r="CC29" s="398">
        <f t="shared" si="24"/>
        <v>0</v>
      </c>
      <c r="CD29" s="259"/>
    </row>
    <row r="30" spans="1:82" x14ac:dyDescent="0.25">
      <c r="A30" s="113">
        <v>27</v>
      </c>
      <c r="B30" s="176"/>
      <c r="C30" s="259">
        <f>IFERROR(INDEX($BD$7:$BO$40,MATCH(Ajustes!$E$4:$E$323,$BC$7:$BC$40,0),$C$2:$N$2),1)</f>
        <v>1</v>
      </c>
      <c r="D30" s="259">
        <f>IFERROR(INDEX($BD$7:$BO$40,MATCH(Ajustes!$E$4:$E$323,$BC$7:$BC$40,0),$C$2:$N$2),1)</f>
        <v>1</v>
      </c>
      <c r="E30" s="259">
        <f>IFERROR(INDEX($BD$7:$BO$40,MATCH(Ajustes!$E$4:$E$323,$BC$7:$BC$40,0),$C$2:$N$2),1)</f>
        <v>1</v>
      </c>
      <c r="F30" s="259">
        <f>IFERROR(INDEX($BD$7:$BO$40,MATCH(Ajustes!$E$4:$E$323,$BC$7:$BC$40,0),$C$2:$N$2),1)</f>
        <v>1</v>
      </c>
      <c r="G30" s="259">
        <f>IFERROR(INDEX($BD$7:$BO$40,MATCH(Ajustes!$E$4:$E$323,$BC$7:$BC$40,0),$C$2:$N$2),1)</f>
        <v>1</v>
      </c>
      <c r="H30" s="259">
        <f>IFERROR(INDEX($BD$7:$BO$40,MATCH(Ajustes!$E$4:$E$323,$BC$7:$BC$40,0),$C$2:$N$2),1)</f>
        <v>1</v>
      </c>
      <c r="I30" s="259">
        <f>IFERROR(INDEX($BD$7:$BO$40,MATCH(Ajustes!$E$4:$E$323,$BC$7:$BC$40,0),$C$2:$N$2),1)</f>
        <v>1</v>
      </c>
      <c r="J30" s="259">
        <f>IFERROR(INDEX($BD$7:$BO$40,MATCH(Ajustes!$E$4:$E$323,$BC$7:$BC$40,0),$C$2:$N$2),1)</f>
        <v>1</v>
      </c>
      <c r="K30" s="259">
        <f>IFERROR(INDEX($BD$7:$BO$40,MATCH(Ajustes!$E$4:$E$323,$BC$7:$BC$40,0),$C$2:$N$2),1)</f>
        <v>1</v>
      </c>
      <c r="L30" s="259">
        <f>IFERROR(INDEX($BD$7:$BO$40,MATCH(Ajustes!$E$4:$E$323,$BC$7:$BC$40,0),$C$2:$N$2),1)</f>
        <v>1</v>
      </c>
      <c r="M30" s="259">
        <f>IFERROR(INDEX($BD$7:$BO$40,MATCH(Ajustes!$E$4:$E$323,$BC$7:$BC$40,0),$C$2:$N$2),1)</f>
        <v>1</v>
      </c>
      <c r="N30" s="259">
        <f>IFERROR(INDEX($BD$7:$BO$40,MATCH(Ajustes!$E$4:$E$323,$BC$7:$BC$40,0),$C$2:$N$2),1)</f>
        <v>1</v>
      </c>
      <c r="O30">
        <f>C30*Ajustes!AM30</f>
        <v>0</v>
      </c>
      <c r="P30">
        <f>D30*Ajustes!AN30</f>
        <v>0</v>
      </c>
      <c r="Q30">
        <f>E30*Ajustes!AO30</f>
        <v>0</v>
      </c>
      <c r="R30">
        <f>F30*Ajustes!AP30</f>
        <v>0</v>
      </c>
      <c r="S30">
        <f>G30*Ajustes!AQ30</f>
        <v>0</v>
      </c>
      <c r="T30">
        <f>H30*Ajustes!AR30</f>
        <v>0</v>
      </c>
      <c r="U30">
        <f>I30*Ajustes!AS30</f>
        <v>0</v>
      </c>
      <c r="V30">
        <f>J30*Ajustes!AT30</f>
        <v>0</v>
      </c>
      <c r="W30">
        <f>K30*Ajustes!AU30</f>
        <v>0</v>
      </c>
      <c r="X30">
        <f>L30*Ajustes!AV30</f>
        <v>0</v>
      </c>
      <c r="Y30">
        <f>M30*Ajustes!AW30</f>
        <v>0</v>
      </c>
      <c r="Z30">
        <f>N30*Ajustes!AX30</f>
        <v>0</v>
      </c>
      <c r="AA30" s="259">
        <f>IF(AND(NOT(_incrementaisPassadas),
      OR(
       AND(_semanaAtual&gt;Prevs!D$6,_tipo="Semanal"),
       AND(_mes&gt;AA$2,_tipo="Mensal")
      )), 0,IF(Ajustes!$G30&gt;0,INDEX($AA$4:$AL$323,Ajustes!$G30,O$2),0)+IF(Ajustes!$H30&gt;0,INDEX($AA$4:$AL$323,Ajustes!$H30,O$2),0)+IF(Ajustes!$I30&gt;0,INDEX($AA$4:$AL$323,Ajustes!$I30,O$2),0)+IF(Ajustes!$J30&gt;0,INDEX($AA$4:$AL$323,Ajustes!$J30,O$2),0)+IF(Ajustes!$K30&gt;0,INDEX($AA$4:$AL$323,Ajustes!$K30,O$2),0)+IF(Ajustes!$L30&gt;0,INDEX($AA$4:$AL$323,Ajustes!$L30,O$2),0))+O30</f>
        <v>0</v>
      </c>
      <c r="AB30" s="259">
        <f>IF(AND(NOT(_incrementaisPassadas),
      OR(
       AND(_semanaAtual&gt;Prevs!E$6,_tipo="Semanal"),
       AND(_mes&gt;AB$2,_tipo="Mensal")
      )), 0,IF(Ajustes!$G30&gt;0,INDEX($AA$4:$AL$323,Ajustes!$G30,P$2),0)+IF(Ajustes!$H30&gt;0,INDEX($AA$4:$AL$323,Ajustes!$H30,P$2),0)+IF(Ajustes!$I30&gt;0,INDEX($AA$4:$AL$323,Ajustes!$I30,P$2),0)+IF(Ajustes!$J30&gt;0,INDEX($AA$4:$AL$323,Ajustes!$J30,P$2),0)+IF(Ajustes!$K30&gt;0,INDEX($AA$4:$AL$323,Ajustes!$K30,P$2),0)+IF(Ajustes!$L30&gt;0,INDEX($AA$4:$AL$323,Ajustes!$L30,P$2),0))+P30</f>
        <v>0</v>
      </c>
      <c r="AC30" s="259">
        <f>IF(AND(NOT(_incrementaisPassadas),
      OR(
       AND(_semanaAtual&gt;Prevs!F$6,_tipo="Semanal"),
       AND(_mes&gt;AC$2,_tipo="Mensal")
      )), 0,IF(Ajustes!$G30&gt;0,INDEX($AA$4:$AL$323,Ajustes!$G30,Q$2),0)+IF(Ajustes!$H30&gt;0,INDEX($AA$4:$AL$323,Ajustes!$H30,Q$2),0)+IF(Ajustes!$I30&gt;0,INDEX($AA$4:$AL$323,Ajustes!$I30,Q$2),0)+IF(Ajustes!$J30&gt;0,INDEX($AA$4:$AL$323,Ajustes!$J30,Q$2),0)+IF(Ajustes!$K30&gt;0,INDEX($AA$4:$AL$323,Ajustes!$K30,Q$2),0)+IF(Ajustes!$L30&gt;0,INDEX($AA$4:$AL$323,Ajustes!$L30,Q$2),0))+Q30</f>
        <v>0</v>
      </c>
      <c r="AD30" s="259">
        <f>IF(AND(NOT(_incrementaisPassadas),
      OR(
       AND(_semanaAtual&gt;Prevs!G$6,_tipo="Semanal"),
       AND(_mes&gt;AD$2,_tipo="Mensal")
      )), 0,IF(Ajustes!$G30&gt;0,INDEX($AA$4:$AL$323,Ajustes!$G30,R$2),0)+IF(Ajustes!$H30&gt;0,INDEX($AA$4:$AL$323,Ajustes!$H30,R$2),0)+IF(Ajustes!$I30&gt;0,INDEX($AA$4:$AL$323,Ajustes!$I30,R$2),0)+IF(Ajustes!$J30&gt;0,INDEX($AA$4:$AL$323,Ajustes!$J30,R$2),0)+IF(Ajustes!$K30&gt;0,INDEX($AA$4:$AL$323,Ajustes!$K30,R$2),0)+IF(Ajustes!$L30&gt;0,INDEX($AA$4:$AL$323,Ajustes!$L30,R$2),0))+R30</f>
        <v>0</v>
      </c>
      <c r="AE30" s="259">
        <f>IF(AND(NOT(_incrementaisPassadas),
      OR(
       AND(_semanaAtual&gt;Prevs!H$6,_tipo="Semanal"),
       AND(_mes&gt;AE$2,_tipo="Mensal")
      )), 0,IF(Ajustes!$G30&gt;0,INDEX($AA$4:$AL$323,Ajustes!$G30,S$2),0)+IF(Ajustes!$H30&gt;0,INDEX($AA$4:$AL$323,Ajustes!$H30,S$2),0)+IF(Ajustes!$I30&gt;0,INDEX($AA$4:$AL$323,Ajustes!$I30,S$2),0)+IF(Ajustes!$J30&gt;0,INDEX($AA$4:$AL$323,Ajustes!$J30,S$2),0)+IF(Ajustes!$K30&gt;0,INDEX($AA$4:$AL$323,Ajustes!$K30,S$2),0)+IF(Ajustes!$L30&gt;0,INDEX($AA$4:$AL$323,Ajustes!$L30,S$2),0))+S30</f>
        <v>0</v>
      </c>
      <c r="AF30" s="259">
        <f>IF(AND(NOT(_incrementaisPassadas),
      OR(
       AND(_semanaAtual&gt;Prevs!I$6,_tipo="Semanal"),
       AND(_mes&gt;AF$2,_tipo="Mensal")
      )), 0,IF(Ajustes!$G30&gt;0,INDEX($AA$4:$AL$323,Ajustes!$G30,T$2),0)+IF(Ajustes!$H30&gt;0,INDEX($AA$4:$AL$323,Ajustes!$H30,T$2),0)+IF(Ajustes!$I30&gt;0,INDEX($AA$4:$AL$323,Ajustes!$I30,T$2),0)+IF(Ajustes!$J30&gt;0,INDEX($AA$4:$AL$323,Ajustes!$J30,T$2),0)+IF(Ajustes!$K30&gt;0,INDEX($AA$4:$AL$323,Ajustes!$K30,T$2),0)+IF(Ajustes!$L30&gt;0,INDEX($AA$4:$AL$323,Ajustes!$L30,T$2),0))+T30</f>
        <v>0</v>
      </c>
      <c r="AG30" s="259">
        <f>IF(AND(NOT(_incrementaisPassadas),
      OR(
       AND(_semanaAtual&gt;Prevs!J$6,_tipo="Semanal"),
       AND(_mes&gt;AG$2,_tipo="Mensal")
      )), 0,IF(Ajustes!$G30&gt;0,INDEX($AA$4:$AL$323,Ajustes!$G30,U$2),0)+IF(Ajustes!$H30&gt;0,INDEX($AA$4:$AL$323,Ajustes!$H30,U$2),0)+IF(Ajustes!$I30&gt;0,INDEX($AA$4:$AL$323,Ajustes!$I30,U$2),0)+IF(Ajustes!$J30&gt;0,INDEX($AA$4:$AL$323,Ajustes!$J30,U$2),0)+IF(Ajustes!$K30&gt;0,INDEX($AA$4:$AL$323,Ajustes!$K30,U$2),0)+IF(Ajustes!$L30&gt;0,INDEX($AA$4:$AL$323,Ajustes!$L30,U$2),0))+U30</f>
        <v>0</v>
      </c>
      <c r="AH30" s="259">
        <f>IF(AND(NOT(_incrementaisPassadas),
      OR(
       AND(_semanaAtual&gt;Prevs!K$6,_tipo="Semanal"),
       AND(_mes&gt;AH$2,_tipo="Mensal")
      )), 0,IF(Ajustes!$G30&gt;0,INDEX($AA$4:$AL$323,Ajustes!$G30,V$2),0)+IF(Ajustes!$H30&gt;0,INDEX($AA$4:$AL$323,Ajustes!$H30,V$2),0)+IF(Ajustes!$I30&gt;0,INDEX($AA$4:$AL$323,Ajustes!$I30,V$2),0)+IF(Ajustes!$J30&gt;0,INDEX($AA$4:$AL$323,Ajustes!$J30,V$2),0)+IF(Ajustes!$K30&gt;0,INDEX($AA$4:$AL$323,Ajustes!$K30,V$2),0)+IF(Ajustes!$L30&gt;0,INDEX($AA$4:$AL$323,Ajustes!$L30,V$2),0))+V30</f>
        <v>0</v>
      </c>
      <c r="AI30" s="259">
        <f>IF(AND(NOT(_incrementaisPassadas),
      OR(
       AND(_semanaAtual&gt;Prevs!L$6,_tipo="Semanal"),
       AND(_mes&gt;AI$2,_tipo="Mensal")
      )), 0,IF(Ajustes!$G30&gt;0,INDEX($AA$4:$AL$323,Ajustes!$G30,W$2),0)+IF(Ajustes!$H30&gt;0,INDEX($AA$4:$AL$323,Ajustes!$H30,W$2),0)+IF(Ajustes!$I30&gt;0,INDEX($AA$4:$AL$323,Ajustes!$I30,W$2),0)+IF(Ajustes!$J30&gt;0,INDEX($AA$4:$AL$323,Ajustes!$J30,W$2),0)+IF(Ajustes!$K30&gt;0,INDEX($AA$4:$AL$323,Ajustes!$K30,W$2),0)+IF(Ajustes!$L30&gt;0,INDEX($AA$4:$AL$323,Ajustes!$L30,W$2),0))+W30</f>
        <v>0</v>
      </c>
      <c r="AJ30" s="259">
        <f>IF(AND(NOT(_incrementaisPassadas),
      OR(
       AND(_semanaAtual&gt;Prevs!M$6,_tipo="Semanal"),
       AND(_mes&gt;AJ$2,_tipo="Mensal")
      )), 0,IF(Ajustes!$G30&gt;0,INDEX($AA$4:$AL$323,Ajustes!$G30,X$2),0)+IF(Ajustes!$H30&gt;0,INDEX($AA$4:$AL$323,Ajustes!$H30,X$2),0)+IF(Ajustes!$I30&gt;0,INDEX($AA$4:$AL$323,Ajustes!$I30,X$2),0)+IF(Ajustes!$J30&gt;0,INDEX($AA$4:$AL$323,Ajustes!$J30,X$2),0)+IF(Ajustes!$K30&gt;0,INDEX($AA$4:$AL$323,Ajustes!$K30,X$2),0)+IF(Ajustes!$L30&gt;0,INDEX($AA$4:$AL$323,Ajustes!$L30,X$2),0))+X30</f>
        <v>0</v>
      </c>
      <c r="AK30" s="259">
        <f>IF(AND(NOT(_incrementaisPassadas),
      OR(
       AND(_semanaAtual&gt;Prevs!N$6,_tipo="Semanal"),
       AND(_mes&gt;AK$2,_tipo="Mensal")
      )), 0,IF(Ajustes!$G30&gt;0,INDEX($AA$4:$AL$323,Ajustes!$G30,Y$2),0)+IF(Ajustes!$H30&gt;0,INDEX($AA$4:$AL$323,Ajustes!$H30,Y$2),0)+IF(Ajustes!$I30&gt;0,INDEX($AA$4:$AL$323,Ajustes!$I30,Y$2),0)+IF(Ajustes!$J30&gt;0,INDEX($AA$4:$AL$323,Ajustes!$J30,Y$2),0)+IF(Ajustes!$K30&gt;0,INDEX($AA$4:$AL$323,Ajustes!$K30,Y$2),0)+IF(Ajustes!$L30&gt;0,INDEX($AA$4:$AL$323,Ajustes!$L30,Y$2),0))+Y30</f>
        <v>0</v>
      </c>
      <c r="AL30" s="259">
        <f>IF(AND(NOT(_incrementaisPassadas),
      OR(
       AND(_semanaAtual&gt;Prevs!O$6,_tipo="Semanal"),
       AND(_mes&gt;AL$2,_tipo="Mensal")
      )), 0,IF(Ajustes!$G30&gt;0,INDEX($AA$4:$AL$323,Ajustes!$G30,Z$2),0)+IF(Ajustes!$H30&gt;0,INDEX($AA$4:$AL$323,Ajustes!$H30,Z$2),0)+IF(Ajustes!$I30&gt;0,INDEX($AA$4:$AL$323,Ajustes!$I30,Z$2),0)+IF(Ajustes!$J30&gt;0,INDEX($AA$4:$AL$323,Ajustes!$J30,Z$2),0)+IF(Ajustes!$K30&gt;0,INDEX($AA$4:$AL$323,Ajustes!$K30,Z$2),0)+IF(Ajustes!$L30&gt;0,INDEX($AA$4:$AL$323,Ajustes!$L30,Z$2),0))+Z30</f>
        <v>0</v>
      </c>
      <c r="AM30" s="113">
        <f t="shared" si="25"/>
        <v>0</v>
      </c>
      <c r="AN30" s="113">
        <f t="shared" si="27"/>
        <v>0</v>
      </c>
      <c r="AO30" s="113">
        <f t="shared" si="27"/>
        <v>0</v>
      </c>
      <c r="AP30" s="113">
        <f t="shared" si="27"/>
        <v>0</v>
      </c>
      <c r="AQ30" s="113">
        <f t="shared" si="27"/>
        <v>0</v>
      </c>
      <c r="AR30" s="113">
        <f t="shared" si="27"/>
        <v>0</v>
      </c>
      <c r="AS30" s="113">
        <f t="shared" si="27"/>
        <v>0</v>
      </c>
      <c r="AT30" s="113">
        <f t="shared" si="27"/>
        <v>0</v>
      </c>
      <c r="AU30" s="113">
        <f t="shared" si="27"/>
        <v>0</v>
      </c>
      <c r="AV30" s="113">
        <f t="shared" si="27"/>
        <v>0</v>
      </c>
      <c r="AW30" s="113">
        <f t="shared" si="27"/>
        <v>0</v>
      </c>
      <c r="AX30" s="113">
        <f t="shared" si="27"/>
        <v>0</v>
      </c>
      <c r="AY30" s="259"/>
      <c r="AZ30" s="405">
        <f t="shared" si="26"/>
        <v>42</v>
      </c>
      <c r="BA30" s="419" t="s">
        <v>25</v>
      </c>
      <c r="BB30">
        <f>ROW()</f>
        <v>30</v>
      </c>
      <c r="BC30" s="225" t="s">
        <v>16</v>
      </c>
      <c r="BD30" s="115">
        <v>1</v>
      </c>
      <c r="BE30" s="115">
        <v>1</v>
      </c>
      <c r="BF30" s="115">
        <v>1</v>
      </c>
      <c r="BG30" s="115">
        <v>1</v>
      </c>
      <c r="BH30" s="115">
        <v>1</v>
      </c>
      <c r="BI30" s="115">
        <v>1</v>
      </c>
      <c r="BJ30" s="115">
        <v>1</v>
      </c>
      <c r="BK30" s="115">
        <v>1</v>
      </c>
      <c r="BL30" s="115">
        <v>1</v>
      </c>
      <c r="BM30" s="115">
        <v>1</v>
      </c>
      <c r="BN30" s="115">
        <v>1</v>
      </c>
      <c r="BO30" s="224">
        <v>1</v>
      </c>
      <c r="BQ30" s="259" t="e">
        <f t="shared" si="12"/>
        <v>#N/A</v>
      </c>
      <c r="BR30" s="398">
        <f t="shared" si="13"/>
        <v>0</v>
      </c>
      <c r="BS30" s="398">
        <f t="shared" si="14"/>
        <v>0</v>
      </c>
      <c r="BT30" s="398">
        <f t="shared" si="15"/>
        <v>0</v>
      </c>
      <c r="BU30" s="398">
        <f t="shared" si="16"/>
        <v>0</v>
      </c>
      <c r="BV30" s="398">
        <f t="shared" si="17"/>
        <v>0</v>
      </c>
      <c r="BW30" s="398">
        <f t="shared" si="18"/>
        <v>0</v>
      </c>
      <c r="BX30" s="398">
        <f t="shared" si="19"/>
        <v>0</v>
      </c>
      <c r="BY30" s="398">
        <f t="shared" si="20"/>
        <v>0</v>
      </c>
      <c r="BZ30" s="398">
        <f t="shared" si="21"/>
        <v>0</v>
      </c>
      <c r="CA30" s="398">
        <f t="shared" si="22"/>
        <v>0</v>
      </c>
      <c r="CB30" s="398">
        <f t="shared" si="23"/>
        <v>0</v>
      </c>
      <c r="CC30" s="398">
        <f t="shared" si="24"/>
        <v>0</v>
      </c>
      <c r="CD30" s="259"/>
    </row>
    <row r="31" spans="1:82" x14ac:dyDescent="0.25">
      <c r="A31" s="113">
        <v>28</v>
      </c>
      <c r="B31" s="176" t="s">
        <v>257</v>
      </c>
      <c r="C31" s="259">
        <f>IFERROR(INDEX($BD$7:$BO$40,MATCH(Ajustes!$E$4:$E$323,$BC$7:$BC$40,0),$C$2:$N$2),1)</f>
        <v>1</v>
      </c>
      <c r="D31" s="259">
        <f>IFERROR(INDEX($BD$7:$BO$40,MATCH(Ajustes!$E$4:$E$323,$BC$7:$BC$40,0),$C$2:$N$2),1)</f>
        <v>1</v>
      </c>
      <c r="E31" s="259">
        <f>IFERROR(INDEX($BD$7:$BO$40,MATCH(Ajustes!$E$4:$E$323,$BC$7:$BC$40,0),$C$2:$N$2),1)</f>
        <v>1</v>
      </c>
      <c r="F31" s="259">
        <f>IFERROR(INDEX($BD$7:$BO$40,MATCH(Ajustes!$E$4:$E$323,$BC$7:$BC$40,0),$C$2:$N$2),1)</f>
        <v>1</v>
      </c>
      <c r="G31" s="259">
        <f>IFERROR(INDEX($BD$7:$BO$40,MATCH(Ajustes!$E$4:$E$323,$BC$7:$BC$40,0),$C$2:$N$2),1)</f>
        <v>1</v>
      </c>
      <c r="H31" s="259">
        <f>IFERROR(INDEX($BD$7:$BO$40,MATCH(Ajustes!$E$4:$E$323,$BC$7:$BC$40,0),$C$2:$N$2),1)</f>
        <v>1</v>
      </c>
      <c r="I31" s="259">
        <f>IFERROR(INDEX($BD$7:$BO$40,MATCH(Ajustes!$E$4:$E$323,$BC$7:$BC$40,0),$C$2:$N$2),1)</f>
        <v>1</v>
      </c>
      <c r="J31" s="259">
        <f>IFERROR(INDEX($BD$7:$BO$40,MATCH(Ajustes!$E$4:$E$323,$BC$7:$BC$40,0),$C$2:$N$2),1)</f>
        <v>1</v>
      </c>
      <c r="K31" s="259">
        <f>IFERROR(INDEX($BD$7:$BO$40,MATCH(Ajustes!$E$4:$E$323,$BC$7:$BC$40,0),$C$2:$N$2),1)</f>
        <v>1</v>
      </c>
      <c r="L31" s="259">
        <f>IFERROR(INDEX($BD$7:$BO$40,MATCH(Ajustes!$E$4:$E$323,$BC$7:$BC$40,0),$C$2:$N$2),1)</f>
        <v>1</v>
      </c>
      <c r="M31" s="259">
        <f>IFERROR(INDEX($BD$7:$BO$40,MATCH(Ajustes!$E$4:$E$323,$BC$7:$BC$40,0),$C$2:$N$2),1)</f>
        <v>1</v>
      </c>
      <c r="N31" s="259">
        <f>IFERROR(INDEX($BD$7:$BO$40,MATCH(Ajustes!$E$4:$E$323,$BC$7:$BC$40,0),$C$2:$N$2),1)</f>
        <v>1</v>
      </c>
      <c r="O31">
        <f>C31*Ajustes!AM31</f>
        <v>632</v>
      </c>
      <c r="P31">
        <f>D31*Ajustes!AN31</f>
        <v>640</v>
      </c>
      <c r="Q31">
        <f>E31*Ajustes!AO31</f>
        <v>605</v>
      </c>
      <c r="R31">
        <f>F31*Ajustes!AP31</f>
        <v>462</v>
      </c>
      <c r="S31">
        <f>G31*Ajustes!AQ31</f>
        <v>316</v>
      </c>
      <c r="T31">
        <f>H31*Ajustes!AR31</f>
        <v>248</v>
      </c>
      <c r="U31">
        <f>I31*Ajustes!AS31</f>
        <v>205</v>
      </c>
      <c r="V31">
        <f>J31*Ajustes!AT31</f>
        <v>170</v>
      </c>
      <c r="W31">
        <f>K31*Ajustes!AU31</f>
        <v>156</v>
      </c>
      <c r="X31">
        <f>L31*Ajustes!AV31</f>
        <v>187</v>
      </c>
      <c r="Y31">
        <f>M31*Ajustes!AW31</f>
        <v>274</v>
      </c>
      <c r="Z31">
        <f>N31*Ajustes!AX31</f>
        <v>452</v>
      </c>
      <c r="AA31" s="259">
        <f>IF(AND(NOT(_incrementaisPassadas),
      OR(
       AND(_semanaAtual&gt;Prevs!D$6,_tipo="Semanal"),
       AND(_mes&gt;AA$2,_tipo="Mensal")
      )), 0,IF(Ajustes!$G31&gt;0,INDEX($AA$4:$AL$323,Ajustes!$G31,O$2),0)+IF(Ajustes!$H31&gt;0,INDEX($AA$4:$AL$323,Ajustes!$H31,O$2),0)+IF(Ajustes!$I31&gt;0,INDEX($AA$4:$AL$323,Ajustes!$I31,O$2),0)+IF(Ajustes!$J31&gt;0,INDEX($AA$4:$AL$323,Ajustes!$J31,O$2),0)+IF(Ajustes!$K31&gt;0,INDEX($AA$4:$AL$323,Ajustes!$K31,O$2),0)+IF(Ajustes!$L31&gt;0,INDEX($AA$4:$AL$323,Ajustes!$L31,O$2),0))+O31</f>
        <v>632</v>
      </c>
      <c r="AB31" s="259">
        <f>IF(AND(NOT(_incrementaisPassadas),
      OR(
       AND(_semanaAtual&gt;Prevs!E$6,_tipo="Semanal"),
       AND(_mes&gt;AB$2,_tipo="Mensal")
      )), 0,IF(Ajustes!$G31&gt;0,INDEX($AA$4:$AL$323,Ajustes!$G31,P$2),0)+IF(Ajustes!$H31&gt;0,INDEX($AA$4:$AL$323,Ajustes!$H31,P$2),0)+IF(Ajustes!$I31&gt;0,INDEX($AA$4:$AL$323,Ajustes!$I31,P$2),0)+IF(Ajustes!$J31&gt;0,INDEX($AA$4:$AL$323,Ajustes!$J31,P$2),0)+IF(Ajustes!$K31&gt;0,INDEX($AA$4:$AL$323,Ajustes!$K31,P$2),0)+IF(Ajustes!$L31&gt;0,INDEX($AA$4:$AL$323,Ajustes!$L31,P$2),0))+P31</f>
        <v>640</v>
      </c>
      <c r="AC31" s="259">
        <f>IF(AND(NOT(_incrementaisPassadas),
      OR(
       AND(_semanaAtual&gt;Prevs!F$6,_tipo="Semanal"),
       AND(_mes&gt;AC$2,_tipo="Mensal")
      )), 0,IF(Ajustes!$G31&gt;0,INDEX($AA$4:$AL$323,Ajustes!$G31,Q$2),0)+IF(Ajustes!$H31&gt;0,INDEX($AA$4:$AL$323,Ajustes!$H31,Q$2),0)+IF(Ajustes!$I31&gt;0,INDEX($AA$4:$AL$323,Ajustes!$I31,Q$2),0)+IF(Ajustes!$J31&gt;0,INDEX($AA$4:$AL$323,Ajustes!$J31,Q$2),0)+IF(Ajustes!$K31&gt;0,INDEX($AA$4:$AL$323,Ajustes!$K31,Q$2),0)+IF(Ajustes!$L31&gt;0,INDEX($AA$4:$AL$323,Ajustes!$L31,Q$2),0))+Q31</f>
        <v>605</v>
      </c>
      <c r="AD31" s="259">
        <f>IF(AND(NOT(_incrementaisPassadas),
      OR(
       AND(_semanaAtual&gt;Prevs!G$6,_tipo="Semanal"),
       AND(_mes&gt;AD$2,_tipo="Mensal")
      )), 0,IF(Ajustes!$G31&gt;0,INDEX($AA$4:$AL$323,Ajustes!$G31,R$2),0)+IF(Ajustes!$H31&gt;0,INDEX($AA$4:$AL$323,Ajustes!$H31,R$2),0)+IF(Ajustes!$I31&gt;0,INDEX($AA$4:$AL$323,Ajustes!$I31,R$2),0)+IF(Ajustes!$J31&gt;0,INDEX($AA$4:$AL$323,Ajustes!$J31,R$2),0)+IF(Ajustes!$K31&gt;0,INDEX($AA$4:$AL$323,Ajustes!$K31,R$2),0)+IF(Ajustes!$L31&gt;0,INDEX($AA$4:$AL$323,Ajustes!$L31,R$2),0))+R31</f>
        <v>462</v>
      </c>
      <c r="AE31" s="259">
        <f>IF(AND(NOT(_incrementaisPassadas),
      OR(
       AND(_semanaAtual&gt;Prevs!H$6,_tipo="Semanal"),
       AND(_mes&gt;AE$2,_tipo="Mensal")
      )), 0,IF(Ajustes!$G31&gt;0,INDEX($AA$4:$AL$323,Ajustes!$G31,S$2),0)+IF(Ajustes!$H31&gt;0,INDEX($AA$4:$AL$323,Ajustes!$H31,S$2),0)+IF(Ajustes!$I31&gt;0,INDEX($AA$4:$AL$323,Ajustes!$I31,S$2),0)+IF(Ajustes!$J31&gt;0,INDEX($AA$4:$AL$323,Ajustes!$J31,S$2),0)+IF(Ajustes!$K31&gt;0,INDEX($AA$4:$AL$323,Ajustes!$K31,S$2),0)+IF(Ajustes!$L31&gt;0,INDEX($AA$4:$AL$323,Ajustes!$L31,S$2),0))+S31</f>
        <v>316</v>
      </c>
      <c r="AF31" s="259">
        <f>IF(AND(NOT(_incrementaisPassadas),
      OR(
       AND(_semanaAtual&gt;Prevs!I$6,_tipo="Semanal"),
       AND(_mes&gt;AF$2,_tipo="Mensal")
      )), 0,IF(Ajustes!$G31&gt;0,INDEX($AA$4:$AL$323,Ajustes!$G31,T$2),0)+IF(Ajustes!$H31&gt;0,INDEX($AA$4:$AL$323,Ajustes!$H31,T$2),0)+IF(Ajustes!$I31&gt;0,INDEX($AA$4:$AL$323,Ajustes!$I31,T$2),0)+IF(Ajustes!$J31&gt;0,INDEX($AA$4:$AL$323,Ajustes!$J31,T$2),0)+IF(Ajustes!$K31&gt;0,INDEX($AA$4:$AL$323,Ajustes!$K31,T$2),0)+IF(Ajustes!$L31&gt;0,INDEX($AA$4:$AL$323,Ajustes!$L31,T$2),0))+T31</f>
        <v>248</v>
      </c>
      <c r="AG31" s="259">
        <f>IF(AND(NOT(_incrementaisPassadas),
      OR(
       AND(_semanaAtual&gt;Prevs!J$6,_tipo="Semanal"),
       AND(_mes&gt;AG$2,_tipo="Mensal")
      )), 0,IF(Ajustes!$G31&gt;0,INDEX($AA$4:$AL$323,Ajustes!$G31,U$2),0)+IF(Ajustes!$H31&gt;0,INDEX($AA$4:$AL$323,Ajustes!$H31,U$2),0)+IF(Ajustes!$I31&gt;0,INDEX($AA$4:$AL$323,Ajustes!$I31,U$2),0)+IF(Ajustes!$J31&gt;0,INDEX($AA$4:$AL$323,Ajustes!$J31,U$2),0)+IF(Ajustes!$K31&gt;0,INDEX($AA$4:$AL$323,Ajustes!$K31,U$2),0)+IF(Ajustes!$L31&gt;0,INDEX($AA$4:$AL$323,Ajustes!$L31,U$2),0))+U31</f>
        <v>205</v>
      </c>
      <c r="AH31" s="259">
        <f>IF(AND(NOT(_incrementaisPassadas),
      OR(
       AND(_semanaAtual&gt;Prevs!K$6,_tipo="Semanal"),
       AND(_mes&gt;AH$2,_tipo="Mensal")
      )), 0,IF(Ajustes!$G31&gt;0,INDEX($AA$4:$AL$323,Ajustes!$G31,V$2),0)+IF(Ajustes!$H31&gt;0,INDEX($AA$4:$AL$323,Ajustes!$H31,V$2),0)+IF(Ajustes!$I31&gt;0,INDEX($AA$4:$AL$323,Ajustes!$I31,V$2),0)+IF(Ajustes!$J31&gt;0,INDEX($AA$4:$AL$323,Ajustes!$J31,V$2),0)+IF(Ajustes!$K31&gt;0,INDEX($AA$4:$AL$323,Ajustes!$K31,V$2),0)+IF(Ajustes!$L31&gt;0,INDEX($AA$4:$AL$323,Ajustes!$L31,V$2),0))+V31</f>
        <v>170</v>
      </c>
      <c r="AI31" s="259">
        <f>IF(AND(NOT(_incrementaisPassadas),
      OR(
       AND(_semanaAtual&gt;Prevs!L$6,_tipo="Semanal"),
       AND(_mes&gt;AI$2,_tipo="Mensal")
      )), 0,IF(Ajustes!$G31&gt;0,INDEX($AA$4:$AL$323,Ajustes!$G31,W$2),0)+IF(Ajustes!$H31&gt;0,INDEX($AA$4:$AL$323,Ajustes!$H31,W$2),0)+IF(Ajustes!$I31&gt;0,INDEX($AA$4:$AL$323,Ajustes!$I31,W$2),0)+IF(Ajustes!$J31&gt;0,INDEX($AA$4:$AL$323,Ajustes!$J31,W$2),0)+IF(Ajustes!$K31&gt;0,INDEX($AA$4:$AL$323,Ajustes!$K31,W$2),0)+IF(Ajustes!$L31&gt;0,INDEX($AA$4:$AL$323,Ajustes!$L31,W$2),0))+W31</f>
        <v>156</v>
      </c>
      <c r="AJ31" s="259">
        <f>IF(AND(NOT(_incrementaisPassadas),
      OR(
       AND(_semanaAtual&gt;Prevs!M$6,_tipo="Semanal"),
       AND(_mes&gt;AJ$2,_tipo="Mensal")
      )), 0,IF(Ajustes!$G31&gt;0,INDEX($AA$4:$AL$323,Ajustes!$G31,X$2),0)+IF(Ajustes!$H31&gt;0,INDEX($AA$4:$AL$323,Ajustes!$H31,X$2),0)+IF(Ajustes!$I31&gt;0,INDEX($AA$4:$AL$323,Ajustes!$I31,X$2),0)+IF(Ajustes!$J31&gt;0,INDEX($AA$4:$AL$323,Ajustes!$J31,X$2),0)+IF(Ajustes!$K31&gt;0,INDEX($AA$4:$AL$323,Ajustes!$K31,X$2),0)+IF(Ajustes!$L31&gt;0,INDEX($AA$4:$AL$323,Ajustes!$L31,X$2),0))+X31</f>
        <v>187</v>
      </c>
      <c r="AK31" s="259">
        <f>IF(AND(NOT(_incrementaisPassadas),
      OR(
       AND(_semanaAtual&gt;Prevs!N$6,_tipo="Semanal"),
       AND(_mes&gt;AK$2,_tipo="Mensal")
      )), 0,IF(Ajustes!$G31&gt;0,INDEX($AA$4:$AL$323,Ajustes!$G31,Y$2),0)+IF(Ajustes!$H31&gt;0,INDEX($AA$4:$AL$323,Ajustes!$H31,Y$2),0)+IF(Ajustes!$I31&gt;0,INDEX($AA$4:$AL$323,Ajustes!$I31,Y$2),0)+IF(Ajustes!$J31&gt;0,INDEX($AA$4:$AL$323,Ajustes!$J31,Y$2),0)+IF(Ajustes!$K31&gt;0,INDEX($AA$4:$AL$323,Ajustes!$K31,Y$2),0)+IF(Ajustes!$L31&gt;0,INDEX($AA$4:$AL$323,Ajustes!$L31,Y$2),0))+Y31</f>
        <v>274</v>
      </c>
      <c r="AL31" s="259">
        <f>IF(AND(NOT(_incrementaisPassadas),
      OR(
       AND(_semanaAtual&gt;Prevs!O$6,_tipo="Semanal"),
       AND(_mes&gt;AL$2,_tipo="Mensal")
      )), 0,IF(Ajustes!$G31&gt;0,INDEX($AA$4:$AL$323,Ajustes!$G31,Z$2),0)+IF(Ajustes!$H31&gt;0,INDEX($AA$4:$AL$323,Ajustes!$H31,Z$2),0)+IF(Ajustes!$I31&gt;0,INDEX($AA$4:$AL$323,Ajustes!$I31,Z$2),0)+IF(Ajustes!$J31&gt;0,INDEX($AA$4:$AL$323,Ajustes!$J31,Z$2),0)+IF(Ajustes!$K31&gt;0,INDEX($AA$4:$AL$323,Ajustes!$K31,Z$2),0)+IF(Ajustes!$L31&gt;0,INDEX($AA$4:$AL$323,Ajustes!$L31,Z$2),0))+Z31</f>
        <v>452</v>
      </c>
      <c r="AM31" s="113">
        <f t="shared" si="25"/>
        <v>632</v>
      </c>
      <c r="AN31" s="113">
        <f t="shared" si="27"/>
        <v>640</v>
      </c>
      <c r="AO31" s="113">
        <f t="shared" si="27"/>
        <v>605</v>
      </c>
      <c r="AP31" s="113">
        <f t="shared" si="27"/>
        <v>462</v>
      </c>
      <c r="AQ31" s="113">
        <f t="shared" si="27"/>
        <v>316</v>
      </c>
      <c r="AR31" s="113">
        <f t="shared" si="27"/>
        <v>248</v>
      </c>
      <c r="AS31" s="113">
        <f t="shared" si="27"/>
        <v>205</v>
      </c>
      <c r="AT31" s="113">
        <f t="shared" si="27"/>
        <v>170</v>
      </c>
      <c r="AU31" s="113">
        <f t="shared" si="27"/>
        <v>156</v>
      </c>
      <c r="AV31" s="113">
        <f t="shared" si="27"/>
        <v>187</v>
      </c>
      <c r="AW31" s="113">
        <f t="shared" si="27"/>
        <v>274</v>
      </c>
      <c r="AX31" s="113">
        <f t="shared" si="27"/>
        <v>452</v>
      </c>
      <c r="AY31" s="259"/>
      <c r="AZ31" s="405">
        <f t="shared" si="26"/>
        <v>43</v>
      </c>
      <c r="BA31" s="270" t="s">
        <v>22</v>
      </c>
      <c r="BB31">
        <f>ROW()</f>
        <v>31</v>
      </c>
      <c r="BC31" s="226" t="s">
        <v>21</v>
      </c>
      <c r="BD31" s="115">
        <v>1</v>
      </c>
      <c r="BE31" s="115">
        <v>1</v>
      </c>
      <c r="BF31" s="115">
        <v>1</v>
      </c>
      <c r="BG31" s="115">
        <v>1</v>
      </c>
      <c r="BH31" s="115">
        <v>1</v>
      </c>
      <c r="BI31" s="115">
        <v>1</v>
      </c>
      <c r="BJ31" s="115">
        <v>1</v>
      </c>
      <c r="BK31" s="115">
        <v>1</v>
      </c>
      <c r="BL31" s="115">
        <v>1</v>
      </c>
      <c r="BM31" s="115">
        <v>1</v>
      </c>
      <c r="BN31" s="115">
        <v>1</v>
      </c>
      <c r="BO31" s="224">
        <v>1</v>
      </c>
      <c r="BQ31" s="259">
        <f t="shared" si="12"/>
        <v>16</v>
      </c>
      <c r="BR31" s="398">
        <f t="shared" si="13"/>
        <v>632.92599999999993</v>
      </c>
      <c r="BS31" s="398">
        <f t="shared" si="14"/>
        <v>639.71199999999999</v>
      </c>
      <c r="BT31" s="398">
        <f t="shared" si="15"/>
        <v>606</v>
      </c>
      <c r="BU31" s="398">
        <f t="shared" si="16"/>
        <v>462.42399999999998</v>
      </c>
      <c r="BV31" s="398">
        <f t="shared" si="17"/>
        <v>316.49200000000002</v>
      </c>
      <c r="BW31" s="398">
        <f t="shared" si="18"/>
        <v>248.29599999999999</v>
      </c>
      <c r="BX31" s="398">
        <f t="shared" si="19"/>
        <v>205.624</v>
      </c>
      <c r="BY31" s="398">
        <f t="shared" si="20"/>
        <v>170.25799999999998</v>
      </c>
      <c r="BZ31" s="398">
        <f t="shared" si="21"/>
        <v>155.71</v>
      </c>
      <c r="CA31" s="398">
        <f t="shared" si="22"/>
        <v>187.14799999999997</v>
      </c>
      <c r="CB31" s="398">
        <f t="shared" si="23"/>
        <v>274.43700000000001</v>
      </c>
      <c r="CC31" s="398">
        <f t="shared" si="24"/>
        <v>452.57600000000002</v>
      </c>
      <c r="CD31" s="259"/>
    </row>
    <row r="32" spans="1:82" x14ac:dyDescent="0.25">
      <c r="A32" s="113">
        <v>29</v>
      </c>
      <c r="B32" s="176"/>
      <c r="C32" s="259">
        <f>IFERROR(INDEX($BD$7:$BO$40,MATCH(Ajustes!$E$4:$E$323,$BC$7:$BC$40,0),$C$2:$N$2),1)</f>
        <v>1</v>
      </c>
      <c r="D32" s="259">
        <f>IFERROR(INDEX($BD$7:$BO$40,MATCH(Ajustes!$E$4:$E$323,$BC$7:$BC$40,0),$C$2:$N$2),1)</f>
        <v>1</v>
      </c>
      <c r="E32" s="259">
        <f>IFERROR(INDEX($BD$7:$BO$40,MATCH(Ajustes!$E$4:$E$323,$BC$7:$BC$40,0),$C$2:$N$2),1)</f>
        <v>1</v>
      </c>
      <c r="F32" s="259">
        <f>IFERROR(INDEX($BD$7:$BO$40,MATCH(Ajustes!$E$4:$E$323,$BC$7:$BC$40,0),$C$2:$N$2),1)</f>
        <v>1</v>
      </c>
      <c r="G32" s="259">
        <f>IFERROR(INDEX($BD$7:$BO$40,MATCH(Ajustes!$E$4:$E$323,$BC$7:$BC$40,0),$C$2:$N$2),1)</f>
        <v>1</v>
      </c>
      <c r="H32" s="259">
        <f>IFERROR(INDEX($BD$7:$BO$40,MATCH(Ajustes!$E$4:$E$323,$BC$7:$BC$40,0),$C$2:$N$2),1)</f>
        <v>1</v>
      </c>
      <c r="I32" s="259">
        <f>IFERROR(INDEX($BD$7:$BO$40,MATCH(Ajustes!$E$4:$E$323,$BC$7:$BC$40,0),$C$2:$N$2),1)</f>
        <v>1</v>
      </c>
      <c r="J32" s="259">
        <f>IFERROR(INDEX($BD$7:$BO$40,MATCH(Ajustes!$E$4:$E$323,$BC$7:$BC$40,0),$C$2:$N$2),1)</f>
        <v>1</v>
      </c>
      <c r="K32" s="259">
        <f>IFERROR(INDEX($BD$7:$BO$40,MATCH(Ajustes!$E$4:$E$323,$BC$7:$BC$40,0),$C$2:$N$2),1)</f>
        <v>1</v>
      </c>
      <c r="L32" s="259">
        <f>IFERROR(INDEX($BD$7:$BO$40,MATCH(Ajustes!$E$4:$E$323,$BC$7:$BC$40,0),$C$2:$N$2),1)</f>
        <v>1</v>
      </c>
      <c r="M32" s="259">
        <f>IFERROR(INDEX($BD$7:$BO$40,MATCH(Ajustes!$E$4:$E$323,$BC$7:$BC$40,0),$C$2:$N$2),1)</f>
        <v>1</v>
      </c>
      <c r="N32" s="259">
        <f>IFERROR(INDEX($BD$7:$BO$40,MATCH(Ajustes!$E$4:$E$323,$BC$7:$BC$40,0),$C$2:$N$2),1)</f>
        <v>1</v>
      </c>
      <c r="O32">
        <f>C32*Ajustes!AM32</f>
        <v>0</v>
      </c>
      <c r="P32">
        <f>D32*Ajustes!AN32</f>
        <v>0</v>
      </c>
      <c r="Q32">
        <f>E32*Ajustes!AO32</f>
        <v>0</v>
      </c>
      <c r="R32">
        <f>F32*Ajustes!AP32</f>
        <v>0</v>
      </c>
      <c r="S32">
        <f>G32*Ajustes!AQ32</f>
        <v>0</v>
      </c>
      <c r="T32">
        <f>H32*Ajustes!AR32</f>
        <v>0</v>
      </c>
      <c r="U32">
        <f>I32*Ajustes!AS32</f>
        <v>0</v>
      </c>
      <c r="V32">
        <f>J32*Ajustes!AT32</f>
        <v>0</v>
      </c>
      <c r="W32">
        <f>K32*Ajustes!AU32</f>
        <v>0</v>
      </c>
      <c r="X32">
        <f>L32*Ajustes!AV32</f>
        <v>0</v>
      </c>
      <c r="Y32">
        <f>M32*Ajustes!AW32</f>
        <v>0</v>
      </c>
      <c r="Z32">
        <f>N32*Ajustes!AX32</f>
        <v>0</v>
      </c>
      <c r="AA32" s="259">
        <f>IF(AND(NOT(_incrementaisPassadas),
      OR(
       AND(_semanaAtual&gt;Prevs!D$6,_tipo="Semanal"),
       AND(_mes&gt;AA$2,_tipo="Mensal")
      )), 0,IF(Ajustes!$G32&gt;0,INDEX($AA$4:$AL$323,Ajustes!$G32,O$2),0)+IF(Ajustes!$H32&gt;0,INDEX($AA$4:$AL$323,Ajustes!$H32,O$2),0)+IF(Ajustes!$I32&gt;0,INDEX($AA$4:$AL$323,Ajustes!$I32,O$2),0)+IF(Ajustes!$J32&gt;0,INDEX($AA$4:$AL$323,Ajustes!$J32,O$2),0)+IF(Ajustes!$K32&gt;0,INDEX($AA$4:$AL$323,Ajustes!$K32,O$2),0)+IF(Ajustes!$L32&gt;0,INDEX($AA$4:$AL$323,Ajustes!$L32,O$2),0))+O32</f>
        <v>0</v>
      </c>
      <c r="AB32" s="259">
        <f>IF(AND(NOT(_incrementaisPassadas),
      OR(
       AND(_semanaAtual&gt;Prevs!E$6,_tipo="Semanal"),
       AND(_mes&gt;AB$2,_tipo="Mensal")
      )), 0,IF(Ajustes!$G32&gt;0,INDEX($AA$4:$AL$323,Ajustes!$G32,P$2),0)+IF(Ajustes!$H32&gt;0,INDEX($AA$4:$AL$323,Ajustes!$H32,P$2),0)+IF(Ajustes!$I32&gt;0,INDEX($AA$4:$AL$323,Ajustes!$I32,P$2),0)+IF(Ajustes!$J32&gt;0,INDEX($AA$4:$AL$323,Ajustes!$J32,P$2),0)+IF(Ajustes!$K32&gt;0,INDEX($AA$4:$AL$323,Ajustes!$K32,P$2),0)+IF(Ajustes!$L32&gt;0,INDEX($AA$4:$AL$323,Ajustes!$L32,P$2),0))+P32</f>
        <v>0</v>
      </c>
      <c r="AC32" s="259">
        <f>IF(AND(NOT(_incrementaisPassadas),
      OR(
       AND(_semanaAtual&gt;Prevs!F$6,_tipo="Semanal"),
       AND(_mes&gt;AC$2,_tipo="Mensal")
      )), 0,IF(Ajustes!$G32&gt;0,INDEX($AA$4:$AL$323,Ajustes!$G32,Q$2),0)+IF(Ajustes!$H32&gt;0,INDEX($AA$4:$AL$323,Ajustes!$H32,Q$2),0)+IF(Ajustes!$I32&gt;0,INDEX($AA$4:$AL$323,Ajustes!$I32,Q$2),0)+IF(Ajustes!$J32&gt;0,INDEX($AA$4:$AL$323,Ajustes!$J32,Q$2),0)+IF(Ajustes!$K32&gt;0,INDEX($AA$4:$AL$323,Ajustes!$K32,Q$2),0)+IF(Ajustes!$L32&gt;0,INDEX($AA$4:$AL$323,Ajustes!$L32,Q$2),0))+Q32</f>
        <v>0</v>
      </c>
      <c r="AD32" s="259">
        <f>IF(AND(NOT(_incrementaisPassadas),
      OR(
       AND(_semanaAtual&gt;Prevs!G$6,_tipo="Semanal"),
       AND(_mes&gt;AD$2,_tipo="Mensal")
      )), 0,IF(Ajustes!$G32&gt;0,INDEX($AA$4:$AL$323,Ajustes!$G32,R$2),0)+IF(Ajustes!$H32&gt;0,INDEX($AA$4:$AL$323,Ajustes!$H32,R$2),0)+IF(Ajustes!$I32&gt;0,INDEX($AA$4:$AL$323,Ajustes!$I32,R$2),0)+IF(Ajustes!$J32&gt;0,INDEX($AA$4:$AL$323,Ajustes!$J32,R$2),0)+IF(Ajustes!$K32&gt;0,INDEX($AA$4:$AL$323,Ajustes!$K32,R$2),0)+IF(Ajustes!$L32&gt;0,INDEX($AA$4:$AL$323,Ajustes!$L32,R$2),0))+R32</f>
        <v>0</v>
      </c>
      <c r="AE32" s="259">
        <f>IF(AND(NOT(_incrementaisPassadas),
      OR(
       AND(_semanaAtual&gt;Prevs!H$6,_tipo="Semanal"),
       AND(_mes&gt;AE$2,_tipo="Mensal")
      )), 0,IF(Ajustes!$G32&gt;0,INDEX($AA$4:$AL$323,Ajustes!$G32,S$2),0)+IF(Ajustes!$H32&gt;0,INDEX($AA$4:$AL$323,Ajustes!$H32,S$2),0)+IF(Ajustes!$I32&gt;0,INDEX($AA$4:$AL$323,Ajustes!$I32,S$2),0)+IF(Ajustes!$J32&gt;0,INDEX($AA$4:$AL$323,Ajustes!$J32,S$2),0)+IF(Ajustes!$K32&gt;0,INDEX($AA$4:$AL$323,Ajustes!$K32,S$2),0)+IF(Ajustes!$L32&gt;0,INDEX($AA$4:$AL$323,Ajustes!$L32,S$2),0))+S32</f>
        <v>0</v>
      </c>
      <c r="AF32" s="259">
        <f>IF(AND(NOT(_incrementaisPassadas),
      OR(
       AND(_semanaAtual&gt;Prevs!I$6,_tipo="Semanal"),
       AND(_mes&gt;AF$2,_tipo="Mensal")
      )), 0,IF(Ajustes!$G32&gt;0,INDEX($AA$4:$AL$323,Ajustes!$G32,T$2),0)+IF(Ajustes!$H32&gt;0,INDEX($AA$4:$AL$323,Ajustes!$H32,T$2),0)+IF(Ajustes!$I32&gt;0,INDEX($AA$4:$AL$323,Ajustes!$I32,T$2),0)+IF(Ajustes!$J32&gt;0,INDEX($AA$4:$AL$323,Ajustes!$J32,T$2),0)+IF(Ajustes!$K32&gt;0,INDEX($AA$4:$AL$323,Ajustes!$K32,T$2),0)+IF(Ajustes!$L32&gt;0,INDEX($AA$4:$AL$323,Ajustes!$L32,T$2),0))+T32</f>
        <v>0</v>
      </c>
      <c r="AG32" s="259">
        <f>IF(AND(NOT(_incrementaisPassadas),
      OR(
       AND(_semanaAtual&gt;Prevs!J$6,_tipo="Semanal"),
       AND(_mes&gt;AG$2,_tipo="Mensal")
      )), 0,IF(Ajustes!$G32&gt;0,INDEX($AA$4:$AL$323,Ajustes!$G32,U$2),0)+IF(Ajustes!$H32&gt;0,INDEX($AA$4:$AL$323,Ajustes!$H32,U$2),0)+IF(Ajustes!$I32&gt;0,INDEX($AA$4:$AL$323,Ajustes!$I32,U$2),0)+IF(Ajustes!$J32&gt;0,INDEX($AA$4:$AL$323,Ajustes!$J32,U$2),0)+IF(Ajustes!$K32&gt;0,INDEX($AA$4:$AL$323,Ajustes!$K32,U$2),0)+IF(Ajustes!$L32&gt;0,INDEX($AA$4:$AL$323,Ajustes!$L32,U$2),0))+U32</f>
        <v>0</v>
      </c>
      <c r="AH32" s="259">
        <f>IF(AND(NOT(_incrementaisPassadas),
      OR(
       AND(_semanaAtual&gt;Prevs!K$6,_tipo="Semanal"),
       AND(_mes&gt;AH$2,_tipo="Mensal")
      )), 0,IF(Ajustes!$G32&gt;0,INDEX($AA$4:$AL$323,Ajustes!$G32,V$2),0)+IF(Ajustes!$H32&gt;0,INDEX($AA$4:$AL$323,Ajustes!$H32,V$2),0)+IF(Ajustes!$I32&gt;0,INDEX($AA$4:$AL$323,Ajustes!$I32,V$2),0)+IF(Ajustes!$J32&gt;0,INDEX($AA$4:$AL$323,Ajustes!$J32,V$2),0)+IF(Ajustes!$K32&gt;0,INDEX($AA$4:$AL$323,Ajustes!$K32,V$2),0)+IF(Ajustes!$L32&gt;0,INDEX($AA$4:$AL$323,Ajustes!$L32,V$2),0))+V32</f>
        <v>0</v>
      </c>
      <c r="AI32" s="259">
        <f>IF(AND(NOT(_incrementaisPassadas),
      OR(
       AND(_semanaAtual&gt;Prevs!L$6,_tipo="Semanal"),
       AND(_mes&gt;AI$2,_tipo="Mensal")
      )), 0,IF(Ajustes!$G32&gt;0,INDEX($AA$4:$AL$323,Ajustes!$G32,W$2),0)+IF(Ajustes!$H32&gt;0,INDEX($AA$4:$AL$323,Ajustes!$H32,W$2),0)+IF(Ajustes!$I32&gt;0,INDEX($AA$4:$AL$323,Ajustes!$I32,W$2),0)+IF(Ajustes!$J32&gt;0,INDEX($AA$4:$AL$323,Ajustes!$J32,W$2),0)+IF(Ajustes!$K32&gt;0,INDEX($AA$4:$AL$323,Ajustes!$K32,W$2),0)+IF(Ajustes!$L32&gt;0,INDEX($AA$4:$AL$323,Ajustes!$L32,W$2),0))+W32</f>
        <v>0</v>
      </c>
      <c r="AJ32" s="259">
        <f>IF(AND(NOT(_incrementaisPassadas),
      OR(
       AND(_semanaAtual&gt;Prevs!M$6,_tipo="Semanal"),
       AND(_mes&gt;AJ$2,_tipo="Mensal")
      )), 0,IF(Ajustes!$G32&gt;0,INDEX($AA$4:$AL$323,Ajustes!$G32,X$2),0)+IF(Ajustes!$H32&gt;0,INDEX($AA$4:$AL$323,Ajustes!$H32,X$2),0)+IF(Ajustes!$I32&gt;0,INDEX($AA$4:$AL$323,Ajustes!$I32,X$2),0)+IF(Ajustes!$J32&gt;0,INDEX($AA$4:$AL$323,Ajustes!$J32,X$2),0)+IF(Ajustes!$K32&gt;0,INDEX($AA$4:$AL$323,Ajustes!$K32,X$2),0)+IF(Ajustes!$L32&gt;0,INDEX($AA$4:$AL$323,Ajustes!$L32,X$2),0))+X32</f>
        <v>0</v>
      </c>
      <c r="AK32" s="259">
        <f>IF(AND(NOT(_incrementaisPassadas),
      OR(
       AND(_semanaAtual&gt;Prevs!N$6,_tipo="Semanal"),
       AND(_mes&gt;AK$2,_tipo="Mensal")
      )), 0,IF(Ajustes!$G32&gt;0,INDEX($AA$4:$AL$323,Ajustes!$G32,Y$2),0)+IF(Ajustes!$H32&gt;0,INDEX($AA$4:$AL$323,Ajustes!$H32,Y$2),0)+IF(Ajustes!$I32&gt;0,INDEX($AA$4:$AL$323,Ajustes!$I32,Y$2),0)+IF(Ajustes!$J32&gt;0,INDEX($AA$4:$AL$323,Ajustes!$J32,Y$2),0)+IF(Ajustes!$K32&gt;0,INDEX($AA$4:$AL$323,Ajustes!$K32,Y$2),0)+IF(Ajustes!$L32&gt;0,INDEX($AA$4:$AL$323,Ajustes!$L32,Y$2),0))+Y32</f>
        <v>0</v>
      </c>
      <c r="AL32" s="259">
        <f>IF(AND(NOT(_incrementaisPassadas),
      OR(
       AND(_semanaAtual&gt;Prevs!O$6,_tipo="Semanal"),
       AND(_mes&gt;AL$2,_tipo="Mensal")
      )), 0,IF(Ajustes!$G32&gt;0,INDEX($AA$4:$AL$323,Ajustes!$G32,Z$2),0)+IF(Ajustes!$H32&gt;0,INDEX($AA$4:$AL$323,Ajustes!$H32,Z$2),0)+IF(Ajustes!$I32&gt;0,INDEX($AA$4:$AL$323,Ajustes!$I32,Z$2),0)+IF(Ajustes!$J32&gt;0,INDEX($AA$4:$AL$323,Ajustes!$J32,Z$2),0)+IF(Ajustes!$K32&gt;0,INDEX($AA$4:$AL$323,Ajustes!$K32,Z$2),0)+IF(Ajustes!$L32&gt;0,INDEX($AA$4:$AL$323,Ajustes!$L32,Z$2),0))+Z32</f>
        <v>0</v>
      </c>
      <c r="AM32" s="113">
        <f t="shared" si="25"/>
        <v>0</v>
      </c>
      <c r="AN32" s="113">
        <f t="shared" si="27"/>
        <v>0</v>
      </c>
      <c r="AO32" s="113">
        <f t="shared" si="27"/>
        <v>0</v>
      </c>
      <c r="AP32" s="113">
        <f t="shared" si="27"/>
        <v>0</v>
      </c>
      <c r="AQ32" s="113">
        <f t="shared" si="27"/>
        <v>0</v>
      </c>
      <c r="AR32" s="113">
        <f t="shared" si="27"/>
        <v>0</v>
      </c>
      <c r="AS32" s="113">
        <f t="shared" si="27"/>
        <v>0</v>
      </c>
      <c r="AT32" s="113">
        <f t="shared" si="27"/>
        <v>0</v>
      </c>
      <c r="AU32" s="113">
        <f t="shared" si="27"/>
        <v>0</v>
      </c>
      <c r="AV32" s="113">
        <f t="shared" si="27"/>
        <v>0</v>
      </c>
      <c r="AW32" s="113">
        <f t="shared" si="27"/>
        <v>0</v>
      </c>
      <c r="AX32" s="113">
        <f t="shared" si="27"/>
        <v>0</v>
      </c>
      <c r="AY32" s="259"/>
      <c r="AZ32" s="405">
        <f t="shared" si="26"/>
        <v>44</v>
      </c>
      <c r="BA32" s="420" t="s">
        <v>23</v>
      </c>
      <c r="BB32">
        <f>ROW()</f>
        <v>32</v>
      </c>
      <c r="BC32" s="226" t="s">
        <v>25</v>
      </c>
      <c r="BD32" s="115">
        <v>1</v>
      </c>
      <c r="BE32" s="115">
        <v>1</v>
      </c>
      <c r="BF32" s="115">
        <v>1</v>
      </c>
      <c r="BG32" s="115">
        <v>1</v>
      </c>
      <c r="BH32" s="115">
        <v>1</v>
      </c>
      <c r="BI32" s="115">
        <v>1</v>
      </c>
      <c r="BJ32" s="115">
        <v>1</v>
      </c>
      <c r="BK32" s="115">
        <v>1</v>
      </c>
      <c r="BL32" s="115">
        <v>1</v>
      </c>
      <c r="BM32" s="115">
        <v>1</v>
      </c>
      <c r="BN32" s="115">
        <v>1</v>
      </c>
      <c r="BO32" s="224">
        <v>1</v>
      </c>
      <c r="BQ32" s="259" t="e">
        <f t="shared" si="12"/>
        <v>#N/A</v>
      </c>
      <c r="BR32" s="398">
        <f t="shared" si="13"/>
        <v>0</v>
      </c>
      <c r="BS32" s="398">
        <f t="shared" si="14"/>
        <v>0</v>
      </c>
      <c r="BT32" s="398">
        <f t="shared" si="15"/>
        <v>0</v>
      </c>
      <c r="BU32" s="398">
        <f t="shared" si="16"/>
        <v>0</v>
      </c>
      <c r="BV32" s="398">
        <f t="shared" si="17"/>
        <v>0</v>
      </c>
      <c r="BW32" s="398">
        <f t="shared" si="18"/>
        <v>0</v>
      </c>
      <c r="BX32" s="398">
        <f t="shared" si="19"/>
        <v>0</v>
      </c>
      <c r="BY32" s="398">
        <f t="shared" si="20"/>
        <v>0</v>
      </c>
      <c r="BZ32" s="398">
        <f t="shared" si="21"/>
        <v>0</v>
      </c>
      <c r="CA32" s="398">
        <f t="shared" si="22"/>
        <v>0</v>
      </c>
      <c r="CB32" s="398">
        <f t="shared" si="23"/>
        <v>0</v>
      </c>
      <c r="CC32" s="398">
        <f t="shared" si="24"/>
        <v>0</v>
      </c>
      <c r="CD32" s="259"/>
    </row>
    <row r="33" spans="1:82" x14ac:dyDescent="0.25">
      <c r="A33" s="113">
        <v>30</v>
      </c>
      <c r="B33" s="176"/>
      <c r="C33" s="259">
        <f>IFERROR(INDEX($BD$7:$BO$40,MATCH(Ajustes!$E$4:$E$323,$BC$7:$BC$40,0),$C$2:$N$2),1)</f>
        <v>1</v>
      </c>
      <c r="D33" s="259">
        <f>IFERROR(INDEX($BD$7:$BO$40,MATCH(Ajustes!$E$4:$E$323,$BC$7:$BC$40,0),$C$2:$N$2),1)</f>
        <v>1</v>
      </c>
      <c r="E33" s="259">
        <f>IFERROR(INDEX($BD$7:$BO$40,MATCH(Ajustes!$E$4:$E$323,$BC$7:$BC$40,0),$C$2:$N$2),1)</f>
        <v>1</v>
      </c>
      <c r="F33" s="259">
        <f>IFERROR(INDEX($BD$7:$BO$40,MATCH(Ajustes!$E$4:$E$323,$BC$7:$BC$40,0),$C$2:$N$2),1)</f>
        <v>1</v>
      </c>
      <c r="G33" s="259">
        <f>IFERROR(INDEX($BD$7:$BO$40,MATCH(Ajustes!$E$4:$E$323,$BC$7:$BC$40,0),$C$2:$N$2),1)</f>
        <v>1</v>
      </c>
      <c r="H33" s="259">
        <f>IFERROR(INDEX($BD$7:$BO$40,MATCH(Ajustes!$E$4:$E$323,$BC$7:$BC$40,0),$C$2:$N$2),1)</f>
        <v>1</v>
      </c>
      <c r="I33" s="259">
        <f>IFERROR(INDEX($BD$7:$BO$40,MATCH(Ajustes!$E$4:$E$323,$BC$7:$BC$40,0),$C$2:$N$2),1)</f>
        <v>1</v>
      </c>
      <c r="J33" s="259">
        <f>IFERROR(INDEX($BD$7:$BO$40,MATCH(Ajustes!$E$4:$E$323,$BC$7:$BC$40,0),$C$2:$N$2),1)</f>
        <v>1</v>
      </c>
      <c r="K33" s="259">
        <f>IFERROR(INDEX($BD$7:$BO$40,MATCH(Ajustes!$E$4:$E$323,$BC$7:$BC$40,0),$C$2:$N$2),1)</f>
        <v>1</v>
      </c>
      <c r="L33" s="259">
        <f>IFERROR(INDEX($BD$7:$BO$40,MATCH(Ajustes!$E$4:$E$323,$BC$7:$BC$40,0),$C$2:$N$2),1)</f>
        <v>1</v>
      </c>
      <c r="M33" s="259">
        <f>IFERROR(INDEX($BD$7:$BO$40,MATCH(Ajustes!$E$4:$E$323,$BC$7:$BC$40,0),$C$2:$N$2),1)</f>
        <v>1</v>
      </c>
      <c r="N33" s="259">
        <f>IFERROR(INDEX($BD$7:$BO$40,MATCH(Ajustes!$E$4:$E$323,$BC$7:$BC$40,0),$C$2:$N$2),1)</f>
        <v>1</v>
      </c>
      <c r="O33">
        <f>C33*Ajustes!AM33</f>
        <v>0</v>
      </c>
      <c r="P33">
        <f>D33*Ajustes!AN33</f>
        <v>0</v>
      </c>
      <c r="Q33">
        <f>E33*Ajustes!AO33</f>
        <v>0</v>
      </c>
      <c r="R33">
        <f>F33*Ajustes!AP33</f>
        <v>0</v>
      </c>
      <c r="S33">
        <f>G33*Ajustes!AQ33</f>
        <v>0</v>
      </c>
      <c r="T33">
        <f>H33*Ajustes!AR33</f>
        <v>0</v>
      </c>
      <c r="U33">
        <f>I33*Ajustes!AS33</f>
        <v>0</v>
      </c>
      <c r="V33">
        <f>J33*Ajustes!AT33</f>
        <v>0</v>
      </c>
      <c r="W33">
        <f>K33*Ajustes!AU33</f>
        <v>0</v>
      </c>
      <c r="X33">
        <f>L33*Ajustes!AV33</f>
        <v>0</v>
      </c>
      <c r="Y33">
        <f>M33*Ajustes!AW33</f>
        <v>0</v>
      </c>
      <c r="Z33">
        <f>N33*Ajustes!AX33</f>
        <v>0</v>
      </c>
      <c r="AA33" s="259">
        <f>IF(AND(NOT(_incrementaisPassadas),
      OR(
       AND(_semanaAtual&gt;Prevs!D$6,_tipo="Semanal"),
       AND(_mes&gt;AA$2,_tipo="Mensal")
      )), 0,IF(Ajustes!$G33&gt;0,INDEX($AA$4:$AL$323,Ajustes!$G33,O$2),0)+IF(Ajustes!$H33&gt;0,INDEX($AA$4:$AL$323,Ajustes!$H33,O$2),0)+IF(Ajustes!$I33&gt;0,INDEX($AA$4:$AL$323,Ajustes!$I33,O$2),0)+IF(Ajustes!$J33&gt;0,INDEX($AA$4:$AL$323,Ajustes!$J33,O$2),0)+IF(Ajustes!$K33&gt;0,INDEX($AA$4:$AL$323,Ajustes!$K33,O$2),0)+IF(Ajustes!$L33&gt;0,INDEX($AA$4:$AL$323,Ajustes!$L33,O$2),0))+O33</f>
        <v>0</v>
      </c>
      <c r="AB33" s="259">
        <f>IF(AND(NOT(_incrementaisPassadas),
      OR(
       AND(_semanaAtual&gt;Prevs!E$6,_tipo="Semanal"),
       AND(_mes&gt;AB$2,_tipo="Mensal")
      )), 0,IF(Ajustes!$G33&gt;0,INDEX($AA$4:$AL$323,Ajustes!$G33,P$2),0)+IF(Ajustes!$H33&gt;0,INDEX($AA$4:$AL$323,Ajustes!$H33,P$2),0)+IF(Ajustes!$I33&gt;0,INDEX($AA$4:$AL$323,Ajustes!$I33,P$2),0)+IF(Ajustes!$J33&gt;0,INDEX($AA$4:$AL$323,Ajustes!$J33,P$2),0)+IF(Ajustes!$K33&gt;0,INDEX($AA$4:$AL$323,Ajustes!$K33,P$2),0)+IF(Ajustes!$L33&gt;0,INDEX($AA$4:$AL$323,Ajustes!$L33,P$2),0))+P33</f>
        <v>0</v>
      </c>
      <c r="AC33" s="259">
        <f>IF(AND(NOT(_incrementaisPassadas),
      OR(
       AND(_semanaAtual&gt;Prevs!F$6,_tipo="Semanal"),
       AND(_mes&gt;AC$2,_tipo="Mensal")
      )), 0,IF(Ajustes!$G33&gt;0,INDEX($AA$4:$AL$323,Ajustes!$G33,Q$2),0)+IF(Ajustes!$H33&gt;0,INDEX($AA$4:$AL$323,Ajustes!$H33,Q$2),0)+IF(Ajustes!$I33&gt;0,INDEX($AA$4:$AL$323,Ajustes!$I33,Q$2),0)+IF(Ajustes!$J33&gt;0,INDEX($AA$4:$AL$323,Ajustes!$J33,Q$2),0)+IF(Ajustes!$K33&gt;0,INDEX($AA$4:$AL$323,Ajustes!$K33,Q$2),0)+IF(Ajustes!$L33&gt;0,INDEX($AA$4:$AL$323,Ajustes!$L33,Q$2),0))+Q33</f>
        <v>0</v>
      </c>
      <c r="AD33" s="259">
        <f>IF(AND(NOT(_incrementaisPassadas),
      OR(
       AND(_semanaAtual&gt;Prevs!G$6,_tipo="Semanal"),
       AND(_mes&gt;AD$2,_tipo="Mensal")
      )), 0,IF(Ajustes!$G33&gt;0,INDEX($AA$4:$AL$323,Ajustes!$G33,R$2),0)+IF(Ajustes!$H33&gt;0,INDEX($AA$4:$AL$323,Ajustes!$H33,R$2),0)+IF(Ajustes!$I33&gt;0,INDEX($AA$4:$AL$323,Ajustes!$I33,R$2),0)+IF(Ajustes!$J33&gt;0,INDEX($AA$4:$AL$323,Ajustes!$J33,R$2),0)+IF(Ajustes!$K33&gt;0,INDEX($AA$4:$AL$323,Ajustes!$K33,R$2),0)+IF(Ajustes!$L33&gt;0,INDEX($AA$4:$AL$323,Ajustes!$L33,R$2),0))+R33</f>
        <v>0</v>
      </c>
      <c r="AE33" s="259">
        <f>IF(AND(NOT(_incrementaisPassadas),
      OR(
       AND(_semanaAtual&gt;Prevs!H$6,_tipo="Semanal"),
       AND(_mes&gt;AE$2,_tipo="Mensal")
      )), 0,IF(Ajustes!$G33&gt;0,INDEX($AA$4:$AL$323,Ajustes!$G33,S$2),0)+IF(Ajustes!$H33&gt;0,INDEX($AA$4:$AL$323,Ajustes!$H33,S$2),0)+IF(Ajustes!$I33&gt;0,INDEX($AA$4:$AL$323,Ajustes!$I33,S$2),0)+IF(Ajustes!$J33&gt;0,INDEX($AA$4:$AL$323,Ajustes!$J33,S$2),0)+IF(Ajustes!$K33&gt;0,INDEX($AA$4:$AL$323,Ajustes!$K33,S$2),0)+IF(Ajustes!$L33&gt;0,INDEX($AA$4:$AL$323,Ajustes!$L33,S$2),0))+S33</f>
        <v>0</v>
      </c>
      <c r="AF33" s="259">
        <f>IF(AND(NOT(_incrementaisPassadas),
      OR(
       AND(_semanaAtual&gt;Prevs!I$6,_tipo="Semanal"),
       AND(_mes&gt;AF$2,_tipo="Mensal")
      )), 0,IF(Ajustes!$G33&gt;0,INDEX($AA$4:$AL$323,Ajustes!$G33,T$2),0)+IF(Ajustes!$H33&gt;0,INDEX($AA$4:$AL$323,Ajustes!$H33,T$2),0)+IF(Ajustes!$I33&gt;0,INDEX($AA$4:$AL$323,Ajustes!$I33,T$2),0)+IF(Ajustes!$J33&gt;0,INDEX($AA$4:$AL$323,Ajustes!$J33,T$2),0)+IF(Ajustes!$K33&gt;0,INDEX($AA$4:$AL$323,Ajustes!$K33,T$2),0)+IF(Ajustes!$L33&gt;0,INDEX($AA$4:$AL$323,Ajustes!$L33,T$2),0))+T33</f>
        <v>0</v>
      </c>
      <c r="AG33" s="259">
        <f>IF(AND(NOT(_incrementaisPassadas),
      OR(
       AND(_semanaAtual&gt;Prevs!J$6,_tipo="Semanal"),
       AND(_mes&gt;AG$2,_tipo="Mensal")
      )), 0,IF(Ajustes!$G33&gt;0,INDEX($AA$4:$AL$323,Ajustes!$G33,U$2),0)+IF(Ajustes!$H33&gt;0,INDEX($AA$4:$AL$323,Ajustes!$H33,U$2),0)+IF(Ajustes!$I33&gt;0,INDEX($AA$4:$AL$323,Ajustes!$I33,U$2),0)+IF(Ajustes!$J33&gt;0,INDEX($AA$4:$AL$323,Ajustes!$J33,U$2),0)+IF(Ajustes!$K33&gt;0,INDEX($AA$4:$AL$323,Ajustes!$K33,U$2),0)+IF(Ajustes!$L33&gt;0,INDEX($AA$4:$AL$323,Ajustes!$L33,U$2),0))+U33</f>
        <v>0</v>
      </c>
      <c r="AH33" s="259">
        <f>IF(AND(NOT(_incrementaisPassadas),
      OR(
       AND(_semanaAtual&gt;Prevs!K$6,_tipo="Semanal"),
       AND(_mes&gt;AH$2,_tipo="Mensal")
      )), 0,IF(Ajustes!$G33&gt;0,INDEX($AA$4:$AL$323,Ajustes!$G33,V$2),0)+IF(Ajustes!$H33&gt;0,INDEX($AA$4:$AL$323,Ajustes!$H33,V$2),0)+IF(Ajustes!$I33&gt;0,INDEX($AA$4:$AL$323,Ajustes!$I33,V$2),0)+IF(Ajustes!$J33&gt;0,INDEX($AA$4:$AL$323,Ajustes!$J33,V$2),0)+IF(Ajustes!$K33&gt;0,INDEX($AA$4:$AL$323,Ajustes!$K33,V$2),0)+IF(Ajustes!$L33&gt;0,INDEX($AA$4:$AL$323,Ajustes!$L33,V$2),0))+V33</f>
        <v>0</v>
      </c>
      <c r="AI33" s="259">
        <f>IF(AND(NOT(_incrementaisPassadas),
      OR(
       AND(_semanaAtual&gt;Prevs!L$6,_tipo="Semanal"),
       AND(_mes&gt;AI$2,_tipo="Mensal")
      )), 0,IF(Ajustes!$G33&gt;0,INDEX($AA$4:$AL$323,Ajustes!$G33,W$2),0)+IF(Ajustes!$H33&gt;0,INDEX($AA$4:$AL$323,Ajustes!$H33,W$2),0)+IF(Ajustes!$I33&gt;0,INDEX($AA$4:$AL$323,Ajustes!$I33,W$2),0)+IF(Ajustes!$J33&gt;0,INDEX($AA$4:$AL$323,Ajustes!$J33,W$2),0)+IF(Ajustes!$K33&gt;0,INDEX($AA$4:$AL$323,Ajustes!$K33,W$2),0)+IF(Ajustes!$L33&gt;0,INDEX($AA$4:$AL$323,Ajustes!$L33,W$2),0))+W33</f>
        <v>0</v>
      </c>
      <c r="AJ33" s="259">
        <f>IF(AND(NOT(_incrementaisPassadas),
      OR(
       AND(_semanaAtual&gt;Prevs!M$6,_tipo="Semanal"),
       AND(_mes&gt;AJ$2,_tipo="Mensal")
      )), 0,IF(Ajustes!$G33&gt;0,INDEX($AA$4:$AL$323,Ajustes!$G33,X$2),0)+IF(Ajustes!$H33&gt;0,INDEX($AA$4:$AL$323,Ajustes!$H33,X$2),0)+IF(Ajustes!$I33&gt;0,INDEX($AA$4:$AL$323,Ajustes!$I33,X$2),0)+IF(Ajustes!$J33&gt;0,INDEX($AA$4:$AL$323,Ajustes!$J33,X$2),0)+IF(Ajustes!$K33&gt;0,INDEX($AA$4:$AL$323,Ajustes!$K33,X$2),0)+IF(Ajustes!$L33&gt;0,INDEX($AA$4:$AL$323,Ajustes!$L33,X$2),0))+X33</f>
        <v>0</v>
      </c>
      <c r="AK33" s="259">
        <f>IF(AND(NOT(_incrementaisPassadas),
      OR(
       AND(_semanaAtual&gt;Prevs!N$6,_tipo="Semanal"),
       AND(_mes&gt;AK$2,_tipo="Mensal")
      )), 0,IF(Ajustes!$G33&gt;0,INDEX($AA$4:$AL$323,Ajustes!$G33,Y$2),0)+IF(Ajustes!$H33&gt;0,INDEX($AA$4:$AL$323,Ajustes!$H33,Y$2),0)+IF(Ajustes!$I33&gt;0,INDEX($AA$4:$AL$323,Ajustes!$I33,Y$2),0)+IF(Ajustes!$J33&gt;0,INDEX($AA$4:$AL$323,Ajustes!$J33,Y$2),0)+IF(Ajustes!$K33&gt;0,INDEX($AA$4:$AL$323,Ajustes!$K33,Y$2),0)+IF(Ajustes!$L33&gt;0,INDEX($AA$4:$AL$323,Ajustes!$L33,Y$2),0))+Y33</f>
        <v>0</v>
      </c>
      <c r="AL33" s="259">
        <f>IF(AND(NOT(_incrementaisPassadas),
      OR(
       AND(_semanaAtual&gt;Prevs!O$6,_tipo="Semanal"),
       AND(_mes&gt;AL$2,_tipo="Mensal")
      )), 0,IF(Ajustes!$G33&gt;0,INDEX($AA$4:$AL$323,Ajustes!$G33,Z$2),0)+IF(Ajustes!$H33&gt;0,INDEX($AA$4:$AL$323,Ajustes!$H33,Z$2),0)+IF(Ajustes!$I33&gt;0,INDEX($AA$4:$AL$323,Ajustes!$I33,Z$2),0)+IF(Ajustes!$J33&gt;0,INDEX($AA$4:$AL$323,Ajustes!$J33,Z$2),0)+IF(Ajustes!$K33&gt;0,INDEX($AA$4:$AL$323,Ajustes!$K33,Z$2),0)+IF(Ajustes!$L33&gt;0,INDEX($AA$4:$AL$323,Ajustes!$L33,Z$2),0))+Z33</f>
        <v>0</v>
      </c>
      <c r="AM33" s="113">
        <f t="shared" si="25"/>
        <v>0</v>
      </c>
      <c r="AN33" s="113">
        <f t="shared" si="27"/>
        <v>0</v>
      </c>
      <c r="AO33" s="113">
        <f t="shared" si="27"/>
        <v>0</v>
      </c>
      <c r="AP33" s="113">
        <f t="shared" si="27"/>
        <v>0</v>
      </c>
      <c r="AQ33" s="113">
        <f t="shared" si="27"/>
        <v>0</v>
      </c>
      <c r="AR33" s="113">
        <f t="shared" si="27"/>
        <v>0</v>
      </c>
      <c r="AS33" s="113">
        <f t="shared" si="27"/>
        <v>0</v>
      </c>
      <c r="AT33" s="113">
        <f t="shared" si="27"/>
        <v>0</v>
      </c>
      <c r="AU33" s="113">
        <f t="shared" si="27"/>
        <v>0</v>
      </c>
      <c r="AV33" s="113">
        <f t="shared" si="27"/>
        <v>0</v>
      </c>
      <c r="AW33" s="113">
        <f t="shared" si="27"/>
        <v>0</v>
      </c>
      <c r="AX33" s="113">
        <f t="shared" si="27"/>
        <v>0</v>
      </c>
      <c r="AY33" s="259"/>
      <c r="AZ33" s="405">
        <f t="shared" si="26"/>
        <v>45</v>
      </c>
      <c r="BA33" s="272" t="s">
        <v>27</v>
      </c>
      <c r="BB33">
        <f>ROW()</f>
        <v>33</v>
      </c>
      <c r="BC33" s="226" t="s">
        <v>22</v>
      </c>
      <c r="BD33" s="115">
        <v>1</v>
      </c>
      <c r="BE33" s="115">
        <v>1</v>
      </c>
      <c r="BF33" s="115">
        <v>1</v>
      </c>
      <c r="BG33" s="115">
        <v>1</v>
      </c>
      <c r="BH33" s="115">
        <v>1</v>
      </c>
      <c r="BI33" s="115">
        <v>1</v>
      </c>
      <c r="BJ33" s="115">
        <v>1</v>
      </c>
      <c r="BK33" s="115">
        <v>1</v>
      </c>
      <c r="BL33" s="115">
        <v>1</v>
      </c>
      <c r="BM33" s="115">
        <v>1</v>
      </c>
      <c r="BN33" s="115">
        <v>1</v>
      </c>
      <c r="BO33" s="224">
        <v>1</v>
      </c>
      <c r="BQ33" s="259" t="e">
        <f t="shared" si="12"/>
        <v>#N/A</v>
      </c>
      <c r="BR33" s="398">
        <f t="shared" si="13"/>
        <v>0</v>
      </c>
      <c r="BS33" s="398">
        <f t="shared" si="14"/>
        <v>0</v>
      </c>
      <c r="BT33" s="398">
        <f t="shared" si="15"/>
        <v>0</v>
      </c>
      <c r="BU33" s="398">
        <f t="shared" si="16"/>
        <v>0</v>
      </c>
      <c r="BV33" s="398">
        <f t="shared" si="17"/>
        <v>0</v>
      </c>
      <c r="BW33" s="398">
        <f t="shared" si="18"/>
        <v>0</v>
      </c>
      <c r="BX33" s="398">
        <f t="shared" si="19"/>
        <v>0</v>
      </c>
      <c r="BY33" s="398">
        <f t="shared" si="20"/>
        <v>0</v>
      </c>
      <c r="BZ33" s="398">
        <f t="shared" si="21"/>
        <v>0</v>
      </c>
      <c r="CA33" s="398">
        <f t="shared" si="22"/>
        <v>0</v>
      </c>
      <c r="CB33" s="398">
        <f t="shared" si="23"/>
        <v>0</v>
      </c>
      <c r="CC33" s="398">
        <f t="shared" si="24"/>
        <v>0</v>
      </c>
      <c r="CD33" s="259"/>
    </row>
    <row r="34" spans="1:82" x14ac:dyDescent="0.25">
      <c r="A34" s="113">
        <v>31</v>
      </c>
      <c r="B34" s="176" t="s">
        <v>549</v>
      </c>
      <c r="C34" s="259">
        <f>IFERROR(INDEX($BD$7:$BO$40,MATCH(Ajustes!$E$4:$E$323,$BC$7:$BC$40,0),$C$2:$N$2),1)</f>
        <v>1</v>
      </c>
      <c r="D34" s="259">
        <f>IFERROR(INDEX($BD$7:$BO$40,MATCH(Ajustes!$E$4:$E$323,$BC$7:$BC$40,0),$C$2:$N$2),1)</f>
        <v>1</v>
      </c>
      <c r="E34" s="259">
        <f>IFERROR(INDEX($BD$7:$BO$40,MATCH(Ajustes!$E$4:$E$323,$BC$7:$BC$40,0),$C$2:$N$2),1)</f>
        <v>1</v>
      </c>
      <c r="F34" s="259">
        <f>IFERROR(INDEX($BD$7:$BO$40,MATCH(Ajustes!$E$4:$E$323,$BC$7:$BC$40,0),$C$2:$N$2),1)</f>
        <v>1</v>
      </c>
      <c r="G34" s="259">
        <f>IFERROR(INDEX($BD$7:$BO$40,MATCH(Ajustes!$E$4:$E$323,$BC$7:$BC$40,0),$C$2:$N$2),1)</f>
        <v>1</v>
      </c>
      <c r="H34" s="259">
        <f>IFERROR(INDEX($BD$7:$BO$40,MATCH(Ajustes!$E$4:$E$323,$BC$7:$BC$40,0),$C$2:$N$2),1)</f>
        <v>1</v>
      </c>
      <c r="I34" s="259">
        <f>IFERROR(INDEX($BD$7:$BO$40,MATCH(Ajustes!$E$4:$E$323,$BC$7:$BC$40,0),$C$2:$N$2),1)</f>
        <v>1</v>
      </c>
      <c r="J34" s="259">
        <f>IFERROR(INDEX($BD$7:$BO$40,MATCH(Ajustes!$E$4:$E$323,$BC$7:$BC$40,0),$C$2:$N$2),1)</f>
        <v>1</v>
      </c>
      <c r="K34" s="259">
        <f>IFERROR(INDEX($BD$7:$BO$40,MATCH(Ajustes!$E$4:$E$323,$BC$7:$BC$40,0),$C$2:$N$2),1)</f>
        <v>1</v>
      </c>
      <c r="L34" s="259">
        <f>IFERROR(INDEX($BD$7:$BO$40,MATCH(Ajustes!$E$4:$E$323,$BC$7:$BC$40,0),$C$2:$N$2),1)</f>
        <v>1</v>
      </c>
      <c r="M34" s="259">
        <f>IFERROR(INDEX($BD$7:$BO$40,MATCH(Ajustes!$E$4:$E$323,$BC$7:$BC$40,0),$C$2:$N$2),1)</f>
        <v>1</v>
      </c>
      <c r="N34" s="259">
        <f>IFERROR(INDEX($BD$7:$BO$40,MATCH(Ajustes!$E$4:$E$323,$BC$7:$BC$40,0),$C$2:$N$2),1)</f>
        <v>1</v>
      </c>
      <c r="O34">
        <f>C34*Ajustes!AM34</f>
        <v>2696</v>
      </c>
      <c r="P34">
        <f>D34*Ajustes!AN34</f>
        <v>2780</v>
      </c>
      <c r="Q34">
        <f>E34*Ajustes!AO34</f>
        <v>2725</v>
      </c>
      <c r="R34">
        <f>F34*Ajustes!AP34</f>
        <v>2042</v>
      </c>
      <c r="S34">
        <f>G34*Ajustes!AQ34</f>
        <v>1318</v>
      </c>
      <c r="T34">
        <f>H34*Ajustes!AR34</f>
        <v>1017</v>
      </c>
      <c r="U34">
        <f>I34*Ajustes!AS34</f>
        <v>809</v>
      </c>
      <c r="V34">
        <f>J34*Ajustes!AT34</f>
        <v>648</v>
      </c>
      <c r="W34">
        <f>K34*Ajustes!AU34</f>
        <v>574</v>
      </c>
      <c r="X34">
        <f>L34*Ajustes!AV34</f>
        <v>693</v>
      </c>
      <c r="Y34">
        <f>M34*Ajustes!AW34</f>
        <v>1123</v>
      </c>
      <c r="Z34">
        <f>N34*Ajustes!AX34</f>
        <v>1949</v>
      </c>
      <c r="AA34" s="259">
        <f>IF(AND(NOT(_incrementaisPassadas),
      OR(
       AND(_semanaAtual&gt;Prevs!D$6,_tipo="Semanal"),
       AND(_mes&gt;AA$2,_tipo="Mensal")
      )), 0,IF(Ajustes!$G34&gt;0,INDEX($AA$4:$AL$323,Ajustes!$G34,O$2),0)+IF(Ajustes!$H34&gt;0,INDEX($AA$4:$AL$323,Ajustes!$H34,O$2),0)+IF(Ajustes!$I34&gt;0,INDEX($AA$4:$AL$323,Ajustes!$I34,O$2),0)+IF(Ajustes!$J34&gt;0,INDEX($AA$4:$AL$323,Ajustes!$J34,O$2),0)+IF(Ajustes!$K34&gt;0,INDEX($AA$4:$AL$323,Ajustes!$K34,O$2),0)+IF(Ajustes!$L34&gt;0,INDEX($AA$4:$AL$323,Ajustes!$L34,O$2),0))+O34</f>
        <v>2696</v>
      </c>
      <c r="AB34" s="259">
        <f>IF(AND(NOT(_incrementaisPassadas),
      OR(
       AND(_semanaAtual&gt;Prevs!E$6,_tipo="Semanal"),
       AND(_mes&gt;AB$2,_tipo="Mensal")
      )), 0,IF(Ajustes!$G34&gt;0,INDEX($AA$4:$AL$323,Ajustes!$G34,P$2),0)+IF(Ajustes!$H34&gt;0,INDEX($AA$4:$AL$323,Ajustes!$H34,P$2),0)+IF(Ajustes!$I34&gt;0,INDEX($AA$4:$AL$323,Ajustes!$I34,P$2),0)+IF(Ajustes!$J34&gt;0,INDEX($AA$4:$AL$323,Ajustes!$J34,P$2),0)+IF(Ajustes!$K34&gt;0,INDEX($AA$4:$AL$323,Ajustes!$K34,P$2),0)+IF(Ajustes!$L34&gt;0,INDEX($AA$4:$AL$323,Ajustes!$L34,P$2),0))+P34</f>
        <v>2780</v>
      </c>
      <c r="AC34" s="259">
        <f>IF(AND(NOT(_incrementaisPassadas),
      OR(
       AND(_semanaAtual&gt;Prevs!F$6,_tipo="Semanal"),
       AND(_mes&gt;AC$2,_tipo="Mensal")
      )), 0,IF(Ajustes!$G34&gt;0,INDEX($AA$4:$AL$323,Ajustes!$G34,Q$2),0)+IF(Ajustes!$H34&gt;0,INDEX($AA$4:$AL$323,Ajustes!$H34,Q$2),0)+IF(Ajustes!$I34&gt;0,INDEX($AA$4:$AL$323,Ajustes!$I34,Q$2),0)+IF(Ajustes!$J34&gt;0,INDEX($AA$4:$AL$323,Ajustes!$J34,Q$2),0)+IF(Ajustes!$K34&gt;0,INDEX($AA$4:$AL$323,Ajustes!$K34,Q$2),0)+IF(Ajustes!$L34&gt;0,INDEX($AA$4:$AL$323,Ajustes!$L34,Q$2),0))+Q34</f>
        <v>2725</v>
      </c>
      <c r="AD34" s="259">
        <f>IF(AND(NOT(_incrementaisPassadas),
      OR(
       AND(_semanaAtual&gt;Prevs!G$6,_tipo="Semanal"),
       AND(_mes&gt;AD$2,_tipo="Mensal")
      )), 0,IF(Ajustes!$G34&gt;0,INDEX($AA$4:$AL$323,Ajustes!$G34,R$2),0)+IF(Ajustes!$H34&gt;0,INDEX($AA$4:$AL$323,Ajustes!$H34,R$2),0)+IF(Ajustes!$I34&gt;0,INDEX($AA$4:$AL$323,Ajustes!$I34,R$2),0)+IF(Ajustes!$J34&gt;0,INDEX($AA$4:$AL$323,Ajustes!$J34,R$2),0)+IF(Ajustes!$K34&gt;0,INDEX($AA$4:$AL$323,Ajustes!$K34,R$2),0)+IF(Ajustes!$L34&gt;0,INDEX($AA$4:$AL$323,Ajustes!$L34,R$2),0))+R34</f>
        <v>2042</v>
      </c>
      <c r="AE34" s="259">
        <f>IF(AND(NOT(_incrementaisPassadas),
      OR(
       AND(_semanaAtual&gt;Prevs!H$6,_tipo="Semanal"),
       AND(_mes&gt;AE$2,_tipo="Mensal")
      )), 0,IF(Ajustes!$G34&gt;0,INDEX($AA$4:$AL$323,Ajustes!$G34,S$2),0)+IF(Ajustes!$H34&gt;0,INDEX($AA$4:$AL$323,Ajustes!$H34,S$2),0)+IF(Ajustes!$I34&gt;0,INDEX($AA$4:$AL$323,Ajustes!$I34,S$2),0)+IF(Ajustes!$J34&gt;0,INDEX($AA$4:$AL$323,Ajustes!$J34,S$2),0)+IF(Ajustes!$K34&gt;0,INDEX($AA$4:$AL$323,Ajustes!$K34,S$2),0)+IF(Ajustes!$L34&gt;0,INDEX($AA$4:$AL$323,Ajustes!$L34,S$2),0))+S34</f>
        <v>1318</v>
      </c>
      <c r="AF34" s="259">
        <f>IF(AND(NOT(_incrementaisPassadas),
      OR(
       AND(_semanaAtual&gt;Prevs!I$6,_tipo="Semanal"),
       AND(_mes&gt;AF$2,_tipo="Mensal")
      )), 0,IF(Ajustes!$G34&gt;0,INDEX($AA$4:$AL$323,Ajustes!$G34,T$2),0)+IF(Ajustes!$H34&gt;0,INDEX($AA$4:$AL$323,Ajustes!$H34,T$2),0)+IF(Ajustes!$I34&gt;0,INDEX($AA$4:$AL$323,Ajustes!$I34,T$2),0)+IF(Ajustes!$J34&gt;0,INDEX($AA$4:$AL$323,Ajustes!$J34,T$2),0)+IF(Ajustes!$K34&gt;0,INDEX($AA$4:$AL$323,Ajustes!$K34,T$2),0)+IF(Ajustes!$L34&gt;0,INDEX($AA$4:$AL$323,Ajustes!$L34,T$2),0))+T34</f>
        <v>1017</v>
      </c>
      <c r="AG34" s="259">
        <f>IF(AND(NOT(_incrementaisPassadas),
      OR(
       AND(_semanaAtual&gt;Prevs!J$6,_tipo="Semanal"),
       AND(_mes&gt;AG$2,_tipo="Mensal")
      )), 0,IF(Ajustes!$G34&gt;0,INDEX($AA$4:$AL$323,Ajustes!$G34,U$2),0)+IF(Ajustes!$H34&gt;0,INDEX($AA$4:$AL$323,Ajustes!$H34,U$2),0)+IF(Ajustes!$I34&gt;0,INDEX($AA$4:$AL$323,Ajustes!$I34,U$2),0)+IF(Ajustes!$J34&gt;0,INDEX($AA$4:$AL$323,Ajustes!$J34,U$2),0)+IF(Ajustes!$K34&gt;0,INDEX($AA$4:$AL$323,Ajustes!$K34,U$2),0)+IF(Ajustes!$L34&gt;0,INDEX($AA$4:$AL$323,Ajustes!$L34,U$2),0))+U34</f>
        <v>809</v>
      </c>
      <c r="AH34" s="259">
        <f>IF(AND(NOT(_incrementaisPassadas),
      OR(
       AND(_semanaAtual&gt;Prevs!K$6,_tipo="Semanal"),
       AND(_mes&gt;AH$2,_tipo="Mensal")
      )), 0,IF(Ajustes!$G34&gt;0,INDEX($AA$4:$AL$323,Ajustes!$G34,V$2),0)+IF(Ajustes!$H34&gt;0,INDEX($AA$4:$AL$323,Ajustes!$H34,V$2),0)+IF(Ajustes!$I34&gt;0,INDEX($AA$4:$AL$323,Ajustes!$I34,V$2),0)+IF(Ajustes!$J34&gt;0,INDEX($AA$4:$AL$323,Ajustes!$J34,V$2),0)+IF(Ajustes!$K34&gt;0,INDEX($AA$4:$AL$323,Ajustes!$K34,V$2),0)+IF(Ajustes!$L34&gt;0,INDEX($AA$4:$AL$323,Ajustes!$L34,V$2),0))+V34</f>
        <v>648</v>
      </c>
      <c r="AI34" s="259">
        <f>IF(AND(NOT(_incrementaisPassadas),
      OR(
       AND(_semanaAtual&gt;Prevs!L$6,_tipo="Semanal"),
       AND(_mes&gt;AI$2,_tipo="Mensal")
      )), 0,IF(Ajustes!$G34&gt;0,INDEX($AA$4:$AL$323,Ajustes!$G34,W$2),0)+IF(Ajustes!$H34&gt;0,INDEX($AA$4:$AL$323,Ajustes!$H34,W$2),0)+IF(Ajustes!$I34&gt;0,INDEX($AA$4:$AL$323,Ajustes!$I34,W$2),0)+IF(Ajustes!$J34&gt;0,INDEX($AA$4:$AL$323,Ajustes!$J34,W$2),0)+IF(Ajustes!$K34&gt;0,INDEX($AA$4:$AL$323,Ajustes!$K34,W$2),0)+IF(Ajustes!$L34&gt;0,INDEX($AA$4:$AL$323,Ajustes!$L34,W$2),0))+W34</f>
        <v>574</v>
      </c>
      <c r="AJ34" s="259">
        <f>IF(AND(NOT(_incrementaisPassadas),
      OR(
       AND(_semanaAtual&gt;Prevs!M$6,_tipo="Semanal"),
       AND(_mes&gt;AJ$2,_tipo="Mensal")
      )), 0,IF(Ajustes!$G34&gt;0,INDEX($AA$4:$AL$323,Ajustes!$G34,X$2),0)+IF(Ajustes!$H34&gt;0,INDEX($AA$4:$AL$323,Ajustes!$H34,X$2),0)+IF(Ajustes!$I34&gt;0,INDEX($AA$4:$AL$323,Ajustes!$I34,X$2),0)+IF(Ajustes!$J34&gt;0,INDEX($AA$4:$AL$323,Ajustes!$J34,X$2),0)+IF(Ajustes!$K34&gt;0,INDEX($AA$4:$AL$323,Ajustes!$K34,X$2),0)+IF(Ajustes!$L34&gt;0,INDEX($AA$4:$AL$323,Ajustes!$L34,X$2),0))+X34</f>
        <v>693</v>
      </c>
      <c r="AK34" s="259">
        <f>IF(AND(NOT(_incrementaisPassadas),
      OR(
       AND(_semanaAtual&gt;Prevs!N$6,_tipo="Semanal"),
       AND(_mes&gt;AK$2,_tipo="Mensal")
      )), 0,IF(Ajustes!$G34&gt;0,INDEX($AA$4:$AL$323,Ajustes!$G34,Y$2),0)+IF(Ajustes!$H34&gt;0,INDEX($AA$4:$AL$323,Ajustes!$H34,Y$2),0)+IF(Ajustes!$I34&gt;0,INDEX($AA$4:$AL$323,Ajustes!$I34,Y$2),0)+IF(Ajustes!$J34&gt;0,INDEX($AA$4:$AL$323,Ajustes!$J34,Y$2),0)+IF(Ajustes!$K34&gt;0,INDEX($AA$4:$AL$323,Ajustes!$K34,Y$2),0)+IF(Ajustes!$L34&gt;0,INDEX($AA$4:$AL$323,Ajustes!$L34,Y$2),0))+Y34</f>
        <v>1123</v>
      </c>
      <c r="AL34" s="259">
        <f>IF(AND(NOT(_incrementaisPassadas),
      OR(
       AND(_semanaAtual&gt;Prevs!O$6,_tipo="Semanal"),
       AND(_mes&gt;AL$2,_tipo="Mensal")
      )), 0,IF(Ajustes!$G34&gt;0,INDEX($AA$4:$AL$323,Ajustes!$G34,Z$2),0)+IF(Ajustes!$H34&gt;0,INDEX($AA$4:$AL$323,Ajustes!$H34,Z$2),0)+IF(Ajustes!$I34&gt;0,INDEX($AA$4:$AL$323,Ajustes!$I34,Z$2),0)+IF(Ajustes!$J34&gt;0,INDEX($AA$4:$AL$323,Ajustes!$J34,Z$2),0)+IF(Ajustes!$K34&gt;0,INDEX($AA$4:$AL$323,Ajustes!$K34,Z$2),0)+IF(Ajustes!$L34&gt;0,INDEX($AA$4:$AL$323,Ajustes!$L34,Z$2),0))+Z34</f>
        <v>1949</v>
      </c>
      <c r="AM34" s="113">
        <f t="shared" si="25"/>
        <v>2696</v>
      </c>
      <c r="AN34" s="113">
        <f t="shared" si="27"/>
        <v>2780</v>
      </c>
      <c r="AO34" s="113">
        <f t="shared" si="27"/>
        <v>2725</v>
      </c>
      <c r="AP34" s="113">
        <f t="shared" si="27"/>
        <v>2042</v>
      </c>
      <c r="AQ34" s="113">
        <f t="shared" si="27"/>
        <v>1318</v>
      </c>
      <c r="AR34" s="113">
        <f t="shared" si="27"/>
        <v>1017</v>
      </c>
      <c r="AS34" s="113">
        <f t="shared" si="27"/>
        <v>809</v>
      </c>
      <c r="AT34" s="113">
        <f t="shared" si="27"/>
        <v>648</v>
      </c>
      <c r="AU34" s="113">
        <f t="shared" si="27"/>
        <v>574</v>
      </c>
      <c r="AV34" s="113">
        <f t="shared" si="27"/>
        <v>693</v>
      </c>
      <c r="AW34" s="113">
        <f t="shared" si="27"/>
        <v>1123</v>
      </c>
      <c r="AX34" s="113">
        <f t="shared" si="27"/>
        <v>1949</v>
      </c>
      <c r="AY34" s="259"/>
      <c r="AZ34" s="405">
        <f t="shared" si="26"/>
        <v>46</v>
      </c>
      <c r="BA34" s="421" t="s">
        <v>29</v>
      </c>
      <c r="BB34">
        <f>ROW()</f>
        <v>34</v>
      </c>
      <c r="BC34" s="226" t="s">
        <v>23</v>
      </c>
      <c r="BD34" s="115">
        <v>1</v>
      </c>
      <c r="BE34" s="115">
        <v>1</v>
      </c>
      <c r="BF34" s="115">
        <v>1</v>
      </c>
      <c r="BG34" s="115">
        <v>1</v>
      </c>
      <c r="BH34" s="115">
        <v>1</v>
      </c>
      <c r="BI34" s="115">
        <v>1</v>
      </c>
      <c r="BJ34" s="115">
        <v>1</v>
      </c>
      <c r="BK34" s="115">
        <v>1</v>
      </c>
      <c r="BL34" s="115">
        <v>1</v>
      </c>
      <c r="BM34" s="115">
        <v>1</v>
      </c>
      <c r="BN34" s="115">
        <v>1</v>
      </c>
      <c r="BO34" s="224">
        <v>1</v>
      </c>
      <c r="BQ34" s="259" t="e">
        <f t="shared" si="12"/>
        <v>#N/A</v>
      </c>
      <c r="BR34" s="398">
        <f t="shared" si="13"/>
        <v>2696</v>
      </c>
      <c r="BS34" s="398">
        <f t="shared" si="14"/>
        <v>2780</v>
      </c>
      <c r="BT34" s="398">
        <f t="shared" si="15"/>
        <v>2725</v>
      </c>
      <c r="BU34" s="398">
        <f t="shared" si="16"/>
        <v>2042</v>
      </c>
      <c r="BV34" s="398">
        <f t="shared" si="17"/>
        <v>1318</v>
      </c>
      <c r="BW34" s="398">
        <f t="shared" si="18"/>
        <v>1017</v>
      </c>
      <c r="BX34" s="398">
        <f t="shared" si="19"/>
        <v>809</v>
      </c>
      <c r="BY34" s="398">
        <f t="shared" si="20"/>
        <v>648</v>
      </c>
      <c r="BZ34" s="398">
        <f t="shared" si="21"/>
        <v>574</v>
      </c>
      <c r="CA34" s="398">
        <f t="shared" si="22"/>
        <v>693</v>
      </c>
      <c r="CB34" s="398">
        <f t="shared" si="23"/>
        <v>1123</v>
      </c>
      <c r="CC34" s="398">
        <f t="shared" si="24"/>
        <v>1949</v>
      </c>
      <c r="CD34" s="259"/>
    </row>
    <row r="35" spans="1:82" x14ac:dyDescent="0.25">
      <c r="A35" s="113">
        <v>32</v>
      </c>
      <c r="B35" s="176" t="s">
        <v>269</v>
      </c>
      <c r="C35" s="259">
        <f>IFERROR(INDEX($BD$7:$BO$40,MATCH(Ajustes!$E$4:$E$323,$BC$7:$BC$40,0),$C$2:$N$2),1)</f>
        <v>1</v>
      </c>
      <c r="D35" s="259">
        <f>IFERROR(INDEX($BD$7:$BO$40,MATCH(Ajustes!$E$4:$E$323,$BC$7:$BC$40,0),$C$2:$N$2),1)</f>
        <v>1</v>
      </c>
      <c r="E35" s="259">
        <f>IFERROR(INDEX($BD$7:$BO$40,MATCH(Ajustes!$E$4:$E$323,$BC$7:$BC$40,0),$C$2:$N$2),1)</f>
        <v>1</v>
      </c>
      <c r="F35" s="259">
        <f>IFERROR(INDEX($BD$7:$BO$40,MATCH(Ajustes!$E$4:$E$323,$BC$7:$BC$40,0),$C$2:$N$2),1)</f>
        <v>1</v>
      </c>
      <c r="G35" s="259">
        <f>IFERROR(INDEX($BD$7:$BO$40,MATCH(Ajustes!$E$4:$E$323,$BC$7:$BC$40,0),$C$2:$N$2),1)</f>
        <v>1</v>
      </c>
      <c r="H35" s="259">
        <f>IFERROR(INDEX($BD$7:$BO$40,MATCH(Ajustes!$E$4:$E$323,$BC$7:$BC$40,0),$C$2:$N$2),1)</f>
        <v>1</v>
      </c>
      <c r="I35" s="259">
        <f>IFERROR(INDEX($BD$7:$BO$40,MATCH(Ajustes!$E$4:$E$323,$BC$7:$BC$40,0),$C$2:$N$2),1)</f>
        <v>1</v>
      </c>
      <c r="J35" s="259">
        <f>IFERROR(INDEX($BD$7:$BO$40,MATCH(Ajustes!$E$4:$E$323,$BC$7:$BC$40,0),$C$2:$N$2),1)</f>
        <v>1</v>
      </c>
      <c r="K35" s="259">
        <f>IFERROR(INDEX($BD$7:$BO$40,MATCH(Ajustes!$E$4:$E$323,$BC$7:$BC$40,0),$C$2:$N$2),1)</f>
        <v>1</v>
      </c>
      <c r="L35" s="259">
        <f>IFERROR(INDEX($BD$7:$BO$40,MATCH(Ajustes!$E$4:$E$323,$BC$7:$BC$40,0),$C$2:$N$2),1)</f>
        <v>1</v>
      </c>
      <c r="M35" s="259">
        <f>IFERROR(INDEX($BD$7:$BO$40,MATCH(Ajustes!$E$4:$E$323,$BC$7:$BC$40,0),$C$2:$N$2),1)</f>
        <v>1</v>
      </c>
      <c r="N35" s="259">
        <f>IFERROR(INDEX($BD$7:$BO$40,MATCH(Ajustes!$E$4:$E$323,$BC$7:$BC$40,0),$C$2:$N$2),1)</f>
        <v>1</v>
      </c>
      <c r="O35">
        <f>C35*Ajustes!AM35</f>
        <v>2822</v>
      </c>
      <c r="P35">
        <f>D35*Ajustes!AN35</f>
        <v>2919</v>
      </c>
      <c r="Q35">
        <f>E35*Ajustes!AO35</f>
        <v>2862</v>
      </c>
      <c r="R35">
        <f>F35*Ajustes!AP35</f>
        <v>2150</v>
      </c>
      <c r="S35">
        <f>G35*Ajustes!AQ35</f>
        <v>1390</v>
      </c>
      <c r="T35">
        <f>H35*Ajustes!AR35</f>
        <v>1074</v>
      </c>
      <c r="U35">
        <f>I35*Ajustes!AS35</f>
        <v>857</v>
      </c>
      <c r="V35">
        <f>J35*Ajustes!AT35</f>
        <v>688</v>
      </c>
      <c r="W35">
        <f>K35*Ajustes!AU35</f>
        <v>610</v>
      </c>
      <c r="X35">
        <f>L35*Ajustes!AV35</f>
        <v>730</v>
      </c>
      <c r="Y35">
        <f>M35*Ajustes!AW35</f>
        <v>1177</v>
      </c>
      <c r="Z35">
        <f>N35*Ajustes!AX35</f>
        <v>2040</v>
      </c>
      <c r="AA35" s="259">
        <f>IF(AND(NOT(_incrementaisPassadas),
      OR(
       AND(_semanaAtual&gt;Prevs!D$6,_tipo="Semanal"),
       AND(_mes&gt;AA$2,_tipo="Mensal")
      )), 0,IF(Ajustes!$G35&gt;0,INDEX($AA$4:$AL$323,Ajustes!$G35,O$2),0)+IF(Ajustes!$H35&gt;0,INDEX($AA$4:$AL$323,Ajustes!$H35,O$2),0)+IF(Ajustes!$I35&gt;0,INDEX($AA$4:$AL$323,Ajustes!$I35,O$2),0)+IF(Ajustes!$J35&gt;0,INDEX($AA$4:$AL$323,Ajustes!$J35,O$2),0)+IF(Ajustes!$K35&gt;0,INDEX($AA$4:$AL$323,Ajustes!$K35,O$2),0)+IF(Ajustes!$L35&gt;0,INDEX($AA$4:$AL$323,Ajustes!$L35,O$2),0))+O35</f>
        <v>2822</v>
      </c>
      <c r="AB35" s="259">
        <f>IF(AND(NOT(_incrementaisPassadas),
      OR(
       AND(_semanaAtual&gt;Prevs!E$6,_tipo="Semanal"),
       AND(_mes&gt;AB$2,_tipo="Mensal")
      )), 0,IF(Ajustes!$G35&gt;0,INDEX($AA$4:$AL$323,Ajustes!$G35,P$2),0)+IF(Ajustes!$H35&gt;0,INDEX($AA$4:$AL$323,Ajustes!$H35,P$2),0)+IF(Ajustes!$I35&gt;0,INDEX($AA$4:$AL$323,Ajustes!$I35,P$2),0)+IF(Ajustes!$J35&gt;0,INDEX($AA$4:$AL$323,Ajustes!$J35,P$2),0)+IF(Ajustes!$K35&gt;0,INDEX($AA$4:$AL$323,Ajustes!$K35,P$2),0)+IF(Ajustes!$L35&gt;0,INDEX($AA$4:$AL$323,Ajustes!$L35,P$2),0))+P35</f>
        <v>2919</v>
      </c>
      <c r="AC35" s="259">
        <f>IF(AND(NOT(_incrementaisPassadas),
      OR(
       AND(_semanaAtual&gt;Prevs!F$6,_tipo="Semanal"),
       AND(_mes&gt;AC$2,_tipo="Mensal")
      )), 0,IF(Ajustes!$G35&gt;0,INDEX($AA$4:$AL$323,Ajustes!$G35,Q$2),0)+IF(Ajustes!$H35&gt;0,INDEX($AA$4:$AL$323,Ajustes!$H35,Q$2),0)+IF(Ajustes!$I35&gt;0,INDEX($AA$4:$AL$323,Ajustes!$I35,Q$2),0)+IF(Ajustes!$J35&gt;0,INDEX($AA$4:$AL$323,Ajustes!$J35,Q$2),0)+IF(Ajustes!$K35&gt;0,INDEX($AA$4:$AL$323,Ajustes!$K35,Q$2),0)+IF(Ajustes!$L35&gt;0,INDEX($AA$4:$AL$323,Ajustes!$L35,Q$2),0))+Q35</f>
        <v>2862</v>
      </c>
      <c r="AD35" s="259">
        <f>IF(AND(NOT(_incrementaisPassadas),
      OR(
       AND(_semanaAtual&gt;Prevs!G$6,_tipo="Semanal"),
       AND(_mes&gt;AD$2,_tipo="Mensal")
      )), 0,IF(Ajustes!$G35&gt;0,INDEX($AA$4:$AL$323,Ajustes!$G35,R$2),0)+IF(Ajustes!$H35&gt;0,INDEX($AA$4:$AL$323,Ajustes!$H35,R$2),0)+IF(Ajustes!$I35&gt;0,INDEX($AA$4:$AL$323,Ajustes!$I35,R$2),0)+IF(Ajustes!$J35&gt;0,INDEX($AA$4:$AL$323,Ajustes!$J35,R$2),0)+IF(Ajustes!$K35&gt;0,INDEX($AA$4:$AL$323,Ajustes!$K35,R$2),0)+IF(Ajustes!$L35&gt;0,INDEX($AA$4:$AL$323,Ajustes!$L35,R$2),0))+R35</f>
        <v>2150</v>
      </c>
      <c r="AE35" s="259">
        <f>IF(AND(NOT(_incrementaisPassadas),
      OR(
       AND(_semanaAtual&gt;Prevs!H$6,_tipo="Semanal"),
       AND(_mes&gt;AE$2,_tipo="Mensal")
      )), 0,IF(Ajustes!$G35&gt;0,INDEX($AA$4:$AL$323,Ajustes!$G35,S$2),0)+IF(Ajustes!$H35&gt;0,INDEX($AA$4:$AL$323,Ajustes!$H35,S$2),0)+IF(Ajustes!$I35&gt;0,INDEX($AA$4:$AL$323,Ajustes!$I35,S$2),0)+IF(Ajustes!$J35&gt;0,INDEX($AA$4:$AL$323,Ajustes!$J35,S$2),0)+IF(Ajustes!$K35&gt;0,INDEX($AA$4:$AL$323,Ajustes!$K35,S$2),0)+IF(Ajustes!$L35&gt;0,INDEX($AA$4:$AL$323,Ajustes!$L35,S$2),0))+S35</f>
        <v>1390</v>
      </c>
      <c r="AF35" s="259">
        <f>IF(AND(NOT(_incrementaisPassadas),
      OR(
       AND(_semanaAtual&gt;Prevs!I$6,_tipo="Semanal"),
       AND(_mes&gt;AF$2,_tipo="Mensal")
      )), 0,IF(Ajustes!$G35&gt;0,INDEX($AA$4:$AL$323,Ajustes!$G35,T$2),0)+IF(Ajustes!$H35&gt;0,INDEX($AA$4:$AL$323,Ajustes!$H35,T$2),0)+IF(Ajustes!$I35&gt;0,INDEX($AA$4:$AL$323,Ajustes!$I35,T$2),0)+IF(Ajustes!$J35&gt;0,INDEX($AA$4:$AL$323,Ajustes!$J35,T$2),0)+IF(Ajustes!$K35&gt;0,INDEX($AA$4:$AL$323,Ajustes!$K35,T$2),0)+IF(Ajustes!$L35&gt;0,INDEX($AA$4:$AL$323,Ajustes!$L35,T$2),0))+T35</f>
        <v>1074</v>
      </c>
      <c r="AG35" s="259">
        <f>IF(AND(NOT(_incrementaisPassadas),
      OR(
       AND(_semanaAtual&gt;Prevs!J$6,_tipo="Semanal"),
       AND(_mes&gt;AG$2,_tipo="Mensal")
      )), 0,IF(Ajustes!$G35&gt;0,INDEX($AA$4:$AL$323,Ajustes!$G35,U$2),0)+IF(Ajustes!$H35&gt;0,INDEX($AA$4:$AL$323,Ajustes!$H35,U$2),0)+IF(Ajustes!$I35&gt;0,INDEX($AA$4:$AL$323,Ajustes!$I35,U$2),0)+IF(Ajustes!$J35&gt;0,INDEX($AA$4:$AL$323,Ajustes!$J35,U$2),0)+IF(Ajustes!$K35&gt;0,INDEX($AA$4:$AL$323,Ajustes!$K35,U$2),0)+IF(Ajustes!$L35&gt;0,INDEX($AA$4:$AL$323,Ajustes!$L35,U$2),0))+U35</f>
        <v>857</v>
      </c>
      <c r="AH35" s="259">
        <f>IF(AND(NOT(_incrementaisPassadas),
      OR(
       AND(_semanaAtual&gt;Prevs!K$6,_tipo="Semanal"),
       AND(_mes&gt;AH$2,_tipo="Mensal")
      )), 0,IF(Ajustes!$G35&gt;0,INDEX($AA$4:$AL$323,Ajustes!$G35,V$2),0)+IF(Ajustes!$H35&gt;0,INDEX($AA$4:$AL$323,Ajustes!$H35,V$2),0)+IF(Ajustes!$I35&gt;0,INDEX($AA$4:$AL$323,Ajustes!$I35,V$2),0)+IF(Ajustes!$J35&gt;0,INDEX($AA$4:$AL$323,Ajustes!$J35,V$2),0)+IF(Ajustes!$K35&gt;0,INDEX($AA$4:$AL$323,Ajustes!$K35,V$2),0)+IF(Ajustes!$L35&gt;0,INDEX($AA$4:$AL$323,Ajustes!$L35,V$2),0))+V35</f>
        <v>688</v>
      </c>
      <c r="AI35" s="259">
        <f>IF(AND(NOT(_incrementaisPassadas),
      OR(
       AND(_semanaAtual&gt;Prevs!L$6,_tipo="Semanal"),
       AND(_mes&gt;AI$2,_tipo="Mensal")
      )), 0,IF(Ajustes!$G35&gt;0,INDEX($AA$4:$AL$323,Ajustes!$G35,W$2),0)+IF(Ajustes!$H35&gt;0,INDEX($AA$4:$AL$323,Ajustes!$H35,W$2),0)+IF(Ajustes!$I35&gt;0,INDEX($AA$4:$AL$323,Ajustes!$I35,W$2),0)+IF(Ajustes!$J35&gt;0,INDEX($AA$4:$AL$323,Ajustes!$J35,W$2),0)+IF(Ajustes!$K35&gt;0,INDEX($AA$4:$AL$323,Ajustes!$K35,W$2),0)+IF(Ajustes!$L35&gt;0,INDEX($AA$4:$AL$323,Ajustes!$L35,W$2),0))+W35</f>
        <v>610</v>
      </c>
      <c r="AJ35" s="259">
        <f>IF(AND(NOT(_incrementaisPassadas),
      OR(
       AND(_semanaAtual&gt;Prevs!M$6,_tipo="Semanal"),
       AND(_mes&gt;AJ$2,_tipo="Mensal")
      )), 0,IF(Ajustes!$G35&gt;0,INDEX($AA$4:$AL$323,Ajustes!$G35,X$2),0)+IF(Ajustes!$H35&gt;0,INDEX($AA$4:$AL$323,Ajustes!$H35,X$2),0)+IF(Ajustes!$I35&gt;0,INDEX($AA$4:$AL$323,Ajustes!$I35,X$2),0)+IF(Ajustes!$J35&gt;0,INDEX($AA$4:$AL$323,Ajustes!$J35,X$2),0)+IF(Ajustes!$K35&gt;0,INDEX($AA$4:$AL$323,Ajustes!$K35,X$2),0)+IF(Ajustes!$L35&gt;0,INDEX($AA$4:$AL$323,Ajustes!$L35,X$2),0))+X35</f>
        <v>730</v>
      </c>
      <c r="AK35" s="259">
        <f>IF(AND(NOT(_incrementaisPassadas),
      OR(
       AND(_semanaAtual&gt;Prevs!N$6,_tipo="Semanal"),
       AND(_mes&gt;AK$2,_tipo="Mensal")
      )), 0,IF(Ajustes!$G35&gt;0,INDEX($AA$4:$AL$323,Ajustes!$G35,Y$2),0)+IF(Ajustes!$H35&gt;0,INDEX($AA$4:$AL$323,Ajustes!$H35,Y$2),0)+IF(Ajustes!$I35&gt;0,INDEX($AA$4:$AL$323,Ajustes!$I35,Y$2),0)+IF(Ajustes!$J35&gt;0,INDEX($AA$4:$AL$323,Ajustes!$J35,Y$2),0)+IF(Ajustes!$K35&gt;0,INDEX($AA$4:$AL$323,Ajustes!$K35,Y$2),0)+IF(Ajustes!$L35&gt;0,INDEX($AA$4:$AL$323,Ajustes!$L35,Y$2),0))+Y35</f>
        <v>1177</v>
      </c>
      <c r="AL35" s="259">
        <f>IF(AND(NOT(_incrementaisPassadas),
      OR(
       AND(_semanaAtual&gt;Prevs!O$6,_tipo="Semanal"),
       AND(_mes&gt;AL$2,_tipo="Mensal")
      )), 0,IF(Ajustes!$G35&gt;0,INDEX($AA$4:$AL$323,Ajustes!$G35,Z$2),0)+IF(Ajustes!$H35&gt;0,INDEX($AA$4:$AL$323,Ajustes!$H35,Z$2),0)+IF(Ajustes!$I35&gt;0,INDEX($AA$4:$AL$323,Ajustes!$I35,Z$2),0)+IF(Ajustes!$J35&gt;0,INDEX($AA$4:$AL$323,Ajustes!$J35,Z$2),0)+IF(Ajustes!$K35&gt;0,INDEX($AA$4:$AL$323,Ajustes!$K35,Z$2),0)+IF(Ajustes!$L35&gt;0,INDEX($AA$4:$AL$323,Ajustes!$L35,Z$2),0))+Z35</f>
        <v>2040</v>
      </c>
      <c r="AM35" s="113">
        <f t="shared" si="25"/>
        <v>2822</v>
      </c>
      <c r="AN35" s="113">
        <f t="shared" si="27"/>
        <v>2919</v>
      </c>
      <c r="AO35" s="113">
        <f t="shared" si="27"/>
        <v>2862</v>
      </c>
      <c r="AP35" s="113">
        <f t="shared" si="27"/>
        <v>2150</v>
      </c>
      <c r="AQ35" s="113">
        <f t="shared" si="27"/>
        <v>1390</v>
      </c>
      <c r="AR35" s="113">
        <f t="shared" si="27"/>
        <v>1074</v>
      </c>
      <c r="AS35" s="113">
        <f t="shared" si="27"/>
        <v>857</v>
      </c>
      <c r="AT35" s="113">
        <f t="shared" si="27"/>
        <v>688</v>
      </c>
      <c r="AU35" s="113">
        <f t="shared" si="27"/>
        <v>610</v>
      </c>
      <c r="AV35" s="113">
        <f t="shared" si="27"/>
        <v>730</v>
      </c>
      <c r="AW35" s="113">
        <f t="shared" si="27"/>
        <v>1177</v>
      </c>
      <c r="AX35" s="113">
        <f t="shared" si="27"/>
        <v>2040</v>
      </c>
      <c r="AY35" s="259"/>
      <c r="AZ35" s="405">
        <f t="shared" si="26"/>
        <v>47</v>
      </c>
      <c r="BA35" s="272" t="s">
        <v>289</v>
      </c>
      <c r="BB35">
        <f>ROW()</f>
        <v>35</v>
      </c>
      <c r="BC35" s="227" t="s">
        <v>27</v>
      </c>
      <c r="BD35" s="115">
        <v>1</v>
      </c>
      <c r="BE35" s="115">
        <v>1</v>
      </c>
      <c r="BF35" s="115">
        <v>1</v>
      </c>
      <c r="BG35" s="115">
        <v>1</v>
      </c>
      <c r="BH35" s="115">
        <v>1</v>
      </c>
      <c r="BI35" s="115">
        <v>1</v>
      </c>
      <c r="BJ35" s="115">
        <v>1</v>
      </c>
      <c r="BK35" s="115">
        <v>1</v>
      </c>
      <c r="BL35" s="115">
        <v>1</v>
      </c>
      <c r="BM35" s="115">
        <v>1</v>
      </c>
      <c r="BN35" s="115">
        <v>1</v>
      </c>
      <c r="BO35" s="224">
        <v>1</v>
      </c>
      <c r="BQ35" s="259" t="e">
        <f t="shared" si="12"/>
        <v>#N/A</v>
      </c>
      <c r="BR35" s="398">
        <f t="shared" si="13"/>
        <v>2822</v>
      </c>
      <c r="BS35" s="398">
        <f t="shared" si="14"/>
        <v>2919</v>
      </c>
      <c r="BT35" s="398">
        <f t="shared" si="15"/>
        <v>2862</v>
      </c>
      <c r="BU35" s="398">
        <f t="shared" si="16"/>
        <v>2150</v>
      </c>
      <c r="BV35" s="398">
        <f t="shared" si="17"/>
        <v>1390</v>
      </c>
      <c r="BW35" s="398">
        <f t="shared" si="18"/>
        <v>1074</v>
      </c>
      <c r="BX35" s="398">
        <f t="shared" si="19"/>
        <v>857</v>
      </c>
      <c r="BY35" s="398">
        <f t="shared" si="20"/>
        <v>688</v>
      </c>
      <c r="BZ35" s="398">
        <f t="shared" si="21"/>
        <v>610</v>
      </c>
      <c r="CA35" s="398">
        <f t="shared" si="22"/>
        <v>730</v>
      </c>
      <c r="CB35" s="398">
        <f t="shared" si="23"/>
        <v>1177</v>
      </c>
      <c r="CC35" s="398">
        <f t="shared" si="24"/>
        <v>2040</v>
      </c>
      <c r="CD35" s="259"/>
    </row>
    <row r="36" spans="1:82" ht="15.75" thickBot="1" x14ac:dyDescent="0.3">
      <c r="A36" s="113">
        <v>33</v>
      </c>
      <c r="B36" s="176" t="s">
        <v>550</v>
      </c>
      <c r="C36" s="259">
        <f>IFERROR(INDEX($BD$7:$BO$40,MATCH(Ajustes!$E$4:$E$323,$BC$7:$BC$40,0),$C$2:$N$2),1)</f>
        <v>1</v>
      </c>
      <c r="D36" s="259">
        <f>IFERROR(INDEX($BD$7:$BO$40,MATCH(Ajustes!$E$4:$E$323,$BC$7:$BC$40,0),$C$2:$N$2),1)</f>
        <v>1</v>
      </c>
      <c r="E36" s="259">
        <f>IFERROR(INDEX($BD$7:$BO$40,MATCH(Ajustes!$E$4:$E$323,$BC$7:$BC$40,0),$C$2:$N$2),1)</f>
        <v>1</v>
      </c>
      <c r="F36" s="259">
        <f>IFERROR(INDEX($BD$7:$BO$40,MATCH(Ajustes!$E$4:$E$323,$BC$7:$BC$40,0),$C$2:$N$2),1)</f>
        <v>1</v>
      </c>
      <c r="G36" s="259">
        <f>IFERROR(INDEX($BD$7:$BO$40,MATCH(Ajustes!$E$4:$E$323,$BC$7:$BC$40,0),$C$2:$N$2),1)</f>
        <v>1</v>
      </c>
      <c r="H36" s="259">
        <f>IFERROR(INDEX($BD$7:$BO$40,MATCH(Ajustes!$E$4:$E$323,$BC$7:$BC$40,0),$C$2:$N$2),1)</f>
        <v>1</v>
      </c>
      <c r="I36" s="259">
        <f>IFERROR(INDEX($BD$7:$BO$40,MATCH(Ajustes!$E$4:$E$323,$BC$7:$BC$40,0),$C$2:$N$2),1)</f>
        <v>1</v>
      </c>
      <c r="J36" s="259">
        <f>IFERROR(INDEX($BD$7:$BO$40,MATCH(Ajustes!$E$4:$E$323,$BC$7:$BC$40,0),$C$2:$N$2),1)</f>
        <v>1</v>
      </c>
      <c r="K36" s="259">
        <f>IFERROR(INDEX($BD$7:$BO$40,MATCH(Ajustes!$E$4:$E$323,$BC$7:$BC$40,0),$C$2:$N$2),1)</f>
        <v>1</v>
      </c>
      <c r="L36" s="259">
        <f>IFERROR(INDEX($BD$7:$BO$40,MATCH(Ajustes!$E$4:$E$323,$BC$7:$BC$40,0),$C$2:$N$2),1)</f>
        <v>1</v>
      </c>
      <c r="M36" s="259">
        <f>IFERROR(INDEX($BD$7:$BO$40,MATCH(Ajustes!$E$4:$E$323,$BC$7:$BC$40,0),$C$2:$N$2),1)</f>
        <v>1</v>
      </c>
      <c r="N36" s="259">
        <f>IFERROR(INDEX($BD$7:$BO$40,MATCH(Ajustes!$E$4:$E$323,$BC$7:$BC$40,0),$C$2:$N$2),1)</f>
        <v>1</v>
      </c>
      <c r="O36">
        <f>C36*Ajustes!AM36</f>
        <v>4048</v>
      </c>
      <c r="P36">
        <f>D36*Ajustes!AN36</f>
        <v>4209</v>
      </c>
      <c r="Q36">
        <f>E36*Ajustes!AO36</f>
        <v>4197</v>
      </c>
      <c r="R36">
        <f>F36*Ajustes!AP36</f>
        <v>3210</v>
      </c>
      <c r="S36">
        <f>G36*Ajustes!AQ36</f>
        <v>2096</v>
      </c>
      <c r="T36">
        <f>H36*Ajustes!AR36</f>
        <v>1638</v>
      </c>
      <c r="U36">
        <f>I36*Ajustes!AS36</f>
        <v>1317</v>
      </c>
      <c r="V36">
        <f>J36*Ajustes!AT36</f>
        <v>1073</v>
      </c>
      <c r="W36">
        <f>K36*Ajustes!AU36</f>
        <v>971</v>
      </c>
      <c r="X36">
        <f>L36*Ajustes!AV36</f>
        <v>1144</v>
      </c>
      <c r="Y36">
        <f>M36*Ajustes!AW36</f>
        <v>1750</v>
      </c>
      <c r="Z36">
        <f>N36*Ajustes!AX36</f>
        <v>2952</v>
      </c>
      <c r="AA36" s="259">
        <f>IF(AND(NOT(_incrementaisPassadas),
      OR(
       AND(_semanaAtual&gt;Prevs!D$6,_tipo="Semanal"),
       AND(_mes&gt;AA$2,_tipo="Mensal")
      )), 0,IF(Ajustes!$G36&gt;0,INDEX($AA$4:$AL$323,Ajustes!$G36,O$2),0)+IF(Ajustes!$H36&gt;0,INDEX($AA$4:$AL$323,Ajustes!$H36,O$2),0)+IF(Ajustes!$I36&gt;0,INDEX($AA$4:$AL$323,Ajustes!$I36,O$2),0)+IF(Ajustes!$J36&gt;0,INDEX($AA$4:$AL$323,Ajustes!$J36,O$2),0)+IF(Ajustes!$K36&gt;0,INDEX($AA$4:$AL$323,Ajustes!$K36,O$2),0)+IF(Ajustes!$L36&gt;0,INDEX($AA$4:$AL$323,Ajustes!$L36,O$2),0))+O36</f>
        <v>4048</v>
      </c>
      <c r="AB36" s="259">
        <f>IF(AND(NOT(_incrementaisPassadas),
      OR(
       AND(_semanaAtual&gt;Prevs!E$6,_tipo="Semanal"),
       AND(_mes&gt;AB$2,_tipo="Mensal")
      )), 0,IF(Ajustes!$G36&gt;0,INDEX($AA$4:$AL$323,Ajustes!$G36,P$2),0)+IF(Ajustes!$H36&gt;0,INDEX($AA$4:$AL$323,Ajustes!$H36,P$2),0)+IF(Ajustes!$I36&gt;0,INDEX($AA$4:$AL$323,Ajustes!$I36,P$2),0)+IF(Ajustes!$J36&gt;0,INDEX($AA$4:$AL$323,Ajustes!$J36,P$2),0)+IF(Ajustes!$K36&gt;0,INDEX($AA$4:$AL$323,Ajustes!$K36,P$2),0)+IF(Ajustes!$L36&gt;0,INDEX($AA$4:$AL$323,Ajustes!$L36,P$2),0))+P36</f>
        <v>4209</v>
      </c>
      <c r="AC36" s="259">
        <f>IF(AND(NOT(_incrementaisPassadas),
      OR(
       AND(_semanaAtual&gt;Prevs!F$6,_tipo="Semanal"),
       AND(_mes&gt;AC$2,_tipo="Mensal")
      )), 0,IF(Ajustes!$G36&gt;0,INDEX($AA$4:$AL$323,Ajustes!$G36,Q$2),0)+IF(Ajustes!$H36&gt;0,INDEX($AA$4:$AL$323,Ajustes!$H36,Q$2),0)+IF(Ajustes!$I36&gt;0,INDEX($AA$4:$AL$323,Ajustes!$I36,Q$2),0)+IF(Ajustes!$J36&gt;0,INDEX($AA$4:$AL$323,Ajustes!$J36,Q$2),0)+IF(Ajustes!$K36&gt;0,INDEX($AA$4:$AL$323,Ajustes!$K36,Q$2),0)+IF(Ajustes!$L36&gt;0,INDEX($AA$4:$AL$323,Ajustes!$L36,Q$2),0))+Q36</f>
        <v>4197</v>
      </c>
      <c r="AD36" s="259">
        <f>IF(AND(NOT(_incrementaisPassadas),
      OR(
       AND(_semanaAtual&gt;Prevs!G$6,_tipo="Semanal"),
       AND(_mes&gt;AD$2,_tipo="Mensal")
      )), 0,IF(Ajustes!$G36&gt;0,INDEX($AA$4:$AL$323,Ajustes!$G36,R$2),0)+IF(Ajustes!$H36&gt;0,INDEX($AA$4:$AL$323,Ajustes!$H36,R$2),0)+IF(Ajustes!$I36&gt;0,INDEX($AA$4:$AL$323,Ajustes!$I36,R$2),0)+IF(Ajustes!$J36&gt;0,INDEX($AA$4:$AL$323,Ajustes!$J36,R$2),0)+IF(Ajustes!$K36&gt;0,INDEX($AA$4:$AL$323,Ajustes!$K36,R$2),0)+IF(Ajustes!$L36&gt;0,INDEX($AA$4:$AL$323,Ajustes!$L36,R$2),0))+R36</f>
        <v>3210</v>
      </c>
      <c r="AE36" s="259">
        <f>IF(AND(NOT(_incrementaisPassadas),
      OR(
       AND(_semanaAtual&gt;Prevs!H$6,_tipo="Semanal"),
       AND(_mes&gt;AE$2,_tipo="Mensal")
      )), 0,IF(Ajustes!$G36&gt;0,INDEX($AA$4:$AL$323,Ajustes!$G36,S$2),0)+IF(Ajustes!$H36&gt;0,INDEX($AA$4:$AL$323,Ajustes!$H36,S$2),0)+IF(Ajustes!$I36&gt;0,INDEX($AA$4:$AL$323,Ajustes!$I36,S$2),0)+IF(Ajustes!$J36&gt;0,INDEX($AA$4:$AL$323,Ajustes!$J36,S$2),0)+IF(Ajustes!$K36&gt;0,INDEX($AA$4:$AL$323,Ajustes!$K36,S$2),0)+IF(Ajustes!$L36&gt;0,INDEX($AA$4:$AL$323,Ajustes!$L36,S$2),0))+S36</f>
        <v>2096</v>
      </c>
      <c r="AF36" s="259">
        <f>IF(AND(NOT(_incrementaisPassadas),
      OR(
       AND(_semanaAtual&gt;Prevs!I$6,_tipo="Semanal"),
       AND(_mes&gt;AF$2,_tipo="Mensal")
      )), 0,IF(Ajustes!$G36&gt;0,INDEX($AA$4:$AL$323,Ajustes!$G36,T$2),0)+IF(Ajustes!$H36&gt;0,INDEX($AA$4:$AL$323,Ajustes!$H36,T$2),0)+IF(Ajustes!$I36&gt;0,INDEX($AA$4:$AL$323,Ajustes!$I36,T$2),0)+IF(Ajustes!$J36&gt;0,INDEX($AA$4:$AL$323,Ajustes!$J36,T$2),0)+IF(Ajustes!$K36&gt;0,INDEX($AA$4:$AL$323,Ajustes!$K36,T$2),0)+IF(Ajustes!$L36&gt;0,INDEX($AA$4:$AL$323,Ajustes!$L36,T$2),0))+T36</f>
        <v>1638</v>
      </c>
      <c r="AG36" s="259">
        <f>IF(AND(NOT(_incrementaisPassadas),
      OR(
       AND(_semanaAtual&gt;Prevs!J$6,_tipo="Semanal"),
       AND(_mes&gt;AG$2,_tipo="Mensal")
      )), 0,IF(Ajustes!$G36&gt;0,INDEX($AA$4:$AL$323,Ajustes!$G36,U$2),0)+IF(Ajustes!$H36&gt;0,INDEX($AA$4:$AL$323,Ajustes!$H36,U$2),0)+IF(Ajustes!$I36&gt;0,INDEX($AA$4:$AL$323,Ajustes!$I36,U$2),0)+IF(Ajustes!$J36&gt;0,INDEX($AA$4:$AL$323,Ajustes!$J36,U$2),0)+IF(Ajustes!$K36&gt;0,INDEX($AA$4:$AL$323,Ajustes!$K36,U$2),0)+IF(Ajustes!$L36&gt;0,INDEX($AA$4:$AL$323,Ajustes!$L36,U$2),0))+U36</f>
        <v>1317</v>
      </c>
      <c r="AH36" s="259">
        <f>IF(AND(NOT(_incrementaisPassadas),
      OR(
       AND(_semanaAtual&gt;Prevs!K$6,_tipo="Semanal"),
       AND(_mes&gt;AH$2,_tipo="Mensal")
      )), 0,IF(Ajustes!$G36&gt;0,INDEX($AA$4:$AL$323,Ajustes!$G36,V$2),0)+IF(Ajustes!$H36&gt;0,INDEX($AA$4:$AL$323,Ajustes!$H36,V$2),0)+IF(Ajustes!$I36&gt;0,INDEX($AA$4:$AL$323,Ajustes!$I36,V$2),0)+IF(Ajustes!$J36&gt;0,INDEX($AA$4:$AL$323,Ajustes!$J36,V$2),0)+IF(Ajustes!$K36&gt;0,INDEX($AA$4:$AL$323,Ajustes!$K36,V$2),0)+IF(Ajustes!$L36&gt;0,INDEX($AA$4:$AL$323,Ajustes!$L36,V$2),0))+V36</f>
        <v>1073</v>
      </c>
      <c r="AI36" s="259">
        <f>IF(AND(NOT(_incrementaisPassadas),
      OR(
       AND(_semanaAtual&gt;Prevs!L$6,_tipo="Semanal"),
       AND(_mes&gt;AI$2,_tipo="Mensal")
      )), 0,IF(Ajustes!$G36&gt;0,INDEX($AA$4:$AL$323,Ajustes!$G36,W$2),0)+IF(Ajustes!$H36&gt;0,INDEX($AA$4:$AL$323,Ajustes!$H36,W$2),0)+IF(Ajustes!$I36&gt;0,INDEX($AA$4:$AL$323,Ajustes!$I36,W$2),0)+IF(Ajustes!$J36&gt;0,INDEX($AA$4:$AL$323,Ajustes!$J36,W$2),0)+IF(Ajustes!$K36&gt;0,INDEX($AA$4:$AL$323,Ajustes!$K36,W$2),0)+IF(Ajustes!$L36&gt;0,INDEX($AA$4:$AL$323,Ajustes!$L36,W$2),0))+W36</f>
        <v>971</v>
      </c>
      <c r="AJ36" s="259">
        <f>IF(AND(NOT(_incrementaisPassadas),
      OR(
       AND(_semanaAtual&gt;Prevs!M$6,_tipo="Semanal"),
       AND(_mes&gt;AJ$2,_tipo="Mensal")
      )), 0,IF(Ajustes!$G36&gt;0,INDEX($AA$4:$AL$323,Ajustes!$G36,X$2),0)+IF(Ajustes!$H36&gt;0,INDEX($AA$4:$AL$323,Ajustes!$H36,X$2),0)+IF(Ajustes!$I36&gt;0,INDEX($AA$4:$AL$323,Ajustes!$I36,X$2),0)+IF(Ajustes!$J36&gt;0,INDEX($AA$4:$AL$323,Ajustes!$J36,X$2),0)+IF(Ajustes!$K36&gt;0,INDEX($AA$4:$AL$323,Ajustes!$K36,X$2),0)+IF(Ajustes!$L36&gt;0,INDEX($AA$4:$AL$323,Ajustes!$L36,X$2),0))+X36</f>
        <v>1144</v>
      </c>
      <c r="AK36" s="259">
        <f>IF(AND(NOT(_incrementaisPassadas),
      OR(
       AND(_semanaAtual&gt;Prevs!N$6,_tipo="Semanal"),
       AND(_mes&gt;AK$2,_tipo="Mensal")
      )), 0,IF(Ajustes!$G36&gt;0,INDEX($AA$4:$AL$323,Ajustes!$G36,Y$2),0)+IF(Ajustes!$H36&gt;0,INDEX($AA$4:$AL$323,Ajustes!$H36,Y$2),0)+IF(Ajustes!$I36&gt;0,INDEX($AA$4:$AL$323,Ajustes!$I36,Y$2),0)+IF(Ajustes!$J36&gt;0,INDEX($AA$4:$AL$323,Ajustes!$J36,Y$2),0)+IF(Ajustes!$K36&gt;0,INDEX($AA$4:$AL$323,Ajustes!$K36,Y$2),0)+IF(Ajustes!$L36&gt;0,INDEX($AA$4:$AL$323,Ajustes!$L36,Y$2),0))+Y36</f>
        <v>1750</v>
      </c>
      <c r="AL36" s="259">
        <f>IF(AND(NOT(_incrementaisPassadas),
      OR(
       AND(_semanaAtual&gt;Prevs!O$6,_tipo="Semanal"),
       AND(_mes&gt;AL$2,_tipo="Mensal")
      )), 0,IF(Ajustes!$G36&gt;0,INDEX($AA$4:$AL$323,Ajustes!$G36,Z$2),0)+IF(Ajustes!$H36&gt;0,INDEX($AA$4:$AL$323,Ajustes!$H36,Z$2),0)+IF(Ajustes!$I36&gt;0,INDEX($AA$4:$AL$323,Ajustes!$I36,Z$2),0)+IF(Ajustes!$J36&gt;0,INDEX($AA$4:$AL$323,Ajustes!$J36,Z$2),0)+IF(Ajustes!$K36&gt;0,INDEX($AA$4:$AL$323,Ajustes!$K36,Z$2),0)+IF(Ajustes!$L36&gt;0,INDEX($AA$4:$AL$323,Ajustes!$L36,Z$2),0))+Z36</f>
        <v>2952</v>
      </c>
      <c r="AM36" s="113">
        <f t="shared" si="25"/>
        <v>4048</v>
      </c>
      <c r="AN36" s="113">
        <f t="shared" si="27"/>
        <v>4209</v>
      </c>
      <c r="AO36" s="113">
        <f t="shared" si="27"/>
        <v>4197</v>
      </c>
      <c r="AP36" s="113">
        <f t="shared" si="27"/>
        <v>3210</v>
      </c>
      <c r="AQ36" s="113">
        <f t="shared" si="27"/>
        <v>2096</v>
      </c>
      <c r="AR36" s="113">
        <f t="shared" si="27"/>
        <v>1638</v>
      </c>
      <c r="AS36" s="113">
        <f t="shared" si="27"/>
        <v>1317</v>
      </c>
      <c r="AT36" s="113">
        <f t="shared" si="27"/>
        <v>1073</v>
      </c>
      <c r="AU36" s="113">
        <f t="shared" si="27"/>
        <v>971</v>
      </c>
      <c r="AV36" s="113">
        <f t="shared" si="27"/>
        <v>1144</v>
      </c>
      <c r="AW36" s="113">
        <f t="shared" si="27"/>
        <v>1750</v>
      </c>
      <c r="AX36" s="113">
        <f t="shared" si="27"/>
        <v>2952</v>
      </c>
      <c r="AY36" s="259"/>
      <c r="AZ36" s="405">
        <f t="shared" si="26"/>
        <v>48</v>
      </c>
      <c r="BA36" s="470" t="s">
        <v>712</v>
      </c>
      <c r="BB36" s="259">
        <f>ROW()</f>
        <v>36</v>
      </c>
      <c r="BC36" s="228" t="s">
        <v>289</v>
      </c>
      <c r="BD36" s="115">
        <v>1</v>
      </c>
      <c r="BE36" s="115">
        <v>1</v>
      </c>
      <c r="BF36" s="115">
        <v>1</v>
      </c>
      <c r="BG36" s="115">
        <v>1</v>
      </c>
      <c r="BH36" s="115">
        <v>1</v>
      </c>
      <c r="BI36" s="115">
        <v>1</v>
      </c>
      <c r="BJ36" s="115">
        <v>1</v>
      </c>
      <c r="BK36" s="115">
        <v>1</v>
      </c>
      <c r="BL36" s="115">
        <v>1</v>
      </c>
      <c r="BM36" s="115">
        <v>1</v>
      </c>
      <c r="BN36" s="115">
        <v>1</v>
      </c>
      <c r="BO36" s="224">
        <v>1</v>
      </c>
      <c r="BQ36" s="259" t="e">
        <f t="shared" si="12"/>
        <v>#N/A</v>
      </c>
      <c r="BR36" s="398">
        <f t="shared" si="13"/>
        <v>4048</v>
      </c>
      <c r="BS36" s="398">
        <f t="shared" si="14"/>
        <v>4209</v>
      </c>
      <c r="BT36" s="398">
        <f t="shared" si="15"/>
        <v>4197</v>
      </c>
      <c r="BU36" s="398">
        <f t="shared" si="16"/>
        <v>3210</v>
      </c>
      <c r="BV36" s="398">
        <f t="shared" si="17"/>
        <v>2096</v>
      </c>
      <c r="BW36" s="398">
        <f t="shared" si="18"/>
        <v>1638</v>
      </c>
      <c r="BX36" s="398">
        <f t="shared" si="19"/>
        <v>1317</v>
      </c>
      <c r="BY36" s="398">
        <f t="shared" si="20"/>
        <v>1073</v>
      </c>
      <c r="BZ36" s="398">
        <f t="shared" si="21"/>
        <v>971</v>
      </c>
      <c r="CA36" s="398">
        <f t="shared" si="22"/>
        <v>1144</v>
      </c>
      <c r="CB36" s="398">
        <f t="shared" si="23"/>
        <v>1750</v>
      </c>
      <c r="CC36" s="398">
        <f t="shared" si="24"/>
        <v>2952</v>
      </c>
      <c r="CD36" s="259"/>
    </row>
    <row r="37" spans="1:82" ht="15.75" thickBot="1" x14ac:dyDescent="0.3">
      <c r="A37" s="113">
        <v>34</v>
      </c>
      <c r="B37" s="176" t="s">
        <v>551</v>
      </c>
      <c r="C37" s="259">
        <f>IFERROR(INDEX($BD$7:$BO$40,MATCH(Ajustes!$E$4:$E$323,$BC$7:$BC$40,0),$C$2:$N$2),1)</f>
        <v>1</v>
      </c>
      <c r="D37" s="259">
        <f>IFERROR(INDEX($BD$7:$BO$40,MATCH(Ajustes!$E$4:$E$323,$BC$7:$BC$40,0),$C$2:$N$2),1)</f>
        <v>1</v>
      </c>
      <c r="E37" s="259">
        <f>IFERROR(INDEX($BD$7:$BO$40,MATCH(Ajustes!$E$4:$E$323,$BC$7:$BC$40,0),$C$2:$N$2),1)</f>
        <v>1</v>
      </c>
      <c r="F37" s="259">
        <f>IFERROR(INDEX($BD$7:$BO$40,MATCH(Ajustes!$E$4:$E$323,$BC$7:$BC$40,0),$C$2:$N$2),1)</f>
        <v>1</v>
      </c>
      <c r="G37" s="259">
        <f>IFERROR(INDEX($BD$7:$BO$40,MATCH(Ajustes!$E$4:$E$323,$BC$7:$BC$40,0),$C$2:$N$2),1)</f>
        <v>1</v>
      </c>
      <c r="H37" s="259">
        <f>IFERROR(INDEX($BD$7:$BO$40,MATCH(Ajustes!$E$4:$E$323,$BC$7:$BC$40,0),$C$2:$N$2),1)</f>
        <v>1</v>
      </c>
      <c r="I37" s="259">
        <f>IFERROR(INDEX($BD$7:$BO$40,MATCH(Ajustes!$E$4:$E$323,$BC$7:$BC$40,0),$C$2:$N$2),1)</f>
        <v>1</v>
      </c>
      <c r="J37" s="259">
        <f>IFERROR(INDEX($BD$7:$BO$40,MATCH(Ajustes!$E$4:$E$323,$BC$7:$BC$40,0),$C$2:$N$2),1)</f>
        <v>1</v>
      </c>
      <c r="K37" s="259">
        <f>IFERROR(INDEX($BD$7:$BO$40,MATCH(Ajustes!$E$4:$E$323,$BC$7:$BC$40,0),$C$2:$N$2),1)</f>
        <v>1</v>
      </c>
      <c r="L37" s="259">
        <f>IFERROR(INDEX($BD$7:$BO$40,MATCH(Ajustes!$E$4:$E$323,$BC$7:$BC$40,0),$C$2:$N$2),1)</f>
        <v>1</v>
      </c>
      <c r="M37" s="259">
        <f>IFERROR(INDEX($BD$7:$BO$40,MATCH(Ajustes!$E$4:$E$323,$BC$7:$BC$40,0),$C$2:$N$2),1)</f>
        <v>1</v>
      </c>
      <c r="N37" s="259">
        <f>IFERROR(INDEX($BD$7:$BO$40,MATCH(Ajustes!$E$4:$E$323,$BC$7:$BC$40,0),$C$2:$N$2),1)</f>
        <v>1</v>
      </c>
      <c r="O37">
        <f>C37*Ajustes!AM37</f>
        <v>8847</v>
      </c>
      <c r="P37">
        <f>D37*Ajustes!AN37</f>
        <v>9272</v>
      </c>
      <c r="Q37">
        <f>E37*Ajustes!AO37</f>
        <v>8925</v>
      </c>
      <c r="R37">
        <f>F37*Ajustes!AP37</f>
        <v>6729</v>
      </c>
      <c r="S37">
        <f>G37*Ajustes!AQ37</f>
        <v>4615</v>
      </c>
      <c r="T37">
        <f>H37*Ajustes!AR37</f>
        <v>3780</v>
      </c>
      <c r="U37">
        <f>I37*Ajustes!AS37</f>
        <v>3088</v>
      </c>
      <c r="V37">
        <f>J37*Ajustes!AT37</f>
        <v>2586</v>
      </c>
      <c r="W37">
        <f>K37*Ajustes!AU37</f>
        <v>2465</v>
      </c>
      <c r="X37">
        <f>L37*Ajustes!AV37</f>
        <v>2831</v>
      </c>
      <c r="Y37">
        <f>M37*Ajustes!AW37</f>
        <v>3882</v>
      </c>
      <c r="Z37">
        <f>N37*Ajustes!AX37</f>
        <v>6239</v>
      </c>
      <c r="AA37" s="259">
        <f>IF(AND(NOT(_incrementaisPassadas),
      OR(
       AND(_semanaAtual&gt;Prevs!D$6,_tipo="Semanal"),
       AND(_mes&gt;AA$2,_tipo="Mensal")
      )), 0,IF(Ajustes!$G37&gt;0,INDEX($AA$4:$AL$323,Ajustes!$G37,O$2),0)+IF(Ajustes!$H37&gt;0,INDEX($AA$4:$AL$323,Ajustes!$H37,O$2),0)+IF(Ajustes!$I37&gt;0,INDEX($AA$4:$AL$323,Ajustes!$I37,O$2),0)+IF(Ajustes!$J37&gt;0,INDEX($AA$4:$AL$323,Ajustes!$J37,O$2),0)+IF(Ajustes!$K37&gt;0,INDEX($AA$4:$AL$323,Ajustes!$K37,O$2),0)+IF(Ajustes!$L37&gt;0,INDEX($AA$4:$AL$323,Ajustes!$L37,O$2),0))+O37</f>
        <v>8847</v>
      </c>
      <c r="AB37" s="259">
        <f>IF(AND(NOT(_incrementaisPassadas),
      OR(
       AND(_semanaAtual&gt;Prevs!E$6,_tipo="Semanal"),
       AND(_mes&gt;AB$2,_tipo="Mensal")
      )), 0,IF(Ajustes!$G37&gt;0,INDEX($AA$4:$AL$323,Ajustes!$G37,P$2),0)+IF(Ajustes!$H37&gt;0,INDEX($AA$4:$AL$323,Ajustes!$H37,P$2),0)+IF(Ajustes!$I37&gt;0,INDEX($AA$4:$AL$323,Ajustes!$I37,P$2),0)+IF(Ajustes!$J37&gt;0,INDEX($AA$4:$AL$323,Ajustes!$J37,P$2),0)+IF(Ajustes!$K37&gt;0,INDEX($AA$4:$AL$323,Ajustes!$K37,P$2),0)+IF(Ajustes!$L37&gt;0,INDEX($AA$4:$AL$323,Ajustes!$L37,P$2),0))+P37</f>
        <v>9272</v>
      </c>
      <c r="AC37" s="259">
        <f>IF(AND(NOT(_incrementaisPassadas),
      OR(
       AND(_semanaAtual&gt;Prevs!F$6,_tipo="Semanal"),
       AND(_mes&gt;AC$2,_tipo="Mensal")
      )), 0,IF(Ajustes!$G37&gt;0,INDEX($AA$4:$AL$323,Ajustes!$G37,Q$2),0)+IF(Ajustes!$H37&gt;0,INDEX($AA$4:$AL$323,Ajustes!$H37,Q$2),0)+IF(Ajustes!$I37&gt;0,INDEX($AA$4:$AL$323,Ajustes!$I37,Q$2),0)+IF(Ajustes!$J37&gt;0,INDEX($AA$4:$AL$323,Ajustes!$J37,Q$2),0)+IF(Ajustes!$K37&gt;0,INDEX($AA$4:$AL$323,Ajustes!$K37,Q$2),0)+IF(Ajustes!$L37&gt;0,INDEX($AA$4:$AL$323,Ajustes!$L37,Q$2),0))+Q37</f>
        <v>8925</v>
      </c>
      <c r="AD37" s="259">
        <f>IF(AND(NOT(_incrementaisPassadas),
      OR(
       AND(_semanaAtual&gt;Prevs!G$6,_tipo="Semanal"),
       AND(_mes&gt;AD$2,_tipo="Mensal")
      )), 0,IF(Ajustes!$G37&gt;0,INDEX($AA$4:$AL$323,Ajustes!$G37,R$2),0)+IF(Ajustes!$H37&gt;0,INDEX($AA$4:$AL$323,Ajustes!$H37,R$2),0)+IF(Ajustes!$I37&gt;0,INDEX($AA$4:$AL$323,Ajustes!$I37,R$2),0)+IF(Ajustes!$J37&gt;0,INDEX($AA$4:$AL$323,Ajustes!$J37,R$2),0)+IF(Ajustes!$K37&gt;0,INDEX($AA$4:$AL$323,Ajustes!$K37,R$2),0)+IF(Ajustes!$L37&gt;0,INDEX($AA$4:$AL$323,Ajustes!$L37,R$2),0))+R37</f>
        <v>6729</v>
      </c>
      <c r="AE37" s="259">
        <f>IF(AND(NOT(_incrementaisPassadas),
      OR(
       AND(_semanaAtual&gt;Prevs!H$6,_tipo="Semanal"),
       AND(_mes&gt;AE$2,_tipo="Mensal")
      )), 0,IF(Ajustes!$G37&gt;0,INDEX($AA$4:$AL$323,Ajustes!$G37,S$2),0)+IF(Ajustes!$H37&gt;0,INDEX($AA$4:$AL$323,Ajustes!$H37,S$2),0)+IF(Ajustes!$I37&gt;0,INDEX($AA$4:$AL$323,Ajustes!$I37,S$2),0)+IF(Ajustes!$J37&gt;0,INDEX($AA$4:$AL$323,Ajustes!$J37,S$2),0)+IF(Ajustes!$K37&gt;0,INDEX($AA$4:$AL$323,Ajustes!$K37,S$2),0)+IF(Ajustes!$L37&gt;0,INDEX($AA$4:$AL$323,Ajustes!$L37,S$2),0))+S37</f>
        <v>4615</v>
      </c>
      <c r="AF37" s="259">
        <f>IF(AND(NOT(_incrementaisPassadas),
      OR(
       AND(_semanaAtual&gt;Prevs!I$6,_tipo="Semanal"),
       AND(_mes&gt;AF$2,_tipo="Mensal")
      )), 0,IF(Ajustes!$G37&gt;0,INDEX($AA$4:$AL$323,Ajustes!$G37,T$2),0)+IF(Ajustes!$H37&gt;0,INDEX($AA$4:$AL$323,Ajustes!$H37,T$2),0)+IF(Ajustes!$I37&gt;0,INDEX($AA$4:$AL$323,Ajustes!$I37,T$2),0)+IF(Ajustes!$J37&gt;0,INDEX($AA$4:$AL$323,Ajustes!$J37,T$2),0)+IF(Ajustes!$K37&gt;0,INDEX($AA$4:$AL$323,Ajustes!$K37,T$2),0)+IF(Ajustes!$L37&gt;0,INDEX($AA$4:$AL$323,Ajustes!$L37,T$2),0))+T37</f>
        <v>3780</v>
      </c>
      <c r="AG37" s="259">
        <f>IF(AND(NOT(_incrementaisPassadas),
      OR(
       AND(_semanaAtual&gt;Prevs!J$6,_tipo="Semanal"),
       AND(_mes&gt;AG$2,_tipo="Mensal")
      )), 0,IF(Ajustes!$G37&gt;0,INDEX($AA$4:$AL$323,Ajustes!$G37,U$2),0)+IF(Ajustes!$H37&gt;0,INDEX($AA$4:$AL$323,Ajustes!$H37,U$2),0)+IF(Ajustes!$I37&gt;0,INDEX($AA$4:$AL$323,Ajustes!$I37,U$2),0)+IF(Ajustes!$J37&gt;0,INDEX($AA$4:$AL$323,Ajustes!$J37,U$2),0)+IF(Ajustes!$K37&gt;0,INDEX($AA$4:$AL$323,Ajustes!$K37,U$2),0)+IF(Ajustes!$L37&gt;0,INDEX($AA$4:$AL$323,Ajustes!$L37,U$2),0))+U37</f>
        <v>3088</v>
      </c>
      <c r="AH37" s="259">
        <f>IF(AND(NOT(_incrementaisPassadas),
      OR(
       AND(_semanaAtual&gt;Prevs!K$6,_tipo="Semanal"),
       AND(_mes&gt;AH$2,_tipo="Mensal")
      )), 0,IF(Ajustes!$G37&gt;0,INDEX($AA$4:$AL$323,Ajustes!$G37,V$2),0)+IF(Ajustes!$H37&gt;0,INDEX($AA$4:$AL$323,Ajustes!$H37,V$2),0)+IF(Ajustes!$I37&gt;0,INDEX($AA$4:$AL$323,Ajustes!$I37,V$2),0)+IF(Ajustes!$J37&gt;0,INDEX($AA$4:$AL$323,Ajustes!$J37,V$2),0)+IF(Ajustes!$K37&gt;0,INDEX($AA$4:$AL$323,Ajustes!$K37,V$2),0)+IF(Ajustes!$L37&gt;0,INDEX($AA$4:$AL$323,Ajustes!$L37,V$2),0))+V37</f>
        <v>2586</v>
      </c>
      <c r="AI37" s="259">
        <f>IF(AND(NOT(_incrementaisPassadas),
      OR(
       AND(_semanaAtual&gt;Prevs!L$6,_tipo="Semanal"),
       AND(_mes&gt;AI$2,_tipo="Mensal")
      )), 0,IF(Ajustes!$G37&gt;0,INDEX($AA$4:$AL$323,Ajustes!$G37,W$2),0)+IF(Ajustes!$H37&gt;0,INDEX($AA$4:$AL$323,Ajustes!$H37,W$2),0)+IF(Ajustes!$I37&gt;0,INDEX($AA$4:$AL$323,Ajustes!$I37,W$2),0)+IF(Ajustes!$J37&gt;0,INDEX($AA$4:$AL$323,Ajustes!$J37,W$2),0)+IF(Ajustes!$K37&gt;0,INDEX($AA$4:$AL$323,Ajustes!$K37,W$2),0)+IF(Ajustes!$L37&gt;0,INDEX($AA$4:$AL$323,Ajustes!$L37,W$2),0))+W37</f>
        <v>2465</v>
      </c>
      <c r="AJ37" s="259">
        <f>IF(AND(NOT(_incrementaisPassadas),
      OR(
       AND(_semanaAtual&gt;Prevs!M$6,_tipo="Semanal"),
       AND(_mes&gt;AJ$2,_tipo="Mensal")
      )), 0,IF(Ajustes!$G37&gt;0,INDEX($AA$4:$AL$323,Ajustes!$G37,X$2),0)+IF(Ajustes!$H37&gt;0,INDEX($AA$4:$AL$323,Ajustes!$H37,X$2),0)+IF(Ajustes!$I37&gt;0,INDEX($AA$4:$AL$323,Ajustes!$I37,X$2),0)+IF(Ajustes!$J37&gt;0,INDEX($AA$4:$AL$323,Ajustes!$J37,X$2),0)+IF(Ajustes!$K37&gt;0,INDEX($AA$4:$AL$323,Ajustes!$K37,X$2),0)+IF(Ajustes!$L37&gt;0,INDEX($AA$4:$AL$323,Ajustes!$L37,X$2),0))+X37</f>
        <v>2831</v>
      </c>
      <c r="AK37" s="259">
        <f>IF(AND(NOT(_incrementaisPassadas),
      OR(
       AND(_semanaAtual&gt;Prevs!N$6,_tipo="Semanal"),
       AND(_mes&gt;AK$2,_tipo="Mensal")
      )), 0,IF(Ajustes!$G37&gt;0,INDEX($AA$4:$AL$323,Ajustes!$G37,Y$2),0)+IF(Ajustes!$H37&gt;0,INDEX($AA$4:$AL$323,Ajustes!$H37,Y$2),0)+IF(Ajustes!$I37&gt;0,INDEX($AA$4:$AL$323,Ajustes!$I37,Y$2),0)+IF(Ajustes!$J37&gt;0,INDEX($AA$4:$AL$323,Ajustes!$J37,Y$2),0)+IF(Ajustes!$K37&gt;0,INDEX($AA$4:$AL$323,Ajustes!$K37,Y$2),0)+IF(Ajustes!$L37&gt;0,INDEX($AA$4:$AL$323,Ajustes!$L37,Y$2),0))+Y37</f>
        <v>3882</v>
      </c>
      <c r="AL37" s="259">
        <f>IF(AND(NOT(_incrementaisPassadas),
      OR(
       AND(_semanaAtual&gt;Prevs!O$6,_tipo="Semanal"),
       AND(_mes&gt;AL$2,_tipo="Mensal")
      )), 0,IF(Ajustes!$G37&gt;0,INDEX($AA$4:$AL$323,Ajustes!$G37,Z$2),0)+IF(Ajustes!$H37&gt;0,INDEX($AA$4:$AL$323,Ajustes!$H37,Z$2),0)+IF(Ajustes!$I37&gt;0,INDEX($AA$4:$AL$323,Ajustes!$I37,Z$2),0)+IF(Ajustes!$J37&gt;0,INDEX($AA$4:$AL$323,Ajustes!$J37,Z$2),0)+IF(Ajustes!$K37&gt;0,INDEX($AA$4:$AL$323,Ajustes!$K37,Z$2),0)+IF(Ajustes!$L37&gt;0,INDEX($AA$4:$AL$323,Ajustes!$L37,Z$2),0))+Z37</f>
        <v>6239</v>
      </c>
      <c r="AM37" s="113">
        <f t="shared" si="25"/>
        <v>8847</v>
      </c>
      <c r="AN37" s="113">
        <f t="shared" si="27"/>
        <v>9272</v>
      </c>
      <c r="AO37" s="113">
        <f t="shared" si="27"/>
        <v>8925</v>
      </c>
      <c r="AP37" s="113">
        <f t="shared" si="27"/>
        <v>6729</v>
      </c>
      <c r="AQ37" s="113">
        <f t="shared" si="27"/>
        <v>4615</v>
      </c>
      <c r="AR37" s="113">
        <f t="shared" si="27"/>
        <v>3780</v>
      </c>
      <c r="AS37" s="113">
        <f t="shared" si="27"/>
        <v>3088</v>
      </c>
      <c r="AT37" s="113">
        <f t="shared" si="27"/>
        <v>2586</v>
      </c>
      <c r="AU37" s="113">
        <f t="shared" si="27"/>
        <v>2465</v>
      </c>
      <c r="AV37" s="113">
        <f t="shared" si="27"/>
        <v>2831</v>
      </c>
      <c r="AW37" s="113">
        <f t="shared" si="27"/>
        <v>3882</v>
      </c>
      <c r="AX37" s="113">
        <f t="shared" si="27"/>
        <v>6239</v>
      </c>
      <c r="AY37" s="259"/>
      <c r="BB37" s="259">
        <f>ROW()</f>
        <v>37</v>
      </c>
      <c r="BC37" s="227" t="s">
        <v>29</v>
      </c>
      <c r="BD37" s="229">
        <v>1</v>
      </c>
      <c r="BE37" s="229">
        <v>1</v>
      </c>
      <c r="BF37" s="229">
        <v>1</v>
      </c>
      <c r="BG37" s="229">
        <v>1</v>
      </c>
      <c r="BH37" s="229">
        <v>1</v>
      </c>
      <c r="BI37" s="229">
        <v>1</v>
      </c>
      <c r="BJ37" s="229">
        <v>1</v>
      </c>
      <c r="BK37" s="229">
        <v>1</v>
      </c>
      <c r="BL37" s="229">
        <v>1</v>
      </c>
      <c r="BM37" s="229">
        <v>1</v>
      </c>
      <c r="BN37" s="229">
        <v>1</v>
      </c>
      <c r="BO37" s="230">
        <v>1</v>
      </c>
      <c r="BQ37" s="259" t="e">
        <f t="shared" si="12"/>
        <v>#N/A</v>
      </c>
      <c r="BR37" s="398">
        <f t="shared" si="13"/>
        <v>8847</v>
      </c>
      <c r="BS37" s="398">
        <f t="shared" si="14"/>
        <v>9272</v>
      </c>
      <c r="BT37" s="398">
        <f t="shared" si="15"/>
        <v>8925</v>
      </c>
      <c r="BU37" s="398">
        <f t="shared" si="16"/>
        <v>6729</v>
      </c>
      <c r="BV37" s="398">
        <f t="shared" si="17"/>
        <v>4615</v>
      </c>
      <c r="BW37" s="398">
        <f t="shared" si="18"/>
        <v>3780</v>
      </c>
      <c r="BX37" s="398">
        <f t="shared" si="19"/>
        <v>3088</v>
      </c>
      <c r="BY37" s="398">
        <f t="shared" si="20"/>
        <v>2586</v>
      </c>
      <c r="BZ37" s="398">
        <f t="shared" si="21"/>
        <v>2465</v>
      </c>
      <c r="CA37" s="398">
        <f t="shared" si="22"/>
        <v>2831</v>
      </c>
      <c r="CB37" s="398">
        <f t="shared" si="23"/>
        <v>3882</v>
      </c>
      <c r="CC37" s="398">
        <f t="shared" si="24"/>
        <v>6239</v>
      </c>
      <c r="CD37" s="259"/>
    </row>
    <row r="38" spans="1:82" ht="15.75" thickBot="1" x14ac:dyDescent="0.3">
      <c r="A38" s="113">
        <v>35</v>
      </c>
      <c r="B38" s="176"/>
      <c r="C38" s="259">
        <f>IFERROR(INDEX($BD$7:$BO$40,MATCH(Ajustes!$E$4:$E$323,$BC$7:$BC$40,0),$C$2:$N$2),1)</f>
        <v>1</v>
      </c>
      <c r="D38" s="259">
        <f>IFERROR(INDEX($BD$7:$BO$40,MATCH(Ajustes!$E$4:$E$323,$BC$7:$BC$40,0),$C$2:$N$2),1)</f>
        <v>1</v>
      </c>
      <c r="E38" s="259">
        <f>IFERROR(INDEX($BD$7:$BO$40,MATCH(Ajustes!$E$4:$E$323,$BC$7:$BC$40,0),$C$2:$N$2),1)</f>
        <v>1</v>
      </c>
      <c r="F38" s="259">
        <f>IFERROR(INDEX($BD$7:$BO$40,MATCH(Ajustes!$E$4:$E$323,$BC$7:$BC$40,0),$C$2:$N$2),1)</f>
        <v>1</v>
      </c>
      <c r="G38" s="259">
        <f>IFERROR(INDEX($BD$7:$BO$40,MATCH(Ajustes!$E$4:$E$323,$BC$7:$BC$40,0),$C$2:$N$2),1)</f>
        <v>1</v>
      </c>
      <c r="H38" s="259">
        <f>IFERROR(INDEX($BD$7:$BO$40,MATCH(Ajustes!$E$4:$E$323,$BC$7:$BC$40,0),$C$2:$N$2),1)</f>
        <v>1</v>
      </c>
      <c r="I38" s="259">
        <f>IFERROR(INDEX($BD$7:$BO$40,MATCH(Ajustes!$E$4:$E$323,$BC$7:$BC$40,0),$C$2:$N$2),1)</f>
        <v>1</v>
      </c>
      <c r="J38" s="259">
        <f>IFERROR(INDEX($BD$7:$BO$40,MATCH(Ajustes!$E$4:$E$323,$BC$7:$BC$40,0),$C$2:$N$2),1)</f>
        <v>1</v>
      </c>
      <c r="K38" s="259">
        <f>IFERROR(INDEX($BD$7:$BO$40,MATCH(Ajustes!$E$4:$E$323,$BC$7:$BC$40,0),$C$2:$N$2),1)</f>
        <v>1</v>
      </c>
      <c r="L38" s="259">
        <f>IFERROR(INDEX($BD$7:$BO$40,MATCH(Ajustes!$E$4:$E$323,$BC$7:$BC$40,0),$C$2:$N$2),1)</f>
        <v>1</v>
      </c>
      <c r="M38" s="259">
        <f>IFERROR(INDEX($BD$7:$BO$40,MATCH(Ajustes!$E$4:$E$323,$BC$7:$BC$40,0),$C$2:$N$2),1)</f>
        <v>1</v>
      </c>
      <c r="N38" s="259">
        <f>IFERROR(INDEX($BD$7:$BO$40,MATCH(Ajustes!$E$4:$E$323,$BC$7:$BC$40,0),$C$2:$N$2),1)</f>
        <v>1</v>
      </c>
      <c r="O38">
        <f>C38*Ajustes!AM38</f>
        <v>0</v>
      </c>
      <c r="P38">
        <f>D38*Ajustes!AN38</f>
        <v>0</v>
      </c>
      <c r="Q38">
        <f>E38*Ajustes!AO38</f>
        <v>0</v>
      </c>
      <c r="R38">
        <f>F38*Ajustes!AP38</f>
        <v>0</v>
      </c>
      <c r="S38">
        <f>G38*Ajustes!AQ38</f>
        <v>0</v>
      </c>
      <c r="T38">
        <f>H38*Ajustes!AR38</f>
        <v>0</v>
      </c>
      <c r="U38">
        <f>I38*Ajustes!AS38</f>
        <v>0</v>
      </c>
      <c r="V38">
        <f>J38*Ajustes!AT38</f>
        <v>0</v>
      </c>
      <c r="W38">
        <f>K38*Ajustes!AU38</f>
        <v>0</v>
      </c>
      <c r="X38">
        <f>L38*Ajustes!AV38</f>
        <v>0</v>
      </c>
      <c r="Y38">
        <f>M38*Ajustes!AW38</f>
        <v>0</v>
      </c>
      <c r="Z38">
        <f>N38*Ajustes!AX38</f>
        <v>0</v>
      </c>
      <c r="AA38" s="259">
        <f>IF(AND(NOT(_incrementaisPassadas),
      OR(
       AND(_semanaAtual&gt;Prevs!D$6,_tipo="Semanal"),
       AND(_mes&gt;AA$2,_tipo="Mensal")
      )), 0,IF(Ajustes!$G38&gt;0,INDEX($AA$4:$AL$323,Ajustes!$G38,O$2),0)+IF(Ajustes!$H38&gt;0,INDEX($AA$4:$AL$323,Ajustes!$H38,O$2),0)+IF(Ajustes!$I38&gt;0,INDEX($AA$4:$AL$323,Ajustes!$I38,O$2),0)+IF(Ajustes!$J38&gt;0,INDEX($AA$4:$AL$323,Ajustes!$J38,O$2),0)+IF(Ajustes!$K38&gt;0,INDEX($AA$4:$AL$323,Ajustes!$K38,O$2),0)+IF(Ajustes!$L38&gt;0,INDEX($AA$4:$AL$323,Ajustes!$L38,O$2),0))+O38</f>
        <v>0</v>
      </c>
      <c r="AB38" s="259">
        <f>IF(AND(NOT(_incrementaisPassadas),
      OR(
       AND(_semanaAtual&gt;Prevs!E$6,_tipo="Semanal"),
       AND(_mes&gt;AB$2,_tipo="Mensal")
      )), 0,IF(Ajustes!$G38&gt;0,INDEX($AA$4:$AL$323,Ajustes!$G38,P$2),0)+IF(Ajustes!$H38&gt;0,INDEX($AA$4:$AL$323,Ajustes!$H38,P$2),0)+IF(Ajustes!$I38&gt;0,INDEX($AA$4:$AL$323,Ajustes!$I38,P$2),0)+IF(Ajustes!$J38&gt;0,INDEX($AA$4:$AL$323,Ajustes!$J38,P$2),0)+IF(Ajustes!$K38&gt;0,INDEX($AA$4:$AL$323,Ajustes!$K38,P$2),0)+IF(Ajustes!$L38&gt;0,INDEX($AA$4:$AL$323,Ajustes!$L38,P$2),0))+P38</f>
        <v>0</v>
      </c>
      <c r="AC38" s="259">
        <f>IF(AND(NOT(_incrementaisPassadas),
      OR(
       AND(_semanaAtual&gt;Prevs!F$6,_tipo="Semanal"),
       AND(_mes&gt;AC$2,_tipo="Mensal")
      )), 0,IF(Ajustes!$G38&gt;0,INDEX($AA$4:$AL$323,Ajustes!$G38,Q$2),0)+IF(Ajustes!$H38&gt;0,INDEX($AA$4:$AL$323,Ajustes!$H38,Q$2),0)+IF(Ajustes!$I38&gt;0,INDEX($AA$4:$AL$323,Ajustes!$I38,Q$2),0)+IF(Ajustes!$J38&gt;0,INDEX($AA$4:$AL$323,Ajustes!$J38,Q$2),0)+IF(Ajustes!$K38&gt;0,INDEX($AA$4:$AL$323,Ajustes!$K38,Q$2),0)+IF(Ajustes!$L38&gt;0,INDEX($AA$4:$AL$323,Ajustes!$L38,Q$2),0))+Q38</f>
        <v>0</v>
      </c>
      <c r="AD38" s="259">
        <f>IF(AND(NOT(_incrementaisPassadas),
      OR(
       AND(_semanaAtual&gt;Prevs!G$6,_tipo="Semanal"),
       AND(_mes&gt;AD$2,_tipo="Mensal")
      )), 0,IF(Ajustes!$G38&gt;0,INDEX($AA$4:$AL$323,Ajustes!$G38,R$2),0)+IF(Ajustes!$H38&gt;0,INDEX($AA$4:$AL$323,Ajustes!$H38,R$2),0)+IF(Ajustes!$I38&gt;0,INDEX($AA$4:$AL$323,Ajustes!$I38,R$2),0)+IF(Ajustes!$J38&gt;0,INDEX($AA$4:$AL$323,Ajustes!$J38,R$2),0)+IF(Ajustes!$K38&gt;0,INDEX($AA$4:$AL$323,Ajustes!$K38,R$2),0)+IF(Ajustes!$L38&gt;0,INDEX($AA$4:$AL$323,Ajustes!$L38,R$2),0))+R38</f>
        <v>0</v>
      </c>
      <c r="AE38" s="259">
        <f>IF(AND(NOT(_incrementaisPassadas),
      OR(
       AND(_semanaAtual&gt;Prevs!H$6,_tipo="Semanal"),
       AND(_mes&gt;AE$2,_tipo="Mensal")
      )), 0,IF(Ajustes!$G38&gt;0,INDEX($AA$4:$AL$323,Ajustes!$G38,S$2),0)+IF(Ajustes!$H38&gt;0,INDEX($AA$4:$AL$323,Ajustes!$H38,S$2),0)+IF(Ajustes!$I38&gt;0,INDEX($AA$4:$AL$323,Ajustes!$I38,S$2),0)+IF(Ajustes!$J38&gt;0,INDEX($AA$4:$AL$323,Ajustes!$J38,S$2),0)+IF(Ajustes!$K38&gt;0,INDEX($AA$4:$AL$323,Ajustes!$K38,S$2),0)+IF(Ajustes!$L38&gt;0,INDEX($AA$4:$AL$323,Ajustes!$L38,S$2),0))+S38</f>
        <v>0</v>
      </c>
      <c r="AF38" s="259">
        <f>IF(AND(NOT(_incrementaisPassadas),
      OR(
       AND(_semanaAtual&gt;Prevs!I$6,_tipo="Semanal"),
       AND(_mes&gt;AF$2,_tipo="Mensal")
      )), 0,IF(Ajustes!$G38&gt;0,INDEX($AA$4:$AL$323,Ajustes!$G38,T$2),0)+IF(Ajustes!$H38&gt;0,INDEX($AA$4:$AL$323,Ajustes!$H38,T$2),0)+IF(Ajustes!$I38&gt;0,INDEX($AA$4:$AL$323,Ajustes!$I38,T$2),0)+IF(Ajustes!$J38&gt;0,INDEX($AA$4:$AL$323,Ajustes!$J38,T$2),0)+IF(Ajustes!$K38&gt;0,INDEX($AA$4:$AL$323,Ajustes!$K38,T$2),0)+IF(Ajustes!$L38&gt;0,INDEX($AA$4:$AL$323,Ajustes!$L38,T$2),0))+T38</f>
        <v>0</v>
      </c>
      <c r="AG38" s="259">
        <f>IF(AND(NOT(_incrementaisPassadas),
      OR(
       AND(_semanaAtual&gt;Prevs!J$6,_tipo="Semanal"),
       AND(_mes&gt;AG$2,_tipo="Mensal")
      )), 0,IF(Ajustes!$G38&gt;0,INDEX($AA$4:$AL$323,Ajustes!$G38,U$2),0)+IF(Ajustes!$H38&gt;0,INDEX($AA$4:$AL$323,Ajustes!$H38,U$2),0)+IF(Ajustes!$I38&gt;0,INDEX($AA$4:$AL$323,Ajustes!$I38,U$2),0)+IF(Ajustes!$J38&gt;0,INDEX($AA$4:$AL$323,Ajustes!$J38,U$2),0)+IF(Ajustes!$K38&gt;0,INDEX($AA$4:$AL$323,Ajustes!$K38,U$2),0)+IF(Ajustes!$L38&gt;0,INDEX($AA$4:$AL$323,Ajustes!$L38,U$2),0))+U38</f>
        <v>0</v>
      </c>
      <c r="AH38" s="259">
        <f>IF(AND(NOT(_incrementaisPassadas),
      OR(
       AND(_semanaAtual&gt;Prevs!K$6,_tipo="Semanal"),
       AND(_mes&gt;AH$2,_tipo="Mensal")
      )), 0,IF(Ajustes!$G38&gt;0,INDEX($AA$4:$AL$323,Ajustes!$G38,V$2),0)+IF(Ajustes!$H38&gt;0,INDEX($AA$4:$AL$323,Ajustes!$H38,V$2),0)+IF(Ajustes!$I38&gt;0,INDEX($AA$4:$AL$323,Ajustes!$I38,V$2),0)+IF(Ajustes!$J38&gt;0,INDEX($AA$4:$AL$323,Ajustes!$J38,V$2),0)+IF(Ajustes!$K38&gt;0,INDEX($AA$4:$AL$323,Ajustes!$K38,V$2),0)+IF(Ajustes!$L38&gt;0,INDEX($AA$4:$AL$323,Ajustes!$L38,V$2),0))+V38</f>
        <v>0</v>
      </c>
      <c r="AI38" s="259">
        <f>IF(AND(NOT(_incrementaisPassadas),
      OR(
       AND(_semanaAtual&gt;Prevs!L$6,_tipo="Semanal"),
       AND(_mes&gt;AI$2,_tipo="Mensal")
      )), 0,IF(Ajustes!$G38&gt;0,INDEX($AA$4:$AL$323,Ajustes!$G38,W$2),0)+IF(Ajustes!$H38&gt;0,INDEX($AA$4:$AL$323,Ajustes!$H38,W$2),0)+IF(Ajustes!$I38&gt;0,INDEX($AA$4:$AL$323,Ajustes!$I38,W$2),0)+IF(Ajustes!$J38&gt;0,INDEX($AA$4:$AL$323,Ajustes!$J38,W$2),0)+IF(Ajustes!$K38&gt;0,INDEX($AA$4:$AL$323,Ajustes!$K38,W$2),0)+IF(Ajustes!$L38&gt;0,INDEX($AA$4:$AL$323,Ajustes!$L38,W$2),0))+W38</f>
        <v>0</v>
      </c>
      <c r="AJ38" s="259">
        <f>IF(AND(NOT(_incrementaisPassadas),
      OR(
       AND(_semanaAtual&gt;Prevs!M$6,_tipo="Semanal"),
       AND(_mes&gt;AJ$2,_tipo="Mensal")
      )), 0,IF(Ajustes!$G38&gt;0,INDEX($AA$4:$AL$323,Ajustes!$G38,X$2),0)+IF(Ajustes!$H38&gt;0,INDEX($AA$4:$AL$323,Ajustes!$H38,X$2),0)+IF(Ajustes!$I38&gt;0,INDEX($AA$4:$AL$323,Ajustes!$I38,X$2),0)+IF(Ajustes!$J38&gt;0,INDEX($AA$4:$AL$323,Ajustes!$J38,X$2),0)+IF(Ajustes!$K38&gt;0,INDEX($AA$4:$AL$323,Ajustes!$K38,X$2),0)+IF(Ajustes!$L38&gt;0,INDEX($AA$4:$AL$323,Ajustes!$L38,X$2),0))+X38</f>
        <v>0</v>
      </c>
      <c r="AK38" s="259">
        <f>IF(AND(NOT(_incrementaisPassadas),
      OR(
       AND(_semanaAtual&gt;Prevs!N$6,_tipo="Semanal"),
       AND(_mes&gt;AK$2,_tipo="Mensal")
      )), 0,IF(Ajustes!$G38&gt;0,INDEX($AA$4:$AL$323,Ajustes!$G38,Y$2),0)+IF(Ajustes!$H38&gt;0,INDEX($AA$4:$AL$323,Ajustes!$H38,Y$2),0)+IF(Ajustes!$I38&gt;0,INDEX($AA$4:$AL$323,Ajustes!$I38,Y$2),0)+IF(Ajustes!$J38&gt;0,INDEX($AA$4:$AL$323,Ajustes!$J38,Y$2),0)+IF(Ajustes!$K38&gt;0,INDEX($AA$4:$AL$323,Ajustes!$K38,Y$2),0)+IF(Ajustes!$L38&gt;0,INDEX($AA$4:$AL$323,Ajustes!$L38,Y$2),0))+Y38</f>
        <v>0</v>
      </c>
      <c r="AL38" s="259">
        <f>IF(AND(NOT(_incrementaisPassadas),
      OR(
       AND(_semanaAtual&gt;Prevs!O$6,_tipo="Semanal"),
       AND(_mes&gt;AL$2,_tipo="Mensal")
      )), 0,IF(Ajustes!$G38&gt;0,INDEX($AA$4:$AL$323,Ajustes!$G38,Z$2),0)+IF(Ajustes!$H38&gt;0,INDEX($AA$4:$AL$323,Ajustes!$H38,Z$2),0)+IF(Ajustes!$I38&gt;0,INDEX($AA$4:$AL$323,Ajustes!$I38,Z$2),0)+IF(Ajustes!$J38&gt;0,INDEX($AA$4:$AL$323,Ajustes!$J38,Z$2),0)+IF(Ajustes!$K38&gt;0,INDEX($AA$4:$AL$323,Ajustes!$K38,Z$2),0)+IF(Ajustes!$L38&gt;0,INDEX($AA$4:$AL$323,Ajustes!$L38,Z$2),0))+Z38</f>
        <v>0</v>
      </c>
      <c r="AM38" s="113">
        <f t="shared" si="25"/>
        <v>0</v>
      </c>
      <c r="AN38" s="113">
        <f t="shared" si="27"/>
        <v>0</v>
      </c>
      <c r="AO38" s="113">
        <f t="shared" si="27"/>
        <v>0</v>
      </c>
      <c r="AP38" s="113">
        <f t="shared" si="27"/>
        <v>0</v>
      </c>
      <c r="AQ38" s="113">
        <f t="shared" si="27"/>
        <v>0</v>
      </c>
      <c r="AR38" s="113">
        <f t="shared" si="27"/>
        <v>0</v>
      </c>
      <c r="AS38" s="113">
        <f t="shared" si="27"/>
        <v>0</v>
      </c>
      <c r="AT38" s="113">
        <f t="shared" si="27"/>
        <v>0</v>
      </c>
      <c r="AU38" s="113">
        <f t="shared" si="27"/>
        <v>0</v>
      </c>
      <c r="AV38" s="113">
        <f t="shared" si="27"/>
        <v>0</v>
      </c>
      <c r="AW38" s="113">
        <f t="shared" si="27"/>
        <v>0</v>
      </c>
      <c r="AX38" s="113">
        <f t="shared" si="27"/>
        <v>0</v>
      </c>
      <c r="AY38" s="259"/>
      <c r="BB38" s="259">
        <f>ROW()</f>
        <v>38</v>
      </c>
      <c r="BC38" s="227" t="s">
        <v>712</v>
      </c>
      <c r="BD38" s="229">
        <v>1</v>
      </c>
      <c r="BE38" s="229">
        <v>1</v>
      </c>
      <c r="BF38" s="229">
        <v>1</v>
      </c>
      <c r="BG38" s="229">
        <v>1</v>
      </c>
      <c r="BH38" s="229">
        <v>1</v>
      </c>
      <c r="BI38" s="229">
        <v>1</v>
      </c>
      <c r="BJ38" s="229">
        <v>1</v>
      </c>
      <c r="BK38" s="229">
        <v>1</v>
      </c>
      <c r="BL38" s="229">
        <v>1</v>
      </c>
      <c r="BM38" s="229">
        <v>1</v>
      </c>
      <c r="BN38" s="229">
        <v>1</v>
      </c>
      <c r="BO38" s="230">
        <v>1</v>
      </c>
      <c r="BQ38" s="259" t="e">
        <f t="shared" si="12"/>
        <v>#N/A</v>
      </c>
      <c r="BR38" s="398">
        <f t="shared" si="13"/>
        <v>0</v>
      </c>
      <c r="BS38" s="398">
        <f t="shared" si="14"/>
        <v>0</v>
      </c>
      <c r="BT38" s="398">
        <f t="shared" si="15"/>
        <v>0</v>
      </c>
      <c r="BU38" s="398">
        <f t="shared" si="16"/>
        <v>0</v>
      </c>
      <c r="BV38" s="398">
        <f t="shared" si="17"/>
        <v>0</v>
      </c>
      <c r="BW38" s="398">
        <f t="shared" si="18"/>
        <v>0</v>
      </c>
      <c r="BX38" s="398">
        <f t="shared" si="19"/>
        <v>0</v>
      </c>
      <c r="BY38" s="398">
        <f t="shared" si="20"/>
        <v>0</v>
      </c>
      <c r="BZ38" s="398">
        <f t="shared" si="21"/>
        <v>0</v>
      </c>
      <c r="CA38" s="398">
        <f t="shared" si="22"/>
        <v>0</v>
      </c>
      <c r="CB38" s="398">
        <f t="shared" si="23"/>
        <v>0</v>
      </c>
      <c r="CC38" s="398">
        <f t="shared" si="24"/>
        <v>0</v>
      </c>
      <c r="CD38" s="259"/>
    </row>
    <row r="39" spans="1:82" x14ac:dyDescent="0.25">
      <c r="A39" s="113">
        <v>36</v>
      </c>
      <c r="B39" s="176"/>
      <c r="C39" s="259">
        <f>IFERROR(INDEX($BD$7:$BO$40,MATCH(Ajustes!$E$4:$E$323,$BC$7:$BC$40,0),$C$2:$N$2),1)</f>
        <v>1</v>
      </c>
      <c r="D39" s="259">
        <f>IFERROR(INDEX($BD$7:$BO$40,MATCH(Ajustes!$E$4:$E$323,$BC$7:$BC$40,0),$C$2:$N$2),1)</f>
        <v>1</v>
      </c>
      <c r="E39" s="259">
        <f>IFERROR(INDEX($BD$7:$BO$40,MATCH(Ajustes!$E$4:$E$323,$BC$7:$BC$40,0),$C$2:$N$2),1)</f>
        <v>1</v>
      </c>
      <c r="F39" s="259">
        <f>IFERROR(INDEX($BD$7:$BO$40,MATCH(Ajustes!$E$4:$E$323,$BC$7:$BC$40,0),$C$2:$N$2),1)</f>
        <v>1</v>
      </c>
      <c r="G39" s="259">
        <f>IFERROR(INDEX($BD$7:$BO$40,MATCH(Ajustes!$E$4:$E$323,$BC$7:$BC$40,0),$C$2:$N$2),1)</f>
        <v>1</v>
      </c>
      <c r="H39" s="259">
        <f>IFERROR(INDEX($BD$7:$BO$40,MATCH(Ajustes!$E$4:$E$323,$BC$7:$BC$40,0),$C$2:$N$2),1)</f>
        <v>1</v>
      </c>
      <c r="I39" s="259">
        <f>IFERROR(INDEX($BD$7:$BO$40,MATCH(Ajustes!$E$4:$E$323,$BC$7:$BC$40,0),$C$2:$N$2),1)</f>
        <v>1</v>
      </c>
      <c r="J39" s="259">
        <f>IFERROR(INDEX($BD$7:$BO$40,MATCH(Ajustes!$E$4:$E$323,$BC$7:$BC$40,0),$C$2:$N$2),1)</f>
        <v>1</v>
      </c>
      <c r="K39" s="259">
        <f>IFERROR(INDEX($BD$7:$BO$40,MATCH(Ajustes!$E$4:$E$323,$BC$7:$BC$40,0),$C$2:$N$2),1)</f>
        <v>1</v>
      </c>
      <c r="L39" s="259">
        <f>IFERROR(INDEX($BD$7:$BO$40,MATCH(Ajustes!$E$4:$E$323,$BC$7:$BC$40,0),$C$2:$N$2),1)</f>
        <v>1</v>
      </c>
      <c r="M39" s="259">
        <f>IFERROR(INDEX($BD$7:$BO$40,MATCH(Ajustes!$E$4:$E$323,$BC$7:$BC$40,0),$C$2:$N$2),1)</f>
        <v>1</v>
      </c>
      <c r="N39" s="259">
        <f>IFERROR(INDEX($BD$7:$BO$40,MATCH(Ajustes!$E$4:$E$323,$BC$7:$BC$40,0),$C$2:$N$2),1)</f>
        <v>1</v>
      </c>
      <c r="O39">
        <f>C39*Ajustes!AM39</f>
        <v>0</v>
      </c>
      <c r="P39">
        <f>D39*Ajustes!AN39</f>
        <v>0</v>
      </c>
      <c r="Q39">
        <f>E39*Ajustes!AO39</f>
        <v>0</v>
      </c>
      <c r="R39">
        <f>F39*Ajustes!AP39</f>
        <v>0</v>
      </c>
      <c r="S39">
        <f>G39*Ajustes!AQ39</f>
        <v>0</v>
      </c>
      <c r="T39">
        <f>H39*Ajustes!AR39</f>
        <v>0</v>
      </c>
      <c r="U39">
        <f>I39*Ajustes!AS39</f>
        <v>0</v>
      </c>
      <c r="V39">
        <f>J39*Ajustes!AT39</f>
        <v>0</v>
      </c>
      <c r="W39">
        <f>K39*Ajustes!AU39</f>
        <v>0</v>
      </c>
      <c r="X39">
        <f>L39*Ajustes!AV39</f>
        <v>0</v>
      </c>
      <c r="Y39">
        <f>M39*Ajustes!AW39</f>
        <v>0</v>
      </c>
      <c r="Z39">
        <f>N39*Ajustes!AX39</f>
        <v>0</v>
      </c>
      <c r="AA39" s="259">
        <f>IF(AND(NOT(_incrementaisPassadas),
      OR(
       AND(_semanaAtual&gt;Prevs!D$6,_tipo="Semanal"),
       AND(_mes&gt;AA$2,_tipo="Mensal")
      )), 0,IF(Ajustes!$G39&gt;0,INDEX($AA$4:$AL$323,Ajustes!$G39,O$2),0)+IF(Ajustes!$H39&gt;0,INDEX($AA$4:$AL$323,Ajustes!$H39,O$2),0)+IF(Ajustes!$I39&gt;0,INDEX($AA$4:$AL$323,Ajustes!$I39,O$2),0)+IF(Ajustes!$J39&gt;0,INDEX($AA$4:$AL$323,Ajustes!$J39,O$2),0)+IF(Ajustes!$K39&gt;0,INDEX($AA$4:$AL$323,Ajustes!$K39,O$2),0)+IF(Ajustes!$L39&gt;0,INDEX($AA$4:$AL$323,Ajustes!$L39,O$2),0))+O39</f>
        <v>0</v>
      </c>
      <c r="AB39" s="259">
        <f>IF(AND(NOT(_incrementaisPassadas),
      OR(
       AND(_semanaAtual&gt;Prevs!E$6,_tipo="Semanal"),
       AND(_mes&gt;AB$2,_tipo="Mensal")
      )), 0,IF(Ajustes!$G39&gt;0,INDEX($AA$4:$AL$323,Ajustes!$G39,P$2),0)+IF(Ajustes!$H39&gt;0,INDEX($AA$4:$AL$323,Ajustes!$H39,P$2),0)+IF(Ajustes!$I39&gt;0,INDEX($AA$4:$AL$323,Ajustes!$I39,P$2),0)+IF(Ajustes!$J39&gt;0,INDEX($AA$4:$AL$323,Ajustes!$J39,P$2),0)+IF(Ajustes!$K39&gt;0,INDEX($AA$4:$AL$323,Ajustes!$K39,P$2),0)+IF(Ajustes!$L39&gt;0,INDEX($AA$4:$AL$323,Ajustes!$L39,P$2),0))+P39</f>
        <v>0</v>
      </c>
      <c r="AC39" s="259">
        <f>IF(AND(NOT(_incrementaisPassadas),
      OR(
       AND(_semanaAtual&gt;Prevs!F$6,_tipo="Semanal"),
       AND(_mes&gt;AC$2,_tipo="Mensal")
      )), 0,IF(Ajustes!$G39&gt;0,INDEX($AA$4:$AL$323,Ajustes!$G39,Q$2),0)+IF(Ajustes!$H39&gt;0,INDEX($AA$4:$AL$323,Ajustes!$H39,Q$2),0)+IF(Ajustes!$I39&gt;0,INDEX($AA$4:$AL$323,Ajustes!$I39,Q$2),0)+IF(Ajustes!$J39&gt;0,INDEX($AA$4:$AL$323,Ajustes!$J39,Q$2),0)+IF(Ajustes!$K39&gt;0,INDEX($AA$4:$AL$323,Ajustes!$K39,Q$2),0)+IF(Ajustes!$L39&gt;0,INDEX($AA$4:$AL$323,Ajustes!$L39,Q$2),0))+Q39</f>
        <v>0</v>
      </c>
      <c r="AD39" s="259">
        <f>IF(AND(NOT(_incrementaisPassadas),
      OR(
       AND(_semanaAtual&gt;Prevs!G$6,_tipo="Semanal"),
       AND(_mes&gt;AD$2,_tipo="Mensal")
      )), 0,IF(Ajustes!$G39&gt;0,INDEX($AA$4:$AL$323,Ajustes!$G39,R$2),0)+IF(Ajustes!$H39&gt;0,INDEX($AA$4:$AL$323,Ajustes!$H39,R$2),0)+IF(Ajustes!$I39&gt;0,INDEX($AA$4:$AL$323,Ajustes!$I39,R$2),0)+IF(Ajustes!$J39&gt;0,INDEX($AA$4:$AL$323,Ajustes!$J39,R$2),0)+IF(Ajustes!$K39&gt;0,INDEX($AA$4:$AL$323,Ajustes!$K39,R$2),0)+IF(Ajustes!$L39&gt;0,INDEX($AA$4:$AL$323,Ajustes!$L39,R$2),0))+R39</f>
        <v>0</v>
      </c>
      <c r="AE39" s="259">
        <f>IF(AND(NOT(_incrementaisPassadas),
      OR(
       AND(_semanaAtual&gt;Prevs!H$6,_tipo="Semanal"),
       AND(_mes&gt;AE$2,_tipo="Mensal")
      )), 0,IF(Ajustes!$G39&gt;0,INDEX($AA$4:$AL$323,Ajustes!$G39,S$2),0)+IF(Ajustes!$H39&gt;0,INDEX($AA$4:$AL$323,Ajustes!$H39,S$2),0)+IF(Ajustes!$I39&gt;0,INDEX($AA$4:$AL$323,Ajustes!$I39,S$2),0)+IF(Ajustes!$J39&gt;0,INDEX($AA$4:$AL$323,Ajustes!$J39,S$2),0)+IF(Ajustes!$K39&gt;0,INDEX($AA$4:$AL$323,Ajustes!$K39,S$2),0)+IF(Ajustes!$L39&gt;0,INDEX($AA$4:$AL$323,Ajustes!$L39,S$2),0))+S39</f>
        <v>0</v>
      </c>
      <c r="AF39" s="259">
        <f>IF(AND(NOT(_incrementaisPassadas),
      OR(
       AND(_semanaAtual&gt;Prevs!I$6,_tipo="Semanal"),
       AND(_mes&gt;AF$2,_tipo="Mensal")
      )), 0,IF(Ajustes!$G39&gt;0,INDEX($AA$4:$AL$323,Ajustes!$G39,T$2),0)+IF(Ajustes!$H39&gt;0,INDEX($AA$4:$AL$323,Ajustes!$H39,T$2),0)+IF(Ajustes!$I39&gt;0,INDEX($AA$4:$AL$323,Ajustes!$I39,T$2),0)+IF(Ajustes!$J39&gt;0,INDEX($AA$4:$AL$323,Ajustes!$J39,T$2),0)+IF(Ajustes!$K39&gt;0,INDEX($AA$4:$AL$323,Ajustes!$K39,T$2),0)+IF(Ajustes!$L39&gt;0,INDEX($AA$4:$AL$323,Ajustes!$L39,T$2),0))+T39</f>
        <v>0</v>
      </c>
      <c r="AG39" s="259">
        <f>IF(AND(NOT(_incrementaisPassadas),
      OR(
       AND(_semanaAtual&gt;Prevs!J$6,_tipo="Semanal"),
       AND(_mes&gt;AG$2,_tipo="Mensal")
      )), 0,IF(Ajustes!$G39&gt;0,INDEX($AA$4:$AL$323,Ajustes!$G39,U$2),0)+IF(Ajustes!$H39&gt;0,INDEX($AA$4:$AL$323,Ajustes!$H39,U$2),0)+IF(Ajustes!$I39&gt;0,INDEX($AA$4:$AL$323,Ajustes!$I39,U$2),0)+IF(Ajustes!$J39&gt;0,INDEX($AA$4:$AL$323,Ajustes!$J39,U$2),0)+IF(Ajustes!$K39&gt;0,INDEX($AA$4:$AL$323,Ajustes!$K39,U$2),0)+IF(Ajustes!$L39&gt;0,INDEX($AA$4:$AL$323,Ajustes!$L39,U$2),0))+U39</f>
        <v>0</v>
      </c>
      <c r="AH39" s="259">
        <f>IF(AND(NOT(_incrementaisPassadas),
      OR(
       AND(_semanaAtual&gt;Prevs!K$6,_tipo="Semanal"),
       AND(_mes&gt;AH$2,_tipo="Mensal")
      )), 0,IF(Ajustes!$G39&gt;0,INDEX($AA$4:$AL$323,Ajustes!$G39,V$2),0)+IF(Ajustes!$H39&gt;0,INDEX($AA$4:$AL$323,Ajustes!$H39,V$2),0)+IF(Ajustes!$I39&gt;0,INDEX($AA$4:$AL$323,Ajustes!$I39,V$2),0)+IF(Ajustes!$J39&gt;0,INDEX($AA$4:$AL$323,Ajustes!$J39,V$2),0)+IF(Ajustes!$K39&gt;0,INDEX($AA$4:$AL$323,Ajustes!$K39,V$2),0)+IF(Ajustes!$L39&gt;0,INDEX($AA$4:$AL$323,Ajustes!$L39,V$2),0))+V39</f>
        <v>0</v>
      </c>
      <c r="AI39" s="259">
        <f>IF(AND(NOT(_incrementaisPassadas),
      OR(
       AND(_semanaAtual&gt;Prevs!L$6,_tipo="Semanal"),
       AND(_mes&gt;AI$2,_tipo="Mensal")
      )), 0,IF(Ajustes!$G39&gt;0,INDEX($AA$4:$AL$323,Ajustes!$G39,W$2),0)+IF(Ajustes!$H39&gt;0,INDEX($AA$4:$AL$323,Ajustes!$H39,W$2),0)+IF(Ajustes!$I39&gt;0,INDEX($AA$4:$AL$323,Ajustes!$I39,W$2),0)+IF(Ajustes!$J39&gt;0,INDEX($AA$4:$AL$323,Ajustes!$J39,W$2),0)+IF(Ajustes!$K39&gt;0,INDEX($AA$4:$AL$323,Ajustes!$K39,W$2),0)+IF(Ajustes!$L39&gt;0,INDEX($AA$4:$AL$323,Ajustes!$L39,W$2),0))+W39</f>
        <v>0</v>
      </c>
      <c r="AJ39" s="259">
        <f>IF(AND(NOT(_incrementaisPassadas),
      OR(
       AND(_semanaAtual&gt;Prevs!M$6,_tipo="Semanal"),
       AND(_mes&gt;AJ$2,_tipo="Mensal")
      )), 0,IF(Ajustes!$G39&gt;0,INDEX($AA$4:$AL$323,Ajustes!$G39,X$2),0)+IF(Ajustes!$H39&gt;0,INDEX($AA$4:$AL$323,Ajustes!$H39,X$2),0)+IF(Ajustes!$I39&gt;0,INDEX($AA$4:$AL$323,Ajustes!$I39,X$2),0)+IF(Ajustes!$J39&gt;0,INDEX($AA$4:$AL$323,Ajustes!$J39,X$2),0)+IF(Ajustes!$K39&gt;0,INDEX($AA$4:$AL$323,Ajustes!$K39,X$2),0)+IF(Ajustes!$L39&gt;0,INDEX($AA$4:$AL$323,Ajustes!$L39,X$2),0))+X39</f>
        <v>0</v>
      </c>
      <c r="AK39" s="259">
        <f>IF(AND(NOT(_incrementaisPassadas),
      OR(
       AND(_semanaAtual&gt;Prevs!N$6,_tipo="Semanal"),
       AND(_mes&gt;AK$2,_tipo="Mensal")
      )), 0,IF(Ajustes!$G39&gt;0,INDEX($AA$4:$AL$323,Ajustes!$G39,Y$2),0)+IF(Ajustes!$H39&gt;0,INDEX($AA$4:$AL$323,Ajustes!$H39,Y$2),0)+IF(Ajustes!$I39&gt;0,INDEX($AA$4:$AL$323,Ajustes!$I39,Y$2),0)+IF(Ajustes!$J39&gt;0,INDEX($AA$4:$AL$323,Ajustes!$J39,Y$2),0)+IF(Ajustes!$K39&gt;0,INDEX($AA$4:$AL$323,Ajustes!$K39,Y$2),0)+IF(Ajustes!$L39&gt;0,INDEX($AA$4:$AL$323,Ajustes!$L39,Y$2),0))+Y39</f>
        <v>0</v>
      </c>
      <c r="AL39" s="259">
        <f>IF(AND(NOT(_incrementaisPassadas),
      OR(
       AND(_semanaAtual&gt;Prevs!O$6,_tipo="Semanal"),
       AND(_mes&gt;AL$2,_tipo="Mensal")
      )), 0,IF(Ajustes!$G39&gt;0,INDEX($AA$4:$AL$323,Ajustes!$G39,Z$2),0)+IF(Ajustes!$H39&gt;0,INDEX($AA$4:$AL$323,Ajustes!$H39,Z$2),0)+IF(Ajustes!$I39&gt;0,INDEX($AA$4:$AL$323,Ajustes!$I39,Z$2),0)+IF(Ajustes!$J39&gt;0,INDEX($AA$4:$AL$323,Ajustes!$J39,Z$2),0)+IF(Ajustes!$K39&gt;0,INDEX($AA$4:$AL$323,Ajustes!$K39,Z$2),0)+IF(Ajustes!$L39&gt;0,INDEX($AA$4:$AL$323,Ajustes!$L39,Z$2),0))+Z39</f>
        <v>0</v>
      </c>
      <c r="AM39" s="113">
        <f t="shared" si="25"/>
        <v>0</v>
      </c>
      <c r="AN39" s="113">
        <f t="shared" si="27"/>
        <v>0</v>
      </c>
      <c r="AO39" s="113">
        <f t="shared" si="27"/>
        <v>0</v>
      </c>
      <c r="AP39" s="113">
        <f t="shared" si="27"/>
        <v>0</v>
      </c>
      <c r="AQ39" s="113">
        <f t="shared" si="27"/>
        <v>0</v>
      </c>
      <c r="AR39" s="113">
        <f t="shared" si="27"/>
        <v>0</v>
      </c>
      <c r="AS39" s="113">
        <f t="shared" si="27"/>
        <v>0</v>
      </c>
      <c r="AT39" s="113">
        <f t="shared" si="27"/>
        <v>0</v>
      </c>
      <c r="AU39" s="113">
        <f t="shared" si="27"/>
        <v>0</v>
      </c>
      <c r="AV39" s="113">
        <f t="shared" si="27"/>
        <v>0</v>
      </c>
      <c r="AW39" s="113">
        <f t="shared" si="27"/>
        <v>0</v>
      </c>
      <c r="AX39" s="113">
        <f t="shared" si="27"/>
        <v>0</v>
      </c>
      <c r="AY39" s="259"/>
      <c r="BC39" s="344"/>
      <c r="BQ39" s="259" t="e">
        <f t="shared" si="12"/>
        <v>#N/A</v>
      </c>
      <c r="BR39" s="398">
        <f t="shared" si="13"/>
        <v>0</v>
      </c>
      <c r="BS39" s="398">
        <f t="shared" si="14"/>
        <v>0</v>
      </c>
      <c r="BT39" s="398">
        <f t="shared" si="15"/>
        <v>0</v>
      </c>
      <c r="BU39" s="398">
        <f t="shared" si="16"/>
        <v>0</v>
      </c>
      <c r="BV39" s="398">
        <f t="shared" si="17"/>
        <v>0</v>
      </c>
      <c r="BW39" s="398">
        <f t="shared" si="18"/>
        <v>0</v>
      </c>
      <c r="BX39" s="398">
        <f t="shared" si="19"/>
        <v>0</v>
      </c>
      <c r="BY39" s="398">
        <f t="shared" si="20"/>
        <v>0</v>
      </c>
      <c r="BZ39" s="398">
        <f t="shared" si="21"/>
        <v>0</v>
      </c>
      <c r="CA39" s="398">
        <f t="shared" si="22"/>
        <v>0</v>
      </c>
      <c r="CB39" s="398">
        <f t="shared" si="23"/>
        <v>0</v>
      </c>
      <c r="CC39" s="398">
        <f t="shared" si="24"/>
        <v>0</v>
      </c>
      <c r="CD39" s="259"/>
    </row>
    <row r="40" spans="1:82" ht="15.75" thickBot="1" x14ac:dyDescent="0.3">
      <c r="A40" s="113">
        <v>37</v>
      </c>
      <c r="B40" s="176" t="s">
        <v>82</v>
      </c>
      <c r="C40" s="259">
        <f>IFERROR(INDEX($BD$7:$BO$40,MATCH(Ajustes!$E$4:$E$323,$BC$7:$BC$40,0),$C$2:$N$2),1)</f>
        <v>1</v>
      </c>
      <c r="D40" s="259">
        <f>IFERROR(INDEX($BD$7:$BO$40,MATCH(Ajustes!$E$4:$E$323,$BC$7:$BC$40,0),$C$2:$N$2),1)</f>
        <v>1</v>
      </c>
      <c r="E40" s="259">
        <f>IFERROR(INDEX($BD$7:$BO$40,MATCH(Ajustes!$E$4:$E$323,$BC$7:$BC$40,0),$C$2:$N$2),1)</f>
        <v>1</v>
      </c>
      <c r="F40" s="259">
        <f>IFERROR(INDEX($BD$7:$BO$40,MATCH(Ajustes!$E$4:$E$323,$BC$7:$BC$40,0),$C$2:$N$2),1)</f>
        <v>1</v>
      </c>
      <c r="G40" s="259">
        <f>IFERROR(INDEX($BD$7:$BO$40,MATCH(Ajustes!$E$4:$E$323,$BC$7:$BC$40,0),$C$2:$N$2),1)</f>
        <v>1</v>
      </c>
      <c r="H40" s="259">
        <f>IFERROR(INDEX($BD$7:$BO$40,MATCH(Ajustes!$E$4:$E$323,$BC$7:$BC$40,0),$C$2:$N$2),1)</f>
        <v>1</v>
      </c>
      <c r="I40" s="259">
        <f>IFERROR(INDEX($BD$7:$BO$40,MATCH(Ajustes!$E$4:$E$323,$BC$7:$BC$40,0),$C$2:$N$2),1)</f>
        <v>1</v>
      </c>
      <c r="J40" s="259">
        <f>IFERROR(INDEX($BD$7:$BO$40,MATCH(Ajustes!$E$4:$E$323,$BC$7:$BC$40,0),$C$2:$N$2),1)</f>
        <v>1</v>
      </c>
      <c r="K40" s="259">
        <f>IFERROR(INDEX($BD$7:$BO$40,MATCH(Ajustes!$E$4:$E$323,$BC$7:$BC$40,0),$C$2:$N$2),1)</f>
        <v>1</v>
      </c>
      <c r="L40" s="259">
        <f>IFERROR(INDEX($BD$7:$BO$40,MATCH(Ajustes!$E$4:$E$323,$BC$7:$BC$40,0),$C$2:$N$2),1)</f>
        <v>1</v>
      </c>
      <c r="M40" s="259">
        <f>IFERROR(INDEX($BD$7:$BO$40,MATCH(Ajustes!$E$4:$E$323,$BC$7:$BC$40,0),$C$2:$N$2),1)</f>
        <v>1</v>
      </c>
      <c r="N40" s="259">
        <f>IFERROR(INDEX($BD$7:$BO$40,MATCH(Ajustes!$E$4:$E$323,$BC$7:$BC$40,0),$C$2:$N$2),1)</f>
        <v>1</v>
      </c>
      <c r="O40">
        <f>C40*Ajustes!AM40</f>
        <v>689</v>
      </c>
      <c r="P40">
        <f>D40*Ajustes!AN40</f>
        <v>725</v>
      </c>
      <c r="Q40">
        <f>E40*Ajustes!AO40</f>
        <v>618</v>
      </c>
      <c r="R40">
        <f>F40*Ajustes!AP40</f>
        <v>402</v>
      </c>
      <c r="S40">
        <f>G40*Ajustes!AQ40</f>
        <v>319</v>
      </c>
      <c r="T40">
        <f>H40*Ajustes!AR40</f>
        <v>322</v>
      </c>
      <c r="U40">
        <f>I40*Ajustes!AS40</f>
        <v>252</v>
      </c>
      <c r="V40">
        <f>J40*Ajustes!AT40</f>
        <v>212</v>
      </c>
      <c r="W40">
        <f>K40*Ajustes!AU40</f>
        <v>230</v>
      </c>
      <c r="X40">
        <f>L40*Ajustes!AV40</f>
        <v>280</v>
      </c>
      <c r="Y40">
        <f>M40*Ajustes!AW40</f>
        <v>306</v>
      </c>
      <c r="Z40">
        <f>N40*Ajustes!AX40</f>
        <v>466</v>
      </c>
      <c r="AA40" s="259">
        <f>IF(AND(NOT(_incrementaisPassadas),
      OR(
       AND(_semanaAtual&gt;Prevs!D$6,_tipo="Semanal"),
       AND(_mes&gt;AA$2,_tipo="Mensal")
      )), 0,IF(Ajustes!$G40&gt;0,INDEX($AA$4:$AL$323,Ajustes!$G40,O$2),0)+IF(Ajustes!$H40&gt;0,INDEX($AA$4:$AL$323,Ajustes!$H40,O$2),0)+IF(Ajustes!$I40&gt;0,INDEX($AA$4:$AL$323,Ajustes!$I40,O$2),0)+IF(Ajustes!$J40&gt;0,INDEX($AA$4:$AL$323,Ajustes!$J40,O$2),0)+IF(Ajustes!$K40&gt;0,INDEX($AA$4:$AL$323,Ajustes!$K40,O$2),0)+IF(Ajustes!$L40&gt;0,INDEX($AA$4:$AL$323,Ajustes!$L40,O$2),0))+O40</f>
        <v>689</v>
      </c>
      <c r="AB40" s="259">
        <f>IF(AND(NOT(_incrementaisPassadas),
      OR(
       AND(_semanaAtual&gt;Prevs!E$6,_tipo="Semanal"),
       AND(_mes&gt;AB$2,_tipo="Mensal")
      )), 0,IF(Ajustes!$G40&gt;0,INDEX($AA$4:$AL$323,Ajustes!$G40,P$2),0)+IF(Ajustes!$H40&gt;0,INDEX($AA$4:$AL$323,Ajustes!$H40,P$2),0)+IF(Ajustes!$I40&gt;0,INDEX($AA$4:$AL$323,Ajustes!$I40,P$2),0)+IF(Ajustes!$J40&gt;0,INDEX($AA$4:$AL$323,Ajustes!$J40,P$2),0)+IF(Ajustes!$K40&gt;0,INDEX($AA$4:$AL$323,Ajustes!$K40,P$2),0)+IF(Ajustes!$L40&gt;0,INDEX($AA$4:$AL$323,Ajustes!$L40,P$2),0))+P40</f>
        <v>725</v>
      </c>
      <c r="AC40" s="259">
        <f>IF(AND(NOT(_incrementaisPassadas),
      OR(
       AND(_semanaAtual&gt;Prevs!F$6,_tipo="Semanal"),
       AND(_mes&gt;AC$2,_tipo="Mensal")
      )), 0,IF(Ajustes!$G40&gt;0,INDEX($AA$4:$AL$323,Ajustes!$G40,Q$2),0)+IF(Ajustes!$H40&gt;0,INDEX($AA$4:$AL$323,Ajustes!$H40,Q$2),0)+IF(Ajustes!$I40&gt;0,INDEX($AA$4:$AL$323,Ajustes!$I40,Q$2),0)+IF(Ajustes!$J40&gt;0,INDEX($AA$4:$AL$323,Ajustes!$J40,Q$2),0)+IF(Ajustes!$K40&gt;0,INDEX($AA$4:$AL$323,Ajustes!$K40,Q$2),0)+IF(Ajustes!$L40&gt;0,INDEX($AA$4:$AL$323,Ajustes!$L40,Q$2),0))+Q40</f>
        <v>618</v>
      </c>
      <c r="AD40" s="259">
        <f>IF(AND(NOT(_incrementaisPassadas),
      OR(
       AND(_semanaAtual&gt;Prevs!G$6,_tipo="Semanal"),
       AND(_mes&gt;AD$2,_tipo="Mensal")
      )), 0,IF(Ajustes!$G40&gt;0,INDEX($AA$4:$AL$323,Ajustes!$G40,R$2),0)+IF(Ajustes!$H40&gt;0,INDEX($AA$4:$AL$323,Ajustes!$H40,R$2),0)+IF(Ajustes!$I40&gt;0,INDEX($AA$4:$AL$323,Ajustes!$I40,R$2),0)+IF(Ajustes!$J40&gt;0,INDEX($AA$4:$AL$323,Ajustes!$J40,R$2),0)+IF(Ajustes!$K40&gt;0,INDEX($AA$4:$AL$323,Ajustes!$K40,R$2),0)+IF(Ajustes!$L40&gt;0,INDEX($AA$4:$AL$323,Ajustes!$L40,R$2),0))+R40</f>
        <v>402</v>
      </c>
      <c r="AE40" s="259">
        <f>IF(AND(NOT(_incrementaisPassadas),
      OR(
       AND(_semanaAtual&gt;Prevs!H$6,_tipo="Semanal"),
       AND(_mes&gt;AE$2,_tipo="Mensal")
      )), 0,IF(Ajustes!$G40&gt;0,INDEX($AA$4:$AL$323,Ajustes!$G40,S$2),0)+IF(Ajustes!$H40&gt;0,INDEX($AA$4:$AL$323,Ajustes!$H40,S$2),0)+IF(Ajustes!$I40&gt;0,INDEX($AA$4:$AL$323,Ajustes!$I40,S$2),0)+IF(Ajustes!$J40&gt;0,INDEX($AA$4:$AL$323,Ajustes!$J40,S$2),0)+IF(Ajustes!$K40&gt;0,INDEX($AA$4:$AL$323,Ajustes!$K40,S$2),0)+IF(Ajustes!$L40&gt;0,INDEX($AA$4:$AL$323,Ajustes!$L40,S$2),0))+S40</f>
        <v>319</v>
      </c>
      <c r="AF40" s="259">
        <f>IF(AND(NOT(_incrementaisPassadas),
      OR(
       AND(_semanaAtual&gt;Prevs!I$6,_tipo="Semanal"),
       AND(_mes&gt;AF$2,_tipo="Mensal")
      )), 0,IF(Ajustes!$G40&gt;0,INDEX($AA$4:$AL$323,Ajustes!$G40,T$2),0)+IF(Ajustes!$H40&gt;0,INDEX($AA$4:$AL$323,Ajustes!$H40,T$2),0)+IF(Ajustes!$I40&gt;0,INDEX($AA$4:$AL$323,Ajustes!$I40,T$2),0)+IF(Ajustes!$J40&gt;0,INDEX($AA$4:$AL$323,Ajustes!$J40,T$2),0)+IF(Ajustes!$K40&gt;0,INDEX($AA$4:$AL$323,Ajustes!$K40,T$2),0)+IF(Ajustes!$L40&gt;0,INDEX($AA$4:$AL$323,Ajustes!$L40,T$2),0))+T40</f>
        <v>322</v>
      </c>
      <c r="AG40" s="259">
        <f>IF(AND(NOT(_incrementaisPassadas),
      OR(
       AND(_semanaAtual&gt;Prevs!J$6,_tipo="Semanal"),
       AND(_mes&gt;AG$2,_tipo="Mensal")
      )), 0,IF(Ajustes!$G40&gt;0,INDEX($AA$4:$AL$323,Ajustes!$G40,U$2),0)+IF(Ajustes!$H40&gt;0,INDEX($AA$4:$AL$323,Ajustes!$H40,U$2),0)+IF(Ajustes!$I40&gt;0,INDEX($AA$4:$AL$323,Ajustes!$I40,U$2),0)+IF(Ajustes!$J40&gt;0,INDEX($AA$4:$AL$323,Ajustes!$J40,U$2),0)+IF(Ajustes!$K40&gt;0,INDEX($AA$4:$AL$323,Ajustes!$K40,U$2),0)+IF(Ajustes!$L40&gt;0,INDEX($AA$4:$AL$323,Ajustes!$L40,U$2),0))+U40</f>
        <v>252</v>
      </c>
      <c r="AH40" s="259">
        <f>IF(AND(NOT(_incrementaisPassadas),
      OR(
       AND(_semanaAtual&gt;Prevs!K$6,_tipo="Semanal"),
       AND(_mes&gt;AH$2,_tipo="Mensal")
      )), 0,IF(Ajustes!$G40&gt;0,INDEX($AA$4:$AL$323,Ajustes!$G40,V$2),0)+IF(Ajustes!$H40&gt;0,INDEX($AA$4:$AL$323,Ajustes!$H40,V$2),0)+IF(Ajustes!$I40&gt;0,INDEX($AA$4:$AL$323,Ajustes!$I40,V$2),0)+IF(Ajustes!$J40&gt;0,INDEX($AA$4:$AL$323,Ajustes!$J40,V$2),0)+IF(Ajustes!$K40&gt;0,INDEX($AA$4:$AL$323,Ajustes!$K40,V$2),0)+IF(Ajustes!$L40&gt;0,INDEX($AA$4:$AL$323,Ajustes!$L40,V$2),0))+V40</f>
        <v>212</v>
      </c>
      <c r="AI40" s="259">
        <f>IF(AND(NOT(_incrementaisPassadas),
      OR(
       AND(_semanaAtual&gt;Prevs!L$6,_tipo="Semanal"),
       AND(_mes&gt;AI$2,_tipo="Mensal")
      )), 0,IF(Ajustes!$G40&gt;0,INDEX($AA$4:$AL$323,Ajustes!$G40,W$2),0)+IF(Ajustes!$H40&gt;0,INDEX($AA$4:$AL$323,Ajustes!$H40,W$2),0)+IF(Ajustes!$I40&gt;0,INDEX($AA$4:$AL$323,Ajustes!$I40,W$2),0)+IF(Ajustes!$J40&gt;0,INDEX($AA$4:$AL$323,Ajustes!$J40,W$2),0)+IF(Ajustes!$K40&gt;0,INDEX($AA$4:$AL$323,Ajustes!$K40,W$2),0)+IF(Ajustes!$L40&gt;0,INDEX($AA$4:$AL$323,Ajustes!$L40,W$2),0))+W40</f>
        <v>230</v>
      </c>
      <c r="AJ40" s="259">
        <f>IF(AND(NOT(_incrementaisPassadas),
      OR(
       AND(_semanaAtual&gt;Prevs!M$6,_tipo="Semanal"),
       AND(_mes&gt;AJ$2,_tipo="Mensal")
      )), 0,IF(Ajustes!$G40&gt;0,INDEX($AA$4:$AL$323,Ajustes!$G40,X$2),0)+IF(Ajustes!$H40&gt;0,INDEX($AA$4:$AL$323,Ajustes!$H40,X$2),0)+IF(Ajustes!$I40&gt;0,INDEX($AA$4:$AL$323,Ajustes!$I40,X$2),0)+IF(Ajustes!$J40&gt;0,INDEX($AA$4:$AL$323,Ajustes!$J40,X$2),0)+IF(Ajustes!$K40&gt;0,INDEX($AA$4:$AL$323,Ajustes!$K40,X$2),0)+IF(Ajustes!$L40&gt;0,INDEX($AA$4:$AL$323,Ajustes!$L40,X$2),0))+X40</f>
        <v>280</v>
      </c>
      <c r="AK40" s="259">
        <f>IF(AND(NOT(_incrementaisPassadas),
      OR(
       AND(_semanaAtual&gt;Prevs!N$6,_tipo="Semanal"),
       AND(_mes&gt;AK$2,_tipo="Mensal")
      )), 0,IF(Ajustes!$G40&gt;0,INDEX($AA$4:$AL$323,Ajustes!$G40,Y$2),0)+IF(Ajustes!$H40&gt;0,INDEX($AA$4:$AL$323,Ajustes!$H40,Y$2),0)+IF(Ajustes!$I40&gt;0,INDEX($AA$4:$AL$323,Ajustes!$I40,Y$2),0)+IF(Ajustes!$J40&gt;0,INDEX($AA$4:$AL$323,Ajustes!$J40,Y$2),0)+IF(Ajustes!$K40&gt;0,INDEX($AA$4:$AL$323,Ajustes!$K40,Y$2),0)+IF(Ajustes!$L40&gt;0,INDEX($AA$4:$AL$323,Ajustes!$L40,Y$2),0))+Y40</f>
        <v>306</v>
      </c>
      <c r="AL40" s="259">
        <f>IF(AND(NOT(_incrementaisPassadas),
      OR(
       AND(_semanaAtual&gt;Prevs!O$6,_tipo="Semanal"),
       AND(_mes&gt;AL$2,_tipo="Mensal")
      )), 0,IF(Ajustes!$G40&gt;0,INDEX($AA$4:$AL$323,Ajustes!$G40,Z$2),0)+IF(Ajustes!$H40&gt;0,INDEX($AA$4:$AL$323,Ajustes!$H40,Z$2),0)+IF(Ajustes!$I40&gt;0,INDEX($AA$4:$AL$323,Ajustes!$I40,Z$2),0)+IF(Ajustes!$J40&gt;0,INDEX($AA$4:$AL$323,Ajustes!$J40,Z$2),0)+IF(Ajustes!$K40&gt;0,INDEX($AA$4:$AL$323,Ajustes!$K40,Z$2),0)+IF(Ajustes!$L40&gt;0,INDEX($AA$4:$AL$323,Ajustes!$L40,Z$2),0))+Z40</f>
        <v>466</v>
      </c>
      <c r="AM40" s="186">
        <f t="shared" ref="AM40" si="30">ROUND(AM240-0.1*(AM$164-AM$120-AM$304)-AM$120-AM$304,0)</f>
        <v>685</v>
      </c>
      <c r="AN40" s="186">
        <f t="shared" ref="AN40:AX40" si="31">ROUND(AN240-0.1*(AN$164-AN$120-AN$304)-AN$120-AN$304,0)</f>
        <v>722</v>
      </c>
      <c r="AO40" s="186">
        <f t="shared" si="31"/>
        <v>614</v>
      </c>
      <c r="AP40" s="186">
        <f t="shared" si="31"/>
        <v>400</v>
      </c>
      <c r="AQ40" s="186">
        <f t="shared" si="31"/>
        <v>319</v>
      </c>
      <c r="AR40" s="186">
        <f t="shared" si="31"/>
        <v>322</v>
      </c>
      <c r="AS40" s="186">
        <f t="shared" si="31"/>
        <v>251</v>
      </c>
      <c r="AT40" s="186">
        <f t="shared" si="31"/>
        <v>211</v>
      </c>
      <c r="AU40" s="186">
        <f t="shared" si="31"/>
        <v>228</v>
      </c>
      <c r="AV40" s="186">
        <f t="shared" si="31"/>
        <v>278</v>
      </c>
      <c r="AW40" s="186">
        <f t="shared" si="31"/>
        <v>304</v>
      </c>
      <c r="AX40" s="186">
        <f t="shared" si="31"/>
        <v>463</v>
      </c>
      <c r="AY40" s="259"/>
      <c r="BC40" s="228"/>
      <c r="BQ40" s="259" t="e">
        <f t="shared" si="12"/>
        <v>#N/A</v>
      </c>
      <c r="BR40" s="186">
        <f t="shared" ref="BR40:CC43" si="32">ROUND(BR240-0.1*(BR$164-BR$120-BR$121)-BR$120-BR$121,0)</f>
        <v>689</v>
      </c>
      <c r="BS40" s="186">
        <f t="shared" si="32"/>
        <v>726</v>
      </c>
      <c r="BT40" s="186">
        <f t="shared" si="32"/>
        <v>617</v>
      </c>
      <c r="BU40" s="186">
        <f t="shared" si="32"/>
        <v>402</v>
      </c>
      <c r="BV40" s="186">
        <f t="shared" si="32"/>
        <v>319</v>
      </c>
      <c r="BW40" s="186">
        <f t="shared" si="32"/>
        <v>323</v>
      </c>
      <c r="BX40" s="186">
        <f t="shared" si="32"/>
        <v>252</v>
      </c>
      <c r="BY40" s="186">
        <f t="shared" si="32"/>
        <v>212</v>
      </c>
      <c r="BZ40" s="186">
        <f t="shared" si="32"/>
        <v>229</v>
      </c>
      <c r="CA40" s="186">
        <f t="shared" si="32"/>
        <v>280</v>
      </c>
      <c r="CB40" s="186">
        <f t="shared" si="32"/>
        <v>306</v>
      </c>
      <c r="CC40" s="400">
        <f t="shared" si="32"/>
        <v>466</v>
      </c>
      <c r="CD40" s="259"/>
    </row>
    <row r="41" spans="1:82" x14ac:dyDescent="0.25">
      <c r="A41" s="113">
        <v>38</v>
      </c>
      <c r="B41" s="176" t="s">
        <v>552</v>
      </c>
      <c r="C41" s="259">
        <f>IFERROR(INDEX($BD$7:$BO$40,MATCH(Ajustes!$E$4:$E$323,$BC$7:$BC$40,0),$C$2:$N$2),1)</f>
        <v>1</v>
      </c>
      <c r="D41" s="259">
        <f>IFERROR(INDEX($BD$7:$BO$40,MATCH(Ajustes!$E$4:$E$323,$BC$7:$BC$40,0),$C$2:$N$2),1)</f>
        <v>1</v>
      </c>
      <c r="E41" s="259">
        <f>IFERROR(INDEX($BD$7:$BO$40,MATCH(Ajustes!$E$4:$E$323,$BC$7:$BC$40,0),$C$2:$N$2),1)</f>
        <v>1</v>
      </c>
      <c r="F41" s="259">
        <f>IFERROR(INDEX($BD$7:$BO$40,MATCH(Ajustes!$E$4:$E$323,$BC$7:$BC$40,0),$C$2:$N$2),1)</f>
        <v>1</v>
      </c>
      <c r="G41" s="259">
        <f>IFERROR(INDEX($BD$7:$BO$40,MATCH(Ajustes!$E$4:$E$323,$BC$7:$BC$40,0),$C$2:$N$2),1)</f>
        <v>1</v>
      </c>
      <c r="H41" s="259">
        <f>IFERROR(INDEX($BD$7:$BO$40,MATCH(Ajustes!$E$4:$E$323,$BC$7:$BC$40,0),$C$2:$N$2),1)</f>
        <v>1</v>
      </c>
      <c r="I41" s="259">
        <f>IFERROR(INDEX($BD$7:$BO$40,MATCH(Ajustes!$E$4:$E$323,$BC$7:$BC$40,0),$C$2:$N$2),1)</f>
        <v>1</v>
      </c>
      <c r="J41" s="259">
        <f>IFERROR(INDEX($BD$7:$BO$40,MATCH(Ajustes!$E$4:$E$323,$BC$7:$BC$40,0),$C$2:$N$2),1)</f>
        <v>1</v>
      </c>
      <c r="K41" s="259">
        <f>IFERROR(INDEX($BD$7:$BO$40,MATCH(Ajustes!$E$4:$E$323,$BC$7:$BC$40,0),$C$2:$N$2),1)</f>
        <v>1</v>
      </c>
      <c r="L41" s="259">
        <f>IFERROR(INDEX($BD$7:$BO$40,MATCH(Ajustes!$E$4:$E$323,$BC$7:$BC$40,0),$C$2:$N$2),1)</f>
        <v>1</v>
      </c>
      <c r="M41" s="259">
        <f>IFERROR(INDEX($BD$7:$BO$40,MATCH(Ajustes!$E$4:$E$323,$BC$7:$BC$40,0),$C$2:$N$2),1)</f>
        <v>1</v>
      </c>
      <c r="N41" s="259">
        <f>IFERROR(INDEX($BD$7:$BO$40,MATCH(Ajustes!$E$4:$E$323,$BC$7:$BC$40,0),$C$2:$N$2),1)</f>
        <v>1</v>
      </c>
      <c r="O41">
        <f>C41*Ajustes!AM41</f>
        <v>772</v>
      </c>
      <c r="P41">
        <f>D41*Ajustes!AN41</f>
        <v>816</v>
      </c>
      <c r="Q41">
        <f>E41*Ajustes!AO41</f>
        <v>697</v>
      </c>
      <c r="R41">
        <f>F41*Ajustes!AP41</f>
        <v>458</v>
      </c>
      <c r="S41">
        <f>G41*Ajustes!AQ41</f>
        <v>364</v>
      </c>
      <c r="T41">
        <f>H41*Ajustes!AR41</f>
        <v>368</v>
      </c>
      <c r="U41">
        <f>I41*Ajustes!AS41</f>
        <v>287</v>
      </c>
      <c r="V41">
        <f>J41*Ajustes!AT41</f>
        <v>243</v>
      </c>
      <c r="W41">
        <f>K41*Ajustes!AU41</f>
        <v>261</v>
      </c>
      <c r="X41">
        <f>L41*Ajustes!AV41</f>
        <v>314</v>
      </c>
      <c r="Y41">
        <f>M41*Ajustes!AW41</f>
        <v>345</v>
      </c>
      <c r="Z41">
        <f>N41*Ajustes!AX41</f>
        <v>521</v>
      </c>
      <c r="AA41" s="259">
        <f>IF(AND(NOT(_incrementaisPassadas),
      OR(
       AND(_semanaAtual&gt;Prevs!D$6,_tipo="Semanal"),
       AND(_mes&gt;AA$2,_tipo="Mensal")
      )), 0,IF(Ajustes!$G41&gt;0,INDEX($AA$4:$AL$323,Ajustes!$G41,O$2),0)+IF(Ajustes!$H41&gt;0,INDEX($AA$4:$AL$323,Ajustes!$H41,O$2),0)+IF(Ajustes!$I41&gt;0,INDEX($AA$4:$AL$323,Ajustes!$I41,O$2),0)+IF(Ajustes!$J41&gt;0,INDEX($AA$4:$AL$323,Ajustes!$J41,O$2),0)+IF(Ajustes!$K41&gt;0,INDEX($AA$4:$AL$323,Ajustes!$K41,O$2),0)+IF(Ajustes!$L41&gt;0,INDEX($AA$4:$AL$323,Ajustes!$L41,O$2),0))+O41</f>
        <v>772</v>
      </c>
      <c r="AB41" s="259">
        <f>IF(AND(NOT(_incrementaisPassadas),
      OR(
       AND(_semanaAtual&gt;Prevs!E$6,_tipo="Semanal"),
       AND(_mes&gt;AB$2,_tipo="Mensal")
      )), 0,IF(Ajustes!$G41&gt;0,INDEX($AA$4:$AL$323,Ajustes!$G41,P$2),0)+IF(Ajustes!$H41&gt;0,INDEX($AA$4:$AL$323,Ajustes!$H41,P$2),0)+IF(Ajustes!$I41&gt;0,INDEX($AA$4:$AL$323,Ajustes!$I41,P$2),0)+IF(Ajustes!$J41&gt;0,INDEX($AA$4:$AL$323,Ajustes!$J41,P$2),0)+IF(Ajustes!$K41&gt;0,INDEX($AA$4:$AL$323,Ajustes!$K41,P$2),0)+IF(Ajustes!$L41&gt;0,INDEX($AA$4:$AL$323,Ajustes!$L41,P$2),0))+P41</f>
        <v>816</v>
      </c>
      <c r="AC41" s="259">
        <f>IF(AND(NOT(_incrementaisPassadas),
      OR(
       AND(_semanaAtual&gt;Prevs!F$6,_tipo="Semanal"),
       AND(_mes&gt;AC$2,_tipo="Mensal")
      )), 0,IF(Ajustes!$G41&gt;0,INDEX($AA$4:$AL$323,Ajustes!$G41,Q$2),0)+IF(Ajustes!$H41&gt;0,INDEX($AA$4:$AL$323,Ajustes!$H41,Q$2),0)+IF(Ajustes!$I41&gt;0,INDEX($AA$4:$AL$323,Ajustes!$I41,Q$2),0)+IF(Ajustes!$J41&gt;0,INDEX($AA$4:$AL$323,Ajustes!$J41,Q$2),0)+IF(Ajustes!$K41&gt;0,INDEX($AA$4:$AL$323,Ajustes!$K41,Q$2),0)+IF(Ajustes!$L41&gt;0,INDEX($AA$4:$AL$323,Ajustes!$L41,Q$2),0))+Q41</f>
        <v>697</v>
      </c>
      <c r="AD41" s="259">
        <f>IF(AND(NOT(_incrementaisPassadas),
      OR(
       AND(_semanaAtual&gt;Prevs!G$6,_tipo="Semanal"),
       AND(_mes&gt;AD$2,_tipo="Mensal")
      )), 0,IF(Ajustes!$G41&gt;0,INDEX($AA$4:$AL$323,Ajustes!$G41,R$2),0)+IF(Ajustes!$H41&gt;0,INDEX($AA$4:$AL$323,Ajustes!$H41,R$2),0)+IF(Ajustes!$I41&gt;0,INDEX($AA$4:$AL$323,Ajustes!$I41,R$2),0)+IF(Ajustes!$J41&gt;0,INDEX($AA$4:$AL$323,Ajustes!$J41,R$2),0)+IF(Ajustes!$K41&gt;0,INDEX($AA$4:$AL$323,Ajustes!$K41,R$2),0)+IF(Ajustes!$L41&gt;0,INDEX($AA$4:$AL$323,Ajustes!$L41,R$2),0))+R41</f>
        <v>458</v>
      </c>
      <c r="AE41" s="259">
        <f>IF(AND(NOT(_incrementaisPassadas),
      OR(
       AND(_semanaAtual&gt;Prevs!H$6,_tipo="Semanal"),
       AND(_mes&gt;AE$2,_tipo="Mensal")
      )), 0,IF(Ajustes!$G41&gt;0,INDEX($AA$4:$AL$323,Ajustes!$G41,S$2),0)+IF(Ajustes!$H41&gt;0,INDEX($AA$4:$AL$323,Ajustes!$H41,S$2),0)+IF(Ajustes!$I41&gt;0,INDEX($AA$4:$AL$323,Ajustes!$I41,S$2),0)+IF(Ajustes!$J41&gt;0,INDEX($AA$4:$AL$323,Ajustes!$J41,S$2),0)+IF(Ajustes!$K41&gt;0,INDEX($AA$4:$AL$323,Ajustes!$K41,S$2),0)+IF(Ajustes!$L41&gt;0,INDEX($AA$4:$AL$323,Ajustes!$L41,S$2),0))+S41</f>
        <v>364</v>
      </c>
      <c r="AF41" s="259">
        <f>IF(AND(NOT(_incrementaisPassadas),
      OR(
       AND(_semanaAtual&gt;Prevs!I$6,_tipo="Semanal"),
       AND(_mes&gt;AF$2,_tipo="Mensal")
      )), 0,IF(Ajustes!$G41&gt;0,INDEX($AA$4:$AL$323,Ajustes!$G41,T$2),0)+IF(Ajustes!$H41&gt;0,INDEX($AA$4:$AL$323,Ajustes!$H41,T$2),0)+IF(Ajustes!$I41&gt;0,INDEX($AA$4:$AL$323,Ajustes!$I41,T$2),0)+IF(Ajustes!$J41&gt;0,INDEX($AA$4:$AL$323,Ajustes!$J41,T$2),0)+IF(Ajustes!$K41&gt;0,INDEX($AA$4:$AL$323,Ajustes!$K41,T$2),0)+IF(Ajustes!$L41&gt;0,INDEX($AA$4:$AL$323,Ajustes!$L41,T$2),0))+T41</f>
        <v>368</v>
      </c>
      <c r="AG41" s="259">
        <f>IF(AND(NOT(_incrementaisPassadas),
      OR(
       AND(_semanaAtual&gt;Prevs!J$6,_tipo="Semanal"),
       AND(_mes&gt;AG$2,_tipo="Mensal")
      )), 0,IF(Ajustes!$G41&gt;0,INDEX($AA$4:$AL$323,Ajustes!$G41,U$2),0)+IF(Ajustes!$H41&gt;0,INDEX($AA$4:$AL$323,Ajustes!$H41,U$2),0)+IF(Ajustes!$I41&gt;0,INDEX($AA$4:$AL$323,Ajustes!$I41,U$2),0)+IF(Ajustes!$J41&gt;0,INDEX($AA$4:$AL$323,Ajustes!$J41,U$2),0)+IF(Ajustes!$K41&gt;0,INDEX($AA$4:$AL$323,Ajustes!$K41,U$2),0)+IF(Ajustes!$L41&gt;0,INDEX($AA$4:$AL$323,Ajustes!$L41,U$2),0))+U41</f>
        <v>287</v>
      </c>
      <c r="AH41" s="259">
        <f>IF(AND(NOT(_incrementaisPassadas),
      OR(
       AND(_semanaAtual&gt;Prevs!K$6,_tipo="Semanal"),
       AND(_mes&gt;AH$2,_tipo="Mensal")
      )), 0,IF(Ajustes!$G41&gt;0,INDEX($AA$4:$AL$323,Ajustes!$G41,V$2),0)+IF(Ajustes!$H41&gt;0,INDEX($AA$4:$AL$323,Ajustes!$H41,V$2),0)+IF(Ajustes!$I41&gt;0,INDEX($AA$4:$AL$323,Ajustes!$I41,V$2),0)+IF(Ajustes!$J41&gt;0,INDEX($AA$4:$AL$323,Ajustes!$J41,V$2),0)+IF(Ajustes!$K41&gt;0,INDEX($AA$4:$AL$323,Ajustes!$K41,V$2),0)+IF(Ajustes!$L41&gt;0,INDEX($AA$4:$AL$323,Ajustes!$L41,V$2),0))+V41</f>
        <v>243</v>
      </c>
      <c r="AI41" s="259">
        <f>IF(AND(NOT(_incrementaisPassadas),
      OR(
       AND(_semanaAtual&gt;Prevs!L$6,_tipo="Semanal"),
       AND(_mes&gt;AI$2,_tipo="Mensal")
      )), 0,IF(Ajustes!$G41&gt;0,INDEX($AA$4:$AL$323,Ajustes!$G41,W$2),0)+IF(Ajustes!$H41&gt;0,INDEX($AA$4:$AL$323,Ajustes!$H41,W$2),0)+IF(Ajustes!$I41&gt;0,INDEX($AA$4:$AL$323,Ajustes!$I41,W$2),0)+IF(Ajustes!$J41&gt;0,INDEX($AA$4:$AL$323,Ajustes!$J41,W$2),0)+IF(Ajustes!$K41&gt;0,INDEX($AA$4:$AL$323,Ajustes!$K41,W$2),0)+IF(Ajustes!$L41&gt;0,INDEX($AA$4:$AL$323,Ajustes!$L41,W$2),0))+W41</f>
        <v>261</v>
      </c>
      <c r="AJ41" s="259">
        <f>IF(AND(NOT(_incrementaisPassadas),
      OR(
       AND(_semanaAtual&gt;Prevs!M$6,_tipo="Semanal"),
       AND(_mes&gt;AJ$2,_tipo="Mensal")
      )), 0,IF(Ajustes!$G41&gt;0,INDEX($AA$4:$AL$323,Ajustes!$G41,X$2),0)+IF(Ajustes!$H41&gt;0,INDEX($AA$4:$AL$323,Ajustes!$H41,X$2),0)+IF(Ajustes!$I41&gt;0,INDEX($AA$4:$AL$323,Ajustes!$I41,X$2),0)+IF(Ajustes!$J41&gt;0,INDEX($AA$4:$AL$323,Ajustes!$J41,X$2),0)+IF(Ajustes!$K41&gt;0,INDEX($AA$4:$AL$323,Ajustes!$K41,X$2),0)+IF(Ajustes!$L41&gt;0,INDEX($AA$4:$AL$323,Ajustes!$L41,X$2),0))+X41</f>
        <v>314</v>
      </c>
      <c r="AK41" s="259">
        <f>IF(AND(NOT(_incrementaisPassadas),
      OR(
       AND(_semanaAtual&gt;Prevs!N$6,_tipo="Semanal"),
       AND(_mes&gt;AK$2,_tipo="Mensal")
      )), 0,IF(Ajustes!$G41&gt;0,INDEX($AA$4:$AL$323,Ajustes!$G41,Y$2),0)+IF(Ajustes!$H41&gt;0,INDEX($AA$4:$AL$323,Ajustes!$H41,Y$2),0)+IF(Ajustes!$I41&gt;0,INDEX($AA$4:$AL$323,Ajustes!$I41,Y$2),0)+IF(Ajustes!$J41&gt;0,INDEX($AA$4:$AL$323,Ajustes!$J41,Y$2),0)+IF(Ajustes!$K41&gt;0,INDEX($AA$4:$AL$323,Ajustes!$K41,Y$2),0)+IF(Ajustes!$L41&gt;0,INDEX($AA$4:$AL$323,Ajustes!$L41,Y$2),0))+Y41</f>
        <v>345</v>
      </c>
      <c r="AL41" s="259">
        <f>IF(AND(NOT(_incrementaisPassadas),
      OR(
       AND(_semanaAtual&gt;Prevs!O$6,_tipo="Semanal"),
       AND(_mes&gt;AL$2,_tipo="Mensal")
      )), 0,IF(Ajustes!$G41&gt;0,INDEX($AA$4:$AL$323,Ajustes!$G41,Z$2),0)+IF(Ajustes!$H41&gt;0,INDEX($AA$4:$AL$323,Ajustes!$H41,Z$2),0)+IF(Ajustes!$I41&gt;0,INDEX($AA$4:$AL$323,Ajustes!$I41,Z$2),0)+IF(Ajustes!$J41&gt;0,INDEX($AA$4:$AL$323,Ajustes!$J41,Z$2),0)+IF(Ajustes!$K41&gt;0,INDEX($AA$4:$AL$323,Ajustes!$K41,Z$2),0)+IF(Ajustes!$L41&gt;0,INDEX($AA$4:$AL$323,Ajustes!$L41,Z$2),0))+Z41</f>
        <v>521</v>
      </c>
      <c r="AM41" s="186">
        <f t="shared" ref="AM41" si="33">ROUND(AM241-0.1*(AM$164-AM$120-AM$304)-AM$120-AM$304,0)</f>
        <v>768</v>
      </c>
      <c r="AN41" s="186">
        <f t="shared" ref="AN41:AX41" si="34">ROUND(AN241-0.1*(AN$164-AN$120-AN$304)-AN$120-AN$304,0)</f>
        <v>813</v>
      </c>
      <c r="AO41" s="186">
        <f t="shared" si="34"/>
        <v>694</v>
      </c>
      <c r="AP41" s="186">
        <f t="shared" si="34"/>
        <v>456</v>
      </c>
      <c r="AQ41" s="186">
        <f t="shared" si="34"/>
        <v>364</v>
      </c>
      <c r="AR41" s="186">
        <f t="shared" si="34"/>
        <v>368</v>
      </c>
      <c r="AS41" s="186">
        <f t="shared" si="34"/>
        <v>285</v>
      </c>
      <c r="AT41" s="186">
        <f t="shared" si="34"/>
        <v>241</v>
      </c>
      <c r="AU41" s="186">
        <f t="shared" si="34"/>
        <v>260</v>
      </c>
      <c r="AV41" s="186">
        <f t="shared" si="34"/>
        <v>312</v>
      </c>
      <c r="AW41" s="186">
        <f t="shared" si="34"/>
        <v>343</v>
      </c>
      <c r="AX41" s="186">
        <f t="shared" si="34"/>
        <v>518</v>
      </c>
      <c r="AY41" s="259"/>
      <c r="BQ41" s="259" t="e">
        <f t="shared" si="12"/>
        <v>#N/A</v>
      </c>
      <c r="BR41" s="394">
        <f t="shared" si="32"/>
        <v>771</v>
      </c>
      <c r="BS41" s="394">
        <f t="shared" si="32"/>
        <v>816</v>
      </c>
      <c r="BT41" s="394">
        <f t="shared" si="32"/>
        <v>696</v>
      </c>
      <c r="BU41" s="394">
        <f t="shared" si="32"/>
        <v>457</v>
      </c>
      <c r="BV41" s="394">
        <f t="shared" si="32"/>
        <v>363</v>
      </c>
      <c r="BW41" s="394">
        <f t="shared" si="32"/>
        <v>368</v>
      </c>
      <c r="BX41" s="394">
        <f t="shared" si="32"/>
        <v>286</v>
      </c>
      <c r="BY41" s="394">
        <f t="shared" si="32"/>
        <v>242</v>
      </c>
      <c r="BZ41" s="394">
        <f t="shared" si="32"/>
        <v>260</v>
      </c>
      <c r="CA41" s="394">
        <f t="shared" si="32"/>
        <v>314</v>
      </c>
      <c r="CB41" s="394">
        <f t="shared" si="32"/>
        <v>344</v>
      </c>
      <c r="CC41" s="400">
        <f t="shared" si="32"/>
        <v>520</v>
      </c>
      <c r="CD41" s="259"/>
    </row>
    <row r="42" spans="1:82" x14ac:dyDescent="0.25">
      <c r="A42" s="113">
        <v>39</v>
      </c>
      <c r="B42" s="176" t="s">
        <v>553</v>
      </c>
      <c r="C42" s="259">
        <f>IFERROR(INDEX($BD$7:$BO$40,MATCH(Ajustes!$E$4:$E$323,$BC$7:$BC$40,0),$C$2:$N$2),1)</f>
        <v>1</v>
      </c>
      <c r="D42" s="259">
        <f>IFERROR(INDEX($BD$7:$BO$40,MATCH(Ajustes!$E$4:$E$323,$BC$7:$BC$40,0),$C$2:$N$2),1)</f>
        <v>1</v>
      </c>
      <c r="E42" s="259">
        <f>IFERROR(INDEX($BD$7:$BO$40,MATCH(Ajustes!$E$4:$E$323,$BC$7:$BC$40,0),$C$2:$N$2),1)</f>
        <v>1</v>
      </c>
      <c r="F42" s="259">
        <f>IFERROR(INDEX($BD$7:$BO$40,MATCH(Ajustes!$E$4:$E$323,$BC$7:$BC$40,0),$C$2:$N$2),1)</f>
        <v>1</v>
      </c>
      <c r="G42" s="259">
        <f>IFERROR(INDEX($BD$7:$BO$40,MATCH(Ajustes!$E$4:$E$323,$BC$7:$BC$40,0),$C$2:$N$2),1)</f>
        <v>1</v>
      </c>
      <c r="H42" s="259">
        <f>IFERROR(INDEX($BD$7:$BO$40,MATCH(Ajustes!$E$4:$E$323,$BC$7:$BC$40,0),$C$2:$N$2),1)</f>
        <v>1</v>
      </c>
      <c r="I42" s="259">
        <f>IFERROR(INDEX($BD$7:$BO$40,MATCH(Ajustes!$E$4:$E$323,$BC$7:$BC$40,0),$C$2:$N$2),1)</f>
        <v>1</v>
      </c>
      <c r="J42" s="259">
        <f>IFERROR(INDEX($BD$7:$BO$40,MATCH(Ajustes!$E$4:$E$323,$BC$7:$BC$40,0),$C$2:$N$2),1)</f>
        <v>1</v>
      </c>
      <c r="K42" s="259">
        <f>IFERROR(INDEX($BD$7:$BO$40,MATCH(Ajustes!$E$4:$E$323,$BC$7:$BC$40,0),$C$2:$N$2),1)</f>
        <v>1</v>
      </c>
      <c r="L42" s="259">
        <f>IFERROR(INDEX($BD$7:$BO$40,MATCH(Ajustes!$E$4:$E$323,$BC$7:$BC$40,0),$C$2:$N$2),1)</f>
        <v>1</v>
      </c>
      <c r="M42" s="259">
        <f>IFERROR(INDEX($BD$7:$BO$40,MATCH(Ajustes!$E$4:$E$323,$BC$7:$BC$40,0),$C$2:$N$2),1)</f>
        <v>1</v>
      </c>
      <c r="N42" s="259">
        <f>IFERROR(INDEX($BD$7:$BO$40,MATCH(Ajustes!$E$4:$E$323,$BC$7:$BC$40,0),$C$2:$N$2),1)</f>
        <v>1</v>
      </c>
      <c r="O42">
        <f>C42*Ajustes!AM42</f>
        <v>919</v>
      </c>
      <c r="P42">
        <f>D42*Ajustes!AN42</f>
        <v>968</v>
      </c>
      <c r="Q42">
        <f>E42*Ajustes!AO42</f>
        <v>834</v>
      </c>
      <c r="R42">
        <f>F42*Ajustes!AP42</f>
        <v>565</v>
      </c>
      <c r="S42">
        <f>G42*Ajustes!AQ42</f>
        <v>452</v>
      </c>
      <c r="T42">
        <f>H42*Ajustes!AR42</f>
        <v>453</v>
      </c>
      <c r="U42">
        <f>I42*Ajustes!AS42</f>
        <v>361</v>
      </c>
      <c r="V42">
        <f>J42*Ajustes!AT42</f>
        <v>308</v>
      </c>
      <c r="W42">
        <f>K42*Ajustes!AU42</f>
        <v>328</v>
      </c>
      <c r="X42">
        <f>L42*Ajustes!AV42</f>
        <v>386</v>
      </c>
      <c r="Y42">
        <f>M42*Ajustes!AW42</f>
        <v>422</v>
      </c>
      <c r="Z42">
        <f>N42*Ajustes!AX42</f>
        <v>630</v>
      </c>
      <c r="AA42" s="259">
        <f>IF(AND(NOT(_incrementaisPassadas),
      OR(
       AND(_semanaAtual&gt;Prevs!D$6,_tipo="Semanal"),
       AND(_mes&gt;AA$2,_tipo="Mensal")
      )), 0,IF(Ajustes!$G42&gt;0,INDEX($AA$4:$AL$323,Ajustes!$G42,O$2),0)+IF(Ajustes!$H42&gt;0,INDEX($AA$4:$AL$323,Ajustes!$H42,O$2),0)+IF(Ajustes!$I42&gt;0,INDEX($AA$4:$AL$323,Ajustes!$I42,O$2),0)+IF(Ajustes!$J42&gt;0,INDEX($AA$4:$AL$323,Ajustes!$J42,O$2),0)+IF(Ajustes!$K42&gt;0,INDEX($AA$4:$AL$323,Ajustes!$K42,O$2),0)+IF(Ajustes!$L42&gt;0,INDEX($AA$4:$AL$323,Ajustes!$L42,O$2),0))+O42</f>
        <v>919</v>
      </c>
      <c r="AB42" s="259">
        <f>IF(AND(NOT(_incrementaisPassadas),
      OR(
       AND(_semanaAtual&gt;Prevs!E$6,_tipo="Semanal"),
       AND(_mes&gt;AB$2,_tipo="Mensal")
      )), 0,IF(Ajustes!$G42&gt;0,INDEX($AA$4:$AL$323,Ajustes!$G42,P$2),0)+IF(Ajustes!$H42&gt;0,INDEX($AA$4:$AL$323,Ajustes!$H42,P$2),0)+IF(Ajustes!$I42&gt;0,INDEX($AA$4:$AL$323,Ajustes!$I42,P$2),0)+IF(Ajustes!$J42&gt;0,INDEX($AA$4:$AL$323,Ajustes!$J42,P$2),0)+IF(Ajustes!$K42&gt;0,INDEX($AA$4:$AL$323,Ajustes!$K42,P$2),0)+IF(Ajustes!$L42&gt;0,INDEX($AA$4:$AL$323,Ajustes!$L42,P$2),0))+P42</f>
        <v>968</v>
      </c>
      <c r="AC42" s="259">
        <f>IF(AND(NOT(_incrementaisPassadas),
      OR(
       AND(_semanaAtual&gt;Prevs!F$6,_tipo="Semanal"),
       AND(_mes&gt;AC$2,_tipo="Mensal")
      )), 0,IF(Ajustes!$G42&gt;0,INDEX($AA$4:$AL$323,Ajustes!$G42,Q$2),0)+IF(Ajustes!$H42&gt;0,INDEX($AA$4:$AL$323,Ajustes!$H42,Q$2),0)+IF(Ajustes!$I42&gt;0,INDEX($AA$4:$AL$323,Ajustes!$I42,Q$2),0)+IF(Ajustes!$J42&gt;0,INDEX($AA$4:$AL$323,Ajustes!$J42,Q$2),0)+IF(Ajustes!$K42&gt;0,INDEX($AA$4:$AL$323,Ajustes!$K42,Q$2),0)+IF(Ajustes!$L42&gt;0,INDEX($AA$4:$AL$323,Ajustes!$L42,Q$2),0))+Q42</f>
        <v>834</v>
      </c>
      <c r="AD42" s="259">
        <f>IF(AND(NOT(_incrementaisPassadas),
      OR(
       AND(_semanaAtual&gt;Prevs!G$6,_tipo="Semanal"),
       AND(_mes&gt;AD$2,_tipo="Mensal")
      )), 0,IF(Ajustes!$G42&gt;0,INDEX($AA$4:$AL$323,Ajustes!$G42,R$2),0)+IF(Ajustes!$H42&gt;0,INDEX($AA$4:$AL$323,Ajustes!$H42,R$2),0)+IF(Ajustes!$I42&gt;0,INDEX($AA$4:$AL$323,Ajustes!$I42,R$2),0)+IF(Ajustes!$J42&gt;0,INDEX($AA$4:$AL$323,Ajustes!$J42,R$2),0)+IF(Ajustes!$K42&gt;0,INDEX($AA$4:$AL$323,Ajustes!$K42,R$2),0)+IF(Ajustes!$L42&gt;0,INDEX($AA$4:$AL$323,Ajustes!$L42,R$2),0))+R42</f>
        <v>565</v>
      </c>
      <c r="AE42" s="259">
        <f>IF(AND(NOT(_incrementaisPassadas),
      OR(
       AND(_semanaAtual&gt;Prevs!H$6,_tipo="Semanal"),
       AND(_mes&gt;AE$2,_tipo="Mensal")
      )), 0,IF(Ajustes!$G42&gt;0,INDEX($AA$4:$AL$323,Ajustes!$G42,S$2),0)+IF(Ajustes!$H42&gt;0,INDEX($AA$4:$AL$323,Ajustes!$H42,S$2),0)+IF(Ajustes!$I42&gt;0,INDEX($AA$4:$AL$323,Ajustes!$I42,S$2),0)+IF(Ajustes!$J42&gt;0,INDEX($AA$4:$AL$323,Ajustes!$J42,S$2),0)+IF(Ajustes!$K42&gt;0,INDEX($AA$4:$AL$323,Ajustes!$K42,S$2),0)+IF(Ajustes!$L42&gt;0,INDEX($AA$4:$AL$323,Ajustes!$L42,S$2),0))+S42</f>
        <v>452</v>
      </c>
      <c r="AF42" s="259">
        <f>IF(AND(NOT(_incrementaisPassadas),
      OR(
       AND(_semanaAtual&gt;Prevs!I$6,_tipo="Semanal"),
       AND(_mes&gt;AF$2,_tipo="Mensal")
      )), 0,IF(Ajustes!$G42&gt;0,INDEX($AA$4:$AL$323,Ajustes!$G42,T$2),0)+IF(Ajustes!$H42&gt;0,INDEX($AA$4:$AL$323,Ajustes!$H42,T$2),0)+IF(Ajustes!$I42&gt;0,INDEX($AA$4:$AL$323,Ajustes!$I42,T$2),0)+IF(Ajustes!$J42&gt;0,INDEX($AA$4:$AL$323,Ajustes!$J42,T$2),0)+IF(Ajustes!$K42&gt;0,INDEX($AA$4:$AL$323,Ajustes!$K42,T$2),0)+IF(Ajustes!$L42&gt;0,INDEX($AA$4:$AL$323,Ajustes!$L42,T$2),0))+T42</f>
        <v>453</v>
      </c>
      <c r="AG42" s="259">
        <f>IF(AND(NOT(_incrementaisPassadas),
      OR(
       AND(_semanaAtual&gt;Prevs!J$6,_tipo="Semanal"),
       AND(_mes&gt;AG$2,_tipo="Mensal")
      )), 0,IF(Ajustes!$G42&gt;0,INDEX($AA$4:$AL$323,Ajustes!$G42,U$2),0)+IF(Ajustes!$H42&gt;0,INDEX($AA$4:$AL$323,Ajustes!$H42,U$2),0)+IF(Ajustes!$I42&gt;0,INDEX($AA$4:$AL$323,Ajustes!$I42,U$2),0)+IF(Ajustes!$J42&gt;0,INDEX($AA$4:$AL$323,Ajustes!$J42,U$2),0)+IF(Ajustes!$K42&gt;0,INDEX($AA$4:$AL$323,Ajustes!$K42,U$2),0)+IF(Ajustes!$L42&gt;0,INDEX($AA$4:$AL$323,Ajustes!$L42,U$2),0))+U42</f>
        <v>361</v>
      </c>
      <c r="AH42" s="259">
        <f>IF(AND(NOT(_incrementaisPassadas),
      OR(
       AND(_semanaAtual&gt;Prevs!K$6,_tipo="Semanal"),
       AND(_mes&gt;AH$2,_tipo="Mensal")
      )), 0,IF(Ajustes!$G42&gt;0,INDEX($AA$4:$AL$323,Ajustes!$G42,V$2),0)+IF(Ajustes!$H42&gt;0,INDEX($AA$4:$AL$323,Ajustes!$H42,V$2),0)+IF(Ajustes!$I42&gt;0,INDEX($AA$4:$AL$323,Ajustes!$I42,V$2),0)+IF(Ajustes!$J42&gt;0,INDEX($AA$4:$AL$323,Ajustes!$J42,V$2),0)+IF(Ajustes!$K42&gt;0,INDEX($AA$4:$AL$323,Ajustes!$K42,V$2),0)+IF(Ajustes!$L42&gt;0,INDEX($AA$4:$AL$323,Ajustes!$L42,V$2),0))+V42</f>
        <v>308</v>
      </c>
      <c r="AI42" s="259">
        <f>IF(AND(NOT(_incrementaisPassadas),
      OR(
       AND(_semanaAtual&gt;Prevs!L$6,_tipo="Semanal"),
       AND(_mes&gt;AI$2,_tipo="Mensal")
      )), 0,IF(Ajustes!$G42&gt;0,INDEX($AA$4:$AL$323,Ajustes!$G42,W$2),0)+IF(Ajustes!$H42&gt;0,INDEX($AA$4:$AL$323,Ajustes!$H42,W$2),0)+IF(Ajustes!$I42&gt;0,INDEX($AA$4:$AL$323,Ajustes!$I42,W$2),0)+IF(Ajustes!$J42&gt;0,INDEX($AA$4:$AL$323,Ajustes!$J42,W$2),0)+IF(Ajustes!$K42&gt;0,INDEX($AA$4:$AL$323,Ajustes!$K42,W$2),0)+IF(Ajustes!$L42&gt;0,INDEX($AA$4:$AL$323,Ajustes!$L42,W$2),0))+W42</f>
        <v>328</v>
      </c>
      <c r="AJ42" s="259">
        <f>IF(AND(NOT(_incrementaisPassadas),
      OR(
       AND(_semanaAtual&gt;Prevs!M$6,_tipo="Semanal"),
       AND(_mes&gt;AJ$2,_tipo="Mensal")
      )), 0,IF(Ajustes!$G42&gt;0,INDEX($AA$4:$AL$323,Ajustes!$G42,X$2),0)+IF(Ajustes!$H42&gt;0,INDEX($AA$4:$AL$323,Ajustes!$H42,X$2),0)+IF(Ajustes!$I42&gt;0,INDEX($AA$4:$AL$323,Ajustes!$I42,X$2),0)+IF(Ajustes!$J42&gt;0,INDEX($AA$4:$AL$323,Ajustes!$J42,X$2),0)+IF(Ajustes!$K42&gt;0,INDEX($AA$4:$AL$323,Ajustes!$K42,X$2),0)+IF(Ajustes!$L42&gt;0,INDEX($AA$4:$AL$323,Ajustes!$L42,X$2),0))+X42</f>
        <v>386</v>
      </c>
      <c r="AK42" s="259">
        <f>IF(AND(NOT(_incrementaisPassadas),
      OR(
       AND(_semanaAtual&gt;Prevs!N$6,_tipo="Semanal"),
       AND(_mes&gt;AK$2,_tipo="Mensal")
      )), 0,IF(Ajustes!$G42&gt;0,INDEX($AA$4:$AL$323,Ajustes!$G42,Y$2),0)+IF(Ajustes!$H42&gt;0,INDEX($AA$4:$AL$323,Ajustes!$H42,Y$2),0)+IF(Ajustes!$I42&gt;0,INDEX($AA$4:$AL$323,Ajustes!$I42,Y$2),0)+IF(Ajustes!$J42&gt;0,INDEX($AA$4:$AL$323,Ajustes!$J42,Y$2),0)+IF(Ajustes!$K42&gt;0,INDEX($AA$4:$AL$323,Ajustes!$K42,Y$2),0)+IF(Ajustes!$L42&gt;0,INDEX($AA$4:$AL$323,Ajustes!$L42,Y$2),0))+Y42</f>
        <v>422</v>
      </c>
      <c r="AL42" s="259">
        <f>IF(AND(NOT(_incrementaisPassadas),
      OR(
       AND(_semanaAtual&gt;Prevs!O$6,_tipo="Semanal"),
       AND(_mes&gt;AL$2,_tipo="Mensal")
      )), 0,IF(Ajustes!$G42&gt;0,INDEX($AA$4:$AL$323,Ajustes!$G42,Z$2),0)+IF(Ajustes!$H42&gt;0,INDEX($AA$4:$AL$323,Ajustes!$H42,Z$2),0)+IF(Ajustes!$I42&gt;0,INDEX($AA$4:$AL$323,Ajustes!$I42,Z$2),0)+IF(Ajustes!$J42&gt;0,INDEX($AA$4:$AL$323,Ajustes!$J42,Z$2),0)+IF(Ajustes!$K42&gt;0,INDEX($AA$4:$AL$323,Ajustes!$K42,Z$2),0)+IF(Ajustes!$L42&gt;0,INDEX($AA$4:$AL$323,Ajustes!$L42,Z$2),0))+Z42</f>
        <v>630</v>
      </c>
      <c r="AM42" s="186">
        <f t="shared" ref="AM42" si="35">ROUND(AM242-0.1*(AM$164-AM$120-AM$304)-AM$120-AM$304,0)</f>
        <v>915</v>
      </c>
      <c r="AN42" s="186">
        <f t="shared" ref="AN42:AX42" si="36">ROUND(AN242-0.1*(AN$164-AN$120-AN$304)-AN$120-AN$304,0)</f>
        <v>965</v>
      </c>
      <c r="AO42" s="186">
        <f t="shared" si="36"/>
        <v>830</v>
      </c>
      <c r="AP42" s="186">
        <f t="shared" si="36"/>
        <v>564</v>
      </c>
      <c r="AQ42" s="186">
        <f t="shared" si="36"/>
        <v>452</v>
      </c>
      <c r="AR42" s="186">
        <f t="shared" si="36"/>
        <v>453</v>
      </c>
      <c r="AS42" s="186">
        <f t="shared" si="36"/>
        <v>359</v>
      </c>
      <c r="AT42" s="186">
        <f t="shared" si="36"/>
        <v>307</v>
      </c>
      <c r="AU42" s="186">
        <f t="shared" si="36"/>
        <v>326</v>
      </c>
      <c r="AV42" s="186">
        <f t="shared" si="36"/>
        <v>384</v>
      </c>
      <c r="AW42" s="186">
        <f t="shared" si="36"/>
        <v>420</v>
      </c>
      <c r="AX42" s="186">
        <f t="shared" si="36"/>
        <v>627</v>
      </c>
      <c r="AY42" s="259"/>
      <c r="BQ42" s="259" t="e">
        <f t="shared" si="12"/>
        <v>#N/A</v>
      </c>
      <c r="BR42" s="394">
        <f t="shared" si="32"/>
        <v>915</v>
      </c>
      <c r="BS42" s="394">
        <f t="shared" si="32"/>
        <v>966</v>
      </c>
      <c r="BT42" s="394">
        <f t="shared" si="32"/>
        <v>830</v>
      </c>
      <c r="BU42" s="394">
        <f t="shared" si="32"/>
        <v>563</v>
      </c>
      <c r="BV42" s="394">
        <f t="shared" si="32"/>
        <v>450</v>
      </c>
      <c r="BW42" s="394">
        <f t="shared" si="32"/>
        <v>451</v>
      </c>
      <c r="BX42" s="394">
        <f t="shared" si="32"/>
        <v>359</v>
      </c>
      <c r="BY42" s="394">
        <f t="shared" si="32"/>
        <v>306</v>
      </c>
      <c r="BZ42" s="394">
        <f t="shared" si="32"/>
        <v>325</v>
      </c>
      <c r="CA42" s="394">
        <f t="shared" si="32"/>
        <v>384</v>
      </c>
      <c r="CB42" s="394">
        <f t="shared" si="32"/>
        <v>420</v>
      </c>
      <c r="CC42" s="400">
        <f t="shared" si="32"/>
        <v>629</v>
      </c>
      <c r="CD42" s="259"/>
    </row>
    <row r="43" spans="1:82" x14ac:dyDescent="0.25">
      <c r="A43" s="113">
        <v>40</v>
      </c>
      <c r="B43" s="176" t="s">
        <v>554</v>
      </c>
      <c r="C43" s="259">
        <f>IFERROR(INDEX($BD$7:$BO$40,MATCH(Ajustes!$E$4:$E$323,$BC$7:$BC$40,0),$C$2:$N$2),1)</f>
        <v>1</v>
      </c>
      <c r="D43" s="259">
        <f>IFERROR(INDEX($BD$7:$BO$40,MATCH(Ajustes!$E$4:$E$323,$BC$7:$BC$40,0),$C$2:$N$2),1)</f>
        <v>1</v>
      </c>
      <c r="E43" s="259">
        <f>IFERROR(INDEX($BD$7:$BO$40,MATCH(Ajustes!$E$4:$E$323,$BC$7:$BC$40,0),$C$2:$N$2),1)</f>
        <v>1</v>
      </c>
      <c r="F43" s="259">
        <f>IFERROR(INDEX($BD$7:$BO$40,MATCH(Ajustes!$E$4:$E$323,$BC$7:$BC$40,0),$C$2:$N$2),1)</f>
        <v>1</v>
      </c>
      <c r="G43" s="259">
        <f>IFERROR(INDEX($BD$7:$BO$40,MATCH(Ajustes!$E$4:$E$323,$BC$7:$BC$40,0),$C$2:$N$2),1)</f>
        <v>1</v>
      </c>
      <c r="H43" s="259">
        <f>IFERROR(INDEX($BD$7:$BO$40,MATCH(Ajustes!$E$4:$E$323,$BC$7:$BC$40,0),$C$2:$N$2),1)</f>
        <v>1</v>
      </c>
      <c r="I43" s="259">
        <f>IFERROR(INDEX($BD$7:$BO$40,MATCH(Ajustes!$E$4:$E$323,$BC$7:$BC$40,0),$C$2:$N$2),1)</f>
        <v>1</v>
      </c>
      <c r="J43" s="259">
        <f>IFERROR(INDEX($BD$7:$BO$40,MATCH(Ajustes!$E$4:$E$323,$BC$7:$BC$40,0),$C$2:$N$2),1)</f>
        <v>1</v>
      </c>
      <c r="K43" s="259">
        <f>IFERROR(INDEX($BD$7:$BO$40,MATCH(Ajustes!$E$4:$E$323,$BC$7:$BC$40,0),$C$2:$N$2),1)</f>
        <v>1</v>
      </c>
      <c r="L43" s="259">
        <f>IFERROR(INDEX($BD$7:$BO$40,MATCH(Ajustes!$E$4:$E$323,$BC$7:$BC$40,0),$C$2:$N$2),1)</f>
        <v>1</v>
      </c>
      <c r="M43" s="259">
        <f>IFERROR(INDEX($BD$7:$BO$40,MATCH(Ajustes!$E$4:$E$323,$BC$7:$BC$40,0),$C$2:$N$2),1)</f>
        <v>1</v>
      </c>
      <c r="N43" s="259">
        <f>IFERROR(INDEX($BD$7:$BO$40,MATCH(Ajustes!$E$4:$E$323,$BC$7:$BC$40,0),$C$2:$N$2),1)</f>
        <v>1</v>
      </c>
      <c r="O43">
        <f>C43*Ajustes!AM43</f>
        <v>1111</v>
      </c>
      <c r="P43">
        <f>D43*Ajustes!AN43</f>
        <v>1173</v>
      </c>
      <c r="Q43">
        <f>E43*Ajustes!AO43</f>
        <v>1020</v>
      </c>
      <c r="R43">
        <f>F43*Ajustes!AP43</f>
        <v>688</v>
      </c>
      <c r="S43">
        <f>G43*Ajustes!AQ43</f>
        <v>551</v>
      </c>
      <c r="T43">
        <f>H43*Ajustes!AR43</f>
        <v>549</v>
      </c>
      <c r="U43">
        <f>I43*Ajustes!AS43</f>
        <v>443</v>
      </c>
      <c r="V43">
        <f>J43*Ajustes!AT43</f>
        <v>382</v>
      </c>
      <c r="W43">
        <f>K43*Ajustes!AU43</f>
        <v>405</v>
      </c>
      <c r="X43">
        <f>L43*Ajustes!AV43</f>
        <v>470</v>
      </c>
      <c r="Y43">
        <f>M43*Ajustes!AW43</f>
        <v>509</v>
      </c>
      <c r="Z43">
        <f>N43*Ajustes!AX43</f>
        <v>760</v>
      </c>
      <c r="AA43" s="259">
        <f>IF(AND(NOT(_incrementaisPassadas),
      OR(
       AND(_semanaAtual&gt;Prevs!D$6,_tipo="Semanal"),
       AND(_mes&gt;AA$2,_tipo="Mensal")
      )), 0,IF(Ajustes!$G43&gt;0,INDEX($AA$4:$AL$323,Ajustes!$G43,O$2),0)+IF(Ajustes!$H43&gt;0,INDEX($AA$4:$AL$323,Ajustes!$H43,O$2),0)+IF(Ajustes!$I43&gt;0,INDEX($AA$4:$AL$323,Ajustes!$I43,O$2),0)+IF(Ajustes!$J43&gt;0,INDEX($AA$4:$AL$323,Ajustes!$J43,O$2),0)+IF(Ajustes!$K43&gt;0,INDEX($AA$4:$AL$323,Ajustes!$K43,O$2),0)+IF(Ajustes!$L43&gt;0,INDEX($AA$4:$AL$323,Ajustes!$L43,O$2),0))+O43</f>
        <v>1111</v>
      </c>
      <c r="AB43" s="259">
        <f>IF(AND(NOT(_incrementaisPassadas),
      OR(
       AND(_semanaAtual&gt;Prevs!E$6,_tipo="Semanal"),
       AND(_mes&gt;AB$2,_tipo="Mensal")
      )), 0,IF(Ajustes!$G43&gt;0,INDEX($AA$4:$AL$323,Ajustes!$G43,P$2),0)+IF(Ajustes!$H43&gt;0,INDEX($AA$4:$AL$323,Ajustes!$H43,P$2),0)+IF(Ajustes!$I43&gt;0,INDEX($AA$4:$AL$323,Ajustes!$I43,P$2),0)+IF(Ajustes!$J43&gt;0,INDEX($AA$4:$AL$323,Ajustes!$J43,P$2),0)+IF(Ajustes!$K43&gt;0,INDEX($AA$4:$AL$323,Ajustes!$K43,P$2),0)+IF(Ajustes!$L43&gt;0,INDEX($AA$4:$AL$323,Ajustes!$L43,P$2),0))+P43</f>
        <v>1173</v>
      </c>
      <c r="AC43" s="259">
        <f>IF(AND(NOT(_incrementaisPassadas),
      OR(
       AND(_semanaAtual&gt;Prevs!F$6,_tipo="Semanal"),
       AND(_mes&gt;AC$2,_tipo="Mensal")
      )), 0,IF(Ajustes!$G43&gt;0,INDEX($AA$4:$AL$323,Ajustes!$G43,Q$2),0)+IF(Ajustes!$H43&gt;0,INDEX($AA$4:$AL$323,Ajustes!$H43,Q$2),0)+IF(Ajustes!$I43&gt;0,INDEX($AA$4:$AL$323,Ajustes!$I43,Q$2),0)+IF(Ajustes!$J43&gt;0,INDEX($AA$4:$AL$323,Ajustes!$J43,Q$2),0)+IF(Ajustes!$K43&gt;0,INDEX($AA$4:$AL$323,Ajustes!$K43,Q$2),0)+IF(Ajustes!$L43&gt;0,INDEX($AA$4:$AL$323,Ajustes!$L43,Q$2),0))+Q43</f>
        <v>1020</v>
      </c>
      <c r="AD43" s="259">
        <f>IF(AND(NOT(_incrementaisPassadas),
      OR(
       AND(_semanaAtual&gt;Prevs!G$6,_tipo="Semanal"),
       AND(_mes&gt;AD$2,_tipo="Mensal")
      )), 0,IF(Ajustes!$G43&gt;0,INDEX($AA$4:$AL$323,Ajustes!$G43,R$2),0)+IF(Ajustes!$H43&gt;0,INDEX($AA$4:$AL$323,Ajustes!$H43,R$2),0)+IF(Ajustes!$I43&gt;0,INDEX($AA$4:$AL$323,Ajustes!$I43,R$2),0)+IF(Ajustes!$J43&gt;0,INDEX($AA$4:$AL$323,Ajustes!$J43,R$2),0)+IF(Ajustes!$K43&gt;0,INDEX($AA$4:$AL$323,Ajustes!$K43,R$2),0)+IF(Ajustes!$L43&gt;0,INDEX($AA$4:$AL$323,Ajustes!$L43,R$2),0))+R43</f>
        <v>688</v>
      </c>
      <c r="AE43" s="259">
        <f>IF(AND(NOT(_incrementaisPassadas),
      OR(
       AND(_semanaAtual&gt;Prevs!H$6,_tipo="Semanal"),
       AND(_mes&gt;AE$2,_tipo="Mensal")
      )), 0,IF(Ajustes!$G43&gt;0,INDEX($AA$4:$AL$323,Ajustes!$G43,S$2),0)+IF(Ajustes!$H43&gt;0,INDEX($AA$4:$AL$323,Ajustes!$H43,S$2),0)+IF(Ajustes!$I43&gt;0,INDEX($AA$4:$AL$323,Ajustes!$I43,S$2),0)+IF(Ajustes!$J43&gt;0,INDEX($AA$4:$AL$323,Ajustes!$J43,S$2),0)+IF(Ajustes!$K43&gt;0,INDEX($AA$4:$AL$323,Ajustes!$K43,S$2),0)+IF(Ajustes!$L43&gt;0,INDEX($AA$4:$AL$323,Ajustes!$L43,S$2),0))+S43</f>
        <v>551</v>
      </c>
      <c r="AF43" s="259">
        <f>IF(AND(NOT(_incrementaisPassadas),
      OR(
       AND(_semanaAtual&gt;Prevs!I$6,_tipo="Semanal"),
       AND(_mes&gt;AF$2,_tipo="Mensal")
      )), 0,IF(Ajustes!$G43&gt;0,INDEX($AA$4:$AL$323,Ajustes!$G43,T$2),0)+IF(Ajustes!$H43&gt;0,INDEX($AA$4:$AL$323,Ajustes!$H43,T$2),0)+IF(Ajustes!$I43&gt;0,INDEX($AA$4:$AL$323,Ajustes!$I43,T$2),0)+IF(Ajustes!$J43&gt;0,INDEX($AA$4:$AL$323,Ajustes!$J43,T$2),0)+IF(Ajustes!$K43&gt;0,INDEX($AA$4:$AL$323,Ajustes!$K43,T$2),0)+IF(Ajustes!$L43&gt;0,INDEX($AA$4:$AL$323,Ajustes!$L43,T$2),0))+T43</f>
        <v>549</v>
      </c>
      <c r="AG43" s="259">
        <f>IF(AND(NOT(_incrementaisPassadas),
      OR(
       AND(_semanaAtual&gt;Prevs!J$6,_tipo="Semanal"),
       AND(_mes&gt;AG$2,_tipo="Mensal")
      )), 0,IF(Ajustes!$G43&gt;0,INDEX($AA$4:$AL$323,Ajustes!$G43,U$2),0)+IF(Ajustes!$H43&gt;0,INDEX($AA$4:$AL$323,Ajustes!$H43,U$2),0)+IF(Ajustes!$I43&gt;0,INDEX($AA$4:$AL$323,Ajustes!$I43,U$2),0)+IF(Ajustes!$J43&gt;0,INDEX($AA$4:$AL$323,Ajustes!$J43,U$2),0)+IF(Ajustes!$K43&gt;0,INDEX($AA$4:$AL$323,Ajustes!$K43,U$2),0)+IF(Ajustes!$L43&gt;0,INDEX($AA$4:$AL$323,Ajustes!$L43,U$2),0))+U43</f>
        <v>443</v>
      </c>
      <c r="AH43" s="259">
        <f>IF(AND(NOT(_incrementaisPassadas),
      OR(
       AND(_semanaAtual&gt;Prevs!K$6,_tipo="Semanal"),
       AND(_mes&gt;AH$2,_tipo="Mensal")
      )), 0,IF(Ajustes!$G43&gt;0,INDEX($AA$4:$AL$323,Ajustes!$G43,V$2),0)+IF(Ajustes!$H43&gt;0,INDEX($AA$4:$AL$323,Ajustes!$H43,V$2),0)+IF(Ajustes!$I43&gt;0,INDEX($AA$4:$AL$323,Ajustes!$I43,V$2),0)+IF(Ajustes!$J43&gt;0,INDEX($AA$4:$AL$323,Ajustes!$J43,V$2),0)+IF(Ajustes!$K43&gt;0,INDEX($AA$4:$AL$323,Ajustes!$K43,V$2),0)+IF(Ajustes!$L43&gt;0,INDEX($AA$4:$AL$323,Ajustes!$L43,V$2),0))+V43</f>
        <v>382</v>
      </c>
      <c r="AI43" s="259">
        <f>IF(AND(NOT(_incrementaisPassadas),
      OR(
       AND(_semanaAtual&gt;Prevs!L$6,_tipo="Semanal"),
       AND(_mes&gt;AI$2,_tipo="Mensal")
      )), 0,IF(Ajustes!$G43&gt;0,INDEX($AA$4:$AL$323,Ajustes!$G43,W$2),0)+IF(Ajustes!$H43&gt;0,INDEX($AA$4:$AL$323,Ajustes!$H43,W$2),0)+IF(Ajustes!$I43&gt;0,INDEX($AA$4:$AL$323,Ajustes!$I43,W$2),0)+IF(Ajustes!$J43&gt;0,INDEX($AA$4:$AL$323,Ajustes!$J43,W$2),0)+IF(Ajustes!$K43&gt;0,INDEX($AA$4:$AL$323,Ajustes!$K43,W$2),0)+IF(Ajustes!$L43&gt;0,INDEX($AA$4:$AL$323,Ajustes!$L43,W$2),0))+W43</f>
        <v>405</v>
      </c>
      <c r="AJ43" s="259">
        <f>IF(AND(NOT(_incrementaisPassadas),
      OR(
       AND(_semanaAtual&gt;Prevs!M$6,_tipo="Semanal"),
       AND(_mes&gt;AJ$2,_tipo="Mensal")
      )), 0,IF(Ajustes!$G43&gt;0,INDEX($AA$4:$AL$323,Ajustes!$G43,X$2),0)+IF(Ajustes!$H43&gt;0,INDEX($AA$4:$AL$323,Ajustes!$H43,X$2),0)+IF(Ajustes!$I43&gt;0,INDEX($AA$4:$AL$323,Ajustes!$I43,X$2),0)+IF(Ajustes!$J43&gt;0,INDEX($AA$4:$AL$323,Ajustes!$J43,X$2),0)+IF(Ajustes!$K43&gt;0,INDEX($AA$4:$AL$323,Ajustes!$K43,X$2),0)+IF(Ajustes!$L43&gt;0,INDEX($AA$4:$AL$323,Ajustes!$L43,X$2),0))+X43</f>
        <v>470</v>
      </c>
      <c r="AK43" s="259">
        <f>IF(AND(NOT(_incrementaisPassadas),
      OR(
       AND(_semanaAtual&gt;Prevs!N$6,_tipo="Semanal"),
       AND(_mes&gt;AK$2,_tipo="Mensal")
      )), 0,IF(Ajustes!$G43&gt;0,INDEX($AA$4:$AL$323,Ajustes!$G43,Y$2),0)+IF(Ajustes!$H43&gt;0,INDEX($AA$4:$AL$323,Ajustes!$H43,Y$2),0)+IF(Ajustes!$I43&gt;0,INDEX($AA$4:$AL$323,Ajustes!$I43,Y$2),0)+IF(Ajustes!$J43&gt;0,INDEX($AA$4:$AL$323,Ajustes!$J43,Y$2),0)+IF(Ajustes!$K43&gt;0,INDEX($AA$4:$AL$323,Ajustes!$K43,Y$2),0)+IF(Ajustes!$L43&gt;0,INDEX($AA$4:$AL$323,Ajustes!$L43,Y$2),0))+Y43</f>
        <v>509</v>
      </c>
      <c r="AL43" s="259">
        <f>IF(AND(NOT(_incrementaisPassadas),
      OR(
       AND(_semanaAtual&gt;Prevs!O$6,_tipo="Semanal"),
       AND(_mes&gt;AL$2,_tipo="Mensal")
      )), 0,IF(Ajustes!$G43&gt;0,INDEX($AA$4:$AL$323,Ajustes!$G43,Z$2),0)+IF(Ajustes!$H43&gt;0,INDEX($AA$4:$AL$323,Ajustes!$H43,Z$2),0)+IF(Ajustes!$I43&gt;0,INDEX($AA$4:$AL$323,Ajustes!$I43,Z$2),0)+IF(Ajustes!$J43&gt;0,INDEX($AA$4:$AL$323,Ajustes!$J43,Z$2),0)+IF(Ajustes!$K43&gt;0,INDEX($AA$4:$AL$323,Ajustes!$K43,Z$2),0)+IF(Ajustes!$L43&gt;0,INDEX($AA$4:$AL$323,Ajustes!$L43,Z$2),0))+Z43</f>
        <v>760</v>
      </c>
      <c r="AM43" s="186">
        <f t="shared" ref="AM43" si="37">ROUND(AM243-0.1*(AM$164-AM$120-AM$304)-AM$120-AM$304,0)</f>
        <v>1106</v>
      </c>
      <c r="AN43" s="186">
        <f t="shared" ref="AN43:AX43" si="38">ROUND(AN243-0.1*(AN$164-AN$120-AN$304)-AN$120-AN$304,0)</f>
        <v>1170</v>
      </c>
      <c r="AO43" s="186">
        <f t="shared" si="38"/>
        <v>1017</v>
      </c>
      <c r="AP43" s="186">
        <f t="shared" si="38"/>
        <v>686</v>
      </c>
      <c r="AQ43" s="186">
        <f t="shared" si="38"/>
        <v>550</v>
      </c>
      <c r="AR43" s="186">
        <f t="shared" si="38"/>
        <v>549</v>
      </c>
      <c r="AS43" s="186">
        <f t="shared" si="38"/>
        <v>441</v>
      </c>
      <c r="AT43" s="186">
        <f t="shared" si="38"/>
        <v>381</v>
      </c>
      <c r="AU43" s="186">
        <f t="shared" si="38"/>
        <v>404</v>
      </c>
      <c r="AV43" s="186">
        <f t="shared" si="38"/>
        <v>468</v>
      </c>
      <c r="AW43" s="186">
        <f t="shared" si="38"/>
        <v>507</v>
      </c>
      <c r="AX43" s="186">
        <f t="shared" si="38"/>
        <v>757</v>
      </c>
      <c r="AY43" s="259"/>
      <c r="BQ43" s="259" t="e">
        <f t="shared" si="12"/>
        <v>#N/A</v>
      </c>
      <c r="BR43" s="394">
        <f t="shared" si="32"/>
        <v>1110</v>
      </c>
      <c r="BS43" s="394">
        <f t="shared" si="32"/>
        <v>1174</v>
      </c>
      <c r="BT43" s="394">
        <f t="shared" si="32"/>
        <v>1020</v>
      </c>
      <c r="BU43" s="394">
        <f t="shared" si="32"/>
        <v>688</v>
      </c>
      <c r="BV43" s="394">
        <f t="shared" si="32"/>
        <v>550</v>
      </c>
      <c r="BW43" s="394">
        <f t="shared" si="32"/>
        <v>550</v>
      </c>
      <c r="BX43" s="394">
        <f t="shared" si="32"/>
        <v>442</v>
      </c>
      <c r="BY43" s="394">
        <f t="shared" si="32"/>
        <v>382</v>
      </c>
      <c r="BZ43" s="394">
        <f t="shared" si="32"/>
        <v>405</v>
      </c>
      <c r="CA43" s="394">
        <f t="shared" si="32"/>
        <v>470</v>
      </c>
      <c r="CB43" s="394">
        <f t="shared" si="32"/>
        <v>509</v>
      </c>
      <c r="CC43" s="400">
        <f t="shared" si="32"/>
        <v>760</v>
      </c>
      <c r="CD43" s="259"/>
    </row>
    <row r="44" spans="1:82" x14ac:dyDescent="0.25">
      <c r="A44" s="113">
        <v>41</v>
      </c>
      <c r="B44" s="176"/>
      <c r="C44" s="259">
        <f>IFERROR(INDEX($BD$7:$BO$40,MATCH(Ajustes!$E$4:$E$323,$BC$7:$BC$40,0),$C$2:$N$2),1)</f>
        <v>1</v>
      </c>
      <c r="D44" s="259">
        <f>IFERROR(INDEX($BD$7:$BO$40,MATCH(Ajustes!$E$4:$E$323,$BC$7:$BC$40,0),$C$2:$N$2),1)</f>
        <v>1</v>
      </c>
      <c r="E44" s="259">
        <f>IFERROR(INDEX($BD$7:$BO$40,MATCH(Ajustes!$E$4:$E$323,$BC$7:$BC$40,0),$C$2:$N$2),1)</f>
        <v>1</v>
      </c>
      <c r="F44" s="259">
        <f>IFERROR(INDEX($BD$7:$BO$40,MATCH(Ajustes!$E$4:$E$323,$BC$7:$BC$40,0),$C$2:$N$2),1)</f>
        <v>1</v>
      </c>
      <c r="G44" s="259">
        <f>IFERROR(INDEX($BD$7:$BO$40,MATCH(Ajustes!$E$4:$E$323,$BC$7:$BC$40,0),$C$2:$N$2),1)</f>
        <v>1</v>
      </c>
      <c r="H44" s="259">
        <f>IFERROR(INDEX($BD$7:$BO$40,MATCH(Ajustes!$E$4:$E$323,$BC$7:$BC$40,0),$C$2:$N$2),1)</f>
        <v>1</v>
      </c>
      <c r="I44" s="259">
        <f>IFERROR(INDEX($BD$7:$BO$40,MATCH(Ajustes!$E$4:$E$323,$BC$7:$BC$40,0),$C$2:$N$2),1)</f>
        <v>1</v>
      </c>
      <c r="J44" s="259">
        <f>IFERROR(INDEX($BD$7:$BO$40,MATCH(Ajustes!$E$4:$E$323,$BC$7:$BC$40,0),$C$2:$N$2),1)</f>
        <v>1</v>
      </c>
      <c r="K44" s="259">
        <f>IFERROR(INDEX($BD$7:$BO$40,MATCH(Ajustes!$E$4:$E$323,$BC$7:$BC$40,0),$C$2:$N$2),1)</f>
        <v>1</v>
      </c>
      <c r="L44" s="259">
        <f>IFERROR(INDEX($BD$7:$BO$40,MATCH(Ajustes!$E$4:$E$323,$BC$7:$BC$40,0),$C$2:$N$2),1)</f>
        <v>1</v>
      </c>
      <c r="M44" s="259">
        <f>IFERROR(INDEX($BD$7:$BO$40,MATCH(Ajustes!$E$4:$E$323,$BC$7:$BC$40,0),$C$2:$N$2),1)</f>
        <v>1</v>
      </c>
      <c r="N44" s="259">
        <f>IFERROR(INDEX($BD$7:$BO$40,MATCH(Ajustes!$E$4:$E$323,$BC$7:$BC$40,0),$C$2:$N$2),1)</f>
        <v>1</v>
      </c>
      <c r="O44">
        <f>C44*Ajustes!AM44</f>
        <v>0</v>
      </c>
      <c r="P44">
        <f>D44*Ajustes!AN44</f>
        <v>0</v>
      </c>
      <c r="Q44">
        <f>E44*Ajustes!AO44</f>
        <v>0</v>
      </c>
      <c r="R44">
        <f>F44*Ajustes!AP44</f>
        <v>0</v>
      </c>
      <c r="S44">
        <f>G44*Ajustes!AQ44</f>
        <v>0</v>
      </c>
      <c r="T44">
        <f>H44*Ajustes!AR44</f>
        <v>0</v>
      </c>
      <c r="U44">
        <f>I44*Ajustes!AS44</f>
        <v>0</v>
      </c>
      <c r="V44">
        <f>J44*Ajustes!AT44</f>
        <v>0</v>
      </c>
      <c r="W44">
        <f>K44*Ajustes!AU44</f>
        <v>0</v>
      </c>
      <c r="X44">
        <f>L44*Ajustes!AV44</f>
        <v>0</v>
      </c>
      <c r="Y44">
        <f>M44*Ajustes!AW44</f>
        <v>0</v>
      </c>
      <c r="Z44">
        <f>N44*Ajustes!AX44</f>
        <v>0</v>
      </c>
      <c r="AA44" s="259">
        <f>IF(AND(NOT(_incrementaisPassadas),
      OR(
       AND(_semanaAtual&gt;Prevs!D$6,_tipo="Semanal"),
       AND(_mes&gt;AA$2,_tipo="Mensal")
      )), 0,IF(Ajustes!$G44&gt;0,INDEX($AA$4:$AL$323,Ajustes!$G44,O$2),0)+IF(Ajustes!$H44&gt;0,INDEX($AA$4:$AL$323,Ajustes!$H44,O$2),0)+IF(Ajustes!$I44&gt;0,INDEX($AA$4:$AL$323,Ajustes!$I44,O$2),0)+IF(Ajustes!$J44&gt;0,INDEX($AA$4:$AL$323,Ajustes!$J44,O$2),0)+IF(Ajustes!$K44&gt;0,INDEX($AA$4:$AL$323,Ajustes!$K44,O$2),0)+IF(Ajustes!$L44&gt;0,INDEX($AA$4:$AL$323,Ajustes!$L44,O$2),0))+O44</f>
        <v>0</v>
      </c>
      <c r="AB44" s="259">
        <f>IF(AND(NOT(_incrementaisPassadas),
      OR(
       AND(_semanaAtual&gt;Prevs!E$6,_tipo="Semanal"),
       AND(_mes&gt;AB$2,_tipo="Mensal")
      )), 0,IF(Ajustes!$G44&gt;0,INDEX($AA$4:$AL$323,Ajustes!$G44,P$2),0)+IF(Ajustes!$H44&gt;0,INDEX($AA$4:$AL$323,Ajustes!$H44,P$2),0)+IF(Ajustes!$I44&gt;0,INDEX($AA$4:$AL$323,Ajustes!$I44,P$2),0)+IF(Ajustes!$J44&gt;0,INDEX($AA$4:$AL$323,Ajustes!$J44,P$2),0)+IF(Ajustes!$K44&gt;0,INDEX($AA$4:$AL$323,Ajustes!$K44,P$2),0)+IF(Ajustes!$L44&gt;0,INDEX($AA$4:$AL$323,Ajustes!$L44,P$2),0))+P44</f>
        <v>0</v>
      </c>
      <c r="AC44" s="259">
        <f>IF(AND(NOT(_incrementaisPassadas),
      OR(
       AND(_semanaAtual&gt;Prevs!F$6,_tipo="Semanal"),
       AND(_mes&gt;AC$2,_tipo="Mensal")
      )), 0,IF(Ajustes!$G44&gt;0,INDEX($AA$4:$AL$323,Ajustes!$G44,Q$2),0)+IF(Ajustes!$H44&gt;0,INDEX($AA$4:$AL$323,Ajustes!$H44,Q$2),0)+IF(Ajustes!$I44&gt;0,INDEX($AA$4:$AL$323,Ajustes!$I44,Q$2),0)+IF(Ajustes!$J44&gt;0,INDEX($AA$4:$AL$323,Ajustes!$J44,Q$2),0)+IF(Ajustes!$K44&gt;0,INDEX($AA$4:$AL$323,Ajustes!$K44,Q$2),0)+IF(Ajustes!$L44&gt;0,INDEX($AA$4:$AL$323,Ajustes!$L44,Q$2),0))+Q44</f>
        <v>0</v>
      </c>
      <c r="AD44" s="259">
        <f>IF(AND(NOT(_incrementaisPassadas),
      OR(
       AND(_semanaAtual&gt;Prevs!G$6,_tipo="Semanal"),
       AND(_mes&gt;AD$2,_tipo="Mensal")
      )), 0,IF(Ajustes!$G44&gt;0,INDEX($AA$4:$AL$323,Ajustes!$G44,R$2),0)+IF(Ajustes!$H44&gt;0,INDEX($AA$4:$AL$323,Ajustes!$H44,R$2),0)+IF(Ajustes!$I44&gt;0,INDEX($AA$4:$AL$323,Ajustes!$I44,R$2),0)+IF(Ajustes!$J44&gt;0,INDEX($AA$4:$AL$323,Ajustes!$J44,R$2),0)+IF(Ajustes!$K44&gt;0,INDEX($AA$4:$AL$323,Ajustes!$K44,R$2),0)+IF(Ajustes!$L44&gt;0,INDEX($AA$4:$AL$323,Ajustes!$L44,R$2),0))+R44</f>
        <v>0</v>
      </c>
      <c r="AE44" s="259">
        <f>IF(AND(NOT(_incrementaisPassadas),
      OR(
       AND(_semanaAtual&gt;Prevs!H$6,_tipo="Semanal"),
       AND(_mes&gt;AE$2,_tipo="Mensal")
      )), 0,IF(Ajustes!$G44&gt;0,INDEX($AA$4:$AL$323,Ajustes!$G44,S$2),0)+IF(Ajustes!$H44&gt;0,INDEX($AA$4:$AL$323,Ajustes!$H44,S$2),0)+IF(Ajustes!$I44&gt;0,INDEX($AA$4:$AL$323,Ajustes!$I44,S$2),0)+IF(Ajustes!$J44&gt;0,INDEX($AA$4:$AL$323,Ajustes!$J44,S$2),0)+IF(Ajustes!$K44&gt;0,INDEX($AA$4:$AL$323,Ajustes!$K44,S$2),0)+IF(Ajustes!$L44&gt;0,INDEX($AA$4:$AL$323,Ajustes!$L44,S$2),0))+S44</f>
        <v>0</v>
      </c>
      <c r="AF44" s="259">
        <f>IF(AND(NOT(_incrementaisPassadas),
      OR(
       AND(_semanaAtual&gt;Prevs!I$6,_tipo="Semanal"),
       AND(_mes&gt;AF$2,_tipo="Mensal")
      )), 0,IF(Ajustes!$G44&gt;0,INDEX($AA$4:$AL$323,Ajustes!$G44,T$2),0)+IF(Ajustes!$H44&gt;0,INDEX($AA$4:$AL$323,Ajustes!$H44,T$2),0)+IF(Ajustes!$I44&gt;0,INDEX($AA$4:$AL$323,Ajustes!$I44,T$2),0)+IF(Ajustes!$J44&gt;0,INDEX($AA$4:$AL$323,Ajustes!$J44,T$2),0)+IF(Ajustes!$K44&gt;0,INDEX($AA$4:$AL$323,Ajustes!$K44,T$2),0)+IF(Ajustes!$L44&gt;0,INDEX($AA$4:$AL$323,Ajustes!$L44,T$2),0))+T44</f>
        <v>0</v>
      </c>
      <c r="AG44" s="259">
        <f>IF(AND(NOT(_incrementaisPassadas),
      OR(
       AND(_semanaAtual&gt;Prevs!J$6,_tipo="Semanal"),
       AND(_mes&gt;AG$2,_tipo="Mensal")
      )), 0,IF(Ajustes!$G44&gt;0,INDEX($AA$4:$AL$323,Ajustes!$G44,U$2),0)+IF(Ajustes!$H44&gt;0,INDEX($AA$4:$AL$323,Ajustes!$H44,U$2),0)+IF(Ajustes!$I44&gt;0,INDEX($AA$4:$AL$323,Ajustes!$I44,U$2),0)+IF(Ajustes!$J44&gt;0,INDEX($AA$4:$AL$323,Ajustes!$J44,U$2),0)+IF(Ajustes!$K44&gt;0,INDEX($AA$4:$AL$323,Ajustes!$K44,U$2),0)+IF(Ajustes!$L44&gt;0,INDEX($AA$4:$AL$323,Ajustes!$L44,U$2),0))+U44</f>
        <v>0</v>
      </c>
      <c r="AH44" s="259">
        <f>IF(AND(NOT(_incrementaisPassadas),
      OR(
       AND(_semanaAtual&gt;Prevs!K$6,_tipo="Semanal"),
       AND(_mes&gt;AH$2,_tipo="Mensal")
      )), 0,IF(Ajustes!$G44&gt;0,INDEX($AA$4:$AL$323,Ajustes!$G44,V$2),0)+IF(Ajustes!$H44&gt;0,INDEX($AA$4:$AL$323,Ajustes!$H44,V$2),0)+IF(Ajustes!$I44&gt;0,INDEX($AA$4:$AL$323,Ajustes!$I44,V$2),0)+IF(Ajustes!$J44&gt;0,INDEX($AA$4:$AL$323,Ajustes!$J44,V$2),0)+IF(Ajustes!$K44&gt;0,INDEX($AA$4:$AL$323,Ajustes!$K44,V$2),0)+IF(Ajustes!$L44&gt;0,INDEX($AA$4:$AL$323,Ajustes!$L44,V$2),0))+V44</f>
        <v>0</v>
      </c>
      <c r="AI44" s="259">
        <f>IF(AND(NOT(_incrementaisPassadas),
      OR(
       AND(_semanaAtual&gt;Prevs!L$6,_tipo="Semanal"),
       AND(_mes&gt;AI$2,_tipo="Mensal")
      )), 0,IF(Ajustes!$G44&gt;0,INDEX($AA$4:$AL$323,Ajustes!$G44,W$2),0)+IF(Ajustes!$H44&gt;0,INDEX($AA$4:$AL$323,Ajustes!$H44,W$2),0)+IF(Ajustes!$I44&gt;0,INDEX($AA$4:$AL$323,Ajustes!$I44,W$2),0)+IF(Ajustes!$J44&gt;0,INDEX($AA$4:$AL$323,Ajustes!$J44,W$2),0)+IF(Ajustes!$K44&gt;0,INDEX($AA$4:$AL$323,Ajustes!$K44,W$2),0)+IF(Ajustes!$L44&gt;0,INDEX($AA$4:$AL$323,Ajustes!$L44,W$2),0))+W44</f>
        <v>0</v>
      </c>
      <c r="AJ44" s="259">
        <f>IF(AND(NOT(_incrementaisPassadas),
      OR(
       AND(_semanaAtual&gt;Prevs!M$6,_tipo="Semanal"),
       AND(_mes&gt;AJ$2,_tipo="Mensal")
      )), 0,IF(Ajustes!$G44&gt;0,INDEX($AA$4:$AL$323,Ajustes!$G44,X$2),0)+IF(Ajustes!$H44&gt;0,INDEX($AA$4:$AL$323,Ajustes!$H44,X$2),0)+IF(Ajustes!$I44&gt;0,INDEX($AA$4:$AL$323,Ajustes!$I44,X$2),0)+IF(Ajustes!$J44&gt;0,INDEX($AA$4:$AL$323,Ajustes!$J44,X$2),0)+IF(Ajustes!$K44&gt;0,INDEX($AA$4:$AL$323,Ajustes!$K44,X$2),0)+IF(Ajustes!$L44&gt;0,INDEX($AA$4:$AL$323,Ajustes!$L44,X$2),0))+X44</f>
        <v>0</v>
      </c>
      <c r="AK44" s="259">
        <f>IF(AND(NOT(_incrementaisPassadas),
      OR(
       AND(_semanaAtual&gt;Prevs!N$6,_tipo="Semanal"),
       AND(_mes&gt;AK$2,_tipo="Mensal")
      )), 0,IF(Ajustes!$G44&gt;0,INDEX($AA$4:$AL$323,Ajustes!$G44,Y$2),0)+IF(Ajustes!$H44&gt;0,INDEX($AA$4:$AL$323,Ajustes!$H44,Y$2),0)+IF(Ajustes!$I44&gt;0,INDEX($AA$4:$AL$323,Ajustes!$I44,Y$2),0)+IF(Ajustes!$J44&gt;0,INDEX($AA$4:$AL$323,Ajustes!$J44,Y$2),0)+IF(Ajustes!$K44&gt;0,INDEX($AA$4:$AL$323,Ajustes!$K44,Y$2),0)+IF(Ajustes!$L44&gt;0,INDEX($AA$4:$AL$323,Ajustes!$L44,Y$2),0))+Y44</f>
        <v>0</v>
      </c>
      <c r="AL44" s="259">
        <f>IF(AND(NOT(_incrementaisPassadas),
      OR(
       AND(_semanaAtual&gt;Prevs!O$6,_tipo="Semanal"),
       AND(_mes&gt;AL$2,_tipo="Mensal")
      )), 0,IF(Ajustes!$G44&gt;0,INDEX($AA$4:$AL$323,Ajustes!$G44,Z$2),0)+IF(Ajustes!$H44&gt;0,INDEX($AA$4:$AL$323,Ajustes!$H44,Z$2),0)+IF(Ajustes!$I44&gt;0,INDEX($AA$4:$AL$323,Ajustes!$I44,Z$2),0)+IF(Ajustes!$J44&gt;0,INDEX($AA$4:$AL$323,Ajustes!$J44,Z$2),0)+IF(Ajustes!$K44&gt;0,INDEX($AA$4:$AL$323,Ajustes!$K44,Z$2),0)+IF(Ajustes!$L44&gt;0,INDEX($AA$4:$AL$323,Ajustes!$L44,Z$2),0))+Z44</f>
        <v>0</v>
      </c>
      <c r="AM44" s="113">
        <f t="shared" ref="AM44" si="39">AA44</f>
        <v>0</v>
      </c>
      <c r="AN44" s="113">
        <f t="shared" ref="AN44" si="40">AB44</f>
        <v>0</v>
      </c>
      <c r="AO44" s="113">
        <f t="shared" ref="AO44" si="41">AC44</f>
        <v>0</v>
      </c>
      <c r="AP44" s="113">
        <f t="shared" ref="AP44" si="42">AD44</f>
        <v>0</v>
      </c>
      <c r="AQ44" s="113">
        <f t="shared" ref="AQ44" si="43">AE44</f>
        <v>0</v>
      </c>
      <c r="AR44" s="113">
        <f t="shared" ref="AR44" si="44">AF44</f>
        <v>0</v>
      </c>
      <c r="AS44" s="113">
        <f t="shared" ref="AS44" si="45">AG44</f>
        <v>0</v>
      </c>
      <c r="AT44" s="113">
        <f t="shared" ref="AT44" si="46">AH44</f>
        <v>0</v>
      </c>
      <c r="AU44" s="113">
        <f t="shared" ref="AU44" si="47">AI44</f>
        <v>0</v>
      </c>
      <c r="AV44" s="113">
        <f t="shared" ref="AV44" si="48">AJ44</f>
        <v>0</v>
      </c>
      <c r="AW44" s="113">
        <f t="shared" ref="AW44" si="49">AK44</f>
        <v>0</v>
      </c>
      <c r="AX44" s="113">
        <f t="shared" ref="AX44" si="50">AL44</f>
        <v>0</v>
      </c>
      <c r="AY44" s="259"/>
      <c r="BQ44" s="259" t="e">
        <f t="shared" si="12"/>
        <v>#N/A</v>
      </c>
      <c r="BR44" s="398">
        <f t="shared" ref="BR44:CC44" si="51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44" s="398">
        <f t="shared" si="51"/>
        <v>0</v>
      </c>
      <c r="BT44" s="398">
        <f t="shared" si="51"/>
        <v>0</v>
      </c>
      <c r="BU44" s="398">
        <f t="shared" si="51"/>
        <v>0</v>
      </c>
      <c r="BV44" s="398">
        <f t="shared" si="51"/>
        <v>0</v>
      </c>
      <c r="BW44" s="398">
        <f t="shared" si="51"/>
        <v>0</v>
      </c>
      <c r="BX44" s="398">
        <f t="shared" si="51"/>
        <v>0</v>
      </c>
      <c r="BY44" s="398">
        <f t="shared" si="51"/>
        <v>0</v>
      </c>
      <c r="BZ44" s="398">
        <f t="shared" si="51"/>
        <v>0</v>
      </c>
      <c r="CA44" s="398">
        <f t="shared" si="51"/>
        <v>0</v>
      </c>
      <c r="CB44" s="398">
        <f t="shared" si="51"/>
        <v>0</v>
      </c>
      <c r="CC44" s="398">
        <f t="shared" si="51"/>
        <v>0</v>
      </c>
      <c r="CD44" s="259"/>
    </row>
    <row r="45" spans="1:82" x14ac:dyDescent="0.25">
      <c r="A45" s="113">
        <v>42</v>
      </c>
      <c r="B45" s="176" t="s">
        <v>260</v>
      </c>
      <c r="C45" s="259">
        <f>IFERROR(INDEX($BD$7:$BO$40,MATCH(Ajustes!$E$4:$E$323,$BC$7:$BC$40,0),$C$2:$N$2),1)</f>
        <v>1</v>
      </c>
      <c r="D45" s="259">
        <f>IFERROR(INDEX($BD$7:$BO$40,MATCH(Ajustes!$E$4:$E$323,$BC$7:$BC$40,0),$C$2:$N$2),1)</f>
        <v>1</v>
      </c>
      <c r="E45" s="259">
        <f>IFERROR(INDEX($BD$7:$BO$40,MATCH(Ajustes!$E$4:$E$323,$BC$7:$BC$40,0),$C$2:$N$2),1)</f>
        <v>1</v>
      </c>
      <c r="F45" s="259">
        <f>IFERROR(INDEX($BD$7:$BO$40,MATCH(Ajustes!$E$4:$E$323,$BC$7:$BC$40,0),$C$2:$N$2),1)</f>
        <v>1</v>
      </c>
      <c r="G45" s="259">
        <f>IFERROR(INDEX($BD$7:$BO$40,MATCH(Ajustes!$E$4:$E$323,$BC$7:$BC$40,0),$C$2:$N$2),1)</f>
        <v>1</v>
      </c>
      <c r="H45" s="259">
        <f>IFERROR(INDEX($BD$7:$BO$40,MATCH(Ajustes!$E$4:$E$323,$BC$7:$BC$40,0),$C$2:$N$2),1)</f>
        <v>1</v>
      </c>
      <c r="I45" s="259">
        <f>IFERROR(INDEX($BD$7:$BO$40,MATCH(Ajustes!$E$4:$E$323,$BC$7:$BC$40,0),$C$2:$N$2),1)</f>
        <v>1</v>
      </c>
      <c r="J45" s="259">
        <f>IFERROR(INDEX($BD$7:$BO$40,MATCH(Ajustes!$E$4:$E$323,$BC$7:$BC$40,0),$C$2:$N$2),1)</f>
        <v>1</v>
      </c>
      <c r="K45" s="259">
        <f>IFERROR(INDEX($BD$7:$BO$40,MATCH(Ajustes!$E$4:$E$323,$BC$7:$BC$40,0),$C$2:$N$2),1)</f>
        <v>1</v>
      </c>
      <c r="L45" s="259">
        <f>IFERROR(INDEX($BD$7:$BO$40,MATCH(Ajustes!$E$4:$E$323,$BC$7:$BC$40,0),$C$2:$N$2),1)</f>
        <v>1</v>
      </c>
      <c r="M45" s="259">
        <f>IFERROR(INDEX($BD$7:$BO$40,MATCH(Ajustes!$E$4:$E$323,$BC$7:$BC$40,0),$C$2:$N$2),1)</f>
        <v>1</v>
      </c>
      <c r="N45" s="259">
        <f>IFERROR(INDEX($BD$7:$BO$40,MATCH(Ajustes!$E$4:$E$323,$BC$7:$BC$40,0),$C$2:$N$2),1)</f>
        <v>1</v>
      </c>
      <c r="O45">
        <f>C45*Ajustes!AM45</f>
        <v>1196</v>
      </c>
      <c r="P45">
        <f>D45*Ajustes!AN45</f>
        <v>1267</v>
      </c>
      <c r="Q45">
        <f>E45*Ajustes!AO45</f>
        <v>1098</v>
      </c>
      <c r="R45">
        <f>F45*Ajustes!AP45</f>
        <v>738</v>
      </c>
      <c r="S45">
        <f>G45*Ajustes!AQ45</f>
        <v>587</v>
      </c>
      <c r="T45">
        <f>H45*Ajustes!AR45</f>
        <v>586</v>
      </c>
      <c r="U45">
        <f>I45*Ajustes!AS45</f>
        <v>471</v>
      </c>
      <c r="V45">
        <f>J45*Ajustes!AT45</f>
        <v>406</v>
      </c>
      <c r="W45">
        <f>K45*Ajustes!AU45</f>
        <v>430</v>
      </c>
      <c r="X45">
        <f>L45*Ajustes!AV45</f>
        <v>501</v>
      </c>
      <c r="Y45">
        <f>M45*Ajustes!AW45</f>
        <v>544</v>
      </c>
      <c r="Z45">
        <f>N45*Ajustes!AX45</f>
        <v>813</v>
      </c>
      <c r="AA45" s="259">
        <f>IF(AND(NOT(_incrementaisPassadas),
      OR(
       AND(_semanaAtual&gt;Prevs!D$6,_tipo="Semanal"),
       AND(_mes&gt;AA$2,_tipo="Mensal")
      )), 0,IF(Ajustes!$G45&gt;0,INDEX($AA$4:$AL$323,Ajustes!$G45,O$2),0)+IF(Ajustes!$H45&gt;0,INDEX($AA$4:$AL$323,Ajustes!$H45,O$2),0)+IF(Ajustes!$I45&gt;0,INDEX($AA$4:$AL$323,Ajustes!$I45,O$2),0)+IF(Ajustes!$J45&gt;0,INDEX($AA$4:$AL$323,Ajustes!$J45,O$2),0)+IF(Ajustes!$K45&gt;0,INDEX($AA$4:$AL$323,Ajustes!$K45,O$2),0)+IF(Ajustes!$L45&gt;0,INDEX($AA$4:$AL$323,Ajustes!$L45,O$2),0))+O45</f>
        <v>1196</v>
      </c>
      <c r="AB45" s="259">
        <f>IF(AND(NOT(_incrementaisPassadas),
      OR(
       AND(_semanaAtual&gt;Prevs!E$6,_tipo="Semanal"),
       AND(_mes&gt;AB$2,_tipo="Mensal")
      )), 0,IF(Ajustes!$G45&gt;0,INDEX($AA$4:$AL$323,Ajustes!$G45,P$2),0)+IF(Ajustes!$H45&gt;0,INDEX($AA$4:$AL$323,Ajustes!$H45,P$2),0)+IF(Ajustes!$I45&gt;0,INDEX($AA$4:$AL$323,Ajustes!$I45,P$2),0)+IF(Ajustes!$J45&gt;0,INDEX($AA$4:$AL$323,Ajustes!$J45,P$2),0)+IF(Ajustes!$K45&gt;0,INDEX($AA$4:$AL$323,Ajustes!$K45,P$2),0)+IF(Ajustes!$L45&gt;0,INDEX($AA$4:$AL$323,Ajustes!$L45,P$2),0))+P45</f>
        <v>1267</v>
      </c>
      <c r="AC45" s="259">
        <f>IF(AND(NOT(_incrementaisPassadas),
      OR(
       AND(_semanaAtual&gt;Prevs!F$6,_tipo="Semanal"),
       AND(_mes&gt;AC$2,_tipo="Mensal")
      )), 0,IF(Ajustes!$G45&gt;0,INDEX($AA$4:$AL$323,Ajustes!$G45,Q$2),0)+IF(Ajustes!$H45&gt;0,INDEX($AA$4:$AL$323,Ajustes!$H45,Q$2),0)+IF(Ajustes!$I45&gt;0,INDEX($AA$4:$AL$323,Ajustes!$I45,Q$2),0)+IF(Ajustes!$J45&gt;0,INDEX($AA$4:$AL$323,Ajustes!$J45,Q$2),0)+IF(Ajustes!$K45&gt;0,INDEX($AA$4:$AL$323,Ajustes!$K45,Q$2),0)+IF(Ajustes!$L45&gt;0,INDEX($AA$4:$AL$323,Ajustes!$L45,Q$2),0))+Q45</f>
        <v>1098</v>
      </c>
      <c r="AD45" s="259">
        <f>IF(AND(NOT(_incrementaisPassadas),
      OR(
       AND(_semanaAtual&gt;Prevs!G$6,_tipo="Semanal"),
       AND(_mes&gt;AD$2,_tipo="Mensal")
      )), 0,IF(Ajustes!$G45&gt;0,INDEX($AA$4:$AL$323,Ajustes!$G45,R$2),0)+IF(Ajustes!$H45&gt;0,INDEX($AA$4:$AL$323,Ajustes!$H45,R$2),0)+IF(Ajustes!$I45&gt;0,INDEX($AA$4:$AL$323,Ajustes!$I45,R$2),0)+IF(Ajustes!$J45&gt;0,INDEX($AA$4:$AL$323,Ajustes!$J45,R$2),0)+IF(Ajustes!$K45&gt;0,INDEX($AA$4:$AL$323,Ajustes!$K45,R$2),0)+IF(Ajustes!$L45&gt;0,INDEX($AA$4:$AL$323,Ajustes!$L45,R$2),0))+R45</f>
        <v>738</v>
      </c>
      <c r="AE45" s="259">
        <f>IF(AND(NOT(_incrementaisPassadas),
      OR(
       AND(_semanaAtual&gt;Prevs!H$6,_tipo="Semanal"),
       AND(_mes&gt;AE$2,_tipo="Mensal")
      )), 0,IF(Ajustes!$G45&gt;0,INDEX($AA$4:$AL$323,Ajustes!$G45,S$2),0)+IF(Ajustes!$H45&gt;0,INDEX($AA$4:$AL$323,Ajustes!$H45,S$2),0)+IF(Ajustes!$I45&gt;0,INDEX($AA$4:$AL$323,Ajustes!$I45,S$2),0)+IF(Ajustes!$J45&gt;0,INDEX($AA$4:$AL$323,Ajustes!$J45,S$2),0)+IF(Ajustes!$K45&gt;0,INDEX($AA$4:$AL$323,Ajustes!$K45,S$2),0)+IF(Ajustes!$L45&gt;0,INDEX($AA$4:$AL$323,Ajustes!$L45,S$2),0))+S45</f>
        <v>587</v>
      </c>
      <c r="AF45" s="259">
        <f>IF(AND(NOT(_incrementaisPassadas),
      OR(
       AND(_semanaAtual&gt;Prevs!I$6,_tipo="Semanal"),
       AND(_mes&gt;AF$2,_tipo="Mensal")
      )), 0,IF(Ajustes!$G45&gt;0,INDEX($AA$4:$AL$323,Ajustes!$G45,T$2),0)+IF(Ajustes!$H45&gt;0,INDEX($AA$4:$AL$323,Ajustes!$H45,T$2),0)+IF(Ajustes!$I45&gt;0,INDEX($AA$4:$AL$323,Ajustes!$I45,T$2),0)+IF(Ajustes!$J45&gt;0,INDEX($AA$4:$AL$323,Ajustes!$J45,T$2),0)+IF(Ajustes!$K45&gt;0,INDEX($AA$4:$AL$323,Ajustes!$K45,T$2),0)+IF(Ajustes!$L45&gt;0,INDEX($AA$4:$AL$323,Ajustes!$L45,T$2),0))+T45</f>
        <v>586</v>
      </c>
      <c r="AG45" s="259">
        <f>IF(AND(NOT(_incrementaisPassadas),
      OR(
       AND(_semanaAtual&gt;Prevs!J$6,_tipo="Semanal"),
       AND(_mes&gt;AG$2,_tipo="Mensal")
      )), 0,IF(Ajustes!$G45&gt;0,INDEX($AA$4:$AL$323,Ajustes!$G45,U$2),0)+IF(Ajustes!$H45&gt;0,INDEX($AA$4:$AL$323,Ajustes!$H45,U$2),0)+IF(Ajustes!$I45&gt;0,INDEX($AA$4:$AL$323,Ajustes!$I45,U$2),0)+IF(Ajustes!$J45&gt;0,INDEX($AA$4:$AL$323,Ajustes!$J45,U$2),0)+IF(Ajustes!$K45&gt;0,INDEX($AA$4:$AL$323,Ajustes!$K45,U$2),0)+IF(Ajustes!$L45&gt;0,INDEX($AA$4:$AL$323,Ajustes!$L45,U$2),0))+U45</f>
        <v>471</v>
      </c>
      <c r="AH45" s="259">
        <f>IF(AND(NOT(_incrementaisPassadas),
      OR(
       AND(_semanaAtual&gt;Prevs!K$6,_tipo="Semanal"),
       AND(_mes&gt;AH$2,_tipo="Mensal")
      )), 0,IF(Ajustes!$G45&gt;0,INDEX($AA$4:$AL$323,Ajustes!$G45,V$2),0)+IF(Ajustes!$H45&gt;0,INDEX($AA$4:$AL$323,Ajustes!$H45,V$2),0)+IF(Ajustes!$I45&gt;0,INDEX($AA$4:$AL$323,Ajustes!$I45,V$2),0)+IF(Ajustes!$J45&gt;0,INDEX($AA$4:$AL$323,Ajustes!$J45,V$2),0)+IF(Ajustes!$K45&gt;0,INDEX($AA$4:$AL$323,Ajustes!$K45,V$2),0)+IF(Ajustes!$L45&gt;0,INDEX($AA$4:$AL$323,Ajustes!$L45,V$2),0))+V45</f>
        <v>406</v>
      </c>
      <c r="AI45" s="259">
        <f>IF(AND(NOT(_incrementaisPassadas),
      OR(
       AND(_semanaAtual&gt;Prevs!L$6,_tipo="Semanal"),
       AND(_mes&gt;AI$2,_tipo="Mensal")
      )), 0,IF(Ajustes!$G45&gt;0,INDEX($AA$4:$AL$323,Ajustes!$G45,W$2),0)+IF(Ajustes!$H45&gt;0,INDEX($AA$4:$AL$323,Ajustes!$H45,W$2),0)+IF(Ajustes!$I45&gt;0,INDEX($AA$4:$AL$323,Ajustes!$I45,W$2),0)+IF(Ajustes!$J45&gt;0,INDEX($AA$4:$AL$323,Ajustes!$J45,W$2),0)+IF(Ajustes!$K45&gt;0,INDEX($AA$4:$AL$323,Ajustes!$K45,W$2),0)+IF(Ajustes!$L45&gt;0,INDEX($AA$4:$AL$323,Ajustes!$L45,W$2),0))+W45</f>
        <v>430</v>
      </c>
      <c r="AJ45" s="259">
        <f>IF(AND(NOT(_incrementaisPassadas),
      OR(
       AND(_semanaAtual&gt;Prevs!M$6,_tipo="Semanal"),
       AND(_mes&gt;AJ$2,_tipo="Mensal")
      )), 0,IF(Ajustes!$G45&gt;0,INDEX($AA$4:$AL$323,Ajustes!$G45,X$2),0)+IF(Ajustes!$H45&gt;0,INDEX($AA$4:$AL$323,Ajustes!$H45,X$2),0)+IF(Ajustes!$I45&gt;0,INDEX($AA$4:$AL$323,Ajustes!$I45,X$2),0)+IF(Ajustes!$J45&gt;0,INDEX($AA$4:$AL$323,Ajustes!$J45,X$2),0)+IF(Ajustes!$K45&gt;0,INDEX($AA$4:$AL$323,Ajustes!$K45,X$2),0)+IF(Ajustes!$L45&gt;0,INDEX($AA$4:$AL$323,Ajustes!$L45,X$2),0))+X45</f>
        <v>501</v>
      </c>
      <c r="AK45" s="259">
        <f>IF(AND(NOT(_incrementaisPassadas),
      OR(
       AND(_semanaAtual&gt;Prevs!N$6,_tipo="Semanal"),
       AND(_mes&gt;AK$2,_tipo="Mensal")
      )), 0,IF(Ajustes!$G45&gt;0,INDEX($AA$4:$AL$323,Ajustes!$G45,Y$2),0)+IF(Ajustes!$H45&gt;0,INDEX($AA$4:$AL$323,Ajustes!$H45,Y$2),0)+IF(Ajustes!$I45&gt;0,INDEX($AA$4:$AL$323,Ajustes!$I45,Y$2),0)+IF(Ajustes!$J45&gt;0,INDEX($AA$4:$AL$323,Ajustes!$J45,Y$2),0)+IF(Ajustes!$K45&gt;0,INDEX($AA$4:$AL$323,Ajustes!$K45,Y$2),0)+IF(Ajustes!$L45&gt;0,INDEX($AA$4:$AL$323,Ajustes!$L45,Y$2),0))+Y45</f>
        <v>544</v>
      </c>
      <c r="AL45" s="259">
        <f>IF(AND(NOT(_incrementaisPassadas),
      OR(
       AND(_semanaAtual&gt;Prevs!O$6,_tipo="Semanal"),
       AND(_mes&gt;AL$2,_tipo="Mensal")
      )), 0,IF(Ajustes!$G45&gt;0,INDEX($AA$4:$AL$323,Ajustes!$G45,Z$2),0)+IF(Ajustes!$H45&gt;0,INDEX($AA$4:$AL$323,Ajustes!$H45,Z$2),0)+IF(Ajustes!$I45&gt;0,INDEX($AA$4:$AL$323,Ajustes!$I45,Z$2),0)+IF(Ajustes!$J45&gt;0,INDEX($AA$4:$AL$323,Ajustes!$J45,Z$2),0)+IF(Ajustes!$K45&gt;0,INDEX($AA$4:$AL$323,Ajustes!$K45,Z$2),0)+IF(Ajustes!$L45&gt;0,INDEX($AA$4:$AL$323,Ajustes!$L45,Z$2),0))+Z45</f>
        <v>813</v>
      </c>
      <c r="AM45" s="186">
        <f t="shared" ref="AM45" si="52">ROUND(AM245-0.1*(AM$164-AM$120-AM$304)-AM$120-AM$304,0)</f>
        <v>1191</v>
      </c>
      <c r="AN45" s="186">
        <f t="shared" ref="AN45:AX45" si="53">ROUND(AN245-0.1*(AN$164-AN$120-AN$304)-AN$120-AN$304,0)</f>
        <v>1263</v>
      </c>
      <c r="AO45" s="186">
        <f t="shared" si="53"/>
        <v>1095</v>
      </c>
      <c r="AP45" s="186">
        <f t="shared" si="53"/>
        <v>736</v>
      </c>
      <c r="AQ45" s="186">
        <f t="shared" si="53"/>
        <v>586</v>
      </c>
      <c r="AR45" s="186">
        <f t="shared" si="53"/>
        <v>586</v>
      </c>
      <c r="AS45" s="186">
        <f t="shared" si="53"/>
        <v>469</v>
      </c>
      <c r="AT45" s="186">
        <f t="shared" si="53"/>
        <v>404</v>
      </c>
      <c r="AU45" s="186">
        <f t="shared" si="53"/>
        <v>428</v>
      </c>
      <c r="AV45" s="186">
        <f t="shared" si="53"/>
        <v>499</v>
      </c>
      <c r="AW45" s="186">
        <f t="shared" si="53"/>
        <v>542</v>
      </c>
      <c r="AX45" s="186">
        <f t="shared" si="53"/>
        <v>810</v>
      </c>
      <c r="AY45" s="259"/>
      <c r="BQ45" s="259" t="e">
        <f t="shared" si="12"/>
        <v>#N/A</v>
      </c>
      <c r="BR45" s="400">
        <f t="shared" ref="BR45:CC49" si="54">BR245-0.1*(BR$164-BR$120-BR$121)-BR$120-BR$121</f>
        <v>1195.8004000000001</v>
      </c>
      <c r="BS45" s="400">
        <f t="shared" si="54"/>
        <v>1267.0962000000002</v>
      </c>
      <c r="BT45" s="400">
        <f t="shared" si="54"/>
        <v>1097.5697000000002</v>
      </c>
      <c r="BU45" s="400">
        <f t="shared" si="54"/>
        <v>737.93200000000002</v>
      </c>
      <c r="BV45" s="400">
        <f t="shared" si="54"/>
        <v>586.22050000000013</v>
      </c>
      <c r="BW45" s="400">
        <f t="shared" si="54"/>
        <v>587.3850000000001</v>
      </c>
      <c r="BX45" s="400">
        <f t="shared" si="54"/>
        <v>470.11020000000002</v>
      </c>
      <c r="BY45" s="400">
        <f t="shared" si="54"/>
        <v>405.495</v>
      </c>
      <c r="BZ45" s="400">
        <f t="shared" si="54"/>
        <v>429.40299999999996</v>
      </c>
      <c r="CA45" s="400">
        <f t="shared" si="54"/>
        <v>500.78</v>
      </c>
      <c r="CB45" s="400">
        <f t="shared" si="54"/>
        <v>543.6957000000001</v>
      </c>
      <c r="CC45" s="400">
        <f t="shared" si="54"/>
        <v>813.80250000000012</v>
      </c>
      <c r="CD45" s="259"/>
    </row>
    <row r="46" spans="1:82" x14ac:dyDescent="0.25">
      <c r="A46" s="113">
        <v>43</v>
      </c>
      <c r="B46" s="176" t="s">
        <v>555</v>
      </c>
      <c r="C46" s="259">
        <f>IFERROR(INDEX($BD$7:$BO$40,MATCH(Ajustes!$E$4:$E$323,$BC$7:$BC$40,0),$C$2:$N$2),1)</f>
        <v>1</v>
      </c>
      <c r="D46" s="259">
        <f>IFERROR(INDEX($BD$7:$BO$40,MATCH(Ajustes!$E$4:$E$323,$BC$7:$BC$40,0),$C$2:$N$2),1)</f>
        <v>1</v>
      </c>
      <c r="E46" s="259">
        <f>IFERROR(INDEX($BD$7:$BO$40,MATCH(Ajustes!$E$4:$E$323,$BC$7:$BC$40,0),$C$2:$N$2),1)</f>
        <v>1</v>
      </c>
      <c r="F46" s="259">
        <f>IFERROR(INDEX($BD$7:$BO$40,MATCH(Ajustes!$E$4:$E$323,$BC$7:$BC$40,0),$C$2:$N$2),1)</f>
        <v>1</v>
      </c>
      <c r="G46" s="259">
        <f>IFERROR(INDEX($BD$7:$BO$40,MATCH(Ajustes!$E$4:$E$323,$BC$7:$BC$40,0),$C$2:$N$2),1)</f>
        <v>1</v>
      </c>
      <c r="H46" s="259">
        <f>IFERROR(INDEX($BD$7:$BO$40,MATCH(Ajustes!$E$4:$E$323,$BC$7:$BC$40,0),$C$2:$N$2),1)</f>
        <v>1</v>
      </c>
      <c r="I46" s="259">
        <f>IFERROR(INDEX($BD$7:$BO$40,MATCH(Ajustes!$E$4:$E$323,$BC$7:$BC$40,0),$C$2:$N$2),1)</f>
        <v>1</v>
      </c>
      <c r="J46" s="259">
        <f>IFERROR(INDEX($BD$7:$BO$40,MATCH(Ajustes!$E$4:$E$323,$BC$7:$BC$40,0),$C$2:$N$2),1)</f>
        <v>1</v>
      </c>
      <c r="K46" s="259">
        <f>IFERROR(INDEX($BD$7:$BO$40,MATCH(Ajustes!$E$4:$E$323,$BC$7:$BC$40,0),$C$2:$N$2),1)</f>
        <v>1</v>
      </c>
      <c r="L46" s="259">
        <f>IFERROR(INDEX($BD$7:$BO$40,MATCH(Ajustes!$E$4:$E$323,$BC$7:$BC$40,0),$C$2:$N$2),1)</f>
        <v>1</v>
      </c>
      <c r="M46" s="259">
        <f>IFERROR(INDEX($BD$7:$BO$40,MATCH(Ajustes!$E$4:$E$323,$BC$7:$BC$40,0),$C$2:$N$2),1)</f>
        <v>1</v>
      </c>
      <c r="N46" s="259">
        <f>IFERROR(INDEX($BD$7:$BO$40,MATCH(Ajustes!$E$4:$E$323,$BC$7:$BC$40,0),$C$2:$N$2),1)</f>
        <v>1</v>
      </c>
      <c r="O46">
        <f>C46*Ajustes!AM46</f>
        <v>1253</v>
      </c>
      <c r="P46">
        <f>D46*Ajustes!AN46</f>
        <v>1353</v>
      </c>
      <c r="Q46">
        <f>E46*Ajustes!AO46</f>
        <v>1186</v>
      </c>
      <c r="R46">
        <f>F46*Ajustes!AP46</f>
        <v>809</v>
      </c>
      <c r="S46">
        <f>G46*Ajustes!AQ46</f>
        <v>630</v>
      </c>
      <c r="T46">
        <f>H46*Ajustes!AR46</f>
        <v>633</v>
      </c>
      <c r="U46">
        <f>I46*Ajustes!AS46</f>
        <v>509</v>
      </c>
      <c r="V46">
        <f>J46*Ajustes!AT46</f>
        <v>440</v>
      </c>
      <c r="W46">
        <f>K46*Ajustes!AU46</f>
        <v>458</v>
      </c>
      <c r="X46">
        <f>L46*Ajustes!AV46</f>
        <v>533</v>
      </c>
      <c r="Y46">
        <f>M46*Ajustes!AW46</f>
        <v>576</v>
      </c>
      <c r="Z46">
        <f>N46*Ajustes!AX46</f>
        <v>851</v>
      </c>
      <c r="AA46" s="259">
        <f>IF(AND(NOT(_incrementaisPassadas),
      OR(
       AND(_semanaAtual&gt;Prevs!D$6,_tipo="Semanal"),
       AND(_mes&gt;AA$2,_tipo="Mensal")
      )), 0,IF(Ajustes!$G46&gt;0,INDEX($AA$4:$AL$323,Ajustes!$G46,O$2),0)+IF(Ajustes!$H46&gt;0,INDEX($AA$4:$AL$323,Ajustes!$H46,O$2),0)+IF(Ajustes!$I46&gt;0,INDEX($AA$4:$AL$323,Ajustes!$I46,O$2),0)+IF(Ajustes!$J46&gt;0,INDEX($AA$4:$AL$323,Ajustes!$J46,O$2),0)+IF(Ajustes!$K46&gt;0,INDEX($AA$4:$AL$323,Ajustes!$K46,O$2),0)+IF(Ajustes!$L46&gt;0,INDEX($AA$4:$AL$323,Ajustes!$L46,O$2),0))+O46</f>
        <v>1253</v>
      </c>
      <c r="AB46" s="259">
        <f>IF(AND(NOT(_incrementaisPassadas),
      OR(
       AND(_semanaAtual&gt;Prevs!E$6,_tipo="Semanal"),
       AND(_mes&gt;AB$2,_tipo="Mensal")
      )), 0,IF(Ajustes!$G46&gt;0,INDEX($AA$4:$AL$323,Ajustes!$G46,P$2),0)+IF(Ajustes!$H46&gt;0,INDEX($AA$4:$AL$323,Ajustes!$H46,P$2),0)+IF(Ajustes!$I46&gt;0,INDEX($AA$4:$AL$323,Ajustes!$I46,P$2),0)+IF(Ajustes!$J46&gt;0,INDEX($AA$4:$AL$323,Ajustes!$J46,P$2),0)+IF(Ajustes!$K46&gt;0,INDEX($AA$4:$AL$323,Ajustes!$K46,P$2),0)+IF(Ajustes!$L46&gt;0,INDEX($AA$4:$AL$323,Ajustes!$L46,P$2),0))+P46</f>
        <v>1353</v>
      </c>
      <c r="AC46" s="259">
        <f>IF(AND(NOT(_incrementaisPassadas),
      OR(
       AND(_semanaAtual&gt;Prevs!F$6,_tipo="Semanal"),
       AND(_mes&gt;AC$2,_tipo="Mensal")
      )), 0,IF(Ajustes!$G46&gt;0,INDEX($AA$4:$AL$323,Ajustes!$G46,Q$2),0)+IF(Ajustes!$H46&gt;0,INDEX($AA$4:$AL$323,Ajustes!$H46,Q$2),0)+IF(Ajustes!$I46&gt;0,INDEX($AA$4:$AL$323,Ajustes!$I46,Q$2),0)+IF(Ajustes!$J46&gt;0,INDEX($AA$4:$AL$323,Ajustes!$J46,Q$2),0)+IF(Ajustes!$K46&gt;0,INDEX($AA$4:$AL$323,Ajustes!$K46,Q$2),0)+IF(Ajustes!$L46&gt;0,INDEX($AA$4:$AL$323,Ajustes!$L46,Q$2),0))+Q46</f>
        <v>1186</v>
      </c>
      <c r="AD46" s="259">
        <f>IF(AND(NOT(_incrementaisPassadas),
      OR(
       AND(_semanaAtual&gt;Prevs!G$6,_tipo="Semanal"),
       AND(_mes&gt;AD$2,_tipo="Mensal")
      )), 0,IF(Ajustes!$G46&gt;0,INDEX($AA$4:$AL$323,Ajustes!$G46,R$2),0)+IF(Ajustes!$H46&gt;0,INDEX($AA$4:$AL$323,Ajustes!$H46,R$2),0)+IF(Ajustes!$I46&gt;0,INDEX($AA$4:$AL$323,Ajustes!$I46,R$2),0)+IF(Ajustes!$J46&gt;0,INDEX($AA$4:$AL$323,Ajustes!$J46,R$2),0)+IF(Ajustes!$K46&gt;0,INDEX($AA$4:$AL$323,Ajustes!$K46,R$2),0)+IF(Ajustes!$L46&gt;0,INDEX($AA$4:$AL$323,Ajustes!$L46,R$2),0))+R46</f>
        <v>809</v>
      </c>
      <c r="AE46" s="259">
        <f>IF(AND(NOT(_incrementaisPassadas),
      OR(
       AND(_semanaAtual&gt;Prevs!H$6,_tipo="Semanal"),
       AND(_mes&gt;AE$2,_tipo="Mensal")
      )), 0,IF(Ajustes!$G46&gt;0,INDEX($AA$4:$AL$323,Ajustes!$G46,S$2),0)+IF(Ajustes!$H46&gt;0,INDEX($AA$4:$AL$323,Ajustes!$H46,S$2),0)+IF(Ajustes!$I46&gt;0,INDEX($AA$4:$AL$323,Ajustes!$I46,S$2),0)+IF(Ajustes!$J46&gt;0,INDEX($AA$4:$AL$323,Ajustes!$J46,S$2),0)+IF(Ajustes!$K46&gt;0,INDEX($AA$4:$AL$323,Ajustes!$K46,S$2),0)+IF(Ajustes!$L46&gt;0,INDEX($AA$4:$AL$323,Ajustes!$L46,S$2),0))+S46</f>
        <v>630</v>
      </c>
      <c r="AF46" s="259">
        <f>IF(AND(NOT(_incrementaisPassadas),
      OR(
       AND(_semanaAtual&gt;Prevs!I$6,_tipo="Semanal"),
       AND(_mes&gt;AF$2,_tipo="Mensal")
      )), 0,IF(Ajustes!$G46&gt;0,INDEX($AA$4:$AL$323,Ajustes!$G46,T$2),0)+IF(Ajustes!$H46&gt;0,INDEX($AA$4:$AL$323,Ajustes!$H46,T$2),0)+IF(Ajustes!$I46&gt;0,INDEX($AA$4:$AL$323,Ajustes!$I46,T$2),0)+IF(Ajustes!$J46&gt;0,INDEX($AA$4:$AL$323,Ajustes!$J46,T$2),0)+IF(Ajustes!$K46&gt;0,INDEX($AA$4:$AL$323,Ajustes!$K46,T$2),0)+IF(Ajustes!$L46&gt;0,INDEX($AA$4:$AL$323,Ajustes!$L46,T$2),0))+T46</f>
        <v>633</v>
      </c>
      <c r="AG46" s="259">
        <f>IF(AND(NOT(_incrementaisPassadas),
      OR(
       AND(_semanaAtual&gt;Prevs!J$6,_tipo="Semanal"),
       AND(_mes&gt;AG$2,_tipo="Mensal")
      )), 0,IF(Ajustes!$G46&gt;0,INDEX($AA$4:$AL$323,Ajustes!$G46,U$2),0)+IF(Ajustes!$H46&gt;0,INDEX($AA$4:$AL$323,Ajustes!$H46,U$2),0)+IF(Ajustes!$I46&gt;0,INDEX($AA$4:$AL$323,Ajustes!$I46,U$2),0)+IF(Ajustes!$J46&gt;0,INDEX($AA$4:$AL$323,Ajustes!$J46,U$2),0)+IF(Ajustes!$K46&gt;0,INDEX($AA$4:$AL$323,Ajustes!$K46,U$2),0)+IF(Ajustes!$L46&gt;0,INDEX($AA$4:$AL$323,Ajustes!$L46,U$2),0))+U46</f>
        <v>509</v>
      </c>
      <c r="AH46" s="259">
        <f>IF(AND(NOT(_incrementaisPassadas),
      OR(
       AND(_semanaAtual&gt;Prevs!K$6,_tipo="Semanal"),
       AND(_mes&gt;AH$2,_tipo="Mensal")
      )), 0,IF(Ajustes!$G46&gt;0,INDEX($AA$4:$AL$323,Ajustes!$G46,V$2),0)+IF(Ajustes!$H46&gt;0,INDEX($AA$4:$AL$323,Ajustes!$H46,V$2),0)+IF(Ajustes!$I46&gt;0,INDEX($AA$4:$AL$323,Ajustes!$I46,V$2),0)+IF(Ajustes!$J46&gt;0,INDEX($AA$4:$AL$323,Ajustes!$J46,V$2),0)+IF(Ajustes!$K46&gt;0,INDEX($AA$4:$AL$323,Ajustes!$K46,V$2),0)+IF(Ajustes!$L46&gt;0,INDEX($AA$4:$AL$323,Ajustes!$L46,V$2),0))+V46</f>
        <v>440</v>
      </c>
      <c r="AI46" s="259">
        <f>IF(AND(NOT(_incrementaisPassadas),
      OR(
       AND(_semanaAtual&gt;Prevs!L$6,_tipo="Semanal"),
       AND(_mes&gt;AI$2,_tipo="Mensal")
      )), 0,IF(Ajustes!$G46&gt;0,INDEX($AA$4:$AL$323,Ajustes!$G46,W$2),0)+IF(Ajustes!$H46&gt;0,INDEX($AA$4:$AL$323,Ajustes!$H46,W$2),0)+IF(Ajustes!$I46&gt;0,INDEX($AA$4:$AL$323,Ajustes!$I46,W$2),0)+IF(Ajustes!$J46&gt;0,INDEX($AA$4:$AL$323,Ajustes!$J46,W$2),0)+IF(Ajustes!$K46&gt;0,INDEX($AA$4:$AL$323,Ajustes!$K46,W$2),0)+IF(Ajustes!$L46&gt;0,INDEX($AA$4:$AL$323,Ajustes!$L46,W$2),0))+W46</f>
        <v>458</v>
      </c>
      <c r="AJ46" s="259">
        <f>IF(AND(NOT(_incrementaisPassadas),
      OR(
       AND(_semanaAtual&gt;Prevs!M$6,_tipo="Semanal"),
       AND(_mes&gt;AJ$2,_tipo="Mensal")
      )), 0,IF(Ajustes!$G46&gt;0,INDEX($AA$4:$AL$323,Ajustes!$G46,X$2),0)+IF(Ajustes!$H46&gt;0,INDEX($AA$4:$AL$323,Ajustes!$H46,X$2),0)+IF(Ajustes!$I46&gt;0,INDEX($AA$4:$AL$323,Ajustes!$I46,X$2),0)+IF(Ajustes!$J46&gt;0,INDEX($AA$4:$AL$323,Ajustes!$J46,X$2),0)+IF(Ajustes!$K46&gt;0,INDEX($AA$4:$AL$323,Ajustes!$K46,X$2),0)+IF(Ajustes!$L46&gt;0,INDEX($AA$4:$AL$323,Ajustes!$L46,X$2),0))+X46</f>
        <v>533</v>
      </c>
      <c r="AK46" s="259">
        <f>IF(AND(NOT(_incrementaisPassadas),
      OR(
       AND(_semanaAtual&gt;Prevs!N$6,_tipo="Semanal"),
       AND(_mes&gt;AK$2,_tipo="Mensal")
      )), 0,IF(Ajustes!$G46&gt;0,INDEX($AA$4:$AL$323,Ajustes!$G46,Y$2),0)+IF(Ajustes!$H46&gt;0,INDEX($AA$4:$AL$323,Ajustes!$H46,Y$2),0)+IF(Ajustes!$I46&gt;0,INDEX($AA$4:$AL$323,Ajustes!$I46,Y$2),0)+IF(Ajustes!$J46&gt;0,INDEX($AA$4:$AL$323,Ajustes!$J46,Y$2),0)+IF(Ajustes!$K46&gt;0,INDEX($AA$4:$AL$323,Ajustes!$K46,Y$2),0)+IF(Ajustes!$L46&gt;0,INDEX($AA$4:$AL$323,Ajustes!$L46,Y$2),0))+Y46</f>
        <v>576</v>
      </c>
      <c r="AL46" s="259">
        <f>IF(AND(NOT(_incrementaisPassadas),
      OR(
       AND(_semanaAtual&gt;Prevs!O$6,_tipo="Semanal"),
       AND(_mes&gt;AL$2,_tipo="Mensal")
      )), 0,IF(Ajustes!$G46&gt;0,INDEX($AA$4:$AL$323,Ajustes!$G46,Z$2),0)+IF(Ajustes!$H46&gt;0,INDEX($AA$4:$AL$323,Ajustes!$H46,Z$2),0)+IF(Ajustes!$I46&gt;0,INDEX($AA$4:$AL$323,Ajustes!$I46,Z$2),0)+IF(Ajustes!$J46&gt;0,INDEX($AA$4:$AL$323,Ajustes!$J46,Z$2),0)+IF(Ajustes!$K46&gt;0,INDEX($AA$4:$AL$323,Ajustes!$K46,Z$2),0)+IF(Ajustes!$L46&gt;0,INDEX($AA$4:$AL$323,Ajustes!$L46,Z$2),0))+Z46</f>
        <v>851</v>
      </c>
      <c r="AM46" s="186">
        <f t="shared" ref="AM46" si="55">ROUND(AM246-0.1*(AM$164-AM$120-AM$304)-AM$120-AM$304,0)</f>
        <v>1249</v>
      </c>
      <c r="AN46" s="186">
        <f t="shared" ref="AN46:AX46" si="56">ROUND(AN246-0.1*(AN$164-AN$120-AN$304)-AN$120-AN$304,0)</f>
        <v>1350</v>
      </c>
      <c r="AO46" s="186">
        <f t="shared" si="56"/>
        <v>1183</v>
      </c>
      <c r="AP46" s="186">
        <f t="shared" si="56"/>
        <v>808</v>
      </c>
      <c r="AQ46" s="186">
        <f t="shared" si="56"/>
        <v>630</v>
      </c>
      <c r="AR46" s="186">
        <f t="shared" si="56"/>
        <v>632</v>
      </c>
      <c r="AS46" s="186">
        <f t="shared" si="56"/>
        <v>508</v>
      </c>
      <c r="AT46" s="186">
        <f t="shared" si="56"/>
        <v>439</v>
      </c>
      <c r="AU46" s="186">
        <f t="shared" si="56"/>
        <v>457</v>
      </c>
      <c r="AV46" s="186">
        <f t="shared" si="56"/>
        <v>531</v>
      </c>
      <c r="AW46" s="186">
        <f t="shared" si="56"/>
        <v>574</v>
      </c>
      <c r="AX46" s="186">
        <f t="shared" si="56"/>
        <v>848</v>
      </c>
      <c r="AY46" s="259"/>
      <c r="BC46" s="223"/>
      <c r="BQ46" s="259" t="e">
        <f t="shared" si="12"/>
        <v>#N/A</v>
      </c>
      <c r="BR46" s="400">
        <f t="shared" si="54"/>
        <v>1253.0763999999999</v>
      </c>
      <c r="BS46" s="400">
        <f t="shared" si="54"/>
        <v>1353.9352000000001</v>
      </c>
      <c r="BT46" s="400">
        <f t="shared" si="54"/>
        <v>1185.9657000000002</v>
      </c>
      <c r="BU46" s="400">
        <f t="shared" si="54"/>
        <v>809.73199999999997</v>
      </c>
      <c r="BV46" s="400">
        <f t="shared" si="54"/>
        <v>630.4905</v>
      </c>
      <c r="BW46" s="400">
        <f t="shared" si="54"/>
        <v>633.06500000000005</v>
      </c>
      <c r="BX46" s="400">
        <f t="shared" si="54"/>
        <v>509.19019999999995</v>
      </c>
      <c r="BY46" s="400">
        <f t="shared" si="54"/>
        <v>440.07300000000004</v>
      </c>
      <c r="BZ46" s="400">
        <f t="shared" si="54"/>
        <v>458.45099999999996</v>
      </c>
      <c r="CA46" s="400">
        <f t="shared" si="54"/>
        <v>533.24</v>
      </c>
      <c r="CB46" s="400">
        <f t="shared" si="54"/>
        <v>575.81170000000009</v>
      </c>
      <c r="CC46" s="400">
        <f t="shared" si="54"/>
        <v>851.42250000000001</v>
      </c>
      <c r="CD46" s="259"/>
    </row>
    <row r="47" spans="1:82" x14ac:dyDescent="0.25">
      <c r="A47" s="113">
        <v>44</v>
      </c>
      <c r="B47" s="176" t="s">
        <v>556</v>
      </c>
      <c r="C47" s="259">
        <f>IFERROR(INDEX($BD$7:$BO$40,MATCH(Ajustes!$E$4:$E$323,$BC$7:$BC$40,0),$C$2:$N$2),1)</f>
        <v>1</v>
      </c>
      <c r="D47" s="259">
        <f>IFERROR(INDEX($BD$7:$BO$40,MATCH(Ajustes!$E$4:$E$323,$BC$7:$BC$40,0),$C$2:$N$2),1)</f>
        <v>1</v>
      </c>
      <c r="E47" s="259">
        <f>IFERROR(INDEX($BD$7:$BO$40,MATCH(Ajustes!$E$4:$E$323,$BC$7:$BC$40,0),$C$2:$N$2),1)</f>
        <v>1</v>
      </c>
      <c r="F47" s="259">
        <f>IFERROR(INDEX($BD$7:$BO$40,MATCH(Ajustes!$E$4:$E$323,$BC$7:$BC$40,0),$C$2:$N$2),1)</f>
        <v>1</v>
      </c>
      <c r="G47" s="259">
        <f>IFERROR(INDEX($BD$7:$BO$40,MATCH(Ajustes!$E$4:$E$323,$BC$7:$BC$40,0),$C$2:$N$2),1)</f>
        <v>1</v>
      </c>
      <c r="H47" s="259">
        <f>IFERROR(INDEX($BD$7:$BO$40,MATCH(Ajustes!$E$4:$E$323,$BC$7:$BC$40,0),$C$2:$N$2),1)</f>
        <v>1</v>
      </c>
      <c r="I47" s="259">
        <f>IFERROR(INDEX($BD$7:$BO$40,MATCH(Ajustes!$E$4:$E$323,$BC$7:$BC$40,0),$C$2:$N$2),1)</f>
        <v>1</v>
      </c>
      <c r="J47" s="259">
        <f>IFERROR(INDEX($BD$7:$BO$40,MATCH(Ajustes!$E$4:$E$323,$BC$7:$BC$40,0),$C$2:$N$2),1)</f>
        <v>1</v>
      </c>
      <c r="K47" s="259">
        <f>IFERROR(INDEX($BD$7:$BO$40,MATCH(Ajustes!$E$4:$E$323,$BC$7:$BC$40,0),$C$2:$N$2),1)</f>
        <v>1</v>
      </c>
      <c r="L47" s="259">
        <f>IFERROR(INDEX($BD$7:$BO$40,MATCH(Ajustes!$E$4:$E$323,$BC$7:$BC$40,0),$C$2:$N$2),1)</f>
        <v>1</v>
      </c>
      <c r="M47" s="259">
        <f>IFERROR(INDEX($BD$7:$BO$40,MATCH(Ajustes!$E$4:$E$323,$BC$7:$BC$40,0),$C$2:$N$2),1)</f>
        <v>1</v>
      </c>
      <c r="N47" s="259">
        <f>IFERROR(INDEX($BD$7:$BO$40,MATCH(Ajustes!$E$4:$E$323,$BC$7:$BC$40,0),$C$2:$N$2),1)</f>
        <v>1</v>
      </c>
      <c r="O47">
        <f>C47*Ajustes!AM47</f>
        <v>10100</v>
      </c>
      <c r="P47">
        <f>D47*Ajustes!AN47</f>
        <v>10625</v>
      </c>
      <c r="Q47">
        <f>E47*Ajustes!AO47</f>
        <v>10111</v>
      </c>
      <c r="R47">
        <f>F47*Ajustes!AP47</f>
        <v>7538</v>
      </c>
      <c r="S47">
        <f>G47*Ajustes!AQ47</f>
        <v>5245</v>
      </c>
      <c r="T47">
        <f>H47*Ajustes!AR47</f>
        <v>4413</v>
      </c>
      <c r="U47">
        <f>I47*Ajustes!AS47</f>
        <v>3597</v>
      </c>
      <c r="V47">
        <f>J47*Ajustes!AT47</f>
        <v>3026</v>
      </c>
      <c r="W47">
        <f>K47*Ajustes!AU47</f>
        <v>2923</v>
      </c>
      <c r="X47">
        <f>L47*Ajustes!AV47</f>
        <v>3365</v>
      </c>
      <c r="Y47">
        <f>M47*Ajustes!AW47</f>
        <v>4458</v>
      </c>
      <c r="Z47">
        <f>N47*Ajustes!AX47</f>
        <v>7090</v>
      </c>
      <c r="AA47" s="259">
        <f>IF(AND(NOT(_incrementaisPassadas),
      OR(
       AND(_semanaAtual&gt;Prevs!D$6,_tipo="Semanal"),
       AND(_mes&gt;AA$2,_tipo="Mensal")
      )), 0,IF(Ajustes!$G47&gt;0,INDEX($AA$4:$AL$323,Ajustes!$G47,O$2),0)+IF(Ajustes!$H47&gt;0,INDEX($AA$4:$AL$323,Ajustes!$H47,O$2),0)+IF(Ajustes!$I47&gt;0,INDEX($AA$4:$AL$323,Ajustes!$I47,O$2),0)+IF(Ajustes!$J47&gt;0,INDEX($AA$4:$AL$323,Ajustes!$J47,O$2),0)+IF(Ajustes!$K47&gt;0,INDEX($AA$4:$AL$323,Ajustes!$K47,O$2),0)+IF(Ajustes!$L47&gt;0,INDEX($AA$4:$AL$323,Ajustes!$L47,O$2),0))+O47</f>
        <v>10100</v>
      </c>
      <c r="AB47" s="259">
        <f>IF(AND(NOT(_incrementaisPassadas),
      OR(
       AND(_semanaAtual&gt;Prevs!E$6,_tipo="Semanal"),
       AND(_mes&gt;AB$2,_tipo="Mensal")
      )), 0,IF(Ajustes!$G47&gt;0,INDEX($AA$4:$AL$323,Ajustes!$G47,P$2),0)+IF(Ajustes!$H47&gt;0,INDEX($AA$4:$AL$323,Ajustes!$H47,P$2),0)+IF(Ajustes!$I47&gt;0,INDEX($AA$4:$AL$323,Ajustes!$I47,P$2),0)+IF(Ajustes!$J47&gt;0,INDEX($AA$4:$AL$323,Ajustes!$J47,P$2),0)+IF(Ajustes!$K47&gt;0,INDEX($AA$4:$AL$323,Ajustes!$K47,P$2),0)+IF(Ajustes!$L47&gt;0,INDEX($AA$4:$AL$323,Ajustes!$L47,P$2),0))+P47</f>
        <v>10625</v>
      </c>
      <c r="AC47" s="259">
        <f>IF(AND(NOT(_incrementaisPassadas),
      OR(
       AND(_semanaAtual&gt;Prevs!F$6,_tipo="Semanal"),
       AND(_mes&gt;AC$2,_tipo="Mensal")
      )), 0,IF(Ajustes!$G47&gt;0,INDEX($AA$4:$AL$323,Ajustes!$G47,Q$2),0)+IF(Ajustes!$H47&gt;0,INDEX($AA$4:$AL$323,Ajustes!$H47,Q$2),0)+IF(Ajustes!$I47&gt;0,INDEX($AA$4:$AL$323,Ajustes!$I47,Q$2),0)+IF(Ajustes!$J47&gt;0,INDEX($AA$4:$AL$323,Ajustes!$J47,Q$2),0)+IF(Ajustes!$K47&gt;0,INDEX($AA$4:$AL$323,Ajustes!$K47,Q$2),0)+IF(Ajustes!$L47&gt;0,INDEX($AA$4:$AL$323,Ajustes!$L47,Q$2),0))+Q47</f>
        <v>10111</v>
      </c>
      <c r="AD47" s="259">
        <f>IF(AND(NOT(_incrementaisPassadas),
      OR(
       AND(_semanaAtual&gt;Prevs!G$6,_tipo="Semanal"),
       AND(_mes&gt;AD$2,_tipo="Mensal")
      )), 0,IF(Ajustes!$G47&gt;0,INDEX($AA$4:$AL$323,Ajustes!$G47,R$2),0)+IF(Ajustes!$H47&gt;0,INDEX($AA$4:$AL$323,Ajustes!$H47,R$2),0)+IF(Ajustes!$I47&gt;0,INDEX($AA$4:$AL$323,Ajustes!$I47,R$2),0)+IF(Ajustes!$J47&gt;0,INDEX($AA$4:$AL$323,Ajustes!$J47,R$2),0)+IF(Ajustes!$K47&gt;0,INDEX($AA$4:$AL$323,Ajustes!$K47,R$2),0)+IF(Ajustes!$L47&gt;0,INDEX($AA$4:$AL$323,Ajustes!$L47,R$2),0))+R47</f>
        <v>7538</v>
      </c>
      <c r="AE47" s="259">
        <f>IF(AND(NOT(_incrementaisPassadas),
      OR(
       AND(_semanaAtual&gt;Prevs!H$6,_tipo="Semanal"),
       AND(_mes&gt;AE$2,_tipo="Mensal")
      )), 0,IF(Ajustes!$G47&gt;0,INDEX($AA$4:$AL$323,Ajustes!$G47,S$2),0)+IF(Ajustes!$H47&gt;0,INDEX($AA$4:$AL$323,Ajustes!$H47,S$2),0)+IF(Ajustes!$I47&gt;0,INDEX($AA$4:$AL$323,Ajustes!$I47,S$2),0)+IF(Ajustes!$J47&gt;0,INDEX($AA$4:$AL$323,Ajustes!$J47,S$2),0)+IF(Ajustes!$K47&gt;0,INDEX($AA$4:$AL$323,Ajustes!$K47,S$2),0)+IF(Ajustes!$L47&gt;0,INDEX($AA$4:$AL$323,Ajustes!$L47,S$2),0))+S47</f>
        <v>5245</v>
      </c>
      <c r="AF47" s="259">
        <f>IF(AND(NOT(_incrementaisPassadas),
      OR(
       AND(_semanaAtual&gt;Prevs!I$6,_tipo="Semanal"),
       AND(_mes&gt;AF$2,_tipo="Mensal")
      )), 0,IF(Ajustes!$G47&gt;0,INDEX($AA$4:$AL$323,Ajustes!$G47,T$2),0)+IF(Ajustes!$H47&gt;0,INDEX($AA$4:$AL$323,Ajustes!$H47,T$2),0)+IF(Ajustes!$I47&gt;0,INDEX($AA$4:$AL$323,Ajustes!$I47,T$2),0)+IF(Ajustes!$J47&gt;0,INDEX($AA$4:$AL$323,Ajustes!$J47,T$2),0)+IF(Ajustes!$K47&gt;0,INDEX($AA$4:$AL$323,Ajustes!$K47,T$2),0)+IF(Ajustes!$L47&gt;0,INDEX($AA$4:$AL$323,Ajustes!$L47,T$2),0))+T47</f>
        <v>4413</v>
      </c>
      <c r="AG47" s="259">
        <f>IF(AND(NOT(_incrementaisPassadas),
      OR(
       AND(_semanaAtual&gt;Prevs!J$6,_tipo="Semanal"),
       AND(_mes&gt;AG$2,_tipo="Mensal")
      )), 0,IF(Ajustes!$G47&gt;0,INDEX($AA$4:$AL$323,Ajustes!$G47,U$2),0)+IF(Ajustes!$H47&gt;0,INDEX($AA$4:$AL$323,Ajustes!$H47,U$2),0)+IF(Ajustes!$I47&gt;0,INDEX($AA$4:$AL$323,Ajustes!$I47,U$2),0)+IF(Ajustes!$J47&gt;0,INDEX($AA$4:$AL$323,Ajustes!$J47,U$2),0)+IF(Ajustes!$K47&gt;0,INDEX($AA$4:$AL$323,Ajustes!$K47,U$2),0)+IF(Ajustes!$L47&gt;0,INDEX($AA$4:$AL$323,Ajustes!$L47,U$2),0))+U47</f>
        <v>3597</v>
      </c>
      <c r="AH47" s="259">
        <f>IF(AND(NOT(_incrementaisPassadas),
      OR(
       AND(_semanaAtual&gt;Prevs!K$6,_tipo="Semanal"),
       AND(_mes&gt;AH$2,_tipo="Mensal")
      )), 0,IF(Ajustes!$G47&gt;0,INDEX($AA$4:$AL$323,Ajustes!$G47,V$2),0)+IF(Ajustes!$H47&gt;0,INDEX($AA$4:$AL$323,Ajustes!$H47,V$2),0)+IF(Ajustes!$I47&gt;0,INDEX($AA$4:$AL$323,Ajustes!$I47,V$2),0)+IF(Ajustes!$J47&gt;0,INDEX($AA$4:$AL$323,Ajustes!$J47,V$2),0)+IF(Ajustes!$K47&gt;0,INDEX($AA$4:$AL$323,Ajustes!$K47,V$2),0)+IF(Ajustes!$L47&gt;0,INDEX($AA$4:$AL$323,Ajustes!$L47,V$2),0))+V47</f>
        <v>3026</v>
      </c>
      <c r="AI47" s="259">
        <f>IF(AND(NOT(_incrementaisPassadas),
      OR(
       AND(_semanaAtual&gt;Prevs!L$6,_tipo="Semanal"),
       AND(_mes&gt;AI$2,_tipo="Mensal")
      )), 0,IF(Ajustes!$G47&gt;0,INDEX($AA$4:$AL$323,Ajustes!$G47,W$2),0)+IF(Ajustes!$H47&gt;0,INDEX($AA$4:$AL$323,Ajustes!$H47,W$2),0)+IF(Ajustes!$I47&gt;0,INDEX($AA$4:$AL$323,Ajustes!$I47,W$2),0)+IF(Ajustes!$J47&gt;0,INDEX($AA$4:$AL$323,Ajustes!$J47,W$2),0)+IF(Ajustes!$K47&gt;0,INDEX($AA$4:$AL$323,Ajustes!$K47,W$2),0)+IF(Ajustes!$L47&gt;0,INDEX($AA$4:$AL$323,Ajustes!$L47,W$2),0))+W47</f>
        <v>2923</v>
      </c>
      <c r="AJ47" s="259">
        <f>IF(AND(NOT(_incrementaisPassadas),
      OR(
       AND(_semanaAtual&gt;Prevs!M$6,_tipo="Semanal"),
       AND(_mes&gt;AJ$2,_tipo="Mensal")
      )), 0,IF(Ajustes!$G47&gt;0,INDEX($AA$4:$AL$323,Ajustes!$G47,X$2),0)+IF(Ajustes!$H47&gt;0,INDEX($AA$4:$AL$323,Ajustes!$H47,X$2),0)+IF(Ajustes!$I47&gt;0,INDEX($AA$4:$AL$323,Ajustes!$I47,X$2),0)+IF(Ajustes!$J47&gt;0,INDEX($AA$4:$AL$323,Ajustes!$J47,X$2),0)+IF(Ajustes!$K47&gt;0,INDEX($AA$4:$AL$323,Ajustes!$K47,X$2),0)+IF(Ajustes!$L47&gt;0,INDEX($AA$4:$AL$323,Ajustes!$L47,X$2),0))+X47</f>
        <v>3365</v>
      </c>
      <c r="AK47" s="259">
        <f>IF(AND(NOT(_incrementaisPassadas),
      OR(
       AND(_semanaAtual&gt;Prevs!N$6,_tipo="Semanal"),
       AND(_mes&gt;AK$2,_tipo="Mensal")
      )), 0,IF(Ajustes!$G47&gt;0,INDEX($AA$4:$AL$323,Ajustes!$G47,Y$2),0)+IF(Ajustes!$H47&gt;0,INDEX($AA$4:$AL$323,Ajustes!$H47,Y$2),0)+IF(Ajustes!$I47&gt;0,INDEX($AA$4:$AL$323,Ajustes!$I47,Y$2),0)+IF(Ajustes!$J47&gt;0,INDEX($AA$4:$AL$323,Ajustes!$J47,Y$2),0)+IF(Ajustes!$K47&gt;0,INDEX($AA$4:$AL$323,Ajustes!$K47,Y$2),0)+IF(Ajustes!$L47&gt;0,INDEX($AA$4:$AL$323,Ajustes!$L47,Y$2),0))+Y47</f>
        <v>4458</v>
      </c>
      <c r="AL47" s="259">
        <f>IF(AND(NOT(_incrementaisPassadas),
      OR(
       AND(_semanaAtual&gt;Prevs!O$6,_tipo="Semanal"),
       AND(_mes&gt;AL$2,_tipo="Mensal")
      )), 0,IF(Ajustes!$G47&gt;0,INDEX($AA$4:$AL$323,Ajustes!$G47,Z$2),0)+IF(Ajustes!$H47&gt;0,INDEX($AA$4:$AL$323,Ajustes!$H47,Z$2),0)+IF(Ajustes!$I47&gt;0,INDEX($AA$4:$AL$323,Ajustes!$I47,Z$2),0)+IF(Ajustes!$J47&gt;0,INDEX($AA$4:$AL$323,Ajustes!$J47,Z$2),0)+IF(Ajustes!$K47&gt;0,INDEX($AA$4:$AL$323,Ajustes!$K47,Z$2),0)+IF(Ajustes!$L47&gt;0,INDEX($AA$4:$AL$323,Ajustes!$L47,Z$2),0))+Z47</f>
        <v>7090</v>
      </c>
      <c r="AM47" s="186">
        <f t="shared" ref="AM47" si="57">ROUND(AM247-0.1*(AM$164-AM$120-AM$304)-AM$120-AM$304,0)</f>
        <v>10096</v>
      </c>
      <c r="AN47" s="186">
        <f t="shared" ref="AN47:AX47" si="58">ROUND(AN247-0.1*(AN$164-AN$120-AN$304)-AN$120-AN$304,0)</f>
        <v>10622</v>
      </c>
      <c r="AO47" s="186">
        <f t="shared" si="58"/>
        <v>10108</v>
      </c>
      <c r="AP47" s="186">
        <f t="shared" si="58"/>
        <v>7537</v>
      </c>
      <c r="AQ47" s="186">
        <f t="shared" si="58"/>
        <v>5245</v>
      </c>
      <c r="AR47" s="186">
        <f t="shared" si="58"/>
        <v>4412</v>
      </c>
      <c r="AS47" s="186">
        <f t="shared" si="58"/>
        <v>3596</v>
      </c>
      <c r="AT47" s="186">
        <f t="shared" si="58"/>
        <v>3025</v>
      </c>
      <c r="AU47" s="186">
        <f t="shared" si="58"/>
        <v>2922</v>
      </c>
      <c r="AV47" s="186">
        <f t="shared" si="58"/>
        <v>3362</v>
      </c>
      <c r="AW47" s="186">
        <f t="shared" si="58"/>
        <v>4456</v>
      </c>
      <c r="AX47" s="186">
        <f t="shared" si="58"/>
        <v>7087</v>
      </c>
      <c r="AY47" s="259"/>
      <c r="BC47" s="223"/>
      <c r="BQ47" s="259" t="e">
        <f t="shared" si="12"/>
        <v>#N/A</v>
      </c>
      <c r="BR47" s="400">
        <f t="shared" si="54"/>
        <v>10100.0764</v>
      </c>
      <c r="BS47" s="400">
        <f t="shared" si="54"/>
        <v>10625.9352</v>
      </c>
      <c r="BT47" s="400">
        <f t="shared" si="54"/>
        <v>10110.965700000001</v>
      </c>
      <c r="BU47" s="400">
        <f t="shared" si="54"/>
        <v>7538.732</v>
      </c>
      <c r="BV47" s="400">
        <f t="shared" si="54"/>
        <v>5245.4904999999999</v>
      </c>
      <c r="BW47" s="400">
        <f t="shared" si="54"/>
        <v>4413.0650000000005</v>
      </c>
      <c r="BX47" s="400">
        <f t="shared" si="54"/>
        <v>3597.1902</v>
      </c>
      <c r="BY47" s="400">
        <f t="shared" si="54"/>
        <v>3026.0729999999999</v>
      </c>
      <c r="BZ47" s="400">
        <f t="shared" si="54"/>
        <v>2923.451</v>
      </c>
      <c r="CA47" s="400">
        <f t="shared" si="54"/>
        <v>3364.24</v>
      </c>
      <c r="CB47" s="400">
        <f t="shared" si="54"/>
        <v>4457.8117000000002</v>
      </c>
      <c r="CC47" s="400">
        <f t="shared" si="54"/>
        <v>7090.4224999999997</v>
      </c>
      <c r="CD47" s="259"/>
    </row>
    <row r="48" spans="1:82" x14ac:dyDescent="0.25">
      <c r="A48" s="113">
        <v>45</v>
      </c>
      <c r="B48" s="176" t="s">
        <v>557</v>
      </c>
      <c r="C48" s="259">
        <f>IFERROR(INDEX($BD$7:$BO$40,MATCH(Ajustes!$E$4:$E$323,$BC$7:$BC$40,0),$C$2:$N$2),1)</f>
        <v>1</v>
      </c>
      <c r="D48" s="259">
        <f>IFERROR(INDEX($BD$7:$BO$40,MATCH(Ajustes!$E$4:$E$323,$BC$7:$BC$40,0),$C$2:$N$2),1)</f>
        <v>1</v>
      </c>
      <c r="E48" s="259">
        <f>IFERROR(INDEX($BD$7:$BO$40,MATCH(Ajustes!$E$4:$E$323,$BC$7:$BC$40,0),$C$2:$N$2),1)</f>
        <v>1</v>
      </c>
      <c r="F48" s="259">
        <f>IFERROR(INDEX($BD$7:$BO$40,MATCH(Ajustes!$E$4:$E$323,$BC$7:$BC$40,0),$C$2:$N$2),1)</f>
        <v>1</v>
      </c>
      <c r="G48" s="259">
        <f>IFERROR(INDEX($BD$7:$BO$40,MATCH(Ajustes!$E$4:$E$323,$BC$7:$BC$40,0),$C$2:$N$2),1)</f>
        <v>1</v>
      </c>
      <c r="H48" s="259">
        <f>IFERROR(INDEX($BD$7:$BO$40,MATCH(Ajustes!$E$4:$E$323,$BC$7:$BC$40,0),$C$2:$N$2),1)</f>
        <v>1</v>
      </c>
      <c r="I48" s="259">
        <f>IFERROR(INDEX($BD$7:$BO$40,MATCH(Ajustes!$E$4:$E$323,$BC$7:$BC$40,0),$C$2:$N$2),1)</f>
        <v>1</v>
      </c>
      <c r="J48" s="259">
        <f>IFERROR(INDEX($BD$7:$BO$40,MATCH(Ajustes!$E$4:$E$323,$BC$7:$BC$40,0),$C$2:$N$2),1)</f>
        <v>1</v>
      </c>
      <c r="K48" s="259">
        <f>IFERROR(INDEX($BD$7:$BO$40,MATCH(Ajustes!$E$4:$E$323,$BC$7:$BC$40,0),$C$2:$N$2),1)</f>
        <v>1</v>
      </c>
      <c r="L48" s="259">
        <f>IFERROR(INDEX($BD$7:$BO$40,MATCH(Ajustes!$E$4:$E$323,$BC$7:$BC$40,0),$C$2:$N$2),1)</f>
        <v>1</v>
      </c>
      <c r="M48" s="259">
        <f>IFERROR(INDEX($BD$7:$BO$40,MATCH(Ajustes!$E$4:$E$323,$BC$7:$BC$40,0),$C$2:$N$2),1)</f>
        <v>1</v>
      </c>
      <c r="N48" s="259">
        <f>IFERROR(INDEX($BD$7:$BO$40,MATCH(Ajustes!$E$4:$E$323,$BC$7:$BC$40,0),$C$2:$N$2),1)</f>
        <v>1</v>
      </c>
      <c r="O48">
        <f>C48*Ajustes!AM48</f>
        <v>10517</v>
      </c>
      <c r="P48">
        <f>D48*Ajustes!AN48</f>
        <v>11086</v>
      </c>
      <c r="Q48">
        <f>E48*Ajustes!AO48</f>
        <v>10543</v>
      </c>
      <c r="R48">
        <f>F48*Ajustes!AP48</f>
        <v>7905</v>
      </c>
      <c r="S48">
        <f>G48*Ajustes!AQ48</f>
        <v>5562</v>
      </c>
      <c r="T48">
        <f>H48*Ajustes!AR48</f>
        <v>4719</v>
      </c>
      <c r="U48">
        <f>I48*Ajustes!AS48</f>
        <v>3880</v>
      </c>
      <c r="V48">
        <f>J48*Ajustes!AT48</f>
        <v>3306</v>
      </c>
      <c r="W48">
        <f>K48*Ajustes!AU48</f>
        <v>3194</v>
      </c>
      <c r="X48">
        <f>L48*Ajustes!AV48</f>
        <v>3639</v>
      </c>
      <c r="Y48">
        <f>M48*Ajustes!AW48</f>
        <v>4754</v>
      </c>
      <c r="Z48">
        <f>N48*Ajustes!AX48</f>
        <v>7427</v>
      </c>
      <c r="AA48" s="259">
        <f>IF(AND(NOT(_incrementaisPassadas),
      OR(
       AND(_semanaAtual&gt;Prevs!D$6,_tipo="Semanal"),
       AND(_mes&gt;AA$2,_tipo="Mensal")
      )), 0,IF(Ajustes!$G48&gt;0,INDEX($AA$4:$AL$323,Ajustes!$G48,O$2),0)+IF(Ajustes!$H48&gt;0,INDEX($AA$4:$AL$323,Ajustes!$H48,O$2),0)+IF(Ajustes!$I48&gt;0,INDEX($AA$4:$AL$323,Ajustes!$I48,O$2),0)+IF(Ajustes!$J48&gt;0,INDEX($AA$4:$AL$323,Ajustes!$J48,O$2),0)+IF(Ajustes!$K48&gt;0,INDEX($AA$4:$AL$323,Ajustes!$K48,O$2),0)+IF(Ajustes!$L48&gt;0,INDEX($AA$4:$AL$323,Ajustes!$L48,O$2),0))+O48</f>
        <v>10517</v>
      </c>
      <c r="AB48" s="259">
        <f>IF(AND(NOT(_incrementaisPassadas),
      OR(
       AND(_semanaAtual&gt;Prevs!E$6,_tipo="Semanal"),
       AND(_mes&gt;AB$2,_tipo="Mensal")
      )), 0,IF(Ajustes!$G48&gt;0,INDEX($AA$4:$AL$323,Ajustes!$G48,P$2),0)+IF(Ajustes!$H48&gt;0,INDEX($AA$4:$AL$323,Ajustes!$H48,P$2),0)+IF(Ajustes!$I48&gt;0,INDEX($AA$4:$AL$323,Ajustes!$I48,P$2),0)+IF(Ajustes!$J48&gt;0,INDEX($AA$4:$AL$323,Ajustes!$J48,P$2),0)+IF(Ajustes!$K48&gt;0,INDEX($AA$4:$AL$323,Ajustes!$K48,P$2),0)+IF(Ajustes!$L48&gt;0,INDEX($AA$4:$AL$323,Ajustes!$L48,P$2),0))+P48</f>
        <v>11086</v>
      </c>
      <c r="AC48" s="259">
        <f>IF(AND(NOT(_incrementaisPassadas),
      OR(
       AND(_semanaAtual&gt;Prevs!F$6,_tipo="Semanal"),
       AND(_mes&gt;AC$2,_tipo="Mensal")
      )), 0,IF(Ajustes!$G48&gt;0,INDEX($AA$4:$AL$323,Ajustes!$G48,Q$2),0)+IF(Ajustes!$H48&gt;0,INDEX($AA$4:$AL$323,Ajustes!$H48,Q$2),0)+IF(Ajustes!$I48&gt;0,INDEX($AA$4:$AL$323,Ajustes!$I48,Q$2),0)+IF(Ajustes!$J48&gt;0,INDEX($AA$4:$AL$323,Ajustes!$J48,Q$2),0)+IF(Ajustes!$K48&gt;0,INDEX($AA$4:$AL$323,Ajustes!$K48,Q$2),0)+IF(Ajustes!$L48&gt;0,INDEX($AA$4:$AL$323,Ajustes!$L48,Q$2),0))+Q48</f>
        <v>10543</v>
      </c>
      <c r="AD48" s="259">
        <f>IF(AND(NOT(_incrementaisPassadas),
      OR(
       AND(_semanaAtual&gt;Prevs!G$6,_tipo="Semanal"),
       AND(_mes&gt;AD$2,_tipo="Mensal")
      )), 0,IF(Ajustes!$G48&gt;0,INDEX($AA$4:$AL$323,Ajustes!$G48,R$2),0)+IF(Ajustes!$H48&gt;0,INDEX($AA$4:$AL$323,Ajustes!$H48,R$2),0)+IF(Ajustes!$I48&gt;0,INDEX($AA$4:$AL$323,Ajustes!$I48,R$2),0)+IF(Ajustes!$J48&gt;0,INDEX($AA$4:$AL$323,Ajustes!$J48,R$2),0)+IF(Ajustes!$K48&gt;0,INDEX($AA$4:$AL$323,Ajustes!$K48,R$2),0)+IF(Ajustes!$L48&gt;0,INDEX($AA$4:$AL$323,Ajustes!$L48,R$2),0))+R48</f>
        <v>7905</v>
      </c>
      <c r="AE48" s="259">
        <f>IF(AND(NOT(_incrementaisPassadas),
      OR(
       AND(_semanaAtual&gt;Prevs!H$6,_tipo="Semanal"),
       AND(_mes&gt;AE$2,_tipo="Mensal")
      )), 0,IF(Ajustes!$G48&gt;0,INDEX($AA$4:$AL$323,Ajustes!$G48,S$2),0)+IF(Ajustes!$H48&gt;0,INDEX($AA$4:$AL$323,Ajustes!$H48,S$2),0)+IF(Ajustes!$I48&gt;0,INDEX($AA$4:$AL$323,Ajustes!$I48,S$2),0)+IF(Ajustes!$J48&gt;0,INDEX($AA$4:$AL$323,Ajustes!$J48,S$2),0)+IF(Ajustes!$K48&gt;0,INDEX($AA$4:$AL$323,Ajustes!$K48,S$2),0)+IF(Ajustes!$L48&gt;0,INDEX($AA$4:$AL$323,Ajustes!$L48,S$2),0))+S48</f>
        <v>5562</v>
      </c>
      <c r="AF48" s="259">
        <f>IF(AND(NOT(_incrementaisPassadas),
      OR(
       AND(_semanaAtual&gt;Prevs!I$6,_tipo="Semanal"),
       AND(_mes&gt;AF$2,_tipo="Mensal")
      )), 0,IF(Ajustes!$G48&gt;0,INDEX($AA$4:$AL$323,Ajustes!$G48,T$2),0)+IF(Ajustes!$H48&gt;0,INDEX($AA$4:$AL$323,Ajustes!$H48,T$2),0)+IF(Ajustes!$I48&gt;0,INDEX($AA$4:$AL$323,Ajustes!$I48,T$2),0)+IF(Ajustes!$J48&gt;0,INDEX($AA$4:$AL$323,Ajustes!$J48,T$2),0)+IF(Ajustes!$K48&gt;0,INDEX($AA$4:$AL$323,Ajustes!$K48,T$2),0)+IF(Ajustes!$L48&gt;0,INDEX($AA$4:$AL$323,Ajustes!$L48,T$2),0))+T48</f>
        <v>4719</v>
      </c>
      <c r="AG48" s="259">
        <f>IF(AND(NOT(_incrementaisPassadas),
      OR(
       AND(_semanaAtual&gt;Prevs!J$6,_tipo="Semanal"),
       AND(_mes&gt;AG$2,_tipo="Mensal")
      )), 0,IF(Ajustes!$G48&gt;0,INDEX($AA$4:$AL$323,Ajustes!$G48,U$2),0)+IF(Ajustes!$H48&gt;0,INDEX($AA$4:$AL$323,Ajustes!$H48,U$2),0)+IF(Ajustes!$I48&gt;0,INDEX($AA$4:$AL$323,Ajustes!$I48,U$2),0)+IF(Ajustes!$J48&gt;0,INDEX($AA$4:$AL$323,Ajustes!$J48,U$2),0)+IF(Ajustes!$K48&gt;0,INDEX($AA$4:$AL$323,Ajustes!$K48,U$2),0)+IF(Ajustes!$L48&gt;0,INDEX($AA$4:$AL$323,Ajustes!$L48,U$2),0))+U48</f>
        <v>3880</v>
      </c>
      <c r="AH48" s="259">
        <f>IF(AND(NOT(_incrementaisPassadas),
      OR(
       AND(_semanaAtual&gt;Prevs!K$6,_tipo="Semanal"),
       AND(_mes&gt;AH$2,_tipo="Mensal")
      )), 0,IF(Ajustes!$G48&gt;0,INDEX($AA$4:$AL$323,Ajustes!$G48,V$2),0)+IF(Ajustes!$H48&gt;0,INDEX($AA$4:$AL$323,Ajustes!$H48,V$2),0)+IF(Ajustes!$I48&gt;0,INDEX($AA$4:$AL$323,Ajustes!$I48,V$2),0)+IF(Ajustes!$J48&gt;0,INDEX($AA$4:$AL$323,Ajustes!$J48,V$2),0)+IF(Ajustes!$K48&gt;0,INDEX($AA$4:$AL$323,Ajustes!$K48,V$2),0)+IF(Ajustes!$L48&gt;0,INDEX($AA$4:$AL$323,Ajustes!$L48,V$2),0))+V48</f>
        <v>3306</v>
      </c>
      <c r="AI48" s="259">
        <f>IF(AND(NOT(_incrementaisPassadas),
      OR(
       AND(_semanaAtual&gt;Prevs!L$6,_tipo="Semanal"),
       AND(_mes&gt;AI$2,_tipo="Mensal")
      )), 0,IF(Ajustes!$G48&gt;0,INDEX($AA$4:$AL$323,Ajustes!$G48,W$2),0)+IF(Ajustes!$H48&gt;0,INDEX($AA$4:$AL$323,Ajustes!$H48,W$2),0)+IF(Ajustes!$I48&gt;0,INDEX($AA$4:$AL$323,Ajustes!$I48,W$2),0)+IF(Ajustes!$J48&gt;0,INDEX($AA$4:$AL$323,Ajustes!$J48,W$2),0)+IF(Ajustes!$K48&gt;0,INDEX($AA$4:$AL$323,Ajustes!$K48,W$2),0)+IF(Ajustes!$L48&gt;0,INDEX($AA$4:$AL$323,Ajustes!$L48,W$2),0))+W48</f>
        <v>3194</v>
      </c>
      <c r="AJ48" s="259">
        <f>IF(AND(NOT(_incrementaisPassadas),
      OR(
       AND(_semanaAtual&gt;Prevs!M$6,_tipo="Semanal"),
       AND(_mes&gt;AJ$2,_tipo="Mensal")
      )), 0,IF(Ajustes!$G48&gt;0,INDEX($AA$4:$AL$323,Ajustes!$G48,X$2),0)+IF(Ajustes!$H48&gt;0,INDEX($AA$4:$AL$323,Ajustes!$H48,X$2),0)+IF(Ajustes!$I48&gt;0,INDEX($AA$4:$AL$323,Ajustes!$I48,X$2),0)+IF(Ajustes!$J48&gt;0,INDEX($AA$4:$AL$323,Ajustes!$J48,X$2),0)+IF(Ajustes!$K48&gt;0,INDEX($AA$4:$AL$323,Ajustes!$K48,X$2),0)+IF(Ajustes!$L48&gt;0,INDEX($AA$4:$AL$323,Ajustes!$L48,X$2),0))+X48</f>
        <v>3639</v>
      </c>
      <c r="AK48" s="259">
        <f>IF(AND(NOT(_incrementaisPassadas),
      OR(
       AND(_semanaAtual&gt;Prevs!N$6,_tipo="Semanal"),
       AND(_mes&gt;AK$2,_tipo="Mensal")
      )), 0,IF(Ajustes!$G48&gt;0,INDEX($AA$4:$AL$323,Ajustes!$G48,Y$2),0)+IF(Ajustes!$H48&gt;0,INDEX($AA$4:$AL$323,Ajustes!$H48,Y$2),0)+IF(Ajustes!$I48&gt;0,INDEX($AA$4:$AL$323,Ajustes!$I48,Y$2),0)+IF(Ajustes!$J48&gt;0,INDEX($AA$4:$AL$323,Ajustes!$J48,Y$2),0)+IF(Ajustes!$K48&gt;0,INDEX($AA$4:$AL$323,Ajustes!$K48,Y$2),0)+IF(Ajustes!$L48&gt;0,INDEX($AA$4:$AL$323,Ajustes!$L48,Y$2),0))+Y48</f>
        <v>4754</v>
      </c>
      <c r="AL48" s="259">
        <f>IF(AND(NOT(_incrementaisPassadas),
      OR(
       AND(_semanaAtual&gt;Prevs!O$6,_tipo="Semanal"),
       AND(_mes&gt;AL$2,_tipo="Mensal")
      )), 0,IF(Ajustes!$G48&gt;0,INDEX($AA$4:$AL$323,Ajustes!$G48,Z$2),0)+IF(Ajustes!$H48&gt;0,INDEX($AA$4:$AL$323,Ajustes!$H48,Z$2),0)+IF(Ajustes!$I48&gt;0,INDEX($AA$4:$AL$323,Ajustes!$I48,Z$2),0)+IF(Ajustes!$J48&gt;0,INDEX($AA$4:$AL$323,Ajustes!$J48,Z$2),0)+IF(Ajustes!$K48&gt;0,INDEX($AA$4:$AL$323,Ajustes!$K48,Z$2),0)+IF(Ajustes!$L48&gt;0,INDEX($AA$4:$AL$323,Ajustes!$L48,Z$2),0))+Z48</f>
        <v>7427</v>
      </c>
      <c r="AM48" s="186">
        <f t="shared" ref="AM48" si="59">ROUND(AM248-0.1*(AM$164-AM$120-AM$304)-AM$120-AM$304,0)</f>
        <v>10513</v>
      </c>
      <c r="AN48" s="186">
        <f t="shared" ref="AN48:AX48" si="60">ROUND(AN248-0.1*(AN$164-AN$120-AN$304)-AN$120-AN$304,0)</f>
        <v>11083</v>
      </c>
      <c r="AO48" s="186">
        <f t="shared" si="60"/>
        <v>10539</v>
      </c>
      <c r="AP48" s="186">
        <f t="shared" si="60"/>
        <v>7903</v>
      </c>
      <c r="AQ48" s="186">
        <f t="shared" si="60"/>
        <v>5562</v>
      </c>
      <c r="AR48" s="186">
        <f t="shared" si="60"/>
        <v>4719</v>
      </c>
      <c r="AS48" s="186">
        <f t="shared" si="60"/>
        <v>3879</v>
      </c>
      <c r="AT48" s="186">
        <f t="shared" si="60"/>
        <v>3304</v>
      </c>
      <c r="AU48" s="186">
        <f t="shared" si="60"/>
        <v>3192</v>
      </c>
      <c r="AV48" s="186">
        <f t="shared" si="60"/>
        <v>3637</v>
      </c>
      <c r="AW48" s="186">
        <f t="shared" si="60"/>
        <v>4752</v>
      </c>
      <c r="AX48" s="186">
        <f t="shared" si="60"/>
        <v>7424</v>
      </c>
      <c r="AY48" s="259"/>
      <c r="BQ48" s="259" t="e">
        <f t="shared" si="12"/>
        <v>#N/A</v>
      </c>
      <c r="BR48" s="400">
        <f t="shared" si="54"/>
        <v>10517.0764</v>
      </c>
      <c r="BS48" s="400">
        <f t="shared" si="54"/>
        <v>11086.9352</v>
      </c>
      <c r="BT48" s="400">
        <f t="shared" si="54"/>
        <v>10541.965700000001</v>
      </c>
      <c r="BU48" s="400">
        <f t="shared" si="54"/>
        <v>7904.732</v>
      </c>
      <c r="BV48" s="400">
        <f t="shared" si="54"/>
        <v>5562.4904999999999</v>
      </c>
      <c r="BW48" s="400">
        <f t="shared" si="54"/>
        <v>4720.0650000000005</v>
      </c>
      <c r="BX48" s="400">
        <f t="shared" si="54"/>
        <v>3880.1902</v>
      </c>
      <c r="BY48" s="400">
        <f t="shared" si="54"/>
        <v>3305.0729999999999</v>
      </c>
      <c r="BZ48" s="400">
        <f t="shared" si="54"/>
        <v>3193.451</v>
      </c>
      <c r="CA48" s="400">
        <f t="shared" si="54"/>
        <v>3639.24</v>
      </c>
      <c r="CB48" s="400">
        <f t="shared" si="54"/>
        <v>4753.8117000000002</v>
      </c>
      <c r="CC48" s="400">
        <f t="shared" si="54"/>
        <v>7427.4224999999997</v>
      </c>
      <c r="CD48" s="259"/>
    </row>
    <row r="49" spans="1:82" x14ac:dyDescent="0.25">
      <c r="A49" s="113">
        <v>46</v>
      </c>
      <c r="B49" s="176" t="s">
        <v>558</v>
      </c>
      <c r="C49" s="259">
        <f>IFERROR(INDEX($BD$7:$BO$40,MATCH(Ajustes!$E$4:$E$323,$BC$7:$BC$40,0),$C$2:$N$2),1)</f>
        <v>1</v>
      </c>
      <c r="D49" s="259">
        <f>IFERROR(INDEX($BD$7:$BO$40,MATCH(Ajustes!$E$4:$E$323,$BC$7:$BC$40,0),$C$2:$N$2),1)</f>
        <v>1</v>
      </c>
      <c r="E49" s="259">
        <f>IFERROR(INDEX($BD$7:$BO$40,MATCH(Ajustes!$E$4:$E$323,$BC$7:$BC$40,0),$C$2:$N$2),1)</f>
        <v>1</v>
      </c>
      <c r="F49" s="259">
        <f>IFERROR(INDEX($BD$7:$BO$40,MATCH(Ajustes!$E$4:$E$323,$BC$7:$BC$40,0),$C$2:$N$2),1)</f>
        <v>1</v>
      </c>
      <c r="G49" s="259">
        <f>IFERROR(INDEX($BD$7:$BO$40,MATCH(Ajustes!$E$4:$E$323,$BC$7:$BC$40,0),$C$2:$N$2),1)</f>
        <v>1</v>
      </c>
      <c r="H49" s="259">
        <f>IFERROR(INDEX($BD$7:$BO$40,MATCH(Ajustes!$E$4:$E$323,$BC$7:$BC$40,0),$C$2:$N$2),1)</f>
        <v>1</v>
      </c>
      <c r="I49" s="259">
        <f>IFERROR(INDEX($BD$7:$BO$40,MATCH(Ajustes!$E$4:$E$323,$BC$7:$BC$40,0),$C$2:$N$2),1)</f>
        <v>1</v>
      </c>
      <c r="J49" s="259">
        <f>IFERROR(INDEX($BD$7:$BO$40,MATCH(Ajustes!$E$4:$E$323,$BC$7:$BC$40,0),$C$2:$N$2),1)</f>
        <v>1</v>
      </c>
      <c r="K49" s="259">
        <f>IFERROR(INDEX($BD$7:$BO$40,MATCH(Ajustes!$E$4:$E$323,$BC$7:$BC$40,0),$C$2:$N$2),1)</f>
        <v>1</v>
      </c>
      <c r="L49" s="259">
        <f>IFERROR(INDEX($BD$7:$BO$40,MATCH(Ajustes!$E$4:$E$323,$BC$7:$BC$40,0),$C$2:$N$2),1)</f>
        <v>1</v>
      </c>
      <c r="M49" s="259">
        <f>IFERROR(INDEX($BD$7:$BO$40,MATCH(Ajustes!$E$4:$E$323,$BC$7:$BC$40,0),$C$2:$N$2),1)</f>
        <v>1</v>
      </c>
      <c r="N49" s="259">
        <f>IFERROR(INDEX($BD$7:$BO$40,MATCH(Ajustes!$E$4:$E$323,$BC$7:$BC$40,0),$C$2:$N$2),1)</f>
        <v>1</v>
      </c>
      <c r="O49">
        <f>C49*Ajustes!AM49</f>
        <v>11396</v>
      </c>
      <c r="P49">
        <f>D49*Ajustes!AN49</f>
        <v>12210</v>
      </c>
      <c r="Q49">
        <f>E49*Ajustes!AO49</f>
        <v>11649</v>
      </c>
      <c r="R49">
        <f>F49*Ajustes!AP49</f>
        <v>8947</v>
      </c>
      <c r="S49">
        <f>G49*Ajustes!AQ49</f>
        <v>6458</v>
      </c>
      <c r="T49">
        <f>H49*Ajustes!AR49</f>
        <v>5614</v>
      </c>
      <c r="U49">
        <f>I49*Ajustes!AS49</f>
        <v>4603</v>
      </c>
      <c r="V49">
        <f>J49*Ajustes!AT49</f>
        <v>3922</v>
      </c>
      <c r="W49">
        <f>K49*Ajustes!AU49</f>
        <v>3811</v>
      </c>
      <c r="X49">
        <f>L49*Ajustes!AV49</f>
        <v>4305</v>
      </c>
      <c r="Y49">
        <f>M49*Ajustes!AW49</f>
        <v>5419</v>
      </c>
      <c r="Z49">
        <f>N49*Ajustes!AX49</f>
        <v>8098</v>
      </c>
      <c r="AA49" s="259">
        <f>IF(AND(NOT(_incrementaisPassadas),
      OR(
       AND(_semanaAtual&gt;Prevs!D$6,_tipo="Semanal"),
       AND(_mes&gt;AA$2,_tipo="Mensal")
      )), 0,IF(Ajustes!$G49&gt;0,INDEX($AA$4:$AL$323,Ajustes!$G49,O$2),0)+IF(Ajustes!$H49&gt;0,INDEX($AA$4:$AL$323,Ajustes!$H49,O$2),0)+IF(Ajustes!$I49&gt;0,INDEX($AA$4:$AL$323,Ajustes!$I49,O$2),0)+IF(Ajustes!$J49&gt;0,INDEX($AA$4:$AL$323,Ajustes!$J49,O$2),0)+IF(Ajustes!$K49&gt;0,INDEX($AA$4:$AL$323,Ajustes!$K49,O$2),0)+IF(Ajustes!$L49&gt;0,INDEX($AA$4:$AL$323,Ajustes!$L49,O$2),0))+O49</f>
        <v>11396</v>
      </c>
      <c r="AB49" s="259">
        <f>IF(AND(NOT(_incrementaisPassadas),
      OR(
       AND(_semanaAtual&gt;Prevs!E$6,_tipo="Semanal"),
       AND(_mes&gt;AB$2,_tipo="Mensal")
      )), 0,IF(Ajustes!$G49&gt;0,INDEX($AA$4:$AL$323,Ajustes!$G49,P$2),0)+IF(Ajustes!$H49&gt;0,INDEX($AA$4:$AL$323,Ajustes!$H49,P$2),0)+IF(Ajustes!$I49&gt;0,INDEX($AA$4:$AL$323,Ajustes!$I49,P$2),0)+IF(Ajustes!$J49&gt;0,INDEX($AA$4:$AL$323,Ajustes!$J49,P$2),0)+IF(Ajustes!$K49&gt;0,INDEX($AA$4:$AL$323,Ajustes!$K49,P$2),0)+IF(Ajustes!$L49&gt;0,INDEX($AA$4:$AL$323,Ajustes!$L49,P$2),0))+P49</f>
        <v>12210</v>
      </c>
      <c r="AC49" s="259">
        <f>IF(AND(NOT(_incrementaisPassadas),
      OR(
       AND(_semanaAtual&gt;Prevs!F$6,_tipo="Semanal"),
       AND(_mes&gt;AC$2,_tipo="Mensal")
      )), 0,IF(Ajustes!$G49&gt;0,INDEX($AA$4:$AL$323,Ajustes!$G49,Q$2),0)+IF(Ajustes!$H49&gt;0,INDEX($AA$4:$AL$323,Ajustes!$H49,Q$2),0)+IF(Ajustes!$I49&gt;0,INDEX($AA$4:$AL$323,Ajustes!$I49,Q$2),0)+IF(Ajustes!$J49&gt;0,INDEX($AA$4:$AL$323,Ajustes!$J49,Q$2),0)+IF(Ajustes!$K49&gt;0,INDEX($AA$4:$AL$323,Ajustes!$K49,Q$2),0)+IF(Ajustes!$L49&gt;0,INDEX($AA$4:$AL$323,Ajustes!$L49,Q$2),0))+Q49</f>
        <v>11649</v>
      </c>
      <c r="AD49" s="259">
        <f>IF(AND(NOT(_incrementaisPassadas),
      OR(
       AND(_semanaAtual&gt;Prevs!G$6,_tipo="Semanal"),
       AND(_mes&gt;AD$2,_tipo="Mensal")
      )), 0,IF(Ajustes!$G49&gt;0,INDEX($AA$4:$AL$323,Ajustes!$G49,R$2),0)+IF(Ajustes!$H49&gt;0,INDEX($AA$4:$AL$323,Ajustes!$H49,R$2),0)+IF(Ajustes!$I49&gt;0,INDEX($AA$4:$AL$323,Ajustes!$I49,R$2),0)+IF(Ajustes!$J49&gt;0,INDEX($AA$4:$AL$323,Ajustes!$J49,R$2),0)+IF(Ajustes!$K49&gt;0,INDEX($AA$4:$AL$323,Ajustes!$K49,R$2),0)+IF(Ajustes!$L49&gt;0,INDEX($AA$4:$AL$323,Ajustes!$L49,R$2),0))+R49</f>
        <v>8947</v>
      </c>
      <c r="AE49" s="259">
        <f>IF(AND(NOT(_incrementaisPassadas),
      OR(
       AND(_semanaAtual&gt;Prevs!H$6,_tipo="Semanal"),
       AND(_mes&gt;AE$2,_tipo="Mensal")
      )), 0,IF(Ajustes!$G49&gt;0,INDEX($AA$4:$AL$323,Ajustes!$G49,S$2),0)+IF(Ajustes!$H49&gt;0,INDEX($AA$4:$AL$323,Ajustes!$H49,S$2),0)+IF(Ajustes!$I49&gt;0,INDEX($AA$4:$AL$323,Ajustes!$I49,S$2),0)+IF(Ajustes!$J49&gt;0,INDEX($AA$4:$AL$323,Ajustes!$J49,S$2),0)+IF(Ajustes!$K49&gt;0,INDEX($AA$4:$AL$323,Ajustes!$K49,S$2),0)+IF(Ajustes!$L49&gt;0,INDEX($AA$4:$AL$323,Ajustes!$L49,S$2),0))+S49</f>
        <v>6458</v>
      </c>
      <c r="AF49" s="259">
        <f>IF(AND(NOT(_incrementaisPassadas),
      OR(
       AND(_semanaAtual&gt;Prevs!I$6,_tipo="Semanal"),
       AND(_mes&gt;AF$2,_tipo="Mensal")
      )), 0,IF(Ajustes!$G49&gt;0,INDEX($AA$4:$AL$323,Ajustes!$G49,T$2),0)+IF(Ajustes!$H49&gt;0,INDEX($AA$4:$AL$323,Ajustes!$H49,T$2),0)+IF(Ajustes!$I49&gt;0,INDEX($AA$4:$AL$323,Ajustes!$I49,T$2),0)+IF(Ajustes!$J49&gt;0,INDEX($AA$4:$AL$323,Ajustes!$J49,T$2),0)+IF(Ajustes!$K49&gt;0,INDEX($AA$4:$AL$323,Ajustes!$K49,T$2),0)+IF(Ajustes!$L49&gt;0,INDEX($AA$4:$AL$323,Ajustes!$L49,T$2),0))+T49</f>
        <v>5614</v>
      </c>
      <c r="AG49" s="259">
        <f>IF(AND(NOT(_incrementaisPassadas),
      OR(
       AND(_semanaAtual&gt;Prevs!J$6,_tipo="Semanal"),
       AND(_mes&gt;AG$2,_tipo="Mensal")
      )), 0,IF(Ajustes!$G49&gt;0,INDEX($AA$4:$AL$323,Ajustes!$G49,U$2),0)+IF(Ajustes!$H49&gt;0,INDEX($AA$4:$AL$323,Ajustes!$H49,U$2),0)+IF(Ajustes!$I49&gt;0,INDEX($AA$4:$AL$323,Ajustes!$I49,U$2),0)+IF(Ajustes!$J49&gt;0,INDEX($AA$4:$AL$323,Ajustes!$J49,U$2),0)+IF(Ajustes!$K49&gt;0,INDEX($AA$4:$AL$323,Ajustes!$K49,U$2),0)+IF(Ajustes!$L49&gt;0,INDEX($AA$4:$AL$323,Ajustes!$L49,U$2),0))+U49</f>
        <v>4603</v>
      </c>
      <c r="AH49" s="259">
        <f>IF(AND(NOT(_incrementaisPassadas),
      OR(
       AND(_semanaAtual&gt;Prevs!K$6,_tipo="Semanal"),
       AND(_mes&gt;AH$2,_tipo="Mensal")
      )), 0,IF(Ajustes!$G49&gt;0,INDEX($AA$4:$AL$323,Ajustes!$G49,V$2),0)+IF(Ajustes!$H49&gt;0,INDEX($AA$4:$AL$323,Ajustes!$H49,V$2),0)+IF(Ajustes!$I49&gt;0,INDEX($AA$4:$AL$323,Ajustes!$I49,V$2),0)+IF(Ajustes!$J49&gt;0,INDEX($AA$4:$AL$323,Ajustes!$J49,V$2),0)+IF(Ajustes!$K49&gt;0,INDEX($AA$4:$AL$323,Ajustes!$K49,V$2),0)+IF(Ajustes!$L49&gt;0,INDEX($AA$4:$AL$323,Ajustes!$L49,V$2),0))+V49</f>
        <v>3922</v>
      </c>
      <c r="AI49" s="259">
        <f>IF(AND(NOT(_incrementaisPassadas),
      OR(
       AND(_semanaAtual&gt;Prevs!L$6,_tipo="Semanal"),
       AND(_mes&gt;AI$2,_tipo="Mensal")
      )), 0,IF(Ajustes!$G49&gt;0,INDEX($AA$4:$AL$323,Ajustes!$G49,W$2),0)+IF(Ajustes!$H49&gt;0,INDEX($AA$4:$AL$323,Ajustes!$H49,W$2),0)+IF(Ajustes!$I49&gt;0,INDEX($AA$4:$AL$323,Ajustes!$I49,W$2),0)+IF(Ajustes!$J49&gt;0,INDEX($AA$4:$AL$323,Ajustes!$J49,W$2),0)+IF(Ajustes!$K49&gt;0,INDEX($AA$4:$AL$323,Ajustes!$K49,W$2),0)+IF(Ajustes!$L49&gt;0,INDEX($AA$4:$AL$323,Ajustes!$L49,W$2),0))+W49</f>
        <v>3811</v>
      </c>
      <c r="AJ49" s="259">
        <f>IF(AND(NOT(_incrementaisPassadas),
      OR(
       AND(_semanaAtual&gt;Prevs!M$6,_tipo="Semanal"),
       AND(_mes&gt;AJ$2,_tipo="Mensal")
      )), 0,IF(Ajustes!$G49&gt;0,INDEX($AA$4:$AL$323,Ajustes!$G49,X$2),0)+IF(Ajustes!$H49&gt;0,INDEX($AA$4:$AL$323,Ajustes!$H49,X$2),0)+IF(Ajustes!$I49&gt;0,INDEX($AA$4:$AL$323,Ajustes!$I49,X$2),0)+IF(Ajustes!$J49&gt;0,INDEX($AA$4:$AL$323,Ajustes!$J49,X$2),0)+IF(Ajustes!$K49&gt;0,INDEX($AA$4:$AL$323,Ajustes!$K49,X$2),0)+IF(Ajustes!$L49&gt;0,INDEX($AA$4:$AL$323,Ajustes!$L49,X$2),0))+X49</f>
        <v>4305</v>
      </c>
      <c r="AK49" s="259">
        <f>IF(AND(NOT(_incrementaisPassadas),
      OR(
       AND(_semanaAtual&gt;Prevs!N$6,_tipo="Semanal"),
       AND(_mes&gt;AK$2,_tipo="Mensal")
      )), 0,IF(Ajustes!$G49&gt;0,INDEX($AA$4:$AL$323,Ajustes!$G49,Y$2),0)+IF(Ajustes!$H49&gt;0,INDEX($AA$4:$AL$323,Ajustes!$H49,Y$2),0)+IF(Ajustes!$I49&gt;0,INDEX($AA$4:$AL$323,Ajustes!$I49,Y$2),0)+IF(Ajustes!$J49&gt;0,INDEX($AA$4:$AL$323,Ajustes!$J49,Y$2),0)+IF(Ajustes!$K49&gt;0,INDEX($AA$4:$AL$323,Ajustes!$K49,Y$2),0)+IF(Ajustes!$L49&gt;0,INDEX($AA$4:$AL$323,Ajustes!$L49,Y$2),0))+Y49</f>
        <v>5419</v>
      </c>
      <c r="AL49" s="259">
        <f>IF(AND(NOT(_incrementaisPassadas),
      OR(
       AND(_semanaAtual&gt;Prevs!O$6,_tipo="Semanal"),
       AND(_mes&gt;AL$2,_tipo="Mensal")
      )), 0,IF(Ajustes!$G49&gt;0,INDEX($AA$4:$AL$323,Ajustes!$G49,Z$2),0)+IF(Ajustes!$H49&gt;0,INDEX($AA$4:$AL$323,Ajustes!$H49,Z$2),0)+IF(Ajustes!$I49&gt;0,INDEX($AA$4:$AL$323,Ajustes!$I49,Z$2),0)+IF(Ajustes!$J49&gt;0,INDEX($AA$4:$AL$323,Ajustes!$J49,Z$2),0)+IF(Ajustes!$K49&gt;0,INDEX($AA$4:$AL$323,Ajustes!$K49,Z$2),0)+IF(Ajustes!$L49&gt;0,INDEX($AA$4:$AL$323,Ajustes!$L49,Z$2),0))+Z49</f>
        <v>8098</v>
      </c>
      <c r="AM49" s="186">
        <f t="shared" ref="AM49" si="61">ROUND(AM249-0.1*(AM$164-AM$120-AM$304)-AM$120-AM$304,0)</f>
        <v>11391</v>
      </c>
      <c r="AN49" s="186">
        <f t="shared" ref="AN49:AX49" si="62">ROUND(AN249-0.1*(AN$164-AN$120-AN$304)-AN$120-AN$304,0)</f>
        <v>12207</v>
      </c>
      <c r="AO49" s="186">
        <f t="shared" si="62"/>
        <v>11646</v>
      </c>
      <c r="AP49" s="186">
        <f t="shared" si="62"/>
        <v>8945</v>
      </c>
      <c r="AQ49" s="186">
        <f t="shared" si="62"/>
        <v>6458</v>
      </c>
      <c r="AR49" s="186">
        <f t="shared" si="62"/>
        <v>5614</v>
      </c>
      <c r="AS49" s="186">
        <f t="shared" si="62"/>
        <v>4602</v>
      </c>
      <c r="AT49" s="186">
        <f t="shared" si="62"/>
        <v>3921</v>
      </c>
      <c r="AU49" s="186">
        <f t="shared" si="62"/>
        <v>3810</v>
      </c>
      <c r="AV49" s="186">
        <f t="shared" si="62"/>
        <v>4303</v>
      </c>
      <c r="AW49" s="186">
        <f t="shared" si="62"/>
        <v>5417</v>
      </c>
      <c r="AX49" s="186">
        <f t="shared" si="62"/>
        <v>8095</v>
      </c>
      <c r="AY49" s="259"/>
      <c r="BQ49" s="259" t="e">
        <f t="shared" si="12"/>
        <v>#N/A</v>
      </c>
      <c r="BR49" s="400">
        <f t="shared" si="54"/>
        <v>11395.0764</v>
      </c>
      <c r="BS49" s="400">
        <f t="shared" si="54"/>
        <v>12210.9352</v>
      </c>
      <c r="BT49" s="400">
        <f t="shared" si="54"/>
        <v>11648.965700000001</v>
      </c>
      <c r="BU49" s="400">
        <f t="shared" si="54"/>
        <v>8946.732</v>
      </c>
      <c r="BV49" s="400">
        <f t="shared" si="54"/>
        <v>6458.4904999999999</v>
      </c>
      <c r="BW49" s="400">
        <f t="shared" si="54"/>
        <v>5615.0650000000005</v>
      </c>
      <c r="BX49" s="400">
        <f t="shared" si="54"/>
        <v>4603.1902</v>
      </c>
      <c r="BY49" s="400">
        <f t="shared" si="54"/>
        <v>3922.0729999999999</v>
      </c>
      <c r="BZ49" s="400">
        <f t="shared" si="54"/>
        <v>3811.451</v>
      </c>
      <c r="CA49" s="400">
        <f t="shared" si="54"/>
        <v>4305.2400000000007</v>
      </c>
      <c r="CB49" s="400">
        <f t="shared" si="54"/>
        <v>5418.8117000000002</v>
      </c>
      <c r="CC49" s="400">
        <f t="shared" si="54"/>
        <v>8098.4224999999997</v>
      </c>
      <c r="CD49" s="259"/>
    </row>
    <row r="50" spans="1:82" x14ac:dyDescent="0.25">
      <c r="A50" s="113">
        <v>47</v>
      </c>
      <c r="B50" s="176" t="s">
        <v>559</v>
      </c>
      <c r="C50" s="259">
        <f>IFERROR(INDEX($BD$7:$BO$40,MATCH(Ajustes!$E$4:$E$323,$BC$7:$BC$40,0),$C$2:$N$2),1)</f>
        <v>1</v>
      </c>
      <c r="D50" s="259">
        <f>IFERROR(INDEX($BD$7:$BO$40,MATCH(Ajustes!$E$4:$E$323,$BC$7:$BC$40,0),$C$2:$N$2),1)</f>
        <v>1</v>
      </c>
      <c r="E50" s="259">
        <f>IFERROR(INDEX($BD$7:$BO$40,MATCH(Ajustes!$E$4:$E$323,$BC$7:$BC$40,0),$C$2:$N$2),1)</f>
        <v>1</v>
      </c>
      <c r="F50" s="259">
        <f>IFERROR(INDEX($BD$7:$BO$40,MATCH(Ajustes!$E$4:$E$323,$BC$7:$BC$40,0),$C$2:$N$2),1)</f>
        <v>1</v>
      </c>
      <c r="G50" s="259">
        <f>IFERROR(INDEX($BD$7:$BO$40,MATCH(Ajustes!$E$4:$E$323,$BC$7:$BC$40,0),$C$2:$N$2),1)</f>
        <v>1</v>
      </c>
      <c r="H50" s="259">
        <f>IFERROR(INDEX($BD$7:$BO$40,MATCH(Ajustes!$E$4:$E$323,$BC$7:$BC$40,0),$C$2:$N$2),1)</f>
        <v>1</v>
      </c>
      <c r="I50" s="259">
        <f>IFERROR(INDEX($BD$7:$BO$40,MATCH(Ajustes!$E$4:$E$323,$BC$7:$BC$40,0),$C$2:$N$2),1)</f>
        <v>1</v>
      </c>
      <c r="J50" s="259">
        <f>IFERROR(INDEX($BD$7:$BO$40,MATCH(Ajustes!$E$4:$E$323,$BC$7:$BC$40,0),$C$2:$N$2),1)</f>
        <v>1</v>
      </c>
      <c r="K50" s="259">
        <f>IFERROR(INDEX($BD$7:$BO$40,MATCH(Ajustes!$E$4:$E$323,$BC$7:$BC$40,0),$C$2:$N$2),1)</f>
        <v>1</v>
      </c>
      <c r="L50" s="259">
        <f>IFERROR(INDEX($BD$7:$BO$40,MATCH(Ajustes!$E$4:$E$323,$BC$7:$BC$40,0),$C$2:$N$2),1)</f>
        <v>1</v>
      </c>
      <c r="M50" s="259">
        <f>IFERROR(INDEX($BD$7:$BO$40,MATCH(Ajustes!$E$4:$E$323,$BC$7:$BC$40,0),$C$2:$N$2),1)</f>
        <v>1</v>
      </c>
      <c r="N50" s="259">
        <f>IFERROR(INDEX($BD$7:$BO$40,MATCH(Ajustes!$E$4:$E$323,$BC$7:$BC$40,0),$C$2:$N$2),1)</f>
        <v>1</v>
      </c>
      <c r="O50">
        <f>C50*Ajustes!AM50</f>
        <v>331</v>
      </c>
      <c r="P50">
        <f>D50*Ajustes!AN50</f>
        <v>367</v>
      </c>
      <c r="Q50">
        <f>E50*Ajustes!AO50</f>
        <v>312</v>
      </c>
      <c r="R50">
        <f>F50*Ajustes!AP50</f>
        <v>219</v>
      </c>
      <c r="S50">
        <f>G50*Ajustes!AQ50</f>
        <v>193</v>
      </c>
      <c r="T50">
        <f>H50*Ajustes!AR50</f>
        <v>203</v>
      </c>
      <c r="U50">
        <f>I50*Ajustes!AS50</f>
        <v>177</v>
      </c>
      <c r="V50">
        <f>J50*Ajustes!AT50</f>
        <v>148</v>
      </c>
      <c r="W50">
        <f>K50*Ajustes!AU50</f>
        <v>161</v>
      </c>
      <c r="X50">
        <f>L50*Ajustes!AV50</f>
        <v>192</v>
      </c>
      <c r="Y50">
        <f>M50*Ajustes!AW50</f>
        <v>185</v>
      </c>
      <c r="Z50">
        <f>N50*Ajustes!AX50</f>
        <v>234</v>
      </c>
      <c r="AA50" s="259">
        <f>IF(AND(NOT(_incrementaisPassadas),
      OR(
       AND(_semanaAtual&gt;Prevs!D$6,_tipo="Semanal"),
       AND(_mes&gt;AA$2,_tipo="Mensal")
      )), 0,IF(Ajustes!$G50&gt;0,INDEX($AA$4:$AL$323,Ajustes!$G50,O$2),0)+IF(Ajustes!$H50&gt;0,INDEX($AA$4:$AL$323,Ajustes!$H50,O$2),0)+IF(Ajustes!$I50&gt;0,INDEX($AA$4:$AL$323,Ajustes!$I50,O$2),0)+IF(Ajustes!$J50&gt;0,INDEX($AA$4:$AL$323,Ajustes!$J50,O$2),0)+IF(Ajustes!$K50&gt;0,INDEX($AA$4:$AL$323,Ajustes!$K50,O$2),0)+IF(Ajustes!$L50&gt;0,INDEX($AA$4:$AL$323,Ajustes!$L50,O$2),0))+O50</f>
        <v>331</v>
      </c>
      <c r="AB50" s="259">
        <f>IF(AND(NOT(_incrementaisPassadas),
      OR(
       AND(_semanaAtual&gt;Prevs!E$6,_tipo="Semanal"),
       AND(_mes&gt;AB$2,_tipo="Mensal")
      )), 0,IF(Ajustes!$G50&gt;0,INDEX($AA$4:$AL$323,Ajustes!$G50,P$2),0)+IF(Ajustes!$H50&gt;0,INDEX($AA$4:$AL$323,Ajustes!$H50,P$2),0)+IF(Ajustes!$I50&gt;0,INDEX($AA$4:$AL$323,Ajustes!$I50,P$2),0)+IF(Ajustes!$J50&gt;0,INDEX($AA$4:$AL$323,Ajustes!$J50,P$2),0)+IF(Ajustes!$K50&gt;0,INDEX($AA$4:$AL$323,Ajustes!$K50,P$2),0)+IF(Ajustes!$L50&gt;0,INDEX($AA$4:$AL$323,Ajustes!$L50,P$2),0))+P50</f>
        <v>367</v>
      </c>
      <c r="AC50" s="259">
        <f>IF(AND(NOT(_incrementaisPassadas),
      OR(
       AND(_semanaAtual&gt;Prevs!F$6,_tipo="Semanal"),
       AND(_mes&gt;AC$2,_tipo="Mensal")
      )), 0,IF(Ajustes!$G50&gt;0,INDEX($AA$4:$AL$323,Ajustes!$G50,Q$2),0)+IF(Ajustes!$H50&gt;0,INDEX($AA$4:$AL$323,Ajustes!$H50,Q$2),0)+IF(Ajustes!$I50&gt;0,INDEX($AA$4:$AL$323,Ajustes!$I50,Q$2),0)+IF(Ajustes!$J50&gt;0,INDEX($AA$4:$AL$323,Ajustes!$J50,Q$2),0)+IF(Ajustes!$K50&gt;0,INDEX($AA$4:$AL$323,Ajustes!$K50,Q$2),0)+IF(Ajustes!$L50&gt;0,INDEX($AA$4:$AL$323,Ajustes!$L50,Q$2),0))+Q50</f>
        <v>312</v>
      </c>
      <c r="AD50" s="259">
        <f>IF(AND(NOT(_incrementaisPassadas),
      OR(
       AND(_semanaAtual&gt;Prevs!G$6,_tipo="Semanal"),
       AND(_mes&gt;AD$2,_tipo="Mensal")
      )), 0,IF(Ajustes!$G50&gt;0,INDEX($AA$4:$AL$323,Ajustes!$G50,R$2),0)+IF(Ajustes!$H50&gt;0,INDEX($AA$4:$AL$323,Ajustes!$H50,R$2),0)+IF(Ajustes!$I50&gt;0,INDEX($AA$4:$AL$323,Ajustes!$I50,R$2),0)+IF(Ajustes!$J50&gt;0,INDEX($AA$4:$AL$323,Ajustes!$J50,R$2),0)+IF(Ajustes!$K50&gt;0,INDEX($AA$4:$AL$323,Ajustes!$K50,R$2),0)+IF(Ajustes!$L50&gt;0,INDEX($AA$4:$AL$323,Ajustes!$L50,R$2),0))+R50</f>
        <v>219</v>
      </c>
      <c r="AE50" s="259">
        <f>IF(AND(NOT(_incrementaisPassadas),
      OR(
       AND(_semanaAtual&gt;Prevs!H$6,_tipo="Semanal"),
       AND(_mes&gt;AE$2,_tipo="Mensal")
      )), 0,IF(Ajustes!$G50&gt;0,INDEX($AA$4:$AL$323,Ajustes!$G50,S$2),0)+IF(Ajustes!$H50&gt;0,INDEX($AA$4:$AL$323,Ajustes!$H50,S$2),0)+IF(Ajustes!$I50&gt;0,INDEX($AA$4:$AL$323,Ajustes!$I50,S$2),0)+IF(Ajustes!$J50&gt;0,INDEX($AA$4:$AL$323,Ajustes!$J50,S$2),0)+IF(Ajustes!$K50&gt;0,INDEX($AA$4:$AL$323,Ajustes!$K50,S$2),0)+IF(Ajustes!$L50&gt;0,INDEX($AA$4:$AL$323,Ajustes!$L50,S$2),0))+S50</f>
        <v>193</v>
      </c>
      <c r="AF50" s="259">
        <f>IF(AND(NOT(_incrementaisPassadas),
      OR(
       AND(_semanaAtual&gt;Prevs!I$6,_tipo="Semanal"),
       AND(_mes&gt;AF$2,_tipo="Mensal")
      )), 0,IF(Ajustes!$G50&gt;0,INDEX($AA$4:$AL$323,Ajustes!$G50,T$2),0)+IF(Ajustes!$H50&gt;0,INDEX($AA$4:$AL$323,Ajustes!$H50,T$2),0)+IF(Ajustes!$I50&gt;0,INDEX($AA$4:$AL$323,Ajustes!$I50,T$2),0)+IF(Ajustes!$J50&gt;0,INDEX($AA$4:$AL$323,Ajustes!$J50,T$2),0)+IF(Ajustes!$K50&gt;0,INDEX($AA$4:$AL$323,Ajustes!$K50,T$2),0)+IF(Ajustes!$L50&gt;0,INDEX($AA$4:$AL$323,Ajustes!$L50,T$2),0))+T50</f>
        <v>203</v>
      </c>
      <c r="AG50" s="259">
        <f>IF(AND(NOT(_incrementaisPassadas),
      OR(
       AND(_semanaAtual&gt;Prevs!J$6,_tipo="Semanal"),
       AND(_mes&gt;AG$2,_tipo="Mensal")
      )), 0,IF(Ajustes!$G50&gt;0,INDEX($AA$4:$AL$323,Ajustes!$G50,U$2),0)+IF(Ajustes!$H50&gt;0,INDEX($AA$4:$AL$323,Ajustes!$H50,U$2),0)+IF(Ajustes!$I50&gt;0,INDEX($AA$4:$AL$323,Ajustes!$I50,U$2),0)+IF(Ajustes!$J50&gt;0,INDEX($AA$4:$AL$323,Ajustes!$J50,U$2),0)+IF(Ajustes!$K50&gt;0,INDEX($AA$4:$AL$323,Ajustes!$K50,U$2),0)+IF(Ajustes!$L50&gt;0,INDEX($AA$4:$AL$323,Ajustes!$L50,U$2),0))+U50</f>
        <v>177</v>
      </c>
      <c r="AH50" s="259">
        <f>IF(AND(NOT(_incrementaisPassadas),
      OR(
       AND(_semanaAtual&gt;Prevs!K$6,_tipo="Semanal"),
       AND(_mes&gt;AH$2,_tipo="Mensal")
      )), 0,IF(Ajustes!$G50&gt;0,INDEX($AA$4:$AL$323,Ajustes!$G50,V$2),0)+IF(Ajustes!$H50&gt;0,INDEX($AA$4:$AL$323,Ajustes!$H50,V$2),0)+IF(Ajustes!$I50&gt;0,INDEX($AA$4:$AL$323,Ajustes!$I50,V$2),0)+IF(Ajustes!$J50&gt;0,INDEX($AA$4:$AL$323,Ajustes!$J50,V$2),0)+IF(Ajustes!$K50&gt;0,INDEX($AA$4:$AL$323,Ajustes!$K50,V$2),0)+IF(Ajustes!$L50&gt;0,INDEX($AA$4:$AL$323,Ajustes!$L50,V$2),0))+V50</f>
        <v>148</v>
      </c>
      <c r="AI50" s="259">
        <f>IF(AND(NOT(_incrementaisPassadas),
      OR(
       AND(_semanaAtual&gt;Prevs!L$6,_tipo="Semanal"),
       AND(_mes&gt;AI$2,_tipo="Mensal")
      )), 0,IF(Ajustes!$G50&gt;0,INDEX($AA$4:$AL$323,Ajustes!$G50,W$2),0)+IF(Ajustes!$H50&gt;0,INDEX($AA$4:$AL$323,Ajustes!$H50,W$2),0)+IF(Ajustes!$I50&gt;0,INDEX($AA$4:$AL$323,Ajustes!$I50,W$2),0)+IF(Ajustes!$J50&gt;0,INDEX($AA$4:$AL$323,Ajustes!$J50,W$2),0)+IF(Ajustes!$K50&gt;0,INDEX($AA$4:$AL$323,Ajustes!$K50,W$2),0)+IF(Ajustes!$L50&gt;0,INDEX($AA$4:$AL$323,Ajustes!$L50,W$2),0))+W50</f>
        <v>161</v>
      </c>
      <c r="AJ50" s="259">
        <f>IF(AND(NOT(_incrementaisPassadas),
      OR(
       AND(_semanaAtual&gt;Prevs!M$6,_tipo="Semanal"),
       AND(_mes&gt;AJ$2,_tipo="Mensal")
      )), 0,IF(Ajustes!$G50&gt;0,INDEX($AA$4:$AL$323,Ajustes!$G50,X$2),0)+IF(Ajustes!$H50&gt;0,INDEX($AA$4:$AL$323,Ajustes!$H50,X$2),0)+IF(Ajustes!$I50&gt;0,INDEX($AA$4:$AL$323,Ajustes!$I50,X$2),0)+IF(Ajustes!$J50&gt;0,INDEX($AA$4:$AL$323,Ajustes!$J50,X$2),0)+IF(Ajustes!$K50&gt;0,INDEX($AA$4:$AL$323,Ajustes!$K50,X$2),0)+IF(Ajustes!$L50&gt;0,INDEX($AA$4:$AL$323,Ajustes!$L50,X$2),0))+X50</f>
        <v>192</v>
      </c>
      <c r="AK50" s="259">
        <f>IF(AND(NOT(_incrementaisPassadas),
      OR(
       AND(_semanaAtual&gt;Prevs!N$6,_tipo="Semanal"),
       AND(_mes&gt;AK$2,_tipo="Mensal")
      )), 0,IF(Ajustes!$G50&gt;0,INDEX($AA$4:$AL$323,Ajustes!$G50,Y$2),0)+IF(Ajustes!$H50&gt;0,INDEX($AA$4:$AL$323,Ajustes!$H50,Y$2),0)+IF(Ajustes!$I50&gt;0,INDEX($AA$4:$AL$323,Ajustes!$I50,Y$2),0)+IF(Ajustes!$J50&gt;0,INDEX($AA$4:$AL$323,Ajustes!$J50,Y$2),0)+IF(Ajustes!$K50&gt;0,INDEX($AA$4:$AL$323,Ajustes!$K50,Y$2),0)+IF(Ajustes!$L50&gt;0,INDEX($AA$4:$AL$323,Ajustes!$L50,Y$2),0))+Y50</f>
        <v>185</v>
      </c>
      <c r="AL50" s="259">
        <f>IF(AND(NOT(_incrementaisPassadas),
      OR(
       AND(_semanaAtual&gt;Prevs!O$6,_tipo="Semanal"),
       AND(_mes&gt;AL$2,_tipo="Mensal")
      )), 0,IF(Ajustes!$G50&gt;0,INDEX($AA$4:$AL$323,Ajustes!$G50,Z$2),0)+IF(Ajustes!$H50&gt;0,INDEX($AA$4:$AL$323,Ajustes!$H50,Z$2),0)+IF(Ajustes!$I50&gt;0,INDEX($AA$4:$AL$323,Ajustes!$I50,Z$2),0)+IF(Ajustes!$J50&gt;0,INDEX($AA$4:$AL$323,Ajustes!$J50,Z$2),0)+IF(Ajustes!$K50&gt;0,INDEX($AA$4:$AL$323,Ajustes!$K50,Z$2),0)+IF(Ajustes!$L50&gt;0,INDEX($AA$4:$AL$323,Ajustes!$L50,Z$2),0))+Z50</f>
        <v>234</v>
      </c>
      <c r="AM50" s="113">
        <f t="shared" ref="AM50:AM77" si="63">AA50</f>
        <v>331</v>
      </c>
      <c r="AN50" s="113">
        <f t="shared" ref="AN50:AX75" si="64">AB50</f>
        <v>367</v>
      </c>
      <c r="AO50" s="113">
        <f t="shared" si="64"/>
        <v>312</v>
      </c>
      <c r="AP50" s="113">
        <f t="shared" si="64"/>
        <v>219</v>
      </c>
      <c r="AQ50" s="113">
        <f t="shared" si="64"/>
        <v>193</v>
      </c>
      <c r="AR50" s="113">
        <f t="shared" si="64"/>
        <v>203</v>
      </c>
      <c r="AS50" s="113">
        <f t="shared" si="64"/>
        <v>177</v>
      </c>
      <c r="AT50" s="113">
        <f t="shared" si="64"/>
        <v>148</v>
      </c>
      <c r="AU50" s="113">
        <f t="shared" si="64"/>
        <v>161</v>
      </c>
      <c r="AV50" s="113">
        <f t="shared" si="64"/>
        <v>192</v>
      </c>
      <c r="AW50" s="113">
        <f t="shared" si="64"/>
        <v>185</v>
      </c>
      <c r="AX50" s="113">
        <f t="shared" si="64"/>
        <v>234</v>
      </c>
      <c r="AY50" s="259"/>
      <c r="BQ50" s="259" t="e">
        <f t="shared" si="12"/>
        <v>#N/A</v>
      </c>
      <c r="BR50" s="398">
        <f t="shared" ref="BR50:BR68" si="65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331</v>
      </c>
      <c r="BS50" s="398">
        <f t="shared" ref="BS50:BS68" si="66" xml:space="preserve">    IF(ISNA($BQ$4:$BQ$323),AN$4:AN$323,
IF(_tipo="Mensal",INDEX(_regrA0,$BQ$4:$BQ$323,$BR$1:$CC$1)+INDEX(_regrA1,$BQ$4:$BQ$323,$BR$1:$CC$1)*INDEX(AN$4:AN$323,INDEX(_regrPostoBase,$BQ$4:$BQ$323)),
INDEX(_regrA0sem,$BQ$4:$BQ$323,$BR$1:$CC$1)+INDEX(_regrA1sem,$BQ$4:$BQ$323,$BR$1:$CC$1)*INDEX(AN$4:AN$323,INDEX(_regrPostoBase,$BQ$4:$BQ$323))
))</f>
        <v>367</v>
      </c>
      <c r="BT50" s="398">
        <f t="shared" ref="BT50:BT68" si="67" xml:space="preserve">    IF(ISNA($BQ$4:$BQ$323),AO$4:AO$323,
IF(_tipo="Mensal",INDEX(_regrA0,$BQ$4:$BQ$323,$BR$1:$CC$1)+INDEX(_regrA1,$BQ$4:$BQ$323,$BR$1:$CC$1)*INDEX(AO$4:AO$323,INDEX(_regrPostoBase,$BQ$4:$BQ$323)),
INDEX(_regrA0sem,$BQ$4:$BQ$323,$BR$1:$CC$1)+INDEX(_regrA1sem,$BQ$4:$BQ$323,$BR$1:$CC$1)*INDEX(AO$4:AO$323,INDEX(_regrPostoBase,$BQ$4:$BQ$323))
))</f>
        <v>312</v>
      </c>
      <c r="BU50" s="398">
        <f t="shared" ref="BU50:BU68" si="68" xml:space="preserve">    IF(ISNA($BQ$4:$BQ$323),AP$4:AP$323,
IF(_tipo="Mensal",INDEX(_regrA0,$BQ$4:$BQ$323,$BR$1:$CC$1)+INDEX(_regrA1,$BQ$4:$BQ$323,$BR$1:$CC$1)*INDEX(AP$4:AP$323,INDEX(_regrPostoBase,$BQ$4:$BQ$323)),
INDEX(_regrA0sem,$BQ$4:$BQ$323,$BR$1:$CC$1)+INDEX(_regrA1sem,$BQ$4:$BQ$323,$BR$1:$CC$1)*INDEX(AP$4:AP$323,INDEX(_regrPostoBase,$BQ$4:$BQ$323))
))</f>
        <v>219</v>
      </c>
      <c r="BV50" s="398">
        <f t="shared" ref="BV50:BV68" si="69" xml:space="preserve">    IF(ISNA($BQ$4:$BQ$323),AQ$4:AQ$323,
IF(_tipo="Mensal",INDEX(_regrA0,$BQ$4:$BQ$323,$BR$1:$CC$1)+INDEX(_regrA1,$BQ$4:$BQ$323,$BR$1:$CC$1)*INDEX(AQ$4:AQ$323,INDEX(_regrPostoBase,$BQ$4:$BQ$323)),
INDEX(_regrA0sem,$BQ$4:$BQ$323,$BR$1:$CC$1)+INDEX(_regrA1sem,$BQ$4:$BQ$323,$BR$1:$CC$1)*INDEX(AQ$4:AQ$323,INDEX(_regrPostoBase,$BQ$4:$BQ$323))
))</f>
        <v>193</v>
      </c>
      <c r="BW50" s="398">
        <f t="shared" ref="BW50:BW68" si="70" xml:space="preserve">    IF(ISNA($BQ$4:$BQ$323),AR$4:AR$323,
IF(_tipo="Mensal",INDEX(_regrA0,$BQ$4:$BQ$323,$BR$1:$CC$1)+INDEX(_regrA1,$BQ$4:$BQ$323,$BR$1:$CC$1)*INDEX(AR$4:AR$323,INDEX(_regrPostoBase,$BQ$4:$BQ$323)),
INDEX(_regrA0sem,$BQ$4:$BQ$323,$BR$1:$CC$1)+INDEX(_regrA1sem,$BQ$4:$BQ$323,$BR$1:$CC$1)*INDEX(AR$4:AR$323,INDEX(_regrPostoBase,$BQ$4:$BQ$323))
))</f>
        <v>203</v>
      </c>
      <c r="BX50" s="398">
        <f t="shared" ref="BX50:BX68" si="71" xml:space="preserve">    IF(ISNA($BQ$4:$BQ$323),AS$4:AS$323,
IF(_tipo="Mensal",INDEX(_regrA0,$BQ$4:$BQ$323,$BR$1:$CC$1)+INDEX(_regrA1,$BQ$4:$BQ$323,$BR$1:$CC$1)*INDEX(AS$4:AS$323,INDEX(_regrPostoBase,$BQ$4:$BQ$323)),
INDEX(_regrA0sem,$BQ$4:$BQ$323,$BR$1:$CC$1)+INDEX(_regrA1sem,$BQ$4:$BQ$323,$BR$1:$CC$1)*INDEX(AS$4:AS$323,INDEX(_regrPostoBase,$BQ$4:$BQ$323))
))</f>
        <v>177</v>
      </c>
      <c r="BY50" s="398">
        <f t="shared" ref="BY50:BY68" si="72" xml:space="preserve">    IF(ISNA($BQ$4:$BQ$323),AT$4:AT$323,
IF(_tipo="Mensal",INDEX(_regrA0,$BQ$4:$BQ$323,$BR$1:$CC$1)+INDEX(_regrA1,$BQ$4:$BQ$323,$BR$1:$CC$1)*INDEX(AT$4:AT$323,INDEX(_regrPostoBase,$BQ$4:$BQ$323)),
INDEX(_regrA0sem,$BQ$4:$BQ$323,$BR$1:$CC$1)+INDEX(_regrA1sem,$BQ$4:$BQ$323,$BR$1:$CC$1)*INDEX(AT$4:AT$323,INDEX(_regrPostoBase,$BQ$4:$BQ$323))
))</f>
        <v>148</v>
      </c>
      <c r="BZ50" s="398">
        <f t="shared" ref="BZ50:BZ68" si="73" xml:space="preserve">    IF(ISNA($BQ$4:$BQ$323),AU$4:AU$323,
IF(_tipo="Mensal",INDEX(_regrA0,$BQ$4:$BQ$323,$BR$1:$CC$1)+INDEX(_regrA1,$BQ$4:$BQ$323,$BR$1:$CC$1)*INDEX(AU$4:AU$323,INDEX(_regrPostoBase,$BQ$4:$BQ$323)),
INDEX(_regrA0sem,$BQ$4:$BQ$323,$BR$1:$CC$1)+INDEX(_regrA1sem,$BQ$4:$BQ$323,$BR$1:$CC$1)*INDEX(AU$4:AU$323,INDEX(_regrPostoBase,$BQ$4:$BQ$323))
))</f>
        <v>161</v>
      </c>
      <c r="CA50" s="398">
        <f t="shared" ref="CA50:CA68" si="74" xml:space="preserve">    IF(ISNA($BQ$4:$BQ$323),AV$4:AV$323,
IF(_tipo="Mensal",INDEX(_regrA0,$BQ$4:$BQ$323,$BR$1:$CC$1)+INDEX(_regrA1,$BQ$4:$BQ$323,$BR$1:$CC$1)*INDEX(AV$4:AV$323,INDEX(_regrPostoBase,$BQ$4:$BQ$323)),
INDEX(_regrA0sem,$BQ$4:$BQ$323,$BR$1:$CC$1)+INDEX(_regrA1sem,$BQ$4:$BQ$323,$BR$1:$CC$1)*INDEX(AV$4:AV$323,INDEX(_regrPostoBase,$BQ$4:$BQ$323))
))</f>
        <v>192</v>
      </c>
      <c r="CB50" s="398">
        <f t="shared" ref="CB50:CB68" si="75" xml:space="preserve">    IF(ISNA($BQ$4:$BQ$323),AW$4:AW$323,
IF(_tipo="Mensal",INDEX(_regrA0,$BQ$4:$BQ$323,$BR$1:$CC$1)+INDEX(_regrA1,$BQ$4:$BQ$323,$BR$1:$CC$1)*INDEX(AW$4:AW$323,INDEX(_regrPostoBase,$BQ$4:$BQ$323)),
INDEX(_regrA0sem,$BQ$4:$BQ$323,$BR$1:$CC$1)+INDEX(_regrA1sem,$BQ$4:$BQ$323,$BR$1:$CC$1)*INDEX(AW$4:AW$323,INDEX(_regrPostoBase,$BQ$4:$BQ$323))
))</f>
        <v>185</v>
      </c>
      <c r="CC50" s="398">
        <f t="shared" ref="CC50:CC68" si="76" xml:space="preserve">    IF(ISNA($BQ$4:$BQ$323),AX$4:AX$323,
IF(_tipo="Mensal",INDEX(_regrA0,$BQ$4:$BQ$323,$BR$1:$CC$1)+INDEX(_regrA1,$BQ$4:$BQ$323,$BR$1:$CC$1)*INDEX(AX$4:AX$323,INDEX(_regrPostoBase,$BQ$4:$BQ$323)),
INDEX(_regrA0sem,$BQ$4:$BQ$323,$BR$1:$CC$1)+INDEX(_regrA1sem,$BQ$4:$BQ$323,$BR$1:$CC$1)*INDEX(AX$4:AX$323,INDEX(_regrPostoBase,$BQ$4:$BQ$323))
))</f>
        <v>234</v>
      </c>
      <c r="CD50" s="259"/>
    </row>
    <row r="51" spans="1:82" x14ac:dyDescent="0.25">
      <c r="A51" s="113">
        <v>48</v>
      </c>
      <c r="B51" s="176" t="s">
        <v>560</v>
      </c>
      <c r="C51" s="259">
        <f>IFERROR(INDEX($BD$7:$BO$40,MATCH(Ajustes!$E$4:$E$323,$BC$7:$BC$40,0),$C$2:$N$2),1)</f>
        <v>1</v>
      </c>
      <c r="D51" s="259">
        <f>IFERROR(INDEX($BD$7:$BO$40,MATCH(Ajustes!$E$4:$E$323,$BC$7:$BC$40,0),$C$2:$N$2),1)</f>
        <v>1</v>
      </c>
      <c r="E51" s="259">
        <f>IFERROR(INDEX($BD$7:$BO$40,MATCH(Ajustes!$E$4:$E$323,$BC$7:$BC$40,0),$C$2:$N$2),1)</f>
        <v>1</v>
      </c>
      <c r="F51" s="259">
        <f>IFERROR(INDEX($BD$7:$BO$40,MATCH(Ajustes!$E$4:$E$323,$BC$7:$BC$40,0),$C$2:$N$2),1)</f>
        <v>1</v>
      </c>
      <c r="G51" s="259">
        <f>IFERROR(INDEX($BD$7:$BO$40,MATCH(Ajustes!$E$4:$E$323,$BC$7:$BC$40,0),$C$2:$N$2),1)</f>
        <v>1</v>
      </c>
      <c r="H51" s="259">
        <f>IFERROR(INDEX($BD$7:$BO$40,MATCH(Ajustes!$E$4:$E$323,$BC$7:$BC$40,0),$C$2:$N$2),1)</f>
        <v>1</v>
      </c>
      <c r="I51" s="259">
        <f>IFERROR(INDEX($BD$7:$BO$40,MATCH(Ajustes!$E$4:$E$323,$BC$7:$BC$40,0),$C$2:$N$2),1)</f>
        <v>1</v>
      </c>
      <c r="J51" s="259">
        <f>IFERROR(INDEX($BD$7:$BO$40,MATCH(Ajustes!$E$4:$E$323,$BC$7:$BC$40,0),$C$2:$N$2),1)</f>
        <v>1</v>
      </c>
      <c r="K51" s="259">
        <f>IFERROR(INDEX($BD$7:$BO$40,MATCH(Ajustes!$E$4:$E$323,$BC$7:$BC$40,0),$C$2:$N$2),1)</f>
        <v>1</v>
      </c>
      <c r="L51" s="259">
        <f>IFERROR(INDEX($BD$7:$BO$40,MATCH(Ajustes!$E$4:$E$323,$BC$7:$BC$40,0),$C$2:$N$2),1)</f>
        <v>1</v>
      </c>
      <c r="M51" s="259">
        <f>IFERROR(INDEX($BD$7:$BO$40,MATCH(Ajustes!$E$4:$E$323,$BC$7:$BC$40,0),$C$2:$N$2),1)</f>
        <v>1</v>
      </c>
      <c r="N51" s="259">
        <f>IFERROR(INDEX($BD$7:$BO$40,MATCH(Ajustes!$E$4:$E$323,$BC$7:$BC$40,0),$C$2:$N$2),1)</f>
        <v>1</v>
      </c>
      <c r="O51">
        <f>C51*Ajustes!AM51</f>
        <v>338</v>
      </c>
      <c r="P51">
        <f>D51*Ajustes!AN51</f>
        <v>375</v>
      </c>
      <c r="Q51">
        <f>E51*Ajustes!AO51</f>
        <v>320</v>
      </c>
      <c r="R51">
        <f>F51*Ajustes!AP51</f>
        <v>225</v>
      </c>
      <c r="S51">
        <f>G51*Ajustes!AQ51</f>
        <v>198</v>
      </c>
      <c r="T51">
        <f>H51*Ajustes!AR51</f>
        <v>208</v>
      </c>
      <c r="U51">
        <f>I51*Ajustes!AS51</f>
        <v>182</v>
      </c>
      <c r="V51">
        <f>J51*Ajustes!AT51</f>
        <v>152</v>
      </c>
      <c r="W51">
        <f>K51*Ajustes!AU51</f>
        <v>165</v>
      </c>
      <c r="X51">
        <f>L51*Ajustes!AV51</f>
        <v>196</v>
      </c>
      <c r="Y51">
        <f>M51*Ajustes!AW51</f>
        <v>189</v>
      </c>
      <c r="Z51">
        <f>N51*Ajustes!AX51</f>
        <v>240</v>
      </c>
      <c r="AA51" s="259">
        <f>IF(AND(NOT(_incrementaisPassadas),
      OR(
       AND(_semanaAtual&gt;Prevs!D$6,_tipo="Semanal"),
       AND(_mes&gt;AA$2,_tipo="Mensal")
      )), 0,IF(Ajustes!$G51&gt;0,INDEX($AA$4:$AL$323,Ajustes!$G51,O$2),0)+IF(Ajustes!$H51&gt;0,INDEX($AA$4:$AL$323,Ajustes!$H51,O$2),0)+IF(Ajustes!$I51&gt;0,INDEX($AA$4:$AL$323,Ajustes!$I51,O$2),0)+IF(Ajustes!$J51&gt;0,INDEX($AA$4:$AL$323,Ajustes!$J51,O$2),0)+IF(Ajustes!$K51&gt;0,INDEX($AA$4:$AL$323,Ajustes!$K51,O$2),0)+IF(Ajustes!$L51&gt;0,INDEX($AA$4:$AL$323,Ajustes!$L51,O$2),0))+O51</f>
        <v>338</v>
      </c>
      <c r="AB51" s="259">
        <f>IF(AND(NOT(_incrementaisPassadas),
      OR(
       AND(_semanaAtual&gt;Prevs!E$6,_tipo="Semanal"),
       AND(_mes&gt;AB$2,_tipo="Mensal")
      )), 0,IF(Ajustes!$G51&gt;0,INDEX($AA$4:$AL$323,Ajustes!$G51,P$2),0)+IF(Ajustes!$H51&gt;0,INDEX($AA$4:$AL$323,Ajustes!$H51,P$2),0)+IF(Ajustes!$I51&gt;0,INDEX($AA$4:$AL$323,Ajustes!$I51,P$2),0)+IF(Ajustes!$J51&gt;0,INDEX($AA$4:$AL$323,Ajustes!$J51,P$2),0)+IF(Ajustes!$K51&gt;0,INDEX($AA$4:$AL$323,Ajustes!$K51,P$2),0)+IF(Ajustes!$L51&gt;0,INDEX($AA$4:$AL$323,Ajustes!$L51,P$2),0))+P51</f>
        <v>375</v>
      </c>
      <c r="AC51" s="259">
        <f>IF(AND(NOT(_incrementaisPassadas),
      OR(
       AND(_semanaAtual&gt;Prevs!F$6,_tipo="Semanal"),
       AND(_mes&gt;AC$2,_tipo="Mensal")
      )), 0,IF(Ajustes!$G51&gt;0,INDEX($AA$4:$AL$323,Ajustes!$G51,Q$2),0)+IF(Ajustes!$H51&gt;0,INDEX($AA$4:$AL$323,Ajustes!$H51,Q$2),0)+IF(Ajustes!$I51&gt;0,INDEX($AA$4:$AL$323,Ajustes!$I51,Q$2),0)+IF(Ajustes!$J51&gt;0,INDEX($AA$4:$AL$323,Ajustes!$J51,Q$2),0)+IF(Ajustes!$K51&gt;0,INDEX($AA$4:$AL$323,Ajustes!$K51,Q$2),0)+IF(Ajustes!$L51&gt;0,INDEX($AA$4:$AL$323,Ajustes!$L51,Q$2),0))+Q51</f>
        <v>320</v>
      </c>
      <c r="AD51" s="259">
        <f>IF(AND(NOT(_incrementaisPassadas),
      OR(
       AND(_semanaAtual&gt;Prevs!G$6,_tipo="Semanal"),
       AND(_mes&gt;AD$2,_tipo="Mensal")
      )), 0,IF(Ajustes!$G51&gt;0,INDEX($AA$4:$AL$323,Ajustes!$G51,R$2),0)+IF(Ajustes!$H51&gt;0,INDEX($AA$4:$AL$323,Ajustes!$H51,R$2),0)+IF(Ajustes!$I51&gt;0,INDEX($AA$4:$AL$323,Ajustes!$I51,R$2),0)+IF(Ajustes!$J51&gt;0,INDEX($AA$4:$AL$323,Ajustes!$J51,R$2),0)+IF(Ajustes!$K51&gt;0,INDEX($AA$4:$AL$323,Ajustes!$K51,R$2),0)+IF(Ajustes!$L51&gt;0,INDEX($AA$4:$AL$323,Ajustes!$L51,R$2),0))+R51</f>
        <v>225</v>
      </c>
      <c r="AE51" s="259">
        <f>IF(AND(NOT(_incrementaisPassadas),
      OR(
       AND(_semanaAtual&gt;Prevs!H$6,_tipo="Semanal"),
       AND(_mes&gt;AE$2,_tipo="Mensal")
      )), 0,IF(Ajustes!$G51&gt;0,INDEX($AA$4:$AL$323,Ajustes!$G51,S$2),0)+IF(Ajustes!$H51&gt;0,INDEX($AA$4:$AL$323,Ajustes!$H51,S$2),0)+IF(Ajustes!$I51&gt;0,INDEX($AA$4:$AL$323,Ajustes!$I51,S$2),0)+IF(Ajustes!$J51&gt;0,INDEX($AA$4:$AL$323,Ajustes!$J51,S$2),0)+IF(Ajustes!$K51&gt;0,INDEX($AA$4:$AL$323,Ajustes!$K51,S$2),0)+IF(Ajustes!$L51&gt;0,INDEX($AA$4:$AL$323,Ajustes!$L51,S$2),0))+S51</f>
        <v>198</v>
      </c>
      <c r="AF51" s="259">
        <f>IF(AND(NOT(_incrementaisPassadas),
      OR(
       AND(_semanaAtual&gt;Prevs!I$6,_tipo="Semanal"),
       AND(_mes&gt;AF$2,_tipo="Mensal")
      )), 0,IF(Ajustes!$G51&gt;0,INDEX($AA$4:$AL$323,Ajustes!$G51,T$2),0)+IF(Ajustes!$H51&gt;0,INDEX($AA$4:$AL$323,Ajustes!$H51,T$2),0)+IF(Ajustes!$I51&gt;0,INDEX($AA$4:$AL$323,Ajustes!$I51,T$2),0)+IF(Ajustes!$J51&gt;0,INDEX($AA$4:$AL$323,Ajustes!$J51,T$2),0)+IF(Ajustes!$K51&gt;0,INDEX($AA$4:$AL$323,Ajustes!$K51,T$2),0)+IF(Ajustes!$L51&gt;0,INDEX($AA$4:$AL$323,Ajustes!$L51,T$2),0))+T51</f>
        <v>208</v>
      </c>
      <c r="AG51" s="259">
        <f>IF(AND(NOT(_incrementaisPassadas),
      OR(
       AND(_semanaAtual&gt;Prevs!J$6,_tipo="Semanal"),
       AND(_mes&gt;AG$2,_tipo="Mensal")
      )), 0,IF(Ajustes!$G51&gt;0,INDEX($AA$4:$AL$323,Ajustes!$G51,U$2),0)+IF(Ajustes!$H51&gt;0,INDEX($AA$4:$AL$323,Ajustes!$H51,U$2),0)+IF(Ajustes!$I51&gt;0,INDEX($AA$4:$AL$323,Ajustes!$I51,U$2),0)+IF(Ajustes!$J51&gt;0,INDEX($AA$4:$AL$323,Ajustes!$J51,U$2),0)+IF(Ajustes!$K51&gt;0,INDEX($AA$4:$AL$323,Ajustes!$K51,U$2),0)+IF(Ajustes!$L51&gt;0,INDEX($AA$4:$AL$323,Ajustes!$L51,U$2),0))+U51</f>
        <v>182</v>
      </c>
      <c r="AH51" s="259">
        <f>IF(AND(NOT(_incrementaisPassadas),
      OR(
       AND(_semanaAtual&gt;Prevs!K$6,_tipo="Semanal"),
       AND(_mes&gt;AH$2,_tipo="Mensal")
      )), 0,IF(Ajustes!$G51&gt;0,INDEX($AA$4:$AL$323,Ajustes!$G51,V$2),0)+IF(Ajustes!$H51&gt;0,INDEX($AA$4:$AL$323,Ajustes!$H51,V$2),0)+IF(Ajustes!$I51&gt;0,INDEX($AA$4:$AL$323,Ajustes!$I51,V$2),0)+IF(Ajustes!$J51&gt;0,INDEX($AA$4:$AL$323,Ajustes!$J51,V$2),0)+IF(Ajustes!$K51&gt;0,INDEX($AA$4:$AL$323,Ajustes!$K51,V$2),0)+IF(Ajustes!$L51&gt;0,INDEX($AA$4:$AL$323,Ajustes!$L51,V$2),0))+V51</f>
        <v>152</v>
      </c>
      <c r="AI51" s="259">
        <f>IF(AND(NOT(_incrementaisPassadas),
      OR(
       AND(_semanaAtual&gt;Prevs!L$6,_tipo="Semanal"),
       AND(_mes&gt;AI$2,_tipo="Mensal")
      )), 0,IF(Ajustes!$G51&gt;0,INDEX($AA$4:$AL$323,Ajustes!$G51,W$2),0)+IF(Ajustes!$H51&gt;0,INDEX($AA$4:$AL$323,Ajustes!$H51,W$2),0)+IF(Ajustes!$I51&gt;0,INDEX($AA$4:$AL$323,Ajustes!$I51,W$2),0)+IF(Ajustes!$J51&gt;0,INDEX($AA$4:$AL$323,Ajustes!$J51,W$2),0)+IF(Ajustes!$K51&gt;0,INDEX($AA$4:$AL$323,Ajustes!$K51,W$2),0)+IF(Ajustes!$L51&gt;0,INDEX($AA$4:$AL$323,Ajustes!$L51,W$2),0))+W51</f>
        <v>165</v>
      </c>
      <c r="AJ51" s="259">
        <f>IF(AND(NOT(_incrementaisPassadas),
      OR(
       AND(_semanaAtual&gt;Prevs!M$6,_tipo="Semanal"),
       AND(_mes&gt;AJ$2,_tipo="Mensal")
      )), 0,IF(Ajustes!$G51&gt;0,INDEX($AA$4:$AL$323,Ajustes!$G51,X$2),0)+IF(Ajustes!$H51&gt;0,INDEX($AA$4:$AL$323,Ajustes!$H51,X$2),0)+IF(Ajustes!$I51&gt;0,INDEX($AA$4:$AL$323,Ajustes!$I51,X$2),0)+IF(Ajustes!$J51&gt;0,INDEX($AA$4:$AL$323,Ajustes!$J51,X$2),0)+IF(Ajustes!$K51&gt;0,INDEX($AA$4:$AL$323,Ajustes!$K51,X$2),0)+IF(Ajustes!$L51&gt;0,INDEX($AA$4:$AL$323,Ajustes!$L51,X$2),0))+X51</f>
        <v>196</v>
      </c>
      <c r="AK51" s="259">
        <f>IF(AND(NOT(_incrementaisPassadas),
      OR(
       AND(_semanaAtual&gt;Prevs!N$6,_tipo="Semanal"),
       AND(_mes&gt;AK$2,_tipo="Mensal")
      )), 0,IF(Ajustes!$G51&gt;0,INDEX($AA$4:$AL$323,Ajustes!$G51,Y$2),0)+IF(Ajustes!$H51&gt;0,INDEX($AA$4:$AL$323,Ajustes!$H51,Y$2),0)+IF(Ajustes!$I51&gt;0,INDEX($AA$4:$AL$323,Ajustes!$I51,Y$2),0)+IF(Ajustes!$J51&gt;0,INDEX($AA$4:$AL$323,Ajustes!$J51,Y$2),0)+IF(Ajustes!$K51&gt;0,INDEX($AA$4:$AL$323,Ajustes!$K51,Y$2),0)+IF(Ajustes!$L51&gt;0,INDEX($AA$4:$AL$323,Ajustes!$L51,Y$2),0))+Y51</f>
        <v>189</v>
      </c>
      <c r="AL51" s="259">
        <f>IF(AND(NOT(_incrementaisPassadas),
      OR(
       AND(_semanaAtual&gt;Prevs!O$6,_tipo="Semanal"),
       AND(_mes&gt;AL$2,_tipo="Mensal")
      )), 0,IF(Ajustes!$G51&gt;0,INDEX($AA$4:$AL$323,Ajustes!$G51,Z$2),0)+IF(Ajustes!$H51&gt;0,INDEX($AA$4:$AL$323,Ajustes!$H51,Z$2),0)+IF(Ajustes!$I51&gt;0,INDEX($AA$4:$AL$323,Ajustes!$I51,Z$2),0)+IF(Ajustes!$J51&gt;0,INDEX($AA$4:$AL$323,Ajustes!$J51,Z$2),0)+IF(Ajustes!$K51&gt;0,INDEX($AA$4:$AL$323,Ajustes!$K51,Z$2),0)+IF(Ajustes!$L51&gt;0,INDEX($AA$4:$AL$323,Ajustes!$L51,Z$2),0))+Z51</f>
        <v>240</v>
      </c>
      <c r="AM51" s="113">
        <f t="shared" si="63"/>
        <v>338</v>
      </c>
      <c r="AN51" s="113">
        <f t="shared" si="64"/>
        <v>375</v>
      </c>
      <c r="AO51" s="113">
        <f t="shared" si="64"/>
        <v>320</v>
      </c>
      <c r="AP51" s="113">
        <f t="shared" si="64"/>
        <v>225</v>
      </c>
      <c r="AQ51" s="113">
        <f t="shared" si="64"/>
        <v>198</v>
      </c>
      <c r="AR51" s="113">
        <f t="shared" si="64"/>
        <v>208</v>
      </c>
      <c r="AS51" s="113">
        <f t="shared" si="64"/>
        <v>182</v>
      </c>
      <c r="AT51" s="113">
        <f t="shared" si="64"/>
        <v>152</v>
      </c>
      <c r="AU51" s="113">
        <f t="shared" si="64"/>
        <v>165</v>
      </c>
      <c r="AV51" s="113">
        <f t="shared" si="64"/>
        <v>196</v>
      </c>
      <c r="AW51" s="113">
        <f t="shared" si="64"/>
        <v>189</v>
      </c>
      <c r="AX51" s="113">
        <f t="shared" si="64"/>
        <v>240</v>
      </c>
      <c r="AY51" s="259"/>
      <c r="BQ51" s="259">
        <f t="shared" si="12"/>
        <v>38</v>
      </c>
      <c r="BR51" s="398">
        <f t="shared" si="65"/>
        <v>338.42</v>
      </c>
      <c r="BS51" s="398">
        <f t="shared" si="66"/>
        <v>375.74200000000002</v>
      </c>
      <c r="BT51" s="398">
        <f t="shared" si="67"/>
        <v>319.89999999999998</v>
      </c>
      <c r="BU51" s="398">
        <f t="shared" si="68"/>
        <v>224.77500000000001</v>
      </c>
      <c r="BV51" s="398">
        <f t="shared" si="69"/>
        <v>197.47399999999999</v>
      </c>
      <c r="BW51" s="398">
        <f t="shared" si="70"/>
        <v>208.08699999999996</v>
      </c>
      <c r="BX51" s="398">
        <f t="shared" si="71"/>
        <v>181.40200000000002</v>
      </c>
      <c r="BY51" s="398">
        <f t="shared" si="72"/>
        <v>151.78799999999998</v>
      </c>
      <c r="BZ51" s="398">
        <f t="shared" si="73"/>
        <v>164.72</v>
      </c>
      <c r="CA51" s="398">
        <f t="shared" si="74"/>
        <v>196.69200000000001</v>
      </c>
      <c r="CB51" s="398">
        <f t="shared" si="75"/>
        <v>189.55500000000001</v>
      </c>
      <c r="CC51" s="398">
        <f t="shared" si="76"/>
        <v>239.04599999999996</v>
      </c>
      <c r="CD51" s="259"/>
    </row>
    <row r="52" spans="1:82" x14ac:dyDescent="0.25">
      <c r="A52" s="113">
        <v>49</v>
      </c>
      <c r="B52" s="176" t="s">
        <v>561</v>
      </c>
      <c r="C52" s="259">
        <f>IFERROR(INDEX($BD$7:$BO$40,MATCH(Ajustes!$E$4:$E$323,$BC$7:$BC$40,0),$C$2:$N$2),1)</f>
        <v>1</v>
      </c>
      <c r="D52" s="259">
        <f>IFERROR(INDEX($BD$7:$BO$40,MATCH(Ajustes!$E$4:$E$323,$BC$7:$BC$40,0),$C$2:$N$2),1)</f>
        <v>1</v>
      </c>
      <c r="E52" s="259">
        <f>IFERROR(INDEX($BD$7:$BO$40,MATCH(Ajustes!$E$4:$E$323,$BC$7:$BC$40,0),$C$2:$N$2),1)</f>
        <v>1</v>
      </c>
      <c r="F52" s="259">
        <f>IFERROR(INDEX($BD$7:$BO$40,MATCH(Ajustes!$E$4:$E$323,$BC$7:$BC$40,0),$C$2:$N$2),1)</f>
        <v>1</v>
      </c>
      <c r="G52" s="259">
        <f>IFERROR(INDEX($BD$7:$BO$40,MATCH(Ajustes!$E$4:$E$323,$BC$7:$BC$40,0),$C$2:$N$2),1)</f>
        <v>1</v>
      </c>
      <c r="H52" s="259">
        <f>IFERROR(INDEX($BD$7:$BO$40,MATCH(Ajustes!$E$4:$E$323,$BC$7:$BC$40,0),$C$2:$N$2),1)</f>
        <v>1</v>
      </c>
      <c r="I52" s="259">
        <f>IFERROR(INDEX($BD$7:$BO$40,MATCH(Ajustes!$E$4:$E$323,$BC$7:$BC$40,0),$C$2:$N$2),1)</f>
        <v>1</v>
      </c>
      <c r="J52" s="259">
        <f>IFERROR(INDEX($BD$7:$BO$40,MATCH(Ajustes!$E$4:$E$323,$BC$7:$BC$40,0),$C$2:$N$2),1)</f>
        <v>1</v>
      </c>
      <c r="K52" s="259">
        <f>IFERROR(INDEX($BD$7:$BO$40,MATCH(Ajustes!$E$4:$E$323,$BC$7:$BC$40,0),$C$2:$N$2),1)</f>
        <v>1</v>
      </c>
      <c r="L52" s="259">
        <f>IFERROR(INDEX($BD$7:$BO$40,MATCH(Ajustes!$E$4:$E$323,$BC$7:$BC$40,0),$C$2:$N$2),1)</f>
        <v>1</v>
      </c>
      <c r="M52" s="259">
        <f>IFERROR(INDEX($BD$7:$BO$40,MATCH(Ajustes!$E$4:$E$323,$BC$7:$BC$40,0),$C$2:$N$2),1)</f>
        <v>1</v>
      </c>
      <c r="N52" s="259">
        <f>IFERROR(INDEX($BD$7:$BO$40,MATCH(Ajustes!$E$4:$E$323,$BC$7:$BC$40,0),$C$2:$N$2),1)</f>
        <v>1</v>
      </c>
      <c r="O52">
        <f>C52*Ajustes!AM52</f>
        <v>512</v>
      </c>
      <c r="P52">
        <f>D52*Ajustes!AN52</f>
        <v>545</v>
      </c>
      <c r="Q52">
        <f>E52*Ajustes!AO52</f>
        <v>454</v>
      </c>
      <c r="R52">
        <f>F52*Ajustes!AP52</f>
        <v>326</v>
      </c>
      <c r="S52">
        <f>G52*Ajustes!AQ52</f>
        <v>303</v>
      </c>
      <c r="T52">
        <f>H52*Ajustes!AR52</f>
        <v>318</v>
      </c>
      <c r="U52">
        <f>I52*Ajustes!AS52</f>
        <v>279</v>
      </c>
      <c r="V52">
        <f>J52*Ajustes!AT52</f>
        <v>230</v>
      </c>
      <c r="W52">
        <f>K52*Ajustes!AU52</f>
        <v>260</v>
      </c>
      <c r="X52">
        <f>L52*Ajustes!AV52</f>
        <v>308</v>
      </c>
      <c r="Y52">
        <f>M52*Ajustes!AW52</f>
        <v>288</v>
      </c>
      <c r="Z52">
        <f>N52*Ajustes!AX52</f>
        <v>355</v>
      </c>
      <c r="AA52" s="259">
        <f>IF(AND(NOT(_incrementaisPassadas),
      OR(
       AND(_semanaAtual&gt;Prevs!D$6,_tipo="Semanal"),
       AND(_mes&gt;AA$2,_tipo="Mensal")
      )), 0,IF(Ajustes!$G52&gt;0,INDEX($AA$4:$AL$323,Ajustes!$G52,O$2),0)+IF(Ajustes!$H52&gt;0,INDEX($AA$4:$AL$323,Ajustes!$H52,O$2),0)+IF(Ajustes!$I52&gt;0,INDEX($AA$4:$AL$323,Ajustes!$I52,O$2),0)+IF(Ajustes!$J52&gt;0,INDEX($AA$4:$AL$323,Ajustes!$J52,O$2),0)+IF(Ajustes!$K52&gt;0,INDEX($AA$4:$AL$323,Ajustes!$K52,O$2),0)+IF(Ajustes!$L52&gt;0,INDEX($AA$4:$AL$323,Ajustes!$L52,O$2),0))+O52</f>
        <v>512</v>
      </c>
      <c r="AB52" s="259">
        <f>IF(AND(NOT(_incrementaisPassadas),
      OR(
       AND(_semanaAtual&gt;Prevs!E$6,_tipo="Semanal"),
       AND(_mes&gt;AB$2,_tipo="Mensal")
      )), 0,IF(Ajustes!$G52&gt;0,INDEX($AA$4:$AL$323,Ajustes!$G52,P$2),0)+IF(Ajustes!$H52&gt;0,INDEX($AA$4:$AL$323,Ajustes!$H52,P$2),0)+IF(Ajustes!$I52&gt;0,INDEX($AA$4:$AL$323,Ajustes!$I52,P$2),0)+IF(Ajustes!$J52&gt;0,INDEX($AA$4:$AL$323,Ajustes!$J52,P$2),0)+IF(Ajustes!$K52&gt;0,INDEX($AA$4:$AL$323,Ajustes!$K52,P$2),0)+IF(Ajustes!$L52&gt;0,INDEX($AA$4:$AL$323,Ajustes!$L52,P$2),0))+P52</f>
        <v>545</v>
      </c>
      <c r="AC52" s="259">
        <f>IF(AND(NOT(_incrementaisPassadas),
      OR(
       AND(_semanaAtual&gt;Prevs!F$6,_tipo="Semanal"),
       AND(_mes&gt;AC$2,_tipo="Mensal")
      )), 0,IF(Ajustes!$G52&gt;0,INDEX($AA$4:$AL$323,Ajustes!$G52,Q$2),0)+IF(Ajustes!$H52&gt;0,INDEX($AA$4:$AL$323,Ajustes!$H52,Q$2),0)+IF(Ajustes!$I52&gt;0,INDEX($AA$4:$AL$323,Ajustes!$I52,Q$2),0)+IF(Ajustes!$J52&gt;0,INDEX($AA$4:$AL$323,Ajustes!$J52,Q$2),0)+IF(Ajustes!$K52&gt;0,INDEX($AA$4:$AL$323,Ajustes!$K52,Q$2),0)+IF(Ajustes!$L52&gt;0,INDEX($AA$4:$AL$323,Ajustes!$L52,Q$2),0))+Q52</f>
        <v>454</v>
      </c>
      <c r="AD52" s="259">
        <f>IF(AND(NOT(_incrementaisPassadas),
      OR(
       AND(_semanaAtual&gt;Prevs!G$6,_tipo="Semanal"),
       AND(_mes&gt;AD$2,_tipo="Mensal")
      )), 0,IF(Ajustes!$G52&gt;0,INDEX($AA$4:$AL$323,Ajustes!$G52,R$2),0)+IF(Ajustes!$H52&gt;0,INDEX($AA$4:$AL$323,Ajustes!$H52,R$2),0)+IF(Ajustes!$I52&gt;0,INDEX($AA$4:$AL$323,Ajustes!$I52,R$2),0)+IF(Ajustes!$J52&gt;0,INDEX($AA$4:$AL$323,Ajustes!$J52,R$2),0)+IF(Ajustes!$K52&gt;0,INDEX($AA$4:$AL$323,Ajustes!$K52,R$2),0)+IF(Ajustes!$L52&gt;0,INDEX($AA$4:$AL$323,Ajustes!$L52,R$2),0))+R52</f>
        <v>326</v>
      </c>
      <c r="AE52" s="259">
        <f>IF(AND(NOT(_incrementaisPassadas),
      OR(
       AND(_semanaAtual&gt;Prevs!H$6,_tipo="Semanal"),
       AND(_mes&gt;AE$2,_tipo="Mensal")
      )), 0,IF(Ajustes!$G52&gt;0,INDEX($AA$4:$AL$323,Ajustes!$G52,S$2),0)+IF(Ajustes!$H52&gt;0,INDEX($AA$4:$AL$323,Ajustes!$H52,S$2),0)+IF(Ajustes!$I52&gt;0,INDEX($AA$4:$AL$323,Ajustes!$I52,S$2),0)+IF(Ajustes!$J52&gt;0,INDEX($AA$4:$AL$323,Ajustes!$J52,S$2),0)+IF(Ajustes!$K52&gt;0,INDEX($AA$4:$AL$323,Ajustes!$K52,S$2),0)+IF(Ajustes!$L52&gt;0,INDEX($AA$4:$AL$323,Ajustes!$L52,S$2),0))+S52</f>
        <v>303</v>
      </c>
      <c r="AF52" s="259">
        <f>IF(AND(NOT(_incrementaisPassadas),
      OR(
       AND(_semanaAtual&gt;Prevs!I$6,_tipo="Semanal"),
       AND(_mes&gt;AF$2,_tipo="Mensal")
      )), 0,IF(Ajustes!$G52&gt;0,INDEX($AA$4:$AL$323,Ajustes!$G52,T$2),0)+IF(Ajustes!$H52&gt;0,INDEX($AA$4:$AL$323,Ajustes!$H52,T$2),0)+IF(Ajustes!$I52&gt;0,INDEX($AA$4:$AL$323,Ajustes!$I52,T$2),0)+IF(Ajustes!$J52&gt;0,INDEX($AA$4:$AL$323,Ajustes!$J52,T$2),0)+IF(Ajustes!$K52&gt;0,INDEX($AA$4:$AL$323,Ajustes!$K52,T$2),0)+IF(Ajustes!$L52&gt;0,INDEX($AA$4:$AL$323,Ajustes!$L52,T$2),0))+T52</f>
        <v>318</v>
      </c>
      <c r="AG52" s="259">
        <f>IF(AND(NOT(_incrementaisPassadas),
      OR(
       AND(_semanaAtual&gt;Prevs!J$6,_tipo="Semanal"),
       AND(_mes&gt;AG$2,_tipo="Mensal")
      )), 0,IF(Ajustes!$G52&gt;0,INDEX($AA$4:$AL$323,Ajustes!$G52,U$2),0)+IF(Ajustes!$H52&gt;0,INDEX($AA$4:$AL$323,Ajustes!$H52,U$2),0)+IF(Ajustes!$I52&gt;0,INDEX($AA$4:$AL$323,Ajustes!$I52,U$2),0)+IF(Ajustes!$J52&gt;0,INDEX($AA$4:$AL$323,Ajustes!$J52,U$2),0)+IF(Ajustes!$K52&gt;0,INDEX($AA$4:$AL$323,Ajustes!$K52,U$2),0)+IF(Ajustes!$L52&gt;0,INDEX($AA$4:$AL$323,Ajustes!$L52,U$2),0))+U52</f>
        <v>279</v>
      </c>
      <c r="AH52" s="259">
        <f>IF(AND(NOT(_incrementaisPassadas),
      OR(
       AND(_semanaAtual&gt;Prevs!K$6,_tipo="Semanal"),
       AND(_mes&gt;AH$2,_tipo="Mensal")
      )), 0,IF(Ajustes!$G52&gt;0,INDEX($AA$4:$AL$323,Ajustes!$G52,V$2),0)+IF(Ajustes!$H52&gt;0,INDEX($AA$4:$AL$323,Ajustes!$H52,V$2),0)+IF(Ajustes!$I52&gt;0,INDEX($AA$4:$AL$323,Ajustes!$I52,V$2),0)+IF(Ajustes!$J52&gt;0,INDEX($AA$4:$AL$323,Ajustes!$J52,V$2),0)+IF(Ajustes!$K52&gt;0,INDEX($AA$4:$AL$323,Ajustes!$K52,V$2),0)+IF(Ajustes!$L52&gt;0,INDEX($AA$4:$AL$323,Ajustes!$L52,V$2),0))+V52</f>
        <v>230</v>
      </c>
      <c r="AI52" s="259">
        <f>IF(AND(NOT(_incrementaisPassadas),
      OR(
       AND(_semanaAtual&gt;Prevs!L$6,_tipo="Semanal"),
       AND(_mes&gt;AI$2,_tipo="Mensal")
      )), 0,IF(Ajustes!$G52&gt;0,INDEX($AA$4:$AL$323,Ajustes!$G52,W$2),0)+IF(Ajustes!$H52&gt;0,INDEX($AA$4:$AL$323,Ajustes!$H52,W$2),0)+IF(Ajustes!$I52&gt;0,INDEX($AA$4:$AL$323,Ajustes!$I52,W$2),0)+IF(Ajustes!$J52&gt;0,INDEX($AA$4:$AL$323,Ajustes!$J52,W$2),0)+IF(Ajustes!$K52&gt;0,INDEX($AA$4:$AL$323,Ajustes!$K52,W$2),0)+IF(Ajustes!$L52&gt;0,INDEX($AA$4:$AL$323,Ajustes!$L52,W$2),0))+W52</f>
        <v>260</v>
      </c>
      <c r="AJ52" s="259">
        <f>IF(AND(NOT(_incrementaisPassadas),
      OR(
       AND(_semanaAtual&gt;Prevs!M$6,_tipo="Semanal"),
       AND(_mes&gt;AJ$2,_tipo="Mensal")
      )), 0,IF(Ajustes!$G52&gt;0,INDEX($AA$4:$AL$323,Ajustes!$G52,X$2),0)+IF(Ajustes!$H52&gt;0,INDEX($AA$4:$AL$323,Ajustes!$H52,X$2),0)+IF(Ajustes!$I52&gt;0,INDEX($AA$4:$AL$323,Ajustes!$I52,X$2),0)+IF(Ajustes!$J52&gt;0,INDEX($AA$4:$AL$323,Ajustes!$J52,X$2),0)+IF(Ajustes!$K52&gt;0,INDEX($AA$4:$AL$323,Ajustes!$K52,X$2),0)+IF(Ajustes!$L52&gt;0,INDEX($AA$4:$AL$323,Ajustes!$L52,X$2),0))+X52</f>
        <v>308</v>
      </c>
      <c r="AK52" s="259">
        <f>IF(AND(NOT(_incrementaisPassadas),
      OR(
       AND(_semanaAtual&gt;Prevs!N$6,_tipo="Semanal"),
       AND(_mes&gt;AK$2,_tipo="Mensal")
      )), 0,IF(Ajustes!$G52&gt;0,INDEX($AA$4:$AL$323,Ajustes!$G52,Y$2),0)+IF(Ajustes!$H52&gt;0,INDEX($AA$4:$AL$323,Ajustes!$H52,Y$2),0)+IF(Ajustes!$I52&gt;0,INDEX($AA$4:$AL$323,Ajustes!$I52,Y$2),0)+IF(Ajustes!$J52&gt;0,INDEX($AA$4:$AL$323,Ajustes!$J52,Y$2),0)+IF(Ajustes!$K52&gt;0,INDEX($AA$4:$AL$323,Ajustes!$K52,Y$2),0)+IF(Ajustes!$L52&gt;0,INDEX($AA$4:$AL$323,Ajustes!$L52,Y$2),0))+Y52</f>
        <v>288</v>
      </c>
      <c r="AL52" s="259">
        <f>IF(AND(NOT(_incrementaisPassadas),
      OR(
       AND(_semanaAtual&gt;Prevs!O$6,_tipo="Semanal"),
       AND(_mes&gt;AL$2,_tipo="Mensal")
      )), 0,IF(Ajustes!$G52&gt;0,INDEX($AA$4:$AL$323,Ajustes!$G52,Z$2),0)+IF(Ajustes!$H52&gt;0,INDEX($AA$4:$AL$323,Ajustes!$H52,Z$2),0)+IF(Ajustes!$I52&gt;0,INDEX($AA$4:$AL$323,Ajustes!$I52,Z$2),0)+IF(Ajustes!$J52&gt;0,INDEX($AA$4:$AL$323,Ajustes!$J52,Z$2),0)+IF(Ajustes!$K52&gt;0,INDEX($AA$4:$AL$323,Ajustes!$K52,Z$2),0)+IF(Ajustes!$L52&gt;0,INDEX($AA$4:$AL$323,Ajustes!$L52,Z$2),0))+Z52</f>
        <v>355</v>
      </c>
      <c r="AM52" s="113">
        <f t="shared" si="63"/>
        <v>512</v>
      </c>
      <c r="AN52" s="113">
        <f t="shared" si="64"/>
        <v>545</v>
      </c>
      <c r="AO52" s="113">
        <f t="shared" si="64"/>
        <v>454</v>
      </c>
      <c r="AP52" s="113">
        <f t="shared" si="64"/>
        <v>326</v>
      </c>
      <c r="AQ52" s="113">
        <f t="shared" si="64"/>
        <v>303</v>
      </c>
      <c r="AR52" s="113">
        <f t="shared" si="64"/>
        <v>318</v>
      </c>
      <c r="AS52" s="113">
        <f t="shared" si="64"/>
        <v>279</v>
      </c>
      <c r="AT52" s="113">
        <f t="shared" si="64"/>
        <v>230</v>
      </c>
      <c r="AU52" s="113">
        <f t="shared" si="64"/>
        <v>260</v>
      </c>
      <c r="AV52" s="113">
        <f t="shared" si="64"/>
        <v>308</v>
      </c>
      <c r="AW52" s="113">
        <f t="shared" si="64"/>
        <v>288</v>
      </c>
      <c r="AX52" s="113">
        <f t="shared" si="64"/>
        <v>355</v>
      </c>
      <c r="AY52" s="259"/>
      <c r="BQ52" s="259">
        <f t="shared" si="12"/>
        <v>17</v>
      </c>
      <c r="BR52" s="398">
        <f t="shared" si="65"/>
        <v>513.2879999999999</v>
      </c>
      <c r="BS52" s="398">
        <f t="shared" si="66"/>
        <v>544.274</v>
      </c>
      <c r="BT52" s="398">
        <f t="shared" si="67"/>
        <v>452.33600000000001</v>
      </c>
      <c r="BU52" s="398">
        <f t="shared" si="68"/>
        <v>323.57799999999997</v>
      </c>
      <c r="BV52" s="398">
        <f t="shared" si="69"/>
        <v>302.34100000000001</v>
      </c>
      <c r="BW52" s="398">
        <f t="shared" si="70"/>
        <v>313.84300000000002</v>
      </c>
      <c r="BX52" s="398">
        <f t="shared" si="71"/>
        <v>278.34900000000005</v>
      </c>
      <c r="BY52" s="398">
        <f t="shared" si="72"/>
        <v>230.14000000000001</v>
      </c>
      <c r="BZ52" s="398">
        <f t="shared" si="73"/>
        <v>258.51100000000002</v>
      </c>
      <c r="CA52" s="398">
        <f t="shared" si="74"/>
        <v>307.42</v>
      </c>
      <c r="CB52" s="398">
        <f t="shared" si="75"/>
        <v>289.11999999999995</v>
      </c>
      <c r="CC52" s="398">
        <f t="shared" si="76"/>
        <v>352.99600000000004</v>
      </c>
      <c r="CD52" s="259"/>
    </row>
    <row r="53" spans="1:82" x14ac:dyDescent="0.25">
      <c r="A53" s="113">
        <v>50</v>
      </c>
      <c r="B53" s="176" t="s">
        <v>562</v>
      </c>
      <c r="C53" s="259">
        <f>IFERROR(INDEX($BD$7:$BO$40,MATCH(Ajustes!$E$4:$E$323,$BC$7:$BC$40,0),$C$2:$N$2),1)</f>
        <v>1</v>
      </c>
      <c r="D53" s="259">
        <f>IFERROR(INDEX($BD$7:$BO$40,MATCH(Ajustes!$E$4:$E$323,$BC$7:$BC$40,0),$C$2:$N$2),1)</f>
        <v>1</v>
      </c>
      <c r="E53" s="259">
        <f>IFERROR(INDEX($BD$7:$BO$40,MATCH(Ajustes!$E$4:$E$323,$BC$7:$BC$40,0),$C$2:$N$2),1)</f>
        <v>1</v>
      </c>
      <c r="F53" s="259">
        <f>IFERROR(INDEX($BD$7:$BO$40,MATCH(Ajustes!$E$4:$E$323,$BC$7:$BC$40,0),$C$2:$N$2),1)</f>
        <v>1</v>
      </c>
      <c r="G53" s="259">
        <f>IFERROR(INDEX($BD$7:$BO$40,MATCH(Ajustes!$E$4:$E$323,$BC$7:$BC$40,0),$C$2:$N$2),1)</f>
        <v>1</v>
      </c>
      <c r="H53" s="259">
        <f>IFERROR(INDEX($BD$7:$BO$40,MATCH(Ajustes!$E$4:$E$323,$BC$7:$BC$40,0),$C$2:$N$2),1)</f>
        <v>1</v>
      </c>
      <c r="I53" s="259">
        <f>IFERROR(INDEX($BD$7:$BO$40,MATCH(Ajustes!$E$4:$E$323,$BC$7:$BC$40,0),$C$2:$N$2),1)</f>
        <v>1</v>
      </c>
      <c r="J53" s="259">
        <f>IFERROR(INDEX($BD$7:$BO$40,MATCH(Ajustes!$E$4:$E$323,$BC$7:$BC$40,0),$C$2:$N$2),1)</f>
        <v>1</v>
      </c>
      <c r="K53" s="259">
        <f>IFERROR(INDEX($BD$7:$BO$40,MATCH(Ajustes!$E$4:$E$323,$BC$7:$BC$40,0),$C$2:$N$2),1)</f>
        <v>1</v>
      </c>
      <c r="L53" s="259">
        <f>IFERROR(INDEX($BD$7:$BO$40,MATCH(Ajustes!$E$4:$E$323,$BC$7:$BC$40,0),$C$2:$N$2),1)</f>
        <v>1</v>
      </c>
      <c r="M53" s="259">
        <f>IFERROR(INDEX($BD$7:$BO$40,MATCH(Ajustes!$E$4:$E$323,$BC$7:$BC$40,0),$C$2:$N$2),1)</f>
        <v>1</v>
      </c>
      <c r="N53" s="259">
        <f>IFERROR(INDEX($BD$7:$BO$40,MATCH(Ajustes!$E$4:$E$323,$BC$7:$BC$40,0),$C$2:$N$2),1)</f>
        <v>1</v>
      </c>
      <c r="O53">
        <f>C53*Ajustes!AM53</f>
        <v>665</v>
      </c>
      <c r="P53">
        <f>D53*Ajustes!AN53</f>
        <v>715</v>
      </c>
      <c r="Q53">
        <f>E53*Ajustes!AO53</f>
        <v>608</v>
      </c>
      <c r="R53">
        <f>F53*Ajustes!AP53</f>
        <v>447</v>
      </c>
      <c r="S53">
        <f>G53*Ajustes!AQ53</f>
        <v>411</v>
      </c>
      <c r="T53">
        <f>H53*Ajustes!AR53</f>
        <v>430</v>
      </c>
      <c r="U53">
        <f>I53*Ajustes!AS53</f>
        <v>373</v>
      </c>
      <c r="V53">
        <f>J53*Ajustes!AT53</f>
        <v>311</v>
      </c>
      <c r="W53">
        <f>K53*Ajustes!AU53</f>
        <v>344</v>
      </c>
      <c r="X53">
        <f>L53*Ajustes!AV53</f>
        <v>402</v>
      </c>
      <c r="Y53">
        <f>M53*Ajustes!AW53</f>
        <v>383</v>
      </c>
      <c r="Z53">
        <f>N53*Ajustes!AX53</f>
        <v>470</v>
      </c>
      <c r="AA53" s="259">
        <f>IF(AND(NOT(_incrementaisPassadas),
      OR(
       AND(_semanaAtual&gt;Prevs!D$6,_tipo="Semanal"),
       AND(_mes&gt;AA$2,_tipo="Mensal")
      )), 0,IF(Ajustes!$G53&gt;0,INDEX($AA$4:$AL$323,Ajustes!$G53,O$2),0)+IF(Ajustes!$H53&gt;0,INDEX($AA$4:$AL$323,Ajustes!$H53,O$2),0)+IF(Ajustes!$I53&gt;0,INDEX($AA$4:$AL$323,Ajustes!$I53,O$2),0)+IF(Ajustes!$J53&gt;0,INDEX($AA$4:$AL$323,Ajustes!$J53,O$2),0)+IF(Ajustes!$K53&gt;0,INDEX($AA$4:$AL$323,Ajustes!$K53,O$2),0)+IF(Ajustes!$L53&gt;0,INDEX($AA$4:$AL$323,Ajustes!$L53,O$2),0))+O53</f>
        <v>665</v>
      </c>
      <c r="AB53" s="259">
        <f>IF(AND(NOT(_incrementaisPassadas),
      OR(
       AND(_semanaAtual&gt;Prevs!E$6,_tipo="Semanal"),
       AND(_mes&gt;AB$2,_tipo="Mensal")
      )), 0,IF(Ajustes!$G53&gt;0,INDEX($AA$4:$AL$323,Ajustes!$G53,P$2),0)+IF(Ajustes!$H53&gt;0,INDEX($AA$4:$AL$323,Ajustes!$H53,P$2),0)+IF(Ajustes!$I53&gt;0,INDEX($AA$4:$AL$323,Ajustes!$I53,P$2),0)+IF(Ajustes!$J53&gt;0,INDEX($AA$4:$AL$323,Ajustes!$J53,P$2),0)+IF(Ajustes!$K53&gt;0,INDEX($AA$4:$AL$323,Ajustes!$K53,P$2),0)+IF(Ajustes!$L53&gt;0,INDEX($AA$4:$AL$323,Ajustes!$L53,P$2),0))+P53</f>
        <v>715</v>
      </c>
      <c r="AC53" s="259">
        <f>IF(AND(NOT(_incrementaisPassadas),
      OR(
       AND(_semanaAtual&gt;Prevs!F$6,_tipo="Semanal"),
       AND(_mes&gt;AC$2,_tipo="Mensal")
      )), 0,IF(Ajustes!$G53&gt;0,INDEX($AA$4:$AL$323,Ajustes!$G53,Q$2),0)+IF(Ajustes!$H53&gt;0,INDEX($AA$4:$AL$323,Ajustes!$H53,Q$2),0)+IF(Ajustes!$I53&gt;0,INDEX($AA$4:$AL$323,Ajustes!$I53,Q$2),0)+IF(Ajustes!$J53&gt;0,INDEX($AA$4:$AL$323,Ajustes!$J53,Q$2),0)+IF(Ajustes!$K53&gt;0,INDEX($AA$4:$AL$323,Ajustes!$K53,Q$2),0)+IF(Ajustes!$L53&gt;0,INDEX($AA$4:$AL$323,Ajustes!$L53,Q$2),0))+Q53</f>
        <v>608</v>
      </c>
      <c r="AD53" s="259">
        <f>IF(AND(NOT(_incrementaisPassadas),
      OR(
       AND(_semanaAtual&gt;Prevs!G$6,_tipo="Semanal"),
       AND(_mes&gt;AD$2,_tipo="Mensal")
      )), 0,IF(Ajustes!$G53&gt;0,INDEX($AA$4:$AL$323,Ajustes!$G53,R$2),0)+IF(Ajustes!$H53&gt;0,INDEX($AA$4:$AL$323,Ajustes!$H53,R$2),0)+IF(Ajustes!$I53&gt;0,INDEX($AA$4:$AL$323,Ajustes!$I53,R$2),0)+IF(Ajustes!$J53&gt;0,INDEX($AA$4:$AL$323,Ajustes!$J53,R$2),0)+IF(Ajustes!$K53&gt;0,INDEX($AA$4:$AL$323,Ajustes!$K53,R$2),0)+IF(Ajustes!$L53&gt;0,INDEX($AA$4:$AL$323,Ajustes!$L53,R$2),0))+R53</f>
        <v>447</v>
      </c>
      <c r="AE53" s="259">
        <f>IF(AND(NOT(_incrementaisPassadas),
      OR(
       AND(_semanaAtual&gt;Prevs!H$6,_tipo="Semanal"),
       AND(_mes&gt;AE$2,_tipo="Mensal")
      )), 0,IF(Ajustes!$G53&gt;0,INDEX($AA$4:$AL$323,Ajustes!$G53,S$2),0)+IF(Ajustes!$H53&gt;0,INDEX($AA$4:$AL$323,Ajustes!$H53,S$2),0)+IF(Ajustes!$I53&gt;0,INDEX($AA$4:$AL$323,Ajustes!$I53,S$2),0)+IF(Ajustes!$J53&gt;0,INDEX($AA$4:$AL$323,Ajustes!$J53,S$2),0)+IF(Ajustes!$K53&gt;0,INDEX($AA$4:$AL$323,Ajustes!$K53,S$2),0)+IF(Ajustes!$L53&gt;0,INDEX($AA$4:$AL$323,Ajustes!$L53,S$2),0))+S53</f>
        <v>411</v>
      </c>
      <c r="AF53" s="259">
        <f>IF(AND(NOT(_incrementaisPassadas),
      OR(
       AND(_semanaAtual&gt;Prevs!I$6,_tipo="Semanal"),
       AND(_mes&gt;AF$2,_tipo="Mensal")
      )), 0,IF(Ajustes!$G53&gt;0,INDEX($AA$4:$AL$323,Ajustes!$G53,T$2),0)+IF(Ajustes!$H53&gt;0,INDEX($AA$4:$AL$323,Ajustes!$H53,T$2),0)+IF(Ajustes!$I53&gt;0,INDEX($AA$4:$AL$323,Ajustes!$I53,T$2),0)+IF(Ajustes!$J53&gt;0,INDEX($AA$4:$AL$323,Ajustes!$J53,T$2),0)+IF(Ajustes!$K53&gt;0,INDEX($AA$4:$AL$323,Ajustes!$K53,T$2),0)+IF(Ajustes!$L53&gt;0,INDEX($AA$4:$AL$323,Ajustes!$L53,T$2),0))+T53</f>
        <v>430</v>
      </c>
      <c r="AG53" s="259">
        <f>IF(AND(NOT(_incrementaisPassadas),
      OR(
       AND(_semanaAtual&gt;Prevs!J$6,_tipo="Semanal"),
       AND(_mes&gt;AG$2,_tipo="Mensal")
      )), 0,IF(Ajustes!$G53&gt;0,INDEX($AA$4:$AL$323,Ajustes!$G53,U$2),0)+IF(Ajustes!$H53&gt;0,INDEX($AA$4:$AL$323,Ajustes!$H53,U$2),0)+IF(Ajustes!$I53&gt;0,INDEX($AA$4:$AL$323,Ajustes!$I53,U$2),0)+IF(Ajustes!$J53&gt;0,INDEX($AA$4:$AL$323,Ajustes!$J53,U$2),0)+IF(Ajustes!$K53&gt;0,INDEX($AA$4:$AL$323,Ajustes!$K53,U$2),0)+IF(Ajustes!$L53&gt;0,INDEX($AA$4:$AL$323,Ajustes!$L53,U$2),0))+U53</f>
        <v>373</v>
      </c>
      <c r="AH53" s="259">
        <f>IF(AND(NOT(_incrementaisPassadas),
      OR(
       AND(_semanaAtual&gt;Prevs!K$6,_tipo="Semanal"),
       AND(_mes&gt;AH$2,_tipo="Mensal")
      )), 0,IF(Ajustes!$G53&gt;0,INDEX($AA$4:$AL$323,Ajustes!$G53,V$2),0)+IF(Ajustes!$H53&gt;0,INDEX($AA$4:$AL$323,Ajustes!$H53,V$2),0)+IF(Ajustes!$I53&gt;0,INDEX($AA$4:$AL$323,Ajustes!$I53,V$2),0)+IF(Ajustes!$J53&gt;0,INDEX($AA$4:$AL$323,Ajustes!$J53,V$2),0)+IF(Ajustes!$K53&gt;0,INDEX($AA$4:$AL$323,Ajustes!$K53,V$2),0)+IF(Ajustes!$L53&gt;0,INDEX($AA$4:$AL$323,Ajustes!$L53,V$2),0))+V53</f>
        <v>311</v>
      </c>
      <c r="AI53" s="259">
        <f>IF(AND(NOT(_incrementaisPassadas),
      OR(
       AND(_semanaAtual&gt;Prevs!L$6,_tipo="Semanal"),
       AND(_mes&gt;AI$2,_tipo="Mensal")
      )), 0,IF(Ajustes!$G53&gt;0,INDEX($AA$4:$AL$323,Ajustes!$G53,W$2),0)+IF(Ajustes!$H53&gt;0,INDEX($AA$4:$AL$323,Ajustes!$H53,W$2),0)+IF(Ajustes!$I53&gt;0,INDEX($AA$4:$AL$323,Ajustes!$I53,W$2),0)+IF(Ajustes!$J53&gt;0,INDEX($AA$4:$AL$323,Ajustes!$J53,W$2),0)+IF(Ajustes!$K53&gt;0,INDEX($AA$4:$AL$323,Ajustes!$K53,W$2),0)+IF(Ajustes!$L53&gt;0,INDEX($AA$4:$AL$323,Ajustes!$L53,W$2),0))+W53</f>
        <v>344</v>
      </c>
      <c r="AJ53" s="259">
        <f>IF(AND(NOT(_incrementaisPassadas),
      OR(
       AND(_semanaAtual&gt;Prevs!M$6,_tipo="Semanal"),
       AND(_mes&gt;AJ$2,_tipo="Mensal")
      )), 0,IF(Ajustes!$G53&gt;0,INDEX($AA$4:$AL$323,Ajustes!$G53,X$2),0)+IF(Ajustes!$H53&gt;0,INDEX($AA$4:$AL$323,Ajustes!$H53,X$2),0)+IF(Ajustes!$I53&gt;0,INDEX($AA$4:$AL$323,Ajustes!$I53,X$2),0)+IF(Ajustes!$J53&gt;0,INDEX($AA$4:$AL$323,Ajustes!$J53,X$2),0)+IF(Ajustes!$K53&gt;0,INDEX($AA$4:$AL$323,Ajustes!$K53,X$2),0)+IF(Ajustes!$L53&gt;0,INDEX($AA$4:$AL$323,Ajustes!$L53,X$2),0))+X53</f>
        <v>402</v>
      </c>
      <c r="AK53" s="259">
        <f>IF(AND(NOT(_incrementaisPassadas),
      OR(
       AND(_semanaAtual&gt;Prevs!N$6,_tipo="Semanal"),
       AND(_mes&gt;AK$2,_tipo="Mensal")
      )), 0,IF(Ajustes!$G53&gt;0,INDEX($AA$4:$AL$323,Ajustes!$G53,Y$2),0)+IF(Ajustes!$H53&gt;0,INDEX($AA$4:$AL$323,Ajustes!$H53,Y$2),0)+IF(Ajustes!$I53&gt;0,INDEX($AA$4:$AL$323,Ajustes!$I53,Y$2),0)+IF(Ajustes!$J53&gt;0,INDEX($AA$4:$AL$323,Ajustes!$J53,Y$2),0)+IF(Ajustes!$K53&gt;0,INDEX($AA$4:$AL$323,Ajustes!$K53,Y$2),0)+IF(Ajustes!$L53&gt;0,INDEX($AA$4:$AL$323,Ajustes!$L53,Y$2),0))+Y53</f>
        <v>383</v>
      </c>
      <c r="AL53" s="259">
        <f>IF(AND(NOT(_incrementaisPassadas),
      OR(
       AND(_semanaAtual&gt;Prevs!O$6,_tipo="Semanal"),
       AND(_mes&gt;AL$2,_tipo="Mensal")
      )), 0,IF(Ajustes!$G53&gt;0,INDEX($AA$4:$AL$323,Ajustes!$G53,Z$2),0)+IF(Ajustes!$H53&gt;0,INDEX($AA$4:$AL$323,Ajustes!$H53,Z$2),0)+IF(Ajustes!$I53&gt;0,INDEX($AA$4:$AL$323,Ajustes!$I53,Z$2),0)+IF(Ajustes!$J53&gt;0,INDEX($AA$4:$AL$323,Ajustes!$J53,Z$2),0)+IF(Ajustes!$K53&gt;0,INDEX($AA$4:$AL$323,Ajustes!$K53,Z$2),0)+IF(Ajustes!$L53&gt;0,INDEX($AA$4:$AL$323,Ajustes!$L53,Z$2),0))+Z53</f>
        <v>470</v>
      </c>
      <c r="AM53" s="113">
        <f t="shared" si="63"/>
        <v>665</v>
      </c>
      <c r="AN53" s="113">
        <f t="shared" si="64"/>
        <v>715</v>
      </c>
      <c r="AO53" s="113">
        <f t="shared" si="64"/>
        <v>608</v>
      </c>
      <c r="AP53" s="113">
        <f t="shared" si="64"/>
        <v>447</v>
      </c>
      <c r="AQ53" s="113">
        <f t="shared" si="64"/>
        <v>411</v>
      </c>
      <c r="AR53" s="113">
        <f t="shared" si="64"/>
        <v>430</v>
      </c>
      <c r="AS53" s="113">
        <f t="shared" si="64"/>
        <v>373</v>
      </c>
      <c r="AT53" s="113">
        <f t="shared" si="64"/>
        <v>311</v>
      </c>
      <c r="AU53" s="113">
        <f t="shared" si="64"/>
        <v>344</v>
      </c>
      <c r="AV53" s="113">
        <f t="shared" si="64"/>
        <v>402</v>
      </c>
      <c r="AW53" s="113">
        <f t="shared" si="64"/>
        <v>383</v>
      </c>
      <c r="AX53" s="113">
        <f t="shared" si="64"/>
        <v>470</v>
      </c>
      <c r="AY53" s="259"/>
      <c r="BQ53" s="259">
        <f t="shared" si="12"/>
        <v>30</v>
      </c>
      <c r="BR53" s="398">
        <f t="shared" si="65"/>
        <v>662.93399999999986</v>
      </c>
      <c r="BS53" s="398">
        <f t="shared" si="66"/>
        <v>713.67399999999998</v>
      </c>
      <c r="BT53" s="398">
        <f t="shared" si="67"/>
        <v>604.96799999999996</v>
      </c>
      <c r="BU53" s="398">
        <f t="shared" si="68"/>
        <v>443.88499999999999</v>
      </c>
      <c r="BV53" s="398">
        <f t="shared" si="69"/>
        <v>408.762</v>
      </c>
      <c r="BW53" s="398">
        <f t="shared" si="70"/>
        <v>424.24799999999999</v>
      </c>
      <c r="BX53" s="398">
        <f t="shared" si="71"/>
        <v>370.71600000000001</v>
      </c>
      <c r="BY53" s="398">
        <f t="shared" si="72"/>
        <v>310.71600000000001</v>
      </c>
      <c r="BZ53" s="398">
        <f t="shared" si="73"/>
        <v>342.00799999999998</v>
      </c>
      <c r="CA53" s="398">
        <f t="shared" si="74"/>
        <v>400.68399999999997</v>
      </c>
      <c r="CB53" s="398">
        <f t="shared" si="75"/>
        <v>383.44</v>
      </c>
      <c r="CC53" s="398">
        <f t="shared" si="76"/>
        <v>466.24</v>
      </c>
      <c r="CD53" s="259"/>
    </row>
    <row r="54" spans="1:82" x14ac:dyDescent="0.25">
      <c r="A54" s="113">
        <v>51</v>
      </c>
      <c r="B54" s="176" t="s">
        <v>563</v>
      </c>
      <c r="C54" s="259">
        <f>IFERROR(INDEX($BD$7:$BO$40,MATCH(Ajustes!$E$4:$E$323,$BC$7:$BC$40,0),$C$2:$N$2),1)</f>
        <v>1</v>
      </c>
      <c r="D54" s="259">
        <f>IFERROR(INDEX($BD$7:$BO$40,MATCH(Ajustes!$E$4:$E$323,$BC$7:$BC$40,0),$C$2:$N$2),1)</f>
        <v>1</v>
      </c>
      <c r="E54" s="259">
        <f>IFERROR(INDEX($BD$7:$BO$40,MATCH(Ajustes!$E$4:$E$323,$BC$7:$BC$40,0),$C$2:$N$2),1)</f>
        <v>1</v>
      </c>
      <c r="F54" s="259">
        <f>IFERROR(INDEX($BD$7:$BO$40,MATCH(Ajustes!$E$4:$E$323,$BC$7:$BC$40,0),$C$2:$N$2),1)</f>
        <v>1</v>
      </c>
      <c r="G54" s="259">
        <f>IFERROR(INDEX($BD$7:$BO$40,MATCH(Ajustes!$E$4:$E$323,$BC$7:$BC$40,0),$C$2:$N$2),1)</f>
        <v>1</v>
      </c>
      <c r="H54" s="259">
        <f>IFERROR(INDEX($BD$7:$BO$40,MATCH(Ajustes!$E$4:$E$323,$BC$7:$BC$40,0),$C$2:$N$2),1)</f>
        <v>1</v>
      </c>
      <c r="I54" s="259">
        <f>IFERROR(INDEX($BD$7:$BO$40,MATCH(Ajustes!$E$4:$E$323,$BC$7:$BC$40,0),$C$2:$N$2),1)</f>
        <v>1</v>
      </c>
      <c r="J54" s="259">
        <f>IFERROR(INDEX($BD$7:$BO$40,MATCH(Ajustes!$E$4:$E$323,$BC$7:$BC$40,0),$C$2:$N$2),1)</f>
        <v>1</v>
      </c>
      <c r="K54" s="259">
        <f>IFERROR(INDEX($BD$7:$BO$40,MATCH(Ajustes!$E$4:$E$323,$BC$7:$BC$40,0),$C$2:$N$2),1)</f>
        <v>1</v>
      </c>
      <c r="L54" s="259">
        <f>IFERROR(INDEX($BD$7:$BO$40,MATCH(Ajustes!$E$4:$E$323,$BC$7:$BC$40,0),$C$2:$N$2),1)</f>
        <v>1</v>
      </c>
      <c r="M54" s="259">
        <f>IFERROR(INDEX($BD$7:$BO$40,MATCH(Ajustes!$E$4:$E$323,$BC$7:$BC$40,0),$C$2:$N$2),1)</f>
        <v>1</v>
      </c>
      <c r="N54" s="259">
        <f>IFERROR(INDEX($BD$7:$BO$40,MATCH(Ajustes!$E$4:$E$323,$BC$7:$BC$40,0),$C$2:$N$2),1)</f>
        <v>1</v>
      </c>
      <c r="O54">
        <f>C54*Ajustes!AM54</f>
        <v>675</v>
      </c>
      <c r="P54">
        <f>D54*Ajustes!AN54</f>
        <v>728</v>
      </c>
      <c r="Q54">
        <f>E54*Ajustes!AO54</f>
        <v>620</v>
      </c>
      <c r="R54">
        <f>F54*Ajustes!AP54</f>
        <v>457</v>
      </c>
      <c r="S54">
        <f>G54*Ajustes!AQ54</f>
        <v>419</v>
      </c>
      <c r="T54">
        <f>H54*Ajustes!AR54</f>
        <v>439</v>
      </c>
      <c r="U54">
        <f>I54*Ajustes!AS54</f>
        <v>380</v>
      </c>
      <c r="V54">
        <f>J54*Ajustes!AT54</f>
        <v>318</v>
      </c>
      <c r="W54">
        <f>K54*Ajustes!AU54</f>
        <v>350</v>
      </c>
      <c r="X54">
        <f>L54*Ajustes!AV54</f>
        <v>409</v>
      </c>
      <c r="Y54">
        <f>M54*Ajustes!AW54</f>
        <v>391</v>
      </c>
      <c r="Z54">
        <f>N54*Ajustes!AX54</f>
        <v>478</v>
      </c>
      <c r="AA54" s="259">
        <f>IF(AND(NOT(_incrementaisPassadas),
      OR(
       AND(_semanaAtual&gt;Prevs!D$6,_tipo="Semanal"),
       AND(_mes&gt;AA$2,_tipo="Mensal")
      )), 0,IF(Ajustes!$G54&gt;0,INDEX($AA$4:$AL$323,Ajustes!$G54,O$2),0)+IF(Ajustes!$H54&gt;0,INDEX($AA$4:$AL$323,Ajustes!$H54,O$2),0)+IF(Ajustes!$I54&gt;0,INDEX($AA$4:$AL$323,Ajustes!$I54,O$2),0)+IF(Ajustes!$J54&gt;0,INDEX($AA$4:$AL$323,Ajustes!$J54,O$2),0)+IF(Ajustes!$K54&gt;0,INDEX($AA$4:$AL$323,Ajustes!$K54,O$2),0)+IF(Ajustes!$L54&gt;0,INDEX($AA$4:$AL$323,Ajustes!$L54,O$2),0))+O54</f>
        <v>675</v>
      </c>
      <c r="AB54" s="259">
        <f>IF(AND(NOT(_incrementaisPassadas),
      OR(
       AND(_semanaAtual&gt;Prevs!E$6,_tipo="Semanal"),
       AND(_mes&gt;AB$2,_tipo="Mensal")
      )), 0,IF(Ajustes!$G54&gt;0,INDEX($AA$4:$AL$323,Ajustes!$G54,P$2),0)+IF(Ajustes!$H54&gt;0,INDEX($AA$4:$AL$323,Ajustes!$H54,P$2),0)+IF(Ajustes!$I54&gt;0,INDEX($AA$4:$AL$323,Ajustes!$I54,P$2),0)+IF(Ajustes!$J54&gt;0,INDEX($AA$4:$AL$323,Ajustes!$J54,P$2),0)+IF(Ajustes!$K54&gt;0,INDEX($AA$4:$AL$323,Ajustes!$K54,P$2),0)+IF(Ajustes!$L54&gt;0,INDEX($AA$4:$AL$323,Ajustes!$L54,P$2),0))+P54</f>
        <v>728</v>
      </c>
      <c r="AC54" s="259">
        <f>IF(AND(NOT(_incrementaisPassadas),
      OR(
       AND(_semanaAtual&gt;Prevs!F$6,_tipo="Semanal"),
       AND(_mes&gt;AC$2,_tipo="Mensal")
      )), 0,IF(Ajustes!$G54&gt;0,INDEX($AA$4:$AL$323,Ajustes!$G54,Q$2),0)+IF(Ajustes!$H54&gt;0,INDEX($AA$4:$AL$323,Ajustes!$H54,Q$2),0)+IF(Ajustes!$I54&gt;0,INDEX($AA$4:$AL$323,Ajustes!$I54,Q$2),0)+IF(Ajustes!$J54&gt;0,INDEX($AA$4:$AL$323,Ajustes!$J54,Q$2),0)+IF(Ajustes!$K54&gt;0,INDEX($AA$4:$AL$323,Ajustes!$K54,Q$2),0)+IF(Ajustes!$L54&gt;0,INDEX($AA$4:$AL$323,Ajustes!$L54,Q$2),0))+Q54</f>
        <v>620</v>
      </c>
      <c r="AD54" s="259">
        <f>IF(AND(NOT(_incrementaisPassadas),
      OR(
       AND(_semanaAtual&gt;Prevs!G$6,_tipo="Semanal"),
       AND(_mes&gt;AD$2,_tipo="Mensal")
      )), 0,IF(Ajustes!$G54&gt;0,INDEX($AA$4:$AL$323,Ajustes!$G54,R$2),0)+IF(Ajustes!$H54&gt;0,INDEX($AA$4:$AL$323,Ajustes!$H54,R$2),0)+IF(Ajustes!$I54&gt;0,INDEX($AA$4:$AL$323,Ajustes!$I54,R$2),0)+IF(Ajustes!$J54&gt;0,INDEX($AA$4:$AL$323,Ajustes!$J54,R$2),0)+IF(Ajustes!$K54&gt;0,INDEX($AA$4:$AL$323,Ajustes!$K54,R$2),0)+IF(Ajustes!$L54&gt;0,INDEX($AA$4:$AL$323,Ajustes!$L54,R$2),0))+R54</f>
        <v>457</v>
      </c>
      <c r="AE54" s="259">
        <f>IF(AND(NOT(_incrementaisPassadas),
      OR(
       AND(_semanaAtual&gt;Prevs!H$6,_tipo="Semanal"),
       AND(_mes&gt;AE$2,_tipo="Mensal")
      )), 0,IF(Ajustes!$G54&gt;0,INDEX($AA$4:$AL$323,Ajustes!$G54,S$2),0)+IF(Ajustes!$H54&gt;0,INDEX($AA$4:$AL$323,Ajustes!$H54,S$2),0)+IF(Ajustes!$I54&gt;0,INDEX($AA$4:$AL$323,Ajustes!$I54,S$2),0)+IF(Ajustes!$J54&gt;0,INDEX($AA$4:$AL$323,Ajustes!$J54,S$2),0)+IF(Ajustes!$K54&gt;0,INDEX($AA$4:$AL$323,Ajustes!$K54,S$2),0)+IF(Ajustes!$L54&gt;0,INDEX($AA$4:$AL$323,Ajustes!$L54,S$2),0))+S54</f>
        <v>419</v>
      </c>
      <c r="AF54" s="259">
        <f>IF(AND(NOT(_incrementaisPassadas),
      OR(
       AND(_semanaAtual&gt;Prevs!I$6,_tipo="Semanal"),
       AND(_mes&gt;AF$2,_tipo="Mensal")
      )), 0,IF(Ajustes!$G54&gt;0,INDEX($AA$4:$AL$323,Ajustes!$G54,T$2),0)+IF(Ajustes!$H54&gt;0,INDEX($AA$4:$AL$323,Ajustes!$H54,T$2),0)+IF(Ajustes!$I54&gt;0,INDEX($AA$4:$AL$323,Ajustes!$I54,T$2),0)+IF(Ajustes!$J54&gt;0,INDEX($AA$4:$AL$323,Ajustes!$J54,T$2),0)+IF(Ajustes!$K54&gt;0,INDEX($AA$4:$AL$323,Ajustes!$K54,T$2),0)+IF(Ajustes!$L54&gt;0,INDEX($AA$4:$AL$323,Ajustes!$L54,T$2),0))+T54</f>
        <v>439</v>
      </c>
      <c r="AG54" s="259">
        <f>IF(AND(NOT(_incrementaisPassadas),
      OR(
       AND(_semanaAtual&gt;Prevs!J$6,_tipo="Semanal"),
       AND(_mes&gt;AG$2,_tipo="Mensal")
      )), 0,IF(Ajustes!$G54&gt;0,INDEX($AA$4:$AL$323,Ajustes!$G54,U$2),0)+IF(Ajustes!$H54&gt;0,INDEX($AA$4:$AL$323,Ajustes!$H54,U$2),0)+IF(Ajustes!$I54&gt;0,INDEX($AA$4:$AL$323,Ajustes!$I54,U$2),0)+IF(Ajustes!$J54&gt;0,INDEX($AA$4:$AL$323,Ajustes!$J54,U$2),0)+IF(Ajustes!$K54&gt;0,INDEX($AA$4:$AL$323,Ajustes!$K54,U$2),0)+IF(Ajustes!$L54&gt;0,INDEX($AA$4:$AL$323,Ajustes!$L54,U$2),0))+U54</f>
        <v>380</v>
      </c>
      <c r="AH54" s="259">
        <f>IF(AND(NOT(_incrementaisPassadas),
      OR(
       AND(_semanaAtual&gt;Prevs!K$6,_tipo="Semanal"),
       AND(_mes&gt;AH$2,_tipo="Mensal")
      )), 0,IF(Ajustes!$G54&gt;0,INDEX($AA$4:$AL$323,Ajustes!$G54,V$2),0)+IF(Ajustes!$H54&gt;0,INDEX($AA$4:$AL$323,Ajustes!$H54,V$2),0)+IF(Ajustes!$I54&gt;0,INDEX($AA$4:$AL$323,Ajustes!$I54,V$2),0)+IF(Ajustes!$J54&gt;0,INDEX($AA$4:$AL$323,Ajustes!$J54,V$2),0)+IF(Ajustes!$K54&gt;0,INDEX($AA$4:$AL$323,Ajustes!$K54,V$2),0)+IF(Ajustes!$L54&gt;0,INDEX($AA$4:$AL$323,Ajustes!$L54,V$2),0))+V54</f>
        <v>318</v>
      </c>
      <c r="AI54" s="259">
        <f>IF(AND(NOT(_incrementaisPassadas),
      OR(
       AND(_semanaAtual&gt;Prevs!L$6,_tipo="Semanal"),
       AND(_mes&gt;AI$2,_tipo="Mensal")
      )), 0,IF(Ajustes!$G54&gt;0,INDEX($AA$4:$AL$323,Ajustes!$G54,W$2),0)+IF(Ajustes!$H54&gt;0,INDEX($AA$4:$AL$323,Ajustes!$H54,W$2),0)+IF(Ajustes!$I54&gt;0,INDEX($AA$4:$AL$323,Ajustes!$I54,W$2),0)+IF(Ajustes!$J54&gt;0,INDEX($AA$4:$AL$323,Ajustes!$J54,W$2),0)+IF(Ajustes!$K54&gt;0,INDEX($AA$4:$AL$323,Ajustes!$K54,W$2),0)+IF(Ajustes!$L54&gt;0,INDEX($AA$4:$AL$323,Ajustes!$L54,W$2),0))+W54</f>
        <v>350</v>
      </c>
      <c r="AJ54" s="259">
        <f>IF(AND(NOT(_incrementaisPassadas),
      OR(
       AND(_semanaAtual&gt;Prevs!M$6,_tipo="Semanal"),
       AND(_mes&gt;AJ$2,_tipo="Mensal")
      )), 0,IF(Ajustes!$G54&gt;0,INDEX($AA$4:$AL$323,Ajustes!$G54,X$2),0)+IF(Ajustes!$H54&gt;0,INDEX($AA$4:$AL$323,Ajustes!$H54,X$2),0)+IF(Ajustes!$I54&gt;0,INDEX($AA$4:$AL$323,Ajustes!$I54,X$2),0)+IF(Ajustes!$J54&gt;0,INDEX($AA$4:$AL$323,Ajustes!$J54,X$2),0)+IF(Ajustes!$K54&gt;0,INDEX($AA$4:$AL$323,Ajustes!$K54,X$2),0)+IF(Ajustes!$L54&gt;0,INDEX($AA$4:$AL$323,Ajustes!$L54,X$2),0))+X54</f>
        <v>409</v>
      </c>
      <c r="AK54" s="259">
        <f>IF(AND(NOT(_incrementaisPassadas),
      OR(
       AND(_semanaAtual&gt;Prevs!N$6,_tipo="Semanal"),
       AND(_mes&gt;AK$2,_tipo="Mensal")
      )), 0,IF(Ajustes!$G54&gt;0,INDEX($AA$4:$AL$323,Ajustes!$G54,Y$2),0)+IF(Ajustes!$H54&gt;0,INDEX($AA$4:$AL$323,Ajustes!$H54,Y$2),0)+IF(Ajustes!$I54&gt;0,INDEX($AA$4:$AL$323,Ajustes!$I54,Y$2),0)+IF(Ajustes!$J54&gt;0,INDEX($AA$4:$AL$323,Ajustes!$J54,Y$2),0)+IF(Ajustes!$K54&gt;0,INDEX($AA$4:$AL$323,Ajustes!$K54,Y$2),0)+IF(Ajustes!$L54&gt;0,INDEX($AA$4:$AL$323,Ajustes!$L54,Y$2),0))+Y54</f>
        <v>391</v>
      </c>
      <c r="AL54" s="259">
        <f>IF(AND(NOT(_incrementaisPassadas),
      OR(
       AND(_semanaAtual&gt;Prevs!O$6,_tipo="Semanal"),
       AND(_mes&gt;AL$2,_tipo="Mensal")
      )), 0,IF(Ajustes!$G54&gt;0,INDEX($AA$4:$AL$323,Ajustes!$G54,Z$2),0)+IF(Ajustes!$H54&gt;0,INDEX($AA$4:$AL$323,Ajustes!$H54,Z$2),0)+IF(Ajustes!$I54&gt;0,INDEX($AA$4:$AL$323,Ajustes!$I54,Z$2),0)+IF(Ajustes!$J54&gt;0,INDEX($AA$4:$AL$323,Ajustes!$J54,Z$2),0)+IF(Ajustes!$K54&gt;0,INDEX($AA$4:$AL$323,Ajustes!$K54,Z$2),0)+IF(Ajustes!$L54&gt;0,INDEX($AA$4:$AL$323,Ajustes!$L54,Z$2),0))+Z54</f>
        <v>478</v>
      </c>
      <c r="AM54" s="113">
        <f t="shared" si="63"/>
        <v>675</v>
      </c>
      <c r="AN54" s="113">
        <f t="shared" si="64"/>
        <v>728</v>
      </c>
      <c r="AO54" s="113">
        <f t="shared" si="64"/>
        <v>620</v>
      </c>
      <c r="AP54" s="113">
        <f t="shared" si="64"/>
        <v>457</v>
      </c>
      <c r="AQ54" s="113">
        <f t="shared" si="64"/>
        <v>419</v>
      </c>
      <c r="AR54" s="113">
        <f t="shared" si="64"/>
        <v>439</v>
      </c>
      <c r="AS54" s="113">
        <f t="shared" si="64"/>
        <v>380</v>
      </c>
      <c r="AT54" s="113">
        <f t="shared" si="64"/>
        <v>318</v>
      </c>
      <c r="AU54" s="113">
        <f t="shared" si="64"/>
        <v>350</v>
      </c>
      <c r="AV54" s="113">
        <f t="shared" si="64"/>
        <v>409</v>
      </c>
      <c r="AW54" s="113">
        <f t="shared" si="64"/>
        <v>391</v>
      </c>
      <c r="AX54" s="113">
        <f t="shared" si="64"/>
        <v>478</v>
      </c>
      <c r="AY54" s="259"/>
      <c r="BQ54" s="259">
        <f t="shared" si="12"/>
        <v>13</v>
      </c>
      <c r="BR54" s="398">
        <f t="shared" si="65"/>
        <v>673.37799999999993</v>
      </c>
      <c r="BS54" s="398">
        <f t="shared" si="66"/>
        <v>726.21900000000005</v>
      </c>
      <c r="BT54" s="398">
        <f t="shared" si="67"/>
        <v>616.59199999999998</v>
      </c>
      <c r="BU54" s="398">
        <f t="shared" si="68"/>
        <v>453.16899999999998</v>
      </c>
      <c r="BV54" s="398">
        <f t="shared" si="69"/>
        <v>416.62200000000001</v>
      </c>
      <c r="BW54" s="398">
        <f t="shared" si="70"/>
        <v>432.86199999999997</v>
      </c>
      <c r="BX54" s="398">
        <f t="shared" si="71"/>
        <v>377.97999999999996</v>
      </c>
      <c r="BY54" s="398">
        <f t="shared" si="72"/>
        <v>317.04399999999998</v>
      </c>
      <c r="BZ54" s="398">
        <f t="shared" si="73"/>
        <v>348.238</v>
      </c>
      <c r="CA54" s="398">
        <f t="shared" si="74"/>
        <v>407.91200000000003</v>
      </c>
      <c r="CB54" s="398">
        <f t="shared" si="75"/>
        <v>390.815</v>
      </c>
      <c r="CC54" s="398">
        <f t="shared" si="76"/>
        <v>474.32399999999996</v>
      </c>
      <c r="CD54" s="259"/>
    </row>
    <row r="55" spans="1:82" x14ac:dyDescent="0.25">
      <c r="A55" s="113">
        <v>52</v>
      </c>
      <c r="B55" s="176" t="s">
        <v>564</v>
      </c>
      <c r="C55" s="259">
        <f>IFERROR(INDEX($BD$7:$BO$40,MATCH(Ajustes!$E$4:$E$323,$BC$7:$BC$40,0),$C$2:$N$2),1)</f>
        <v>1</v>
      </c>
      <c r="D55" s="259">
        <f>IFERROR(INDEX($BD$7:$BO$40,MATCH(Ajustes!$E$4:$E$323,$BC$7:$BC$40,0),$C$2:$N$2),1)</f>
        <v>1</v>
      </c>
      <c r="E55" s="259">
        <f>IFERROR(INDEX($BD$7:$BO$40,MATCH(Ajustes!$E$4:$E$323,$BC$7:$BC$40,0),$C$2:$N$2),1)</f>
        <v>1</v>
      </c>
      <c r="F55" s="259">
        <f>IFERROR(INDEX($BD$7:$BO$40,MATCH(Ajustes!$E$4:$E$323,$BC$7:$BC$40,0),$C$2:$N$2),1)</f>
        <v>1</v>
      </c>
      <c r="G55" s="259">
        <f>IFERROR(INDEX($BD$7:$BO$40,MATCH(Ajustes!$E$4:$E$323,$BC$7:$BC$40,0),$C$2:$N$2),1)</f>
        <v>1</v>
      </c>
      <c r="H55" s="259">
        <f>IFERROR(INDEX($BD$7:$BO$40,MATCH(Ajustes!$E$4:$E$323,$BC$7:$BC$40,0),$C$2:$N$2),1)</f>
        <v>1</v>
      </c>
      <c r="I55" s="259">
        <f>IFERROR(INDEX($BD$7:$BO$40,MATCH(Ajustes!$E$4:$E$323,$BC$7:$BC$40,0),$C$2:$N$2),1)</f>
        <v>1</v>
      </c>
      <c r="J55" s="259">
        <f>IFERROR(INDEX($BD$7:$BO$40,MATCH(Ajustes!$E$4:$E$323,$BC$7:$BC$40,0),$C$2:$N$2),1)</f>
        <v>1</v>
      </c>
      <c r="K55" s="259">
        <f>IFERROR(INDEX($BD$7:$BO$40,MATCH(Ajustes!$E$4:$E$323,$BC$7:$BC$40,0),$C$2:$N$2),1)</f>
        <v>1</v>
      </c>
      <c r="L55" s="259">
        <f>IFERROR(INDEX($BD$7:$BO$40,MATCH(Ajustes!$E$4:$E$323,$BC$7:$BC$40,0),$C$2:$N$2),1)</f>
        <v>1</v>
      </c>
      <c r="M55" s="259">
        <f>IFERROR(INDEX($BD$7:$BO$40,MATCH(Ajustes!$E$4:$E$323,$BC$7:$BC$40,0),$C$2:$N$2),1)</f>
        <v>1</v>
      </c>
      <c r="N55" s="259">
        <f>IFERROR(INDEX($BD$7:$BO$40,MATCH(Ajustes!$E$4:$E$323,$BC$7:$BC$40,0),$C$2:$N$2),1)</f>
        <v>1</v>
      </c>
      <c r="O55">
        <f>C55*Ajustes!AM55</f>
        <v>699</v>
      </c>
      <c r="P55">
        <f>D55*Ajustes!AN55</f>
        <v>755</v>
      </c>
      <c r="Q55">
        <f>E55*Ajustes!AO55</f>
        <v>644</v>
      </c>
      <c r="R55">
        <f>F55*Ajustes!AP55</f>
        <v>476</v>
      </c>
      <c r="S55">
        <f>G55*Ajustes!AQ55</f>
        <v>436</v>
      </c>
      <c r="T55">
        <f>H55*Ajustes!AR55</f>
        <v>457</v>
      </c>
      <c r="U55">
        <f>I55*Ajustes!AS55</f>
        <v>395</v>
      </c>
      <c r="V55">
        <f>J55*Ajustes!AT55</f>
        <v>331</v>
      </c>
      <c r="W55">
        <f>K55*Ajustes!AU55</f>
        <v>364</v>
      </c>
      <c r="X55">
        <f>L55*Ajustes!AV55</f>
        <v>425</v>
      </c>
      <c r="Y55">
        <f>M55*Ajustes!AW55</f>
        <v>406</v>
      </c>
      <c r="Z55">
        <f>N55*Ajustes!AX55</f>
        <v>497</v>
      </c>
      <c r="AA55" s="259">
        <f>IF(AND(NOT(_incrementaisPassadas),
      OR(
       AND(_semanaAtual&gt;Prevs!D$6,_tipo="Semanal"),
       AND(_mes&gt;AA$2,_tipo="Mensal")
      )), 0,IF(Ajustes!$G55&gt;0,INDEX($AA$4:$AL$323,Ajustes!$G55,O$2),0)+IF(Ajustes!$H55&gt;0,INDEX($AA$4:$AL$323,Ajustes!$H55,O$2),0)+IF(Ajustes!$I55&gt;0,INDEX($AA$4:$AL$323,Ajustes!$I55,O$2),0)+IF(Ajustes!$J55&gt;0,INDEX($AA$4:$AL$323,Ajustes!$J55,O$2),0)+IF(Ajustes!$K55&gt;0,INDEX($AA$4:$AL$323,Ajustes!$K55,O$2),0)+IF(Ajustes!$L55&gt;0,INDEX($AA$4:$AL$323,Ajustes!$L55,O$2),0))+O55</f>
        <v>699</v>
      </c>
      <c r="AB55" s="259">
        <f>IF(AND(NOT(_incrementaisPassadas),
      OR(
       AND(_semanaAtual&gt;Prevs!E$6,_tipo="Semanal"),
       AND(_mes&gt;AB$2,_tipo="Mensal")
      )), 0,IF(Ajustes!$G55&gt;0,INDEX($AA$4:$AL$323,Ajustes!$G55,P$2),0)+IF(Ajustes!$H55&gt;0,INDEX($AA$4:$AL$323,Ajustes!$H55,P$2),0)+IF(Ajustes!$I55&gt;0,INDEX($AA$4:$AL$323,Ajustes!$I55,P$2),0)+IF(Ajustes!$J55&gt;0,INDEX($AA$4:$AL$323,Ajustes!$J55,P$2),0)+IF(Ajustes!$K55&gt;0,INDEX($AA$4:$AL$323,Ajustes!$K55,P$2),0)+IF(Ajustes!$L55&gt;0,INDEX($AA$4:$AL$323,Ajustes!$L55,P$2),0))+P55</f>
        <v>755</v>
      </c>
      <c r="AC55" s="259">
        <f>IF(AND(NOT(_incrementaisPassadas),
      OR(
       AND(_semanaAtual&gt;Prevs!F$6,_tipo="Semanal"),
       AND(_mes&gt;AC$2,_tipo="Mensal")
      )), 0,IF(Ajustes!$G55&gt;0,INDEX($AA$4:$AL$323,Ajustes!$G55,Q$2),0)+IF(Ajustes!$H55&gt;0,INDEX($AA$4:$AL$323,Ajustes!$H55,Q$2),0)+IF(Ajustes!$I55&gt;0,INDEX($AA$4:$AL$323,Ajustes!$I55,Q$2),0)+IF(Ajustes!$J55&gt;0,INDEX($AA$4:$AL$323,Ajustes!$J55,Q$2),0)+IF(Ajustes!$K55&gt;0,INDEX($AA$4:$AL$323,Ajustes!$K55,Q$2),0)+IF(Ajustes!$L55&gt;0,INDEX($AA$4:$AL$323,Ajustes!$L55,Q$2),0))+Q55</f>
        <v>644</v>
      </c>
      <c r="AD55" s="259">
        <f>IF(AND(NOT(_incrementaisPassadas),
      OR(
       AND(_semanaAtual&gt;Prevs!G$6,_tipo="Semanal"),
       AND(_mes&gt;AD$2,_tipo="Mensal")
      )), 0,IF(Ajustes!$G55&gt;0,INDEX($AA$4:$AL$323,Ajustes!$G55,R$2),0)+IF(Ajustes!$H55&gt;0,INDEX($AA$4:$AL$323,Ajustes!$H55,R$2),0)+IF(Ajustes!$I55&gt;0,INDEX($AA$4:$AL$323,Ajustes!$I55,R$2),0)+IF(Ajustes!$J55&gt;0,INDEX($AA$4:$AL$323,Ajustes!$J55,R$2),0)+IF(Ajustes!$K55&gt;0,INDEX($AA$4:$AL$323,Ajustes!$K55,R$2),0)+IF(Ajustes!$L55&gt;0,INDEX($AA$4:$AL$323,Ajustes!$L55,R$2),0))+R55</f>
        <v>476</v>
      </c>
      <c r="AE55" s="259">
        <f>IF(AND(NOT(_incrementaisPassadas),
      OR(
       AND(_semanaAtual&gt;Prevs!H$6,_tipo="Semanal"),
       AND(_mes&gt;AE$2,_tipo="Mensal")
      )), 0,IF(Ajustes!$G55&gt;0,INDEX($AA$4:$AL$323,Ajustes!$G55,S$2),0)+IF(Ajustes!$H55&gt;0,INDEX($AA$4:$AL$323,Ajustes!$H55,S$2),0)+IF(Ajustes!$I55&gt;0,INDEX($AA$4:$AL$323,Ajustes!$I55,S$2),0)+IF(Ajustes!$J55&gt;0,INDEX($AA$4:$AL$323,Ajustes!$J55,S$2),0)+IF(Ajustes!$K55&gt;0,INDEX($AA$4:$AL$323,Ajustes!$K55,S$2),0)+IF(Ajustes!$L55&gt;0,INDEX($AA$4:$AL$323,Ajustes!$L55,S$2),0))+S55</f>
        <v>436</v>
      </c>
      <c r="AF55" s="259">
        <f>IF(AND(NOT(_incrementaisPassadas),
      OR(
       AND(_semanaAtual&gt;Prevs!I$6,_tipo="Semanal"),
       AND(_mes&gt;AF$2,_tipo="Mensal")
      )), 0,IF(Ajustes!$G55&gt;0,INDEX($AA$4:$AL$323,Ajustes!$G55,T$2),0)+IF(Ajustes!$H55&gt;0,INDEX($AA$4:$AL$323,Ajustes!$H55,T$2),0)+IF(Ajustes!$I55&gt;0,INDEX($AA$4:$AL$323,Ajustes!$I55,T$2),0)+IF(Ajustes!$J55&gt;0,INDEX($AA$4:$AL$323,Ajustes!$J55,T$2),0)+IF(Ajustes!$K55&gt;0,INDEX($AA$4:$AL$323,Ajustes!$K55,T$2),0)+IF(Ajustes!$L55&gt;0,INDEX($AA$4:$AL$323,Ajustes!$L55,T$2),0))+T55</f>
        <v>457</v>
      </c>
      <c r="AG55" s="259">
        <f>IF(AND(NOT(_incrementaisPassadas),
      OR(
       AND(_semanaAtual&gt;Prevs!J$6,_tipo="Semanal"),
       AND(_mes&gt;AG$2,_tipo="Mensal")
      )), 0,IF(Ajustes!$G55&gt;0,INDEX($AA$4:$AL$323,Ajustes!$G55,U$2),0)+IF(Ajustes!$H55&gt;0,INDEX($AA$4:$AL$323,Ajustes!$H55,U$2),0)+IF(Ajustes!$I55&gt;0,INDEX($AA$4:$AL$323,Ajustes!$I55,U$2),0)+IF(Ajustes!$J55&gt;0,INDEX($AA$4:$AL$323,Ajustes!$J55,U$2),0)+IF(Ajustes!$K55&gt;0,INDEX($AA$4:$AL$323,Ajustes!$K55,U$2),0)+IF(Ajustes!$L55&gt;0,INDEX($AA$4:$AL$323,Ajustes!$L55,U$2),0))+U55</f>
        <v>395</v>
      </c>
      <c r="AH55" s="259">
        <f>IF(AND(NOT(_incrementaisPassadas),
      OR(
       AND(_semanaAtual&gt;Prevs!K$6,_tipo="Semanal"),
       AND(_mes&gt;AH$2,_tipo="Mensal")
      )), 0,IF(Ajustes!$G55&gt;0,INDEX($AA$4:$AL$323,Ajustes!$G55,V$2),0)+IF(Ajustes!$H55&gt;0,INDEX($AA$4:$AL$323,Ajustes!$H55,V$2),0)+IF(Ajustes!$I55&gt;0,INDEX($AA$4:$AL$323,Ajustes!$I55,V$2),0)+IF(Ajustes!$J55&gt;0,INDEX($AA$4:$AL$323,Ajustes!$J55,V$2),0)+IF(Ajustes!$K55&gt;0,INDEX($AA$4:$AL$323,Ajustes!$K55,V$2),0)+IF(Ajustes!$L55&gt;0,INDEX($AA$4:$AL$323,Ajustes!$L55,V$2),0))+V55</f>
        <v>331</v>
      </c>
      <c r="AI55" s="259">
        <f>IF(AND(NOT(_incrementaisPassadas),
      OR(
       AND(_semanaAtual&gt;Prevs!L$6,_tipo="Semanal"),
       AND(_mes&gt;AI$2,_tipo="Mensal")
      )), 0,IF(Ajustes!$G55&gt;0,INDEX($AA$4:$AL$323,Ajustes!$G55,W$2),0)+IF(Ajustes!$H55&gt;0,INDEX($AA$4:$AL$323,Ajustes!$H55,W$2),0)+IF(Ajustes!$I55&gt;0,INDEX($AA$4:$AL$323,Ajustes!$I55,W$2),0)+IF(Ajustes!$J55&gt;0,INDEX($AA$4:$AL$323,Ajustes!$J55,W$2),0)+IF(Ajustes!$K55&gt;0,INDEX($AA$4:$AL$323,Ajustes!$K55,W$2),0)+IF(Ajustes!$L55&gt;0,INDEX($AA$4:$AL$323,Ajustes!$L55,W$2),0))+W55</f>
        <v>364</v>
      </c>
      <c r="AJ55" s="259">
        <f>IF(AND(NOT(_incrementaisPassadas),
      OR(
       AND(_semanaAtual&gt;Prevs!M$6,_tipo="Semanal"),
       AND(_mes&gt;AJ$2,_tipo="Mensal")
      )), 0,IF(Ajustes!$G55&gt;0,INDEX($AA$4:$AL$323,Ajustes!$G55,X$2),0)+IF(Ajustes!$H55&gt;0,INDEX($AA$4:$AL$323,Ajustes!$H55,X$2),0)+IF(Ajustes!$I55&gt;0,INDEX($AA$4:$AL$323,Ajustes!$I55,X$2),0)+IF(Ajustes!$J55&gt;0,INDEX($AA$4:$AL$323,Ajustes!$J55,X$2),0)+IF(Ajustes!$K55&gt;0,INDEX($AA$4:$AL$323,Ajustes!$K55,X$2),0)+IF(Ajustes!$L55&gt;0,INDEX($AA$4:$AL$323,Ajustes!$L55,X$2),0))+X55</f>
        <v>425</v>
      </c>
      <c r="AK55" s="259">
        <f>IF(AND(NOT(_incrementaisPassadas),
      OR(
       AND(_semanaAtual&gt;Prevs!N$6,_tipo="Semanal"),
       AND(_mes&gt;AK$2,_tipo="Mensal")
      )), 0,IF(Ajustes!$G55&gt;0,INDEX($AA$4:$AL$323,Ajustes!$G55,Y$2),0)+IF(Ajustes!$H55&gt;0,INDEX($AA$4:$AL$323,Ajustes!$H55,Y$2),0)+IF(Ajustes!$I55&gt;0,INDEX($AA$4:$AL$323,Ajustes!$I55,Y$2),0)+IF(Ajustes!$J55&gt;0,INDEX($AA$4:$AL$323,Ajustes!$J55,Y$2),0)+IF(Ajustes!$K55&gt;0,INDEX($AA$4:$AL$323,Ajustes!$K55,Y$2),0)+IF(Ajustes!$L55&gt;0,INDEX($AA$4:$AL$323,Ajustes!$L55,Y$2),0))+Y55</f>
        <v>406</v>
      </c>
      <c r="AL55" s="259">
        <f>IF(AND(NOT(_incrementaisPassadas),
      OR(
       AND(_semanaAtual&gt;Prevs!O$6,_tipo="Semanal"),
       AND(_mes&gt;AL$2,_tipo="Mensal")
      )), 0,IF(Ajustes!$G55&gt;0,INDEX($AA$4:$AL$323,Ajustes!$G55,Z$2),0)+IF(Ajustes!$H55&gt;0,INDEX($AA$4:$AL$323,Ajustes!$H55,Z$2),0)+IF(Ajustes!$I55&gt;0,INDEX($AA$4:$AL$323,Ajustes!$I55,Z$2),0)+IF(Ajustes!$J55&gt;0,INDEX($AA$4:$AL$323,Ajustes!$J55,Z$2),0)+IF(Ajustes!$K55&gt;0,INDEX($AA$4:$AL$323,Ajustes!$K55,Z$2),0)+IF(Ajustes!$L55&gt;0,INDEX($AA$4:$AL$323,Ajustes!$L55,Z$2),0))+Z55</f>
        <v>497</v>
      </c>
      <c r="AM55" s="113">
        <f t="shared" si="63"/>
        <v>699</v>
      </c>
      <c r="AN55" s="113">
        <f t="shared" si="64"/>
        <v>755</v>
      </c>
      <c r="AO55" s="113">
        <f t="shared" si="64"/>
        <v>644</v>
      </c>
      <c r="AP55" s="113">
        <f t="shared" si="64"/>
        <v>476</v>
      </c>
      <c r="AQ55" s="113">
        <f t="shared" si="64"/>
        <v>436</v>
      </c>
      <c r="AR55" s="113">
        <f t="shared" si="64"/>
        <v>457</v>
      </c>
      <c r="AS55" s="113">
        <f t="shared" si="64"/>
        <v>395</v>
      </c>
      <c r="AT55" s="113">
        <f t="shared" si="64"/>
        <v>331</v>
      </c>
      <c r="AU55" s="113">
        <f t="shared" si="64"/>
        <v>364</v>
      </c>
      <c r="AV55" s="113">
        <f t="shared" si="64"/>
        <v>425</v>
      </c>
      <c r="AW55" s="113">
        <f t="shared" si="64"/>
        <v>406</v>
      </c>
      <c r="AX55" s="113">
        <f t="shared" si="64"/>
        <v>497</v>
      </c>
      <c r="AY55" s="259"/>
      <c r="BQ55" s="259">
        <f t="shared" si="12"/>
        <v>12</v>
      </c>
      <c r="BR55" s="398">
        <f t="shared" si="65"/>
        <v>696.29</v>
      </c>
      <c r="BS55" s="398">
        <f t="shared" si="66"/>
        <v>752.80799999999999</v>
      </c>
      <c r="BT55" s="398">
        <f t="shared" si="67"/>
        <v>641.13599999999997</v>
      </c>
      <c r="BU55" s="398">
        <f t="shared" si="68"/>
        <v>472.45600000000002</v>
      </c>
      <c r="BV55" s="398">
        <f t="shared" si="69"/>
        <v>433.72299999999996</v>
      </c>
      <c r="BW55" s="398">
        <f t="shared" si="70"/>
        <v>450.78400000000005</v>
      </c>
      <c r="BX55" s="398">
        <f t="shared" si="71"/>
        <v>393.31600000000003</v>
      </c>
      <c r="BY55" s="398">
        <f t="shared" si="72"/>
        <v>330.25200000000001</v>
      </c>
      <c r="BZ55" s="398">
        <f t="shared" si="73"/>
        <v>361.74699999999996</v>
      </c>
      <c r="CA55" s="398">
        <f t="shared" si="74"/>
        <v>423.44399999999996</v>
      </c>
      <c r="CB55" s="398">
        <f t="shared" si="75"/>
        <v>406.52</v>
      </c>
      <c r="CC55" s="398">
        <f t="shared" si="76"/>
        <v>492.02800000000002</v>
      </c>
      <c r="CD55" s="259"/>
    </row>
    <row r="56" spans="1:82" x14ac:dyDescent="0.25">
      <c r="A56" s="113">
        <v>53</v>
      </c>
      <c r="B56" s="176"/>
      <c r="C56" s="259">
        <f>IFERROR(INDEX($BD$7:$BO$40,MATCH(Ajustes!$E$4:$E$323,$BC$7:$BC$40,0),$C$2:$N$2),1)</f>
        <v>1</v>
      </c>
      <c r="D56" s="259">
        <f>IFERROR(INDEX($BD$7:$BO$40,MATCH(Ajustes!$E$4:$E$323,$BC$7:$BC$40,0),$C$2:$N$2),1)</f>
        <v>1</v>
      </c>
      <c r="E56" s="259">
        <f>IFERROR(INDEX($BD$7:$BO$40,MATCH(Ajustes!$E$4:$E$323,$BC$7:$BC$40,0),$C$2:$N$2),1)</f>
        <v>1</v>
      </c>
      <c r="F56" s="259">
        <f>IFERROR(INDEX($BD$7:$BO$40,MATCH(Ajustes!$E$4:$E$323,$BC$7:$BC$40,0),$C$2:$N$2),1)</f>
        <v>1</v>
      </c>
      <c r="G56" s="259">
        <f>IFERROR(INDEX($BD$7:$BO$40,MATCH(Ajustes!$E$4:$E$323,$BC$7:$BC$40,0),$C$2:$N$2),1)</f>
        <v>1</v>
      </c>
      <c r="H56" s="259">
        <f>IFERROR(INDEX($BD$7:$BO$40,MATCH(Ajustes!$E$4:$E$323,$BC$7:$BC$40,0),$C$2:$N$2),1)</f>
        <v>1</v>
      </c>
      <c r="I56" s="259">
        <f>IFERROR(INDEX($BD$7:$BO$40,MATCH(Ajustes!$E$4:$E$323,$BC$7:$BC$40,0),$C$2:$N$2),1)</f>
        <v>1</v>
      </c>
      <c r="J56" s="259">
        <f>IFERROR(INDEX($BD$7:$BO$40,MATCH(Ajustes!$E$4:$E$323,$BC$7:$BC$40,0),$C$2:$N$2),1)</f>
        <v>1</v>
      </c>
      <c r="K56" s="259">
        <f>IFERROR(INDEX($BD$7:$BO$40,MATCH(Ajustes!$E$4:$E$323,$BC$7:$BC$40,0),$C$2:$N$2),1)</f>
        <v>1</v>
      </c>
      <c r="L56" s="259">
        <f>IFERROR(INDEX($BD$7:$BO$40,MATCH(Ajustes!$E$4:$E$323,$BC$7:$BC$40,0),$C$2:$N$2),1)</f>
        <v>1</v>
      </c>
      <c r="M56" s="259">
        <f>IFERROR(INDEX($BD$7:$BO$40,MATCH(Ajustes!$E$4:$E$323,$BC$7:$BC$40,0),$C$2:$N$2),1)</f>
        <v>1</v>
      </c>
      <c r="N56" s="259">
        <f>IFERROR(INDEX($BD$7:$BO$40,MATCH(Ajustes!$E$4:$E$323,$BC$7:$BC$40,0),$C$2:$N$2),1)</f>
        <v>1</v>
      </c>
      <c r="O56">
        <f>C56*Ajustes!AM56</f>
        <v>0</v>
      </c>
      <c r="P56">
        <f>D56*Ajustes!AN56</f>
        <v>0</v>
      </c>
      <c r="Q56">
        <f>E56*Ajustes!AO56</f>
        <v>0</v>
      </c>
      <c r="R56">
        <f>F56*Ajustes!AP56</f>
        <v>0</v>
      </c>
      <c r="S56">
        <f>G56*Ajustes!AQ56</f>
        <v>0</v>
      </c>
      <c r="T56">
        <f>H56*Ajustes!AR56</f>
        <v>0</v>
      </c>
      <c r="U56">
        <f>I56*Ajustes!AS56</f>
        <v>0</v>
      </c>
      <c r="V56">
        <f>J56*Ajustes!AT56</f>
        <v>0</v>
      </c>
      <c r="W56">
        <f>K56*Ajustes!AU56</f>
        <v>0</v>
      </c>
      <c r="X56">
        <f>L56*Ajustes!AV56</f>
        <v>0</v>
      </c>
      <c r="Y56">
        <f>M56*Ajustes!AW56</f>
        <v>0</v>
      </c>
      <c r="Z56">
        <f>N56*Ajustes!AX56</f>
        <v>0</v>
      </c>
      <c r="AA56" s="259">
        <f>IF(AND(NOT(_incrementaisPassadas),
      OR(
       AND(_semanaAtual&gt;Prevs!D$6,_tipo="Semanal"),
       AND(_mes&gt;AA$2,_tipo="Mensal")
      )), 0,IF(Ajustes!$G56&gt;0,INDEX($AA$4:$AL$323,Ajustes!$G56,O$2),0)+IF(Ajustes!$H56&gt;0,INDEX($AA$4:$AL$323,Ajustes!$H56,O$2),0)+IF(Ajustes!$I56&gt;0,INDEX($AA$4:$AL$323,Ajustes!$I56,O$2),0)+IF(Ajustes!$J56&gt;0,INDEX($AA$4:$AL$323,Ajustes!$J56,O$2),0)+IF(Ajustes!$K56&gt;0,INDEX($AA$4:$AL$323,Ajustes!$K56,O$2),0)+IF(Ajustes!$L56&gt;0,INDEX($AA$4:$AL$323,Ajustes!$L56,O$2),0))+O56</f>
        <v>0</v>
      </c>
      <c r="AB56" s="259">
        <f>IF(AND(NOT(_incrementaisPassadas),
      OR(
       AND(_semanaAtual&gt;Prevs!E$6,_tipo="Semanal"),
       AND(_mes&gt;AB$2,_tipo="Mensal")
      )), 0,IF(Ajustes!$G56&gt;0,INDEX($AA$4:$AL$323,Ajustes!$G56,P$2),0)+IF(Ajustes!$H56&gt;0,INDEX($AA$4:$AL$323,Ajustes!$H56,P$2),0)+IF(Ajustes!$I56&gt;0,INDEX($AA$4:$AL$323,Ajustes!$I56,P$2),0)+IF(Ajustes!$J56&gt;0,INDEX($AA$4:$AL$323,Ajustes!$J56,P$2),0)+IF(Ajustes!$K56&gt;0,INDEX($AA$4:$AL$323,Ajustes!$K56,P$2),0)+IF(Ajustes!$L56&gt;0,INDEX($AA$4:$AL$323,Ajustes!$L56,P$2),0))+P56</f>
        <v>0</v>
      </c>
      <c r="AC56" s="259">
        <f>IF(AND(NOT(_incrementaisPassadas),
      OR(
       AND(_semanaAtual&gt;Prevs!F$6,_tipo="Semanal"),
       AND(_mes&gt;AC$2,_tipo="Mensal")
      )), 0,IF(Ajustes!$G56&gt;0,INDEX($AA$4:$AL$323,Ajustes!$G56,Q$2),0)+IF(Ajustes!$H56&gt;0,INDEX($AA$4:$AL$323,Ajustes!$H56,Q$2),0)+IF(Ajustes!$I56&gt;0,INDEX($AA$4:$AL$323,Ajustes!$I56,Q$2),0)+IF(Ajustes!$J56&gt;0,INDEX($AA$4:$AL$323,Ajustes!$J56,Q$2),0)+IF(Ajustes!$K56&gt;0,INDEX($AA$4:$AL$323,Ajustes!$K56,Q$2),0)+IF(Ajustes!$L56&gt;0,INDEX($AA$4:$AL$323,Ajustes!$L56,Q$2),0))+Q56</f>
        <v>0</v>
      </c>
      <c r="AD56" s="259">
        <f>IF(AND(NOT(_incrementaisPassadas),
      OR(
       AND(_semanaAtual&gt;Prevs!G$6,_tipo="Semanal"),
       AND(_mes&gt;AD$2,_tipo="Mensal")
      )), 0,IF(Ajustes!$G56&gt;0,INDEX($AA$4:$AL$323,Ajustes!$G56,R$2),0)+IF(Ajustes!$H56&gt;0,INDEX($AA$4:$AL$323,Ajustes!$H56,R$2),0)+IF(Ajustes!$I56&gt;0,INDEX($AA$4:$AL$323,Ajustes!$I56,R$2),0)+IF(Ajustes!$J56&gt;0,INDEX($AA$4:$AL$323,Ajustes!$J56,R$2),0)+IF(Ajustes!$K56&gt;0,INDEX($AA$4:$AL$323,Ajustes!$K56,R$2),0)+IF(Ajustes!$L56&gt;0,INDEX($AA$4:$AL$323,Ajustes!$L56,R$2),0))+R56</f>
        <v>0</v>
      </c>
      <c r="AE56" s="259">
        <f>IF(AND(NOT(_incrementaisPassadas),
      OR(
       AND(_semanaAtual&gt;Prevs!H$6,_tipo="Semanal"),
       AND(_mes&gt;AE$2,_tipo="Mensal")
      )), 0,IF(Ajustes!$G56&gt;0,INDEX($AA$4:$AL$323,Ajustes!$G56,S$2),0)+IF(Ajustes!$H56&gt;0,INDEX($AA$4:$AL$323,Ajustes!$H56,S$2),0)+IF(Ajustes!$I56&gt;0,INDEX($AA$4:$AL$323,Ajustes!$I56,S$2),0)+IF(Ajustes!$J56&gt;0,INDEX($AA$4:$AL$323,Ajustes!$J56,S$2),0)+IF(Ajustes!$K56&gt;0,INDEX($AA$4:$AL$323,Ajustes!$K56,S$2),0)+IF(Ajustes!$L56&gt;0,INDEX($AA$4:$AL$323,Ajustes!$L56,S$2),0))+S56</f>
        <v>0</v>
      </c>
      <c r="AF56" s="259">
        <f>IF(AND(NOT(_incrementaisPassadas),
      OR(
       AND(_semanaAtual&gt;Prevs!I$6,_tipo="Semanal"),
       AND(_mes&gt;AF$2,_tipo="Mensal")
      )), 0,IF(Ajustes!$G56&gt;0,INDEX($AA$4:$AL$323,Ajustes!$G56,T$2),0)+IF(Ajustes!$H56&gt;0,INDEX($AA$4:$AL$323,Ajustes!$H56,T$2),0)+IF(Ajustes!$I56&gt;0,INDEX($AA$4:$AL$323,Ajustes!$I56,T$2),0)+IF(Ajustes!$J56&gt;0,INDEX($AA$4:$AL$323,Ajustes!$J56,T$2),0)+IF(Ajustes!$K56&gt;0,INDEX($AA$4:$AL$323,Ajustes!$K56,T$2),0)+IF(Ajustes!$L56&gt;0,INDEX($AA$4:$AL$323,Ajustes!$L56,T$2),0))+T56</f>
        <v>0</v>
      </c>
      <c r="AG56" s="259">
        <f>IF(AND(NOT(_incrementaisPassadas),
      OR(
       AND(_semanaAtual&gt;Prevs!J$6,_tipo="Semanal"),
       AND(_mes&gt;AG$2,_tipo="Mensal")
      )), 0,IF(Ajustes!$G56&gt;0,INDEX($AA$4:$AL$323,Ajustes!$G56,U$2),0)+IF(Ajustes!$H56&gt;0,INDEX($AA$4:$AL$323,Ajustes!$H56,U$2),0)+IF(Ajustes!$I56&gt;0,INDEX($AA$4:$AL$323,Ajustes!$I56,U$2),0)+IF(Ajustes!$J56&gt;0,INDEX($AA$4:$AL$323,Ajustes!$J56,U$2),0)+IF(Ajustes!$K56&gt;0,INDEX($AA$4:$AL$323,Ajustes!$K56,U$2),0)+IF(Ajustes!$L56&gt;0,INDEX($AA$4:$AL$323,Ajustes!$L56,U$2),0))+U56</f>
        <v>0</v>
      </c>
      <c r="AH56" s="259">
        <f>IF(AND(NOT(_incrementaisPassadas),
      OR(
       AND(_semanaAtual&gt;Prevs!K$6,_tipo="Semanal"),
       AND(_mes&gt;AH$2,_tipo="Mensal")
      )), 0,IF(Ajustes!$G56&gt;0,INDEX($AA$4:$AL$323,Ajustes!$G56,V$2),0)+IF(Ajustes!$H56&gt;0,INDEX($AA$4:$AL$323,Ajustes!$H56,V$2),0)+IF(Ajustes!$I56&gt;0,INDEX($AA$4:$AL$323,Ajustes!$I56,V$2),0)+IF(Ajustes!$J56&gt;0,INDEX($AA$4:$AL$323,Ajustes!$J56,V$2),0)+IF(Ajustes!$K56&gt;0,INDEX($AA$4:$AL$323,Ajustes!$K56,V$2),0)+IF(Ajustes!$L56&gt;0,INDEX($AA$4:$AL$323,Ajustes!$L56,V$2),0))+V56</f>
        <v>0</v>
      </c>
      <c r="AI56" s="259">
        <f>IF(AND(NOT(_incrementaisPassadas),
      OR(
       AND(_semanaAtual&gt;Prevs!L$6,_tipo="Semanal"),
       AND(_mes&gt;AI$2,_tipo="Mensal")
      )), 0,IF(Ajustes!$G56&gt;0,INDEX($AA$4:$AL$323,Ajustes!$G56,W$2),0)+IF(Ajustes!$H56&gt;0,INDEX($AA$4:$AL$323,Ajustes!$H56,W$2),0)+IF(Ajustes!$I56&gt;0,INDEX($AA$4:$AL$323,Ajustes!$I56,W$2),0)+IF(Ajustes!$J56&gt;0,INDEX($AA$4:$AL$323,Ajustes!$J56,W$2),0)+IF(Ajustes!$K56&gt;0,INDEX($AA$4:$AL$323,Ajustes!$K56,W$2),0)+IF(Ajustes!$L56&gt;0,INDEX($AA$4:$AL$323,Ajustes!$L56,W$2),0))+W56</f>
        <v>0</v>
      </c>
      <c r="AJ56" s="259">
        <f>IF(AND(NOT(_incrementaisPassadas),
      OR(
       AND(_semanaAtual&gt;Prevs!M$6,_tipo="Semanal"),
       AND(_mes&gt;AJ$2,_tipo="Mensal")
      )), 0,IF(Ajustes!$G56&gt;0,INDEX($AA$4:$AL$323,Ajustes!$G56,X$2),0)+IF(Ajustes!$H56&gt;0,INDEX($AA$4:$AL$323,Ajustes!$H56,X$2),0)+IF(Ajustes!$I56&gt;0,INDEX($AA$4:$AL$323,Ajustes!$I56,X$2),0)+IF(Ajustes!$J56&gt;0,INDEX($AA$4:$AL$323,Ajustes!$J56,X$2),0)+IF(Ajustes!$K56&gt;0,INDEX($AA$4:$AL$323,Ajustes!$K56,X$2),0)+IF(Ajustes!$L56&gt;0,INDEX($AA$4:$AL$323,Ajustes!$L56,X$2),0))+X56</f>
        <v>0</v>
      </c>
      <c r="AK56" s="259">
        <f>IF(AND(NOT(_incrementaisPassadas),
      OR(
       AND(_semanaAtual&gt;Prevs!N$6,_tipo="Semanal"),
       AND(_mes&gt;AK$2,_tipo="Mensal")
      )), 0,IF(Ajustes!$G56&gt;0,INDEX($AA$4:$AL$323,Ajustes!$G56,Y$2),0)+IF(Ajustes!$H56&gt;0,INDEX($AA$4:$AL$323,Ajustes!$H56,Y$2),0)+IF(Ajustes!$I56&gt;0,INDEX($AA$4:$AL$323,Ajustes!$I56,Y$2),0)+IF(Ajustes!$J56&gt;0,INDEX($AA$4:$AL$323,Ajustes!$J56,Y$2),0)+IF(Ajustes!$K56&gt;0,INDEX($AA$4:$AL$323,Ajustes!$K56,Y$2),0)+IF(Ajustes!$L56&gt;0,INDEX($AA$4:$AL$323,Ajustes!$L56,Y$2),0))+Y56</f>
        <v>0</v>
      </c>
      <c r="AL56" s="259">
        <f>IF(AND(NOT(_incrementaisPassadas),
      OR(
       AND(_semanaAtual&gt;Prevs!O$6,_tipo="Semanal"),
       AND(_mes&gt;AL$2,_tipo="Mensal")
      )), 0,IF(Ajustes!$G56&gt;0,INDEX($AA$4:$AL$323,Ajustes!$G56,Z$2),0)+IF(Ajustes!$H56&gt;0,INDEX($AA$4:$AL$323,Ajustes!$H56,Z$2),0)+IF(Ajustes!$I56&gt;0,INDEX($AA$4:$AL$323,Ajustes!$I56,Z$2),0)+IF(Ajustes!$J56&gt;0,INDEX($AA$4:$AL$323,Ajustes!$J56,Z$2),0)+IF(Ajustes!$K56&gt;0,INDEX($AA$4:$AL$323,Ajustes!$K56,Z$2),0)+IF(Ajustes!$L56&gt;0,INDEX($AA$4:$AL$323,Ajustes!$L56,Z$2),0))+Z56</f>
        <v>0</v>
      </c>
      <c r="AM56" s="113">
        <f t="shared" si="63"/>
        <v>0</v>
      </c>
      <c r="AN56" s="113">
        <f t="shared" si="64"/>
        <v>0</v>
      </c>
      <c r="AO56" s="113">
        <f t="shared" si="64"/>
        <v>0</v>
      </c>
      <c r="AP56" s="113">
        <f t="shared" si="64"/>
        <v>0</v>
      </c>
      <c r="AQ56" s="113">
        <f t="shared" si="64"/>
        <v>0</v>
      </c>
      <c r="AR56" s="113">
        <f t="shared" si="64"/>
        <v>0</v>
      </c>
      <c r="AS56" s="113">
        <f t="shared" si="64"/>
        <v>0</v>
      </c>
      <c r="AT56" s="113">
        <f t="shared" si="64"/>
        <v>0</v>
      </c>
      <c r="AU56" s="113">
        <f t="shared" si="64"/>
        <v>0</v>
      </c>
      <c r="AV56" s="113">
        <f t="shared" si="64"/>
        <v>0</v>
      </c>
      <c r="AW56" s="113">
        <f t="shared" si="64"/>
        <v>0</v>
      </c>
      <c r="AX56" s="113">
        <f t="shared" si="64"/>
        <v>0</v>
      </c>
      <c r="AY56" s="259"/>
      <c r="BQ56" s="259" t="e">
        <f t="shared" si="12"/>
        <v>#N/A</v>
      </c>
      <c r="BR56" s="398">
        <f t="shared" si="65"/>
        <v>0</v>
      </c>
      <c r="BS56" s="398">
        <f t="shared" si="66"/>
        <v>0</v>
      </c>
      <c r="BT56" s="398">
        <f t="shared" si="67"/>
        <v>0</v>
      </c>
      <c r="BU56" s="398">
        <f t="shared" si="68"/>
        <v>0</v>
      </c>
      <c r="BV56" s="398">
        <f t="shared" si="69"/>
        <v>0</v>
      </c>
      <c r="BW56" s="398">
        <f t="shared" si="70"/>
        <v>0</v>
      </c>
      <c r="BX56" s="398">
        <f t="shared" si="71"/>
        <v>0</v>
      </c>
      <c r="BY56" s="398">
        <f t="shared" si="72"/>
        <v>0</v>
      </c>
      <c r="BZ56" s="398">
        <f t="shared" si="73"/>
        <v>0</v>
      </c>
      <c r="CA56" s="398">
        <f t="shared" si="74"/>
        <v>0</v>
      </c>
      <c r="CB56" s="398">
        <f t="shared" si="75"/>
        <v>0</v>
      </c>
      <c r="CC56" s="398">
        <f t="shared" si="76"/>
        <v>0</v>
      </c>
      <c r="CD56" s="259"/>
    </row>
    <row r="57" spans="1:82" x14ac:dyDescent="0.25">
      <c r="A57" s="113">
        <v>54</v>
      </c>
      <c r="B57" s="176"/>
      <c r="C57" s="259">
        <f>IFERROR(INDEX($BD$7:$BO$40,MATCH(Ajustes!$E$4:$E$323,$BC$7:$BC$40,0),$C$2:$N$2),1)</f>
        <v>1</v>
      </c>
      <c r="D57" s="259">
        <f>IFERROR(INDEX($BD$7:$BO$40,MATCH(Ajustes!$E$4:$E$323,$BC$7:$BC$40,0),$C$2:$N$2),1)</f>
        <v>1</v>
      </c>
      <c r="E57" s="259">
        <f>IFERROR(INDEX($BD$7:$BO$40,MATCH(Ajustes!$E$4:$E$323,$BC$7:$BC$40,0),$C$2:$N$2),1)</f>
        <v>1</v>
      </c>
      <c r="F57" s="259">
        <f>IFERROR(INDEX($BD$7:$BO$40,MATCH(Ajustes!$E$4:$E$323,$BC$7:$BC$40,0),$C$2:$N$2),1)</f>
        <v>1</v>
      </c>
      <c r="G57" s="259">
        <f>IFERROR(INDEX($BD$7:$BO$40,MATCH(Ajustes!$E$4:$E$323,$BC$7:$BC$40,0),$C$2:$N$2),1)</f>
        <v>1</v>
      </c>
      <c r="H57" s="259">
        <f>IFERROR(INDEX($BD$7:$BO$40,MATCH(Ajustes!$E$4:$E$323,$BC$7:$BC$40,0),$C$2:$N$2),1)</f>
        <v>1</v>
      </c>
      <c r="I57" s="259">
        <f>IFERROR(INDEX($BD$7:$BO$40,MATCH(Ajustes!$E$4:$E$323,$BC$7:$BC$40,0),$C$2:$N$2),1)</f>
        <v>1</v>
      </c>
      <c r="J57" s="259">
        <f>IFERROR(INDEX($BD$7:$BO$40,MATCH(Ajustes!$E$4:$E$323,$BC$7:$BC$40,0),$C$2:$N$2),1)</f>
        <v>1</v>
      </c>
      <c r="K57" s="259">
        <f>IFERROR(INDEX($BD$7:$BO$40,MATCH(Ajustes!$E$4:$E$323,$BC$7:$BC$40,0),$C$2:$N$2),1)</f>
        <v>1</v>
      </c>
      <c r="L57" s="259">
        <f>IFERROR(INDEX($BD$7:$BO$40,MATCH(Ajustes!$E$4:$E$323,$BC$7:$BC$40,0),$C$2:$N$2),1)</f>
        <v>1</v>
      </c>
      <c r="M57" s="259">
        <f>IFERROR(INDEX($BD$7:$BO$40,MATCH(Ajustes!$E$4:$E$323,$BC$7:$BC$40,0),$C$2:$N$2),1)</f>
        <v>1</v>
      </c>
      <c r="N57" s="259">
        <f>IFERROR(INDEX($BD$7:$BO$40,MATCH(Ajustes!$E$4:$E$323,$BC$7:$BC$40,0),$C$2:$N$2),1)</f>
        <v>1</v>
      </c>
      <c r="O57">
        <f>C57*Ajustes!AM57</f>
        <v>159</v>
      </c>
      <c r="P57">
        <f>D57*Ajustes!AN57</f>
        <v>163</v>
      </c>
      <c r="Q57">
        <f>E57*Ajustes!AO57</f>
        <v>139</v>
      </c>
      <c r="R57">
        <f>F57*Ajustes!AP57</f>
        <v>104</v>
      </c>
      <c r="S57">
        <f>G57*Ajustes!AQ57</f>
        <v>130</v>
      </c>
      <c r="T57">
        <f>H57*Ajustes!AR57</f>
        <v>160</v>
      </c>
      <c r="U57">
        <f>I57*Ajustes!AS57</f>
        <v>171</v>
      </c>
      <c r="V57">
        <f>J57*Ajustes!AT57</f>
        <v>138</v>
      </c>
      <c r="W57">
        <f>K57*Ajustes!AU57</f>
        <v>152</v>
      </c>
      <c r="X57">
        <f>L57*Ajustes!AV57</f>
        <v>197</v>
      </c>
      <c r="Y57">
        <f>M57*Ajustes!AW57</f>
        <v>158</v>
      </c>
      <c r="Z57">
        <f>N57*Ajustes!AX57</f>
        <v>142</v>
      </c>
      <c r="AA57" s="259">
        <f>IF(AND(NOT(_incrementaisPassadas),
      OR(
       AND(_semanaAtual&gt;Prevs!D$6,_tipo="Semanal"),
       AND(_mes&gt;AA$2,_tipo="Mensal")
      )), 0,IF(Ajustes!$G57&gt;0,INDEX($AA$4:$AL$323,Ajustes!$G57,O$2),0)+IF(Ajustes!$H57&gt;0,INDEX($AA$4:$AL$323,Ajustes!$H57,O$2),0)+IF(Ajustes!$I57&gt;0,INDEX($AA$4:$AL$323,Ajustes!$I57,O$2),0)+IF(Ajustes!$J57&gt;0,INDEX($AA$4:$AL$323,Ajustes!$J57,O$2),0)+IF(Ajustes!$K57&gt;0,INDEX($AA$4:$AL$323,Ajustes!$K57,O$2),0)+IF(Ajustes!$L57&gt;0,INDEX($AA$4:$AL$323,Ajustes!$L57,O$2),0))+O57</f>
        <v>159</v>
      </c>
      <c r="AB57" s="259">
        <f>IF(AND(NOT(_incrementaisPassadas),
      OR(
       AND(_semanaAtual&gt;Prevs!E$6,_tipo="Semanal"),
       AND(_mes&gt;AB$2,_tipo="Mensal")
      )), 0,IF(Ajustes!$G57&gt;0,INDEX($AA$4:$AL$323,Ajustes!$G57,P$2),0)+IF(Ajustes!$H57&gt;0,INDEX($AA$4:$AL$323,Ajustes!$H57,P$2),0)+IF(Ajustes!$I57&gt;0,INDEX($AA$4:$AL$323,Ajustes!$I57,P$2),0)+IF(Ajustes!$J57&gt;0,INDEX($AA$4:$AL$323,Ajustes!$J57,P$2),0)+IF(Ajustes!$K57&gt;0,INDEX($AA$4:$AL$323,Ajustes!$K57,P$2),0)+IF(Ajustes!$L57&gt;0,INDEX($AA$4:$AL$323,Ajustes!$L57,P$2),0))+P57</f>
        <v>163</v>
      </c>
      <c r="AC57" s="259">
        <f>IF(AND(NOT(_incrementaisPassadas),
      OR(
       AND(_semanaAtual&gt;Prevs!F$6,_tipo="Semanal"),
       AND(_mes&gt;AC$2,_tipo="Mensal")
      )), 0,IF(Ajustes!$G57&gt;0,INDEX($AA$4:$AL$323,Ajustes!$G57,Q$2),0)+IF(Ajustes!$H57&gt;0,INDEX($AA$4:$AL$323,Ajustes!$H57,Q$2),0)+IF(Ajustes!$I57&gt;0,INDEX($AA$4:$AL$323,Ajustes!$I57,Q$2),0)+IF(Ajustes!$J57&gt;0,INDEX($AA$4:$AL$323,Ajustes!$J57,Q$2),0)+IF(Ajustes!$K57&gt;0,INDEX($AA$4:$AL$323,Ajustes!$K57,Q$2),0)+IF(Ajustes!$L57&gt;0,INDEX($AA$4:$AL$323,Ajustes!$L57,Q$2),0))+Q57</f>
        <v>139</v>
      </c>
      <c r="AD57" s="259">
        <f>IF(AND(NOT(_incrementaisPassadas),
      OR(
       AND(_semanaAtual&gt;Prevs!G$6,_tipo="Semanal"),
       AND(_mes&gt;AD$2,_tipo="Mensal")
      )), 0,IF(Ajustes!$G57&gt;0,INDEX($AA$4:$AL$323,Ajustes!$G57,R$2),0)+IF(Ajustes!$H57&gt;0,INDEX($AA$4:$AL$323,Ajustes!$H57,R$2),0)+IF(Ajustes!$I57&gt;0,INDEX($AA$4:$AL$323,Ajustes!$I57,R$2),0)+IF(Ajustes!$J57&gt;0,INDEX($AA$4:$AL$323,Ajustes!$J57,R$2),0)+IF(Ajustes!$K57&gt;0,INDEX($AA$4:$AL$323,Ajustes!$K57,R$2),0)+IF(Ajustes!$L57&gt;0,INDEX($AA$4:$AL$323,Ajustes!$L57,R$2),0))+R57</f>
        <v>104</v>
      </c>
      <c r="AE57" s="259">
        <f>IF(AND(NOT(_incrementaisPassadas),
      OR(
       AND(_semanaAtual&gt;Prevs!H$6,_tipo="Semanal"),
       AND(_mes&gt;AE$2,_tipo="Mensal")
      )), 0,IF(Ajustes!$G57&gt;0,INDEX($AA$4:$AL$323,Ajustes!$G57,S$2),0)+IF(Ajustes!$H57&gt;0,INDEX($AA$4:$AL$323,Ajustes!$H57,S$2),0)+IF(Ajustes!$I57&gt;0,INDEX($AA$4:$AL$323,Ajustes!$I57,S$2),0)+IF(Ajustes!$J57&gt;0,INDEX($AA$4:$AL$323,Ajustes!$J57,S$2),0)+IF(Ajustes!$K57&gt;0,INDEX($AA$4:$AL$323,Ajustes!$K57,S$2),0)+IF(Ajustes!$L57&gt;0,INDEX($AA$4:$AL$323,Ajustes!$L57,S$2),0))+S57</f>
        <v>130</v>
      </c>
      <c r="AF57" s="259">
        <f>IF(AND(NOT(_incrementaisPassadas),
      OR(
       AND(_semanaAtual&gt;Prevs!I$6,_tipo="Semanal"),
       AND(_mes&gt;AF$2,_tipo="Mensal")
      )), 0,IF(Ajustes!$G57&gt;0,INDEX($AA$4:$AL$323,Ajustes!$G57,T$2),0)+IF(Ajustes!$H57&gt;0,INDEX($AA$4:$AL$323,Ajustes!$H57,T$2),0)+IF(Ajustes!$I57&gt;0,INDEX($AA$4:$AL$323,Ajustes!$I57,T$2),0)+IF(Ajustes!$J57&gt;0,INDEX($AA$4:$AL$323,Ajustes!$J57,T$2),0)+IF(Ajustes!$K57&gt;0,INDEX($AA$4:$AL$323,Ajustes!$K57,T$2),0)+IF(Ajustes!$L57&gt;0,INDEX($AA$4:$AL$323,Ajustes!$L57,T$2),0))+T57</f>
        <v>160</v>
      </c>
      <c r="AG57" s="259">
        <f>IF(AND(NOT(_incrementaisPassadas),
      OR(
       AND(_semanaAtual&gt;Prevs!J$6,_tipo="Semanal"),
       AND(_mes&gt;AG$2,_tipo="Mensal")
      )), 0,IF(Ajustes!$G57&gt;0,INDEX($AA$4:$AL$323,Ajustes!$G57,U$2),0)+IF(Ajustes!$H57&gt;0,INDEX($AA$4:$AL$323,Ajustes!$H57,U$2),0)+IF(Ajustes!$I57&gt;0,INDEX($AA$4:$AL$323,Ajustes!$I57,U$2),0)+IF(Ajustes!$J57&gt;0,INDEX($AA$4:$AL$323,Ajustes!$J57,U$2),0)+IF(Ajustes!$K57&gt;0,INDEX($AA$4:$AL$323,Ajustes!$K57,U$2),0)+IF(Ajustes!$L57&gt;0,INDEX($AA$4:$AL$323,Ajustes!$L57,U$2),0))+U57</f>
        <v>171</v>
      </c>
      <c r="AH57" s="259">
        <f>IF(AND(NOT(_incrementaisPassadas),
      OR(
       AND(_semanaAtual&gt;Prevs!K$6,_tipo="Semanal"),
       AND(_mes&gt;AH$2,_tipo="Mensal")
      )), 0,IF(Ajustes!$G57&gt;0,INDEX($AA$4:$AL$323,Ajustes!$G57,V$2),0)+IF(Ajustes!$H57&gt;0,INDEX($AA$4:$AL$323,Ajustes!$H57,V$2),0)+IF(Ajustes!$I57&gt;0,INDEX($AA$4:$AL$323,Ajustes!$I57,V$2),0)+IF(Ajustes!$J57&gt;0,INDEX($AA$4:$AL$323,Ajustes!$J57,V$2),0)+IF(Ajustes!$K57&gt;0,INDEX($AA$4:$AL$323,Ajustes!$K57,V$2),0)+IF(Ajustes!$L57&gt;0,INDEX($AA$4:$AL$323,Ajustes!$L57,V$2),0))+V57</f>
        <v>138</v>
      </c>
      <c r="AI57" s="259">
        <f>IF(AND(NOT(_incrementaisPassadas),
      OR(
       AND(_semanaAtual&gt;Prevs!L$6,_tipo="Semanal"),
       AND(_mes&gt;AI$2,_tipo="Mensal")
      )), 0,IF(Ajustes!$G57&gt;0,INDEX($AA$4:$AL$323,Ajustes!$G57,W$2),0)+IF(Ajustes!$H57&gt;0,INDEX($AA$4:$AL$323,Ajustes!$H57,W$2),0)+IF(Ajustes!$I57&gt;0,INDEX($AA$4:$AL$323,Ajustes!$I57,W$2),0)+IF(Ajustes!$J57&gt;0,INDEX($AA$4:$AL$323,Ajustes!$J57,W$2),0)+IF(Ajustes!$K57&gt;0,INDEX($AA$4:$AL$323,Ajustes!$K57,W$2),0)+IF(Ajustes!$L57&gt;0,INDEX($AA$4:$AL$323,Ajustes!$L57,W$2),0))+W57</f>
        <v>152</v>
      </c>
      <c r="AJ57" s="259">
        <f>IF(AND(NOT(_incrementaisPassadas),
      OR(
       AND(_semanaAtual&gt;Prevs!M$6,_tipo="Semanal"),
       AND(_mes&gt;AJ$2,_tipo="Mensal")
      )), 0,IF(Ajustes!$G57&gt;0,INDEX($AA$4:$AL$323,Ajustes!$G57,X$2),0)+IF(Ajustes!$H57&gt;0,INDEX($AA$4:$AL$323,Ajustes!$H57,X$2),0)+IF(Ajustes!$I57&gt;0,INDEX($AA$4:$AL$323,Ajustes!$I57,X$2),0)+IF(Ajustes!$J57&gt;0,INDEX($AA$4:$AL$323,Ajustes!$J57,X$2),0)+IF(Ajustes!$K57&gt;0,INDEX($AA$4:$AL$323,Ajustes!$K57,X$2),0)+IF(Ajustes!$L57&gt;0,INDEX($AA$4:$AL$323,Ajustes!$L57,X$2),0))+X57</f>
        <v>197</v>
      </c>
      <c r="AK57" s="259">
        <f>IF(AND(NOT(_incrementaisPassadas),
      OR(
       AND(_semanaAtual&gt;Prevs!N$6,_tipo="Semanal"),
       AND(_mes&gt;AK$2,_tipo="Mensal")
      )), 0,IF(Ajustes!$G57&gt;0,INDEX($AA$4:$AL$323,Ajustes!$G57,Y$2),0)+IF(Ajustes!$H57&gt;0,INDEX($AA$4:$AL$323,Ajustes!$H57,Y$2),0)+IF(Ajustes!$I57&gt;0,INDEX($AA$4:$AL$323,Ajustes!$I57,Y$2),0)+IF(Ajustes!$J57&gt;0,INDEX($AA$4:$AL$323,Ajustes!$J57,Y$2),0)+IF(Ajustes!$K57&gt;0,INDEX($AA$4:$AL$323,Ajustes!$K57,Y$2),0)+IF(Ajustes!$L57&gt;0,INDEX($AA$4:$AL$323,Ajustes!$L57,Y$2),0))+Y57</f>
        <v>158</v>
      </c>
      <c r="AL57" s="259">
        <f>IF(AND(NOT(_incrementaisPassadas),
      OR(
       AND(_semanaAtual&gt;Prevs!O$6,_tipo="Semanal"),
       AND(_mes&gt;AL$2,_tipo="Mensal")
      )), 0,IF(Ajustes!$G57&gt;0,INDEX($AA$4:$AL$323,Ajustes!$G57,Z$2),0)+IF(Ajustes!$H57&gt;0,INDEX($AA$4:$AL$323,Ajustes!$H57,Z$2),0)+IF(Ajustes!$I57&gt;0,INDEX($AA$4:$AL$323,Ajustes!$I57,Z$2),0)+IF(Ajustes!$J57&gt;0,INDEX($AA$4:$AL$323,Ajustes!$J57,Z$2),0)+IF(Ajustes!$K57&gt;0,INDEX($AA$4:$AL$323,Ajustes!$K57,Z$2),0)+IF(Ajustes!$L57&gt;0,INDEX($AA$4:$AL$323,Ajustes!$L57,Z$2),0))+Z57</f>
        <v>142</v>
      </c>
      <c r="AM57" s="113">
        <f t="shared" si="63"/>
        <v>159</v>
      </c>
      <c r="AN57" s="113">
        <f t="shared" si="64"/>
        <v>163</v>
      </c>
      <c r="AO57" s="113">
        <f t="shared" si="64"/>
        <v>139</v>
      </c>
      <c r="AP57" s="113">
        <f t="shared" si="64"/>
        <v>104</v>
      </c>
      <c r="AQ57" s="113">
        <f t="shared" si="64"/>
        <v>130</v>
      </c>
      <c r="AR57" s="113">
        <f t="shared" si="64"/>
        <v>160</v>
      </c>
      <c r="AS57" s="113">
        <f t="shared" si="64"/>
        <v>171</v>
      </c>
      <c r="AT57" s="113">
        <f t="shared" si="64"/>
        <v>138</v>
      </c>
      <c r="AU57" s="113">
        <f t="shared" si="64"/>
        <v>152</v>
      </c>
      <c r="AV57" s="113">
        <f t="shared" si="64"/>
        <v>197</v>
      </c>
      <c r="AW57" s="113">
        <f t="shared" si="64"/>
        <v>158</v>
      </c>
      <c r="AX57" s="113">
        <f t="shared" si="64"/>
        <v>142</v>
      </c>
      <c r="AY57" s="259"/>
      <c r="BQ57" s="259" t="e">
        <f t="shared" si="12"/>
        <v>#N/A</v>
      </c>
      <c r="BR57" s="398">
        <f t="shared" si="65"/>
        <v>159</v>
      </c>
      <c r="BS57" s="398">
        <f t="shared" si="66"/>
        <v>163</v>
      </c>
      <c r="BT57" s="398">
        <f t="shared" si="67"/>
        <v>139</v>
      </c>
      <c r="BU57" s="398">
        <f t="shared" si="68"/>
        <v>104</v>
      </c>
      <c r="BV57" s="398">
        <f t="shared" si="69"/>
        <v>130</v>
      </c>
      <c r="BW57" s="398">
        <f t="shared" si="70"/>
        <v>160</v>
      </c>
      <c r="BX57" s="398">
        <f t="shared" si="71"/>
        <v>171</v>
      </c>
      <c r="BY57" s="398">
        <f t="shared" si="72"/>
        <v>138</v>
      </c>
      <c r="BZ57" s="398">
        <f t="shared" si="73"/>
        <v>152</v>
      </c>
      <c r="CA57" s="398">
        <f t="shared" si="74"/>
        <v>197</v>
      </c>
      <c r="CB57" s="398">
        <f t="shared" si="75"/>
        <v>158</v>
      </c>
      <c r="CC57" s="398">
        <f t="shared" si="76"/>
        <v>142</v>
      </c>
      <c r="CD57" s="259"/>
    </row>
    <row r="58" spans="1:82" x14ac:dyDescent="0.25">
      <c r="A58" s="113">
        <v>55</v>
      </c>
      <c r="B58" s="176"/>
      <c r="C58" s="259">
        <f>IFERROR(INDEX($BD$7:$BO$40,MATCH(Ajustes!$E$4:$E$323,$BC$7:$BC$40,0),$C$2:$N$2),1)</f>
        <v>1</v>
      </c>
      <c r="D58" s="259">
        <f>IFERROR(INDEX($BD$7:$BO$40,MATCH(Ajustes!$E$4:$E$323,$BC$7:$BC$40,0),$C$2:$N$2),1)</f>
        <v>1</v>
      </c>
      <c r="E58" s="259">
        <f>IFERROR(INDEX($BD$7:$BO$40,MATCH(Ajustes!$E$4:$E$323,$BC$7:$BC$40,0),$C$2:$N$2),1)</f>
        <v>1</v>
      </c>
      <c r="F58" s="259">
        <f>IFERROR(INDEX($BD$7:$BO$40,MATCH(Ajustes!$E$4:$E$323,$BC$7:$BC$40,0),$C$2:$N$2),1)</f>
        <v>1</v>
      </c>
      <c r="G58" s="259">
        <f>IFERROR(INDEX($BD$7:$BO$40,MATCH(Ajustes!$E$4:$E$323,$BC$7:$BC$40,0),$C$2:$N$2),1)</f>
        <v>1</v>
      </c>
      <c r="H58" s="259">
        <f>IFERROR(INDEX($BD$7:$BO$40,MATCH(Ajustes!$E$4:$E$323,$BC$7:$BC$40,0),$C$2:$N$2),1)</f>
        <v>1</v>
      </c>
      <c r="I58" s="259">
        <f>IFERROR(INDEX($BD$7:$BO$40,MATCH(Ajustes!$E$4:$E$323,$BC$7:$BC$40,0),$C$2:$N$2),1)</f>
        <v>1</v>
      </c>
      <c r="J58" s="259">
        <f>IFERROR(INDEX($BD$7:$BO$40,MATCH(Ajustes!$E$4:$E$323,$BC$7:$BC$40,0),$C$2:$N$2),1)</f>
        <v>1</v>
      </c>
      <c r="K58" s="259">
        <f>IFERROR(INDEX($BD$7:$BO$40,MATCH(Ajustes!$E$4:$E$323,$BC$7:$BC$40,0),$C$2:$N$2),1)</f>
        <v>1</v>
      </c>
      <c r="L58" s="259">
        <f>IFERROR(INDEX($BD$7:$BO$40,MATCH(Ajustes!$E$4:$E$323,$BC$7:$BC$40,0),$C$2:$N$2),1)</f>
        <v>1</v>
      </c>
      <c r="M58" s="259">
        <f>IFERROR(INDEX($BD$7:$BO$40,MATCH(Ajustes!$E$4:$E$323,$BC$7:$BC$40,0),$C$2:$N$2),1)</f>
        <v>1</v>
      </c>
      <c r="N58" s="259">
        <f>IFERROR(INDEX($BD$7:$BO$40,MATCH(Ajustes!$E$4:$E$323,$BC$7:$BC$40,0),$C$2:$N$2),1)</f>
        <v>1</v>
      </c>
      <c r="O58">
        <f>C58*Ajustes!AM58</f>
        <v>0</v>
      </c>
      <c r="P58">
        <f>D58*Ajustes!AN58</f>
        <v>0</v>
      </c>
      <c r="Q58">
        <f>E58*Ajustes!AO58</f>
        <v>0</v>
      </c>
      <c r="R58">
        <f>F58*Ajustes!AP58</f>
        <v>0</v>
      </c>
      <c r="S58">
        <f>G58*Ajustes!AQ58</f>
        <v>0</v>
      </c>
      <c r="T58">
        <f>H58*Ajustes!AR58</f>
        <v>0</v>
      </c>
      <c r="U58">
        <f>I58*Ajustes!AS58</f>
        <v>0</v>
      </c>
      <c r="V58">
        <f>J58*Ajustes!AT58</f>
        <v>0</v>
      </c>
      <c r="W58">
        <f>K58*Ajustes!AU58</f>
        <v>0</v>
      </c>
      <c r="X58">
        <f>L58*Ajustes!AV58</f>
        <v>0</v>
      </c>
      <c r="Y58">
        <f>M58*Ajustes!AW58</f>
        <v>0</v>
      </c>
      <c r="Z58">
        <f>N58*Ajustes!AX58</f>
        <v>0</v>
      </c>
      <c r="AA58" s="259">
        <f>IF(AND(NOT(_incrementaisPassadas),
      OR(
       AND(_semanaAtual&gt;Prevs!D$6,_tipo="Semanal"),
       AND(_mes&gt;AA$2,_tipo="Mensal")
      )), 0,IF(Ajustes!$G58&gt;0,INDEX($AA$4:$AL$323,Ajustes!$G58,O$2),0)+IF(Ajustes!$H58&gt;0,INDEX($AA$4:$AL$323,Ajustes!$H58,O$2),0)+IF(Ajustes!$I58&gt;0,INDEX($AA$4:$AL$323,Ajustes!$I58,O$2),0)+IF(Ajustes!$J58&gt;0,INDEX($AA$4:$AL$323,Ajustes!$J58,O$2),0)+IF(Ajustes!$K58&gt;0,INDEX($AA$4:$AL$323,Ajustes!$K58,O$2),0)+IF(Ajustes!$L58&gt;0,INDEX($AA$4:$AL$323,Ajustes!$L58,O$2),0))+O58</f>
        <v>0</v>
      </c>
      <c r="AB58" s="259">
        <f>IF(AND(NOT(_incrementaisPassadas),
      OR(
       AND(_semanaAtual&gt;Prevs!E$6,_tipo="Semanal"),
       AND(_mes&gt;AB$2,_tipo="Mensal")
      )), 0,IF(Ajustes!$G58&gt;0,INDEX($AA$4:$AL$323,Ajustes!$G58,P$2),0)+IF(Ajustes!$H58&gt;0,INDEX($AA$4:$AL$323,Ajustes!$H58,P$2),0)+IF(Ajustes!$I58&gt;0,INDEX($AA$4:$AL$323,Ajustes!$I58,P$2),0)+IF(Ajustes!$J58&gt;0,INDEX($AA$4:$AL$323,Ajustes!$J58,P$2),0)+IF(Ajustes!$K58&gt;0,INDEX($AA$4:$AL$323,Ajustes!$K58,P$2),0)+IF(Ajustes!$L58&gt;0,INDEX($AA$4:$AL$323,Ajustes!$L58,P$2),0))+P58</f>
        <v>0</v>
      </c>
      <c r="AC58" s="259">
        <f>IF(AND(NOT(_incrementaisPassadas),
      OR(
       AND(_semanaAtual&gt;Prevs!F$6,_tipo="Semanal"),
       AND(_mes&gt;AC$2,_tipo="Mensal")
      )), 0,IF(Ajustes!$G58&gt;0,INDEX($AA$4:$AL$323,Ajustes!$G58,Q$2),0)+IF(Ajustes!$H58&gt;0,INDEX($AA$4:$AL$323,Ajustes!$H58,Q$2),0)+IF(Ajustes!$I58&gt;0,INDEX($AA$4:$AL$323,Ajustes!$I58,Q$2),0)+IF(Ajustes!$J58&gt;0,INDEX($AA$4:$AL$323,Ajustes!$J58,Q$2),0)+IF(Ajustes!$K58&gt;0,INDEX($AA$4:$AL$323,Ajustes!$K58,Q$2),0)+IF(Ajustes!$L58&gt;0,INDEX($AA$4:$AL$323,Ajustes!$L58,Q$2),0))+Q58</f>
        <v>0</v>
      </c>
      <c r="AD58" s="259">
        <f>IF(AND(NOT(_incrementaisPassadas),
      OR(
       AND(_semanaAtual&gt;Prevs!G$6,_tipo="Semanal"),
       AND(_mes&gt;AD$2,_tipo="Mensal")
      )), 0,IF(Ajustes!$G58&gt;0,INDEX($AA$4:$AL$323,Ajustes!$G58,R$2),0)+IF(Ajustes!$H58&gt;0,INDEX($AA$4:$AL$323,Ajustes!$H58,R$2),0)+IF(Ajustes!$I58&gt;0,INDEX($AA$4:$AL$323,Ajustes!$I58,R$2),0)+IF(Ajustes!$J58&gt;0,INDEX($AA$4:$AL$323,Ajustes!$J58,R$2),0)+IF(Ajustes!$K58&gt;0,INDEX($AA$4:$AL$323,Ajustes!$K58,R$2),0)+IF(Ajustes!$L58&gt;0,INDEX($AA$4:$AL$323,Ajustes!$L58,R$2),0))+R58</f>
        <v>0</v>
      </c>
      <c r="AE58" s="259">
        <f>IF(AND(NOT(_incrementaisPassadas),
      OR(
       AND(_semanaAtual&gt;Prevs!H$6,_tipo="Semanal"),
       AND(_mes&gt;AE$2,_tipo="Mensal")
      )), 0,IF(Ajustes!$G58&gt;0,INDEX($AA$4:$AL$323,Ajustes!$G58,S$2),0)+IF(Ajustes!$H58&gt;0,INDEX($AA$4:$AL$323,Ajustes!$H58,S$2),0)+IF(Ajustes!$I58&gt;0,INDEX($AA$4:$AL$323,Ajustes!$I58,S$2),0)+IF(Ajustes!$J58&gt;0,INDEX($AA$4:$AL$323,Ajustes!$J58,S$2),0)+IF(Ajustes!$K58&gt;0,INDEX($AA$4:$AL$323,Ajustes!$K58,S$2),0)+IF(Ajustes!$L58&gt;0,INDEX($AA$4:$AL$323,Ajustes!$L58,S$2),0))+S58</f>
        <v>0</v>
      </c>
      <c r="AF58" s="259">
        <f>IF(AND(NOT(_incrementaisPassadas),
      OR(
       AND(_semanaAtual&gt;Prevs!I$6,_tipo="Semanal"),
       AND(_mes&gt;AF$2,_tipo="Mensal")
      )), 0,IF(Ajustes!$G58&gt;0,INDEX($AA$4:$AL$323,Ajustes!$G58,T$2),0)+IF(Ajustes!$H58&gt;0,INDEX($AA$4:$AL$323,Ajustes!$H58,T$2),0)+IF(Ajustes!$I58&gt;0,INDEX($AA$4:$AL$323,Ajustes!$I58,T$2),0)+IF(Ajustes!$J58&gt;0,INDEX($AA$4:$AL$323,Ajustes!$J58,T$2),0)+IF(Ajustes!$K58&gt;0,INDEX($AA$4:$AL$323,Ajustes!$K58,T$2),0)+IF(Ajustes!$L58&gt;0,INDEX($AA$4:$AL$323,Ajustes!$L58,T$2),0))+T58</f>
        <v>0</v>
      </c>
      <c r="AG58" s="259">
        <f>IF(AND(NOT(_incrementaisPassadas),
      OR(
       AND(_semanaAtual&gt;Prevs!J$6,_tipo="Semanal"),
       AND(_mes&gt;AG$2,_tipo="Mensal")
      )), 0,IF(Ajustes!$G58&gt;0,INDEX($AA$4:$AL$323,Ajustes!$G58,U$2),0)+IF(Ajustes!$H58&gt;0,INDEX($AA$4:$AL$323,Ajustes!$H58,U$2),0)+IF(Ajustes!$I58&gt;0,INDEX($AA$4:$AL$323,Ajustes!$I58,U$2),0)+IF(Ajustes!$J58&gt;0,INDEX($AA$4:$AL$323,Ajustes!$J58,U$2),0)+IF(Ajustes!$K58&gt;0,INDEX($AA$4:$AL$323,Ajustes!$K58,U$2),0)+IF(Ajustes!$L58&gt;0,INDEX($AA$4:$AL$323,Ajustes!$L58,U$2),0))+U58</f>
        <v>0</v>
      </c>
      <c r="AH58" s="259">
        <f>IF(AND(NOT(_incrementaisPassadas),
      OR(
       AND(_semanaAtual&gt;Prevs!K$6,_tipo="Semanal"),
       AND(_mes&gt;AH$2,_tipo="Mensal")
      )), 0,IF(Ajustes!$G58&gt;0,INDEX($AA$4:$AL$323,Ajustes!$G58,V$2),0)+IF(Ajustes!$H58&gt;0,INDEX($AA$4:$AL$323,Ajustes!$H58,V$2),0)+IF(Ajustes!$I58&gt;0,INDEX($AA$4:$AL$323,Ajustes!$I58,V$2),0)+IF(Ajustes!$J58&gt;0,INDEX($AA$4:$AL$323,Ajustes!$J58,V$2),0)+IF(Ajustes!$K58&gt;0,INDEX($AA$4:$AL$323,Ajustes!$K58,V$2),0)+IF(Ajustes!$L58&gt;0,INDEX($AA$4:$AL$323,Ajustes!$L58,V$2),0))+V58</f>
        <v>0</v>
      </c>
      <c r="AI58" s="259">
        <f>IF(AND(NOT(_incrementaisPassadas),
      OR(
       AND(_semanaAtual&gt;Prevs!L$6,_tipo="Semanal"),
       AND(_mes&gt;AI$2,_tipo="Mensal")
      )), 0,IF(Ajustes!$G58&gt;0,INDEX($AA$4:$AL$323,Ajustes!$G58,W$2),0)+IF(Ajustes!$H58&gt;0,INDEX($AA$4:$AL$323,Ajustes!$H58,W$2),0)+IF(Ajustes!$I58&gt;0,INDEX($AA$4:$AL$323,Ajustes!$I58,W$2),0)+IF(Ajustes!$J58&gt;0,INDEX($AA$4:$AL$323,Ajustes!$J58,W$2),0)+IF(Ajustes!$K58&gt;0,INDEX($AA$4:$AL$323,Ajustes!$K58,W$2),0)+IF(Ajustes!$L58&gt;0,INDEX($AA$4:$AL$323,Ajustes!$L58,W$2),0))+W58</f>
        <v>0</v>
      </c>
      <c r="AJ58" s="259">
        <f>IF(AND(NOT(_incrementaisPassadas),
      OR(
       AND(_semanaAtual&gt;Prevs!M$6,_tipo="Semanal"),
       AND(_mes&gt;AJ$2,_tipo="Mensal")
      )), 0,IF(Ajustes!$G58&gt;0,INDEX($AA$4:$AL$323,Ajustes!$G58,X$2),0)+IF(Ajustes!$H58&gt;0,INDEX($AA$4:$AL$323,Ajustes!$H58,X$2),0)+IF(Ajustes!$I58&gt;0,INDEX($AA$4:$AL$323,Ajustes!$I58,X$2),0)+IF(Ajustes!$J58&gt;0,INDEX($AA$4:$AL$323,Ajustes!$J58,X$2),0)+IF(Ajustes!$K58&gt;0,INDEX($AA$4:$AL$323,Ajustes!$K58,X$2),0)+IF(Ajustes!$L58&gt;0,INDEX($AA$4:$AL$323,Ajustes!$L58,X$2),0))+X58</f>
        <v>0</v>
      </c>
      <c r="AK58" s="259">
        <f>IF(AND(NOT(_incrementaisPassadas),
      OR(
       AND(_semanaAtual&gt;Prevs!N$6,_tipo="Semanal"),
       AND(_mes&gt;AK$2,_tipo="Mensal")
      )), 0,IF(Ajustes!$G58&gt;0,INDEX($AA$4:$AL$323,Ajustes!$G58,Y$2),0)+IF(Ajustes!$H58&gt;0,INDEX($AA$4:$AL$323,Ajustes!$H58,Y$2),0)+IF(Ajustes!$I58&gt;0,INDEX($AA$4:$AL$323,Ajustes!$I58,Y$2),0)+IF(Ajustes!$J58&gt;0,INDEX($AA$4:$AL$323,Ajustes!$J58,Y$2),0)+IF(Ajustes!$K58&gt;0,INDEX($AA$4:$AL$323,Ajustes!$K58,Y$2),0)+IF(Ajustes!$L58&gt;0,INDEX($AA$4:$AL$323,Ajustes!$L58,Y$2),0))+Y58</f>
        <v>0</v>
      </c>
      <c r="AL58" s="259">
        <f>IF(AND(NOT(_incrementaisPassadas),
      OR(
       AND(_semanaAtual&gt;Prevs!O$6,_tipo="Semanal"),
       AND(_mes&gt;AL$2,_tipo="Mensal")
      )), 0,IF(Ajustes!$G58&gt;0,INDEX($AA$4:$AL$323,Ajustes!$G58,Z$2),0)+IF(Ajustes!$H58&gt;0,INDEX($AA$4:$AL$323,Ajustes!$H58,Z$2),0)+IF(Ajustes!$I58&gt;0,INDEX($AA$4:$AL$323,Ajustes!$I58,Z$2),0)+IF(Ajustes!$J58&gt;0,INDEX($AA$4:$AL$323,Ajustes!$J58,Z$2),0)+IF(Ajustes!$K58&gt;0,INDEX($AA$4:$AL$323,Ajustes!$K58,Z$2),0)+IF(Ajustes!$L58&gt;0,INDEX($AA$4:$AL$323,Ajustes!$L58,Z$2),0))+Z58</f>
        <v>0</v>
      </c>
      <c r="AM58" s="113">
        <f t="shared" si="63"/>
        <v>0</v>
      </c>
      <c r="AN58" s="113">
        <f t="shared" si="64"/>
        <v>0</v>
      </c>
      <c r="AO58" s="113">
        <f t="shared" si="64"/>
        <v>0</v>
      </c>
      <c r="AP58" s="113">
        <f t="shared" si="64"/>
        <v>0</v>
      </c>
      <c r="AQ58" s="113">
        <f t="shared" si="64"/>
        <v>0</v>
      </c>
      <c r="AR58" s="113">
        <f t="shared" si="64"/>
        <v>0</v>
      </c>
      <c r="AS58" s="113">
        <f t="shared" si="64"/>
        <v>0</v>
      </c>
      <c r="AT58" s="113">
        <f t="shared" si="64"/>
        <v>0</v>
      </c>
      <c r="AU58" s="113">
        <f t="shared" si="64"/>
        <v>0</v>
      </c>
      <c r="AV58" s="113">
        <f t="shared" si="64"/>
        <v>0</v>
      </c>
      <c r="AW58" s="113">
        <f t="shared" si="64"/>
        <v>0</v>
      </c>
      <c r="AX58" s="113">
        <f t="shared" si="64"/>
        <v>0</v>
      </c>
      <c r="AY58" s="259"/>
      <c r="BQ58" s="259" t="e">
        <f t="shared" si="12"/>
        <v>#N/A</v>
      </c>
      <c r="BR58" s="398">
        <f t="shared" si="65"/>
        <v>0</v>
      </c>
      <c r="BS58" s="398">
        <f t="shared" si="66"/>
        <v>0</v>
      </c>
      <c r="BT58" s="398">
        <f t="shared" si="67"/>
        <v>0</v>
      </c>
      <c r="BU58" s="398">
        <f t="shared" si="68"/>
        <v>0</v>
      </c>
      <c r="BV58" s="398">
        <f t="shared" si="69"/>
        <v>0</v>
      </c>
      <c r="BW58" s="398">
        <f t="shared" si="70"/>
        <v>0</v>
      </c>
      <c r="BX58" s="398">
        <f t="shared" si="71"/>
        <v>0</v>
      </c>
      <c r="BY58" s="398">
        <f t="shared" si="72"/>
        <v>0</v>
      </c>
      <c r="BZ58" s="398">
        <f t="shared" si="73"/>
        <v>0</v>
      </c>
      <c r="CA58" s="398">
        <f t="shared" si="74"/>
        <v>0</v>
      </c>
      <c r="CB58" s="398">
        <f t="shared" si="75"/>
        <v>0</v>
      </c>
      <c r="CC58" s="398">
        <f t="shared" si="76"/>
        <v>0</v>
      </c>
      <c r="CD58" s="259"/>
    </row>
    <row r="59" spans="1:82" x14ac:dyDescent="0.25">
      <c r="A59" s="113">
        <v>56</v>
      </c>
      <c r="B59" s="176"/>
      <c r="C59" s="259">
        <f>IFERROR(INDEX($BD$7:$BO$40,MATCH(Ajustes!$E$4:$E$323,$BC$7:$BC$40,0),$C$2:$N$2),1)</f>
        <v>1</v>
      </c>
      <c r="D59" s="259">
        <f>IFERROR(INDEX($BD$7:$BO$40,MATCH(Ajustes!$E$4:$E$323,$BC$7:$BC$40,0),$C$2:$N$2),1)</f>
        <v>1</v>
      </c>
      <c r="E59" s="259">
        <f>IFERROR(INDEX($BD$7:$BO$40,MATCH(Ajustes!$E$4:$E$323,$BC$7:$BC$40,0),$C$2:$N$2),1)</f>
        <v>1</v>
      </c>
      <c r="F59" s="259">
        <f>IFERROR(INDEX($BD$7:$BO$40,MATCH(Ajustes!$E$4:$E$323,$BC$7:$BC$40,0),$C$2:$N$2),1)</f>
        <v>1</v>
      </c>
      <c r="G59" s="259">
        <f>IFERROR(INDEX($BD$7:$BO$40,MATCH(Ajustes!$E$4:$E$323,$BC$7:$BC$40,0),$C$2:$N$2),1)</f>
        <v>1</v>
      </c>
      <c r="H59" s="259">
        <f>IFERROR(INDEX($BD$7:$BO$40,MATCH(Ajustes!$E$4:$E$323,$BC$7:$BC$40,0),$C$2:$N$2),1)</f>
        <v>1</v>
      </c>
      <c r="I59" s="259">
        <f>IFERROR(INDEX($BD$7:$BO$40,MATCH(Ajustes!$E$4:$E$323,$BC$7:$BC$40,0),$C$2:$N$2),1)</f>
        <v>1</v>
      </c>
      <c r="J59" s="259">
        <f>IFERROR(INDEX($BD$7:$BO$40,MATCH(Ajustes!$E$4:$E$323,$BC$7:$BC$40,0),$C$2:$N$2),1)</f>
        <v>1</v>
      </c>
      <c r="K59" s="259">
        <f>IFERROR(INDEX($BD$7:$BO$40,MATCH(Ajustes!$E$4:$E$323,$BC$7:$BC$40,0),$C$2:$N$2),1)</f>
        <v>1</v>
      </c>
      <c r="L59" s="259">
        <f>IFERROR(INDEX($BD$7:$BO$40,MATCH(Ajustes!$E$4:$E$323,$BC$7:$BC$40,0),$C$2:$N$2),1)</f>
        <v>1</v>
      </c>
      <c r="M59" s="259">
        <f>IFERROR(INDEX($BD$7:$BO$40,MATCH(Ajustes!$E$4:$E$323,$BC$7:$BC$40,0),$C$2:$N$2),1)</f>
        <v>1</v>
      </c>
      <c r="N59" s="259">
        <f>IFERROR(INDEX($BD$7:$BO$40,MATCH(Ajustes!$E$4:$E$323,$BC$7:$BC$40,0),$C$2:$N$2),1)</f>
        <v>1</v>
      </c>
      <c r="O59">
        <f>C59*Ajustes!AM59</f>
        <v>0</v>
      </c>
      <c r="P59">
        <f>D59*Ajustes!AN59</f>
        <v>0</v>
      </c>
      <c r="Q59">
        <f>E59*Ajustes!AO59</f>
        <v>0</v>
      </c>
      <c r="R59">
        <f>F59*Ajustes!AP59</f>
        <v>0</v>
      </c>
      <c r="S59">
        <f>G59*Ajustes!AQ59</f>
        <v>0</v>
      </c>
      <c r="T59">
        <f>H59*Ajustes!AR59</f>
        <v>0</v>
      </c>
      <c r="U59">
        <f>I59*Ajustes!AS59</f>
        <v>0</v>
      </c>
      <c r="V59">
        <f>J59*Ajustes!AT59</f>
        <v>0</v>
      </c>
      <c r="W59">
        <f>K59*Ajustes!AU59</f>
        <v>0</v>
      </c>
      <c r="X59">
        <f>L59*Ajustes!AV59</f>
        <v>0</v>
      </c>
      <c r="Y59">
        <f>M59*Ajustes!AW59</f>
        <v>0</v>
      </c>
      <c r="Z59">
        <f>N59*Ajustes!AX59</f>
        <v>0</v>
      </c>
      <c r="AA59" s="259">
        <f>IF(AND(NOT(_incrementaisPassadas),
      OR(
       AND(_semanaAtual&gt;Prevs!D$6,_tipo="Semanal"),
       AND(_mes&gt;AA$2,_tipo="Mensal")
      )), 0,IF(Ajustes!$G59&gt;0,INDEX($AA$4:$AL$323,Ajustes!$G59,O$2),0)+IF(Ajustes!$H59&gt;0,INDEX($AA$4:$AL$323,Ajustes!$H59,O$2),0)+IF(Ajustes!$I59&gt;0,INDEX($AA$4:$AL$323,Ajustes!$I59,O$2),0)+IF(Ajustes!$J59&gt;0,INDEX($AA$4:$AL$323,Ajustes!$J59,O$2),0)+IF(Ajustes!$K59&gt;0,INDEX($AA$4:$AL$323,Ajustes!$K59,O$2),0)+IF(Ajustes!$L59&gt;0,INDEX($AA$4:$AL$323,Ajustes!$L59,O$2),0))+O59</f>
        <v>0</v>
      </c>
      <c r="AB59" s="259">
        <f>IF(AND(NOT(_incrementaisPassadas),
      OR(
       AND(_semanaAtual&gt;Prevs!E$6,_tipo="Semanal"),
       AND(_mes&gt;AB$2,_tipo="Mensal")
      )), 0,IF(Ajustes!$G59&gt;0,INDEX($AA$4:$AL$323,Ajustes!$G59,P$2),0)+IF(Ajustes!$H59&gt;0,INDEX($AA$4:$AL$323,Ajustes!$H59,P$2),0)+IF(Ajustes!$I59&gt;0,INDEX($AA$4:$AL$323,Ajustes!$I59,P$2),0)+IF(Ajustes!$J59&gt;0,INDEX($AA$4:$AL$323,Ajustes!$J59,P$2),0)+IF(Ajustes!$K59&gt;0,INDEX($AA$4:$AL$323,Ajustes!$K59,P$2),0)+IF(Ajustes!$L59&gt;0,INDEX($AA$4:$AL$323,Ajustes!$L59,P$2),0))+P59</f>
        <v>0</v>
      </c>
      <c r="AC59" s="259">
        <f>IF(AND(NOT(_incrementaisPassadas),
      OR(
       AND(_semanaAtual&gt;Prevs!F$6,_tipo="Semanal"),
       AND(_mes&gt;AC$2,_tipo="Mensal")
      )), 0,IF(Ajustes!$G59&gt;0,INDEX($AA$4:$AL$323,Ajustes!$G59,Q$2),0)+IF(Ajustes!$H59&gt;0,INDEX($AA$4:$AL$323,Ajustes!$H59,Q$2),0)+IF(Ajustes!$I59&gt;0,INDEX($AA$4:$AL$323,Ajustes!$I59,Q$2),0)+IF(Ajustes!$J59&gt;0,INDEX($AA$4:$AL$323,Ajustes!$J59,Q$2),0)+IF(Ajustes!$K59&gt;0,INDEX($AA$4:$AL$323,Ajustes!$K59,Q$2),0)+IF(Ajustes!$L59&gt;0,INDEX($AA$4:$AL$323,Ajustes!$L59,Q$2),0))+Q59</f>
        <v>0</v>
      </c>
      <c r="AD59" s="259">
        <f>IF(AND(NOT(_incrementaisPassadas),
      OR(
       AND(_semanaAtual&gt;Prevs!G$6,_tipo="Semanal"),
       AND(_mes&gt;AD$2,_tipo="Mensal")
      )), 0,IF(Ajustes!$G59&gt;0,INDEX($AA$4:$AL$323,Ajustes!$G59,R$2),0)+IF(Ajustes!$H59&gt;0,INDEX($AA$4:$AL$323,Ajustes!$H59,R$2),0)+IF(Ajustes!$I59&gt;0,INDEX($AA$4:$AL$323,Ajustes!$I59,R$2),0)+IF(Ajustes!$J59&gt;0,INDEX($AA$4:$AL$323,Ajustes!$J59,R$2),0)+IF(Ajustes!$K59&gt;0,INDEX($AA$4:$AL$323,Ajustes!$K59,R$2),0)+IF(Ajustes!$L59&gt;0,INDEX($AA$4:$AL$323,Ajustes!$L59,R$2),0))+R59</f>
        <v>0</v>
      </c>
      <c r="AE59" s="259">
        <f>IF(AND(NOT(_incrementaisPassadas),
      OR(
       AND(_semanaAtual&gt;Prevs!H$6,_tipo="Semanal"),
       AND(_mes&gt;AE$2,_tipo="Mensal")
      )), 0,IF(Ajustes!$G59&gt;0,INDEX($AA$4:$AL$323,Ajustes!$G59,S$2),0)+IF(Ajustes!$H59&gt;0,INDEX($AA$4:$AL$323,Ajustes!$H59,S$2),0)+IF(Ajustes!$I59&gt;0,INDEX($AA$4:$AL$323,Ajustes!$I59,S$2),0)+IF(Ajustes!$J59&gt;0,INDEX($AA$4:$AL$323,Ajustes!$J59,S$2),0)+IF(Ajustes!$K59&gt;0,INDEX($AA$4:$AL$323,Ajustes!$K59,S$2),0)+IF(Ajustes!$L59&gt;0,INDEX($AA$4:$AL$323,Ajustes!$L59,S$2),0))+S59</f>
        <v>0</v>
      </c>
      <c r="AF59" s="259">
        <f>IF(AND(NOT(_incrementaisPassadas),
      OR(
       AND(_semanaAtual&gt;Prevs!I$6,_tipo="Semanal"),
       AND(_mes&gt;AF$2,_tipo="Mensal")
      )), 0,IF(Ajustes!$G59&gt;0,INDEX($AA$4:$AL$323,Ajustes!$G59,T$2),0)+IF(Ajustes!$H59&gt;0,INDEX($AA$4:$AL$323,Ajustes!$H59,T$2),0)+IF(Ajustes!$I59&gt;0,INDEX($AA$4:$AL$323,Ajustes!$I59,T$2),0)+IF(Ajustes!$J59&gt;0,INDEX($AA$4:$AL$323,Ajustes!$J59,T$2),0)+IF(Ajustes!$K59&gt;0,INDEX($AA$4:$AL$323,Ajustes!$K59,T$2),0)+IF(Ajustes!$L59&gt;0,INDEX($AA$4:$AL$323,Ajustes!$L59,T$2),0))+T59</f>
        <v>0</v>
      </c>
      <c r="AG59" s="259">
        <f>IF(AND(NOT(_incrementaisPassadas),
      OR(
       AND(_semanaAtual&gt;Prevs!J$6,_tipo="Semanal"),
       AND(_mes&gt;AG$2,_tipo="Mensal")
      )), 0,IF(Ajustes!$G59&gt;0,INDEX($AA$4:$AL$323,Ajustes!$G59,U$2),0)+IF(Ajustes!$H59&gt;0,INDEX($AA$4:$AL$323,Ajustes!$H59,U$2),0)+IF(Ajustes!$I59&gt;0,INDEX($AA$4:$AL$323,Ajustes!$I59,U$2),0)+IF(Ajustes!$J59&gt;0,INDEX($AA$4:$AL$323,Ajustes!$J59,U$2),0)+IF(Ajustes!$K59&gt;0,INDEX($AA$4:$AL$323,Ajustes!$K59,U$2),0)+IF(Ajustes!$L59&gt;0,INDEX($AA$4:$AL$323,Ajustes!$L59,U$2),0))+U59</f>
        <v>0</v>
      </c>
      <c r="AH59" s="259">
        <f>IF(AND(NOT(_incrementaisPassadas),
      OR(
       AND(_semanaAtual&gt;Prevs!K$6,_tipo="Semanal"),
       AND(_mes&gt;AH$2,_tipo="Mensal")
      )), 0,IF(Ajustes!$G59&gt;0,INDEX($AA$4:$AL$323,Ajustes!$G59,V$2),0)+IF(Ajustes!$H59&gt;0,INDEX($AA$4:$AL$323,Ajustes!$H59,V$2),0)+IF(Ajustes!$I59&gt;0,INDEX($AA$4:$AL$323,Ajustes!$I59,V$2),0)+IF(Ajustes!$J59&gt;0,INDEX($AA$4:$AL$323,Ajustes!$J59,V$2),0)+IF(Ajustes!$K59&gt;0,INDEX($AA$4:$AL$323,Ajustes!$K59,V$2),0)+IF(Ajustes!$L59&gt;0,INDEX($AA$4:$AL$323,Ajustes!$L59,V$2),0))+V59</f>
        <v>0</v>
      </c>
      <c r="AI59" s="259">
        <f>IF(AND(NOT(_incrementaisPassadas),
      OR(
       AND(_semanaAtual&gt;Prevs!L$6,_tipo="Semanal"),
       AND(_mes&gt;AI$2,_tipo="Mensal")
      )), 0,IF(Ajustes!$G59&gt;0,INDEX($AA$4:$AL$323,Ajustes!$G59,W$2),0)+IF(Ajustes!$H59&gt;0,INDEX($AA$4:$AL$323,Ajustes!$H59,W$2),0)+IF(Ajustes!$I59&gt;0,INDEX($AA$4:$AL$323,Ajustes!$I59,W$2),0)+IF(Ajustes!$J59&gt;0,INDEX($AA$4:$AL$323,Ajustes!$J59,W$2),0)+IF(Ajustes!$K59&gt;0,INDEX($AA$4:$AL$323,Ajustes!$K59,W$2),0)+IF(Ajustes!$L59&gt;0,INDEX($AA$4:$AL$323,Ajustes!$L59,W$2),0))+W59</f>
        <v>0</v>
      </c>
      <c r="AJ59" s="259">
        <f>IF(AND(NOT(_incrementaisPassadas),
      OR(
       AND(_semanaAtual&gt;Prevs!M$6,_tipo="Semanal"),
       AND(_mes&gt;AJ$2,_tipo="Mensal")
      )), 0,IF(Ajustes!$G59&gt;0,INDEX($AA$4:$AL$323,Ajustes!$G59,X$2),0)+IF(Ajustes!$H59&gt;0,INDEX($AA$4:$AL$323,Ajustes!$H59,X$2),0)+IF(Ajustes!$I59&gt;0,INDEX($AA$4:$AL$323,Ajustes!$I59,X$2),0)+IF(Ajustes!$J59&gt;0,INDEX($AA$4:$AL$323,Ajustes!$J59,X$2),0)+IF(Ajustes!$K59&gt;0,INDEX($AA$4:$AL$323,Ajustes!$K59,X$2),0)+IF(Ajustes!$L59&gt;0,INDEX($AA$4:$AL$323,Ajustes!$L59,X$2),0))+X59</f>
        <v>0</v>
      </c>
      <c r="AK59" s="259">
        <f>IF(AND(NOT(_incrementaisPassadas),
      OR(
       AND(_semanaAtual&gt;Prevs!N$6,_tipo="Semanal"),
       AND(_mes&gt;AK$2,_tipo="Mensal")
      )), 0,IF(Ajustes!$G59&gt;0,INDEX($AA$4:$AL$323,Ajustes!$G59,Y$2),0)+IF(Ajustes!$H59&gt;0,INDEX($AA$4:$AL$323,Ajustes!$H59,Y$2),0)+IF(Ajustes!$I59&gt;0,INDEX($AA$4:$AL$323,Ajustes!$I59,Y$2),0)+IF(Ajustes!$J59&gt;0,INDEX($AA$4:$AL$323,Ajustes!$J59,Y$2),0)+IF(Ajustes!$K59&gt;0,INDEX($AA$4:$AL$323,Ajustes!$K59,Y$2),0)+IF(Ajustes!$L59&gt;0,INDEX($AA$4:$AL$323,Ajustes!$L59,Y$2),0))+Y59</f>
        <v>0</v>
      </c>
      <c r="AL59" s="259">
        <f>IF(AND(NOT(_incrementaisPassadas),
      OR(
       AND(_semanaAtual&gt;Prevs!O$6,_tipo="Semanal"),
       AND(_mes&gt;AL$2,_tipo="Mensal")
      )), 0,IF(Ajustes!$G59&gt;0,INDEX($AA$4:$AL$323,Ajustes!$G59,Z$2),0)+IF(Ajustes!$H59&gt;0,INDEX($AA$4:$AL$323,Ajustes!$H59,Z$2),0)+IF(Ajustes!$I59&gt;0,INDEX($AA$4:$AL$323,Ajustes!$I59,Z$2),0)+IF(Ajustes!$J59&gt;0,INDEX($AA$4:$AL$323,Ajustes!$J59,Z$2),0)+IF(Ajustes!$K59&gt;0,INDEX($AA$4:$AL$323,Ajustes!$K59,Z$2),0)+IF(Ajustes!$L59&gt;0,INDEX($AA$4:$AL$323,Ajustes!$L59,Z$2),0))+Z59</f>
        <v>0</v>
      </c>
      <c r="AM59" s="113">
        <f t="shared" si="63"/>
        <v>0</v>
      </c>
      <c r="AN59" s="113">
        <f t="shared" si="64"/>
        <v>0</v>
      </c>
      <c r="AO59" s="113">
        <f t="shared" si="64"/>
        <v>0</v>
      </c>
      <c r="AP59" s="113">
        <f t="shared" si="64"/>
        <v>0</v>
      </c>
      <c r="AQ59" s="113">
        <f t="shared" si="64"/>
        <v>0</v>
      </c>
      <c r="AR59" s="113">
        <f t="shared" si="64"/>
        <v>0</v>
      </c>
      <c r="AS59" s="113">
        <f t="shared" si="64"/>
        <v>0</v>
      </c>
      <c r="AT59" s="113">
        <f t="shared" si="64"/>
        <v>0</v>
      </c>
      <c r="AU59" s="113">
        <f t="shared" si="64"/>
        <v>0</v>
      </c>
      <c r="AV59" s="113">
        <f t="shared" si="64"/>
        <v>0</v>
      </c>
      <c r="AW59" s="113">
        <f t="shared" si="64"/>
        <v>0</v>
      </c>
      <c r="AX59" s="113">
        <f t="shared" si="64"/>
        <v>0</v>
      </c>
      <c r="AY59" s="259"/>
      <c r="BQ59" s="259" t="e">
        <f t="shared" si="12"/>
        <v>#N/A</v>
      </c>
      <c r="BR59" s="398">
        <f t="shared" si="65"/>
        <v>0</v>
      </c>
      <c r="BS59" s="398">
        <f t="shared" si="66"/>
        <v>0</v>
      </c>
      <c r="BT59" s="398">
        <f t="shared" si="67"/>
        <v>0</v>
      </c>
      <c r="BU59" s="398">
        <f t="shared" si="68"/>
        <v>0</v>
      </c>
      <c r="BV59" s="398">
        <f t="shared" si="69"/>
        <v>0</v>
      </c>
      <c r="BW59" s="398">
        <f t="shared" si="70"/>
        <v>0</v>
      </c>
      <c r="BX59" s="398">
        <f t="shared" si="71"/>
        <v>0</v>
      </c>
      <c r="BY59" s="398">
        <f t="shared" si="72"/>
        <v>0</v>
      </c>
      <c r="BZ59" s="398">
        <f t="shared" si="73"/>
        <v>0</v>
      </c>
      <c r="CA59" s="398">
        <f t="shared" si="74"/>
        <v>0</v>
      </c>
      <c r="CB59" s="398">
        <f t="shared" si="75"/>
        <v>0</v>
      </c>
      <c r="CC59" s="398">
        <f t="shared" si="76"/>
        <v>0</v>
      </c>
      <c r="CD59" s="259"/>
    </row>
    <row r="60" spans="1:82" x14ac:dyDescent="0.25">
      <c r="A60" s="113">
        <v>57</v>
      </c>
      <c r="B60" s="176" t="s">
        <v>565</v>
      </c>
      <c r="C60" s="259">
        <f>IFERROR(INDEX($BD$7:$BO$40,MATCH(Ajustes!$E$4:$E$323,$BC$7:$BC$40,0),$C$2:$N$2),1)</f>
        <v>1</v>
      </c>
      <c r="D60" s="259">
        <f>IFERROR(INDEX($BD$7:$BO$40,MATCH(Ajustes!$E$4:$E$323,$BC$7:$BC$40,0),$C$2:$N$2),1)</f>
        <v>1</v>
      </c>
      <c r="E60" s="259">
        <f>IFERROR(INDEX($BD$7:$BO$40,MATCH(Ajustes!$E$4:$E$323,$BC$7:$BC$40,0),$C$2:$N$2),1)</f>
        <v>1</v>
      </c>
      <c r="F60" s="259">
        <f>IFERROR(INDEX($BD$7:$BO$40,MATCH(Ajustes!$E$4:$E$323,$BC$7:$BC$40,0),$C$2:$N$2),1)</f>
        <v>1</v>
      </c>
      <c r="G60" s="259">
        <f>IFERROR(INDEX($BD$7:$BO$40,MATCH(Ajustes!$E$4:$E$323,$BC$7:$BC$40,0),$C$2:$N$2),1)</f>
        <v>1</v>
      </c>
      <c r="H60" s="259">
        <f>IFERROR(INDEX($BD$7:$BO$40,MATCH(Ajustes!$E$4:$E$323,$BC$7:$BC$40,0),$C$2:$N$2),1)</f>
        <v>1</v>
      </c>
      <c r="I60" s="259">
        <f>IFERROR(INDEX($BD$7:$BO$40,MATCH(Ajustes!$E$4:$E$323,$BC$7:$BC$40,0),$C$2:$N$2),1)</f>
        <v>1</v>
      </c>
      <c r="J60" s="259">
        <f>IFERROR(INDEX($BD$7:$BO$40,MATCH(Ajustes!$E$4:$E$323,$BC$7:$BC$40,0),$C$2:$N$2),1)</f>
        <v>1</v>
      </c>
      <c r="K60" s="259">
        <f>IFERROR(INDEX($BD$7:$BO$40,MATCH(Ajustes!$E$4:$E$323,$BC$7:$BC$40,0),$C$2:$N$2),1)</f>
        <v>1</v>
      </c>
      <c r="L60" s="259">
        <f>IFERROR(INDEX($BD$7:$BO$40,MATCH(Ajustes!$E$4:$E$323,$BC$7:$BC$40,0),$C$2:$N$2),1)</f>
        <v>1</v>
      </c>
      <c r="M60" s="259">
        <f>IFERROR(INDEX($BD$7:$BO$40,MATCH(Ajustes!$E$4:$E$323,$BC$7:$BC$40,0),$C$2:$N$2),1)</f>
        <v>1</v>
      </c>
      <c r="N60" s="259">
        <f>IFERROR(INDEX($BD$7:$BO$40,MATCH(Ajustes!$E$4:$E$323,$BC$7:$BC$40,0),$C$2:$N$2),1)</f>
        <v>1</v>
      </c>
      <c r="O60">
        <f>C60*Ajustes!AM60</f>
        <v>307</v>
      </c>
      <c r="P60">
        <f>D60*Ajustes!AN60</f>
        <v>313</v>
      </c>
      <c r="Q60">
        <f>E60*Ajustes!AO60</f>
        <v>259</v>
      </c>
      <c r="R60">
        <f>F60*Ajustes!AP60</f>
        <v>193</v>
      </c>
      <c r="S60">
        <f>G60*Ajustes!AQ60</f>
        <v>237</v>
      </c>
      <c r="T60">
        <f>H60*Ajustes!AR60</f>
        <v>288</v>
      </c>
      <c r="U60">
        <f>I60*Ajustes!AS60</f>
        <v>293</v>
      </c>
      <c r="V60">
        <f>J60*Ajustes!AT60</f>
        <v>232</v>
      </c>
      <c r="W60">
        <f>K60*Ajustes!AU60</f>
        <v>264</v>
      </c>
      <c r="X60">
        <f>L60*Ajustes!AV60</f>
        <v>342</v>
      </c>
      <c r="Y60">
        <f>M60*Ajustes!AW60</f>
        <v>282</v>
      </c>
      <c r="Z60">
        <f>N60*Ajustes!AX60</f>
        <v>258</v>
      </c>
      <c r="AA60" s="259">
        <f>IF(AND(NOT(_incrementaisPassadas),
      OR(
       AND(_semanaAtual&gt;Prevs!D$6,_tipo="Semanal"),
       AND(_mes&gt;AA$2,_tipo="Mensal")
      )), 0,IF(Ajustes!$G60&gt;0,INDEX($AA$4:$AL$323,Ajustes!$G60,O$2),0)+IF(Ajustes!$H60&gt;0,INDEX($AA$4:$AL$323,Ajustes!$H60,O$2),0)+IF(Ajustes!$I60&gt;0,INDEX($AA$4:$AL$323,Ajustes!$I60,O$2),0)+IF(Ajustes!$J60&gt;0,INDEX($AA$4:$AL$323,Ajustes!$J60,O$2),0)+IF(Ajustes!$K60&gt;0,INDEX($AA$4:$AL$323,Ajustes!$K60,O$2),0)+IF(Ajustes!$L60&gt;0,INDEX($AA$4:$AL$323,Ajustes!$L60,O$2),0))+O60</f>
        <v>307</v>
      </c>
      <c r="AB60" s="259">
        <f>IF(AND(NOT(_incrementaisPassadas),
      OR(
       AND(_semanaAtual&gt;Prevs!E$6,_tipo="Semanal"),
       AND(_mes&gt;AB$2,_tipo="Mensal")
      )), 0,IF(Ajustes!$G60&gt;0,INDEX($AA$4:$AL$323,Ajustes!$G60,P$2),0)+IF(Ajustes!$H60&gt;0,INDEX($AA$4:$AL$323,Ajustes!$H60,P$2),0)+IF(Ajustes!$I60&gt;0,INDEX($AA$4:$AL$323,Ajustes!$I60,P$2),0)+IF(Ajustes!$J60&gt;0,INDEX($AA$4:$AL$323,Ajustes!$J60,P$2),0)+IF(Ajustes!$K60&gt;0,INDEX($AA$4:$AL$323,Ajustes!$K60,P$2),0)+IF(Ajustes!$L60&gt;0,INDEX($AA$4:$AL$323,Ajustes!$L60,P$2),0))+P60</f>
        <v>313</v>
      </c>
      <c r="AC60" s="259">
        <f>IF(AND(NOT(_incrementaisPassadas),
      OR(
       AND(_semanaAtual&gt;Prevs!F$6,_tipo="Semanal"),
       AND(_mes&gt;AC$2,_tipo="Mensal")
      )), 0,IF(Ajustes!$G60&gt;0,INDEX($AA$4:$AL$323,Ajustes!$G60,Q$2),0)+IF(Ajustes!$H60&gt;0,INDEX($AA$4:$AL$323,Ajustes!$H60,Q$2),0)+IF(Ajustes!$I60&gt;0,INDEX($AA$4:$AL$323,Ajustes!$I60,Q$2),0)+IF(Ajustes!$J60&gt;0,INDEX($AA$4:$AL$323,Ajustes!$J60,Q$2),0)+IF(Ajustes!$K60&gt;0,INDEX($AA$4:$AL$323,Ajustes!$K60,Q$2),0)+IF(Ajustes!$L60&gt;0,INDEX($AA$4:$AL$323,Ajustes!$L60,Q$2),0))+Q60</f>
        <v>259</v>
      </c>
      <c r="AD60" s="259">
        <f>IF(AND(NOT(_incrementaisPassadas),
      OR(
       AND(_semanaAtual&gt;Prevs!G$6,_tipo="Semanal"),
       AND(_mes&gt;AD$2,_tipo="Mensal")
      )), 0,IF(Ajustes!$G60&gt;0,INDEX($AA$4:$AL$323,Ajustes!$G60,R$2),0)+IF(Ajustes!$H60&gt;0,INDEX($AA$4:$AL$323,Ajustes!$H60,R$2),0)+IF(Ajustes!$I60&gt;0,INDEX($AA$4:$AL$323,Ajustes!$I60,R$2),0)+IF(Ajustes!$J60&gt;0,INDEX($AA$4:$AL$323,Ajustes!$J60,R$2),0)+IF(Ajustes!$K60&gt;0,INDEX($AA$4:$AL$323,Ajustes!$K60,R$2),0)+IF(Ajustes!$L60&gt;0,INDEX($AA$4:$AL$323,Ajustes!$L60,R$2),0))+R60</f>
        <v>193</v>
      </c>
      <c r="AE60" s="259">
        <f>IF(AND(NOT(_incrementaisPassadas),
      OR(
       AND(_semanaAtual&gt;Prevs!H$6,_tipo="Semanal"),
       AND(_mes&gt;AE$2,_tipo="Mensal")
      )), 0,IF(Ajustes!$G60&gt;0,INDEX($AA$4:$AL$323,Ajustes!$G60,S$2),0)+IF(Ajustes!$H60&gt;0,INDEX($AA$4:$AL$323,Ajustes!$H60,S$2),0)+IF(Ajustes!$I60&gt;0,INDEX($AA$4:$AL$323,Ajustes!$I60,S$2),0)+IF(Ajustes!$J60&gt;0,INDEX($AA$4:$AL$323,Ajustes!$J60,S$2),0)+IF(Ajustes!$K60&gt;0,INDEX($AA$4:$AL$323,Ajustes!$K60,S$2),0)+IF(Ajustes!$L60&gt;0,INDEX($AA$4:$AL$323,Ajustes!$L60,S$2),0))+S60</f>
        <v>237</v>
      </c>
      <c r="AF60" s="259">
        <f>IF(AND(NOT(_incrementaisPassadas),
      OR(
       AND(_semanaAtual&gt;Prevs!I$6,_tipo="Semanal"),
       AND(_mes&gt;AF$2,_tipo="Mensal")
      )), 0,IF(Ajustes!$G60&gt;0,INDEX($AA$4:$AL$323,Ajustes!$G60,T$2),0)+IF(Ajustes!$H60&gt;0,INDEX($AA$4:$AL$323,Ajustes!$H60,T$2),0)+IF(Ajustes!$I60&gt;0,INDEX($AA$4:$AL$323,Ajustes!$I60,T$2),0)+IF(Ajustes!$J60&gt;0,INDEX($AA$4:$AL$323,Ajustes!$J60,T$2),0)+IF(Ajustes!$K60&gt;0,INDEX($AA$4:$AL$323,Ajustes!$K60,T$2),0)+IF(Ajustes!$L60&gt;0,INDEX($AA$4:$AL$323,Ajustes!$L60,T$2),0))+T60</f>
        <v>288</v>
      </c>
      <c r="AG60" s="259">
        <f>IF(AND(NOT(_incrementaisPassadas),
      OR(
       AND(_semanaAtual&gt;Prevs!J$6,_tipo="Semanal"),
       AND(_mes&gt;AG$2,_tipo="Mensal")
      )), 0,IF(Ajustes!$G60&gt;0,INDEX($AA$4:$AL$323,Ajustes!$G60,U$2),0)+IF(Ajustes!$H60&gt;0,INDEX($AA$4:$AL$323,Ajustes!$H60,U$2),0)+IF(Ajustes!$I60&gt;0,INDEX($AA$4:$AL$323,Ajustes!$I60,U$2),0)+IF(Ajustes!$J60&gt;0,INDEX($AA$4:$AL$323,Ajustes!$J60,U$2),0)+IF(Ajustes!$K60&gt;0,INDEX($AA$4:$AL$323,Ajustes!$K60,U$2),0)+IF(Ajustes!$L60&gt;0,INDEX($AA$4:$AL$323,Ajustes!$L60,U$2),0))+U60</f>
        <v>293</v>
      </c>
      <c r="AH60" s="259">
        <f>IF(AND(NOT(_incrementaisPassadas),
      OR(
       AND(_semanaAtual&gt;Prevs!K$6,_tipo="Semanal"),
       AND(_mes&gt;AH$2,_tipo="Mensal")
      )), 0,IF(Ajustes!$G60&gt;0,INDEX($AA$4:$AL$323,Ajustes!$G60,V$2),0)+IF(Ajustes!$H60&gt;0,INDEX($AA$4:$AL$323,Ajustes!$H60,V$2),0)+IF(Ajustes!$I60&gt;0,INDEX($AA$4:$AL$323,Ajustes!$I60,V$2),0)+IF(Ajustes!$J60&gt;0,INDEX($AA$4:$AL$323,Ajustes!$J60,V$2),0)+IF(Ajustes!$K60&gt;0,INDEX($AA$4:$AL$323,Ajustes!$K60,V$2),0)+IF(Ajustes!$L60&gt;0,INDEX($AA$4:$AL$323,Ajustes!$L60,V$2),0))+V60</f>
        <v>232</v>
      </c>
      <c r="AI60" s="259">
        <f>IF(AND(NOT(_incrementaisPassadas),
      OR(
       AND(_semanaAtual&gt;Prevs!L$6,_tipo="Semanal"),
       AND(_mes&gt;AI$2,_tipo="Mensal")
      )), 0,IF(Ajustes!$G60&gt;0,INDEX($AA$4:$AL$323,Ajustes!$G60,W$2),0)+IF(Ajustes!$H60&gt;0,INDEX($AA$4:$AL$323,Ajustes!$H60,W$2),0)+IF(Ajustes!$I60&gt;0,INDEX($AA$4:$AL$323,Ajustes!$I60,W$2),0)+IF(Ajustes!$J60&gt;0,INDEX($AA$4:$AL$323,Ajustes!$J60,W$2),0)+IF(Ajustes!$K60&gt;0,INDEX($AA$4:$AL$323,Ajustes!$K60,W$2),0)+IF(Ajustes!$L60&gt;0,INDEX($AA$4:$AL$323,Ajustes!$L60,W$2),0))+W60</f>
        <v>264</v>
      </c>
      <c r="AJ60" s="259">
        <f>IF(AND(NOT(_incrementaisPassadas),
      OR(
       AND(_semanaAtual&gt;Prevs!M$6,_tipo="Semanal"),
       AND(_mes&gt;AJ$2,_tipo="Mensal")
      )), 0,IF(Ajustes!$G60&gt;0,INDEX($AA$4:$AL$323,Ajustes!$G60,X$2),0)+IF(Ajustes!$H60&gt;0,INDEX($AA$4:$AL$323,Ajustes!$H60,X$2),0)+IF(Ajustes!$I60&gt;0,INDEX($AA$4:$AL$323,Ajustes!$I60,X$2),0)+IF(Ajustes!$J60&gt;0,INDEX($AA$4:$AL$323,Ajustes!$J60,X$2),0)+IF(Ajustes!$K60&gt;0,INDEX($AA$4:$AL$323,Ajustes!$K60,X$2),0)+IF(Ajustes!$L60&gt;0,INDEX($AA$4:$AL$323,Ajustes!$L60,X$2),0))+X60</f>
        <v>342</v>
      </c>
      <c r="AK60" s="259">
        <f>IF(AND(NOT(_incrementaisPassadas),
      OR(
       AND(_semanaAtual&gt;Prevs!N$6,_tipo="Semanal"),
       AND(_mes&gt;AK$2,_tipo="Mensal")
      )), 0,IF(Ajustes!$G60&gt;0,INDEX($AA$4:$AL$323,Ajustes!$G60,Y$2),0)+IF(Ajustes!$H60&gt;0,INDEX($AA$4:$AL$323,Ajustes!$H60,Y$2),0)+IF(Ajustes!$I60&gt;0,INDEX($AA$4:$AL$323,Ajustes!$I60,Y$2),0)+IF(Ajustes!$J60&gt;0,INDEX($AA$4:$AL$323,Ajustes!$J60,Y$2),0)+IF(Ajustes!$K60&gt;0,INDEX($AA$4:$AL$323,Ajustes!$K60,Y$2),0)+IF(Ajustes!$L60&gt;0,INDEX($AA$4:$AL$323,Ajustes!$L60,Y$2),0))+Y60</f>
        <v>282</v>
      </c>
      <c r="AL60" s="259">
        <f>IF(AND(NOT(_incrementaisPassadas),
      OR(
       AND(_semanaAtual&gt;Prevs!O$6,_tipo="Semanal"),
       AND(_mes&gt;AL$2,_tipo="Mensal")
      )), 0,IF(Ajustes!$G60&gt;0,INDEX($AA$4:$AL$323,Ajustes!$G60,Z$2),0)+IF(Ajustes!$H60&gt;0,INDEX($AA$4:$AL$323,Ajustes!$H60,Z$2),0)+IF(Ajustes!$I60&gt;0,INDEX($AA$4:$AL$323,Ajustes!$I60,Z$2),0)+IF(Ajustes!$J60&gt;0,INDEX($AA$4:$AL$323,Ajustes!$J60,Z$2),0)+IF(Ajustes!$K60&gt;0,INDEX($AA$4:$AL$323,Ajustes!$K60,Z$2),0)+IF(Ajustes!$L60&gt;0,INDEX($AA$4:$AL$323,Ajustes!$L60,Z$2),0))+Z60</f>
        <v>258</v>
      </c>
      <c r="AM60" s="113">
        <f t="shared" si="63"/>
        <v>307</v>
      </c>
      <c r="AN60" s="113">
        <f t="shared" si="64"/>
        <v>313</v>
      </c>
      <c r="AO60" s="113">
        <f t="shared" si="64"/>
        <v>259</v>
      </c>
      <c r="AP60" s="113">
        <f t="shared" si="64"/>
        <v>193</v>
      </c>
      <c r="AQ60" s="113">
        <f t="shared" si="64"/>
        <v>237</v>
      </c>
      <c r="AR60" s="113">
        <f t="shared" si="64"/>
        <v>288</v>
      </c>
      <c r="AS60" s="113">
        <f t="shared" si="64"/>
        <v>293</v>
      </c>
      <c r="AT60" s="113">
        <f t="shared" si="64"/>
        <v>232</v>
      </c>
      <c r="AU60" s="113">
        <f t="shared" si="64"/>
        <v>264</v>
      </c>
      <c r="AV60" s="113">
        <f t="shared" si="64"/>
        <v>342</v>
      </c>
      <c r="AW60" s="113">
        <f t="shared" si="64"/>
        <v>282</v>
      </c>
      <c r="AX60" s="113">
        <f t="shared" si="64"/>
        <v>258</v>
      </c>
      <c r="AY60" s="259"/>
      <c r="BQ60" s="259" t="e">
        <f t="shared" si="12"/>
        <v>#N/A</v>
      </c>
      <c r="BR60" s="398">
        <f t="shared" si="65"/>
        <v>307</v>
      </c>
      <c r="BS60" s="398">
        <f t="shared" si="66"/>
        <v>313</v>
      </c>
      <c r="BT60" s="398">
        <f t="shared" si="67"/>
        <v>259</v>
      </c>
      <c r="BU60" s="398">
        <f t="shared" si="68"/>
        <v>193</v>
      </c>
      <c r="BV60" s="398">
        <f t="shared" si="69"/>
        <v>237</v>
      </c>
      <c r="BW60" s="398">
        <f t="shared" si="70"/>
        <v>288</v>
      </c>
      <c r="BX60" s="398">
        <f t="shared" si="71"/>
        <v>293</v>
      </c>
      <c r="BY60" s="398">
        <f t="shared" si="72"/>
        <v>232</v>
      </c>
      <c r="BZ60" s="398">
        <f t="shared" si="73"/>
        <v>264</v>
      </c>
      <c r="CA60" s="398">
        <f t="shared" si="74"/>
        <v>342</v>
      </c>
      <c r="CB60" s="398">
        <f t="shared" si="75"/>
        <v>282</v>
      </c>
      <c r="CC60" s="398">
        <f t="shared" si="76"/>
        <v>258</v>
      </c>
      <c r="CD60" s="259"/>
    </row>
    <row r="61" spans="1:82" x14ac:dyDescent="0.25">
      <c r="A61" s="113">
        <v>58</v>
      </c>
      <c r="B61" s="176" t="s">
        <v>566</v>
      </c>
      <c r="C61" s="259">
        <f>IFERROR(INDEX($BD$7:$BO$40,MATCH(Ajustes!$E$4:$E$323,$BC$7:$BC$40,0),$C$2:$N$2),1)</f>
        <v>1</v>
      </c>
      <c r="D61" s="259">
        <f>IFERROR(INDEX($BD$7:$BO$40,MATCH(Ajustes!$E$4:$E$323,$BC$7:$BC$40,0),$C$2:$N$2),1)</f>
        <v>1</v>
      </c>
      <c r="E61" s="259">
        <f>IFERROR(INDEX($BD$7:$BO$40,MATCH(Ajustes!$E$4:$E$323,$BC$7:$BC$40,0),$C$2:$N$2),1)</f>
        <v>1</v>
      </c>
      <c r="F61" s="259">
        <f>IFERROR(INDEX($BD$7:$BO$40,MATCH(Ajustes!$E$4:$E$323,$BC$7:$BC$40,0),$C$2:$N$2),1)</f>
        <v>1</v>
      </c>
      <c r="G61" s="259">
        <f>IFERROR(INDEX($BD$7:$BO$40,MATCH(Ajustes!$E$4:$E$323,$BC$7:$BC$40,0),$C$2:$N$2),1)</f>
        <v>1</v>
      </c>
      <c r="H61" s="259">
        <f>IFERROR(INDEX($BD$7:$BO$40,MATCH(Ajustes!$E$4:$E$323,$BC$7:$BC$40,0),$C$2:$N$2),1)</f>
        <v>1</v>
      </c>
      <c r="I61" s="259">
        <f>IFERROR(INDEX($BD$7:$BO$40,MATCH(Ajustes!$E$4:$E$323,$BC$7:$BC$40,0),$C$2:$N$2),1)</f>
        <v>1</v>
      </c>
      <c r="J61" s="259">
        <f>IFERROR(INDEX($BD$7:$BO$40,MATCH(Ajustes!$E$4:$E$323,$BC$7:$BC$40,0),$C$2:$N$2),1)</f>
        <v>1</v>
      </c>
      <c r="K61" s="259">
        <f>IFERROR(INDEX($BD$7:$BO$40,MATCH(Ajustes!$E$4:$E$323,$BC$7:$BC$40,0),$C$2:$N$2),1)</f>
        <v>1</v>
      </c>
      <c r="L61" s="259">
        <f>IFERROR(INDEX($BD$7:$BO$40,MATCH(Ajustes!$E$4:$E$323,$BC$7:$BC$40,0),$C$2:$N$2),1)</f>
        <v>1</v>
      </c>
      <c r="M61" s="259">
        <f>IFERROR(INDEX($BD$7:$BO$40,MATCH(Ajustes!$E$4:$E$323,$BC$7:$BC$40,0),$C$2:$N$2),1)</f>
        <v>1</v>
      </c>
      <c r="N61" s="259">
        <f>IFERROR(INDEX($BD$7:$BO$40,MATCH(Ajustes!$E$4:$E$323,$BC$7:$BC$40,0),$C$2:$N$2),1)</f>
        <v>1</v>
      </c>
      <c r="O61">
        <f>C61*Ajustes!AM61</f>
        <v>377</v>
      </c>
      <c r="P61">
        <f>D61*Ajustes!AN61</f>
        <v>382</v>
      </c>
      <c r="Q61">
        <f>E61*Ajustes!AO61</f>
        <v>312</v>
      </c>
      <c r="R61">
        <f>F61*Ajustes!AP61</f>
        <v>236</v>
      </c>
      <c r="S61">
        <f>G61*Ajustes!AQ61</f>
        <v>280</v>
      </c>
      <c r="T61">
        <f>H61*Ajustes!AR61</f>
        <v>330</v>
      </c>
      <c r="U61">
        <f>I61*Ajustes!AS61</f>
        <v>330</v>
      </c>
      <c r="V61">
        <f>J61*Ajustes!AT61</f>
        <v>264</v>
      </c>
      <c r="W61">
        <f>K61*Ajustes!AU61</f>
        <v>306</v>
      </c>
      <c r="X61">
        <f>L61*Ajustes!AV61</f>
        <v>397</v>
      </c>
      <c r="Y61">
        <f>M61*Ajustes!AW61</f>
        <v>333</v>
      </c>
      <c r="Z61">
        <f>N61*Ajustes!AX61</f>
        <v>311</v>
      </c>
      <c r="AA61" s="259">
        <f>IF(AND(NOT(_incrementaisPassadas),
      OR(
       AND(_semanaAtual&gt;Prevs!D$6,_tipo="Semanal"),
       AND(_mes&gt;AA$2,_tipo="Mensal")
      )), 0,IF(Ajustes!$G61&gt;0,INDEX($AA$4:$AL$323,Ajustes!$G61,O$2),0)+IF(Ajustes!$H61&gt;0,INDEX($AA$4:$AL$323,Ajustes!$H61,O$2),0)+IF(Ajustes!$I61&gt;0,INDEX($AA$4:$AL$323,Ajustes!$I61,O$2),0)+IF(Ajustes!$J61&gt;0,INDEX($AA$4:$AL$323,Ajustes!$J61,O$2),0)+IF(Ajustes!$K61&gt;0,INDEX($AA$4:$AL$323,Ajustes!$K61,O$2),0)+IF(Ajustes!$L61&gt;0,INDEX($AA$4:$AL$323,Ajustes!$L61,O$2),0))+O61</f>
        <v>377</v>
      </c>
      <c r="AB61" s="259">
        <f>IF(AND(NOT(_incrementaisPassadas),
      OR(
       AND(_semanaAtual&gt;Prevs!E$6,_tipo="Semanal"),
       AND(_mes&gt;AB$2,_tipo="Mensal")
      )), 0,IF(Ajustes!$G61&gt;0,INDEX($AA$4:$AL$323,Ajustes!$G61,P$2),0)+IF(Ajustes!$H61&gt;0,INDEX($AA$4:$AL$323,Ajustes!$H61,P$2),0)+IF(Ajustes!$I61&gt;0,INDEX($AA$4:$AL$323,Ajustes!$I61,P$2),0)+IF(Ajustes!$J61&gt;0,INDEX($AA$4:$AL$323,Ajustes!$J61,P$2),0)+IF(Ajustes!$K61&gt;0,INDEX($AA$4:$AL$323,Ajustes!$K61,P$2),0)+IF(Ajustes!$L61&gt;0,INDEX($AA$4:$AL$323,Ajustes!$L61,P$2),0))+P61</f>
        <v>382</v>
      </c>
      <c r="AC61" s="259">
        <f>IF(AND(NOT(_incrementaisPassadas),
      OR(
       AND(_semanaAtual&gt;Prevs!F$6,_tipo="Semanal"),
       AND(_mes&gt;AC$2,_tipo="Mensal")
      )), 0,IF(Ajustes!$G61&gt;0,INDEX($AA$4:$AL$323,Ajustes!$G61,Q$2),0)+IF(Ajustes!$H61&gt;0,INDEX($AA$4:$AL$323,Ajustes!$H61,Q$2),0)+IF(Ajustes!$I61&gt;0,INDEX($AA$4:$AL$323,Ajustes!$I61,Q$2),0)+IF(Ajustes!$J61&gt;0,INDEX($AA$4:$AL$323,Ajustes!$J61,Q$2),0)+IF(Ajustes!$K61&gt;0,INDEX($AA$4:$AL$323,Ajustes!$K61,Q$2),0)+IF(Ajustes!$L61&gt;0,INDEX($AA$4:$AL$323,Ajustes!$L61,Q$2),0))+Q61</f>
        <v>312</v>
      </c>
      <c r="AD61" s="259">
        <f>IF(AND(NOT(_incrementaisPassadas),
      OR(
       AND(_semanaAtual&gt;Prevs!G$6,_tipo="Semanal"),
       AND(_mes&gt;AD$2,_tipo="Mensal")
      )), 0,IF(Ajustes!$G61&gt;0,INDEX($AA$4:$AL$323,Ajustes!$G61,R$2),0)+IF(Ajustes!$H61&gt;0,INDEX($AA$4:$AL$323,Ajustes!$H61,R$2),0)+IF(Ajustes!$I61&gt;0,INDEX($AA$4:$AL$323,Ajustes!$I61,R$2),0)+IF(Ajustes!$J61&gt;0,INDEX($AA$4:$AL$323,Ajustes!$J61,R$2),0)+IF(Ajustes!$K61&gt;0,INDEX($AA$4:$AL$323,Ajustes!$K61,R$2),0)+IF(Ajustes!$L61&gt;0,INDEX($AA$4:$AL$323,Ajustes!$L61,R$2),0))+R61</f>
        <v>236</v>
      </c>
      <c r="AE61" s="259">
        <f>IF(AND(NOT(_incrementaisPassadas),
      OR(
       AND(_semanaAtual&gt;Prevs!H$6,_tipo="Semanal"),
       AND(_mes&gt;AE$2,_tipo="Mensal")
      )), 0,IF(Ajustes!$G61&gt;0,INDEX($AA$4:$AL$323,Ajustes!$G61,S$2),0)+IF(Ajustes!$H61&gt;0,INDEX($AA$4:$AL$323,Ajustes!$H61,S$2),0)+IF(Ajustes!$I61&gt;0,INDEX($AA$4:$AL$323,Ajustes!$I61,S$2),0)+IF(Ajustes!$J61&gt;0,INDEX($AA$4:$AL$323,Ajustes!$J61,S$2),0)+IF(Ajustes!$K61&gt;0,INDEX($AA$4:$AL$323,Ajustes!$K61,S$2),0)+IF(Ajustes!$L61&gt;0,INDEX($AA$4:$AL$323,Ajustes!$L61,S$2),0))+S61</f>
        <v>280</v>
      </c>
      <c r="AF61" s="259">
        <f>IF(AND(NOT(_incrementaisPassadas),
      OR(
       AND(_semanaAtual&gt;Prevs!I$6,_tipo="Semanal"),
       AND(_mes&gt;AF$2,_tipo="Mensal")
      )), 0,IF(Ajustes!$G61&gt;0,INDEX($AA$4:$AL$323,Ajustes!$G61,T$2),0)+IF(Ajustes!$H61&gt;0,INDEX($AA$4:$AL$323,Ajustes!$H61,T$2),0)+IF(Ajustes!$I61&gt;0,INDEX($AA$4:$AL$323,Ajustes!$I61,T$2),0)+IF(Ajustes!$J61&gt;0,INDEX($AA$4:$AL$323,Ajustes!$J61,T$2),0)+IF(Ajustes!$K61&gt;0,INDEX($AA$4:$AL$323,Ajustes!$K61,T$2),0)+IF(Ajustes!$L61&gt;0,INDEX($AA$4:$AL$323,Ajustes!$L61,T$2),0))+T61</f>
        <v>330</v>
      </c>
      <c r="AG61" s="259">
        <f>IF(AND(NOT(_incrementaisPassadas),
      OR(
       AND(_semanaAtual&gt;Prevs!J$6,_tipo="Semanal"),
       AND(_mes&gt;AG$2,_tipo="Mensal")
      )), 0,IF(Ajustes!$G61&gt;0,INDEX($AA$4:$AL$323,Ajustes!$G61,U$2),0)+IF(Ajustes!$H61&gt;0,INDEX($AA$4:$AL$323,Ajustes!$H61,U$2),0)+IF(Ajustes!$I61&gt;0,INDEX($AA$4:$AL$323,Ajustes!$I61,U$2),0)+IF(Ajustes!$J61&gt;0,INDEX($AA$4:$AL$323,Ajustes!$J61,U$2),0)+IF(Ajustes!$K61&gt;0,INDEX($AA$4:$AL$323,Ajustes!$K61,U$2),0)+IF(Ajustes!$L61&gt;0,INDEX($AA$4:$AL$323,Ajustes!$L61,U$2),0))+U61</f>
        <v>330</v>
      </c>
      <c r="AH61" s="259">
        <f>IF(AND(NOT(_incrementaisPassadas),
      OR(
       AND(_semanaAtual&gt;Prevs!K$6,_tipo="Semanal"),
       AND(_mes&gt;AH$2,_tipo="Mensal")
      )), 0,IF(Ajustes!$G61&gt;0,INDEX($AA$4:$AL$323,Ajustes!$G61,V$2),0)+IF(Ajustes!$H61&gt;0,INDEX($AA$4:$AL$323,Ajustes!$H61,V$2),0)+IF(Ajustes!$I61&gt;0,INDEX($AA$4:$AL$323,Ajustes!$I61,V$2),0)+IF(Ajustes!$J61&gt;0,INDEX($AA$4:$AL$323,Ajustes!$J61,V$2),0)+IF(Ajustes!$K61&gt;0,INDEX($AA$4:$AL$323,Ajustes!$K61,V$2),0)+IF(Ajustes!$L61&gt;0,INDEX($AA$4:$AL$323,Ajustes!$L61,V$2),0))+V61</f>
        <v>264</v>
      </c>
      <c r="AI61" s="259">
        <f>IF(AND(NOT(_incrementaisPassadas),
      OR(
       AND(_semanaAtual&gt;Prevs!L$6,_tipo="Semanal"),
       AND(_mes&gt;AI$2,_tipo="Mensal")
      )), 0,IF(Ajustes!$G61&gt;0,INDEX($AA$4:$AL$323,Ajustes!$G61,W$2),0)+IF(Ajustes!$H61&gt;0,INDEX($AA$4:$AL$323,Ajustes!$H61,W$2),0)+IF(Ajustes!$I61&gt;0,INDEX($AA$4:$AL$323,Ajustes!$I61,W$2),0)+IF(Ajustes!$J61&gt;0,INDEX($AA$4:$AL$323,Ajustes!$J61,W$2),0)+IF(Ajustes!$K61&gt;0,INDEX($AA$4:$AL$323,Ajustes!$K61,W$2),0)+IF(Ajustes!$L61&gt;0,INDEX($AA$4:$AL$323,Ajustes!$L61,W$2),0))+W61</f>
        <v>306</v>
      </c>
      <c r="AJ61" s="259">
        <f>IF(AND(NOT(_incrementaisPassadas),
      OR(
       AND(_semanaAtual&gt;Prevs!M$6,_tipo="Semanal"),
       AND(_mes&gt;AJ$2,_tipo="Mensal")
      )), 0,IF(Ajustes!$G61&gt;0,INDEX($AA$4:$AL$323,Ajustes!$G61,X$2),0)+IF(Ajustes!$H61&gt;0,INDEX($AA$4:$AL$323,Ajustes!$H61,X$2),0)+IF(Ajustes!$I61&gt;0,INDEX($AA$4:$AL$323,Ajustes!$I61,X$2),0)+IF(Ajustes!$J61&gt;0,INDEX($AA$4:$AL$323,Ajustes!$J61,X$2),0)+IF(Ajustes!$K61&gt;0,INDEX($AA$4:$AL$323,Ajustes!$K61,X$2),0)+IF(Ajustes!$L61&gt;0,INDEX($AA$4:$AL$323,Ajustes!$L61,X$2),0))+X61</f>
        <v>397</v>
      </c>
      <c r="AK61" s="259">
        <f>IF(AND(NOT(_incrementaisPassadas),
      OR(
       AND(_semanaAtual&gt;Prevs!N$6,_tipo="Semanal"),
       AND(_mes&gt;AK$2,_tipo="Mensal")
      )), 0,IF(Ajustes!$G61&gt;0,INDEX($AA$4:$AL$323,Ajustes!$G61,Y$2),0)+IF(Ajustes!$H61&gt;0,INDEX($AA$4:$AL$323,Ajustes!$H61,Y$2),0)+IF(Ajustes!$I61&gt;0,INDEX($AA$4:$AL$323,Ajustes!$I61,Y$2),0)+IF(Ajustes!$J61&gt;0,INDEX($AA$4:$AL$323,Ajustes!$J61,Y$2),0)+IF(Ajustes!$K61&gt;0,INDEX($AA$4:$AL$323,Ajustes!$K61,Y$2),0)+IF(Ajustes!$L61&gt;0,INDEX($AA$4:$AL$323,Ajustes!$L61,Y$2),0))+Y61</f>
        <v>333</v>
      </c>
      <c r="AL61" s="259">
        <f>IF(AND(NOT(_incrementaisPassadas),
      OR(
       AND(_semanaAtual&gt;Prevs!O$6,_tipo="Semanal"),
       AND(_mes&gt;AL$2,_tipo="Mensal")
      )), 0,IF(Ajustes!$G61&gt;0,INDEX($AA$4:$AL$323,Ajustes!$G61,Z$2),0)+IF(Ajustes!$H61&gt;0,INDEX($AA$4:$AL$323,Ajustes!$H61,Z$2),0)+IF(Ajustes!$I61&gt;0,INDEX($AA$4:$AL$323,Ajustes!$I61,Z$2),0)+IF(Ajustes!$J61&gt;0,INDEX($AA$4:$AL$323,Ajustes!$J61,Z$2),0)+IF(Ajustes!$K61&gt;0,INDEX($AA$4:$AL$323,Ajustes!$K61,Z$2),0)+IF(Ajustes!$L61&gt;0,INDEX($AA$4:$AL$323,Ajustes!$L61,Z$2),0))+Z61</f>
        <v>311</v>
      </c>
      <c r="AM61" s="113">
        <f t="shared" si="63"/>
        <v>377</v>
      </c>
      <c r="AN61" s="113">
        <f t="shared" si="64"/>
        <v>382</v>
      </c>
      <c r="AO61" s="113">
        <f t="shared" si="64"/>
        <v>312</v>
      </c>
      <c r="AP61" s="113">
        <f t="shared" si="64"/>
        <v>236</v>
      </c>
      <c r="AQ61" s="113">
        <f t="shared" si="64"/>
        <v>280</v>
      </c>
      <c r="AR61" s="113">
        <f t="shared" si="64"/>
        <v>330</v>
      </c>
      <c r="AS61" s="113">
        <f t="shared" si="64"/>
        <v>330</v>
      </c>
      <c r="AT61" s="113">
        <f t="shared" si="64"/>
        <v>264</v>
      </c>
      <c r="AU61" s="113">
        <f t="shared" si="64"/>
        <v>306</v>
      </c>
      <c r="AV61" s="113">
        <f t="shared" si="64"/>
        <v>397</v>
      </c>
      <c r="AW61" s="113">
        <f t="shared" si="64"/>
        <v>333</v>
      </c>
      <c r="AX61" s="113">
        <f t="shared" si="64"/>
        <v>311</v>
      </c>
      <c r="AY61" s="259"/>
      <c r="BQ61" s="259" t="e">
        <f t="shared" si="12"/>
        <v>#N/A</v>
      </c>
      <c r="BR61" s="398">
        <f t="shared" si="65"/>
        <v>377</v>
      </c>
      <c r="BS61" s="398">
        <f t="shared" si="66"/>
        <v>382</v>
      </c>
      <c r="BT61" s="398">
        <f t="shared" si="67"/>
        <v>312</v>
      </c>
      <c r="BU61" s="398">
        <f t="shared" si="68"/>
        <v>236</v>
      </c>
      <c r="BV61" s="398">
        <f t="shared" si="69"/>
        <v>280</v>
      </c>
      <c r="BW61" s="398">
        <f t="shared" si="70"/>
        <v>330</v>
      </c>
      <c r="BX61" s="398">
        <f t="shared" si="71"/>
        <v>330</v>
      </c>
      <c r="BY61" s="398">
        <f t="shared" si="72"/>
        <v>264</v>
      </c>
      <c r="BZ61" s="398">
        <f t="shared" si="73"/>
        <v>306</v>
      </c>
      <c r="CA61" s="398">
        <f t="shared" si="74"/>
        <v>397</v>
      </c>
      <c r="CB61" s="398">
        <f t="shared" si="75"/>
        <v>333</v>
      </c>
      <c r="CC61" s="398">
        <f t="shared" si="76"/>
        <v>311</v>
      </c>
      <c r="CD61" s="259"/>
    </row>
    <row r="62" spans="1:82" x14ac:dyDescent="0.25">
      <c r="A62" s="113">
        <v>59</v>
      </c>
      <c r="B62" s="176"/>
      <c r="C62" s="259">
        <f>IFERROR(INDEX($BD$7:$BO$40,MATCH(Ajustes!$E$4:$E$323,$BC$7:$BC$40,0),$C$2:$N$2),1)</f>
        <v>1</v>
      </c>
      <c r="D62" s="259">
        <f>IFERROR(INDEX($BD$7:$BO$40,MATCH(Ajustes!$E$4:$E$323,$BC$7:$BC$40,0),$C$2:$N$2),1)</f>
        <v>1</v>
      </c>
      <c r="E62" s="259">
        <f>IFERROR(INDEX($BD$7:$BO$40,MATCH(Ajustes!$E$4:$E$323,$BC$7:$BC$40,0),$C$2:$N$2),1)</f>
        <v>1</v>
      </c>
      <c r="F62" s="259">
        <f>IFERROR(INDEX($BD$7:$BO$40,MATCH(Ajustes!$E$4:$E$323,$BC$7:$BC$40,0),$C$2:$N$2),1)</f>
        <v>1</v>
      </c>
      <c r="G62" s="259">
        <f>IFERROR(INDEX($BD$7:$BO$40,MATCH(Ajustes!$E$4:$E$323,$BC$7:$BC$40,0),$C$2:$N$2),1)</f>
        <v>1</v>
      </c>
      <c r="H62" s="259">
        <f>IFERROR(INDEX($BD$7:$BO$40,MATCH(Ajustes!$E$4:$E$323,$BC$7:$BC$40,0),$C$2:$N$2),1)</f>
        <v>1</v>
      </c>
      <c r="I62" s="259">
        <f>IFERROR(INDEX($BD$7:$BO$40,MATCH(Ajustes!$E$4:$E$323,$BC$7:$BC$40,0),$C$2:$N$2),1)</f>
        <v>1</v>
      </c>
      <c r="J62" s="259">
        <f>IFERROR(INDEX($BD$7:$BO$40,MATCH(Ajustes!$E$4:$E$323,$BC$7:$BC$40,0),$C$2:$N$2),1)</f>
        <v>1</v>
      </c>
      <c r="K62" s="259">
        <f>IFERROR(INDEX($BD$7:$BO$40,MATCH(Ajustes!$E$4:$E$323,$BC$7:$BC$40,0),$C$2:$N$2),1)</f>
        <v>1</v>
      </c>
      <c r="L62" s="259">
        <f>IFERROR(INDEX($BD$7:$BO$40,MATCH(Ajustes!$E$4:$E$323,$BC$7:$BC$40,0),$C$2:$N$2),1)</f>
        <v>1</v>
      </c>
      <c r="M62" s="259">
        <f>IFERROR(INDEX($BD$7:$BO$40,MATCH(Ajustes!$E$4:$E$323,$BC$7:$BC$40,0),$C$2:$N$2),1)</f>
        <v>1</v>
      </c>
      <c r="N62" s="259">
        <f>IFERROR(INDEX($BD$7:$BO$40,MATCH(Ajustes!$E$4:$E$323,$BC$7:$BC$40,0),$C$2:$N$2),1)</f>
        <v>1</v>
      </c>
      <c r="O62">
        <f>C62*Ajustes!AM62</f>
        <v>0</v>
      </c>
      <c r="P62">
        <f>D62*Ajustes!AN62</f>
        <v>0</v>
      </c>
      <c r="Q62">
        <f>E62*Ajustes!AO62</f>
        <v>0</v>
      </c>
      <c r="R62">
        <f>F62*Ajustes!AP62</f>
        <v>0</v>
      </c>
      <c r="S62">
        <f>G62*Ajustes!AQ62</f>
        <v>0</v>
      </c>
      <c r="T62">
        <f>H62*Ajustes!AR62</f>
        <v>0</v>
      </c>
      <c r="U62">
        <f>I62*Ajustes!AS62</f>
        <v>0</v>
      </c>
      <c r="V62">
        <f>J62*Ajustes!AT62</f>
        <v>0</v>
      </c>
      <c r="W62">
        <f>K62*Ajustes!AU62</f>
        <v>0</v>
      </c>
      <c r="X62">
        <f>L62*Ajustes!AV62</f>
        <v>0</v>
      </c>
      <c r="Y62">
        <f>M62*Ajustes!AW62</f>
        <v>0</v>
      </c>
      <c r="Z62">
        <f>N62*Ajustes!AX62</f>
        <v>0</v>
      </c>
      <c r="AA62" s="259">
        <f>IF(AND(NOT(_incrementaisPassadas),
      OR(
       AND(_semanaAtual&gt;Prevs!D$6,_tipo="Semanal"),
       AND(_mes&gt;AA$2,_tipo="Mensal")
      )), 0,IF(Ajustes!$G62&gt;0,INDEX($AA$4:$AL$323,Ajustes!$G62,O$2),0)+IF(Ajustes!$H62&gt;0,INDEX($AA$4:$AL$323,Ajustes!$H62,O$2),0)+IF(Ajustes!$I62&gt;0,INDEX($AA$4:$AL$323,Ajustes!$I62,O$2),0)+IF(Ajustes!$J62&gt;0,INDEX($AA$4:$AL$323,Ajustes!$J62,O$2),0)+IF(Ajustes!$K62&gt;0,INDEX($AA$4:$AL$323,Ajustes!$K62,O$2),0)+IF(Ajustes!$L62&gt;0,INDEX($AA$4:$AL$323,Ajustes!$L62,O$2),0))+O62</f>
        <v>0</v>
      </c>
      <c r="AB62" s="259">
        <f>IF(AND(NOT(_incrementaisPassadas),
      OR(
       AND(_semanaAtual&gt;Prevs!E$6,_tipo="Semanal"),
       AND(_mes&gt;AB$2,_tipo="Mensal")
      )), 0,IF(Ajustes!$G62&gt;0,INDEX($AA$4:$AL$323,Ajustes!$G62,P$2),0)+IF(Ajustes!$H62&gt;0,INDEX($AA$4:$AL$323,Ajustes!$H62,P$2),0)+IF(Ajustes!$I62&gt;0,INDEX($AA$4:$AL$323,Ajustes!$I62,P$2),0)+IF(Ajustes!$J62&gt;0,INDEX($AA$4:$AL$323,Ajustes!$J62,P$2),0)+IF(Ajustes!$K62&gt;0,INDEX($AA$4:$AL$323,Ajustes!$K62,P$2),0)+IF(Ajustes!$L62&gt;0,INDEX($AA$4:$AL$323,Ajustes!$L62,P$2),0))+P62</f>
        <v>0</v>
      </c>
      <c r="AC62" s="259">
        <f>IF(AND(NOT(_incrementaisPassadas),
      OR(
       AND(_semanaAtual&gt;Prevs!F$6,_tipo="Semanal"),
       AND(_mes&gt;AC$2,_tipo="Mensal")
      )), 0,IF(Ajustes!$G62&gt;0,INDEX($AA$4:$AL$323,Ajustes!$G62,Q$2),0)+IF(Ajustes!$H62&gt;0,INDEX($AA$4:$AL$323,Ajustes!$H62,Q$2),0)+IF(Ajustes!$I62&gt;0,INDEX($AA$4:$AL$323,Ajustes!$I62,Q$2),0)+IF(Ajustes!$J62&gt;0,INDEX($AA$4:$AL$323,Ajustes!$J62,Q$2),0)+IF(Ajustes!$K62&gt;0,INDEX($AA$4:$AL$323,Ajustes!$K62,Q$2),0)+IF(Ajustes!$L62&gt;0,INDEX($AA$4:$AL$323,Ajustes!$L62,Q$2),0))+Q62</f>
        <v>0</v>
      </c>
      <c r="AD62" s="259">
        <f>IF(AND(NOT(_incrementaisPassadas),
      OR(
       AND(_semanaAtual&gt;Prevs!G$6,_tipo="Semanal"),
       AND(_mes&gt;AD$2,_tipo="Mensal")
      )), 0,IF(Ajustes!$G62&gt;0,INDEX($AA$4:$AL$323,Ajustes!$G62,R$2),0)+IF(Ajustes!$H62&gt;0,INDEX($AA$4:$AL$323,Ajustes!$H62,R$2),0)+IF(Ajustes!$I62&gt;0,INDEX($AA$4:$AL$323,Ajustes!$I62,R$2),0)+IF(Ajustes!$J62&gt;0,INDEX($AA$4:$AL$323,Ajustes!$J62,R$2),0)+IF(Ajustes!$K62&gt;0,INDEX($AA$4:$AL$323,Ajustes!$K62,R$2),0)+IF(Ajustes!$L62&gt;0,INDEX($AA$4:$AL$323,Ajustes!$L62,R$2),0))+R62</f>
        <v>0</v>
      </c>
      <c r="AE62" s="259">
        <f>IF(AND(NOT(_incrementaisPassadas),
      OR(
       AND(_semanaAtual&gt;Prevs!H$6,_tipo="Semanal"),
       AND(_mes&gt;AE$2,_tipo="Mensal")
      )), 0,IF(Ajustes!$G62&gt;0,INDEX($AA$4:$AL$323,Ajustes!$G62,S$2),0)+IF(Ajustes!$H62&gt;0,INDEX($AA$4:$AL$323,Ajustes!$H62,S$2),0)+IF(Ajustes!$I62&gt;0,INDEX($AA$4:$AL$323,Ajustes!$I62,S$2),0)+IF(Ajustes!$J62&gt;0,INDEX($AA$4:$AL$323,Ajustes!$J62,S$2),0)+IF(Ajustes!$K62&gt;0,INDEX($AA$4:$AL$323,Ajustes!$K62,S$2),0)+IF(Ajustes!$L62&gt;0,INDEX($AA$4:$AL$323,Ajustes!$L62,S$2),0))+S62</f>
        <v>0</v>
      </c>
      <c r="AF62" s="259">
        <f>IF(AND(NOT(_incrementaisPassadas),
      OR(
       AND(_semanaAtual&gt;Prevs!I$6,_tipo="Semanal"),
       AND(_mes&gt;AF$2,_tipo="Mensal")
      )), 0,IF(Ajustes!$G62&gt;0,INDEX($AA$4:$AL$323,Ajustes!$G62,T$2),0)+IF(Ajustes!$H62&gt;0,INDEX($AA$4:$AL$323,Ajustes!$H62,T$2),0)+IF(Ajustes!$I62&gt;0,INDEX($AA$4:$AL$323,Ajustes!$I62,T$2),0)+IF(Ajustes!$J62&gt;0,INDEX($AA$4:$AL$323,Ajustes!$J62,T$2),0)+IF(Ajustes!$K62&gt;0,INDEX($AA$4:$AL$323,Ajustes!$K62,T$2),0)+IF(Ajustes!$L62&gt;0,INDEX($AA$4:$AL$323,Ajustes!$L62,T$2),0))+T62</f>
        <v>0</v>
      </c>
      <c r="AG62" s="259">
        <f>IF(AND(NOT(_incrementaisPassadas),
      OR(
       AND(_semanaAtual&gt;Prevs!J$6,_tipo="Semanal"),
       AND(_mes&gt;AG$2,_tipo="Mensal")
      )), 0,IF(Ajustes!$G62&gt;0,INDEX($AA$4:$AL$323,Ajustes!$G62,U$2),0)+IF(Ajustes!$H62&gt;0,INDEX($AA$4:$AL$323,Ajustes!$H62,U$2),0)+IF(Ajustes!$I62&gt;0,INDEX($AA$4:$AL$323,Ajustes!$I62,U$2),0)+IF(Ajustes!$J62&gt;0,INDEX($AA$4:$AL$323,Ajustes!$J62,U$2),0)+IF(Ajustes!$K62&gt;0,INDEX($AA$4:$AL$323,Ajustes!$K62,U$2),0)+IF(Ajustes!$L62&gt;0,INDEX($AA$4:$AL$323,Ajustes!$L62,U$2),0))+U62</f>
        <v>0</v>
      </c>
      <c r="AH62" s="259">
        <f>IF(AND(NOT(_incrementaisPassadas),
      OR(
       AND(_semanaAtual&gt;Prevs!K$6,_tipo="Semanal"),
       AND(_mes&gt;AH$2,_tipo="Mensal")
      )), 0,IF(Ajustes!$G62&gt;0,INDEX($AA$4:$AL$323,Ajustes!$G62,V$2),0)+IF(Ajustes!$H62&gt;0,INDEX($AA$4:$AL$323,Ajustes!$H62,V$2),0)+IF(Ajustes!$I62&gt;0,INDEX($AA$4:$AL$323,Ajustes!$I62,V$2),0)+IF(Ajustes!$J62&gt;0,INDEX($AA$4:$AL$323,Ajustes!$J62,V$2),0)+IF(Ajustes!$K62&gt;0,INDEX($AA$4:$AL$323,Ajustes!$K62,V$2),0)+IF(Ajustes!$L62&gt;0,INDEX($AA$4:$AL$323,Ajustes!$L62,V$2),0))+V62</f>
        <v>0</v>
      </c>
      <c r="AI62" s="259">
        <f>IF(AND(NOT(_incrementaisPassadas),
      OR(
       AND(_semanaAtual&gt;Prevs!L$6,_tipo="Semanal"),
       AND(_mes&gt;AI$2,_tipo="Mensal")
      )), 0,IF(Ajustes!$G62&gt;0,INDEX($AA$4:$AL$323,Ajustes!$G62,W$2),0)+IF(Ajustes!$H62&gt;0,INDEX($AA$4:$AL$323,Ajustes!$H62,W$2),0)+IF(Ajustes!$I62&gt;0,INDEX($AA$4:$AL$323,Ajustes!$I62,W$2),0)+IF(Ajustes!$J62&gt;0,INDEX($AA$4:$AL$323,Ajustes!$J62,W$2),0)+IF(Ajustes!$K62&gt;0,INDEX($AA$4:$AL$323,Ajustes!$K62,W$2),0)+IF(Ajustes!$L62&gt;0,INDEX($AA$4:$AL$323,Ajustes!$L62,W$2),0))+W62</f>
        <v>0</v>
      </c>
      <c r="AJ62" s="259">
        <f>IF(AND(NOT(_incrementaisPassadas),
      OR(
       AND(_semanaAtual&gt;Prevs!M$6,_tipo="Semanal"),
       AND(_mes&gt;AJ$2,_tipo="Mensal")
      )), 0,IF(Ajustes!$G62&gt;0,INDEX($AA$4:$AL$323,Ajustes!$G62,X$2),0)+IF(Ajustes!$H62&gt;0,INDEX($AA$4:$AL$323,Ajustes!$H62,X$2),0)+IF(Ajustes!$I62&gt;0,INDEX($AA$4:$AL$323,Ajustes!$I62,X$2),0)+IF(Ajustes!$J62&gt;0,INDEX($AA$4:$AL$323,Ajustes!$J62,X$2),0)+IF(Ajustes!$K62&gt;0,INDEX($AA$4:$AL$323,Ajustes!$K62,X$2),0)+IF(Ajustes!$L62&gt;0,INDEX($AA$4:$AL$323,Ajustes!$L62,X$2),0))+X62</f>
        <v>0</v>
      </c>
      <c r="AK62" s="259">
        <f>IF(AND(NOT(_incrementaisPassadas),
      OR(
       AND(_semanaAtual&gt;Prevs!N$6,_tipo="Semanal"),
       AND(_mes&gt;AK$2,_tipo="Mensal")
      )), 0,IF(Ajustes!$G62&gt;0,INDEX($AA$4:$AL$323,Ajustes!$G62,Y$2),0)+IF(Ajustes!$H62&gt;0,INDEX($AA$4:$AL$323,Ajustes!$H62,Y$2),0)+IF(Ajustes!$I62&gt;0,INDEX($AA$4:$AL$323,Ajustes!$I62,Y$2),0)+IF(Ajustes!$J62&gt;0,INDEX($AA$4:$AL$323,Ajustes!$J62,Y$2),0)+IF(Ajustes!$K62&gt;0,INDEX($AA$4:$AL$323,Ajustes!$K62,Y$2),0)+IF(Ajustes!$L62&gt;0,INDEX($AA$4:$AL$323,Ajustes!$L62,Y$2),0))+Y62</f>
        <v>0</v>
      </c>
      <c r="AL62" s="259">
        <f>IF(AND(NOT(_incrementaisPassadas),
      OR(
       AND(_semanaAtual&gt;Prevs!O$6,_tipo="Semanal"),
       AND(_mes&gt;AL$2,_tipo="Mensal")
      )), 0,IF(Ajustes!$G62&gt;0,INDEX($AA$4:$AL$323,Ajustes!$G62,Z$2),0)+IF(Ajustes!$H62&gt;0,INDEX($AA$4:$AL$323,Ajustes!$H62,Z$2),0)+IF(Ajustes!$I62&gt;0,INDEX($AA$4:$AL$323,Ajustes!$I62,Z$2),0)+IF(Ajustes!$J62&gt;0,INDEX($AA$4:$AL$323,Ajustes!$J62,Z$2),0)+IF(Ajustes!$K62&gt;0,INDEX($AA$4:$AL$323,Ajustes!$K62,Z$2),0)+IF(Ajustes!$L62&gt;0,INDEX($AA$4:$AL$323,Ajustes!$L62,Z$2),0))+Z62</f>
        <v>0</v>
      </c>
      <c r="AM62" s="113">
        <f t="shared" si="63"/>
        <v>0</v>
      </c>
      <c r="AN62" s="113">
        <f t="shared" si="64"/>
        <v>0</v>
      </c>
      <c r="AO62" s="113">
        <f t="shared" si="64"/>
        <v>0</v>
      </c>
      <c r="AP62" s="113">
        <f t="shared" si="64"/>
        <v>0</v>
      </c>
      <c r="AQ62" s="113">
        <f t="shared" si="64"/>
        <v>0</v>
      </c>
      <c r="AR62" s="113">
        <f t="shared" si="64"/>
        <v>0</v>
      </c>
      <c r="AS62" s="113">
        <f t="shared" si="64"/>
        <v>0</v>
      </c>
      <c r="AT62" s="113">
        <f t="shared" si="64"/>
        <v>0</v>
      </c>
      <c r="AU62" s="113">
        <f t="shared" si="64"/>
        <v>0</v>
      </c>
      <c r="AV62" s="113">
        <f t="shared" si="64"/>
        <v>0</v>
      </c>
      <c r="AW62" s="113">
        <f t="shared" si="64"/>
        <v>0</v>
      </c>
      <c r="AX62" s="113">
        <f t="shared" si="64"/>
        <v>0</v>
      </c>
      <c r="AY62" s="259"/>
      <c r="BQ62" s="259" t="e">
        <f t="shared" si="12"/>
        <v>#N/A</v>
      </c>
      <c r="BR62" s="398">
        <f t="shared" si="65"/>
        <v>0</v>
      </c>
      <c r="BS62" s="398">
        <f t="shared" si="66"/>
        <v>0</v>
      </c>
      <c r="BT62" s="398">
        <f t="shared" si="67"/>
        <v>0</v>
      </c>
      <c r="BU62" s="398">
        <f t="shared" si="68"/>
        <v>0</v>
      </c>
      <c r="BV62" s="398">
        <f t="shared" si="69"/>
        <v>0</v>
      </c>
      <c r="BW62" s="398">
        <f t="shared" si="70"/>
        <v>0</v>
      </c>
      <c r="BX62" s="398">
        <f t="shared" si="71"/>
        <v>0</v>
      </c>
      <c r="BY62" s="398">
        <f t="shared" si="72"/>
        <v>0</v>
      </c>
      <c r="BZ62" s="398">
        <f t="shared" si="73"/>
        <v>0</v>
      </c>
      <c r="CA62" s="398">
        <f t="shared" si="74"/>
        <v>0</v>
      </c>
      <c r="CB62" s="398">
        <f t="shared" si="75"/>
        <v>0</v>
      </c>
      <c r="CC62" s="398">
        <f t="shared" si="76"/>
        <v>0</v>
      </c>
      <c r="CD62" s="259"/>
    </row>
    <row r="63" spans="1:82" x14ac:dyDescent="0.25">
      <c r="A63" s="113">
        <v>60</v>
      </c>
      <c r="B63" s="176"/>
      <c r="C63" s="259">
        <f>IFERROR(INDEX($BD$7:$BO$40,MATCH(Ajustes!$E$4:$E$323,$BC$7:$BC$40,0),$C$2:$N$2),1)</f>
        <v>1</v>
      </c>
      <c r="D63" s="259">
        <f>IFERROR(INDEX($BD$7:$BO$40,MATCH(Ajustes!$E$4:$E$323,$BC$7:$BC$40,0),$C$2:$N$2),1)</f>
        <v>1</v>
      </c>
      <c r="E63" s="259">
        <f>IFERROR(INDEX($BD$7:$BO$40,MATCH(Ajustes!$E$4:$E$323,$BC$7:$BC$40,0),$C$2:$N$2),1)</f>
        <v>1</v>
      </c>
      <c r="F63" s="259">
        <f>IFERROR(INDEX($BD$7:$BO$40,MATCH(Ajustes!$E$4:$E$323,$BC$7:$BC$40,0),$C$2:$N$2),1)</f>
        <v>1</v>
      </c>
      <c r="G63" s="259">
        <f>IFERROR(INDEX($BD$7:$BO$40,MATCH(Ajustes!$E$4:$E$323,$BC$7:$BC$40,0),$C$2:$N$2),1)</f>
        <v>1</v>
      </c>
      <c r="H63" s="259">
        <f>IFERROR(INDEX($BD$7:$BO$40,MATCH(Ajustes!$E$4:$E$323,$BC$7:$BC$40,0),$C$2:$N$2),1)</f>
        <v>1</v>
      </c>
      <c r="I63" s="259">
        <f>IFERROR(INDEX($BD$7:$BO$40,MATCH(Ajustes!$E$4:$E$323,$BC$7:$BC$40,0),$C$2:$N$2),1)</f>
        <v>1</v>
      </c>
      <c r="J63" s="259">
        <f>IFERROR(INDEX($BD$7:$BO$40,MATCH(Ajustes!$E$4:$E$323,$BC$7:$BC$40,0),$C$2:$N$2),1)</f>
        <v>1</v>
      </c>
      <c r="K63" s="259">
        <f>IFERROR(INDEX($BD$7:$BO$40,MATCH(Ajustes!$E$4:$E$323,$BC$7:$BC$40,0),$C$2:$N$2),1)</f>
        <v>1</v>
      </c>
      <c r="L63" s="259">
        <f>IFERROR(INDEX($BD$7:$BO$40,MATCH(Ajustes!$E$4:$E$323,$BC$7:$BC$40,0),$C$2:$N$2),1)</f>
        <v>1</v>
      </c>
      <c r="M63" s="259">
        <f>IFERROR(INDEX($BD$7:$BO$40,MATCH(Ajustes!$E$4:$E$323,$BC$7:$BC$40,0),$C$2:$N$2),1)</f>
        <v>1</v>
      </c>
      <c r="N63" s="259">
        <f>IFERROR(INDEX($BD$7:$BO$40,MATCH(Ajustes!$E$4:$E$323,$BC$7:$BC$40,0),$C$2:$N$2),1)</f>
        <v>1</v>
      </c>
      <c r="O63">
        <f>C63*Ajustes!AM63</f>
        <v>0</v>
      </c>
      <c r="P63">
        <f>D63*Ajustes!AN63</f>
        <v>0</v>
      </c>
      <c r="Q63">
        <f>E63*Ajustes!AO63</f>
        <v>0</v>
      </c>
      <c r="R63">
        <f>F63*Ajustes!AP63</f>
        <v>0</v>
      </c>
      <c r="S63">
        <f>G63*Ajustes!AQ63</f>
        <v>0</v>
      </c>
      <c r="T63">
        <f>H63*Ajustes!AR63</f>
        <v>0</v>
      </c>
      <c r="U63">
        <f>I63*Ajustes!AS63</f>
        <v>0</v>
      </c>
      <c r="V63">
        <f>J63*Ajustes!AT63</f>
        <v>0</v>
      </c>
      <c r="W63">
        <f>K63*Ajustes!AU63</f>
        <v>0</v>
      </c>
      <c r="X63">
        <f>L63*Ajustes!AV63</f>
        <v>0</v>
      </c>
      <c r="Y63">
        <f>M63*Ajustes!AW63</f>
        <v>0</v>
      </c>
      <c r="Z63">
        <f>N63*Ajustes!AX63</f>
        <v>0</v>
      </c>
      <c r="AA63" s="259">
        <f>IF(AND(NOT(_incrementaisPassadas),
      OR(
       AND(_semanaAtual&gt;Prevs!D$6,_tipo="Semanal"),
       AND(_mes&gt;AA$2,_tipo="Mensal")
      )), 0,IF(Ajustes!$G63&gt;0,INDEX($AA$4:$AL$323,Ajustes!$G63,O$2),0)+IF(Ajustes!$H63&gt;0,INDEX($AA$4:$AL$323,Ajustes!$H63,O$2),0)+IF(Ajustes!$I63&gt;0,INDEX($AA$4:$AL$323,Ajustes!$I63,O$2),0)+IF(Ajustes!$J63&gt;0,INDEX($AA$4:$AL$323,Ajustes!$J63,O$2),0)+IF(Ajustes!$K63&gt;0,INDEX($AA$4:$AL$323,Ajustes!$K63,O$2),0)+IF(Ajustes!$L63&gt;0,INDEX($AA$4:$AL$323,Ajustes!$L63,O$2),0))+O63</f>
        <v>0</v>
      </c>
      <c r="AB63" s="259">
        <f>IF(AND(NOT(_incrementaisPassadas),
      OR(
       AND(_semanaAtual&gt;Prevs!E$6,_tipo="Semanal"),
       AND(_mes&gt;AB$2,_tipo="Mensal")
      )), 0,IF(Ajustes!$G63&gt;0,INDEX($AA$4:$AL$323,Ajustes!$G63,P$2),0)+IF(Ajustes!$H63&gt;0,INDEX($AA$4:$AL$323,Ajustes!$H63,P$2),0)+IF(Ajustes!$I63&gt;0,INDEX($AA$4:$AL$323,Ajustes!$I63,P$2),0)+IF(Ajustes!$J63&gt;0,INDEX($AA$4:$AL$323,Ajustes!$J63,P$2),0)+IF(Ajustes!$K63&gt;0,INDEX($AA$4:$AL$323,Ajustes!$K63,P$2),0)+IF(Ajustes!$L63&gt;0,INDEX($AA$4:$AL$323,Ajustes!$L63,P$2),0))+P63</f>
        <v>0</v>
      </c>
      <c r="AC63" s="259">
        <f>IF(AND(NOT(_incrementaisPassadas),
      OR(
       AND(_semanaAtual&gt;Prevs!F$6,_tipo="Semanal"),
       AND(_mes&gt;AC$2,_tipo="Mensal")
      )), 0,IF(Ajustes!$G63&gt;0,INDEX($AA$4:$AL$323,Ajustes!$G63,Q$2),0)+IF(Ajustes!$H63&gt;0,INDEX($AA$4:$AL$323,Ajustes!$H63,Q$2),0)+IF(Ajustes!$I63&gt;0,INDEX($AA$4:$AL$323,Ajustes!$I63,Q$2),0)+IF(Ajustes!$J63&gt;0,INDEX($AA$4:$AL$323,Ajustes!$J63,Q$2),0)+IF(Ajustes!$K63&gt;0,INDEX($AA$4:$AL$323,Ajustes!$K63,Q$2),0)+IF(Ajustes!$L63&gt;0,INDEX($AA$4:$AL$323,Ajustes!$L63,Q$2),0))+Q63</f>
        <v>0</v>
      </c>
      <c r="AD63" s="259">
        <f>IF(AND(NOT(_incrementaisPassadas),
      OR(
       AND(_semanaAtual&gt;Prevs!G$6,_tipo="Semanal"),
       AND(_mes&gt;AD$2,_tipo="Mensal")
      )), 0,IF(Ajustes!$G63&gt;0,INDEX($AA$4:$AL$323,Ajustes!$G63,R$2),0)+IF(Ajustes!$H63&gt;0,INDEX($AA$4:$AL$323,Ajustes!$H63,R$2),0)+IF(Ajustes!$I63&gt;0,INDEX($AA$4:$AL$323,Ajustes!$I63,R$2),0)+IF(Ajustes!$J63&gt;0,INDEX($AA$4:$AL$323,Ajustes!$J63,R$2),0)+IF(Ajustes!$K63&gt;0,INDEX($AA$4:$AL$323,Ajustes!$K63,R$2),0)+IF(Ajustes!$L63&gt;0,INDEX($AA$4:$AL$323,Ajustes!$L63,R$2),0))+R63</f>
        <v>0</v>
      </c>
      <c r="AE63" s="259">
        <f>IF(AND(NOT(_incrementaisPassadas),
      OR(
       AND(_semanaAtual&gt;Prevs!H$6,_tipo="Semanal"),
       AND(_mes&gt;AE$2,_tipo="Mensal")
      )), 0,IF(Ajustes!$G63&gt;0,INDEX($AA$4:$AL$323,Ajustes!$G63,S$2),0)+IF(Ajustes!$H63&gt;0,INDEX($AA$4:$AL$323,Ajustes!$H63,S$2),0)+IF(Ajustes!$I63&gt;0,INDEX($AA$4:$AL$323,Ajustes!$I63,S$2),0)+IF(Ajustes!$J63&gt;0,INDEX($AA$4:$AL$323,Ajustes!$J63,S$2),0)+IF(Ajustes!$K63&gt;0,INDEX($AA$4:$AL$323,Ajustes!$K63,S$2),0)+IF(Ajustes!$L63&gt;0,INDEX($AA$4:$AL$323,Ajustes!$L63,S$2),0))+S63</f>
        <v>0</v>
      </c>
      <c r="AF63" s="259">
        <f>IF(AND(NOT(_incrementaisPassadas),
      OR(
       AND(_semanaAtual&gt;Prevs!I$6,_tipo="Semanal"),
       AND(_mes&gt;AF$2,_tipo="Mensal")
      )), 0,IF(Ajustes!$G63&gt;0,INDEX($AA$4:$AL$323,Ajustes!$G63,T$2),0)+IF(Ajustes!$H63&gt;0,INDEX($AA$4:$AL$323,Ajustes!$H63,T$2),0)+IF(Ajustes!$I63&gt;0,INDEX($AA$4:$AL$323,Ajustes!$I63,T$2),0)+IF(Ajustes!$J63&gt;0,INDEX($AA$4:$AL$323,Ajustes!$J63,T$2),0)+IF(Ajustes!$K63&gt;0,INDEX($AA$4:$AL$323,Ajustes!$K63,T$2),0)+IF(Ajustes!$L63&gt;0,INDEX($AA$4:$AL$323,Ajustes!$L63,T$2),0))+T63</f>
        <v>0</v>
      </c>
      <c r="AG63" s="259">
        <f>IF(AND(NOT(_incrementaisPassadas),
      OR(
       AND(_semanaAtual&gt;Prevs!J$6,_tipo="Semanal"),
       AND(_mes&gt;AG$2,_tipo="Mensal")
      )), 0,IF(Ajustes!$G63&gt;0,INDEX($AA$4:$AL$323,Ajustes!$G63,U$2),0)+IF(Ajustes!$H63&gt;0,INDEX($AA$4:$AL$323,Ajustes!$H63,U$2),0)+IF(Ajustes!$I63&gt;0,INDEX($AA$4:$AL$323,Ajustes!$I63,U$2),0)+IF(Ajustes!$J63&gt;0,INDEX($AA$4:$AL$323,Ajustes!$J63,U$2),0)+IF(Ajustes!$K63&gt;0,INDEX($AA$4:$AL$323,Ajustes!$K63,U$2),0)+IF(Ajustes!$L63&gt;0,INDEX($AA$4:$AL$323,Ajustes!$L63,U$2),0))+U63</f>
        <v>0</v>
      </c>
      <c r="AH63" s="259">
        <f>IF(AND(NOT(_incrementaisPassadas),
      OR(
       AND(_semanaAtual&gt;Prevs!K$6,_tipo="Semanal"),
       AND(_mes&gt;AH$2,_tipo="Mensal")
      )), 0,IF(Ajustes!$G63&gt;0,INDEX($AA$4:$AL$323,Ajustes!$G63,V$2),0)+IF(Ajustes!$H63&gt;0,INDEX($AA$4:$AL$323,Ajustes!$H63,V$2),0)+IF(Ajustes!$I63&gt;0,INDEX($AA$4:$AL$323,Ajustes!$I63,V$2),0)+IF(Ajustes!$J63&gt;0,INDEX($AA$4:$AL$323,Ajustes!$J63,V$2),0)+IF(Ajustes!$K63&gt;0,INDEX($AA$4:$AL$323,Ajustes!$K63,V$2),0)+IF(Ajustes!$L63&gt;0,INDEX($AA$4:$AL$323,Ajustes!$L63,V$2),0))+V63</f>
        <v>0</v>
      </c>
      <c r="AI63" s="259">
        <f>IF(AND(NOT(_incrementaisPassadas),
      OR(
       AND(_semanaAtual&gt;Prevs!L$6,_tipo="Semanal"),
       AND(_mes&gt;AI$2,_tipo="Mensal")
      )), 0,IF(Ajustes!$G63&gt;0,INDEX($AA$4:$AL$323,Ajustes!$G63,W$2),0)+IF(Ajustes!$H63&gt;0,INDEX($AA$4:$AL$323,Ajustes!$H63,W$2),0)+IF(Ajustes!$I63&gt;0,INDEX($AA$4:$AL$323,Ajustes!$I63,W$2),0)+IF(Ajustes!$J63&gt;0,INDEX($AA$4:$AL$323,Ajustes!$J63,W$2),0)+IF(Ajustes!$K63&gt;0,INDEX($AA$4:$AL$323,Ajustes!$K63,W$2),0)+IF(Ajustes!$L63&gt;0,INDEX($AA$4:$AL$323,Ajustes!$L63,W$2),0))+W63</f>
        <v>0</v>
      </c>
      <c r="AJ63" s="259">
        <f>IF(AND(NOT(_incrementaisPassadas),
      OR(
       AND(_semanaAtual&gt;Prevs!M$6,_tipo="Semanal"),
       AND(_mes&gt;AJ$2,_tipo="Mensal")
      )), 0,IF(Ajustes!$G63&gt;0,INDEX($AA$4:$AL$323,Ajustes!$G63,X$2),0)+IF(Ajustes!$H63&gt;0,INDEX($AA$4:$AL$323,Ajustes!$H63,X$2),0)+IF(Ajustes!$I63&gt;0,INDEX($AA$4:$AL$323,Ajustes!$I63,X$2),0)+IF(Ajustes!$J63&gt;0,INDEX($AA$4:$AL$323,Ajustes!$J63,X$2),0)+IF(Ajustes!$K63&gt;0,INDEX($AA$4:$AL$323,Ajustes!$K63,X$2),0)+IF(Ajustes!$L63&gt;0,INDEX($AA$4:$AL$323,Ajustes!$L63,X$2),0))+X63</f>
        <v>0</v>
      </c>
      <c r="AK63" s="259">
        <f>IF(AND(NOT(_incrementaisPassadas),
      OR(
       AND(_semanaAtual&gt;Prevs!N$6,_tipo="Semanal"),
       AND(_mes&gt;AK$2,_tipo="Mensal")
      )), 0,IF(Ajustes!$G63&gt;0,INDEX($AA$4:$AL$323,Ajustes!$G63,Y$2),0)+IF(Ajustes!$H63&gt;0,INDEX($AA$4:$AL$323,Ajustes!$H63,Y$2),0)+IF(Ajustes!$I63&gt;0,INDEX($AA$4:$AL$323,Ajustes!$I63,Y$2),0)+IF(Ajustes!$J63&gt;0,INDEX($AA$4:$AL$323,Ajustes!$J63,Y$2),0)+IF(Ajustes!$K63&gt;0,INDEX($AA$4:$AL$323,Ajustes!$K63,Y$2),0)+IF(Ajustes!$L63&gt;0,INDEX($AA$4:$AL$323,Ajustes!$L63,Y$2),0))+Y63</f>
        <v>0</v>
      </c>
      <c r="AL63" s="259">
        <f>IF(AND(NOT(_incrementaisPassadas),
      OR(
       AND(_semanaAtual&gt;Prevs!O$6,_tipo="Semanal"),
       AND(_mes&gt;AL$2,_tipo="Mensal")
      )), 0,IF(Ajustes!$G63&gt;0,INDEX($AA$4:$AL$323,Ajustes!$G63,Z$2),0)+IF(Ajustes!$H63&gt;0,INDEX($AA$4:$AL$323,Ajustes!$H63,Z$2),0)+IF(Ajustes!$I63&gt;0,INDEX($AA$4:$AL$323,Ajustes!$I63,Z$2),0)+IF(Ajustes!$J63&gt;0,INDEX($AA$4:$AL$323,Ajustes!$J63,Z$2),0)+IF(Ajustes!$K63&gt;0,INDEX($AA$4:$AL$323,Ajustes!$K63,Z$2),0)+IF(Ajustes!$L63&gt;0,INDEX($AA$4:$AL$323,Ajustes!$L63,Z$2),0))+Z63</f>
        <v>0</v>
      </c>
      <c r="AM63" s="113">
        <f t="shared" si="63"/>
        <v>0</v>
      </c>
      <c r="AN63" s="113">
        <f t="shared" si="64"/>
        <v>0</v>
      </c>
      <c r="AO63" s="113">
        <f t="shared" si="64"/>
        <v>0</v>
      </c>
      <c r="AP63" s="113">
        <f t="shared" si="64"/>
        <v>0</v>
      </c>
      <c r="AQ63" s="113">
        <f t="shared" si="64"/>
        <v>0</v>
      </c>
      <c r="AR63" s="113">
        <f t="shared" si="64"/>
        <v>0</v>
      </c>
      <c r="AS63" s="113">
        <f t="shared" si="64"/>
        <v>0</v>
      </c>
      <c r="AT63" s="113">
        <f t="shared" si="64"/>
        <v>0</v>
      </c>
      <c r="AU63" s="113">
        <f t="shared" si="64"/>
        <v>0</v>
      </c>
      <c r="AV63" s="113">
        <f t="shared" si="64"/>
        <v>0</v>
      </c>
      <c r="AW63" s="113">
        <f t="shared" si="64"/>
        <v>0</v>
      </c>
      <c r="AX63" s="113">
        <f t="shared" si="64"/>
        <v>0</v>
      </c>
      <c r="AY63" s="259"/>
      <c r="BQ63" s="259" t="e">
        <f t="shared" si="12"/>
        <v>#N/A</v>
      </c>
      <c r="BR63" s="398">
        <f t="shared" si="65"/>
        <v>0</v>
      </c>
      <c r="BS63" s="398">
        <f t="shared" si="66"/>
        <v>0</v>
      </c>
      <c r="BT63" s="398">
        <f t="shared" si="67"/>
        <v>0</v>
      </c>
      <c r="BU63" s="398">
        <f t="shared" si="68"/>
        <v>0</v>
      </c>
      <c r="BV63" s="398">
        <f t="shared" si="69"/>
        <v>0</v>
      </c>
      <c r="BW63" s="398">
        <f t="shared" si="70"/>
        <v>0</v>
      </c>
      <c r="BX63" s="398">
        <f t="shared" si="71"/>
        <v>0</v>
      </c>
      <c r="BY63" s="398">
        <f t="shared" si="72"/>
        <v>0</v>
      </c>
      <c r="BZ63" s="398">
        <f t="shared" si="73"/>
        <v>0</v>
      </c>
      <c r="CA63" s="398">
        <f t="shared" si="74"/>
        <v>0</v>
      </c>
      <c r="CB63" s="398">
        <f t="shared" si="75"/>
        <v>0</v>
      </c>
      <c r="CC63" s="398">
        <f t="shared" si="76"/>
        <v>0</v>
      </c>
      <c r="CD63" s="259"/>
    </row>
    <row r="64" spans="1:82" x14ac:dyDescent="0.25">
      <c r="A64" s="113">
        <v>61</v>
      </c>
      <c r="B64" s="176" t="s">
        <v>567</v>
      </c>
      <c r="C64" s="259">
        <f>IFERROR(INDEX($BD$7:$BO$40,MATCH(Ajustes!$E$4:$E$323,$BC$7:$BC$40,0),$C$2:$N$2),1)</f>
        <v>1</v>
      </c>
      <c r="D64" s="259">
        <f>IFERROR(INDEX($BD$7:$BO$40,MATCH(Ajustes!$E$4:$E$323,$BC$7:$BC$40,0),$C$2:$N$2),1)</f>
        <v>1</v>
      </c>
      <c r="E64" s="259">
        <f>IFERROR(INDEX($BD$7:$BO$40,MATCH(Ajustes!$E$4:$E$323,$BC$7:$BC$40,0),$C$2:$N$2),1)</f>
        <v>1</v>
      </c>
      <c r="F64" s="259">
        <f>IFERROR(INDEX($BD$7:$BO$40,MATCH(Ajustes!$E$4:$E$323,$BC$7:$BC$40,0),$C$2:$N$2),1)</f>
        <v>1</v>
      </c>
      <c r="G64" s="259">
        <f>IFERROR(INDEX($BD$7:$BO$40,MATCH(Ajustes!$E$4:$E$323,$BC$7:$BC$40,0),$C$2:$N$2),1)</f>
        <v>1</v>
      </c>
      <c r="H64" s="259">
        <f>IFERROR(INDEX($BD$7:$BO$40,MATCH(Ajustes!$E$4:$E$323,$BC$7:$BC$40,0),$C$2:$N$2),1)</f>
        <v>1</v>
      </c>
      <c r="I64" s="259">
        <f>IFERROR(INDEX($BD$7:$BO$40,MATCH(Ajustes!$E$4:$E$323,$BC$7:$BC$40,0),$C$2:$N$2),1)</f>
        <v>1</v>
      </c>
      <c r="J64" s="259">
        <f>IFERROR(INDEX($BD$7:$BO$40,MATCH(Ajustes!$E$4:$E$323,$BC$7:$BC$40,0),$C$2:$N$2),1)</f>
        <v>1</v>
      </c>
      <c r="K64" s="259">
        <f>IFERROR(INDEX($BD$7:$BO$40,MATCH(Ajustes!$E$4:$E$323,$BC$7:$BC$40,0),$C$2:$N$2),1)</f>
        <v>1</v>
      </c>
      <c r="L64" s="259">
        <f>IFERROR(INDEX($BD$7:$BO$40,MATCH(Ajustes!$E$4:$E$323,$BC$7:$BC$40,0),$C$2:$N$2),1)</f>
        <v>1</v>
      </c>
      <c r="M64" s="259">
        <f>IFERROR(INDEX($BD$7:$BO$40,MATCH(Ajustes!$E$4:$E$323,$BC$7:$BC$40,0),$C$2:$N$2),1)</f>
        <v>1</v>
      </c>
      <c r="N64" s="259">
        <f>IFERROR(INDEX($BD$7:$BO$40,MATCH(Ajustes!$E$4:$E$323,$BC$7:$BC$40,0),$C$2:$N$2),1)</f>
        <v>1</v>
      </c>
      <c r="O64">
        <f>C64*Ajustes!AM64</f>
        <v>1523</v>
      </c>
      <c r="P64">
        <f>D64*Ajustes!AN64</f>
        <v>1576</v>
      </c>
      <c r="Q64">
        <f>E64*Ajustes!AO64</f>
        <v>1298</v>
      </c>
      <c r="R64">
        <f>F64*Ajustes!AP64</f>
        <v>986</v>
      </c>
      <c r="S64">
        <f>G64*Ajustes!AQ64</f>
        <v>993</v>
      </c>
      <c r="T64">
        <f>H64*Ajustes!AR64</f>
        <v>1097</v>
      </c>
      <c r="U64">
        <f>I64*Ajustes!AS64</f>
        <v>992</v>
      </c>
      <c r="V64">
        <f>J64*Ajustes!AT64</f>
        <v>806</v>
      </c>
      <c r="W64">
        <f>K64*Ajustes!AU64</f>
        <v>898</v>
      </c>
      <c r="X64">
        <f>L64*Ajustes!AV64</f>
        <v>1110</v>
      </c>
      <c r="Y64">
        <f>M64*Ajustes!AW64</f>
        <v>1013</v>
      </c>
      <c r="Z64">
        <f>N64*Ajustes!AX64</f>
        <v>1113</v>
      </c>
      <c r="AA64" s="259">
        <f>IF(AND(NOT(_incrementaisPassadas),
      OR(
       AND(_semanaAtual&gt;Prevs!D$6,_tipo="Semanal"),
       AND(_mes&gt;AA$2,_tipo="Mensal")
      )), 0,IF(Ajustes!$G64&gt;0,INDEX($AA$4:$AL$323,Ajustes!$G64,O$2),0)+IF(Ajustes!$H64&gt;0,INDEX($AA$4:$AL$323,Ajustes!$H64,O$2),0)+IF(Ajustes!$I64&gt;0,INDEX($AA$4:$AL$323,Ajustes!$I64,O$2),0)+IF(Ajustes!$J64&gt;0,INDEX($AA$4:$AL$323,Ajustes!$J64,O$2),0)+IF(Ajustes!$K64&gt;0,INDEX($AA$4:$AL$323,Ajustes!$K64,O$2),0)+IF(Ajustes!$L64&gt;0,INDEX($AA$4:$AL$323,Ajustes!$L64,O$2),0))+O64</f>
        <v>1523</v>
      </c>
      <c r="AB64" s="259">
        <f>IF(AND(NOT(_incrementaisPassadas),
      OR(
       AND(_semanaAtual&gt;Prevs!E$6,_tipo="Semanal"),
       AND(_mes&gt;AB$2,_tipo="Mensal")
      )), 0,IF(Ajustes!$G64&gt;0,INDEX($AA$4:$AL$323,Ajustes!$G64,P$2),0)+IF(Ajustes!$H64&gt;0,INDEX($AA$4:$AL$323,Ajustes!$H64,P$2),0)+IF(Ajustes!$I64&gt;0,INDEX($AA$4:$AL$323,Ajustes!$I64,P$2),0)+IF(Ajustes!$J64&gt;0,INDEX($AA$4:$AL$323,Ajustes!$J64,P$2),0)+IF(Ajustes!$K64&gt;0,INDEX($AA$4:$AL$323,Ajustes!$K64,P$2),0)+IF(Ajustes!$L64&gt;0,INDEX($AA$4:$AL$323,Ajustes!$L64,P$2),0))+P64</f>
        <v>1576</v>
      </c>
      <c r="AC64" s="259">
        <f>IF(AND(NOT(_incrementaisPassadas),
      OR(
       AND(_semanaAtual&gt;Prevs!F$6,_tipo="Semanal"),
       AND(_mes&gt;AC$2,_tipo="Mensal")
      )), 0,IF(Ajustes!$G64&gt;0,INDEX($AA$4:$AL$323,Ajustes!$G64,Q$2),0)+IF(Ajustes!$H64&gt;0,INDEX($AA$4:$AL$323,Ajustes!$H64,Q$2),0)+IF(Ajustes!$I64&gt;0,INDEX($AA$4:$AL$323,Ajustes!$I64,Q$2),0)+IF(Ajustes!$J64&gt;0,INDEX($AA$4:$AL$323,Ajustes!$J64,Q$2),0)+IF(Ajustes!$K64&gt;0,INDEX($AA$4:$AL$323,Ajustes!$K64,Q$2),0)+IF(Ajustes!$L64&gt;0,INDEX($AA$4:$AL$323,Ajustes!$L64,Q$2),0))+Q64</f>
        <v>1298</v>
      </c>
      <c r="AD64" s="259">
        <f>IF(AND(NOT(_incrementaisPassadas),
      OR(
       AND(_semanaAtual&gt;Prevs!G$6,_tipo="Semanal"),
       AND(_mes&gt;AD$2,_tipo="Mensal")
      )), 0,IF(Ajustes!$G64&gt;0,INDEX($AA$4:$AL$323,Ajustes!$G64,R$2),0)+IF(Ajustes!$H64&gt;0,INDEX($AA$4:$AL$323,Ajustes!$H64,R$2),0)+IF(Ajustes!$I64&gt;0,INDEX($AA$4:$AL$323,Ajustes!$I64,R$2),0)+IF(Ajustes!$J64&gt;0,INDEX($AA$4:$AL$323,Ajustes!$J64,R$2),0)+IF(Ajustes!$K64&gt;0,INDEX($AA$4:$AL$323,Ajustes!$K64,R$2),0)+IF(Ajustes!$L64&gt;0,INDEX($AA$4:$AL$323,Ajustes!$L64,R$2),0))+R64</f>
        <v>986</v>
      </c>
      <c r="AE64" s="259">
        <f>IF(AND(NOT(_incrementaisPassadas),
      OR(
       AND(_semanaAtual&gt;Prevs!H$6,_tipo="Semanal"),
       AND(_mes&gt;AE$2,_tipo="Mensal")
      )), 0,IF(Ajustes!$G64&gt;0,INDEX($AA$4:$AL$323,Ajustes!$G64,S$2),0)+IF(Ajustes!$H64&gt;0,INDEX($AA$4:$AL$323,Ajustes!$H64,S$2),0)+IF(Ajustes!$I64&gt;0,INDEX($AA$4:$AL$323,Ajustes!$I64,S$2),0)+IF(Ajustes!$J64&gt;0,INDEX($AA$4:$AL$323,Ajustes!$J64,S$2),0)+IF(Ajustes!$K64&gt;0,INDEX($AA$4:$AL$323,Ajustes!$K64,S$2),0)+IF(Ajustes!$L64&gt;0,INDEX($AA$4:$AL$323,Ajustes!$L64,S$2),0))+S64</f>
        <v>993</v>
      </c>
      <c r="AF64" s="259">
        <f>IF(AND(NOT(_incrementaisPassadas),
      OR(
       AND(_semanaAtual&gt;Prevs!I$6,_tipo="Semanal"),
       AND(_mes&gt;AF$2,_tipo="Mensal")
      )), 0,IF(Ajustes!$G64&gt;0,INDEX($AA$4:$AL$323,Ajustes!$G64,T$2),0)+IF(Ajustes!$H64&gt;0,INDEX($AA$4:$AL$323,Ajustes!$H64,T$2),0)+IF(Ajustes!$I64&gt;0,INDEX($AA$4:$AL$323,Ajustes!$I64,T$2),0)+IF(Ajustes!$J64&gt;0,INDEX($AA$4:$AL$323,Ajustes!$J64,T$2),0)+IF(Ajustes!$K64&gt;0,INDEX($AA$4:$AL$323,Ajustes!$K64,T$2),0)+IF(Ajustes!$L64&gt;0,INDEX($AA$4:$AL$323,Ajustes!$L64,T$2),0))+T64</f>
        <v>1097</v>
      </c>
      <c r="AG64" s="259">
        <f>IF(AND(NOT(_incrementaisPassadas),
      OR(
       AND(_semanaAtual&gt;Prevs!J$6,_tipo="Semanal"),
       AND(_mes&gt;AG$2,_tipo="Mensal")
      )), 0,IF(Ajustes!$G64&gt;0,INDEX($AA$4:$AL$323,Ajustes!$G64,U$2),0)+IF(Ajustes!$H64&gt;0,INDEX($AA$4:$AL$323,Ajustes!$H64,U$2),0)+IF(Ajustes!$I64&gt;0,INDEX($AA$4:$AL$323,Ajustes!$I64,U$2),0)+IF(Ajustes!$J64&gt;0,INDEX($AA$4:$AL$323,Ajustes!$J64,U$2),0)+IF(Ajustes!$K64&gt;0,INDEX($AA$4:$AL$323,Ajustes!$K64,U$2),0)+IF(Ajustes!$L64&gt;0,INDEX($AA$4:$AL$323,Ajustes!$L64,U$2),0))+U64</f>
        <v>992</v>
      </c>
      <c r="AH64" s="259">
        <f>IF(AND(NOT(_incrementaisPassadas),
      OR(
       AND(_semanaAtual&gt;Prevs!K$6,_tipo="Semanal"),
       AND(_mes&gt;AH$2,_tipo="Mensal")
      )), 0,IF(Ajustes!$G64&gt;0,INDEX($AA$4:$AL$323,Ajustes!$G64,V$2),0)+IF(Ajustes!$H64&gt;0,INDEX($AA$4:$AL$323,Ajustes!$H64,V$2),0)+IF(Ajustes!$I64&gt;0,INDEX($AA$4:$AL$323,Ajustes!$I64,V$2),0)+IF(Ajustes!$J64&gt;0,INDEX($AA$4:$AL$323,Ajustes!$J64,V$2),0)+IF(Ajustes!$K64&gt;0,INDEX($AA$4:$AL$323,Ajustes!$K64,V$2),0)+IF(Ajustes!$L64&gt;0,INDEX($AA$4:$AL$323,Ajustes!$L64,V$2),0))+V64</f>
        <v>806</v>
      </c>
      <c r="AI64" s="259">
        <f>IF(AND(NOT(_incrementaisPassadas),
      OR(
       AND(_semanaAtual&gt;Prevs!L$6,_tipo="Semanal"),
       AND(_mes&gt;AI$2,_tipo="Mensal")
      )), 0,IF(Ajustes!$G64&gt;0,INDEX($AA$4:$AL$323,Ajustes!$G64,W$2),0)+IF(Ajustes!$H64&gt;0,INDEX($AA$4:$AL$323,Ajustes!$H64,W$2),0)+IF(Ajustes!$I64&gt;0,INDEX($AA$4:$AL$323,Ajustes!$I64,W$2),0)+IF(Ajustes!$J64&gt;0,INDEX($AA$4:$AL$323,Ajustes!$J64,W$2),0)+IF(Ajustes!$K64&gt;0,INDEX($AA$4:$AL$323,Ajustes!$K64,W$2),0)+IF(Ajustes!$L64&gt;0,INDEX($AA$4:$AL$323,Ajustes!$L64,W$2),0))+W64</f>
        <v>898</v>
      </c>
      <c r="AJ64" s="259">
        <f>IF(AND(NOT(_incrementaisPassadas),
      OR(
       AND(_semanaAtual&gt;Prevs!M$6,_tipo="Semanal"),
       AND(_mes&gt;AJ$2,_tipo="Mensal")
      )), 0,IF(Ajustes!$G64&gt;0,INDEX($AA$4:$AL$323,Ajustes!$G64,X$2),0)+IF(Ajustes!$H64&gt;0,INDEX($AA$4:$AL$323,Ajustes!$H64,X$2),0)+IF(Ajustes!$I64&gt;0,INDEX($AA$4:$AL$323,Ajustes!$I64,X$2),0)+IF(Ajustes!$J64&gt;0,INDEX($AA$4:$AL$323,Ajustes!$J64,X$2),0)+IF(Ajustes!$K64&gt;0,INDEX($AA$4:$AL$323,Ajustes!$K64,X$2),0)+IF(Ajustes!$L64&gt;0,INDEX($AA$4:$AL$323,Ajustes!$L64,X$2),0))+X64</f>
        <v>1110</v>
      </c>
      <c r="AK64" s="259">
        <f>IF(AND(NOT(_incrementaisPassadas),
      OR(
       AND(_semanaAtual&gt;Prevs!N$6,_tipo="Semanal"),
       AND(_mes&gt;AK$2,_tipo="Mensal")
      )), 0,IF(Ajustes!$G64&gt;0,INDEX($AA$4:$AL$323,Ajustes!$G64,Y$2),0)+IF(Ajustes!$H64&gt;0,INDEX($AA$4:$AL$323,Ajustes!$H64,Y$2),0)+IF(Ajustes!$I64&gt;0,INDEX($AA$4:$AL$323,Ajustes!$I64,Y$2),0)+IF(Ajustes!$J64&gt;0,INDEX($AA$4:$AL$323,Ajustes!$J64,Y$2),0)+IF(Ajustes!$K64&gt;0,INDEX($AA$4:$AL$323,Ajustes!$K64,Y$2),0)+IF(Ajustes!$L64&gt;0,INDEX($AA$4:$AL$323,Ajustes!$L64,Y$2),0))+Y64</f>
        <v>1013</v>
      </c>
      <c r="AL64" s="259">
        <f>IF(AND(NOT(_incrementaisPassadas),
      OR(
       AND(_semanaAtual&gt;Prevs!O$6,_tipo="Semanal"),
       AND(_mes&gt;AL$2,_tipo="Mensal")
      )), 0,IF(Ajustes!$G64&gt;0,INDEX($AA$4:$AL$323,Ajustes!$G64,Z$2),0)+IF(Ajustes!$H64&gt;0,INDEX($AA$4:$AL$323,Ajustes!$H64,Z$2),0)+IF(Ajustes!$I64&gt;0,INDEX($AA$4:$AL$323,Ajustes!$I64,Z$2),0)+IF(Ajustes!$J64&gt;0,INDEX($AA$4:$AL$323,Ajustes!$J64,Z$2),0)+IF(Ajustes!$K64&gt;0,INDEX($AA$4:$AL$323,Ajustes!$K64,Z$2),0)+IF(Ajustes!$L64&gt;0,INDEX($AA$4:$AL$323,Ajustes!$L64,Z$2),0))+Z64</f>
        <v>1113</v>
      </c>
      <c r="AM64" s="113">
        <f t="shared" si="63"/>
        <v>1523</v>
      </c>
      <c r="AN64" s="113">
        <f t="shared" si="64"/>
        <v>1576</v>
      </c>
      <c r="AO64" s="113">
        <f t="shared" si="64"/>
        <v>1298</v>
      </c>
      <c r="AP64" s="113">
        <f t="shared" si="64"/>
        <v>986</v>
      </c>
      <c r="AQ64" s="113">
        <f t="shared" si="64"/>
        <v>993</v>
      </c>
      <c r="AR64" s="113">
        <f t="shared" si="64"/>
        <v>1097</v>
      </c>
      <c r="AS64" s="113">
        <f t="shared" si="64"/>
        <v>992</v>
      </c>
      <c r="AT64" s="113">
        <f t="shared" si="64"/>
        <v>806</v>
      </c>
      <c r="AU64" s="113">
        <f t="shared" si="64"/>
        <v>898</v>
      </c>
      <c r="AV64" s="113">
        <f t="shared" si="64"/>
        <v>1110</v>
      </c>
      <c r="AW64" s="113">
        <f t="shared" si="64"/>
        <v>1013</v>
      </c>
      <c r="AX64" s="113">
        <f t="shared" si="64"/>
        <v>1113</v>
      </c>
      <c r="AY64" s="259"/>
      <c r="BQ64" s="259" t="e">
        <f t="shared" si="12"/>
        <v>#N/A</v>
      </c>
      <c r="BR64" s="398">
        <f t="shared" si="65"/>
        <v>1523</v>
      </c>
      <c r="BS64" s="398">
        <f t="shared" si="66"/>
        <v>1576</v>
      </c>
      <c r="BT64" s="398">
        <f t="shared" si="67"/>
        <v>1298</v>
      </c>
      <c r="BU64" s="398">
        <f t="shared" si="68"/>
        <v>986</v>
      </c>
      <c r="BV64" s="398">
        <f t="shared" si="69"/>
        <v>993</v>
      </c>
      <c r="BW64" s="398">
        <f t="shared" si="70"/>
        <v>1097</v>
      </c>
      <c r="BX64" s="398">
        <f t="shared" si="71"/>
        <v>992</v>
      </c>
      <c r="BY64" s="398">
        <f t="shared" si="72"/>
        <v>806</v>
      </c>
      <c r="BZ64" s="398">
        <f t="shared" si="73"/>
        <v>898</v>
      </c>
      <c r="CA64" s="398">
        <f t="shared" si="74"/>
        <v>1110</v>
      </c>
      <c r="CB64" s="398">
        <f t="shared" si="75"/>
        <v>1013</v>
      </c>
      <c r="CC64" s="398">
        <f t="shared" si="76"/>
        <v>1113</v>
      </c>
      <c r="CD64" s="259"/>
    </row>
    <row r="65" spans="1:82" x14ac:dyDescent="0.25">
      <c r="A65" s="113">
        <v>62</v>
      </c>
      <c r="B65" s="176" t="s">
        <v>568</v>
      </c>
      <c r="C65" s="259">
        <f>IFERROR(INDEX($BD$7:$BO$40,MATCH(Ajustes!$E$4:$E$323,$BC$7:$BC$40,0),$C$2:$N$2),1)</f>
        <v>1</v>
      </c>
      <c r="D65" s="259">
        <f>IFERROR(INDEX($BD$7:$BO$40,MATCH(Ajustes!$E$4:$E$323,$BC$7:$BC$40,0),$C$2:$N$2),1)</f>
        <v>1</v>
      </c>
      <c r="E65" s="259">
        <f>IFERROR(INDEX($BD$7:$BO$40,MATCH(Ajustes!$E$4:$E$323,$BC$7:$BC$40,0),$C$2:$N$2),1)</f>
        <v>1</v>
      </c>
      <c r="F65" s="259">
        <f>IFERROR(INDEX($BD$7:$BO$40,MATCH(Ajustes!$E$4:$E$323,$BC$7:$BC$40,0),$C$2:$N$2),1)</f>
        <v>1</v>
      </c>
      <c r="G65" s="259">
        <f>IFERROR(INDEX($BD$7:$BO$40,MATCH(Ajustes!$E$4:$E$323,$BC$7:$BC$40,0),$C$2:$N$2),1)</f>
        <v>1</v>
      </c>
      <c r="H65" s="259">
        <f>IFERROR(INDEX($BD$7:$BO$40,MATCH(Ajustes!$E$4:$E$323,$BC$7:$BC$40,0),$C$2:$N$2),1)</f>
        <v>1</v>
      </c>
      <c r="I65" s="259">
        <f>IFERROR(INDEX($BD$7:$BO$40,MATCH(Ajustes!$E$4:$E$323,$BC$7:$BC$40,0),$C$2:$N$2),1)</f>
        <v>1</v>
      </c>
      <c r="J65" s="259">
        <f>IFERROR(INDEX($BD$7:$BO$40,MATCH(Ajustes!$E$4:$E$323,$BC$7:$BC$40,0),$C$2:$N$2),1)</f>
        <v>1</v>
      </c>
      <c r="K65" s="259">
        <f>IFERROR(INDEX($BD$7:$BO$40,MATCH(Ajustes!$E$4:$E$323,$BC$7:$BC$40,0),$C$2:$N$2),1)</f>
        <v>1</v>
      </c>
      <c r="L65" s="259">
        <f>IFERROR(INDEX($BD$7:$BO$40,MATCH(Ajustes!$E$4:$E$323,$BC$7:$BC$40,0),$C$2:$N$2),1)</f>
        <v>1</v>
      </c>
      <c r="M65" s="259">
        <f>IFERROR(INDEX($BD$7:$BO$40,MATCH(Ajustes!$E$4:$E$323,$BC$7:$BC$40,0),$C$2:$N$2),1)</f>
        <v>1</v>
      </c>
      <c r="N65" s="259">
        <f>IFERROR(INDEX($BD$7:$BO$40,MATCH(Ajustes!$E$4:$E$323,$BC$7:$BC$40,0),$C$2:$N$2),1)</f>
        <v>1</v>
      </c>
      <c r="O65">
        <f>C65*Ajustes!AM65</f>
        <v>1596</v>
      </c>
      <c r="P65">
        <f>D65*Ajustes!AN65</f>
        <v>1655</v>
      </c>
      <c r="Q65">
        <f>E65*Ajustes!AO65</f>
        <v>1368</v>
      </c>
      <c r="R65">
        <f>F65*Ajustes!AP65</f>
        <v>1040</v>
      </c>
      <c r="S65">
        <f>G65*Ajustes!AQ65</f>
        <v>1046</v>
      </c>
      <c r="T65">
        <f>H65*Ajustes!AR65</f>
        <v>1156</v>
      </c>
      <c r="U65">
        <f>I65*Ajustes!AS65</f>
        <v>1050</v>
      </c>
      <c r="V65">
        <f>J65*Ajustes!AT65</f>
        <v>854</v>
      </c>
      <c r="W65">
        <f>K65*Ajustes!AU65</f>
        <v>946</v>
      </c>
      <c r="X65">
        <f>L65*Ajustes!AV65</f>
        <v>1173</v>
      </c>
      <c r="Y65">
        <f>M65*Ajustes!AW65</f>
        <v>1071</v>
      </c>
      <c r="Z65">
        <f>N65*Ajustes!AX65</f>
        <v>1170</v>
      </c>
      <c r="AA65" s="259">
        <f>IF(AND(NOT(_incrementaisPassadas),
      OR(
       AND(_semanaAtual&gt;Prevs!D$6,_tipo="Semanal"),
       AND(_mes&gt;AA$2,_tipo="Mensal")
      )), 0,IF(Ajustes!$G65&gt;0,INDEX($AA$4:$AL$323,Ajustes!$G65,O$2),0)+IF(Ajustes!$H65&gt;0,INDEX($AA$4:$AL$323,Ajustes!$H65,O$2),0)+IF(Ajustes!$I65&gt;0,INDEX($AA$4:$AL$323,Ajustes!$I65,O$2),0)+IF(Ajustes!$J65&gt;0,INDEX($AA$4:$AL$323,Ajustes!$J65,O$2),0)+IF(Ajustes!$K65&gt;0,INDEX($AA$4:$AL$323,Ajustes!$K65,O$2),0)+IF(Ajustes!$L65&gt;0,INDEX($AA$4:$AL$323,Ajustes!$L65,O$2),0))+O65</f>
        <v>1596</v>
      </c>
      <c r="AB65" s="259">
        <f>IF(AND(NOT(_incrementaisPassadas),
      OR(
       AND(_semanaAtual&gt;Prevs!E$6,_tipo="Semanal"),
       AND(_mes&gt;AB$2,_tipo="Mensal")
      )), 0,IF(Ajustes!$G65&gt;0,INDEX($AA$4:$AL$323,Ajustes!$G65,P$2),0)+IF(Ajustes!$H65&gt;0,INDEX($AA$4:$AL$323,Ajustes!$H65,P$2),0)+IF(Ajustes!$I65&gt;0,INDEX($AA$4:$AL$323,Ajustes!$I65,P$2),0)+IF(Ajustes!$J65&gt;0,INDEX($AA$4:$AL$323,Ajustes!$J65,P$2),0)+IF(Ajustes!$K65&gt;0,INDEX($AA$4:$AL$323,Ajustes!$K65,P$2),0)+IF(Ajustes!$L65&gt;0,INDEX($AA$4:$AL$323,Ajustes!$L65,P$2),0))+P65</f>
        <v>1655</v>
      </c>
      <c r="AC65" s="259">
        <f>IF(AND(NOT(_incrementaisPassadas),
      OR(
       AND(_semanaAtual&gt;Prevs!F$6,_tipo="Semanal"),
       AND(_mes&gt;AC$2,_tipo="Mensal")
      )), 0,IF(Ajustes!$G65&gt;0,INDEX($AA$4:$AL$323,Ajustes!$G65,Q$2),0)+IF(Ajustes!$H65&gt;0,INDEX($AA$4:$AL$323,Ajustes!$H65,Q$2),0)+IF(Ajustes!$I65&gt;0,INDEX($AA$4:$AL$323,Ajustes!$I65,Q$2),0)+IF(Ajustes!$J65&gt;0,INDEX($AA$4:$AL$323,Ajustes!$J65,Q$2),0)+IF(Ajustes!$K65&gt;0,INDEX($AA$4:$AL$323,Ajustes!$K65,Q$2),0)+IF(Ajustes!$L65&gt;0,INDEX($AA$4:$AL$323,Ajustes!$L65,Q$2),0))+Q65</f>
        <v>1368</v>
      </c>
      <c r="AD65" s="259">
        <f>IF(AND(NOT(_incrementaisPassadas),
      OR(
       AND(_semanaAtual&gt;Prevs!G$6,_tipo="Semanal"),
       AND(_mes&gt;AD$2,_tipo="Mensal")
      )), 0,IF(Ajustes!$G65&gt;0,INDEX($AA$4:$AL$323,Ajustes!$G65,R$2),0)+IF(Ajustes!$H65&gt;0,INDEX($AA$4:$AL$323,Ajustes!$H65,R$2),0)+IF(Ajustes!$I65&gt;0,INDEX($AA$4:$AL$323,Ajustes!$I65,R$2),0)+IF(Ajustes!$J65&gt;0,INDEX($AA$4:$AL$323,Ajustes!$J65,R$2),0)+IF(Ajustes!$K65&gt;0,INDEX($AA$4:$AL$323,Ajustes!$K65,R$2),0)+IF(Ajustes!$L65&gt;0,INDEX($AA$4:$AL$323,Ajustes!$L65,R$2),0))+R65</f>
        <v>1040</v>
      </c>
      <c r="AE65" s="259">
        <f>IF(AND(NOT(_incrementaisPassadas),
      OR(
       AND(_semanaAtual&gt;Prevs!H$6,_tipo="Semanal"),
       AND(_mes&gt;AE$2,_tipo="Mensal")
      )), 0,IF(Ajustes!$G65&gt;0,INDEX($AA$4:$AL$323,Ajustes!$G65,S$2),0)+IF(Ajustes!$H65&gt;0,INDEX($AA$4:$AL$323,Ajustes!$H65,S$2),0)+IF(Ajustes!$I65&gt;0,INDEX($AA$4:$AL$323,Ajustes!$I65,S$2),0)+IF(Ajustes!$J65&gt;0,INDEX($AA$4:$AL$323,Ajustes!$J65,S$2),0)+IF(Ajustes!$K65&gt;0,INDEX($AA$4:$AL$323,Ajustes!$K65,S$2),0)+IF(Ajustes!$L65&gt;0,INDEX($AA$4:$AL$323,Ajustes!$L65,S$2),0))+S65</f>
        <v>1046</v>
      </c>
      <c r="AF65" s="259">
        <f>IF(AND(NOT(_incrementaisPassadas),
      OR(
       AND(_semanaAtual&gt;Prevs!I$6,_tipo="Semanal"),
       AND(_mes&gt;AF$2,_tipo="Mensal")
      )), 0,IF(Ajustes!$G65&gt;0,INDEX($AA$4:$AL$323,Ajustes!$G65,T$2),0)+IF(Ajustes!$H65&gt;0,INDEX($AA$4:$AL$323,Ajustes!$H65,T$2),0)+IF(Ajustes!$I65&gt;0,INDEX($AA$4:$AL$323,Ajustes!$I65,T$2),0)+IF(Ajustes!$J65&gt;0,INDEX($AA$4:$AL$323,Ajustes!$J65,T$2),0)+IF(Ajustes!$K65&gt;0,INDEX($AA$4:$AL$323,Ajustes!$K65,T$2),0)+IF(Ajustes!$L65&gt;0,INDEX($AA$4:$AL$323,Ajustes!$L65,T$2),0))+T65</f>
        <v>1156</v>
      </c>
      <c r="AG65" s="259">
        <f>IF(AND(NOT(_incrementaisPassadas),
      OR(
       AND(_semanaAtual&gt;Prevs!J$6,_tipo="Semanal"),
       AND(_mes&gt;AG$2,_tipo="Mensal")
      )), 0,IF(Ajustes!$G65&gt;0,INDEX($AA$4:$AL$323,Ajustes!$G65,U$2),0)+IF(Ajustes!$H65&gt;0,INDEX($AA$4:$AL$323,Ajustes!$H65,U$2),0)+IF(Ajustes!$I65&gt;0,INDEX($AA$4:$AL$323,Ajustes!$I65,U$2),0)+IF(Ajustes!$J65&gt;0,INDEX($AA$4:$AL$323,Ajustes!$J65,U$2),0)+IF(Ajustes!$K65&gt;0,INDEX($AA$4:$AL$323,Ajustes!$K65,U$2),0)+IF(Ajustes!$L65&gt;0,INDEX($AA$4:$AL$323,Ajustes!$L65,U$2),0))+U65</f>
        <v>1050</v>
      </c>
      <c r="AH65" s="259">
        <f>IF(AND(NOT(_incrementaisPassadas),
      OR(
       AND(_semanaAtual&gt;Prevs!K$6,_tipo="Semanal"),
       AND(_mes&gt;AH$2,_tipo="Mensal")
      )), 0,IF(Ajustes!$G65&gt;0,INDEX($AA$4:$AL$323,Ajustes!$G65,V$2),0)+IF(Ajustes!$H65&gt;0,INDEX($AA$4:$AL$323,Ajustes!$H65,V$2),0)+IF(Ajustes!$I65&gt;0,INDEX($AA$4:$AL$323,Ajustes!$I65,V$2),0)+IF(Ajustes!$J65&gt;0,INDEX($AA$4:$AL$323,Ajustes!$J65,V$2),0)+IF(Ajustes!$K65&gt;0,INDEX($AA$4:$AL$323,Ajustes!$K65,V$2),0)+IF(Ajustes!$L65&gt;0,INDEX($AA$4:$AL$323,Ajustes!$L65,V$2),0))+V65</f>
        <v>854</v>
      </c>
      <c r="AI65" s="259">
        <f>IF(AND(NOT(_incrementaisPassadas),
      OR(
       AND(_semanaAtual&gt;Prevs!L$6,_tipo="Semanal"),
       AND(_mes&gt;AI$2,_tipo="Mensal")
      )), 0,IF(Ajustes!$G65&gt;0,INDEX($AA$4:$AL$323,Ajustes!$G65,W$2),0)+IF(Ajustes!$H65&gt;0,INDEX($AA$4:$AL$323,Ajustes!$H65,W$2),0)+IF(Ajustes!$I65&gt;0,INDEX($AA$4:$AL$323,Ajustes!$I65,W$2),0)+IF(Ajustes!$J65&gt;0,INDEX($AA$4:$AL$323,Ajustes!$J65,W$2),0)+IF(Ajustes!$K65&gt;0,INDEX($AA$4:$AL$323,Ajustes!$K65,W$2),0)+IF(Ajustes!$L65&gt;0,INDEX($AA$4:$AL$323,Ajustes!$L65,W$2),0))+W65</f>
        <v>946</v>
      </c>
      <c r="AJ65" s="259">
        <f>IF(AND(NOT(_incrementaisPassadas),
      OR(
       AND(_semanaAtual&gt;Prevs!M$6,_tipo="Semanal"),
       AND(_mes&gt;AJ$2,_tipo="Mensal")
      )), 0,IF(Ajustes!$G65&gt;0,INDEX($AA$4:$AL$323,Ajustes!$G65,X$2),0)+IF(Ajustes!$H65&gt;0,INDEX($AA$4:$AL$323,Ajustes!$H65,X$2),0)+IF(Ajustes!$I65&gt;0,INDEX($AA$4:$AL$323,Ajustes!$I65,X$2),0)+IF(Ajustes!$J65&gt;0,INDEX($AA$4:$AL$323,Ajustes!$J65,X$2),0)+IF(Ajustes!$K65&gt;0,INDEX($AA$4:$AL$323,Ajustes!$K65,X$2),0)+IF(Ajustes!$L65&gt;0,INDEX($AA$4:$AL$323,Ajustes!$L65,X$2),0))+X65</f>
        <v>1173</v>
      </c>
      <c r="AK65" s="259">
        <f>IF(AND(NOT(_incrementaisPassadas),
      OR(
       AND(_semanaAtual&gt;Prevs!N$6,_tipo="Semanal"),
       AND(_mes&gt;AK$2,_tipo="Mensal")
      )), 0,IF(Ajustes!$G65&gt;0,INDEX($AA$4:$AL$323,Ajustes!$G65,Y$2),0)+IF(Ajustes!$H65&gt;0,INDEX($AA$4:$AL$323,Ajustes!$H65,Y$2),0)+IF(Ajustes!$I65&gt;0,INDEX($AA$4:$AL$323,Ajustes!$I65,Y$2),0)+IF(Ajustes!$J65&gt;0,INDEX($AA$4:$AL$323,Ajustes!$J65,Y$2),0)+IF(Ajustes!$K65&gt;0,INDEX($AA$4:$AL$323,Ajustes!$K65,Y$2),0)+IF(Ajustes!$L65&gt;0,INDEX($AA$4:$AL$323,Ajustes!$L65,Y$2),0))+Y65</f>
        <v>1071</v>
      </c>
      <c r="AL65" s="259">
        <f>IF(AND(NOT(_incrementaisPassadas),
      OR(
       AND(_semanaAtual&gt;Prevs!O$6,_tipo="Semanal"),
       AND(_mes&gt;AL$2,_tipo="Mensal")
      )), 0,IF(Ajustes!$G65&gt;0,INDEX($AA$4:$AL$323,Ajustes!$G65,Z$2),0)+IF(Ajustes!$H65&gt;0,INDEX($AA$4:$AL$323,Ajustes!$H65,Z$2),0)+IF(Ajustes!$I65&gt;0,INDEX($AA$4:$AL$323,Ajustes!$I65,Z$2),0)+IF(Ajustes!$J65&gt;0,INDEX($AA$4:$AL$323,Ajustes!$J65,Z$2),0)+IF(Ajustes!$K65&gt;0,INDEX($AA$4:$AL$323,Ajustes!$K65,Z$2),0)+IF(Ajustes!$L65&gt;0,INDEX($AA$4:$AL$323,Ajustes!$L65,Z$2),0))+Z65</f>
        <v>1170</v>
      </c>
      <c r="AM65" s="113">
        <f t="shared" si="63"/>
        <v>1596</v>
      </c>
      <c r="AN65" s="113">
        <f t="shared" si="64"/>
        <v>1655</v>
      </c>
      <c r="AO65" s="113">
        <f t="shared" si="64"/>
        <v>1368</v>
      </c>
      <c r="AP65" s="113">
        <f t="shared" si="64"/>
        <v>1040</v>
      </c>
      <c r="AQ65" s="113">
        <f t="shared" si="64"/>
        <v>1046</v>
      </c>
      <c r="AR65" s="113">
        <f t="shared" si="64"/>
        <v>1156</v>
      </c>
      <c r="AS65" s="113">
        <f t="shared" si="64"/>
        <v>1050</v>
      </c>
      <c r="AT65" s="113">
        <f t="shared" si="64"/>
        <v>854</v>
      </c>
      <c r="AU65" s="113">
        <f t="shared" si="64"/>
        <v>946</v>
      </c>
      <c r="AV65" s="113">
        <f t="shared" si="64"/>
        <v>1173</v>
      </c>
      <c r="AW65" s="113">
        <f t="shared" si="64"/>
        <v>1071</v>
      </c>
      <c r="AX65" s="113">
        <f t="shared" si="64"/>
        <v>1170</v>
      </c>
      <c r="AY65" s="259"/>
      <c r="BQ65" s="259">
        <f t="shared" si="12"/>
        <v>44</v>
      </c>
      <c r="BR65" s="398">
        <f t="shared" si="65"/>
        <v>1598.4649999999999</v>
      </c>
      <c r="BS65" s="398">
        <f t="shared" si="66"/>
        <v>1656.836</v>
      </c>
      <c r="BT65" s="398">
        <f t="shared" si="67"/>
        <v>1369.2800000000002</v>
      </c>
      <c r="BU65" s="398">
        <f t="shared" si="68"/>
        <v>1041.2179999999998</v>
      </c>
      <c r="BV65" s="398">
        <f t="shared" si="69"/>
        <v>1046.829</v>
      </c>
      <c r="BW65" s="398">
        <f t="shared" si="70"/>
        <v>1160.1020000000001</v>
      </c>
      <c r="BX65" s="398">
        <f t="shared" si="71"/>
        <v>1052.3720000000001</v>
      </c>
      <c r="BY65" s="398">
        <f t="shared" si="72"/>
        <v>853.94200000000001</v>
      </c>
      <c r="BZ65" s="398">
        <f t="shared" si="73"/>
        <v>947.10400000000004</v>
      </c>
      <c r="CA65" s="398">
        <f t="shared" si="74"/>
        <v>1175.6600000000001</v>
      </c>
      <c r="CB65" s="398">
        <f t="shared" si="75"/>
        <v>1074.163</v>
      </c>
      <c r="CC65" s="398">
        <f t="shared" si="76"/>
        <v>1172.328</v>
      </c>
      <c r="CD65" s="259"/>
    </row>
    <row r="66" spans="1:82" x14ac:dyDescent="0.25">
      <c r="A66" s="113">
        <v>63</v>
      </c>
      <c r="B66" s="176" t="s">
        <v>569</v>
      </c>
      <c r="C66" s="259">
        <f>IFERROR(INDEX($BD$7:$BO$40,MATCH(Ajustes!$E$4:$E$323,$BC$7:$BC$40,0),$C$2:$N$2),1)</f>
        <v>1</v>
      </c>
      <c r="D66" s="259">
        <f>IFERROR(INDEX($BD$7:$BO$40,MATCH(Ajustes!$E$4:$E$323,$BC$7:$BC$40,0),$C$2:$N$2),1)</f>
        <v>1</v>
      </c>
      <c r="E66" s="259">
        <f>IFERROR(INDEX($BD$7:$BO$40,MATCH(Ajustes!$E$4:$E$323,$BC$7:$BC$40,0),$C$2:$N$2),1)</f>
        <v>1</v>
      </c>
      <c r="F66" s="259">
        <f>IFERROR(INDEX($BD$7:$BO$40,MATCH(Ajustes!$E$4:$E$323,$BC$7:$BC$40,0),$C$2:$N$2),1)</f>
        <v>1</v>
      </c>
      <c r="G66" s="259">
        <f>IFERROR(INDEX($BD$7:$BO$40,MATCH(Ajustes!$E$4:$E$323,$BC$7:$BC$40,0),$C$2:$N$2),1)</f>
        <v>1</v>
      </c>
      <c r="H66" s="259">
        <f>IFERROR(INDEX($BD$7:$BO$40,MATCH(Ajustes!$E$4:$E$323,$BC$7:$BC$40,0),$C$2:$N$2),1)</f>
        <v>1</v>
      </c>
      <c r="I66" s="259">
        <f>IFERROR(INDEX($BD$7:$BO$40,MATCH(Ajustes!$E$4:$E$323,$BC$7:$BC$40,0),$C$2:$N$2),1)</f>
        <v>1</v>
      </c>
      <c r="J66" s="259">
        <f>IFERROR(INDEX($BD$7:$BO$40,MATCH(Ajustes!$E$4:$E$323,$BC$7:$BC$40,0),$C$2:$N$2),1)</f>
        <v>1</v>
      </c>
      <c r="K66" s="259">
        <f>IFERROR(INDEX($BD$7:$BO$40,MATCH(Ajustes!$E$4:$E$323,$BC$7:$BC$40,0),$C$2:$N$2),1)</f>
        <v>1</v>
      </c>
      <c r="L66" s="259">
        <f>IFERROR(INDEX($BD$7:$BO$40,MATCH(Ajustes!$E$4:$E$323,$BC$7:$BC$40,0),$C$2:$N$2),1)</f>
        <v>1</v>
      </c>
      <c r="M66" s="259">
        <f>IFERROR(INDEX($BD$7:$BO$40,MATCH(Ajustes!$E$4:$E$323,$BC$7:$BC$40,0),$C$2:$N$2),1)</f>
        <v>1</v>
      </c>
      <c r="N66" s="259">
        <f>IFERROR(INDEX($BD$7:$BO$40,MATCH(Ajustes!$E$4:$E$323,$BC$7:$BC$40,0),$C$2:$N$2),1)</f>
        <v>1</v>
      </c>
      <c r="O66">
        <f>C66*Ajustes!AM66</f>
        <v>1763</v>
      </c>
      <c r="P66">
        <f>D66*Ajustes!AN66</f>
        <v>1833</v>
      </c>
      <c r="Q66">
        <f>E66*Ajustes!AO66</f>
        <v>1535</v>
      </c>
      <c r="R66">
        <f>F66*Ajustes!AP66</f>
        <v>1171</v>
      </c>
      <c r="S66">
        <f>G66*Ajustes!AQ66</f>
        <v>1171</v>
      </c>
      <c r="T66">
        <f>H66*Ajustes!AR66</f>
        <v>1301</v>
      </c>
      <c r="U66">
        <f>I66*Ajustes!AS66</f>
        <v>1181</v>
      </c>
      <c r="V66">
        <f>J66*Ajustes!AT66</f>
        <v>970</v>
      </c>
      <c r="W66">
        <f>K66*Ajustes!AU66</f>
        <v>1061</v>
      </c>
      <c r="X66">
        <f>L66*Ajustes!AV66</f>
        <v>1318</v>
      </c>
      <c r="Y66">
        <f>M66*Ajustes!AW66</f>
        <v>1213</v>
      </c>
      <c r="Z66">
        <f>N66*Ajustes!AX66</f>
        <v>1311</v>
      </c>
      <c r="AA66" s="259">
        <f>IF(AND(NOT(_incrementaisPassadas),
      OR(
       AND(_semanaAtual&gt;Prevs!D$6,_tipo="Semanal"),
       AND(_mes&gt;AA$2,_tipo="Mensal")
      )), 0,IF(Ajustes!$G66&gt;0,INDEX($AA$4:$AL$323,Ajustes!$G66,O$2),0)+IF(Ajustes!$H66&gt;0,INDEX($AA$4:$AL$323,Ajustes!$H66,O$2),0)+IF(Ajustes!$I66&gt;0,INDEX($AA$4:$AL$323,Ajustes!$I66,O$2),0)+IF(Ajustes!$J66&gt;0,INDEX($AA$4:$AL$323,Ajustes!$J66,O$2),0)+IF(Ajustes!$K66&gt;0,INDEX($AA$4:$AL$323,Ajustes!$K66,O$2),0)+IF(Ajustes!$L66&gt;0,INDEX($AA$4:$AL$323,Ajustes!$L66,O$2),0))+O66</f>
        <v>1763</v>
      </c>
      <c r="AB66" s="259">
        <f>IF(AND(NOT(_incrementaisPassadas),
      OR(
       AND(_semanaAtual&gt;Prevs!E$6,_tipo="Semanal"),
       AND(_mes&gt;AB$2,_tipo="Mensal")
      )), 0,IF(Ajustes!$G66&gt;0,INDEX($AA$4:$AL$323,Ajustes!$G66,P$2),0)+IF(Ajustes!$H66&gt;0,INDEX($AA$4:$AL$323,Ajustes!$H66,P$2),0)+IF(Ajustes!$I66&gt;0,INDEX($AA$4:$AL$323,Ajustes!$I66,P$2),0)+IF(Ajustes!$J66&gt;0,INDEX($AA$4:$AL$323,Ajustes!$J66,P$2),0)+IF(Ajustes!$K66&gt;0,INDEX($AA$4:$AL$323,Ajustes!$K66,P$2),0)+IF(Ajustes!$L66&gt;0,INDEX($AA$4:$AL$323,Ajustes!$L66,P$2),0))+P66</f>
        <v>1833</v>
      </c>
      <c r="AC66" s="259">
        <f>IF(AND(NOT(_incrementaisPassadas),
      OR(
       AND(_semanaAtual&gt;Prevs!F$6,_tipo="Semanal"),
       AND(_mes&gt;AC$2,_tipo="Mensal")
      )), 0,IF(Ajustes!$G66&gt;0,INDEX($AA$4:$AL$323,Ajustes!$G66,Q$2),0)+IF(Ajustes!$H66&gt;0,INDEX($AA$4:$AL$323,Ajustes!$H66,Q$2),0)+IF(Ajustes!$I66&gt;0,INDEX($AA$4:$AL$323,Ajustes!$I66,Q$2),0)+IF(Ajustes!$J66&gt;0,INDEX($AA$4:$AL$323,Ajustes!$J66,Q$2),0)+IF(Ajustes!$K66&gt;0,INDEX($AA$4:$AL$323,Ajustes!$K66,Q$2),0)+IF(Ajustes!$L66&gt;0,INDEX($AA$4:$AL$323,Ajustes!$L66,Q$2),0))+Q66</f>
        <v>1535</v>
      </c>
      <c r="AD66" s="259">
        <f>IF(AND(NOT(_incrementaisPassadas),
      OR(
       AND(_semanaAtual&gt;Prevs!G$6,_tipo="Semanal"),
       AND(_mes&gt;AD$2,_tipo="Mensal")
      )), 0,IF(Ajustes!$G66&gt;0,INDEX($AA$4:$AL$323,Ajustes!$G66,R$2),0)+IF(Ajustes!$H66&gt;0,INDEX($AA$4:$AL$323,Ajustes!$H66,R$2),0)+IF(Ajustes!$I66&gt;0,INDEX($AA$4:$AL$323,Ajustes!$I66,R$2),0)+IF(Ajustes!$J66&gt;0,INDEX($AA$4:$AL$323,Ajustes!$J66,R$2),0)+IF(Ajustes!$K66&gt;0,INDEX($AA$4:$AL$323,Ajustes!$K66,R$2),0)+IF(Ajustes!$L66&gt;0,INDEX($AA$4:$AL$323,Ajustes!$L66,R$2),0))+R66</f>
        <v>1171</v>
      </c>
      <c r="AE66" s="259">
        <f>IF(AND(NOT(_incrementaisPassadas),
      OR(
       AND(_semanaAtual&gt;Prevs!H$6,_tipo="Semanal"),
       AND(_mes&gt;AE$2,_tipo="Mensal")
      )), 0,IF(Ajustes!$G66&gt;0,INDEX($AA$4:$AL$323,Ajustes!$G66,S$2),0)+IF(Ajustes!$H66&gt;0,INDEX($AA$4:$AL$323,Ajustes!$H66,S$2),0)+IF(Ajustes!$I66&gt;0,INDEX($AA$4:$AL$323,Ajustes!$I66,S$2),0)+IF(Ajustes!$J66&gt;0,INDEX($AA$4:$AL$323,Ajustes!$J66,S$2),0)+IF(Ajustes!$K66&gt;0,INDEX($AA$4:$AL$323,Ajustes!$K66,S$2),0)+IF(Ajustes!$L66&gt;0,INDEX($AA$4:$AL$323,Ajustes!$L66,S$2),0))+S66</f>
        <v>1171</v>
      </c>
      <c r="AF66" s="259">
        <f>IF(AND(NOT(_incrementaisPassadas),
      OR(
       AND(_semanaAtual&gt;Prevs!I$6,_tipo="Semanal"),
       AND(_mes&gt;AF$2,_tipo="Mensal")
      )), 0,IF(Ajustes!$G66&gt;0,INDEX($AA$4:$AL$323,Ajustes!$G66,T$2),0)+IF(Ajustes!$H66&gt;0,INDEX($AA$4:$AL$323,Ajustes!$H66,T$2),0)+IF(Ajustes!$I66&gt;0,INDEX($AA$4:$AL$323,Ajustes!$I66,T$2),0)+IF(Ajustes!$J66&gt;0,INDEX($AA$4:$AL$323,Ajustes!$J66,T$2),0)+IF(Ajustes!$K66&gt;0,INDEX($AA$4:$AL$323,Ajustes!$K66,T$2),0)+IF(Ajustes!$L66&gt;0,INDEX($AA$4:$AL$323,Ajustes!$L66,T$2),0))+T66</f>
        <v>1301</v>
      </c>
      <c r="AG66" s="259">
        <f>IF(AND(NOT(_incrementaisPassadas),
      OR(
       AND(_semanaAtual&gt;Prevs!J$6,_tipo="Semanal"),
       AND(_mes&gt;AG$2,_tipo="Mensal")
      )), 0,IF(Ajustes!$G66&gt;0,INDEX($AA$4:$AL$323,Ajustes!$G66,U$2),0)+IF(Ajustes!$H66&gt;0,INDEX($AA$4:$AL$323,Ajustes!$H66,U$2),0)+IF(Ajustes!$I66&gt;0,INDEX($AA$4:$AL$323,Ajustes!$I66,U$2),0)+IF(Ajustes!$J66&gt;0,INDEX($AA$4:$AL$323,Ajustes!$J66,U$2),0)+IF(Ajustes!$K66&gt;0,INDEX($AA$4:$AL$323,Ajustes!$K66,U$2),0)+IF(Ajustes!$L66&gt;0,INDEX($AA$4:$AL$323,Ajustes!$L66,U$2),0))+U66</f>
        <v>1181</v>
      </c>
      <c r="AH66" s="259">
        <f>IF(AND(NOT(_incrementaisPassadas),
      OR(
       AND(_semanaAtual&gt;Prevs!K$6,_tipo="Semanal"),
       AND(_mes&gt;AH$2,_tipo="Mensal")
      )), 0,IF(Ajustes!$G66&gt;0,INDEX($AA$4:$AL$323,Ajustes!$G66,V$2),0)+IF(Ajustes!$H66&gt;0,INDEX($AA$4:$AL$323,Ajustes!$H66,V$2),0)+IF(Ajustes!$I66&gt;0,INDEX($AA$4:$AL$323,Ajustes!$I66,V$2),0)+IF(Ajustes!$J66&gt;0,INDEX($AA$4:$AL$323,Ajustes!$J66,V$2),0)+IF(Ajustes!$K66&gt;0,INDEX($AA$4:$AL$323,Ajustes!$K66,V$2),0)+IF(Ajustes!$L66&gt;0,INDEX($AA$4:$AL$323,Ajustes!$L66,V$2),0))+V66</f>
        <v>970</v>
      </c>
      <c r="AI66" s="259">
        <f>IF(AND(NOT(_incrementaisPassadas),
      OR(
       AND(_semanaAtual&gt;Prevs!L$6,_tipo="Semanal"),
       AND(_mes&gt;AI$2,_tipo="Mensal")
      )), 0,IF(Ajustes!$G66&gt;0,INDEX($AA$4:$AL$323,Ajustes!$G66,W$2),0)+IF(Ajustes!$H66&gt;0,INDEX($AA$4:$AL$323,Ajustes!$H66,W$2),0)+IF(Ajustes!$I66&gt;0,INDEX($AA$4:$AL$323,Ajustes!$I66,W$2),0)+IF(Ajustes!$J66&gt;0,INDEX($AA$4:$AL$323,Ajustes!$J66,W$2),0)+IF(Ajustes!$K66&gt;0,INDEX($AA$4:$AL$323,Ajustes!$K66,W$2),0)+IF(Ajustes!$L66&gt;0,INDEX($AA$4:$AL$323,Ajustes!$L66,W$2),0))+W66</f>
        <v>1061</v>
      </c>
      <c r="AJ66" s="259">
        <f>IF(AND(NOT(_incrementaisPassadas),
      OR(
       AND(_semanaAtual&gt;Prevs!M$6,_tipo="Semanal"),
       AND(_mes&gt;AJ$2,_tipo="Mensal")
      )), 0,IF(Ajustes!$G66&gt;0,INDEX($AA$4:$AL$323,Ajustes!$G66,X$2),0)+IF(Ajustes!$H66&gt;0,INDEX($AA$4:$AL$323,Ajustes!$H66,X$2),0)+IF(Ajustes!$I66&gt;0,INDEX($AA$4:$AL$323,Ajustes!$I66,X$2),0)+IF(Ajustes!$J66&gt;0,INDEX($AA$4:$AL$323,Ajustes!$J66,X$2),0)+IF(Ajustes!$K66&gt;0,INDEX($AA$4:$AL$323,Ajustes!$K66,X$2),0)+IF(Ajustes!$L66&gt;0,INDEX($AA$4:$AL$323,Ajustes!$L66,X$2),0))+X66</f>
        <v>1318</v>
      </c>
      <c r="AK66" s="259">
        <f>IF(AND(NOT(_incrementaisPassadas),
      OR(
       AND(_semanaAtual&gt;Prevs!N$6,_tipo="Semanal"),
       AND(_mes&gt;AK$2,_tipo="Mensal")
      )), 0,IF(Ajustes!$G66&gt;0,INDEX($AA$4:$AL$323,Ajustes!$G66,Y$2),0)+IF(Ajustes!$H66&gt;0,INDEX($AA$4:$AL$323,Ajustes!$H66,Y$2),0)+IF(Ajustes!$I66&gt;0,INDEX($AA$4:$AL$323,Ajustes!$I66,Y$2),0)+IF(Ajustes!$J66&gt;0,INDEX($AA$4:$AL$323,Ajustes!$J66,Y$2),0)+IF(Ajustes!$K66&gt;0,INDEX($AA$4:$AL$323,Ajustes!$K66,Y$2),0)+IF(Ajustes!$L66&gt;0,INDEX($AA$4:$AL$323,Ajustes!$L66,Y$2),0))+Y66</f>
        <v>1213</v>
      </c>
      <c r="AL66" s="259">
        <f>IF(AND(NOT(_incrementaisPassadas),
      OR(
       AND(_semanaAtual&gt;Prevs!O$6,_tipo="Semanal"),
       AND(_mes&gt;AL$2,_tipo="Mensal")
      )), 0,IF(Ajustes!$G66&gt;0,INDEX($AA$4:$AL$323,Ajustes!$G66,Z$2),0)+IF(Ajustes!$H66&gt;0,INDEX($AA$4:$AL$323,Ajustes!$H66,Z$2),0)+IF(Ajustes!$I66&gt;0,INDEX($AA$4:$AL$323,Ajustes!$I66,Z$2),0)+IF(Ajustes!$J66&gt;0,INDEX($AA$4:$AL$323,Ajustes!$J66,Z$2),0)+IF(Ajustes!$K66&gt;0,INDEX($AA$4:$AL$323,Ajustes!$K66,Z$2),0)+IF(Ajustes!$L66&gt;0,INDEX($AA$4:$AL$323,Ajustes!$L66,Z$2),0))+Z66</f>
        <v>1311</v>
      </c>
      <c r="AM66" s="113">
        <f t="shared" si="63"/>
        <v>1763</v>
      </c>
      <c r="AN66" s="113">
        <f t="shared" si="64"/>
        <v>1833</v>
      </c>
      <c r="AO66" s="113">
        <f t="shared" si="64"/>
        <v>1535</v>
      </c>
      <c r="AP66" s="113">
        <f t="shared" si="64"/>
        <v>1171</v>
      </c>
      <c r="AQ66" s="113">
        <f t="shared" si="64"/>
        <v>1171</v>
      </c>
      <c r="AR66" s="113">
        <f t="shared" si="64"/>
        <v>1301</v>
      </c>
      <c r="AS66" s="113">
        <f t="shared" si="64"/>
        <v>1181</v>
      </c>
      <c r="AT66" s="113">
        <f t="shared" si="64"/>
        <v>970</v>
      </c>
      <c r="AU66" s="113">
        <f t="shared" si="64"/>
        <v>1061</v>
      </c>
      <c r="AV66" s="113">
        <f t="shared" si="64"/>
        <v>1318</v>
      </c>
      <c r="AW66" s="113">
        <f t="shared" si="64"/>
        <v>1213</v>
      </c>
      <c r="AX66" s="113">
        <f t="shared" si="64"/>
        <v>1311</v>
      </c>
      <c r="AY66" s="259"/>
      <c r="BQ66" s="259" t="e">
        <f t="shared" si="12"/>
        <v>#N/A</v>
      </c>
      <c r="BR66" s="398">
        <f t="shared" si="65"/>
        <v>1763</v>
      </c>
      <c r="BS66" s="398">
        <f t="shared" si="66"/>
        <v>1833</v>
      </c>
      <c r="BT66" s="398">
        <f t="shared" si="67"/>
        <v>1535</v>
      </c>
      <c r="BU66" s="398">
        <f t="shared" si="68"/>
        <v>1171</v>
      </c>
      <c r="BV66" s="398">
        <f t="shared" si="69"/>
        <v>1171</v>
      </c>
      <c r="BW66" s="398">
        <f t="shared" si="70"/>
        <v>1301</v>
      </c>
      <c r="BX66" s="398">
        <f t="shared" si="71"/>
        <v>1181</v>
      </c>
      <c r="BY66" s="398">
        <f t="shared" si="72"/>
        <v>970</v>
      </c>
      <c r="BZ66" s="398">
        <f t="shared" si="73"/>
        <v>1061</v>
      </c>
      <c r="CA66" s="398">
        <f t="shared" si="74"/>
        <v>1318</v>
      </c>
      <c r="CB66" s="398">
        <f t="shared" si="75"/>
        <v>1213</v>
      </c>
      <c r="CC66" s="398">
        <f t="shared" si="76"/>
        <v>1311</v>
      </c>
      <c r="CD66" s="259"/>
    </row>
    <row r="67" spans="1:82" x14ac:dyDescent="0.25">
      <c r="A67" s="113">
        <v>64</v>
      </c>
      <c r="B67" s="176"/>
      <c r="C67" s="259">
        <f>IFERROR(INDEX($BD$7:$BO$40,MATCH(Ajustes!$E$4:$E$323,$BC$7:$BC$40,0),$C$2:$N$2),1)</f>
        <v>1</v>
      </c>
      <c r="D67" s="259">
        <f>IFERROR(INDEX($BD$7:$BO$40,MATCH(Ajustes!$E$4:$E$323,$BC$7:$BC$40,0),$C$2:$N$2),1)</f>
        <v>1</v>
      </c>
      <c r="E67" s="259">
        <f>IFERROR(INDEX($BD$7:$BO$40,MATCH(Ajustes!$E$4:$E$323,$BC$7:$BC$40,0),$C$2:$N$2),1)</f>
        <v>1</v>
      </c>
      <c r="F67" s="259">
        <f>IFERROR(INDEX($BD$7:$BO$40,MATCH(Ajustes!$E$4:$E$323,$BC$7:$BC$40,0),$C$2:$N$2),1)</f>
        <v>1</v>
      </c>
      <c r="G67" s="259">
        <f>IFERROR(INDEX($BD$7:$BO$40,MATCH(Ajustes!$E$4:$E$323,$BC$7:$BC$40,0),$C$2:$N$2),1)</f>
        <v>1</v>
      </c>
      <c r="H67" s="259">
        <f>IFERROR(INDEX($BD$7:$BO$40,MATCH(Ajustes!$E$4:$E$323,$BC$7:$BC$40,0),$C$2:$N$2),1)</f>
        <v>1</v>
      </c>
      <c r="I67" s="259">
        <f>IFERROR(INDEX($BD$7:$BO$40,MATCH(Ajustes!$E$4:$E$323,$BC$7:$BC$40,0),$C$2:$N$2),1)</f>
        <v>1</v>
      </c>
      <c r="J67" s="259">
        <f>IFERROR(INDEX($BD$7:$BO$40,MATCH(Ajustes!$E$4:$E$323,$BC$7:$BC$40,0),$C$2:$N$2),1)</f>
        <v>1</v>
      </c>
      <c r="K67" s="259">
        <f>IFERROR(INDEX($BD$7:$BO$40,MATCH(Ajustes!$E$4:$E$323,$BC$7:$BC$40,0),$C$2:$N$2),1)</f>
        <v>1</v>
      </c>
      <c r="L67" s="259">
        <f>IFERROR(INDEX($BD$7:$BO$40,MATCH(Ajustes!$E$4:$E$323,$BC$7:$BC$40,0),$C$2:$N$2),1)</f>
        <v>1</v>
      </c>
      <c r="M67" s="259">
        <f>IFERROR(INDEX($BD$7:$BO$40,MATCH(Ajustes!$E$4:$E$323,$BC$7:$BC$40,0),$C$2:$N$2),1)</f>
        <v>1</v>
      </c>
      <c r="N67" s="259">
        <f>IFERROR(INDEX($BD$7:$BO$40,MATCH(Ajustes!$E$4:$E$323,$BC$7:$BC$40,0),$C$2:$N$2),1)</f>
        <v>1</v>
      </c>
      <c r="O67">
        <f>C67*Ajustes!AM67</f>
        <v>0</v>
      </c>
      <c r="P67">
        <f>D67*Ajustes!AN67</f>
        <v>0</v>
      </c>
      <c r="Q67">
        <f>E67*Ajustes!AO67</f>
        <v>0</v>
      </c>
      <c r="R67">
        <f>F67*Ajustes!AP67</f>
        <v>0</v>
      </c>
      <c r="S67">
        <f>G67*Ajustes!AQ67</f>
        <v>0</v>
      </c>
      <c r="T67">
        <f>H67*Ajustes!AR67</f>
        <v>0</v>
      </c>
      <c r="U67">
        <f>I67*Ajustes!AS67</f>
        <v>0</v>
      </c>
      <c r="V67">
        <f>J67*Ajustes!AT67</f>
        <v>0</v>
      </c>
      <c r="W67">
        <f>K67*Ajustes!AU67</f>
        <v>0</v>
      </c>
      <c r="X67">
        <f>L67*Ajustes!AV67</f>
        <v>0</v>
      </c>
      <c r="Y67">
        <f>M67*Ajustes!AW67</f>
        <v>0</v>
      </c>
      <c r="Z67">
        <f>N67*Ajustes!AX67</f>
        <v>0</v>
      </c>
      <c r="AA67" s="259">
        <f>IF(AND(NOT(_incrementaisPassadas),
      OR(
       AND(_semanaAtual&gt;Prevs!D$6,_tipo="Semanal"),
       AND(_mes&gt;AA$2,_tipo="Mensal")
      )), 0,IF(Ajustes!$G67&gt;0,INDEX($AA$4:$AL$323,Ajustes!$G67,O$2),0)+IF(Ajustes!$H67&gt;0,INDEX($AA$4:$AL$323,Ajustes!$H67,O$2),0)+IF(Ajustes!$I67&gt;0,INDEX($AA$4:$AL$323,Ajustes!$I67,O$2),0)+IF(Ajustes!$J67&gt;0,INDEX($AA$4:$AL$323,Ajustes!$J67,O$2),0)+IF(Ajustes!$K67&gt;0,INDEX($AA$4:$AL$323,Ajustes!$K67,O$2),0)+IF(Ajustes!$L67&gt;0,INDEX($AA$4:$AL$323,Ajustes!$L67,O$2),0))+O67</f>
        <v>0</v>
      </c>
      <c r="AB67" s="259">
        <f>IF(AND(NOT(_incrementaisPassadas),
      OR(
       AND(_semanaAtual&gt;Prevs!E$6,_tipo="Semanal"),
       AND(_mes&gt;AB$2,_tipo="Mensal")
      )), 0,IF(Ajustes!$G67&gt;0,INDEX($AA$4:$AL$323,Ajustes!$G67,P$2),0)+IF(Ajustes!$H67&gt;0,INDEX($AA$4:$AL$323,Ajustes!$H67,P$2),0)+IF(Ajustes!$I67&gt;0,INDEX($AA$4:$AL$323,Ajustes!$I67,P$2),0)+IF(Ajustes!$J67&gt;0,INDEX($AA$4:$AL$323,Ajustes!$J67,P$2),0)+IF(Ajustes!$K67&gt;0,INDEX($AA$4:$AL$323,Ajustes!$K67,P$2),0)+IF(Ajustes!$L67&gt;0,INDEX($AA$4:$AL$323,Ajustes!$L67,P$2),0))+P67</f>
        <v>0</v>
      </c>
      <c r="AC67" s="259">
        <f>IF(AND(NOT(_incrementaisPassadas),
      OR(
       AND(_semanaAtual&gt;Prevs!F$6,_tipo="Semanal"),
       AND(_mes&gt;AC$2,_tipo="Mensal")
      )), 0,IF(Ajustes!$G67&gt;0,INDEX($AA$4:$AL$323,Ajustes!$G67,Q$2),0)+IF(Ajustes!$H67&gt;0,INDEX($AA$4:$AL$323,Ajustes!$H67,Q$2),0)+IF(Ajustes!$I67&gt;0,INDEX($AA$4:$AL$323,Ajustes!$I67,Q$2),0)+IF(Ajustes!$J67&gt;0,INDEX($AA$4:$AL$323,Ajustes!$J67,Q$2),0)+IF(Ajustes!$K67&gt;0,INDEX($AA$4:$AL$323,Ajustes!$K67,Q$2),0)+IF(Ajustes!$L67&gt;0,INDEX($AA$4:$AL$323,Ajustes!$L67,Q$2),0))+Q67</f>
        <v>0</v>
      </c>
      <c r="AD67" s="259">
        <f>IF(AND(NOT(_incrementaisPassadas),
      OR(
       AND(_semanaAtual&gt;Prevs!G$6,_tipo="Semanal"),
       AND(_mes&gt;AD$2,_tipo="Mensal")
      )), 0,IF(Ajustes!$G67&gt;0,INDEX($AA$4:$AL$323,Ajustes!$G67,R$2),0)+IF(Ajustes!$H67&gt;0,INDEX($AA$4:$AL$323,Ajustes!$H67,R$2),0)+IF(Ajustes!$I67&gt;0,INDEX($AA$4:$AL$323,Ajustes!$I67,R$2),0)+IF(Ajustes!$J67&gt;0,INDEX($AA$4:$AL$323,Ajustes!$J67,R$2),0)+IF(Ajustes!$K67&gt;0,INDEX($AA$4:$AL$323,Ajustes!$K67,R$2),0)+IF(Ajustes!$L67&gt;0,INDEX($AA$4:$AL$323,Ajustes!$L67,R$2),0))+R67</f>
        <v>0</v>
      </c>
      <c r="AE67" s="259">
        <f>IF(AND(NOT(_incrementaisPassadas),
      OR(
       AND(_semanaAtual&gt;Prevs!H$6,_tipo="Semanal"),
       AND(_mes&gt;AE$2,_tipo="Mensal")
      )), 0,IF(Ajustes!$G67&gt;0,INDEX($AA$4:$AL$323,Ajustes!$G67,S$2),0)+IF(Ajustes!$H67&gt;0,INDEX($AA$4:$AL$323,Ajustes!$H67,S$2),0)+IF(Ajustes!$I67&gt;0,INDEX($AA$4:$AL$323,Ajustes!$I67,S$2),0)+IF(Ajustes!$J67&gt;0,INDEX($AA$4:$AL$323,Ajustes!$J67,S$2),0)+IF(Ajustes!$K67&gt;0,INDEX($AA$4:$AL$323,Ajustes!$K67,S$2),0)+IF(Ajustes!$L67&gt;0,INDEX($AA$4:$AL$323,Ajustes!$L67,S$2),0))+S67</f>
        <v>0</v>
      </c>
      <c r="AF67" s="259">
        <f>IF(AND(NOT(_incrementaisPassadas),
      OR(
       AND(_semanaAtual&gt;Prevs!I$6,_tipo="Semanal"),
       AND(_mes&gt;AF$2,_tipo="Mensal")
      )), 0,IF(Ajustes!$G67&gt;0,INDEX($AA$4:$AL$323,Ajustes!$G67,T$2),0)+IF(Ajustes!$H67&gt;0,INDEX($AA$4:$AL$323,Ajustes!$H67,T$2),0)+IF(Ajustes!$I67&gt;0,INDEX($AA$4:$AL$323,Ajustes!$I67,T$2),0)+IF(Ajustes!$J67&gt;0,INDEX($AA$4:$AL$323,Ajustes!$J67,T$2),0)+IF(Ajustes!$K67&gt;0,INDEX($AA$4:$AL$323,Ajustes!$K67,T$2),0)+IF(Ajustes!$L67&gt;0,INDEX($AA$4:$AL$323,Ajustes!$L67,T$2),0))+T67</f>
        <v>0</v>
      </c>
      <c r="AG67" s="259">
        <f>IF(AND(NOT(_incrementaisPassadas),
      OR(
       AND(_semanaAtual&gt;Prevs!J$6,_tipo="Semanal"),
       AND(_mes&gt;AG$2,_tipo="Mensal")
      )), 0,IF(Ajustes!$G67&gt;0,INDEX($AA$4:$AL$323,Ajustes!$G67,U$2),0)+IF(Ajustes!$H67&gt;0,INDEX($AA$4:$AL$323,Ajustes!$H67,U$2),0)+IF(Ajustes!$I67&gt;0,INDEX($AA$4:$AL$323,Ajustes!$I67,U$2),0)+IF(Ajustes!$J67&gt;0,INDEX($AA$4:$AL$323,Ajustes!$J67,U$2),0)+IF(Ajustes!$K67&gt;0,INDEX($AA$4:$AL$323,Ajustes!$K67,U$2),0)+IF(Ajustes!$L67&gt;0,INDEX($AA$4:$AL$323,Ajustes!$L67,U$2),0))+U67</f>
        <v>0</v>
      </c>
      <c r="AH67" s="259">
        <f>IF(AND(NOT(_incrementaisPassadas),
      OR(
       AND(_semanaAtual&gt;Prevs!K$6,_tipo="Semanal"),
       AND(_mes&gt;AH$2,_tipo="Mensal")
      )), 0,IF(Ajustes!$G67&gt;0,INDEX($AA$4:$AL$323,Ajustes!$G67,V$2),0)+IF(Ajustes!$H67&gt;0,INDEX($AA$4:$AL$323,Ajustes!$H67,V$2),0)+IF(Ajustes!$I67&gt;0,INDEX($AA$4:$AL$323,Ajustes!$I67,V$2),0)+IF(Ajustes!$J67&gt;0,INDEX($AA$4:$AL$323,Ajustes!$J67,V$2),0)+IF(Ajustes!$K67&gt;0,INDEX($AA$4:$AL$323,Ajustes!$K67,V$2),0)+IF(Ajustes!$L67&gt;0,INDEX($AA$4:$AL$323,Ajustes!$L67,V$2),0))+V67</f>
        <v>0</v>
      </c>
      <c r="AI67" s="259">
        <f>IF(AND(NOT(_incrementaisPassadas),
      OR(
       AND(_semanaAtual&gt;Prevs!L$6,_tipo="Semanal"),
       AND(_mes&gt;AI$2,_tipo="Mensal")
      )), 0,IF(Ajustes!$G67&gt;0,INDEX($AA$4:$AL$323,Ajustes!$G67,W$2),0)+IF(Ajustes!$H67&gt;0,INDEX($AA$4:$AL$323,Ajustes!$H67,W$2),0)+IF(Ajustes!$I67&gt;0,INDEX($AA$4:$AL$323,Ajustes!$I67,W$2),0)+IF(Ajustes!$J67&gt;0,INDEX($AA$4:$AL$323,Ajustes!$J67,W$2),0)+IF(Ajustes!$K67&gt;0,INDEX($AA$4:$AL$323,Ajustes!$K67,W$2),0)+IF(Ajustes!$L67&gt;0,INDEX($AA$4:$AL$323,Ajustes!$L67,W$2),0))+W67</f>
        <v>0</v>
      </c>
      <c r="AJ67" s="259">
        <f>IF(AND(NOT(_incrementaisPassadas),
      OR(
       AND(_semanaAtual&gt;Prevs!M$6,_tipo="Semanal"),
       AND(_mes&gt;AJ$2,_tipo="Mensal")
      )), 0,IF(Ajustes!$G67&gt;0,INDEX($AA$4:$AL$323,Ajustes!$G67,X$2),0)+IF(Ajustes!$H67&gt;0,INDEX($AA$4:$AL$323,Ajustes!$H67,X$2),0)+IF(Ajustes!$I67&gt;0,INDEX($AA$4:$AL$323,Ajustes!$I67,X$2),0)+IF(Ajustes!$J67&gt;0,INDEX($AA$4:$AL$323,Ajustes!$J67,X$2),0)+IF(Ajustes!$K67&gt;0,INDEX($AA$4:$AL$323,Ajustes!$K67,X$2),0)+IF(Ajustes!$L67&gt;0,INDEX($AA$4:$AL$323,Ajustes!$L67,X$2),0))+X67</f>
        <v>0</v>
      </c>
      <c r="AK67" s="259">
        <f>IF(AND(NOT(_incrementaisPassadas),
      OR(
       AND(_semanaAtual&gt;Prevs!N$6,_tipo="Semanal"),
       AND(_mes&gt;AK$2,_tipo="Mensal")
      )), 0,IF(Ajustes!$G67&gt;0,INDEX($AA$4:$AL$323,Ajustes!$G67,Y$2),0)+IF(Ajustes!$H67&gt;0,INDEX($AA$4:$AL$323,Ajustes!$H67,Y$2),0)+IF(Ajustes!$I67&gt;0,INDEX($AA$4:$AL$323,Ajustes!$I67,Y$2),0)+IF(Ajustes!$J67&gt;0,INDEX($AA$4:$AL$323,Ajustes!$J67,Y$2),0)+IF(Ajustes!$K67&gt;0,INDEX($AA$4:$AL$323,Ajustes!$K67,Y$2),0)+IF(Ajustes!$L67&gt;0,INDEX($AA$4:$AL$323,Ajustes!$L67,Y$2),0))+Y67</f>
        <v>0</v>
      </c>
      <c r="AL67" s="259">
        <f>IF(AND(NOT(_incrementaisPassadas),
      OR(
       AND(_semanaAtual&gt;Prevs!O$6,_tipo="Semanal"),
       AND(_mes&gt;AL$2,_tipo="Mensal")
      )), 0,IF(Ajustes!$G67&gt;0,INDEX($AA$4:$AL$323,Ajustes!$G67,Z$2),0)+IF(Ajustes!$H67&gt;0,INDEX($AA$4:$AL$323,Ajustes!$H67,Z$2),0)+IF(Ajustes!$I67&gt;0,INDEX($AA$4:$AL$323,Ajustes!$I67,Z$2),0)+IF(Ajustes!$J67&gt;0,INDEX($AA$4:$AL$323,Ajustes!$J67,Z$2),0)+IF(Ajustes!$K67&gt;0,INDEX($AA$4:$AL$323,Ajustes!$K67,Z$2),0)+IF(Ajustes!$L67&gt;0,INDEX($AA$4:$AL$323,Ajustes!$L67,Z$2),0))+Z67</f>
        <v>0</v>
      </c>
      <c r="AM67" s="113">
        <f t="shared" si="63"/>
        <v>0</v>
      </c>
      <c r="AN67" s="113">
        <f t="shared" si="64"/>
        <v>0</v>
      </c>
      <c r="AO67" s="113">
        <f t="shared" si="64"/>
        <v>0</v>
      </c>
      <c r="AP67" s="113">
        <f t="shared" si="64"/>
        <v>0</v>
      </c>
      <c r="AQ67" s="113">
        <f t="shared" si="64"/>
        <v>0</v>
      </c>
      <c r="AR67" s="113">
        <f t="shared" si="64"/>
        <v>0</v>
      </c>
      <c r="AS67" s="113">
        <f t="shared" si="64"/>
        <v>0</v>
      </c>
      <c r="AT67" s="113">
        <f t="shared" si="64"/>
        <v>0</v>
      </c>
      <c r="AU67" s="113">
        <f t="shared" si="64"/>
        <v>0</v>
      </c>
      <c r="AV67" s="113">
        <f t="shared" si="64"/>
        <v>0</v>
      </c>
      <c r="AW67" s="113">
        <f t="shared" si="64"/>
        <v>0</v>
      </c>
      <c r="AX67" s="113">
        <f t="shared" si="64"/>
        <v>0</v>
      </c>
      <c r="AY67" s="259"/>
      <c r="BQ67" s="259" t="e">
        <f t="shared" si="12"/>
        <v>#N/A</v>
      </c>
      <c r="BR67" s="398">
        <f t="shared" si="65"/>
        <v>0</v>
      </c>
      <c r="BS67" s="398">
        <f t="shared" si="66"/>
        <v>0</v>
      </c>
      <c r="BT67" s="398">
        <f t="shared" si="67"/>
        <v>0</v>
      </c>
      <c r="BU67" s="398">
        <f t="shared" si="68"/>
        <v>0</v>
      </c>
      <c r="BV67" s="398">
        <f t="shared" si="69"/>
        <v>0</v>
      </c>
      <c r="BW67" s="398">
        <f t="shared" si="70"/>
        <v>0</v>
      </c>
      <c r="BX67" s="398">
        <f t="shared" si="71"/>
        <v>0</v>
      </c>
      <c r="BY67" s="398">
        <f t="shared" si="72"/>
        <v>0</v>
      </c>
      <c r="BZ67" s="398">
        <f t="shared" si="73"/>
        <v>0</v>
      </c>
      <c r="CA67" s="398">
        <f t="shared" si="74"/>
        <v>0</v>
      </c>
      <c r="CB67" s="398">
        <f t="shared" si="75"/>
        <v>0</v>
      </c>
      <c r="CC67" s="398">
        <f t="shared" si="76"/>
        <v>0</v>
      </c>
      <c r="CD67" s="259"/>
    </row>
    <row r="68" spans="1:82" x14ac:dyDescent="0.25">
      <c r="A68" s="113">
        <v>65</v>
      </c>
      <c r="B68" s="176" t="s">
        <v>570</v>
      </c>
      <c r="C68" s="259">
        <f>IFERROR(INDEX($BD$7:$BO$40,MATCH(Ajustes!$E$4:$E$323,$BC$7:$BC$40,0),$C$2:$N$2),1)</f>
        <v>1</v>
      </c>
      <c r="D68" s="259">
        <f>IFERROR(INDEX($BD$7:$BO$40,MATCH(Ajustes!$E$4:$E$323,$BC$7:$BC$40,0),$C$2:$N$2),1)</f>
        <v>1</v>
      </c>
      <c r="E68" s="259">
        <f>IFERROR(INDEX($BD$7:$BO$40,MATCH(Ajustes!$E$4:$E$323,$BC$7:$BC$40,0),$C$2:$N$2),1)</f>
        <v>1</v>
      </c>
      <c r="F68" s="259">
        <f>IFERROR(INDEX($BD$7:$BO$40,MATCH(Ajustes!$E$4:$E$323,$BC$7:$BC$40,0),$C$2:$N$2),1)</f>
        <v>1</v>
      </c>
      <c r="G68" s="259">
        <f>IFERROR(INDEX($BD$7:$BO$40,MATCH(Ajustes!$E$4:$E$323,$BC$7:$BC$40,0),$C$2:$N$2),1)</f>
        <v>1</v>
      </c>
      <c r="H68" s="259">
        <f>IFERROR(INDEX($BD$7:$BO$40,MATCH(Ajustes!$E$4:$E$323,$BC$7:$BC$40,0),$C$2:$N$2),1)</f>
        <v>1</v>
      </c>
      <c r="I68" s="259">
        <f>IFERROR(INDEX($BD$7:$BO$40,MATCH(Ajustes!$E$4:$E$323,$BC$7:$BC$40,0),$C$2:$N$2),1)</f>
        <v>1</v>
      </c>
      <c r="J68" s="259">
        <f>IFERROR(INDEX($BD$7:$BO$40,MATCH(Ajustes!$E$4:$E$323,$BC$7:$BC$40,0),$C$2:$N$2),1)</f>
        <v>1</v>
      </c>
      <c r="K68" s="259">
        <f>IFERROR(INDEX($BD$7:$BO$40,MATCH(Ajustes!$E$4:$E$323,$BC$7:$BC$40,0),$C$2:$N$2),1)</f>
        <v>1</v>
      </c>
      <c r="L68" s="259">
        <f>IFERROR(INDEX($BD$7:$BO$40,MATCH(Ajustes!$E$4:$E$323,$BC$7:$BC$40,0),$C$2:$N$2),1)</f>
        <v>1</v>
      </c>
      <c r="M68" s="259">
        <f>IFERROR(INDEX($BD$7:$BO$40,MATCH(Ajustes!$E$4:$E$323,$BC$7:$BC$40,0),$C$2:$N$2),1)</f>
        <v>1</v>
      </c>
      <c r="N68" s="259">
        <f>IFERROR(INDEX($BD$7:$BO$40,MATCH(Ajustes!$E$4:$E$323,$BC$7:$BC$40,0),$C$2:$N$2),1)</f>
        <v>1</v>
      </c>
      <c r="O68">
        <f>C68*Ajustes!AM68</f>
        <v>85</v>
      </c>
      <c r="P68">
        <f>D68*Ajustes!AN68</f>
        <v>89</v>
      </c>
      <c r="Q68">
        <f>E68*Ajustes!AO68</f>
        <v>79</v>
      </c>
      <c r="R68">
        <f>F68*Ajustes!AP68</f>
        <v>82</v>
      </c>
      <c r="S68">
        <f>G68*Ajustes!AQ68</f>
        <v>117</v>
      </c>
      <c r="T68">
        <f>H68*Ajustes!AR68</f>
        <v>142</v>
      </c>
      <c r="U68">
        <f>I68*Ajustes!AS68</f>
        <v>125</v>
      </c>
      <c r="V68">
        <f>J68*Ajustes!AT68</f>
        <v>103</v>
      </c>
      <c r="W68">
        <f>K68*Ajustes!AU68</f>
        <v>117</v>
      </c>
      <c r="X68">
        <f>L68*Ajustes!AV68</f>
        <v>157</v>
      </c>
      <c r="Y68">
        <f>M68*Ajustes!AW68</f>
        <v>118</v>
      </c>
      <c r="Z68">
        <f>N68*Ajustes!AX68</f>
        <v>91</v>
      </c>
      <c r="AA68" s="259">
        <f>IF(AND(NOT(_incrementaisPassadas),
      OR(
       AND(_semanaAtual&gt;Prevs!D$6,_tipo="Semanal"),
       AND(_mes&gt;AA$2,_tipo="Mensal")
      )), 0,IF(Ajustes!$G68&gt;0,INDEX($AA$4:$AL$323,Ajustes!$G68,O$2),0)+IF(Ajustes!$H68&gt;0,INDEX($AA$4:$AL$323,Ajustes!$H68,O$2),0)+IF(Ajustes!$I68&gt;0,INDEX($AA$4:$AL$323,Ajustes!$I68,O$2),0)+IF(Ajustes!$J68&gt;0,INDEX($AA$4:$AL$323,Ajustes!$J68,O$2),0)+IF(Ajustes!$K68&gt;0,INDEX($AA$4:$AL$323,Ajustes!$K68,O$2),0)+IF(Ajustes!$L68&gt;0,INDEX($AA$4:$AL$323,Ajustes!$L68,O$2),0))+O68</f>
        <v>85</v>
      </c>
      <c r="AB68" s="259">
        <f>IF(AND(NOT(_incrementaisPassadas),
      OR(
       AND(_semanaAtual&gt;Prevs!E$6,_tipo="Semanal"),
       AND(_mes&gt;AB$2,_tipo="Mensal")
      )), 0,IF(Ajustes!$G68&gt;0,INDEX($AA$4:$AL$323,Ajustes!$G68,P$2),0)+IF(Ajustes!$H68&gt;0,INDEX($AA$4:$AL$323,Ajustes!$H68,P$2),0)+IF(Ajustes!$I68&gt;0,INDEX($AA$4:$AL$323,Ajustes!$I68,P$2),0)+IF(Ajustes!$J68&gt;0,INDEX($AA$4:$AL$323,Ajustes!$J68,P$2),0)+IF(Ajustes!$K68&gt;0,INDEX($AA$4:$AL$323,Ajustes!$K68,P$2),0)+IF(Ajustes!$L68&gt;0,INDEX($AA$4:$AL$323,Ajustes!$L68,P$2),0))+P68</f>
        <v>89</v>
      </c>
      <c r="AC68" s="259">
        <f>IF(AND(NOT(_incrementaisPassadas),
      OR(
       AND(_semanaAtual&gt;Prevs!F$6,_tipo="Semanal"),
       AND(_mes&gt;AC$2,_tipo="Mensal")
      )), 0,IF(Ajustes!$G68&gt;0,INDEX($AA$4:$AL$323,Ajustes!$G68,Q$2),0)+IF(Ajustes!$H68&gt;0,INDEX($AA$4:$AL$323,Ajustes!$H68,Q$2),0)+IF(Ajustes!$I68&gt;0,INDEX($AA$4:$AL$323,Ajustes!$I68,Q$2),0)+IF(Ajustes!$J68&gt;0,INDEX($AA$4:$AL$323,Ajustes!$J68,Q$2),0)+IF(Ajustes!$K68&gt;0,INDEX($AA$4:$AL$323,Ajustes!$K68,Q$2),0)+IF(Ajustes!$L68&gt;0,INDEX($AA$4:$AL$323,Ajustes!$L68,Q$2),0))+Q68</f>
        <v>79</v>
      </c>
      <c r="AD68" s="259">
        <f>IF(AND(NOT(_incrementaisPassadas),
      OR(
       AND(_semanaAtual&gt;Prevs!G$6,_tipo="Semanal"),
       AND(_mes&gt;AD$2,_tipo="Mensal")
      )), 0,IF(Ajustes!$G68&gt;0,INDEX($AA$4:$AL$323,Ajustes!$G68,R$2),0)+IF(Ajustes!$H68&gt;0,INDEX($AA$4:$AL$323,Ajustes!$H68,R$2),0)+IF(Ajustes!$I68&gt;0,INDEX($AA$4:$AL$323,Ajustes!$I68,R$2),0)+IF(Ajustes!$J68&gt;0,INDEX($AA$4:$AL$323,Ajustes!$J68,R$2),0)+IF(Ajustes!$K68&gt;0,INDEX($AA$4:$AL$323,Ajustes!$K68,R$2),0)+IF(Ajustes!$L68&gt;0,INDEX($AA$4:$AL$323,Ajustes!$L68,R$2),0))+R68</f>
        <v>82</v>
      </c>
      <c r="AE68" s="259">
        <f>IF(AND(NOT(_incrementaisPassadas),
      OR(
       AND(_semanaAtual&gt;Prevs!H$6,_tipo="Semanal"),
       AND(_mes&gt;AE$2,_tipo="Mensal")
      )), 0,IF(Ajustes!$G68&gt;0,INDEX($AA$4:$AL$323,Ajustes!$G68,S$2),0)+IF(Ajustes!$H68&gt;0,INDEX($AA$4:$AL$323,Ajustes!$H68,S$2),0)+IF(Ajustes!$I68&gt;0,INDEX($AA$4:$AL$323,Ajustes!$I68,S$2),0)+IF(Ajustes!$J68&gt;0,INDEX($AA$4:$AL$323,Ajustes!$J68,S$2),0)+IF(Ajustes!$K68&gt;0,INDEX($AA$4:$AL$323,Ajustes!$K68,S$2),0)+IF(Ajustes!$L68&gt;0,INDEX($AA$4:$AL$323,Ajustes!$L68,S$2),0))+S68</f>
        <v>117</v>
      </c>
      <c r="AF68" s="259">
        <f>IF(AND(NOT(_incrementaisPassadas),
      OR(
       AND(_semanaAtual&gt;Prevs!I$6,_tipo="Semanal"),
       AND(_mes&gt;AF$2,_tipo="Mensal")
      )), 0,IF(Ajustes!$G68&gt;0,INDEX($AA$4:$AL$323,Ajustes!$G68,T$2),0)+IF(Ajustes!$H68&gt;0,INDEX($AA$4:$AL$323,Ajustes!$H68,T$2),0)+IF(Ajustes!$I68&gt;0,INDEX($AA$4:$AL$323,Ajustes!$I68,T$2),0)+IF(Ajustes!$J68&gt;0,INDEX($AA$4:$AL$323,Ajustes!$J68,T$2),0)+IF(Ajustes!$K68&gt;0,INDEX($AA$4:$AL$323,Ajustes!$K68,T$2),0)+IF(Ajustes!$L68&gt;0,INDEX($AA$4:$AL$323,Ajustes!$L68,T$2),0))+T68</f>
        <v>142</v>
      </c>
      <c r="AG68" s="259">
        <f>IF(AND(NOT(_incrementaisPassadas),
      OR(
       AND(_semanaAtual&gt;Prevs!J$6,_tipo="Semanal"),
       AND(_mes&gt;AG$2,_tipo="Mensal")
      )), 0,IF(Ajustes!$G68&gt;0,INDEX($AA$4:$AL$323,Ajustes!$G68,U$2),0)+IF(Ajustes!$H68&gt;0,INDEX($AA$4:$AL$323,Ajustes!$H68,U$2),0)+IF(Ajustes!$I68&gt;0,INDEX($AA$4:$AL$323,Ajustes!$I68,U$2),0)+IF(Ajustes!$J68&gt;0,INDEX($AA$4:$AL$323,Ajustes!$J68,U$2),0)+IF(Ajustes!$K68&gt;0,INDEX($AA$4:$AL$323,Ajustes!$K68,U$2),0)+IF(Ajustes!$L68&gt;0,INDEX($AA$4:$AL$323,Ajustes!$L68,U$2),0))+U68</f>
        <v>125</v>
      </c>
      <c r="AH68" s="259">
        <f>IF(AND(NOT(_incrementaisPassadas),
      OR(
       AND(_semanaAtual&gt;Prevs!K$6,_tipo="Semanal"),
       AND(_mes&gt;AH$2,_tipo="Mensal")
      )), 0,IF(Ajustes!$G68&gt;0,INDEX($AA$4:$AL$323,Ajustes!$G68,V$2),0)+IF(Ajustes!$H68&gt;0,INDEX($AA$4:$AL$323,Ajustes!$H68,V$2),0)+IF(Ajustes!$I68&gt;0,INDEX($AA$4:$AL$323,Ajustes!$I68,V$2),0)+IF(Ajustes!$J68&gt;0,INDEX($AA$4:$AL$323,Ajustes!$J68,V$2),0)+IF(Ajustes!$K68&gt;0,INDEX($AA$4:$AL$323,Ajustes!$K68,V$2),0)+IF(Ajustes!$L68&gt;0,INDEX($AA$4:$AL$323,Ajustes!$L68,V$2),0))+V68</f>
        <v>103</v>
      </c>
      <c r="AI68" s="259">
        <f>IF(AND(NOT(_incrementaisPassadas),
      OR(
       AND(_semanaAtual&gt;Prevs!L$6,_tipo="Semanal"),
       AND(_mes&gt;AI$2,_tipo="Mensal")
      )), 0,IF(Ajustes!$G68&gt;0,INDEX($AA$4:$AL$323,Ajustes!$G68,W$2),0)+IF(Ajustes!$H68&gt;0,INDEX($AA$4:$AL$323,Ajustes!$H68,W$2),0)+IF(Ajustes!$I68&gt;0,INDEX($AA$4:$AL$323,Ajustes!$I68,W$2),0)+IF(Ajustes!$J68&gt;0,INDEX($AA$4:$AL$323,Ajustes!$J68,W$2),0)+IF(Ajustes!$K68&gt;0,INDEX($AA$4:$AL$323,Ajustes!$K68,W$2),0)+IF(Ajustes!$L68&gt;0,INDEX($AA$4:$AL$323,Ajustes!$L68,W$2),0))+W68</f>
        <v>117</v>
      </c>
      <c r="AJ68" s="259">
        <f>IF(AND(NOT(_incrementaisPassadas),
      OR(
       AND(_semanaAtual&gt;Prevs!M$6,_tipo="Semanal"),
       AND(_mes&gt;AJ$2,_tipo="Mensal")
      )), 0,IF(Ajustes!$G68&gt;0,INDEX($AA$4:$AL$323,Ajustes!$G68,X$2),0)+IF(Ajustes!$H68&gt;0,INDEX($AA$4:$AL$323,Ajustes!$H68,X$2),0)+IF(Ajustes!$I68&gt;0,INDEX($AA$4:$AL$323,Ajustes!$I68,X$2),0)+IF(Ajustes!$J68&gt;0,INDEX($AA$4:$AL$323,Ajustes!$J68,X$2),0)+IF(Ajustes!$K68&gt;0,INDEX($AA$4:$AL$323,Ajustes!$K68,X$2),0)+IF(Ajustes!$L68&gt;0,INDEX($AA$4:$AL$323,Ajustes!$L68,X$2),0))+X68</f>
        <v>157</v>
      </c>
      <c r="AK68" s="259">
        <f>IF(AND(NOT(_incrementaisPassadas),
      OR(
       AND(_semanaAtual&gt;Prevs!N$6,_tipo="Semanal"),
       AND(_mes&gt;AK$2,_tipo="Mensal")
      )), 0,IF(Ajustes!$G68&gt;0,INDEX($AA$4:$AL$323,Ajustes!$G68,Y$2),0)+IF(Ajustes!$H68&gt;0,INDEX($AA$4:$AL$323,Ajustes!$H68,Y$2),0)+IF(Ajustes!$I68&gt;0,INDEX($AA$4:$AL$323,Ajustes!$I68,Y$2),0)+IF(Ajustes!$J68&gt;0,INDEX($AA$4:$AL$323,Ajustes!$J68,Y$2),0)+IF(Ajustes!$K68&gt;0,INDEX($AA$4:$AL$323,Ajustes!$K68,Y$2),0)+IF(Ajustes!$L68&gt;0,INDEX($AA$4:$AL$323,Ajustes!$L68,Y$2),0))+Y68</f>
        <v>118</v>
      </c>
      <c r="AL68" s="259">
        <f>IF(AND(NOT(_incrementaisPassadas),
      OR(
       AND(_semanaAtual&gt;Prevs!O$6,_tipo="Semanal"),
       AND(_mes&gt;AL$2,_tipo="Mensal")
      )), 0,IF(Ajustes!$G68&gt;0,INDEX($AA$4:$AL$323,Ajustes!$G68,Z$2),0)+IF(Ajustes!$H68&gt;0,INDEX($AA$4:$AL$323,Ajustes!$H68,Z$2),0)+IF(Ajustes!$I68&gt;0,INDEX($AA$4:$AL$323,Ajustes!$I68,Z$2),0)+IF(Ajustes!$J68&gt;0,INDEX($AA$4:$AL$323,Ajustes!$J68,Z$2),0)+IF(Ajustes!$K68&gt;0,INDEX($AA$4:$AL$323,Ajustes!$K68,Z$2),0)+IF(Ajustes!$L68&gt;0,INDEX($AA$4:$AL$323,Ajustes!$L68,Z$2),0))+Z68</f>
        <v>91</v>
      </c>
      <c r="AM68" s="113">
        <f t="shared" si="63"/>
        <v>85</v>
      </c>
      <c r="AN68" s="113">
        <f t="shared" si="64"/>
        <v>89</v>
      </c>
      <c r="AO68" s="113">
        <f t="shared" si="64"/>
        <v>79</v>
      </c>
      <c r="AP68" s="113">
        <f t="shared" si="64"/>
        <v>82</v>
      </c>
      <c r="AQ68" s="113">
        <f t="shared" si="64"/>
        <v>117</v>
      </c>
      <c r="AR68" s="113">
        <f t="shared" si="64"/>
        <v>142</v>
      </c>
      <c r="AS68" s="113">
        <f t="shared" si="64"/>
        <v>125</v>
      </c>
      <c r="AT68" s="113">
        <f t="shared" si="64"/>
        <v>103</v>
      </c>
      <c r="AU68" s="113">
        <f t="shared" si="64"/>
        <v>117</v>
      </c>
      <c r="AV68" s="113">
        <f t="shared" si="64"/>
        <v>157</v>
      </c>
      <c r="AW68" s="113">
        <f t="shared" si="64"/>
        <v>118</v>
      </c>
      <c r="AX68" s="113">
        <f t="shared" si="64"/>
        <v>91</v>
      </c>
      <c r="AY68" s="259"/>
      <c r="BQ68" s="259" t="e">
        <f t="shared" ref="BQ68:BQ131" si="77">MATCH($A:$A,_regrPosto,0)</f>
        <v>#N/A</v>
      </c>
      <c r="BR68" s="398">
        <f t="shared" si="65"/>
        <v>85</v>
      </c>
      <c r="BS68" s="398">
        <f t="shared" si="66"/>
        <v>89</v>
      </c>
      <c r="BT68" s="398">
        <f t="shared" si="67"/>
        <v>79</v>
      </c>
      <c r="BU68" s="398">
        <f t="shared" si="68"/>
        <v>82</v>
      </c>
      <c r="BV68" s="398">
        <f t="shared" si="69"/>
        <v>117</v>
      </c>
      <c r="BW68" s="398">
        <f t="shared" si="70"/>
        <v>142</v>
      </c>
      <c r="BX68" s="398">
        <f t="shared" si="71"/>
        <v>125</v>
      </c>
      <c r="BY68" s="398">
        <f t="shared" si="72"/>
        <v>103</v>
      </c>
      <c r="BZ68" s="398">
        <f t="shared" si="73"/>
        <v>117</v>
      </c>
      <c r="CA68" s="398">
        <f t="shared" si="74"/>
        <v>157</v>
      </c>
      <c r="CB68" s="398">
        <f t="shared" si="75"/>
        <v>118</v>
      </c>
      <c r="CC68" s="398">
        <f t="shared" si="76"/>
        <v>91</v>
      </c>
      <c r="CD68" s="259"/>
    </row>
    <row r="69" spans="1:82" x14ac:dyDescent="0.25">
      <c r="A69" s="113">
        <v>66</v>
      </c>
      <c r="B69" s="176" t="s">
        <v>571</v>
      </c>
      <c r="C69" s="259">
        <f>IFERROR(INDEX($BD$7:$BO$40,MATCH(Ajustes!$E$4:$E$323,$BC$7:$BC$40,0),$C$2:$N$2),1)</f>
        <v>1</v>
      </c>
      <c r="D69" s="259">
        <f>IFERROR(INDEX($BD$7:$BO$40,MATCH(Ajustes!$E$4:$E$323,$BC$7:$BC$40,0),$C$2:$N$2),1)</f>
        <v>1</v>
      </c>
      <c r="E69" s="259">
        <f>IFERROR(INDEX($BD$7:$BO$40,MATCH(Ajustes!$E$4:$E$323,$BC$7:$BC$40,0),$C$2:$N$2),1)</f>
        <v>1</v>
      </c>
      <c r="F69" s="259">
        <f>IFERROR(INDEX($BD$7:$BO$40,MATCH(Ajustes!$E$4:$E$323,$BC$7:$BC$40,0),$C$2:$N$2),1)</f>
        <v>1</v>
      </c>
      <c r="G69" s="259">
        <f>IFERROR(INDEX($BD$7:$BO$40,MATCH(Ajustes!$E$4:$E$323,$BC$7:$BC$40,0),$C$2:$N$2),1)</f>
        <v>1</v>
      </c>
      <c r="H69" s="259">
        <f>IFERROR(INDEX($BD$7:$BO$40,MATCH(Ajustes!$E$4:$E$323,$BC$7:$BC$40,0),$C$2:$N$2),1)</f>
        <v>1</v>
      </c>
      <c r="I69" s="259">
        <f>IFERROR(INDEX($BD$7:$BO$40,MATCH(Ajustes!$E$4:$E$323,$BC$7:$BC$40,0),$C$2:$N$2),1)</f>
        <v>1</v>
      </c>
      <c r="J69" s="259">
        <f>IFERROR(INDEX($BD$7:$BO$40,MATCH(Ajustes!$E$4:$E$323,$BC$7:$BC$40,0),$C$2:$N$2),1)</f>
        <v>1</v>
      </c>
      <c r="K69" s="259">
        <f>IFERROR(INDEX($BD$7:$BO$40,MATCH(Ajustes!$E$4:$E$323,$BC$7:$BC$40,0),$C$2:$N$2),1)</f>
        <v>1</v>
      </c>
      <c r="L69" s="259">
        <f>IFERROR(INDEX($BD$7:$BO$40,MATCH(Ajustes!$E$4:$E$323,$BC$7:$BC$40,0),$C$2:$N$2),1)</f>
        <v>1</v>
      </c>
      <c r="M69" s="259">
        <f>IFERROR(INDEX($BD$7:$BO$40,MATCH(Ajustes!$E$4:$E$323,$BC$7:$BC$40,0),$C$2:$N$2),1)</f>
        <v>1</v>
      </c>
      <c r="N69" s="259">
        <f>IFERROR(INDEX($BD$7:$BO$40,MATCH(Ajustes!$E$4:$E$323,$BC$7:$BC$40,0),$C$2:$N$2),1)</f>
        <v>1</v>
      </c>
      <c r="O69">
        <f>C69*Ajustes!AM69</f>
        <v>14806</v>
      </c>
      <c r="P69">
        <f>D69*Ajustes!AN69</f>
        <v>16042</v>
      </c>
      <c r="Q69">
        <f>E69*Ajustes!AO69</f>
        <v>15051</v>
      </c>
      <c r="R69">
        <f>F69*Ajustes!AP69</f>
        <v>11943</v>
      </c>
      <c r="S69">
        <f>G69*Ajustes!AQ69</f>
        <v>9602</v>
      </c>
      <c r="T69">
        <f>H69*Ajustes!AR69</f>
        <v>8984</v>
      </c>
      <c r="U69">
        <f>I69*Ajustes!AS69</f>
        <v>7615</v>
      </c>
      <c r="V69">
        <f>J69*Ajustes!AT69</f>
        <v>6358</v>
      </c>
      <c r="W69">
        <f>K69*Ajustes!AU69</f>
        <v>6400</v>
      </c>
      <c r="X69">
        <f>L69*Ajustes!AV69</f>
        <v>7639</v>
      </c>
      <c r="Y69">
        <f>M69*Ajustes!AW69</f>
        <v>8415</v>
      </c>
      <c r="Z69">
        <f>N69*Ajustes!AX69</f>
        <v>11109</v>
      </c>
      <c r="AA69" s="186">
        <f>IF(AND(NOT(_incrementaisPassadas),
      OR(
       AND(_semanaAtual&gt;Prevs!D$6,_tipo="Semanal"),
       AND(_mes&gt;AA$2,_tipo="Mensal")
      )), 0,IF(Ajustes!$G69&gt;0,INDEX($AA$4:$AL$323,Ajustes!$G69,O$2),0)+IF(Ajustes!$H69&gt;0,INDEX($AA$4:$AL$323,Ajustes!$H69,O$2),0)+IF(Ajustes!$I69&gt;0,INDEX($AA$4:$AL$323,Ajustes!$I69,O$2),0)+IF(Ajustes!$J69&gt;0,INDEX($AA$4:$AL$323,Ajustes!$J69,O$2),0)+IF(Ajustes!$K69&gt;0,INDEX($AA$4:$AL$323,Ajustes!$K69,O$2),0)+IF(Ajustes!$L69&gt;0,INDEX($AA$4:$AL$323,Ajustes!$L69,O$2),0))+O69</f>
        <v>14806</v>
      </c>
      <c r="AB69" s="259">
        <f>IF(AND(NOT(_incrementaisPassadas),
      OR(
       AND(_semanaAtual&gt;Prevs!E$6,_tipo="Semanal"),
       AND(_mes&gt;AB$2,_tipo="Mensal")
      )), 0,IF(Ajustes!$G69&gt;0,INDEX($AA$4:$AL$323,Ajustes!$G69,P$2),0)+IF(Ajustes!$H69&gt;0,INDEX($AA$4:$AL$323,Ajustes!$H69,P$2),0)+IF(Ajustes!$I69&gt;0,INDEX($AA$4:$AL$323,Ajustes!$I69,P$2),0)+IF(Ajustes!$J69&gt;0,INDEX($AA$4:$AL$323,Ajustes!$J69,P$2),0)+IF(Ajustes!$K69&gt;0,INDEX($AA$4:$AL$323,Ajustes!$K69,P$2),0)+IF(Ajustes!$L69&gt;0,INDEX($AA$4:$AL$323,Ajustes!$L69,P$2),0))+P69</f>
        <v>16042</v>
      </c>
      <c r="AC69" s="259">
        <f>IF(AND(NOT(_incrementaisPassadas),
      OR(
       AND(_semanaAtual&gt;Prevs!F$6,_tipo="Semanal"),
       AND(_mes&gt;AC$2,_tipo="Mensal")
      )), 0,IF(Ajustes!$G69&gt;0,INDEX($AA$4:$AL$323,Ajustes!$G69,Q$2),0)+IF(Ajustes!$H69&gt;0,INDEX($AA$4:$AL$323,Ajustes!$H69,Q$2),0)+IF(Ajustes!$I69&gt;0,INDEX($AA$4:$AL$323,Ajustes!$I69,Q$2),0)+IF(Ajustes!$J69&gt;0,INDEX($AA$4:$AL$323,Ajustes!$J69,Q$2),0)+IF(Ajustes!$K69&gt;0,INDEX($AA$4:$AL$323,Ajustes!$K69,Q$2),0)+IF(Ajustes!$L69&gt;0,INDEX($AA$4:$AL$323,Ajustes!$L69,Q$2),0))+Q69</f>
        <v>15051</v>
      </c>
      <c r="AD69" s="259">
        <f>IF(AND(NOT(_incrementaisPassadas),
      OR(
       AND(_semanaAtual&gt;Prevs!G$6,_tipo="Semanal"),
       AND(_mes&gt;AD$2,_tipo="Mensal")
      )), 0,IF(Ajustes!$G69&gt;0,INDEX($AA$4:$AL$323,Ajustes!$G69,R$2),0)+IF(Ajustes!$H69&gt;0,INDEX($AA$4:$AL$323,Ajustes!$H69,R$2),0)+IF(Ajustes!$I69&gt;0,INDEX($AA$4:$AL$323,Ajustes!$I69,R$2),0)+IF(Ajustes!$J69&gt;0,INDEX($AA$4:$AL$323,Ajustes!$J69,R$2),0)+IF(Ajustes!$K69&gt;0,INDEX($AA$4:$AL$323,Ajustes!$K69,R$2),0)+IF(Ajustes!$L69&gt;0,INDEX($AA$4:$AL$323,Ajustes!$L69,R$2),0))+R69</f>
        <v>11943</v>
      </c>
      <c r="AE69" s="259">
        <f>IF(AND(NOT(_incrementaisPassadas),
      OR(
       AND(_semanaAtual&gt;Prevs!H$6,_tipo="Semanal"),
       AND(_mes&gt;AE$2,_tipo="Mensal")
      )), 0,IF(Ajustes!$G69&gt;0,INDEX($AA$4:$AL$323,Ajustes!$G69,S$2),0)+IF(Ajustes!$H69&gt;0,INDEX($AA$4:$AL$323,Ajustes!$H69,S$2),0)+IF(Ajustes!$I69&gt;0,INDEX($AA$4:$AL$323,Ajustes!$I69,S$2),0)+IF(Ajustes!$J69&gt;0,INDEX($AA$4:$AL$323,Ajustes!$J69,S$2),0)+IF(Ajustes!$K69&gt;0,INDEX($AA$4:$AL$323,Ajustes!$K69,S$2),0)+IF(Ajustes!$L69&gt;0,INDEX($AA$4:$AL$323,Ajustes!$L69,S$2),0))+S69</f>
        <v>9602</v>
      </c>
      <c r="AF69" s="259">
        <f>IF(AND(NOT(_incrementaisPassadas),
      OR(
       AND(_semanaAtual&gt;Prevs!I$6,_tipo="Semanal"),
       AND(_mes&gt;AF$2,_tipo="Mensal")
      )), 0,IF(Ajustes!$G69&gt;0,INDEX($AA$4:$AL$323,Ajustes!$G69,T$2),0)+IF(Ajustes!$H69&gt;0,INDEX($AA$4:$AL$323,Ajustes!$H69,T$2),0)+IF(Ajustes!$I69&gt;0,INDEX($AA$4:$AL$323,Ajustes!$I69,T$2),0)+IF(Ajustes!$J69&gt;0,INDEX($AA$4:$AL$323,Ajustes!$J69,T$2),0)+IF(Ajustes!$K69&gt;0,INDEX($AA$4:$AL$323,Ajustes!$K69,T$2),0)+IF(Ajustes!$L69&gt;0,INDEX($AA$4:$AL$323,Ajustes!$L69,T$2),0))+T69</f>
        <v>8984</v>
      </c>
      <c r="AG69" s="259">
        <f>IF(AND(NOT(_incrementaisPassadas),
      OR(
       AND(_semanaAtual&gt;Prevs!J$6,_tipo="Semanal"),
       AND(_mes&gt;AG$2,_tipo="Mensal")
      )), 0,IF(Ajustes!$G69&gt;0,INDEX($AA$4:$AL$323,Ajustes!$G69,U$2),0)+IF(Ajustes!$H69&gt;0,INDEX($AA$4:$AL$323,Ajustes!$H69,U$2),0)+IF(Ajustes!$I69&gt;0,INDEX($AA$4:$AL$323,Ajustes!$I69,U$2),0)+IF(Ajustes!$J69&gt;0,INDEX($AA$4:$AL$323,Ajustes!$J69,U$2),0)+IF(Ajustes!$K69&gt;0,INDEX($AA$4:$AL$323,Ajustes!$K69,U$2),0)+IF(Ajustes!$L69&gt;0,INDEX($AA$4:$AL$323,Ajustes!$L69,U$2),0))+U69</f>
        <v>7615</v>
      </c>
      <c r="AH69" s="259">
        <f>IF(AND(NOT(_incrementaisPassadas),
      OR(
       AND(_semanaAtual&gt;Prevs!K$6,_tipo="Semanal"),
       AND(_mes&gt;AH$2,_tipo="Mensal")
      )), 0,IF(Ajustes!$G69&gt;0,INDEX($AA$4:$AL$323,Ajustes!$G69,V$2),0)+IF(Ajustes!$H69&gt;0,INDEX($AA$4:$AL$323,Ajustes!$H69,V$2),0)+IF(Ajustes!$I69&gt;0,INDEX($AA$4:$AL$323,Ajustes!$I69,V$2),0)+IF(Ajustes!$J69&gt;0,INDEX($AA$4:$AL$323,Ajustes!$J69,V$2),0)+IF(Ajustes!$K69&gt;0,INDEX($AA$4:$AL$323,Ajustes!$K69,V$2),0)+IF(Ajustes!$L69&gt;0,INDEX($AA$4:$AL$323,Ajustes!$L69,V$2),0))+V69</f>
        <v>6358</v>
      </c>
      <c r="AI69" s="259">
        <f>IF(AND(NOT(_incrementaisPassadas),
      OR(
       AND(_semanaAtual&gt;Prevs!L$6,_tipo="Semanal"),
       AND(_mes&gt;AI$2,_tipo="Mensal")
      )), 0,IF(Ajustes!$G69&gt;0,INDEX($AA$4:$AL$323,Ajustes!$G69,W$2),0)+IF(Ajustes!$H69&gt;0,INDEX($AA$4:$AL$323,Ajustes!$H69,W$2),0)+IF(Ajustes!$I69&gt;0,INDEX($AA$4:$AL$323,Ajustes!$I69,W$2),0)+IF(Ajustes!$J69&gt;0,INDEX($AA$4:$AL$323,Ajustes!$J69,W$2),0)+IF(Ajustes!$K69&gt;0,INDEX($AA$4:$AL$323,Ajustes!$K69,W$2),0)+IF(Ajustes!$L69&gt;0,INDEX($AA$4:$AL$323,Ajustes!$L69,W$2),0))+W69</f>
        <v>6400</v>
      </c>
      <c r="AJ69" s="259">
        <f>IF(AND(NOT(_incrementaisPassadas),
      OR(
       AND(_semanaAtual&gt;Prevs!M$6,_tipo="Semanal"),
       AND(_mes&gt;AJ$2,_tipo="Mensal")
      )), 0,IF(Ajustes!$G69&gt;0,INDEX($AA$4:$AL$323,Ajustes!$G69,X$2),0)+IF(Ajustes!$H69&gt;0,INDEX($AA$4:$AL$323,Ajustes!$H69,X$2),0)+IF(Ajustes!$I69&gt;0,INDEX($AA$4:$AL$323,Ajustes!$I69,X$2),0)+IF(Ajustes!$J69&gt;0,INDEX($AA$4:$AL$323,Ajustes!$J69,X$2),0)+IF(Ajustes!$K69&gt;0,INDEX($AA$4:$AL$323,Ajustes!$K69,X$2),0)+IF(Ajustes!$L69&gt;0,INDEX($AA$4:$AL$323,Ajustes!$L69,X$2),0))+X69</f>
        <v>7639</v>
      </c>
      <c r="AK69" s="259">
        <f>IF(AND(NOT(_incrementaisPassadas),
      OR(
       AND(_semanaAtual&gt;Prevs!N$6,_tipo="Semanal"),
       AND(_mes&gt;AK$2,_tipo="Mensal")
      )), 0,IF(Ajustes!$G69&gt;0,INDEX($AA$4:$AL$323,Ajustes!$G69,Y$2),0)+IF(Ajustes!$H69&gt;0,INDEX($AA$4:$AL$323,Ajustes!$H69,Y$2),0)+IF(Ajustes!$I69&gt;0,INDEX($AA$4:$AL$323,Ajustes!$I69,Y$2),0)+IF(Ajustes!$J69&gt;0,INDEX($AA$4:$AL$323,Ajustes!$J69,Y$2),0)+IF(Ajustes!$K69&gt;0,INDEX($AA$4:$AL$323,Ajustes!$K69,Y$2),0)+IF(Ajustes!$L69&gt;0,INDEX($AA$4:$AL$323,Ajustes!$L69,Y$2),0))+Y69</f>
        <v>8415</v>
      </c>
      <c r="AL69" s="259">
        <f>IF(AND(NOT(_incrementaisPassadas),
      OR(
       AND(_semanaAtual&gt;Prevs!O$6,_tipo="Semanal"),
       AND(_mes&gt;AL$2,_tipo="Mensal")
      )), 0,IF(Ajustes!$G69&gt;0,INDEX($AA$4:$AL$323,Ajustes!$G69,Z$2),0)+IF(Ajustes!$H69&gt;0,INDEX($AA$4:$AL$323,Ajustes!$H69,Z$2),0)+IF(Ajustes!$I69&gt;0,INDEX($AA$4:$AL$323,Ajustes!$I69,Z$2),0)+IF(Ajustes!$J69&gt;0,INDEX($AA$4:$AL$323,Ajustes!$J69,Z$2),0)+IF(Ajustes!$K69&gt;0,INDEX($AA$4:$AL$323,Ajustes!$K69,Z$2),0)+IF(Ajustes!$L69&gt;0,INDEX($AA$4:$AL$323,Ajustes!$L69,Z$2),0))+Z69</f>
        <v>11109</v>
      </c>
      <c r="AM69" s="186">
        <f t="shared" ref="AM69" si="78">AM269-0.1*(AM164-AM120-AM304)-AM120-AM304</f>
        <v>14802.3</v>
      </c>
      <c r="AN69" s="186">
        <f t="shared" ref="AN69:AX69" si="79">AN269-0.1*(AN164-AN120-AN304)-AN120-AN304</f>
        <v>16038.5</v>
      </c>
      <c r="AO69" s="186">
        <f t="shared" si="79"/>
        <v>15048.2</v>
      </c>
      <c r="AP69" s="186">
        <f t="shared" si="79"/>
        <v>11941.4</v>
      </c>
      <c r="AQ69" s="186">
        <f t="shared" si="79"/>
        <v>9602</v>
      </c>
      <c r="AR69" s="186">
        <f t="shared" si="79"/>
        <v>8984.2999999999993</v>
      </c>
      <c r="AS69" s="186">
        <f t="shared" si="79"/>
        <v>7614.4</v>
      </c>
      <c r="AT69" s="186">
        <f t="shared" si="79"/>
        <v>6357.2</v>
      </c>
      <c r="AU69" s="186">
        <f t="shared" si="79"/>
        <v>6398.2</v>
      </c>
      <c r="AV69" s="186">
        <f t="shared" si="79"/>
        <v>7636.9</v>
      </c>
      <c r="AW69" s="186">
        <f t="shared" si="79"/>
        <v>8414</v>
      </c>
      <c r="AX69" s="186">
        <f t="shared" si="79"/>
        <v>11105.8</v>
      </c>
      <c r="AY69" s="259"/>
      <c r="BA69" t="s">
        <v>714</v>
      </c>
      <c r="BQ69" s="259" t="e">
        <f t="shared" si="77"/>
        <v>#N/A</v>
      </c>
      <c r="BR69" s="186">
        <f t="shared" ref="BR69:CC69" si="80">BR269-0.1*(BR164-BR120-BR121)-BR120-BR121</f>
        <v>14806.0764</v>
      </c>
      <c r="BS69" s="186">
        <f t="shared" si="80"/>
        <v>16042.9352</v>
      </c>
      <c r="BT69" s="186">
        <f t="shared" si="80"/>
        <v>15050.965700000001</v>
      </c>
      <c r="BU69" s="186">
        <f t="shared" si="80"/>
        <v>11942.732</v>
      </c>
      <c r="BV69" s="186">
        <f t="shared" si="80"/>
        <v>9602.4904999999999</v>
      </c>
      <c r="BW69" s="186">
        <f t="shared" si="80"/>
        <v>8985.0650000000005</v>
      </c>
      <c r="BX69" s="186">
        <f t="shared" si="80"/>
        <v>7615.1902</v>
      </c>
      <c r="BY69" s="186">
        <f t="shared" si="80"/>
        <v>6358.0730000000003</v>
      </c>
      <c r="BZ69" s="186">
        <f t="shared" si="80"/>
        <v>6399.451</v>
      </c>
      <c r="CA69" s="186">
        <f t="shared" si="80"/>
        <v>7639.2400000000007</v>
      </c>
      <c r="CB69" s="186">
        <f t="shared" si="80"/>
        <v>8415.8117000000002</v>
      </c>
      <c r="CC69" s="186">
        <f t="shared" si="80"/>
        <v>11109.422499999999</v>
      </c>
      <c r="CD69" s="259"/>
    </row>
    <row r="70" spans="1:82" x14ac:dyDescent="0.25">
      <c r="A70" s="113">
        <v>67</v>
      </c>
      <c r="B70" s="176"/>
      <c r="C70" s="259">
        <f>IFERROR(INDEX($BD$7:$BO$40,MATCH(Ajustes!$E$4:$E$323,$BC$7:$BC$40,0),$C$2:$N$2),1)</f>
        <v>1</v>
      </c>
      <c r="D70" s="259">
        <f>IFERROR(INDEX($BD$7:$BO$40,MATCH(Ajustes!$E$4:$E$323,$BC$7:$BC$40,0),$C$2:$N$2),1)</f>
        <v>1</v>
      </c>
      <c r="E70" s="259">
        <f>IFERROR(INDEX($BD$7:$BO$40,MATCH(Ajustes!$E$4:$E$323,$BC$7:$BC$40,0),$C$2:$N$2),1)</f>
        <v>1</v>
      </c>
      <c r="F70" s="259">
        <f>IFERROR(INDEX($BD$7:$BO$40,MATCH(Ajustes!$E$4:$E$323,$BC$7:$BC$40,0),$C$2:$N$2),1)</f>
        <v>1</v>
      </c>
      <c r="G70" s="259">
        <f>IFERROR(INDEX($BD$7:$BO$40,MATCH(Ajustes!$E$4:$E$323,$BC$7:$BC$40,0),$C$2:$N$2),1)</f>
        <v>1</v>
      </c>
      <c r="H70" s="259">
        <f>IFERROR(INDEX($BD$7:$BO$40,MATCH(Ajustes!$E$4:$E$323,$BC$7:$BC$40,0),$C$2:$N$2),1)</f>
        <v>1</v>
      </c>
      <c r="I70" s="259">
        <f>IFERROR(INDEX($BD$7:$BO$40,MATCH(Ajustes!$E$4:$E$323,$BC$7:$BC$40,0),$C$2:$N$2),1)</f>
        <v>1</v>
      </c>
      <c r="J70" s="259">
        <f>IFERROR(INDEX($BD$7:$BO$40,MATCH(Ajustes!$E$4:$E$323,$BC$7:$BC$40,0),$C$2:$N$2),1)</f>
        <v>1</v>
      </c>
      <c r="K70" s="259">
        <f>IFERROR(INDEX($BD$7:$BO$40,MATCH(Ajustes!$E$4:$E$323,$BC$7:$BC$40,0),$C$2:$N$2),1)</f>
        <v>1</v>
      </c>
      <c r="L70" s="259">
        <f>IFERROR(INDEX($BD$7:$BO$40,MATCH(Ajustes!$E$4:$E$323,$BC$7:$BC$40,0),$C$2:$N$2),1)</f>
        <v>1</v>
      </c>
      <c r="M70" s="259">
        <f>IFERROR(INDEX($BD$7:$BO$40,MATCH(Ajustes!$E$4:$E$323,$BC$7:$BC$40,0),$C$2:$N$2),1)</f>
        <v>1</v>
      </c>
      <c r="N70" s="259">
        <f>IFERROR(INDEX($BD$7:$BO$40,MATCH(Ajustes!$E$4:$E$323,$BC$7:$BC$40,0),$C$2:$N$2),1)</f>
        <v>1</v>
      </c>
      <c r="O70">
        <f>C70*Ajustes!AM70</f>
        <v>0</v>
      </c>
      <c r="P70">
        <f>D70*Ajustes!AN70</f>
        <v>0</v>
      </c>
      <c r="Q70">
        <f>E70*Ajustes!AO70</f>
        <v>0</v>
      </c>
      <c r="R70">
        <f>F70*Ajustes!AP70</f>
        <v>0</v>
      </c>
      <c r="S70">
        <f>G70*Ajustes!AQ70</f>
        <v>0</v>
      </c>
      <c r="T70">
        <f>H70*Ajustes!AR70</f>
        <v>0</v>
      </c>
      <c r="U70">
        <f>I70*Ajustes!AS70</f>
        <v>0</v>
      </c>
      <c r="V70">
        <f>J70*Ajustes!AT70</f>
        <v>0</v>
      </c>
      <c r="W70">
        <f>K70*Ajustes!AU70</f>
        <v>0</v>
      </c>
      <c r="X70">
        <f>L70*Ajustes!AV70</f>
        <v>0</v>
      </c>
      <c r="Y70">
        <f>M70*Ajustes!AW70</f>
        <v>0</v>
      </c>
      <c r="Z70">
        <f>N70*Ajustes!AX70</f>
        <v>0</v>
      </c>
      <c r="AA70" s="259">
        <f>IF(AND(NOT(_incrementaisPassadas),
      OR(
       AND(_semanaAtual&gt;Prevs!D$6,_tipo="Semanal"),
       AND(_mes&gt;AA$2,_tipo="Mensal")
      )), 0,IF(Ajustes!$G70&gt;0,INDEX($AA$4:$AL$323,Ajustes!$G70,O$2),0)+IF(Ajustes!$H70&gt;0,INDEX($AA$4:$AL$323,Ajustes!$H70,O$2),0)+IF(Ajustes!$I70&gt;0,INDEX($AA$4:$AL$323,Ajustes!$I70,O$2),0)+IF(Ajustes!$J70&gt;0,INDEX($AA$4:$AL$323,Ajustes!$J70,O$2),0)+IF(Ajustes!$K70&gt;0,INDEX($AA$4:$AL$323,Ajustes!$K70,O$2),0)+IF(Ajustes!$L70&gt;0,INDEX($AA$4:$AL$323,Ajustes!$L70,O$2),0))+O70</f>
        <v>0</v>
      </c>
      <c r="AB70" s="259">
        <f>IF(AND(NOT(_incrementaisPassadas),
      OR(
       AND(_semanaAtual&gt;Prevs!E$6,_tipo="Semanal"),
       AND(_mes&gt;AB$2,_tipo="Mensal")
      )), 0,IF(Ajustes!$G70&gt;0,INDEX($AA$4:$AL$323,Ajustes!$G70,P$2),0)+IF(Ajustes!$H70&gt;0,INDEX($AA$4:$AL$323,Ajustes!$H70,P$2),0)+IF(Ajustes!$I70&gt;0,INDEX($AA$4:$AL$323,Ajustes!$I70,P$2),0)+IF(Ajustes!$J70&gt;0,INDEX($AA$4:$AL$323,Ajustes!$J70,P$2),0)+IF(Ajustes!$K70&gt;0,INDEX($AA$4:$AL$323,Ajustes!$K70,P$2),0)+IF(Ajustes!$L70&gt;0,INDEX($AA$4:$AL$323,Ajustes!$L70,P$2),0))+P70</f>
        <v>0</v>
      </c>
      <c r="AC70" s="259">
        <f>IF(AND(NOT(_incrementaisPassadas),
      OR(
       AND(_semanaAtual&gt;Prevs!F$6,_tipo="Semanal"),
       AND(_mes&gt;AC$2,_tipo="Mensal")
      )), 0,IF(Ajustes!$G70&gt;0,INDEX($AA$4:$AL$323,Ajustes!$G70,Q$2),0)+IF(Ajustes!$H70&gt;0,INDEX($AA$4:$AL$323,Ajustes!$H70,Q$2),0)+IF(Ajustes!$I70&gt;0,INDEX($AA$4:$AL$323,Ajustes!$I70,Q$2),0)+IF(Ajustes!$J70&gt;0,INDEX($AA$4:$AL$323,Ajustes!$J70,Q$2),0)+IF(Ajustes!$K70&gt;0,INDEX($AA$4:$AL$323,Ajustes!$K70,Q$2),0)+IF(Ajustes!$L70&gt;0,INDEX($AA$4:$AL$323,Ajustes!$L70,Q$2),0))+Q70</f>
        <v>0</v>
      </c>
      <c r="AD70" s="259">
        <f>IF(AND(NOT(_incrementaisPassadas),
      OR(
       AND(_semanaAtual&gt;Prevs!G$6,_tipo="Semanal"),
       AND(_mes&gt;AD$2,_tipo="Mensal")
      )), 0,IF(Ajustes!$G70&gt;0,INDEX($AA$4:$AL$323,Ajustes!$G70,R$2),0)+IF(Ajustes!$H70&gt;0,INDEX($AA$4:$AL$323,Ajustes!$H70,R$2),0)+IF(Ajustes!$I70&gt;0,INDEX($AA$4:$AL$323,Ajustes!$I70,R$2),0)+IF(Ajustes!$J70&gt;0,INDEX($AA$4:$AL$323,Ajustes!$J70,R$2),0)+IF(Ajustes!$K70&gt;0,INDEX($AA$4:$AL$323,Ajustes!$K70,R$2),0)+IF(Ajustes!$L70&gt;0,INDEX($AA$4:$AL$323,Ajustes!$L70,R$2),0))+R70</f>
        <v>0</v>
      </c>
      <c r="AE70" s="259">
        <f>IF(AND(NOT(_incrementaisPassadas),
      OR(
       AND(_semanaAtual&gt;Prevs!H$6,_tipo="Semanal"),
       AND(_mes&gt;AE$2,_tipo="Mensal")
      )), 0,IF(Ajustes!$G70&gt;0,INDEX($AA$4:$AL$323,Ajustes!$G70,S$2),0)+IF(Ajustes!$H70&gt;0,INDEX($AA$4:$AL$323,Ajustes!$H70,S$2),0)+IF(Ajustes!$I70&gt;0,INDEX($AA$4:$AL$323,Ajustes!$I70,S$2),0)+IF(Ajustes!$J70&gt;0,INDEX($AA$4:$AL$323,Ajustes!$J70,S$2),0)+IF(Ajustes!$K70&gt;0,INDEX($AA$4:$AL$323,Ajustes!$K70,S$2),0)+IF(Ajustes!$L70&gt;0,INDEX($AA$4:$AL$323,Ajustes!$L70,S$2),0))+S70</f>
        <v>0</v>
      </c>
      <c r="AF70" s="259">
        <f>IF(AND(NOT(_incrementaisPassadas),
      OR(
       AND(_semanaAtual&gt;Prevs!I$6,_tipo="Semanal"),
       AND(_mes&gt;AF$2,_tipo="Mensal")
      )), 0,IF(Ajustes!$G70&gt;0,INDEX($AA$4:$AL$323,Ajustes!$G70,T$2),0)+IF(Ajustes!$H70&gt;0,INDEX($AA$4:$AL$323,Ajustes!$H70,T$2),0)+IF(Ajustes!$I70&gt;0,INDEX($AA$4:$AL$323,Ajustes!$I70,T$2),0)+IF(Ajustes!$J70&gt;0,INDEX($AA$4:$AL$323,Ajustes!$J70,T$2),0)+IF(Ajustes!$K70&gt;0,INDEX($AA$4:$AL$323,Ajustes!$K70,T$2),0)+IF(Ajustes!$L70&gt;0,INDEX($AA$4:$AL$323,Ajustes!$L70,T$2),0))+T70</f>
        <v>0</v>
      </c>
      <c r="AG70" s="259">
        <f>IF(AND(NOT(_incrementaisPassadas),
      OR(
       AND(_semanaAtual&gt;Prevs!J$6,_tipo="Semanal"),
       AND(_mes&gt;AG$2,_tipo="Mensal")
      )), 0,IF(Ajustes!$G70&gt;0,INDEX($AA$4:$AL$323,Ajustes!$G70,U$2),0)+IF(Ajustes!$H70&gt;0,INDEX($AA$4:$AL$323,Ajustes!$H70,U$2),0)+IF(Ajustes!$I70&gt;0,INDEX($AA$4:$AL$323,Ajustes!$I70,U$2),0)+IF(Ajustes!$J70&gt;0,INDEX($AA$4:$AL$323,Ajustes!$J70,U$2),0)+IF(Ajustes!$K70&gt;0,INDEX($AA$4:$AL$323,Ajustes!$K70,U$2),0)+IF(Ajustes!$L70&gt;0,INDEX($AA$4:$AL$323,Ajustes!$L70,U$2),0))+U70</f>
        <v>0</v>
      </c>
      <c r="AH70" s="259">
        <f>IF(AND(NOT(_incrementaisPassadas),
      OR(
       AND(_semanaAtual&gt;Prevs!K$6,_tipo="Semanal"),
       AND(_mes&gt;AH$2,_tipo="Mensal")
      )), 0,IF(Ajustes!$G70&gt;0,INDEX($AA$4:$AL$323,Ajustes!$G70,V$2),0)+IF(Ajustes!$H70&gt;0,INDEX($AA$4:$AL$323,Ajustes!$H70,V$2),0)+IF(Ajustes!$I70&gt;0,INDEX($AA$4:$AL$323,Ajustes!$I70,V$2),0)+IF(Ajustes!$J70&gt;0,INDEX($AA$4:$AL$323,Ajustes!$J70,V$2),0)+IF(Ajustes!$K70&gt;0,INDEX($AA$4:$AL$323,Ajustes!$K70,V$2),0)+IF(Ajustes!$L70&gt;0,INDEX($AA$4:$AL$323,Ajustes!$L70,V$2),0))+V70</f>
        <v>0</v>
      </c>
      <c r="AI70" s="259">
        <f>IF(AND(NOT(_incrementaisPassadas),
      OR(
       AND(_semanaAtual&gt;Prevs!L$6,_tipo="Semanal"),
       AND(_mes&gt;AI$2,_tipo="Mensal")
      )), 0,IF(Ajustes!$G70&gt;0,INDEX($AA$4:$AL$323,Ajustes!$G70,W$2),0)+IF(Ajustes!$H70&gt;0,INDEX($AA$4:$AL$323,Ajustes!$H70,W$2),0)+IF(Ajustes!$I70&gt;0,INDEX($AA$4:$AL$323,Ajustes!$I70,W$2),0)+IF(Ajustes!$J70&gt;0,INDEX($AA$4:$AL$323,Ajustes!$J70,W$2),0)+IF(Ajustes!$K70&gt;0,INDEX($AA$4:$AL$323,Ajustes!$K70,W$2),0)+IF(Ajustes!$L70&gt;0,INDEX($AA$4:$AL$323,Ajustes!$L70,W$2),0))+W70</f>
        <v>0</v>
      </c>
      <c r="AJ70" s="259">
        <f>IF(AND(NOT(_incrementaisPassadas),
      OR(
       AND(_semanaAtual&gt;Prevs!M$6,_tipo="Semanal"),
       AND(_mes&gt;AJ$2,_tipo="Mensal")
      )), 0,IF(Ajustes!$G70&gt;0,INDEX($AA$4:$AL$323,Ajustes!$G70,X$2),0)+IF(Ajustes!$H70&gt;0,INDEX($AA$4:$AL$323,Ajustes!$H70,X$2),0)+IF(Ajustes!$I70&gt;0,INDEX($AA$4:$AL$323,Ajustes!$I70,X$2),0)+IF(Ajustes!$J70&gt;0,INDEX($AA$4:$AL$323,Ajustes!$J70,X$2),0)+IF(Ajustes!$K70&gt;0,INDEX($AA$4:$AL$323,Ajustes!$K70,X$2),0)+IF(Ajustes!$L70&gt;0,INDEX($AA$4:$AL$323,Ajustes!$L70,X$2),0))+X70</f>
        <v>0</v>
      </c>
      <c r="AK70" s="259">
        <f>IF(AND(NOT(_incrementaisPassadas),
      OR(
       AND(_semanaAtual&gt;Prevs!N$6,_tipo="Semanal"),
       AND(_mes&gt;AK$2,_tipo="Mensal")
      )), 0,IF(Ajustes!$G70&gt;0,INDEX($AA$4:$AL$323,Ajustes!$G70,Y$2),0)+IF(Ajustes!$H70&gt;0,INDEX($AA$4:$AL$323,Ajustes!$H70,Y$2),0)+IF(Ajustes!$I70&gt;0,INDEX($AA$4:$AL$323,Ajustes!$I70,Y$2),0)+IF(Ajustes!$J70&gt;0,INDEX($AA$4:$AL$323,Ajustes!$J70,Y$2),0)+IF(Ajustes!$K70&gt;0,INDEX($AA$4:$AL$323,Ajustes!$K70,Y$2),0)+IF(Ajustes!$L70&gt;0,INDEX($AA$4:$AL$323,Ajustes!$L70,Y$2),0))+Y70</f>
        <v>0</v>
      </c>
      <c r="AL70" s="259">
        <f>IF(AND(NOT(_incrementaisPassadas),
      OR(
       AND(_semanaAtual&gt;Prevs!O$6,_tipo="Semanal"),
       AND(_mes&gt;AL$2,_tipo="Mensal")
      )), 0,IF(Ajustes!$G70&gt;0,INDEX($AA$4:$AL$323,Ajustes!$G70,Z$2),0)+IF(Ajustes!$H70&gt;0,INDEX($AA$4:$AL$323,Ajustes!$H70,Z$2),0)+IF(Ajustes!$I70&gt;0,INDEX($AA$4:$AL$323,Ajustes!$I70,Z$2),0)+IF(Ajustes!$J70&gt;0,INDEX($AA$4:$AL$323,Ajustes!$J70,Z$2),0)+IF(Ajustes!$K70&gt;0,INDEX($AA$4:$AL$323,Ajustes!$K70,Z$2),0)+IF(Ajustes!$L70&gt;0,INDEX($AA$4:$AL$323,Ajustes!$L70,Z$2),0))+Z70</f>
        <v>0</v>
      </c>
      <c r="AM70" s="113">
        <f t="shared" si="63"/>
        <v>0</v>
      </c>
      <c r="AN70" s="113">
        <f t="shared" si="64"/>
        <v>0</v>
      </c>
      <c r="AO70" s="113">
        <f t="shared" si="64"/>
        <v>0</v>
      </c>
      <c r="AP70" s="113">
        <f t="shared" si="64"/>
        <v>0</v>
      </c>
      <c r="AQ70" s="113">
        <f t="shared" si="64"/>
        <v>0</v>
      </c>
      <c r="AR70" s="113">
        <f t="shared" si="64"/>
        <v>0</v>
      </c>
      <c r="AS70" s="113">
        <f t="shared" si="64"/>
        <v>0</v>
      </c>
      <c r="AT70" s="113">
        <f t="shared" si="64"/>
        <v>0</v>
      </c>
      <c r="AU70" s="113">
        <f t="shared" si="64"/>
        <v>0</v>
      </c>
      <c r="AV70" s="113">
        <f t="shared" si="64"/>
        <v>0</v>
      </c>
      <c r="AW70" s="113">
        <f t="shared" si="64"/>
        <v>0</v>
      </c>
      <c r="AX70" s="113">
        <f t="shared" si="64"/>
        <v>0</v>
      </c>
      <c r="AY70" s="259"/>
      <c r="BQ70" s="259" t="e">
        <f t="shared" si="77"/>
        <v>#N/A</v>
      </c>
      <c r="BR70" s="398">
        <f t="shared" ref="BR70:CC72" si="81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70" s="398">
        <f t="shared" si="81"/>
        <v>0</v>
      </c>
      <c r="BT70" s="398">
        <f t="shared" si="81"/>
        <v>0</v>
      </c>
      <c r="BU70" s="398">
        <f t="shared" si="81"/>
        <v>0</v>
      </c>
      <c r="BV70" s="398">
        <f t="shared" si="81"/>
        <v>0</v>
      </c>
      <c r="BW70" s="398">
        <f t="shared" si="81"/>
        <v>0</v>
      </c>
      <c r="BX70" s="398">
        <f t="shared" si="81"/>
        <v>0</v>
      </c>
      <c r="BY70" s="398">
        <f t="shared" si="81"/>
        <v>0</v>
      </c>
      <c r="BZ70" s="398">
        <f t="shared" si="81"/>
        <v>0</v>
      </c>
      <c r="CA70" s="398">
        <f t="shared" si="81"/>
        <v>0</v>
      </c>
      <c r="CB70" s="398">
        <f t="shared" si="81"/>
        <v>0</v>
      </c>
      <c r="CC70" s="398">
        <f t="shared" si="81"/>
        <v>0</v>
      </c>
      <c r="CD70" s="259"/>
    </row>
    <row r="71" spans="1:82" x14ac:dyDescent="0.25">
      <c r="A71" s="113">
        <v>68</v>
      </c>
      <c r="B71" s="176"/>
      <c r="C71" s="259">
        <f>IFERROR(INDEX($BD$7:$BO$40,MATCH(Ajustes!$E$4:$E$323,$BC$7:$BC$40,0),$C$2:$N$2),1)</f>
        <v>1</v>
      </c>
      <c r="D71" s="259">
        <f>IFERROR(INDEX($BD$7:$BO$40,MATCH(Ajustes!$E$4:$E$323,$BC$7:$BC$40,0),$C$2:$N$2),1)</f>
        <v>1</v>
      </c>
      <c r="E71" s="259">
        <f>IFERROR(INDEX($BD$7:$BO$40,MATCH(Ajustes!$E$4:$E$323,$BC$7:$BC$40,0),$C$2:$N$2),1)</f>
        <v>1</v>
      </c>
      <c r="F71" s="259">
        <f>IFERROR(INDEX($BD$7:$BO$40,MATCH(Ajustes!$E$4:$E$323,$BC$7:$BC$40,0),$C$2:$N$2),1)</f>
        <v>1</v>
      </c>
      <c r="G71" s="259">
        <f>IFERROR(INDEX($BD$7:$BO$40,MATCH(Ajustes!$E$4:$E$323,$BC$7:$BC$40,0),$C$2:$N$2),1)</f>
        <v>1</v>
      </c>
      <c r="H71" s="259">
        <f>IFERROR(INDEX($BD$7:$BO$40,MATCH(Ajustes!$E$4:$E$323,$BC$7:$BC$40,0),$C$2:$N$2),1)</f>
        <v>1</v>
      </c>
      <c r="I71" s="259">
        <f>IFERROR(INDEX($BD$7:$BO$40,MATCH(Ajustes!$E$4:$E$323,$BC$7:$BC$40,0),$C$2:$N$2),1)</f>
        <v>1</v>
      </c>
      <c r="J71" s="259">
        <f>IFERROR(INDEX($BD$7:$BO$40,MATCH(Ajustes!$E$4:$E$323,$BC$7:$BC$40,0),$C$2:$N$2),1)</f>
        <v>1</v>
      </c>
      <c r="K71" s="259">
        <f>IFERROR(INDEX($BD$7:$BO$40,MATCH(Ajustes!$E$4:$E$323,$BC$7:$BC$40,0),$C$2:$N$2),1)</f>
        <v>1</v>
      </c>
      <c r="L71" s="259">
        <f>IFERROR(INDEX($BD$7:$BO$40,MATCH(Ajustes!$E$4:$E$323,$BC$7:$BC$40,0),$C$2:$N$2),1)</f>
        <v>1</v>
      </c>
      <c r="M71" s="259">
        <f>IFERROR(INDEX($BD$7:$BO$40,MATCH(Ajustes!$E$4:$E$323,$BC$7:$BC$40,0),$C$2:$N$2),1)</f>
        <v>1</v>
      </c>
      <c r="N71" s="259">
        <f>IFERROR(INDEX($BD$7:$BO$40,MATCH(Ajustes!$E$4:$E$323,$BC$7:$BC$40,0),$C$2:$N$2),1)</f>
        <v>1</v>
      </c>
      <c r="O71">
        <f>C71*Ajustes!AM71</f>
        <v>0</v>
      </c>
      <c r="P71">
        <f>D71*Ajustes!AN71</f>
        <v>0</v>
      </c>
      <c r="Q71">
        <f>E71*Ajustes!AO71</f>
        <v>0</v>
      </c>
      <c r="R71">
        <f>F71*Ajustes!AP71</f>
        <v>0</v>
      </c>
      <c r="S71">
        <f>G71*Ajustes!AQ71</f>
        <v>0</v>
      </c>
      <c r="T71">
        <f>H71*Ajustes!AR71</f>
        <v>0</v>
      </c>
      <c r="U71">
        <f>I71*Ajustes!AS71</f>
        <v>0</v>
      </c>
      <c r="V71">
        <f>J71*Ajustes!AT71</f>
        <v>0</v>
      </c>
      <c r="W71">
        <f>K71*Ajustes!AU71</f>
        <v>0</v>
      </c>
      <c r="X71">
        <f>L71*Ajustes!AV71</f>
        <v>0</v>
      </c>
      <c r="Y71">
        <f>M71*Ajustes!AW71</f>
        <v>0</v>
      </c>
      <c r="Z71">
        <f>N71*Ajustes!AX71</f>
        <v>0</v>
      </c>
      <c r="AA71" s="259">
        <f>IF(AND(NOT(_incrementaisPassadas),
      OR(
       AND(_semanaAtual&gt;Prevs!D$6,_tipo="Semanal"),
       AND(_mes&gt;AA$2,_tipo="Mensal")
      )), 0,IF(Ajustes!$G71&gt;0,INDEX($AA$4:$AL$323,Ajustes!$G71,O$2),0)+IF(Ajustes!$H71&gt;0,INDEX($AA$4:$AL$323,Ajustes!$H71,O$2),0)+IF(Ajustes!$I71&gt;0,INDEX($AA$4:$AL$323,Ajustes!$I71,O$2),0)+IF(Ajustes!$J71&gt;0,INDEX($AA$4:$AL$323,Ajustes!$J71,O$2),0)+IF(Ajustes!$K71&gt;0,INDEX($AA$4:$AL$323,Ajustes!$K71,O$2),0)+IF(Ajustes!$L71&gt;0,INDEX($AA$4:$AL$323,Ajustes!$L71,O$2),0))+O71</f>
        <v>0</v>
      </c>
      <c r="AB71" s="259">
        <f>IF(AND(NOT(_incrementaisPassadas),
      OR(
       AND(_semanaAtual&gt;Prevs!E$6,_tipo="Semanal"),
       AND(_mes&gt;AB$2,_tipo="Mensal")
      )), 0,IF(Ajustes!$G71&gt;0,INDEX($AA$4:$AL$323,Ajustes!$G71,P$2),0)+IF(Ajustes!$H71&gt;0,INDEX($AA$4:$AL$323,Ajustes!$H71,P$2),0)+IF(Ajustes!$I71&gt;0,INDEX($AA$4:$AL$323,Ajustes!$I71,P$2),0)+IF(Ajustes!$J71&gt;0,INDEX($AA$4:$AL$323,Ajustes!$J71,P$2),0)+IF(Ajustes!$K71&gt;0,INDEX($AA$4:$AL$323,Ajustes!$K71,P$2),0)+IF(Ajustes!$L71&gt;0,INDEX($AA$4:$AL$323,Ajustes!$L71,P$2),0))+P71</f>
        <v>0</v>
      </c>
      <c r="AC71" s="259">
        <f>IF(AND(NOT(_incrementaisPassadas),
      OR(
       AND(_semanaAtual&gt;Prevs!F$6,_tipo="Semanal"),
       AND(_mes&gt;AC$2,_tipo="Mensal")
      )), 0,IF(Ajustes!$G71&gt;0,INDEX($AA$4:$AL$323,Ajustes!$G71,Q$2),0)+IF(Ajustes!$H71&gt;0,INDEX($AA$4:$AL$323,Ajustes!$H71,Q$2),0)+IF(Ajustes!$I71&gt;0,INDEX($AA$4:$AL$323,Ajustes!$I71,Q$2),0)+IF(Ajustes!$J71&gt;0,INDEX($AA$4:$AL$323,Ajustes!$J71,Q$2),0)+IF(Ajustes!$K71&gt;0,INDEX($AA$4:$AL$323,Ajustes!$K71,Q$2),0)+IF(Ajustes!$L71&gt;0,INDEX($AA$4:$AL$323,Ajustes!$L71,Q$2),0))+Q71</f>
        <v>0</v>
      </c>
      <c r="AD71" s="259">
        <f>IF(AND(NOT(_incrementaisPassadas),
      OR(
       AND(_semanaAtual&gt;Prevs!G$6,_tipo="Semanal"),
       AND(_mes&gt;AD$2,_tipo="Mensal")
      )), 0,IF(Ajustes!$G71&gt;0,INDEX($AA$4:$AL$323,Ajustes!$G71,R$2),0)+IF(Ajustes!$H71&gt;0,INDEX($AA$4:$AL$323,Ajustes!$H71,R$2),0)+IF(Ajustes!$I71&gt;0,INDEX($AA$4:$AL$323,Ajustes!$I71,R$2),0)+IF(Ajustes!$J71&gt;0,INDEX($AA$4:$AL$323,Ajustes!$J71,R$2),0)+IF(Ajustes!$K71&gt;0,INDEX($AA$4:$AL$323,Ajustes!$K71,R$2),0)+IF(Ajustes!$L71&gt;0,INDEX($AA$4:$AL$323,Ajustes!$L71,R$2),0))+R71</f>
        <v>0</v>
      </c>
      <c r="AE71" s="259">
        <f>IF(AND(NOT(_incrementaisPassadas),
      OR(
       AND(_semanaAtual&gt;Prevs!H$6,_tipo="Semanal"),
       AND(_mes&gt;AE$2,_tipo="Mensal")
      )), 0,IF(Ajustes!$G71&gt;0,INDEX($AA$4:$AL$323,Ajustes!$G71,S$2),0)+IF(Ajustes!$H71&gt;0,INDEX($AA$4:$AL$323,Ajustes!$H71,S$2),0)+IF(Ajustes!$I71&gt;0,INDEX($AA$4:$AL$323,Ajustes!$I71,S$2),0)+IF(Ajustes!$J71&gt;0,INDEX($AA$4:$AL$323,Ajustes!$J71,S$2),0)+IF(Ajustes!$K71&gt;0,INDEX($AA$4:$AL$323,Ajustes!$K71,S$2),0)+IF(Ajustes!$L71&gt;0,INDEX($AA$4:$AL$323,Ajustes!$L71,S$2),0))+S71</f>
        <v>0</v>
      </c>
      <c r="AF71" s="259">
        <f>IF(AND(NOT(_incrementaisPassadas),
      OR(
       AND(_semanaAtual&gt;Prevs!I$6,_tipo="Semanal"),
       AND(_mes&gt;AF$2,_tipo="Mensal")
      )), 0,IF(Ajustes!$G71&gt;0,INDEX($AA$4:$AL$323,Ajustes!$G71,T$2),0)+IF(Ajustes!$H71&gt;0,INDEX($AA$4:$AL$323,Ajustes!$H71,T$2),0)+IF(Ajustes!$I71&gt;0,INDEX($AA$4:$AL$323,Ajustes!$I71,T$2),0)+IF(Ajustes!$J71&gt;0,INDEX($AA$4:$AL$323,Ajustes!$J71,T$2),0)+IF(Ajustes!$K71&gt;0,INDEX($AA$4:$AL$323,Ajustes!$K71,T$2),0)+IF(Ajustes!$L71&gt;0,INDEX($AA$4:$AL$323,Ajustes!$L71,T$2),0))+T71</f>
        <v>0</v>
      </c>
      <c r="AG71" s="259">
        <f>IF(AND(NOT(_incrementaisPassadas),
      OR(
       AND(_semanaAtual&gt;Prevs!J$6,_tipo="Semanal"),
       AND(_mes&gt;AG$2,_tipo="Mensal")
      )), 0,IF(Ajustes!$G71&gt;0,INDEX($AA$4:$AL$323,Ajustes!$G71,U$2),0)+IF(Ajustes!$H71&gt;0,INDEX($AA$4:$AL$323,Ajustes!$H71,U$2),0)+IF(Ajustes!$I71&gt;0,INDEX($AA$4:$AL$323,Ajustes!$I71,U$2),0)+IF(Ajustes!$J71&gt;0,INDEX($AA$4:$AL$323,Ajustes!$J71,U$2),0)+IF(Ajustes!$K71&gt;0,INDEX($AA$4:$AL$323,Ajustes!$K71,U$2),0)+IF(Ajustes!$L71&gt;0,INDEX($AA$4:$AL$323,Ajustes!$L71,U$2),0))+U71</f>
        <v>0</v>
      </c>
      <c r="AH71" s="259">
        <f>IF(AND(NOT(_incrementaisPassadas),
      OR(
       AND(_semanaAtual&gt;Prevs!K$6,_tipo="Semanal"),
       AND(_mes&gt;AH$2,_tipo="Mensal")
      )), 0,IF(Ajustes!$G71&gt;0,INDEX($AA$4:$AL$323,Ajustes!$G71,V$2),0)+IF(Ajustes!$H71&gt;0,INDEX($AA$4:$AL$323,Ajustes!$H71,V$2),0)+IF(Ajustes!$I71&gt;0,INDEX($AA$4:$AL$323,Ajustes!$I71,V$2),0)+IF(Ajustes!$J71&gt;0,INDEX($AA$4:$AL$323,Ajustes!$J71,V$2),0)+IF(Ajustes!$K71&gt;0,INDEX($AA$4:$AL$323,Ajustes!$K71,V$2),0)+IF(Ajustes!$L71&gt;0,INDEX($AA$4:$AL$323,Ajustes!$L71,V$2),0))+V71</f>
        <v>0</v>
      </c>
      <c r="AI71" s="259">
        <f>IF(AND(NOT(_incrementaisPassadas),
      OR(
       AND(_semanaAtual&gt;Prevs!L$6,_tipo="Semanal"),
       AND(_mes&gt;AI$2,_tipo="Mensal")
      )), 0,IF(Ajustes!$G71&gt;0,INDEX($AA$4:$AL$323,Ajustes!$G71,W$2),0)+IF(Ajustes!$H71&gt;0,INDEX($AA$4:$AL$323,Ajustes!$H71,W$2),0)+IF(Ajustes!$I71&gt;0,INDEX($AA$4:$AL$323,Ajustes!$I71,W$2),0)+IF(Ajustes!$J71&gt;0,INDEX($AA$4:$AL$323,Ajustes!$J71,W$2),0)+IF(Ajustes!$K71&gt;0,INDEX($AA$4:$AL$323,Ajustes!$K71,W$2),0)+IF(Ajustes!$L71&gt;0,INDEX($AA$4:$AL$323,Ajustes!$L71,W$2),0))+W71</f>
        <v>0</v>
      </c>
      <c r="AJ71" s="259">
        <f>IF(AND(NOT(_incrementaisPassadas),
      OR(
       AND(_semanaAtual&gt;Prevs!M$6,_tipo="Semanal"),
       AND(_mes&gt;AJ$2,_tipo="Mensal")
      )), 0,IF(Ajustes!$G71&gt;0,INDEX($AA$4:$AL$323,Ajustes!$G71,X$2),0)+IF(Ajustes!$H71&gt;0,INDEX($AA$4:$AL$323,Ajustes!$H71,X$2),0)+IF(Ajustes!$I71&gt;0,INDEX($AA$4:$AL$323,Ajustes!$I71,X$2),0)+IF(Ajustes!$J71&gt;0,INDEX($AA$4:$AL$323,Ajustes!$J71,X$2),0)+IF(Ajustes!$K71&gt;0,INDEX($AA$4:$AL$323,Ajustes!$K71,X$2),0)+IF(Ajustes!$L71&gt;0,INDEX($AA$4:$AL$323,Ajustes!$L71,X$2),0))+X71</f>
        <v>0</v>
      </c>
      <c r="AK71" s="259">
        <f>IF(AND(NOT(_incrementaisPassadas),
      OR(
       AND(_semanaAtual&gt;Prevs!N$6,_tipo="Semanal"),
       AND(_mes&gt;AK$2,_tipo="Mensal")
      )), 0,IF(Ajustes!$G71&gt;0,INDEX($AA$4:$AL$323,Ajustes!$G71,Y$2),0)+IF(Ajustes!$H71&gt;0,INDEX($AA$4:$AL$323,Ajustes!$H71,Y$2),0)+IF(Ajustes!$I71&gt;0,INDEX($AA$4:$AL$323,Ajustes!$I71,Y$2),0)+IF(Ajustes!$J71&gt;0,INDEX($AA$4:$AL$323,Ajustes!$J71,Y$2),0)+IF(Ajustes!$K71&gt;0,INDEX($AA$4:$AL$323,Ajustes!$K71,Y$2),0)+IF(Ajustes!$L71&gt;0,INDEX($AA$4:$AL$323,Ajustes!$L71,Y$2),0))+Y71</f>
        <v>0</v>
      </c>
      <c r="AL71" s="259">
        <f>IF(AND(NOT(_incrementaisPassadas),
      OR(
       AND(_semanaAtual&gt;Prevs!O$6,_tipo="Semanal"),
       AND(_mes&gt;AL$2,_tipo="Mensal")
      )), 0,IF(Ajustes!$G71&gt;0,INDEX($AA$4:$AL$323,Ajustes!$G71,Z$2),0)+IF(Ajustes!$H71&gt;0,INDEX($AA$4:$AL$323,Ajustes!$H71,Z$2),0)+IF(Ajustes!$I71&gt;0,INDEX($AA$4:$AL$323,Ajustes!$I71,Z$2),0)+IF(Ajustes!$J71&gt;0,INDEX($AA$4:$AL$323,Ajustes!$J71,Z$2),0)+IF(Ajustes!$K71&gt;0,INDEX($AA$4:$AL$323,Ajustes!$K71,Z$2),0)+IF(Ajustes!$L71&gt;0,INDEX($AA$4:$AL$323,Ajustes!$L71,Z$2),0))+Z71</f>
        <v>0</v>
      </c>
      <c r="AM71" s="113">
        <f t="shared" si="63"/>
        <v>0</v>
      </c>
      <c r="AN71" s="113">
        <f t="shared" si="64"/>
        <v>0</v>
      </c>
      <c r="AO71" s="113">
        <f t="shared" si="64"/>
        <v>0</v>
      </c>
      <c r="AP71" s="113">
        <f t="shared" si="64"/>
        <v>0</v>
      </c>
      <c r="AQ71" s="113">
        <f t="shared" si="64"/>
        <v>0</v>
      </c>
      <c r="AR71" s="113">
        <f t="shared" si="64"/>
        <v>0</v>
      </c>
      <c r="AS71" s="113">
        <f t="shared" si="64"/>
        <v>0</v>
      </c>
      <c r="AT71" s="113">
        <f t="shared" si="64"/>
        <v>0</v>
      </c>
      <c r="AU71" s="113">
        <f t="shared" si="64"/>
        <v>0</v>
      </c>
      <c r="AV71" s="113">
        <f t="shared" si="64"/>
        <v>0</v>
      </c>
      <c r="AW71" s="113">
        <f t="shared" si="64"/>
        <v>0</v>
      </c>
      <c r="AX71" s="113">
        <f t="shared" si="64"/>
        <v>0</v>
      </c>
      <c r="AY71" s="259"/>
      <c r="BQ71" s="259" t="e">
        <f t="shared" si="77"/>
        <v>#N/A</v>
      </c>
      <c r="BR71" s="398">
        <f t="shared" si="81"/>
        <v>0</v>
      </c>
      <c r="BS71" s="398">
        <f t="shared" si="81"/>
        <v>0</v>
      </c>
      <c r="BT71" s="398">
        <f t="shared" si="81"/>
        <v>0</v>
      </c>
      <c r="BU71" s="398">
        <f t="shared" si="81"/>
        <v>0</v>
      </c>
      <c r="BV71" s="398">
        <f t="shared" si="81"/>
        <v>0</v>
      </c>
      <c r="BW71" s="398">
        <f t="shared" si="81"/>
        <v>0</v>
      </c>
      <c r="BX71" s="398">
        <f t="shared" si="81"/>
        <v>0</v>
      </c>
      <c r="BY71" s="398">
        <f t="shared" si="81"/>
        <v>0</v>
      </c>
      <c r="BZ71" s="398">
        <f t="shared" si="81"/>
        <v>0</v>
      </c>
      <c r="CA71" s="398">
        <f t="shared" si="81"/>
        <v>0</v>
      </c>
      <c r="CB71" s="398">
        <f t="shared" si="81"/>
        <v>0</v>
      </c>
      <c r="CC71" s="398">
        <f t="shared" si="81"/>
        <v>0</v>
      </c>
      <c r="CD71" s="259"/>
    </row>
    <row r="72" spans="1:82" x14ac:dyDescent="0.25">
      <c r="A72" s="113">
        <v>69</v>
      </c>
      <c r="B72" s="176"/>
      <c r="C72" s="259">
        <f>IFERROR(INDEX($BD$7:$BO$40,MATCH(Ajustes!$E$4:$E$323,$BC$7:$BC$40,0),$C$2:$N$2),1)</f>
        <v>1</v>
      </c>
      <c r="D72" s="259">
        <f>IFERROR(INDEX($BD$7:$BO$40,MATCH(Ajustes!$E$4:$E$323,$BC$7:$BC$40,0),$C$2:$N$2),1)</f>
        <v>1</v>
      </c>
      <c r="E72" s="259">
        <f>IFERROR(INDEX($BD$7:$BO$40,MATCH(Ajustes!$E$4:$E$323,$BC$7:$BC$40,0),$C$2:$N$2),1)</f>
        <v>1</v>
      </c>
      <c r="F72" s="259">
        <f>IFERROR(INDEX($BD$7:$BO$40,MATCH(Ajustes!$E$4:$E$323,$BC$7:$BC$40,0),$C$2:$N$2),1)</f>
        <v>1</v>
      </c>
      <c r="G72" s="259">
        <f>IFERROR(INDEX($BD$7:$BO$40,MATCH(Ajustes!$E$4:$E$323,$BC$7:$BC$40,0),$C$2:$N$2),1)</f>
        <v>1</v>
      </c>
      <c r="H72" s="259">
        <f>IFERROR(INDEX($BD$7:$BO$40,MATCH(Ajustes!$E$4:$E$323,$BC$7:$BC$40,0),$C$2:$N$2),1)</f>
        <v>1</v>
      </c>
      <c r="I72" s="259">
        <f>IFERROR(INDEX($BD$7:$BO$40,MATCH(Ajustes!$E$4:$E$323,$BC$7:$BC$40,0),$C$2:$N$2),1)</f>
        <v>1</v>
      </c>
      <c r="J72" s="259">
        <f>IFERROR(INDEX($BD$7:$BO$40,MATCH(Ajustes!$E$4:$E$323,$BC$7:$BC$40,0),$C$2:$N$2),1)</f>
        <v>1</v>
      </c>
      <c r="K72" s="259">
        <f>IFERROR(INDEX($BD$7:$BO$40,MATCH(Ajustes!$E$4:$E$323,$BC$7:$BC$40,0),$C$2:$N$2),1)</f>
        <v>1</v>
      </c>
      <c r="L72" s="259">
        <f>IFERROR(INDEX($BD$7:$BO$40,MATCH(Ajustes!$E$4:$E$323,$BC$7:$BC$40,0),$C$2:$N$2),1)</f>
        <v>1</v>
      </c>
      <c r="M72" s="259">
        <f>IFERROR(INDEX($BD$7:$BO$40,MATCH(Ajustes!$E$4:$E$323,$BC$7:$BC$40,0),$C$2:$N$2),1)</f>
        <v>1</v>
      </c>
      <c r="N72" s="259">
        <f>IFERROR(INDEX($BD$7:$BO$40,MATCH(Ajustes!$E$4:$E$323,$BC$7:$BC$40,0),$C$2:$N$2),1)</f>
        <v>1</v>
      </c>
      <c r="O72">
        <f>C72*Ajustes!AM72</f>
        <v>0</v>
      </c>
      <c r="P72">
        <f>D72*Ajustes!AN72</f>
        <v>0</v>
      </c>
      <c r="Q72">
        <f>E72*Ajustes!AO72</f>
        <v>0</v>
      </c>
      <c r="R72">
        <f>F72*Ajustes!AP72</f>
        <v>0</v>
      </c>
      <c r="S72">
        <f>G72*Ajustes!AQ72</f>
        <v>0</v>
      </c>
      <c r="T72">
        <f>H72*Ajustes!AR72</f>
        <v>0</v>
      </c>
      <c r="U72">
        <f>I72*Ajustes!AS72</f>
        <v>0</v>
      </c>
      <c r="V72">
        <f>J72*Ajustes!AT72</f>
        <v>0</v>
      </c>
      <c r="W72">
        <f>K72*Ajustes!AU72</f>
        <v>0</v>
      </c>
      <c r="X72">
        <f>L72*Ajustes!AV72</f>
        <v>0</v>
      </c>
      <c r="Y72">
        <f>M72*Ajustes!AW72</f>
        <v>0</v>
      </c>
      <c r="Z72">
        <f>N72*Ajustes!AX72</f>
        <v>0</v>
      </c>
      <c r="AA72" s="259">
        <f>IF(AND(NOT(_incrementaisPassadas),
      OR(
       AND(_semanaAtual&gt;Prevs!D$6,_tipo="Semanal"),
       AND(_mes&gt;AA$2,_tipo="Mensal")
      )), 0,IF(Ajustes!$G72&gt;0,INDEX($AA$4:$AL$323,Ajustes!$G72,O$2),0)+IF(Ajustes!$H72&gt;0,INDEX($AA$4:$AL$323,Ajustes!$H72,O$2),0)+IF(Ajustes!$I72&gt;0,INDEX($AA$4:$AL$323,Ajustes!$I72,O$2),0)+IF(Ajustes!$J72&gt;0,INDEX($AA$4:$AL$323,Ajustes!$J72,O$2),0)+IF(Ajustes!$K72&gt;0,INDEX($AA$4:$AL$323,Ajustes!$K72,O$2),0)+IF(Ajustes!$L72&gt;0,INDEX($AA$4:$AL$323,Ajustes!$L72,O$2),0))+O72</f>
        <v>0</v>
      </c>
      <c r="AB72" s="259">
        <f>IF(AND(NOT(_incrementaisPassadas),
      OR(
       AND(_semanaAtual&gt;Prevs!E$6,_tipo="Semanal"),
       AND(_mes&gt;AB$2,_tipo="Mensal")
      )), 0,IF(Ajustes!$G72&gt;0,INDEX($AA$4:$AL$323,Ajustes!$G72,P$2),0)+IF(Ajustes!$H72&gt;0,INDEX($AA$4:$AL$323,Ajustes!$H72,P$2),0)+IF(Ajustes!$I72&gt;0,INDEX($AA$4:$AL$323,Ajustes!$I72,P$2),0)+IF(Ajustes!$J72&gt;0,INDEX($AA$4:$AL$323,Ajustes!$J72,P$2),0)+IF(Ajustes!$K72&gt;0,INDEX($AA$4:$AL$323,Ajustes!$K72,P$2),0)+IF(Ajustes!$L72&gt;0,INDEX($AA$4:$AL$323,Ajustes!$L72,P$2),0))+P72</f>
        <v>0</v>
      </c>
      <c r="AC72" s="259">
        <f>IF(AND(NOT(_incrementaisPassadas),
      OR(
       AND(_semanaAtual&gt;Prevs!F$6,_tipo="Semanal"),
       AND(_mes&gt;AC$2,_tipo="Mensal")
      )), 0,IF(Ajustes!$G72&gt;0,INDEX($AA$4:$AL$323,Ajustes!$G72,Q$2),0)+IF(Ajustes!$H72&gt;0,INDEX($AA$4:$AL$323,Ajustes!$H72,Q$2),0)+IF(Ajustes!$I72&gt;0,INDEX($AA$4:$AL$323,Ajustes!$I72,Q$2),0)+IF(Ajustes!$J72&gt;0,INDEX($AA$4:$AL$323,Ajustes!$J72,Q$2),0)+IF(Ajustes!$K72&gt;0,INDEX($AA$4:$AL$323,Ajustes!$K72,Q$2),0)+IF(Ajustes!$L72&gt;0,INDEX($AA$4:$AL$323,Ajustes!$L72,Q$2),0))+Q72</f>
        <v>0</v>
      </c>
      <c r="AD72" s="259">
        <f>IF(AND(NOT(_incrementaisPassadas),
      OR(
       AND(_semanaAtual&gt;Prevs!G$6,_tipo="Semanal"),
       AND(_mes&gt;AD$2,_tipo="Mensal")
      )), 0,IF(Ajustes!$G72&gt;0,INDEX($AA$4:$AL$323,Ajustes!$G72,R$2),0)+IF(Ajustes!$H72&gt;0,INDEX($AA$4:$AL$323,Ajustes!$H72,R$2),0)+IF(Ajustes!$I72&gt;0,INDEX($AA$4:$AL$323,Ajustes!$I72,R$2),0)+IF(Ajustes!$J72&gt;0,INDEX($AA$4:$AL$323,Ajustes!$J72,R$2),0)+IF(Ajustes!$K72&gt;0,INDEX($AA$4:$AL$323,Ajustes!$K72,R$2),0)+IF(Ajustes!$L72&gt;0,INDEX($AA$4:$AL$323,Ajustes!$L72,R$2),0))+R72</f>
        <v>0</v>
      </c>
      <c r="AE72" s="259">
        <f>IF(AND(NOT(_incrementaisPassadas),
      OR(
       AND(_semanaAtual&gt;Prevs!H$6,_tipo="Semanal"),
       AND(_mes&gt;AE$2,_tipo="Mensal")
      )), 0,IF(Ajustes!$G72&gt;0,INDEX($AA$4:$AL$323,Ajustes!$G72,S$2),0)+IF(Ajustes!$H72&gt;0,INDEX($AA$4:$AL$323,Ajustes!$H72,S$2),0)+IF(Ajustes!$I72&gt;0,INDEX($AA$4:$AL$323,Ajustes!$I72,S$2),0)+IF(Ajustes!$J72&gt;0,INDEX($AA$4:$AL$323,Ajustes!$J72,S$2),0)+IF(Ajustes!$K72&gt;0,INDEX($AA$4:$AL$323,Ajustes!$K72,S$2),0)+IF(Ajustes!$L72&gt;0,INDEX($AA$4:$AL$323,Ajustes!$L72,S$2),0))+S72</f>
        <v>0</v>
      </c>
      <c r="AF72" s="259">
        <f>IF(AND(NOT(_incrementaisPassadas),
      OR(
       AND(_semanaAtual&gt;Prevs!I$6,_tipo="Semanal"),
       AND(_mes&gt;AF$2,_tipo="Mensal")
      )), 0,IF(Ajustes!$G72&gt;0,INDEX($AA$4:$AL$323,Ajustes!$G72,T$2),0)+IF(Ajustes!$H72&gt;0,INDEX($AA$4:$AL$323,Ajustes!$H72,T$2),0)+IF(Ajustes!$I72&gt;0,INDEX($AA$4:$AL$323,Ajustes!$I72,T$2),0)+IF(Ajustes!$J72&gt;0,INDEX($AA$4:$AL$323,Ajustes!$J72,T$2),0)+IF(Ajustes!$K72&gt;0,INDEX($AA$4:$AL$323,Ajustes!$K72,T$2),0)+IF(Ajustes!$L72&gt;0,INDEX($AA$4:$AL$323,Ajustes!$L72,T$2),0))+T72</f>
        <v>0</v>
      </c>
      <c r="AG72" s="259">
        <f>IF(AND(NOT(_incrementaisPassadas),
      OR(
       AND(_semanaAtual&gt;Prevs!J$6,_tipo="Semanal"),
       AND(_mes&gt;AG$2,_tipo="Mensal")
      )), 0,IF(Ajustes!$G72&gt;0,INDEX($AA$4:$AL$323,Ajustes!$G72,U$2),0)+IF(Ajustes!$H72&gt;0,INDEX($AA$4:$AL$323,Ajustes!$H72,U$2),0)+IF(Ajustes!$I72&gt;0,INDEX($AA$4:$AL$323,Ajustes!$I72,U$2),0)+IF(Ajustes!$J72&gt;0,INDEX($AA$4:$AL$323,Ajustes!$J72,U$2),0)+IF(Ajustes!$K72&gt;0,INDEX($AA$4:$AL$323,Ajustes!$K72,U$2),0)+IF(Ajustes!$L72&gt;0,INDEX($AA$4:$AL$323,Ajustes!$L72,U$2),0))+U72</f>
        <v>0</v>
      </c>
      <c r="AH72" s="259">
        <f>IF(AND(NOT(_incrementaisPassadas),
      OR(
       AND(_semanaAtual&gt;Prevs!K$6,_tipo="Semanal"),
       AND(_mes&gt;AH$2,_tipo="Mensal")
      )), 0,IF(Ajustes!$G72&gt;0,INDEX($AA$4:$AL$323,Ajustes!$G72,V$2),0)+IF(Ajustes!$H72&gt;0,INDEX($AA$4:$AL$323,Ajustes!$H72,V$2),0)+IF(Ajustes!$I72&gt;0,INDEX($AA$4:$AL$323,Ajustes!$I72,V$2),0)+IF(Ajustes!$J72&gt;0,INDEX($AA$4:$AL$323,Ajustes!$J72,V$2),0)+IF(Ajustes!$K72&gt;0,INDEX($AA$4:$AL$323,Ajustes!$K72,V$2),0)+IF(Ajustes!$L72&gt;0,INDEX($AA$4:$AL$323,Ajustes!$L72,V$2),0))+V72</f>
        <v>0</v>
      </c>
      <c r="AI72" s="259">
        <f>IF(AND(NOT(_incrementaisPassadas),
      OR(
       AND(_semanaAtual&gt;Prevs!L$6,_tipo="Semanal"),
       AND(_mes&gt;AI$2,_tipo="Mensal")
      )), 0,IF(Ajustes!$G72&gt;0,INDEX($AA$4:$AL$323,Ajustes!$G72,W$2),0)+IF(Ajustes!$H72&gt;0,INDEX($AA$4:$AL$323,Ajustes!$H72,W$2),0)+IF(Ajustes!$I72&gt;0,INDEX($AA$4:$AL$323,Ajustes!$I72,W$2),0)+IF(Ajustes!$J72&gt;0,INDEX($AA$4:$AL$323,Ajustes!$J72,W$2),0)+IF(Ajustes!$K72&gt;0,INDEX($AA$4:$AL$323,Ajustes!$K72,W$2),0)+IF(Ajustes!$L72&gt;0,INDEX($AA$4:$AL$323,Ajustes!$L72,W$2),0))+W72</f>
        <v>0</v>
      </c>
      <c r="AJ72" s="259">
        <f>IF(AND(NOT(_incrementaisPassadas),
      OR(
       AND(_semanaAtual&gt;Prevs!M$6,_tipo="Semanal"),
       AND(_mes&gt;AJ$2,_tipo="Mensal")
      )), 0,IF(Ajustes!$G72&gt;0,INDEX($AA$4:$AL$323,Ajustes!$G72,X$2),0)+IF(Ajustes!$H72&gt;0,INDEX($AA$4:$AL$323,Ajustes!$H72,X$2),0)+IF(Ajustes!$I72&gt;0,INDEX($AA$4:$AL$323,Ajustes!$I72,X$2),0)+IF(Ajustes!$J72&gt;0,INDEX($AA$4:$AL$323,Ajustes!$J72,X$2),0)+IF(Ajustes!$K72&gt;0,INDEX($AA$4:$AL$323,Ajustes!$K72,X$2),0)+IF(Ajustes!$L72&gt;0,INDEX($AA$4:$AL$323,Ajustes!$L72,X$2),0))+X72</f>
        <v>0</v>
      </c>
      <c r="AK72" s="259">
        <f>IF(AND(NOT(_incrementaisPassadas),
      OR(
       AND(_semanaAtual&gt;Prevs!N$6,_tipo="Semanal"),
       AND(_mes&gt;AK$2,_tipo="Mensal")
      )), 0,IF(Ajustes!$G72&gt;0,INDEX($AA$4:$AL$323,Ajustes!$G72,Y$2),0)+IF(Ajustes!$H72&gt;0,INDEX($AA$4:$AL$323,Ajustes!$H72,Y$2),0)+IF(Ajustes!$I72&gt;0,INDEX($AA$4:$AL$323,Ajustes!$I72,Y$2),0)+IF(Ajustes!$J72&gt;0,INDEX($AA$4:$AL$323,Ajustes!$J72,Y$2),0)+IF(Ajustes!$K72&gt;0,INDEX($AA$4:$AL$323,Ajustes!$K72,Y$2),0)+IF(Ajustes!$L72&gt;0,INDEX($AA$4:$AL$323,Ajustes!$L72,Y$2),0))+Y72</f>
        <v>0</v>
      </c>
      <c r="AL72" s="259">
        <f>IF(AND(NOT(_incrementaisPassadas),
      OR(
       AND(_semanaAtual&gt;Prevs!O$6,_tipo="Semanal"),
       AND(_mes&gt;AL$2,_tipo="Mensal")
      )), 0,IF(Ajustes!$G72&gt;0,INDEX($AA$4:$AL$323,Ajustes!$G72,Z$2),0)+IF(Ajustes!$H72&gt;0,INDEX($AA$4:$AL$323,Ajustes!$H72,Z$2),0)+IF(Ajustes!$I72&gt;0,INDEX($AA$4:$AL$323,Ajustes!$I72,Z$2),0)+IF(Ajustes!$J72&gt;0,INDEX($AA$4:$AL$323,Ajustes!$J72,Z$2),0)+IF(Ajustes!$K72&gt;0,INDEX($AA$4:$AL$323,Ajustes!$K72,Z$2),0)+IF(Ajustes!$L72&gt;0,INDEX($AA$4:$AL$323,Ajustes!$L72,Z$2),0))+Z72</f>
        <v>0</v>
      </c>
      <c r="AM72" s="113">
        <f t="shared" si="63"/>
        <v>0</v>
      </c>
      <c r="AN72" s="113">
        <f t="shared" si="64"/>
        <v>0</v>
      </c>
      <c r="AO72" s="113">
        <f t="shared" si="64"/>
        <v>0</v>
      </c>
      <c r="AP72" s="113">
        <f t="shared" si="64"/>
        <v>0</v>
      </c>
      <c r="AQ72" s="113">
        <f t="shared" si="64"/>
        <v>0</v>
      </c>
      <c r="AR72" s="113">
        <f t="shared" si="64"/>
        <v>0</v>
      </c>
      <c r="AS72" s="113">
        <f t="shared" si="64"/>
        <v>0</v>
      </c>
      <c r="AT72" s="113">
        <f t="shared" si="64"/>
        <v>0</v>
      </c>
      <c r="AU72" s="113">
        <f t="shared" si="64"/>
        <v>0</v>
      </c>
      <c r="AV72" s="113">
        <f t="shared" si="64"/>
        <v>0</v>
      </c>
      <c r="AW72" s="113">
        <f t="shared" si="64"/>
        <v>0</v>
      </c>
      <c r="AX72" s="113">
        <f t="shared" si="64"/>
        <v>0</v>
      </c>
      <c r="AY72" s="259"/>
      <c r="BQ72" s="259" t="e">
        <f t="shared" si="77"/>
        <v>#N/A</v>
      </c>
      <c r="BR72" s="398">
        <f t="shared" si="81"/>
        <v>0</v>
      </c>
      <c r="BS72" s="398">
        <f t="shared" si="81"/>
        <v>0</v>
      </c>
      <c r="BT72" s="398">
        <f t="shared" si="81"/>
        <v>0</v>
      </c>
      <c r="BU72" s="398">
        <f t="shared" si="81"/>
        <v>0</v>
      </c>
      <c r="BV72" s="398">
        <f t="shared" si="81"/>
        <v>0</v>
      </c>
      <c r="BW72" s="398">
        <f t="shared" si="81"/>
        <v>0</v>
      </c>
      <c r="BX72" s="398">
        <f t="shared" si="81"/>
        <v>0</v>
      </c>
      <c r="BY72" s="398">
        <f t="shared" si="81"/>
        <v>0</v>
      </c>
      <c r="BZ72" s="398">
        <f t="shared" si="81"/>
        <v>0</v>
      </c>
      <c r="CA72" s="398">
        <f t="shared" si="81"/>
        <v>0</v>
      </c>
      <c r="CB72" s="398">
        <f t="shared" si="81"/>
        <v>0</v>
      </c>
      <c r="CC72" s="398">
        <f t="shared" si="81"/>
        <v>0</v>
      </c>
      <c r="CD72" s="259"/>
    </row>
    <row r="73" spans="1:82" x14ac:dyDescent="0.25">
      <c r="A73" s="113">
        <v>70</v>
      </c>
      <c r="B73" s="176" t="s">
        <v>572</v>
      </c>
      <c r="C73" s="259">
        <f>IFERROR(INDEX($BD$7:$BO$40,MATCH(Ajustes!$E$4:$E$323,$BC$7:$BC$40,0),$C$2:$N$2),1)</f>
        <v>1</v>
      </c>
      <c r="D73" s="259">
        <f>IFERROR(INDEX($BD$7:$BO$40,MATCH(Ajustes!$E$4:$E$323,$BC$7:$BC$40,0),$C$2:$N$2),1)</f>
        <v>1</v>
      </c>
      <c r="E73" s="259">
        <f>IFERROR(INDEX($BD$7:$BO$40,MATCH(Ajustes!$E$4:$E$323,$BC$7:$BC$40,0),$C$2:$N$2),1)</f>
        <v>1</v>
      </c>
      <c r="F73" s="259">
        <f>IFERROR(INDEX($BD$7:$BO$40,MATCH(Ajustes!$E$4:$E$323,$BC$7:$BC$40,0),$C$2:$N$2),1)</f>
        <v>1</v>
      </c>
      <c r="G73" s="259">
        <f>IFERROR(INDEX($BD$7:$BO$40,MATCH(Ajustes!$E$4:$E$323,$BC$7:$BC$40,0),$C$2:$N$2),1)</f>
        <v>1</v>
      </c>
      <c r="H73" s="259">
        <f>IFERROR(INDEX($BD$7:$BO$40,MATCH(Ajustes!$E$4:$E$323,$BC$7:$BC$40,0),$C$2:$N$2),1)</f>
        <v>1</v>
      </c>
      <c r="I73" s="259">
        <f>IFERROR(INDEX($BD$7:$BO$40,MATCH(Ajustes!$E$4:$E$323,$BC$7:$BC$40,0),$C$2:$N$2),1)</f>
        <v>1</v>
      </c>
      <c r="J73" s="259">
        <f>IFERROR(INDEX($BD$7:$BO$40,MATCH(Ajustes!$E$4:$E$323,$BC$7:$BC$40,0),$C$2:$N$2),1)</f>
        <v>1</v>
      </c>
      <c r="K73" s="259">
        <f>IFERROR(INDEX($BD$7:$BO$40,MATCH(Ajustes!$E$4:$E$323,$BC$7:$BC$40,0),$C$2:$N$2),1)</f>
        <v>1</v>
      </c>
      <c r="L73" s="259">
        <f>IFERROR(INDEX($BD$7:$BO$40,MATCH(Ajustes!$E$4:$E$323,$BC$7:$BC$40,0),$C$2:$N$2),1)</f>
        <v>1</v>
      </c>
      <c r="M73" s="259">
        <f>IFERROR(INDEX($BD$7:$BO$40,MATCH(Ajustes!$E$4:$E$323,$BC$7:$BC$40,0),$C$2:$N$2),1)</f>
        <v>1</v>
      </c>
      <c r="N73" s="259">
        <f>IFERROR(INDEX($BD$7:$BO$40,MATCH(Ajustes!$E$4:$E$323,$BC$7:$BC$40,0),$C$2:$N$2),1)</f>
        <v>1</v>
      </c>
      <c r="O73">
        <f>C73*Ajustes!AM73</f>
        <v>21</v>
      </c>
      <c r="P73">
        <f>D73*Ajustes!AN73</f>
        <v>21</v>
      </c>
      <c r="Q73">
        <f>E73*Ajustes!AO73</f>
        <v>14</v>
      </c>
      <c r="R73">
        <f>F73*Ajustes!AP73</f>
        <v>21</v>
      </c>
      <c r="S73">
        <f>G73*Ajustes!AQ73</f>
        <v>41</v>
      </c>
      <c r="T73">
        <f>H73*Ajustes!AR73</f>
        <v>50</v>
      </c>
      <c r="U73">
        <f>I73*Ajustes!AS73</f>
        <v>43</v>
      </c>
      <c r="V73">
        <f>J73*Ajustes!AT73</f>
        <v>22</v>
      </c>
      <c r="W73">
        <f>K73*Ajustes!AU73</f>
        <v>38</v>
      </c>
      <c r="X73">
        <f>L73*Ajustes!AV73</f>
        <v>50</v>
      </c>
      <c r="Y73">
        <f>M73*Ajustes!AW73</f>
        <v>26</v>
      </c>
      <c r="Z73">
        <f>N73*Ajustes!AX73</f>
        <v>19</v>
      </c>
      <c r="AA73" s="259">
        <f>IF(AND(NOT(_incrementaisPassadas),
      OR(
       AND(_semanaAtual&gt;Prevs!D$6,_tipo="Semanal"),
       AND(_mes&gt;AA$2,_tipo="Mensal")
      )), 0,IF(Ajustes!$G73&gt;0,INDEX($AA$4:$AL$323,Ajustes!$G73,O$2),0)+IF(Ajustes!$H73&gt;0,INDEX($AA$4:$AL$323,Ajustes!$H73,O$2),0)+IF(Ajustes!$I73&gt;0,INDEX($AA$4:$AL$323,Ajustes!$I73,O$2),0)+IF(Ajustes!$J73&gt;0,INDEX($AA$4:$AL$323,Ajustes!$J73,O$2),0)+IF(Ajustes!$K73&gt;0,INDEX($AA$4:$AL$323,Ajustes!$K73,O$2),0)+IF(Ajustes!$L73&gt;0,INDEX($AA$4:$AL$323,Ajustes!$L73,O$2),0))+O73</f>
        <v>21</v>
      </c>
      <c r="AB73" s="259">
        <f>IF(AND(NOT(_incrementaisPassadas),
      OR(
       AND(_semanaAtual&gt;Prevs!E$6,_tipo="Semanal"),
       AND(_mes&gt;AB$2,_tipo="Mensal")
      )), 0,IF(Ajustes!$G73&gt;0,INDEX($AA$4:$AL$323,Ajustes!$G73,P$2),0)+IF(Ajustes!$H73&gt;0,INDEX($AA$4:$AL$323,Ajustes!$H73,P$2),0)+IF(Ajustes!$I73&gt;0,INDEX($AA$4:$AL$323,Ajustes!$I73,P$2),0)+IF(Ajustes!$J73&gt;0,INDEX($AA$4:$AL$323,Ajustes!$J73,P$2),0)+IF(Ajustes!$K73&gt;0,INDEX($AA$4:$AL$323,Ajustes!$K73,P$2),0)+IF(Ajustes!$L73&gt;0,INDEX($AA$4:$AL$323,Ajustes!$L73,P$2),0))+P73</f>
        <v>21</v>
      </c>
      <c r="AC73" s="259">
        <f>IF(AND(NOT(_incrementaisPassadas),
      OR(
       AND(_semanaAtual&gt;Prevs!F$6,_tipo="Semanal"),
       AND(_mes&gt;AC$2,_tipo="Mensal")
      )), 0,IF(Ajustes!$G73&gt;0,INDEX($AA$4:$AL$323,Ajustes!$G73,Q$2),0)+IF(Ajustes!$H73&gt;0,INDEX($AA$4:$AL$323,Ajustes!$H73,Q$2),0)+IF(Ajustes!$I73&gt;0,INDEX($AA$4:$AL$323,Ajustes!$I73,Q$2),0)+IF(Ajustes!$J73&gt;0,INDEX($AA$4:$AL$323,Ajustes!$J73,Q$2),0)+IF(Ajustes!$K73&gt;0,INDEX($AA$4:$AL$323,Ajustes!$K73,Q$2),0)+IF(Ajustes!$L73&gt;0,INDEX($AA$4:$AL$323,Ajustes!$L73,Q$2),0))+Q73</f>
        <v>14</v>
      </c>
      <c r="AD73" s="259">
        <f>IF(AND(NOT(_incrementaisPassadas),
      OR(
       AND(_semanaAtual&gt;Prevs!G$6,_tipo="Semanal"),
       AND(_mes&gt;AD$2,_tipo="Mensal")
      )), 0,IF(Ajustes!$G73&gt;0,INDEX($AA$4:$AL$323,Ajustes!$G73,R$2),0)+IF(Ajustes!$H73&gt;0,INDEX($AA$4:$AL$323,Ajustes!$H73,R$2),0)+IF(Ajustes!$I73&gt;0,INDEX($AA$4:$AL$323,Ajustes!$I73,R$2),0)+IF(Ajustes!$J73&gt;0,INDEX($AA$4:$AL$323,Ajustes!$J73,R$2),0)+IF(Ajustes!$K73&gt;0,INDEX($AA$4:$AL$323,Ajustes!$K73,R$2),0)+IF(Ajustes!$L73&gt;0,INDEX($AA$4:$AL$323,Ajustes!$L73,R$2),0))+R73</f>
        <v>21</v>
      </c>
      <c r="AE73" s="259">
        <f>IF(AND(NOT(_incrementaisPassadas),
      OR(
       AND(_semanaAtual&gt;Prevs!H$6,_tipo="Semanal"),
       AND(_mes&gt;AE$2,_tipo="Mensal")
      )), 0,IF(Ajustes!$G73&gt;0,INDEX($AA$4:$AL$323,Ajustes!$G73,S$2),0)+IF(Ajustes!$H73&gt;0,INDEX($AA$4:$AL$323,Ajustes!$H73,S$2),0)+IF(Ajustes!$I73&gt;0,INDEX($AA$4:$AL$323,Ajustes!$I73,S$2),0)+IF(Ajustes!$J73&gt;0,INDEX($AA$4:$AL$323,Ajustes!$J73,S$2),0)+IF(Ajustes!$K73&gt;0,INDEX($AA$4:$AL$323,Ajustes!$K73,S$2),0)+IF(Ajustes!$L73&gt;0,INDEX($AA$4:$AL$323,Ajustes!$L73,S$2),0))+S73</f>
        <v>41</v>
      </c>
      <c r="AF73" s="259">
        <f>IF(AND(NOT(_incrementaisPassadas),
      OR(
       AND(_semanaAtual&gt;Prevs!I$6,_tipo="Semanal"),
       AND(_mes&gt;AF$2,_tipo="Mensal")
      )), 0,IF(Ajustes!$G73&gt;0,INDEX($AA$4:$AL$323,Ajustes!$G73,T$2),0)+IF(Ajustes!$H73&gt;0,INDEX($AA$4:$AL$323,Ajustes!$H73,T$2),0)+IF(Ajustes!$I73&gt;0,INDEX($AA$4:$AL$323,Ajustes!$I73,T$2),0)+IF(Ajustes!$J73&gt;0,INDEX($AA$4:$AL$323,Ajustes!$J73,T$2),0)+IF(Ajustes!$K73&gt;0,INDEX($AA$4:$AL$323,Ajustes!$K73,T$2),0)+IF(Ajustes!$L73&gt;0,INDEX($AA$4:$AL$323,Ajustes!$L73,T$2),0))+T73</f>
        <v>50</v>
      </c>
      <c r="AG73" s="259">
        <f>IF(AND(NOT(_incrementaisPassadas),
      OR(
       AND(_semanaAtual&gt;Prevs!J$6,_tipo="Semanal"),
       AND(_mes&gt;AG$2,_tipo="Mensal")
      )), 0,IF(Ajustes!$G73&gt;0,INDEX($AA$4:$AL$323,Ajustes!$G73,U$2),0)+IF(Ajustes!$H73&gt;0,INDEX($AA$4:$AL$323,Ajustes!$H73,U$2),0)+IF(Ajustes!$I73&gt;0,INDEX($AA$4:$AL$323,Ajustes!$I73,U$2),0)+IF(Ajustes!$J73&gt;0,INDEX($AA$4:$AL$323,Ajustes!$J73,U$2),0)+IF(Ajustes!$K73&gt;0,INDEX($AA$4:$AL$323,Ajustes!$K73,U$2),0)+IF(Ajustes!$L73&gt;0,INDEX($AA$4:$AL$323,Ajustes!$L73,U$2),0))+U73</f>
        <v>43</v>
      </c>
      <c r="AH73" s="259">
        <f>IF(AND(NOT(_incrementaisPassadas),
      OR(
       AND(_semanaAtual&gt;Prevs!K$6,_tipo="Semanal"),
       AND(_mes&gt;AH$2,_tipo="Mensal")
      )), 0,IF(Ajustes!$G73&gt;0,INDEX($AA$4:$AL$323,Ajustes!$G73,V$2),0)+IF(Ajustes!$H73&gt;0,INDEX($AA$4:$AL$323,Ajustes!$H73,V$2),0)+IF(Ajustes!$I73&gt;0,INDEX($AA$4:$AL$323,Ajustes!$I73,V$2),0)+IF(Ajustes!$J73&gt;0,INDEX($AA$4:$AL$323,Ajustes!$J73,V$2),0)+IF(Ajustes!$K73&gt;0,INDEX($AA$4:$AL$323,Ajustes!$K73,V$2),0)+IF(Ajustes!$L73&gt;0,INDEX($AA$4:$AL$323,Ajustes!$L73,V$2),0))+V73</f>
        <v>22</v>
      </c>
      <c r="AI73" s="259">
        <f>IF(AND(NOT(_incrementaisPassadas),
      OR(
       AND(_semanaAtual&gt;Prevs!L$6,_tipo="Semanal"),
       AND(_mes&gt;AI$2,_tipo="Mensal")
      )), 0,IF(Ajustes!$G73&gt;0,INDEX($AA$4:$AL$323,Ajustes!$G73,W$2),0)+IF(Ajustes!$H73&gt;0,INDEX($AA$4:$AL$323,Ajustes!$H73,W$2),0)+IF(Ajustes!$I73&gt;0,INDEX($AA$4:$AL$323,Ajustes!$I73,W$2),0)+IF(Ajustes!$J73&gt;0,INDEX($AA$4:$AL$323,Ajustes!$J73,W$2),0)+IF(Ajustes!$K73&gt;0,INDEX($AA$4:$AL$323,Ajustes!$K73,W$2),0)+IF(Ajustes!$L73&gt;0,INDEX($AA$4:$AL$323,Ajustes!$L73,W$2),0))+W73</f>
        <v>38</v>
      </c>
      <c r="AJ73" s="259">
        <f>IF(AND(NOT(_incrementaisPassadas),
      OR(
       AND(_semanaAtual&gt;Prevs!M$6,_tipo="Semanal"),
       AND(_mes&gt;AJ$2,_tipo="Mensal")
      )), 0,IF(Ajustes!$G73&gt;0,INDEX($AA$4:$AL$323,Ajustes!$G73,X$2),0)+IF(Ajustes!$H73&gt;0,INDEX($AA$4:$AL$323,Ajustes!$H73,X$2),0)+IF(Ajustes!$I73&gt;0,INDEX($AA$4:$AL$323,Ajustes!$I73,X$2),0)+IF(Ajustes!$J73&gt;0,INDEX($AA$4:$AL$323,Ajustes!$J73,X$2),0)+IF(Ajustes!$K73&gt;0,INDEX($AA$4:$AL$323,Ajustes!$K73,X$2),0)+IF(Ajustes!$L73&gt;0,INDEX($AA$4:$AL$323,Ajustes!$L73,X$2),0))+X73</f>
        <v>50</v>
      </c>
      <c r="AK73" s="259">
        <f>IF(AND(NOT(_incrementaisPassadas),
      OR(
       AND(_semanaAtual&gt;Prevs!N$6,_tipo="Semanal"),
       AND(_mes&gt;AK$2,_tipo="Mensal")
      )), 0,IF(Ajustes!$G73&gt;0,INDEX($AA$4:$AL$323,Ajustes!$G73,Y$2),0)+IF(Ajustes!$H73&gt;0,INDEX($AA$4:$AL$323,Ajustes!$H73,Y$2),0)+IF(Ajustes!$I73&gt;0,INDEX($AA$4:$AL$323,Ajustes!$I73,Y$2),0)+IF(Ajustes!$J73&gt;0,INDEX($AA$4:$AL$323,Ajustes!$J73,Y$2),0)+IF(Ajustes!$K73&gt;0,INDEX($AA$4:$AL$323,Ajustes!$K73,Y$2),0)+IF(Ajustes!$L73&gt;0,INDEX($AA$4:$AL$323,Ajustes!$L73,Y$2),0))+Y73</f>
        <v>26</v>
      </c>
      <c r="AL73" s="259">
        <f>IF(AND(NOT(_incrementaisPassadas),
      OR(
       AND(_semanaAtual&gt;Prevs!O$6,_tipo="Semanal"),
       AND(_mes&gt;AL$2,_tipo="Mensal")
      )), 0,IF(Ajustes!$G73&gt;0,INDEX($AA$4:$AL$323,Ajustes!$G73,Z$2),0)+IF(Ajustes!$H73&gt;0,INDEX($AA$4:$AL$323,Ajustes!$H73,Z$2),0)+IF(Ajustes!$I73&gt;0,INDEX($AA$4:$AL$323,Ajustes!$I73,Z$2),0)+IF(Ajustes!$J73&gt;0,INDEX($AA$4:$AL$323,Ajustes!$J73,Z$2),0)+IF(Ajustes!$K73&gt;0,INDEX($AA$4:$AL$323,Ajustes!$K73,Z$2),0)+IF(Ajustes!$L73&gt;0,INDEX($AA$4:$AL$323,Ajustes!$L73,Z$2),0))+Z73</f>
        <v>19</v>
      </c>
      <c r="AM73" s="186">
        <f t="shared" ref="AM73" si="82">AM76-MIN(AM76-10,173.5)</f>
        <v>10</v>
      </c>
      <c r="AN73" s="186">
        <f t="shared" ref="AN73:AX73" si="83">AN76-MIN(AN76-10,173.5)</f>
        <v>10</v>
      </c>
      <c r="AO73" s="186">
        <f t="shared" si="83"/>
        <v>10</v>
      </c>
      <c r="AP73" s="186">
        <f t="shared" si="83"/>
        <v>10</v>
      </c>
      <c r="AQ73" s="186">
        <f t="shared" si="83"/>
        <v>10</v>
      </c>
      <c r="AR73" s="186">
        <f t="shared" si="83"/>
        <v>10</v>
      </c>
      <c r="AS73" s="186">
        <f t="shared" si="83"/>
        <v>10</v>
      </c>
      <c r="AT73" s="186">
        <f t="shared" si="83"/>
        <v>10</v>
      </c>
      <c r="AU73" s="186">
        <f t="shared" si="83"/>
        <v>10</v>
      </c>
      <c r="AV73" s="186">
        <f t="shared" si="83"/>
        <v>10</v>
      </c>
      <c r="AW73" s="186">
        <f t="shared" si="83"/>
        <v>10</v>
      </c>
      <c r="AX73" s="186">
        <f t="shared" si="83"/>
        <v>10</v>
      </c>
      <c r="AY73" s="259"/>
      <c r="BQ73" s="259" t="e">
        <f t="shared" si="77"/>
        <v>#N/A</v>
      </c>
      <c r="BR73" s="186">
        <f t="shared" ref="BR73:CC73" si="84">BR76-MIN(BR76-10,173.5)</f>
        <v>10</v>
      </c>
      <c r="BS73" s="186">
        <f t="shared" si="84"/>
        <v>10</v>
      </c>
      <c r="BT73" s="186">
        <f t="shared" si="84"/>
        <v>10</v>
      </c>
      <c r="BU73" s="186">
        <f t="shared" si="84"/>
        <v>10</v>
      </c>
      <c r="BV73" s="186">
        <f t="shared" si="84"/>
        <v>10</v>
      </c>
      <c r="BW73" s="186">
        <f t="shared" si="84"/>
        <v>10</v>
      </c>
      <c r="BX73" s="186">
        <f t="shared" si="84"/>
        <v>10</v>
      </c>
      <c r="BY73" s="186">
        <f t="shared" si="84"/>
        <v>10</v>
      </c>
      <c r="BZ73" s="186">
        <f t="shared" si="84"/>
        <v>10</v>
      </c>
      <c r="CA73" s="186">
        <f t="shared" si="84"/>
        <v>10</v>
      </c>
      <c r="CB73" s="186">
        <f t="shared" si="84"/>
        <v>10</v>
      </c>
      <c r="CC73" s="186">
        <f t="shared" si="84"/>
        <v>10</v>
      </c>
      <c r="CD73" s="259"/>
    </row>
    <row r="74" spans="1:82" x14ac:dyDescent="0.25">
      <c r="A74" s="113">
        <v>71</v>
      </c>
      <c r="B74" s="176" t="s">
        <v>170</v>
      </c>
      <c r="C74" s="259">
        <f>IFERROR(INDEX($BD$7:$BO$40,MATCH(Ajustes!$E$4:$E$323,$BC$7:$BC$40,0),$C$2:$N$2),1)</f>
        <v>1</v>
      </c>
      <c r="D74" s="259">
        <f>IFERROR(INDEX($BD$7:$BO$40,MATCH(Ajustes!$E$4:$E$323,$BC$7:$BC$40,0),$C$2:$N$2),1)</f>
        <v>1</v>
      </c>
      <c r="E74" s="259">
        <f>IFERROR(INDEX($BD$7:$BO$40,MATCH(Ajustes!$E$4:$E$323,$BC$7:$BC$40,0),$C$2:$N$2),1)</f>
        <v>1</v>
      </c>
      <c r="F74" s="259">
        <f>IFERROR(INDEX($BD$7:$BO$40,MATCH(Ajustes!$E$4:$E$323,$BC$7:$BC$40,0),$C$2:$N$2),1)</f>
        <v>1</v>
      </c>
      <c r="G74" s="259">
        <f>IFERROR(INDEX($BD$7:$BO$40,MATCH(Ajustes!$E$4:$E$323,$BC$7:$BC$40,0),$C$2:$N$2),1)</f>
        <v>1</v>
      </c>
      <c r="H74" s="259">
        <f>IFERROR(INDEX($BD$7:$BO$40,MATCH(Ajustes!$E$4:$E$323,$BC$7:$BC$40,0),$C$2:$N$2),1)</f>
        <v>1</v>
      </c>
      <c r="I74" s="259">
        <f>IFERROR(INDEX($BD$7:$BO$40,MATCH(Ajustes!$E$4:$E$323,$BC$7:$BC$40,0),$C$2:$N$2),1)</f>
        <v>1</v>
      </c>
      <c r="J74" s="259">
        <f>IFERROR(INDEX($BD$7:$BO$40,MATCH(Ajustes!$E$4:$E$323,$BC$7:$BC$40,0),$C$2:$N$2),1)</f>
        <v>1</v>
      </c>
      <c r="K74" s="259">
        <f>IFERROR(INDEX($BD$7:$BO$40,MATCH(Ajustes!$E$4:$E$323,$BC$7:$BC$40,0),$C$2:$N$2),1)</f>
        <v>1</v>
      </c>
      <c r="L74" s="259">
        <f>IFERROR(INDEX($BD$7:$BO$40,MATCH(Ajustes!$E$4:$E$323,$BC$7:$BC$40,0),$C$2:$N$2),1)</f>
        <v>1</v>
      </c>
      <c r="M74" s="259">
        <f>IFERROR(INDEX($BD$7:$BO$40,MATCH(Ajustes!$E$4:$E$323,$BC$7:$BC$40,0),$C$2:$N$2),1)</f>
        <v>1</v>
      </c>
      <c r="N74" s="259">
        <f>IFERROR(INDEX($BD$7:$BO$40,MATCH(Ajustes!$E$4:$E$323,$BC$7:$BC$40,0),$C$2:$N$2),1)</f>
        <v>1</v>
      </c>
      <c r="O74">
        <f>C74*Ajustes!AM74</f>
        <v>93</v>
      </c>
      <c r="P74">
        <f>D74*Ajustes!AN74</f>
        <v>95</v>
      </c>
      <c r="Q74">
        <f>E74*Ajustes!AO74</f>
        <v>82</v>
      </c>
      <c r="R74">
        <f>F74*Ajustes!AP74</f>
        <v>80</v>
      </c>
      <c r="S74">
        <f>G74*Ajustes!AQ74</f>
        <v>107</v>
      </c>
      <c r="T74">
        <f>H74*Ajustes!AR74</f>
        <v>131</v>
      </c>
      <c r="U74">
        <f>I74*Ajustes!AS74</f>
        <v>121</v>
      </c>
      <c r="V74">
        <f>J74*Ajustes!AT74</f>
        <v>90</v>
      </c>
      <c r="W74">
        <f>K74*Ajustes!AU74</f>
        <v>111</v>
      </c>
      <c r="X74">
        <f>L74*Ajustes!AV74</f>
        <v>140</v>
      </c>
      <c r="Y74">
        <f>M74*Ajustes!AW74</f>
        <v>109</v>
      </c>
      <c r="Z74">
        <f>N74*Ajustes!AX74</f>
        <v>93</v>
      </c>
      <c r="AA74" s="259">
        <f>IF(AND(NOT(_incrementaisPassadas),
      OR(
       AND(_semanaAtual&gt;Prevs!D$6,_tipo="Semanal"),
       AND(_mes&gt;AA$2,_tipo="Mensal")
      )), 0,IF(Ajustes!$G74&gt;0,INDEX($AA$4:$AL$323,Ajustes!$G74,O$2),0)+IF(Ajustes!$H74&gt;0,INDEX($AA$4:$AL$323,Ajustes!$H74,O$2),0)+IF(Ajustes!$I74&gt;0,INDEX($AA$4:$AL$323,Ajustes!$I74,O$2),0)+IF(Ajustes!$J74&gt;0,INDEX($AA$4:$AL$323,Ajustes!$J74,O$2),0)+IF(Ajustes!$K74&gt;0,INDEX($AA$4:$AL$323,Ajustes!$K74,O$2),0)+IF(Ajustes!$L74&gt;0,INDEX($AA$4:$AL$323,Ajustes!$L74,O$2),0))+O74</f>
        <v>93</v>
      </c>
      <c r="AB74" s="259">
        <f>IF(AND(NOT(_incrementaisPassadas),
      OR(
       AND(_semanaAtual&gt;Prevs!E$6,_tipo="Semanal"),
       AND(_mes&gt;AB$2,_tipo="Mensal")
      )), 0,IF(Ajustes!$G74&gt;0,INDEX($AA$4:$AL$323,Ajustes!$G74,P$2),0)+IF(Ajustes!$H74&gt;0,INDEX($AA$4:$AL$323,Ajustes!$H74,P$2),0)+IF(Ajustes!$I74&gt;0,INDEX($AA$4:$AL$323,Ajustes!$I74,P$2),0)+IF(Ajustes!$J74&gt;0,INDEX($AA$4:$AL$323,Ajustes!$J74,P$2),0)+IF(Ajustes!$K74&gt;0,INDEX($AA$4:$AL$323,Ajustes!$K74,P$2),0)+IF(Ajustes!$L74&gt;0,INDEX($AA$4:$AL$323,Ajustes!$L74,P$2),0))+P74</f>
        <v>95</v>
      </c>
      <c r="AC74" s="259">
        <f>IF(AND(NOT(_incrementaisPassadas),
      OR(
       AND(_semanaAtual&gt;Prevs!F$6,_tipo="Semanal"),
       AND(_mes&gt;AC$2,_tipo="Mensal")
      )), 0,IF(Ajustes!$G74&gt;0,INDEX($AA$4:$AL$323,Ajustes!$G74,Q$2),0)+IF(Ajustes!$H74&gt;0,INDEX($AA$4:$AL$323,Ajustes!$H74,Q$2),0)+IF(Ajustes!$I74&gt;0,INDEX($AA$4:$AL$323,Ajustes!$I74,Q$2),0)+IF(Ajustes!$J74&gt;0,INDEX($AA$4:$AL$323,Ajustes!$J74,Q$2),0)+IF(Ajustes!$K74&gt;0,INDEX($AA$4:$AL$323,Ajustes!$K74,Q$2),0)+IF(Ajustes!$L74&gt;0,INDEX($AA$4:$AL$323,Ajustes!$L74,Q$2),0))+Q74</f>
        <v>82</v>
      </c>
      <c r="AD74" s="259">
        <f>IF(AND(NOT(_incrementaisPassadas),
      OR(
       AND(_semanaAtual&gt;Prevs!G$6,_tipo="Semanal"),
       AND(_mes&gt;AD$2,_tipo="Mensal")
      )), 0,IF(Ajustes!$G74&gt;0,INDEX($AA$4:$AL$323,Ajustes!$G74,R$2),0)+IF(Ajustes!$H74&gt;0,INDEX($AA$4:$AL$323,Ajustes!$H74,R$2),0)+IF(Ajustes!$I74&gt;0,INDEX($AA$4:$AL$323,Ajustes!$I74,R$2),0)+IF(Ajustes!$J74&gt;0,INDEX($AA$4:$AL$323,Ajustes!$J74,R$2),0)+IF(Ajustes!$K74&gt;0,INDEX($AA$4:$AL$323,Ajustes!$K74,R$2),0)+IF(Ajustes!$L74&gt;0,INDEX($AA$4:$AL$323,Ajustes!$L74,R$2),0))+R74</f>
        <v>80</v>
      </c>
      <c r="AE74" s="259">
        <f>IF(AND(NOT(_incrementaisPassadas),
      OR(
       AND(_semanaAtual&gt;Prevs!H$6,_tipo="Semanal"),
       AND(_mes&gt;AE$2,_tipo="Mensal")
      )), 0,IF(Ajustes!$G74&gt;0,INDEX($AA$4:$AL$323,Ajustes!$G74,S$2),0)+IF(Ajustes!$H74&gt;0,INDEX($AA$4:$AL$323,Ajustes!$H74,S$2),0)+IF(Ajustes!$I74&gt;0,INDEX($AA$4:$AL$323,Ajustes!$I74,S$2),0)+IF(Ajustes!$J74&gt;0,INDEX($AA$4:$AL$323,Ajustes!$J74,S$2),0)+IF(Ajustes!$K74&gt;0,INDEX($AA$4:$AL$323,Ajustes!$K74,S$2),0)+IF(Ajustes!$L74&gt;0,INDEX($AA$4:$AL$323,Ajustes!$L74,S$2),0))+S74</f>
        <v>107</v>
      </c>
      <c r="AF74" s="259">
        <f>IF(AND(NOT(_incrementaisPassadas),
      OR(
       AND(_semanaAtual&gt;Prevs!I$6,_tipo="Semanal"),
       AND(_mes&gt;AF$2,_tipo="Mensal")
      )), 0,IF(Ajustes!$G74&gt;0,INDEX($AA$4:$AL$323,Ajustes!$G74,T$2),0)+IF(Ajustes!$H74&gt;0,INDEX($AA$4:$AL$323,Ajustes!$H74,T$2),0)+IF(Ajustes!$I74&gt;0,INDEX($AA$4:$AL$323,Ajustes!$I74,T$2),0)+IF(Ajustes!$J74&gt;0,INDEX($AA$4:$AL$323,Ajustes!$J74,T$2),0)+IF(Ajustes!$K74&gt;0,INDEX($AA$4:$AL$323,Ajustes!$K74,T$2),0)+IF(Ajustes!$L74&gt;0,INDEX($AA$4:$AL$323,Ajustes!$L74,T$2),0))+T74</f>
        <v>131</v>
      </c>
      <c r="AG74" s="259">
        <f>IF(AND(NOT(_incrementaisPassadas),
      OR(
       AND(_semanaAtual&gt;Prevs!J$6,_tipo="Semanal"),
       AND(_mes&gt;AG$2,_tipo="Mensal")
      )), 0,IF(Ajustes!$G74&gt;0,INDEX($AA$4:$AL$323,Ajustes!$G74,U$2),0)+IF(Ajustes!$H74&gt;0,INDEX($AA$4:$AL$323,Ajustes!$H74,U$2),0)+IF(Ajustes!$I74&gt;0,INDEX($AA$4:$AL$323,Ajustes!$I74,U$2),0)+IF(Ajustes!$J74&gt;0,INDEX($AA$4:$AL$323,Ajustes!$J74,U$2),0)+IF(Ajustes!$K74&gt;0,INDEX($AA$4:$AL$323,Ajustes!$K74,U$2),0)+IF(Ajustes!$L74&gt;0,INDEX($AA$4:$AL$323,Ajustes!$L74,U$2),0))+U74</f>
        <v>121</v>
      </c>
      <c r="AH74" s="259">
        <f>IF(AND(NOT(_incrementaisPassadas),
      OR(
       AND(_semanaAtual&gt;Prevs!K$6,_tipo="Semanal"),
       AND(_mes&gt;AH$2,_tipo="Mensal")
      )), 0,IF(Ajustes!$G74&gt;0,INDEX($AA$4:$AL$323,Ajustes!$G74,V$2),0)+IF(Ajustes!$H74&gt;0,INDEX($AA$4:$AL$323,Ajustes!$H74,V$2),0)+IF(Ajustes!$I74&gt;0,INDEX($AA$4:$AL$323,Ajustes!$I74,V$2),0)+IF(Ajustes!$J74&gt;0,INDEX($AA$4:$AL$323,Ajustes!$J74,V$2),0)+IF(Ajustes!$K74&gt;0,INDEX($AA$4:$AL$323,Ajustes!$K74,V$2),0)+IF(Ajustes!$L74&gt;0,INDEX($AA$4:$AL$323,Ajustes!$L74,V$2),0))+V74</f>
        <v>90</v>
      </c>
      <c r="AI74" s="259">
        <f>IF(AND(NOT(_incrementaisPassadas),
      OR(
       AND(_semanaAtual&gt;Prevs!L$6,_tipo="Semanal"),
       AND(_mes&gt;AI$2,_tipo="Mensal")
      )), 0,IF(Ajustes!$G74&gt;0,INDEX($AA$4:$AL$323,Ajustes!$G74,W$2),0)+IF(Ajustes!$H74&gt;0,INDEX($AA$4:$AL$323,Ajustes!$H74,W$2),0)+IF(Ajustes!$I74&gt;0,INDEX($AA$4:$AL$323,Ajustes!$I74,W$2),0)+IF(Ajustes!$J74&gt;0,INDEX($AA$4:$AL$323,Ajustes!$J74,W$2),0)+IF(Ajustes!$K74&gt;0,INDEX($AA$4:$AL$323,Ajustes!$K74,W$2),0)+IF(Ajustes!$L74&gt;0,INDEX($AA$4:$AL$323,Ajustes!$L74,W$2),0))+W74</f>
        <v>111</v>
      </c>
      <c r="AJ74" s="259">
        <f>IF(AND(NOT(_incrementaisPassadas),
      OR(
       AND(_semanaAtual&gt;Prevs!M$6,_tipo="Semanal"),
       AND(_mes&gt;AJ$2,_tipo="Mensal")
      )), 0,IF(Ajustes!$G74&gt;0,INDEX($AA$4:$AL$323,Ajustes!$G74,X$2),0)+IF(Ajustes!$H74&gt;0,INDEX($AA$4:$AL$323,Ajustes!$H74,X$2),0)+IF(Ajustes!$I74&gt;0,INDEX($AA$4:$AL$323,Ajustes!$I74,X$2),0)+IF(Ajustes!$J74&gt;0,INDEX($AA$4:$AL$323,Ajustes!$J74,X$2),0)+IF(Ajustes!$K74&gt;0,INDEX($AA$4:$AL$323,Ajustes!$K74,X$2),0)+IF(Ajustes!$L74&gt;0,INDEX($AA$4:$AL$323,Ajustes!$L74,X$2),0))+X74</f>
        <v>140</v>
      </c>
      <c r="AK74" s="259">
        <f>IF(AND(NOT(_incrementaisPassadas),
      OR(
       AND(_semanaAtual&gt;Prevs!N$6,_tipo="Semanal"),
       AND(_mes&gt;AK$2,_tipo="Mensal")
      )), 0,IF(Ajustes!$G74&gt;0,INDEX($AA$4:$AL$323,Ajustes!$G74,Y$2),0)+IF(Ajustes!$H74&gt;0,INDEX($AA$4:$AL$323,Ajustes!$H74,Y$2),0)+IF(Ajustes!$I74&gt;0,INDEX($AA$4:$AL$323,Ajustes!$I74,Y$2),0)+IF(Ajustes!$J74&gt;0,INDEX($AA$4:$AL$323,Ajustes!$J74,Y$2),0)+IF(Ajustes!$K74&gt;0,INDEX($AA$4:$AL$323,Ajustes!$K74,Y$2),0)+IF(Ajustes!$L74&gt;0,INDEX($AA$4:$AL$323,Ajustes!$L74,Y$2),0))+Y74</f>
        <v>109</v>
      </c>
      <c r="AL74" s="259">
        <f>IF(AND(NOT(_incrementaisPassadas),
      OR(
       AND(_semanaAtual&gt;Prevs!O$6,_tipo="Semanal"),
       AND(_mes&gt;AL$2,_tipo="Mensal")
      )), 0,IF(Ajustes!$G74&gt;0,INDEX($AA$4:$AL$323,Ajustes!$G74,Z$2),0)+IF(Ajustes!$H74&gt;0,INDEX($AA$4:$AL$323,Ajustes!$H74,Z$2),0)+IF(Ajustes!$I74&gt;0,INDEX($AA$4:$AL$323,Ajustes!$I74,Z$2),0)+IF(Ajustes!$J74&gt;0,INDEX($AA$4:$AL$323,Ajustes!$J74,Z$2),0)+IF(Ajustes!$K74&gt;0,INDEX($AA$4:$AL$323,Ajustes!$K74,Z$2),0)+IF(Ajustes!$L74&gt;0,INDEX($AA$4:$AL$323,Ajustes!$L74,Z$2),0))+Z74</f>
        <v>93</v>
      </c>
      <c r="AM74" s="113">
        <f t="shared" si="63"/>
        <v>93</v>
      </c>
      <c r="AN74" s="113">
        <f t="shared" si="64"/>
        <v>95</v>
      </c>
      <c r="AO74" s="113">
        <f t="shared" si="64"/>
        <v>82</v>
      </c>
      <c r="AP74" s="113">
        <f t="shared" si="64"/>
        <v>80</v>
      </c>
      <c r="AQ74" s="113">
        <f t="shared" si="64"/>
        <v>107</v>
      </c>
      <c r="AR74" s="113">
        <f t="shared" si="64"/>
        <v>131</v>
      </c>
      <c r="AS74" s="113">
        <f t="shared" si="64"/>
        <v>121</v>
      </c>
      <c r="AT74" s="113">
        <f t="shared" si="64"/>
        <v>90</v>
      </c>
      <c r="AU74" s="113">
        <f t="shared" si="64"/>
        <v>111</v>
      </c>
      <c r="AV74" s="113">
        <f t="shared" si="64"/>
        <v>140</v>
      </c>
      <c r="AW74" s="113">
        <f t="shared" si="64"/>
        <v>109</v>
      </c>
      <c r="AX74" s="113">
        <f t="shared" si="64"/>
        <v>93</v>
      </c>
      <c r="AY74" s="259"/>
      <c r="BQ74" s="259" t="e">
        <f t="shared" si="77"/>
        <v>#N/A</v>
      </c>
      <c r="BR74" s="398">
        <f t="shared" ref="BR74:CC77" si="85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93</v>
      </c>
      <c r="BS74" s="398">
        <f t="shared" si="85"/>
        <v>95</v>
      </c>
      <c r="BT74" s="398">
        <f t="shared" si="85"/>
        <v>82</v>
      </c>
      <c r="BU74" s="398">
        <f t="shared" si="85"/>
        <v>80</v>
      </c>
      <c r="BV74" s="398">
        <f t="shared" si="85"/>
        <v>107</v>
      </c>
      <c r="BW74" s="398">
        <f t="shared" si="85"/>
        <v>131</v>
      </c>
      <c r="BX74" s="398">
        <f t="shared" si="85"/>
        <v>121</v>
      </c>
      <c r="BY74" s="398">
        <f t="shared" si="85"/>
        <v>90</v>
      </c>
      <c r="BZ74" s="398">
        <f t="shared" si="85"/>
        <v>111</v>
      </c>
      <c r="CA74" s="398">
        <f t="shared" si="85"/>
        <v>140</v>
      </c>
      <c r="CB74" s="398">
        <f t="shared" si="85"/>
        <v>109</v>
      </c>
      <c r="CC74" s="398">
        <f t="shared" si="85"/>
        <v>93</v>
      </c>
      <c r="CD74" s="259"/>
    </row>
    <row r="75" spans="1:82" x14ac:dyDescent="0.25">
      <c r="A75" s="113">
        <v>72</v>
      </c>
      <c r="B75" s="176" t="s">
        <v>573</v>
      </c>
      <c r="C75" s="259">
        <f>IFERROR(INDEX($BD$7:$BO$40,MATCH(Ajustes!$E$4:$E$323,$BC$7:$BC$40,0),$C$2:$N$2),1)</f>
        <v>1</v>
      </c>
      <c r="D75" s="259">
        <f>IFERROR(INDEX($BD$7:$BO$40,MATCH(Ajustes!$E$4:$E$323,$BC$7:$BC$40,0),$C$2:$N$2),1)</f>
        <v>1</v>
      </c>
      <c r="E75" s="259">
        <f>IFERROR(INDEX($BD$7:$BO$40,MATCH(Ajustes!$E$4:$E$323,$BC$7:$BC$40,0),$C$2:$N$2),1)</f>
        <v>1</v>
      </c>
      <c r="F75" s="259">
        <f>IFERROR(INDEX($BD$7:$BO$40,MATCH(Ajustes!$E$4:$E$323,$BC$7:$BC$40,0),$C$2:$N$2),1)</f>
        <v>1</v>
      </c>
      <c r="G75" s="259">
        <f>IFERROR(INDEX($BD$7:$BO$40,MATCH(Ajustes!$E$4:$E$323,$BC$7:$BC$40,0),$C$2:$N$2),1)</f>
        <v>1</v>
      </c>
      <c r="H75" s="259">
        <f>IFERROR(INDEX($BD$7:$BO$40,MATCH(Ajustes!$E$4:$E$323,$BC$7:$BC$40,0),$C$2:$N$2),1)</f>
        <v>1</v>
      </c>
      <c r="I75" s="259">
        <f>IFERROR(INDEX($BD$7:$BO$40,MATCH(Ajustes!$E$4:$E$323,$BC$7:$BC$40,0),$C$2:$N$2),1)</f>
        <v>1</v>
      </c>
      <c r="J75" s="259">
        <f>IFERROR(INDEX($BD$7:$BO$40,MATCH(Ajustes!$E$4:$E$323,$BC$7:$BC$40,0),$C$2:$N$2),1)</f>
        <v>1</v>
      </c>
      <c r="K75" s="259">
        <f>IFERROR(INDEX($BD$7:$BO$40,MATCH(Ajustes!$E$4:$E$323,$BC$7:$BC$40,0),$C$2:$N$2),1)</f>
        <v>1</v>
      </c>
      <c r="L75" s="259">
        <f>IFERROR(INDEX($BD$7:$BO$40,MATCH(Ajustes!$E$4:$E$323,$BC$7:$BC$40,0),$C$2:$N$2),1)</f>
        <v>1</v>
      </c>
      <c r="M75" s="259">
        <f>IFERROR(INDEX($BD$7:$BO$40,MATCH(Ajustes!$E$4:$E$323,$BC$7:$BC$40,0),$C$2:$N$2),1)</f>
        <v>1</v>
      </c>
      <c r="N75" s="259">
        <f>IFERROR(INDEX($BD$7:$BO$40,MATCH(Ajustes!$E$4:$E$323,$BC$7:$BC$40,0),$C$2:$N$2),1)</f>
        <v>1</v>
      </c>
      <c r="O75">
        <f>C75*Ajustes!AM75</f>
        <v>98</v>
      </c>
      <c r="P75">
        <f>D75*Ajustes!AN75</f>
        <v>100</v>
      </c>
      <c r="Q75">
        <f>E75*Ajustes!AO75</f>
        <v>86</v>
      </c>
      <c r="R75">
        <f>F75*Ajustes!AP75</f>
        <v>84</v>
      </c>
      <c r="S75">
        <f>G75*Ajustes!AQ75</f>
        <v>113</v>
      </c>
      <c r="T75">
        <f>H75*Ajustes!AR75</f>
        <v>138</v>
      </c>
      <c r="U75">
        <f>I75*Ajustes!AS75</f>
        <v>127</v>
      </c>
      <c r="V75">
        <f>J75*Ajustes!AT75</f>
        <v>95</v>
      </c>
      <c r="W75">
        <f>K75*Ajustes!AU75</f>
        <v>117</v>
      </c>
      <c r="X75">
        <f>L75*Ajustes!AV75</f>
        <v>147</v>
      </c>
      <c r="Y75">
        <f>M75*Ajustes!AW75</f>
        <v>114</v>
      </c>
      <c r="Z75">
        <f>N75*Ajustes!AX75</f>
        <v>97</v>
      </c>
      <c r="AA75" s="259">
        <f>IF(AND(NOT(_incrementaisPassadas),
      OR(
       AND(_semanaAtual&gt;Prevs!D$6,_tipo="Semanal"),
       AND(_mes&gt;AA$2,_tipo="Mensal")
      )), 0,IF(Ajustes!$G75&gt;0,INDEX($AA$4:$AL$323,Ajustes!$G75,O$2),0)+IF(Ajustes!$H75&gt;0,INDEX($AA$4:$AL$323,Ajustes!$H75,O$2),0)+IF(Ajustes!$I75&gt;0,INDEX($AA$4:$AL$323,Ajustes!$I75,O$2),0)+IF(Ajustes!$J75&gt;0,INDEX($AA$4:$AL$323,Ajustes!$J75,O$2),0)+IF(Ajustes!$K75&gt;0,INDEX($AA$4:$AL$323,Ajustes!$K75,O$2),0)+IF(Ajustes!$L75&gt;0,INDEX($AA$4:$AL$323,Ajustes!$L75,O$2),0))+O75</f>
        <v>98</v>
      </c>
      <c r="AB75" s="259">
        <f>IF(AND(NOT(_incrementaisPassadas),
      OR(
       AND(_semanaAtual&gt;Prevs!E$6,_tipo="Semanal"),
       AND(_mes&gt;AB$2,_tipo="Mensal")
      )), 0,IF(Ajustes!$G75&gt;0,INDEX($AA$4:$AL$323,Ajustes!$G75,P$2),0)+IF(Ajustes!$H75&gt;0,INDEX($AA$4:$AL$323,Ajustes!$H75,P$2),0)+IF(Ajustes!$I75&gt;0,INDEX($AA$4:$AL$323,Ajustes!$I75,P$2),0)+IF(Ajustes!$J75&gt;0,INDEX($AA$4:$AL$323,Ajustes!$J75,P$2),0)+IF(Ajustes!$K75&gt;0,INDEX($AA$4:$AL$323,Ajustes!$K75,P$2),0)+IF(Ajustes!$L75&gt;0,INDEX($AA$4:$AL$323,Ajustes!$L75,P$2),0))+P75</f>
        <v>100</v>
      </c>
      <c r="AC75" s="259">
        <f>IF(AND(NOT(_incrementaisPassadas),
      OR(
       AND(_semanaAtual&gt;Prevs!F$6,_tipo="Semanal"),
       AND(_mes&gt;AC$2,_tipo="Mensal")
      )), 0,IF(Ajustes!$G75&gt;0,INDEX($AA$4:$AL$323,Ajustes!$G75,Q$2),0)+IF(Ajustes!$H75&gt;0,INDEX($AA$4:$AL$323,Ajustes!$H75,Q$2),0)+IF(Ajustes!$I75&gt;0,INDEX($AA$4:$AL$323,Ajustes!$I75,Q$2),0)+IF(Ajustes!$J75&gt;0,INDEX($AA$4:$AL$323,Ajustes!$J75,Q$2),0)+IF(Ajustes!$K75&gt;0,INDEX($AA$4:$AL$323,Ajustes!$K75,Q$2),0)+IF(Ajustes!$L75&gt;0,INDEX($AA$4:$AL$323,Ajustes!$L75,Q$2),0))+Q75</f>
        <v>86</v>
      </c>
      <c r="AD75" s="259">
        <f>IF(AND(NOT(_incrementaisPassadas),
      OR(
       AND(_semanaAtual&gt;Prevs!G$6,_tipo="Semanal"),
       AND(_mes&gt;AD$2,_tipo="Mensal")
      )), 0,IF(Ajustes!$G75&gt;0,INDEX($AA$4:$AL$323,Ajustes!$G75,R$2),0)+IF(Ajustes!$H75&gt;0,INDEX($AA$4:$AL$323,Ajustes!$H75,R$2),0)+IF(Ajustes!$I75&gt;0,INDEX($AA$4:$AL$323,Ajustes!$I75,R$2),0)+IF(Ajustes!$J75&gt;0,INDEX($AA$4:$AL$323,Ajustes!$J75,R$2),0)+IF(Ajustes!$K75&gt;0,INDEX($AA$4:$AL$323,Ajustes!$K75,R$2),0)+IF(Ajustes!$L75&gt;0,INDEX($AA$4:$AL$323,Ajustes!$L75,R$2),0))+R75</f>
        <v>84</v>
      </c>
      <c r="AE75" s="259">
        <f>IF(AND(NOT(_incrementaisPassadas),
      OR(
       AND(_semanaAtual&gt;Prevs!H$6,_tipo="Semanal"),
       AND(_mes&gt;AE$2,_tipo="Mensal")
      )), 0,IF(Ajustes!$G75&gt;0,INDEX($AA$4:$AL$323,Ajustes!$G75,S$2),0)+IF(Ajustes!$H75&gt;0,INDEX($AA$4:$AL$323,Ajustes!$H75,S$2),0)+IF(Ajustes!$I75&gt;0,INDEX($AA$4:$AL$323,Ajustes!$I75,S$2),0)+IF(Ajustes!$J75&gt;0,INDEX($AA$4:$AL$323,Ajustes!$J75,S$2),0)+IF(Ajustes!$K75&gt;0,INDEX($AA$4:$AL$323,Ajustes!$K75,S$2),0)+IF(Ajustes!$L75&gt;0,INDEX($AA$4:$AL$323,Ajustes!$L75,S$2),0))+S75</f>
        <v>113</v>
      </c>
      <c r="AF75" s="259">
        <f>IF(AND(NOT(_incrementaisPassadas),
      OR(
       AND(_semanaAtual&gt;Prevs!I$6,_tipo="Semanal"),
       AND(_mes&gt;AF$2,_tipo="Mensal")
      )), 0,IF(Ajustes!$G75&gt;0,INDEX($AA$4:$AL$323,Ajustes!$G75,T$2),0)+IF(Ajustes!$H75&gt;0,INDEX($AA$4:$AL$323,Ajustes!$H75,T$2),0)+IF(Ajustes!$I75&gt;0,INDEX($AA$4:$AL$323,Ajustes!$I75,T$2),0)+IF(Ajustes!$J75&gt;0,INDEX($AA$4:$AL$323,Ajustes!$J75,T$2),0)+IF(Ajustes!$K75&gt;0,INDEX($AA$4:$AL$323,Ajustes!$K75,T$2),0)+IF(Ajustes!$L75&gt;0,INDEX($AA$4:$AL$323,Ajustes!$L75,T$2),0))+T75</f>
        <v>138</v>
      </c>
      <c r="AG75" s="259">
        <f>IF(AND(NOT(_incrementaisPassadas),
      OR(
       AND(_semanaAtual&gt;Prevs!J$6,_tipo="Semanal"),
       AND(_mes&gt;AG$2,_tipo="Mensal")
      )), 0,IF(Ajustes!$G75&gt;0,INDEX($AA$4:$AL$323,Ajustes!$G75,U$2),0)+IF(Ajustes!$H75&gt;0,INDEX($AA$4:$AL$323,Ajustes!$H75,U$2),0)+IF(Ajustes!$I75&gt;0,INDEX($AA$4:$AL$323,Ajustes!$I75,U$2),0)+IF(Ajustes!$J75&gt;0,INDEX($AA$4:$AL$323,Ajustes!$J75,U$2),0)+IF(Ajustes!$K75&gt;0,INDEX($AA$4:$AL$323,Ajustes!$K75,U$2),0)+IF(Ajustes!$L75&gt;0,INDEX($AA$4:$AL$323,Ajustes!$L75,U$2),0))+U75</f>
        <v>127</v>
      </c>
      <c r="AH75" s="259">
        <f>IF(AND(NOT(_incrementaisPassadas),
      OR(
       AND(_semanaAtual&gt;Prevs!K$6,_tipo="Semanal"),
       AND(_mes&gt;AH$2,_tipo="Mensal")
      )), 0,IF(Ajustes!$G75&gt;0,INDEX($AA$4:$AL$323,Ajustes!$G75,V$2),0)+IF(Ajustes!$H75&gt;0,INDEX($AA$4:$AL$323,Ajustes!$H75,V$2),0)+IF(Ajustes!$I75&gt;0,INDEX($AA$4:$AL$323,Ajustes!$I75,V$2),0)+IF(Ajustes!$J75&gt;0,INDEX($AA$4:$AL$323,Ajustes!$J75,V$2),0)+IF(Ajustes!$K75&gt;0,INDEX($AA$4:$AL$323,Ajustes!$K75,V$2),0)+IF(Ajustes!$L75&gt;0,INDEX($AA$4:$AL$323,Ajustes!$L75,V$2),0))+V75</f>
        <v>95</v>
      </c>
      <c r="AI75" s="259">
        <f>IF(AND(NOT(_incrementaisPassadas),
      OR(
       AND(_semanaAtual&gt;Prevs!L$6,_tipo="Semanal"),
       AND(_mes&gt;AI$2,_tipo="Mensal")
      )), 0,IF(Ajustes!$G75&gt;0,INDEX($AA$4:$AL$323,Ajustes!$G75,W$2),0)+IF(Ajustes!$H75&gt;0,INDEX($AA$4:$AL$323,Ajustes!$H75,W$2),0)+IF(Ajustes!$I75&gt;0,INDEX($AA$4:$AL$323,Ajustes!$I75,W$2),0)+IF(Ajustes!$J75&gt;0,INDEX($AA$4:$AL$323,Ajustes!$J75,W$2),0)+IF(Ajustes!$K75&gt;0,INDEX($AA$4:$AL$323,Ajustes!$K75,W$2),0)+IF(Ajustes!$L75&gt;0,INDEX($AA$4:$AL$323,Ajustes!$L75,W$2),0))+W75</f>
        <v>117</v>
      </c>
      <c r="AJ75" s="259">
        <f>IF(AND(NOT(_incrementaisPassadas),
      OR(
       AND(_semanaAtual&gt;Prevs!M$6,_tipo="Semanal"),
       AND(_mes&gt;AJ$2,_tipo="Mensal")
      )), 0,IF(Ajustes!$G75&gt;0,INDEX($AA$4:$AL$323,Ajustes!$G75,X$2),0)+IF(Ajustes!$H75&gt;0,INDEX($AA$4:$AL$323,Ajustes!$H75,X$2),0)+IF(Ajustes!$I75&gt;0,INDEX($AA$4:$AL$323,Ajustes!$I75,X$2),0)+IF(Ajustes!$J75&gt;0,INDEX($AA$4:$AL$323,Ajustes!$J75,X$2),0)+IF(Ajustes!$K75&gt;0,INDEX($AA$4:$AL$323,Ajustes!$K75,X$2),0)+IF(Ajustes!$L75&gt;0,INDEX($AA$4:$AL$323,Ajustes!$L75,X$2),0))+X75</f>
        <v>147</v>
      </c>
      <c r="AK75" s="259">
        <f>IF(AND(NOT(_incrementaisPassadas),
      OR(
       AND(_semanaAtual&gt;Prevs!N$6,_tipo="Semanal"),
       AND(_mes&gt;AK$2,_tipo="Mensal")
      )), 0,IF(Ajustes!$G75&gt;0,INDEX($AA$4:$AL$323,Ajustes!$G75,Y$2),0)+IF(Ajustes!$H75&gt;0,INDEX($AA$4:$AL$323,Ajustes!$H75,Y$2),0)+IF(Ajustes!$I75&gt;0,INDEX($AA$4:$AL$323,Ajustes!$I75,Y$2),0)+IF(Ajustes!$J75&gt;0,INDEX($AA$4:$AL$323,Ajustes!$J75,Y$2),0)+IF(Ajustes!$K75&gt;0,INDEX($AA$4:$AL$323,Ajustes!$K75,Y$2),0)+IF(Ajustes!$L75&gt;0,INDEX($AA$4:$AL$323,Ajustes!$L75,Y$2),0))+Y75</f>
        <v>114</v>
      </c>
      <c r="AL75" s="259">
        <f>IF(AND(NOT(_incrementaisPassadas),
      OR(
       AND(_semanaAtual&gt;Prevs!O$6,_tipo="Semanal"),
       AND(_mes&gt;AL$2,_tipo="Mensal")
      )), 0,IF(Ajustes!$G75&gt;0,INDEX($AA$4:$AL$323,Ajustes!$G75,Z$2),0)+IF(Ajustes!$H75&gt;0,INDEX($AA$4:$AL$323,Ajustes!$H75,Z$2),0)+IF(Ajustes!$I75&gt;0,INDEX($AA$4:$AL$323,Ajustes!$I75,Z$2),0)+IF(Ajustes!$J75&gt;0,INDEX($AA$4:$AL$323,Ajustes!$J75,Z$2),0)+IF(Ajustes!$K75&gt;0,INDEX($AA$4:$AL$323,Ajustes!$K75,Z$2),0)+IF(Ajustes!$L75&gt;0,INDEX($AA$4:$AL$323,Ajustes!$L75,Z$2),0))+Z75</f>
        <v>97</v>
      </c>
      <c r="AM75" s="113">
        <f t="shared" si="63"/>
        <v>98</v>
      </c>
      <c r="AN75" s="113">
        <f t="shared" si="64"/>
        <v>100</v>
      </c>
      <c r="AO75" s="113">
        <f t="shared" si="64"/>
        <v>86</v>
      </c>
      <c r="AP75" s="113">
        <f t="shared" ref="AN75:AX77" si="86">AD75</f>
        <v>84</v>
      </c>
      <c r="AQ75" s="113">
        <f t="shared" si="86"/>
        <v>113</v>
      </c>
      <c r="AR75" s="113">
        <f t="shared" si="86"/>
        <v>138</v>
      </c>
      <c r="AS75" s="113">
        <f t="shared" si="86"/>
        <v>127</v>
      </c>
      <c r="AT75" s="113">
        <f t="shared" si="86"/>
        <v>95</v>
      </c>
      <c r="AU75" s="113">
        <f t="shared" si="86"/>
        <v>117</v>
      </c>
      <c r="AV75" s="113">
        <f t="shared" si="86"/>
        <v>147</v>
      </c>
      <c r="AW75" s="113">
        <f t="shared" si="86"/>
        <v>114</v>
      </c>
      <c r="AX75" s="113">
        <f t="shared" si="86"/>
        <v>97</v>
      </c>
      <c r="AY75" s="259"/>
      <c r="BQ75" s="259">
        <f t="shared" si="77"/>
        <v>24</v>
      </c>
      <c r="BR75" s="398">
        <f t="shared" si="85"/>
        <v>97.463999999999999</v>
      </c>
      <c r="BS75" s="398">
        <f t="shared" si="85"/>
        <v>99.580000000000013</v>
      </c>
      <c r="BT75" s="398">
        <f t="shared" si="85"/>
        <v>85.99</v>
      </c>
      <c r="BU75" s="398">
        <f t="shared" si="85"/>
        <v>83.94</v>
      </c>
      <c r="BV75" s="398">
        <f t="shared" si="85"/>
        <v>112.22200000000001</v>
      </c>
      <c r="BW75" s="398">
        <f t="shared" si="85"/>
        <v>137.28800000000001</v>
      </c>
      <c r="BX75" s="398">
        <f t="shared" si="85"/>
        <v>126.76600000000001</v>
      </c>
      <c r="BY75" s="398">
        <f t="shared" si="85"/>
        <v>94.42</v>
      </c>
      <c r="BZ75" s="398">
        <f t="shared" si="85"/>
        <v>116.328</v>
      </c>
      <c r="CA75" s="398">
        <f t="shared" si="85"/>
        <v>146.76</v>
      </c>
      <c r="CB75" s="398">
        <f t="shared" si="85"/>
        <v>114.30499999999999</v>
      </c>
      <c r="CC75" s="398">
        <f t="shared" si="85"/>
        <v>97.370999999999995</v>
      </c>
      <c r="CD75" s="259"/>
    </row>
    <row r="76" spans="1:82" x14ac:dyDescent="0.25">
      <c r="A76" s="113">
        <v>73</v>
      </c>
      <c r="B76" s="176" t="s">
        <v>572</v>
      </c>
      <c r="C76" s="259">
        <f>IFERROR(INDEX($BD$7:$BO$40,MATCH(Ajustes!$E$4:$E$323,$BC$7:$BC$40,0),$C$2:$N$2),1)</f>
        <v>1</v>
      </c>
      <c r="D76" s="259">
        <f>IFERROR(INDEX($BD$7:$BO$40,MATCH(Ajustes!$E$4:$E$323,$BC$7:$BC$40,0),$C$2:$N$2),1)</f>
        <v>1</v>
      </c>
      <c r="E76" s="259">
        <f>IFERROR(INDEX($BD$7:$BO$40,MATCH(Ajustes!$E$4:$E$323,$BC$7:$BC$40,0),$C$2:$N$2),1)</f>
        <v>1</v>
      </c>
      <c r="F76" s="259">
        <f>IFERROR(INDEX($BD$7:$BO$40,MATCH(Ajustes!$E$4:$E$323,$BC$7:$BC$40,0),$C$2:$N$2),1)</f>
        <v>1</v>
      </c>
      <c r="G76" s="259">
        <f>IFERROR(INDEX($BD$7:$BO$40,MATCH(Ajustes!$E$4:$E$323,$BC$7:$BC$40,0),$C$2:$N$2),1)</f>
        <v>1</v>
      </c>
      <c r="H76" s="259">
        <f>IFERROR(INDEX($BD$7:$BO$40,MATCH(Ajustes!$E$4:$E$323,$BC$7:$BC$40,0),$C$2:$N$2),1)</f>
        <v>1</v>
      </c>
      <c r="I76" s="259">
        <f>IFERROR(INDEX($BD$7:$BO$40,MATCH(Ajustes!$E$4:$E$323,$BC$7:$BC$40,0),$C$2:$N$2),1)</f>
        <v>1</v>
      </c>
      <c r="J76" s="259">
        <f>IFERROR(INDEX($BD$7:$BO$40,MATCH(Ajustes!$E$4:$E$323,$BC$7:$BC$40,0),$C$2:$N$2),1)</f>
        <v>1</v>
      </c>
      <c r="K76" s="259">
        <f>IFERROR(INDEX($BD$7:$BO$40,MATCH(Ajustes!$E$4:$E$323,$BC$7:$BC$40,0),$C$2:$N$2),1)</f>
        <v>1</v>
      </c>
      <c r="L76" s="259">
        <f>IFERROR(INDEX($BD$7:$BO$40,MATCH(Ajustes!$E$4:$E$323,$BC$7:$BC$40,0),$C$2:$N$2),1)</f>
        <v>1</v>
      </c>
      <c r="M76" s="259">
        <f>IFERROR(INDEX($BD$7:$BO$40,MATCH(Ajustes!$E$4:$E$323,$BC$7:$BC$40,0),$C$2:$N$2),1)</f>
        <v>1</v>
      </c>
      <c r="N76" s="259">
        <f>IFERROR(INDEX($BD$7:$BO$40,MATCH(Ajustes!$E$4:$E$323,$BC$7:$BC$40,0),$C$2:$N$2),1)</f>
        <v>1</v>
      </c>
      <c r="O76">
        <f>C76*Ajustes!AM76</f>
        <v>115</v>
      </c>
      <c r="P76">
        <f>D76*Ajustes!AN76</f>
        <v>117</v>
      </c>
      <c r="Q76">
        <f>E76*Ajustes!AO76</f>
        <v>102</v>
      </c>
      <c r="R76">
        <f>F76*Ajustes!AP76</f>
        <v>100</v>
      </c>
      <c r="S76">
        <f>G76*Ajustes!AQ76</f>
        <v>135</v>
      </c>
      <c r="T76">
        <f>H76*Ajustes!AR76</f>
        <v>164</v>
      </c>
      <c r="U76">
        <f>I76*Ajustes!AS76</f>
        <v>151</v>
      </c>
      <c r="V76">
        <f>J76*Ajustes!AT76</f>
        <v>113</v>
      </c>
      <c r="W76">
        <f>K76*Ajustes!AU76</f>
        <v>139</v>
      </c>
      <c r="X76">
        <f>L76*Ajustes!AV76</f>
        <v>172</v>
      </c>
      <c r="Y76">
        <f>M76*Ajustes!AW76</f>
        <v>135</v>
      </c>
      <c r="Z76">
        <f>N76*Ajustes!AX76</f>
        <v>115</v>
      </c>
      <c r="AA76" s="259">
        <f>IF(AND(NOT(_incrementaisPassadas),
      OR(
       AND(_semanaAtual&gt;Prevs!D$6,_tipo="Semanal"),
       AND(_mes&gt;AA$2,_tipo="Mensal")
      )), 0,IF(Ajustes!$G76&gt;0,INDEX($AA$4:$AL$323,Ajustes!$G76,O$2),0)+IF(Ajustes!$H76&gt;0,INDEX($AA$4:$AL$323,Ajustes!$H76,O$2),0)+IF(Ajustes!$I76&gt;0,INDEX($AA$4:$AL$323,Ajustes!$I76,O$2),0)+IF(Ajustes!$J76&gt;0,INDEX($AA$4:$AL$323,Ajustes!$J76,O$2),0)+IF(Ajustes!$K76&gt;0,INDEX($AA$4:$AL$323,Ajustes!$K76,O$2),0)+IF(Ajustes!$L76&gt;0,INDEX($AA$4:$AL$323,Ajustes!$L76,O$2),0))+O76</f>
        <v>115</v>
      </c>
      <c r="AB76" s="259">
        <f>IF(AND(NOT(_incrementaisPassadas),
      OR(
       AND(_semanaAtual&gt;Prevs!E$6,_tipo="Semanal"),
       AND(_mes&gt;AB$2,_tipo="Mensal")
      )), 0,IF(Ajustes!$G76&gt;0,INDEX($AA$4:$AL$323,Ajustes!$G76,P$2),0)+IF(Ajustes!$H76&gt;0,INDEX($AA$4:$AL$323,Ajustes!$H76,P$2),0)+IF(Ajustes!$I76&gt;0,INDEX($AA$4:$AL$323,Ajustes!$I76,P$2),0)+IF(Ajustes!$J76&gt;0,INDEX($AA$4:$AL$323,Ajustes!$J76,P$2),0)+IF(Ajustes!$K76&gt;0,INDEX($AA$4:$AL$323,Ajustes!$K76,P$2),0)+IF(Ajustes!$L76&gt;0,INDEX($AA$4:$AL$323,Ajustes!$L76,P$2),0))+P76</f>
        <v>117</v>
      </c>
      <c r="AC76" s="259">
        <f>IF(AND(NOT(_incrementaisPassadas),
      OR(
       AND(_semanaAtual&gt;Prevs!F$6,_tipo="Semanal"),
       AND(_mes&gt;AC$2,_tipo="Mensal")
      )), 0,IF(Ajustes!$G76&gt;0,INDEX($AA$4:$AL$323,Ajustes!$G76,Q$2),0)+IF(Ajustes!$H76&gt;0,INDEX($AA$4:$AL$323,Ajustes!$H76,Q$2),0)+IF(Ajustes!$I76&gt;0,INDEX($AA$4:$AL$323,Ajustes!$I76,Q$2),0)+IF(Ajustes!$J76&gt;0,INDEX($AA$4:$AL$323,Ajustes!$J76,Q$2),0)+IF(Ajustes!$K76&gt;0,INDEX($AA$4:$AL$323,Ajustes!$K76,Q$2),0)+IF(Ajustes!$L76&gt;0,INDEX($AA$4:$AL$323,Ajustes!$L76,Q$2),0))+Q76</f>
        <v>102</v>
      </c>
      <c r="AD76" s="259">
        <f>IF(AND(NOT(_incrementaisPassadas),
      OR(
       AND(_semanaAtual&gt;Prevs!G$6,_tipo="Semanal"),
       AND(_mes&gt;AD$2,_tipo="Mensal")
      )), 0,IF(Ajustes!$G76&gt;0,INDEX($AA$4:$AL$323,Ajustes!$G76,R$2),0)+IF(Ajustes!$H76&gt;0,INDEX($AA$4:$AL$323,Ajustes!$H76,R$2),0)+IF(Ajustes!$I76&gt;0,INDEX($AA$4:$AL$323,Ajustes!$I76,R$2),0)+IF(Ajustes!$J76&gt;0,INDEX($AA$4:$AL$323,Ajustes!$J76,R$2),0)+IF(Ajustes!$K76&gt;0,INDEX($AA$4:$AL$323,Ajustes!$K76,R$2),0)+IF(Ajustes!$L76&gt;0,INDEX($AA$4:$AL$323,Ajustes!$L76,R$2),0))+R76</f>
        <v>100</v>
      </c>
      <c r="AE76" s="259">
        <f>IF(AND(NOT(_incrementaisPassadas),
      OR(
       AND(_semanaAtual&gt;Prevs!H$6,_tipo="Semanal"),
       AND(_mes&gt;AE$2,_tipo="Mensal")
      )), 0,IF(Ajustes!$G76&gt;0,INDEX($AA$4:$AL$323,Ajustes!$G76,S$2),0)+IF(Ajustes!$H76&gt;0,INDEX($AA$4:$AL$323,Ajustes!$H76,S$2),0)+IF(Ajustes!$I76&gt;0,INDEX($AA$4:$AL$323,Ajustes!$I76,S$2),0)+IF(Ajustes!$J76&gt;0,INDEX($AA$4:$AL$323,Ajustes!$J76,S$2),0)+IF(Ajustes!$K76&gt;0,INDEX($AA$4:$AL$323,Ajustes!$K76,S$2),0)+IF(Ajustes!$L76&gt;0,INDEX($AA$4:$AL$323,Ajustes!$L76,S$2),0))+S76</f>
        <v>135</v>
      </c>
      <c r="AF76" s="259">
        <f>IF(AND(NOT(_incrementaisPassadas),
      OR(
       AND(_semanaAtual&gt;Prevs!I$6,_tipo="Semanal"),
       AND(_mes&gt;AF$2,_tipo="Mensal")
      )), 0,IF(Ajustes!$G76&gt;0,INDEX($AA$4:$AL$323,Ajustes!$G76,T$2),0)+IF(Ajustes!$H76&gt;0,INDEX($AA$4:$AL$323,Ajustes!$H76,T$2),0)+IF(Ajustes!$I76&gt;0,INDEX($AA$4:$AL$323,Ajustes!$I76,T$2),0)+IF(Ajustes!$J76&gt;0,INDEX($AA$4:$AL$323,Ajustes!$J76,T$2),0)+IF(Ajustes!$K76&gt;0,INDEX($AA$4:$AL$323,Ajustes!$K76,T$2),0)+IF(Ajustes!$L76&gt;0,INDEX($AA$4:$AL$323,Ajustes!$L76,T$2),0))+T76</f>
        <v>164</v>
      </c>
      <c r="AG76" s="259">
        <f>IF(AND(NOT(_incrementaisPassadas),
      OR(
       AND(_semanaAtual&gt;Prevs!J$6,_tipo="Semanal"),
       AND(_mes&gt;AG$2,_tipo="Mensal")
      )), 0,IF(Ajustes!$G76&gt;0,INDEX($AA$4:$AL$323,Ajustes!$G76,U$2),0)+IF(Ajustes!$H76&gt;0,INDEX($AA$4:$AL$323,Ajustes!$H76,U$2),0)+IF(Ajustes!$I76&gt;0,INDEX($AA$4:$AL$323,Ajustes!$I76,U$2),0)+IF(Ajustes!$J76&gt;0,INDEX($AA$4:$AL$323,Ajustes!$J76,U$2),0)+IF(Ajustes!$K76&gt;0,INDEX($AA$4:$AL$323,Ajustes!$K76,U$2),0)+IF(Ajustes!$L76&gt;0,INDEX($AA$4:$AL$323,Ajustes!$L76,U$2),0))+U76</f>
        <v>151</v>
      </c>
      <c r="AH76" s="259">
        <f>IF(AND(NOT(_incrementaisPassadas),
      OR(
       AND(_semanaAtual&gt;Prevs!K$6,_tipo="Semanal"),
       AND(_mes&gt;AH$2,_tipo="Mensal")
      )), 0,IF(Ajustes!$G76&gt;0,INDEX($AA$4:$AL$323,Ajustes!$G76,V$2),0)+IF(Ajustes!$H76&gt;0,INDEX($AA$4:$AL$323,Ajustes!$H76,V$2),0)+IF(Ajustes!$I76&gt;0,INDEX($AA$4:$AL$323,Ajustes!$I76,V$2),0)+IF(Ajustes!$J76&gt;0,INDEX($AA$4:$AL$323,Ajustes!$J76,V$2),0)+IF(Ajustes!$K76&gt;0,INDEX($AA$4:$AL$323,Ajustes!$K76,V$2),0)+IF(Ajustes!$L76&gt;0,INDEX($AA$4:$AL$323,Ajustes!$L76,V$2),0))+V76</f>
        <v>113</v>
      </c>
      <c r="AI76" s="259">
        <f>IF(AND(NOT(_incrementaisPassadas),
      OR(
       AND(_semanaAtual&gt;Prevs!L$6,_tipo="Semanal"),
       AND(_mes&gt;AI$2,_tipo="Mensal")
      )), 0,IF(Ajustes!$G76&gt;0,INDEX($AA$4:$AL$323,Ajustes!$G76,W$2),0)+IF(Ajustes!$H76&gt;0,INDEX($AA$4:$AL$323,Ajustes!$H76,W$2),0)+IF(Ajustes!$I76&gt;0,INDEX($AA$4:$AL$323,Ajustes!$I76,W$2),0)+IF(Ajustes!$J76&gt;0,INDEX($AA$4:$AL$323,Ajustes!$J76,W$2),0)+IF(Ajustes!$K76&gt;0,INDEX($AA$4:$AL$323,Ajustes!$K76,W$2),0)+IF(Ajustes!$L76&gt;0,INDEX($AA$4:$AL$323,Ajustes!$L76,W$2),0))+W76</f>
        <v>139</v>
      </c>
      <c r="AJ76" s="259">
        <f>IF(AND(NOT(_incrementaisPassadas),
      OR(
       AND(_semanaAtual&gt;Prevs!M$6,_tipo="Semanal"),
       AND(_mes&gt;AJ$2,_tipo="Mensal")
      )), 0,IF(Ajustes!$G76&gt;0,INDEX($AA$4:$AL$323,Ajustes!$G76,X$2),0)+IF(Ajustes!$H76&gt;0,INDEX($AA$4:$AL$323,Ajustes!$H76,X$2),0)+IF(Ajustes!$I76&gt;0,INDEX($AA$4:$AL$323,Ajustes!$I76,X$2),0)+IF(Ajustes!$J76&gt;0,INDEX($AA$4:$AL$323,Ajustes!$J76,X$2),0)+IF(Ajustes!$K76&gt;0,INDEX($AA$4:$AL$323,Ajustes!$K76,X$2),0)+IF(Ajustes!$L76&gt;0,INDEX($AA$4:$AL$323,Ajustes!$L76,X$2),0))+X76</f>
        <v>172</v>
      </c>
      <c r="AK76" s="259">
        <f>IF(AND(NOT(_incrementaisPassadas),
      OR(
       AND(_semanaAtual&gt;Prevs!N$6,_tipo="Semanal"),
       AND(_mes&gt;AK$2,_tipo="Mensal")
      )), 0,IF(Ajustes!$G76&gt;0,INDEX($AA$4:$AL$323,Ajustes!$G76,Y$2),0)+IF(Ajustes!$H76&gt;0,INDEX($AA$4:$AL$323,Ajustes!$H76,Y$2),0)+IF(Ajustes!$I76&gt;0,INDEX($AA$4:$AL$323,Ajustes!$I76,Y$2),0)+IF(Ajustes!$J76&gt;0,INDEX($AA$4:$AL$323,Ajustes!$J76,Y$2),0)+IF(Ajustes!$K76&gt;0,INDEX($AA$4:$AL$323,Ajustes!$K76,Y$2),0)+IF(Ajustes!$L76&gt;0,INDEX($AA$4:$AL$323,Ajustes!$L76,Y$2),0))+Y76</f>
        <v>135</v>
      </c>
      <c r="AL76" s="259">
        <f>IF(AND(NOT(_incrementaisPassadas),
      OR(
       AND(_semanaAtual&gt;Prevs!O$6,_tipo="Semanal"),
       AND(_mes&gt;AL$2,_tipo="Mensal")
      )), 0,IF(Ajustes!$G76&gt;0,INDEX($AA$4:$AL$323,Ajustes!$G76,Z$2),0)+IF(Ajustes!$H76&gt;0,INDEX($AA$4:$AL$323,Ajustes!$H76,Z$2),0)+IF(Ajustes!$I76&gt;0,INDEX($AA$4:$AL$323,Ajustes!$I76,Z$2),0)+IF(Ajustes!$J76&gt;0,INDEX($AA$4:$AL$323,Ajustes!$J76,Z$2),0)+IF(Ajustes!$K76&gt;0,INDEX($AA$4:$AL$323,Ajustes!$K76,Z$2),0)+IF(Ajustes!$L76&gt;0,INDEX($AA$4:$AL$323,Ajustes!$L76,Z$2),0))+Z76</f>
        <v>115</v>
      </c>
      <c r="AM76" s="113">
        <f t="shared" si="63"/>
        <v>115</v>
      </c>
      <c r="AN76" s="113">
        <f t="shared" si="86"/>
        <v>117</v>
      </c>
      <c r="AO76" s="113">
        <f t="shared" si="86"/>
        <v>102</v>
      </c>
      <c r="AP76" s="113">
        <f t="shared" si="86"/>
        <v>100</v>
      </c>
      <c r="AQ76" s="113">
        <f t="shared" si="86"/>
        <v>135</v>
      </c>
      <c r="AR76" s="113">
        <f t="shared" si="86"/>
        <v>164</v>
      </c>
      <c r="AS76" s="113">
        <f t="shared" si="86"/>
        <v>151</v>
      </c>
      <c r="AT76" s="113">
        <f t="shared" si="86"/>
        <v>113</v>
      </c>
      <c r="AU76" s="113">
        <f t="shared" si="86"/>
        <v>139</v>
      </c>
      <c r="AV76" s="113">
        <f t="shared" si="86"/>
        <v>172</v>
      </c>
      <c r="AW76" s="113">
        <f t="shared" si="86"/>
        <v>135</v>
      </c>
      <c r="AX76" s="113">
        <f t="shared" si="86"/>
        <v>115</v>
      </c>
      <c r="AY76" s="259"/>
      <c r="BQ76" s="259" t="e">
        <f t="shared" si="77"/>
        <v>#N/A</v>
      </c>
      <c r="BR76" s="398">
        <f t="shared" si="85"/>
        <v>115</v>
      </c>
      <c r="BS76" s="398">
        <f t="shared" si="85"/>
        <v>117</v>
      </c>
      <c r="BT76" s="398">
        <f t="shared" si="85"/>
        <v>102</v>
      </c>
      <c r="BU76" s="398">
        <f t="shared" si="85"/>
        <v>100</v>
      </c>
      <c r="BV76" s="398">
        <f t="shared" si="85"/>
        <v>135</v>
      </c>
      <c r="BW76" s="398">
        <f t="shared" si="85"/>
        <v>164</v>
      </c>
      <c r="BX76" s="398">
        <f t="shared" si="85"/>
        <v>151</v>
      </c>
      <c r="BY76" s="398">
        <f t="shared" si="85"/>
        <v>113</v>
      </c>
      <c r="BZ76" s="398">
        <f t="shared" si="85"/>
        <v>139</v>
      </c>
      <c r="CA76" s="398">
        <f t="shared" si="85"/>
        <v>172</v>
      </c>
      <c r="CB76" s="398">
        <f t="shared" si="85"/>
        <v>135</v>
      </c>
      <c r="CC76" s="398">
        <f t="shared" si="85"/>
        <v>115</v>
      </c>
      <c r="CD76" s="259"/>
    </row>
    <row r="77" spans="1:82" x14ac:dyDescent="0.25">
      <c r="A77" s="113">
        <v>74</v>
      </c>
      <c r="B77" s="176" t="s">
        <v>574</v>
      </c>
      <c r="C77" s="259">
        <f>IFERROR(INDEX($BD$7:$BO$40,MATCH(Ajustes!$E$4:$E$323,$BC$7:$BC$40,0),$C$2:$N$2),1)</f>
        <v>1</v>
      </c>
      <c r="D77" s="259">
        <f>IFERROR(INDEX($BD$7:$BO$40,MATCH(Ajustes!$E$4:$E$323,$BC$7:$BC$40,0),$C$2:$N$2),1)</f>
        <v>1</v>
      </c>
      <c r="E77" s="259">
        <f>IFERROR(INDEX($BD$7:$BO$40,MATCH(Ajustes!$E$4:$E$323,$BC$7:$BC$40,0),$C$2:$N$2),1)</f>
        <v>1</v>
      </c>
      <c r="F77" s="259">
        <f>IFERROR(INDEX($BD$7:$BO$40,MATCH(Ajustes!$E$4:$E$323,$BC$7:$BC$40,0),$C$2:$N$2),1)</f>
        <v>1</v>
      </c>
      <c r="G77" s="259">
        <f>IFERROR(INDEX($BD$7:$BO$40,MATCH(Ajustes!$E$4:$E$323,$BC$7:$BC$40,0),$C$2:$N$2),1)</f>
        <v>1</v>
      </c>
      <c r="H77" s="259">
        <f>IFERROR(INDEX($BD$7:$BO$40,MATCH(Ajustes!$E$4:$E$323,$BC$7:$BC$40,0),$C$2:$N$2),1)</f>
        <v>1</v>
      </c>
      <c r="I77" s="259">
        <f>IFERROR(INDEX($BD$7:$BO$40,MATCH(Ajustes!$E$4:$E$323,$BC$7:$BC$40,0),$C$2:$N$2),1)</f>
        <v>1</v>
      </c>
      <c r="J77" s="259">
        <f>IFERROR(INDEX($BD$7:$BO$40,MATCH(Ajustes!$E$4:$E$323,$BC$7:$BC$40,0),$C$2:$N$2),1)</f>
        <v>1</v>
      </c>
      <c r="K77" s="259">
        <f>IFERROR(INDEX($BD$7:$BO$40,MATCH(Ajustes!$E$4:$E$323,$BC$7:$BC$40,0),$C$2:$N$2),1)</f>
        <v>1</v>
      </c>
      <c r="L77" s="259">
        <f>IFERROR(INDEX($BD$7:$BO$40,MATCH(Ajustes!$E$4:$E$323,$BC$7:$BC$40,0),$C$2:$N$2),1)</f>
        <v>1</v>
      </c>
      <c r="M77" s="259">
        <f>IFERROR(INDEX($BD$7:$BO$40,MATCH(Ajustes!$E$4:$E$323,$BC$7:$BC$40,0),$C$2:$N$2),1)</f>
        <v>1</v>
      </c>
      <c r="N77" s="259">
        <f>IFERROR(INDEX($BD$7:$BO$40,MATCH(Ajustes!$E$4:$E$323,$BC$7:$BC$40,0),$C$2:$N$2),1)</f>
        <v>1</v>
      </c>
      <c r="O77">
        <f>C77*Ajustes!AM77</f>
        <v>615</v>
      </c>
      <c r="P77">
        <f>D77*Ajustes!AN77</f>
        <v>676</v>
      </c>
      <c r="Q77">
        <f>E77*Ajustes!AO77</f>
        <v>614</v>
      </c>
      <c r="R77">
        <f>F77*Ajustes!AP77</f>
        <v>484</v>
      </c>
      <c r="S77">
        <f>G77*Ajustes!AQ77</f>
        <v>584</v>
      </c>
      <c r="T77">
        <f>H77*Ajustes!AR77</f>
        <v>720</v>
      </c>
      <c r="U77">
        <f>I77*Ajustes!AS77</f>
        <v>739</v>
      </c>
      <c r="V77">
        <f>J77*Ajustes!AT77</f>
        <v>621</v>
      </c>
      <c r="W77">
        <f>K77*Ajustes!AU77</f>
        <v>730</v>
      </c>
      <c r="X77">
        <f>L77*Ajustes!AV77</f>
        <v>933</v>
      </c>
      <c r="Y77">
        <f>M77*Ajustes!AW77</f>
        <v>696</v>
      </c>
      <c r="Z77">
        <f>N77*Ajustes!AX77</f>
        <v>587</v>
      </c>
      <c r="AA77" s="259">
        <f>IF(AND(NOT(_incrementaisPassadas),
      OR(
       AND(_semanaAtual&gt;Prevs!D$6,_tipo="Semanal"),
       AND(_mes&gt;AA$2,_tipo="Mensal")
      )), 0,IF(Ajustes!$G77&gt;0,INDEX($AA$4:$AL$323,Ajustes!$G77,O$2),0)+IF(Ajustes!$H77&gt;0,INDEX($AA$4:$AL$323,Ajustes!$H77,O$2),0)+IF(Ajustes!$I77&gt;0,INDEX($AA$4:$AL$323,Ajustes!$I77,O$2),0)+IF(Ajustes!$J77&gt;0,INDEX($AA$4:$AL$323,Ajustes!$J77,O$2),0)+IF(Ajustes!$K77&gt;0,INDEX($AA$4:$AL$323,Ajustes!$K77,O$2),0)+IF(Ajustes!$L77&gt;0,INDEX($AA$4:$AL$323,Ajustes!$L77,O$2),0))+O77</f>
        <v>615</v>
      </c>
      <c r="AB77" s="259">
        <f>IF(AND(NOT(_incrementaisPassadas),
      OR(
       AND(_semanaAtual&gt;Prevs!E$6,_tipo="Semanal"),
       AND(_mes&gt;AB$2,_tipo="Mensal")
      )), 0,IF(Ajustes!$G77&gt;0,INDEX($AA$4:$AL$323,Ajustes!$G77,P$2),0)+IF(Ajustes!$H77&gt;0,INDEX($AA$4:$AL$323,Ajustes!$H77,P$2),0)+IF(Ajustes!$I77&gt;0,INDEX($AA$4:$AL$323,Ajustes!$I77,P$2),0)+IF(Ajustes!$J77&gt;0,INDEX($AA$4:$AL$323,Ajustes!$J77,P$2),0)+IF(Ajustes!$K77&gt;0,INDEX($AA$4:$AL$323,Ajustes!$K77,P$2),0)+IF(Ajustes!$L77&gt;0,INDEX($AA$4:$AL$323,Ajustes!$L77,P$2),0))+P77</f>
        <v>676</v>
      </c>
      <c r="AC77" s="259">
        <f>IF(AND(NOT(_incrementaisPassadas),
      OR(
       AND(_semanaAtual&gt;Prevs!F$6,_tipo="Semanal"),
       AND(_mes&gt;AC$2,_tipo="Mensal")
      )), 0,IF(Ajustes!$G77&gt;0,INDEX($AA$4:$AL$323,Ajustes!$G77,Q$2),0)+IF(Ajustes!$H77&gt;0,INDEX($AA$4:$AL$323,Ajustes!$H77,Q$2),0)+IF(Ajustes!$I77&gt;0,INDEX($AA$4:$AL$323,Ajustes!$I77,Q$2),0)+IF(Ajustes!$J77&gt;0,INDEX($AA$4:$AL$323,Ajustes!$J77,Q$2),0)+IF(Ajustes!$K77&gt;0,INDEX($AA$4:$AL$323,Ajustes!$K77,Q$2),0)+IF(Ajustes!$L77&gt;0,INDEX($AA$4:$AL$323,Ajustes!$L77,Q$2),0))+Q77</f>
        <v>614</v>
      </c>
      <c r="AD77" s="259">
        <f>IF(AND(NOT(_incrementaisPassadas),
      OR(
       AND(_semanaAtual&gt;Prevs!G$6,_tipo="Semanal"),
       AND(_mes&gt;AD$2,_tipo="Mensal")
      )), 0,IF(Ajustes!$G77&gt;0,INDEX($AA$4:$AL$323,Ajustes!$G77,R$2),0)+IF(Ajustes!$H77&gt;0,INDEX($AA$4:$AL$323,Ajustes!$H77,R$2),0)+IF(Ajustes!$I77&gt;0,INDEX($AA$4:$AL$323,Ajustes!$I77,R$2),0)+IF(Ajustes!$J77&gt;0,INDEX($AA$4:$AL$323,Ajustes!$J77,R$2),0)+IF(Ajustes!$K77&gt;0,INDEX($AA$4:$AL$323,Ajustes!$K77,R$2),0)+IF(Ajustes!$L77&gt;0,INDEX($AA$4:$AL$323,Ajustes!$L77,R$2),0))+R77</f>
        <v>484</v>
      </c>
      <c r="AE77" s="259">
        <f>IF(AND(NOT(_incrementaisPassadas),
      OR(
       AND(_semanaAtual&gt;Prevs!H$6,_tipo="Semanal"),
       AND(_mes&gt;AE$2,_tipo="Mensal")
      )), 0,IF(Ajustes!$G77&gt;0,INDEX($AA$4:$AL$323,Ajustes!$G77,S$2),0)+IF(Ajustes!$H77&gt;0,INDEX($AA$4:$AL$323,Ajustes!$H77,S$2),0)+IF(Ajustes!$I77&gt;0,INDEX($AA$4:$AL$323,Ajustes!$I77,S$2),0)+IF(Ajustes!$J77&gt;0,INDEX($AA$4:$AL$323,Ajustes!$J77,S$2),0)+IF(Ajustes!$K77&gt;0,INDEX($AA$4:$AL$323,Ajustes!$K77,S$2),0)+IF(Ajustes!$L77&gt;0,INDEX($AA$4:$AL$323,Ajustes!$L77,S$2),0))+S77</f>
        <v>584</v>
      </c>
      <c r="AF77" s="259">
        <f>IF(AND(NOT(_incrementaisPassadas),
      OR(
       AND(_semanaAtual&gt;Prevs!I$6,_tipo="Semanal"),
       AND(_mes&gt;AF$2,_tipo="Mensal")
      )), 0,IF(Ajustes!$G77&gt;0,INDEX($AA$4:$AL$323,Ajustes!$G77,T$2),0)+IF(Ajustes!$H77&gt;0,INDEX($AA$4:$AL$323,Ajustes!$H77,T$2),0)+IF(Ajustes!$I77&gt;0,INDEX($AA$4:$AL$323,Ajustes!$I77,T$2),0)+IF(Ajustes!$J77&gt;0,INDEX($AA$4:$AL$323,Ajustes!$J77,T$2),0)+IF(Ajustes!$K77&gt;0,INDEX($AA$4:$AL$323,Ajustes!$K77,T$2),0)+IF(Ajustes!$L77&gt;0,INDEX($AA$4:$AL$323,Ajustes!$L77,T$2),0))+T77</f>
        <v>720</v>
      </c>
      <c r="AG77" s="259">
        <f>IF(AND(NOT(_incrementaisPassadas),
      OR(
       AND(_semanaAtual&gt;Prevs!J$6,_tipo="Semanal"),
       AND(_mes&gt;AG$2,_tipo="Mensal")
      )), 0,IF(Ajustes!$G77&gt;0,INDEX($AA$4:$AL$323,Ajustes!$G77,U$2),0)+IF(Ajustes!$H77&gt;0,INDEX($AA$4:$AL$323,Ajustes!$H77,U$2),0)+IF(Ajustes!$I77&gt;0,INDEX($AA$4:$AL$323,Ajustes!$I77,U$2),0)+IF(Ajustes!$J77&gt;0,INDEX($AA$4:$AL$323,Ajustes!$J77,U$2),0)+IF(Ajustes!$K77&gt;0,INDEX($AA$4:$AL$323,Ajustes!$K77,U$2),0)+IF(Ajustes!$L77&gt;0,INDEX($AA$4:$AL$323,Ajustes!$L77,U$2),0))+U77</f>
        <v>739</v>
      </c>
      <c r="AH77" s="259">
        <f>IF(AND(NOT(_incrementaisPassadas),
      OR(
       AND(_semanaAtual&gt;Prevs!K$6,_tipo="Semanal"),
       AND(_mes&gt;AH$2,_tipo="Mensal")
      )), 0,IF(Ajustes!$G77&gt;0,INDEX($AA$4:$AL$323,Ajustes!$G77,V$2),0)+IF(Ajustes!$H77&gt;0,INDEX($AA$4:$AL$323,Ajustes!$H77,V$2),0)+IF(Ajustes!$I77&gt;0,INDEX($AA$4:$AL$323,Ajustes!$I77,V$2),0)+IF(Ajustes!$J77&gt;0,INDEX($AA$4:$AL$323,Ajustes!$J77,V$2),0)+IF(Ajustes!$K77&gt;0,INDEX($AA$4:$AL$323,Ajustes!$K77,V$2),0)+IF(Ajustes!$L77&gt;0,INDEX($AA$4:$AL$323,Ajustes!$L77,V$2),0))+V77</f>
        <v>621</v>
      </c>
      <c r="AI77" s="259">
        <f>IF(AND(NOT(_incrementaisPassadas),
      OR(
       AND(_semanaAtual&gt;Prevs!L$6,_tipo="Semanal"),
       AND(_mes&gt;AI$2,_tipo="Mensal")
      )), 0,IF(Ajustes!$G77&gt;0,INDEX($AA$4:$AL$323,Ajustes!$G77,W$2),0)+IF(Ajustes!$H77&gt;0,INDEX($AA$4:$AL$323,Ajustes!$H77,W$2),0)+IF(Ajustes!$I77&gt;0,INDEX($AA$4:$AL$323,Ajustes!$I77,W$2),0)+IF(Ajustes!$J77&gt;0,INDEX($AA$4:$AL$323,Ajustes!$J77,W$2),0)+IF(Ajustes!$K77&gt;0,INDEX($AA$4:$AL$323,Ajustes!$K77,W$2),0)+IF(Ajustes!$L77&gt;0,INDEX($AA$4:$AL$323,Ajustes!$L77,W$2),0))+W77</f>
        <v>730</v>
      </c>
      <c r="AJ77" s="259">
        <f>IF(AND(NOT(_incrementaisPassadas),
      OR(
       AND(_semanaAtual&gt;Prevs!M$6,_tipo="Semanal"),
       AND(_mes&gt;AJ$2,_tipo="Mensal")
      )), 0,IF(Ajustes!$G77&gt;0,INDEX($AA$4:$AL$323,Ajustes!$G77,X$2),0)+IF(Ajustes!$H77&gt;0,INDEX($AA$4:$AL$323,Ajustes!$H77,X$2),0)+IF(Ajustes!$I77&gt;0,INDEX($AA$4:$AL$323,Ajustes!$I77,X$2),0)+IF(Ajustes!$J77&gt;0,INDEX($AA$4:$AL$323,Ajustes!$J77,X$2),0)+IF(Ajustes!$K77&gt;0,INDEX($AA$4:$AL$323,Ajustes!$K77,X$2),0)+IF(Ajustes!$L77&gt;0,INDEX($AA$4:$AL$323,Ajustes!$L77,X$2),0))+X77</f>
        <v>933</v>
      </c>
      <c r="AK77" s="259">
        <f>IF(AND(NOT(_incrementaisPassadas),
      OR(
       AND(_semanaAtual&gt;Prevs!N$6,_tipo="Semanal"),
       AND(_mes&gt;AK$2,_tipo="Mensal")
      )), 0,IF(Ajustes!$G77&gt;0,INDEX($AA$4:$AL$323,Ajustes!$G77,Y$2),0)+IF(Ajustes!$H77&gt;0,INDEX($AA$4:$AL$323,Ajustes!$H77,Y$2),0)+IF(Ajustes!$I77&gt;0,INDEX($AA$4:$AL$323,Ajustes!$I77,Y$2),0)+IF(Ajustes!$J77&gt;0,INDEX($AA$4:$AL$323,Ajustes!$J77,Y$2),0)+IF(Ajustes!$K77&gt;0,INDEX($AA$4:$AL$323,Ajustes!$K77,Y$2),0)+IF(Ajustes!$L77&gt;0,INDEX($AA$4:$AL$323,Ajustes!$L77,Y$2),0))+Y77</f>
        <v>696</v>
      </c>
      <c r="AL77" s="259">
        <f>IF(AND(NOT(_incrementaisPassadas),
      OR(
       AND(_semanaAtual&gt;Prevs!O$6,_tipo="Semanal"),
       AND(_mes&gt;AL$2,_tipo="Mensal")
      )), 0,IF(Ajustes!$G77&gt;0,INDEX($AA$4:$AL$323,Ajustes!$G77,Z$2),0)+IF(Ajustes!$H77&gt;0,INDEX($AA$4:$AL$323,Ajustes!$H77,Z$2),0)+IF(Ajustes!$I77&gt;0,INDEX($AA$4:$AL$323,Ajustes!$I77,Z$2),0)+IF(Ajustes!$J77&gt;0,INDEX($AA$4:$AL$323,Ajustes!$J77,Z$2),0)+IF(Ajustes!$K77&gt;0,INDEX($AA$4:$AL$323,Ajustes!$K77,Z$2),0)+IF(Ajustes!$L77&gt;0,INDEX($AA$4:$AL$323,Ajustes!$L77,Z$2),0))+Z77</f>
        <v>587</v>
      </c>
      <c r="AM77" s="113">
        <f t="shared" si="63"/>
        <v>615</v>
      </c>
      <c r="AN77" s="113">
        <f t="shared" si="86"/>
        <v>676</v>
      </c>
      <c r="AO77" s="113">
        <f t="shared" si="86"/>
        <v>614</v>
      </c>
      <c r="AP77" s="113">
        <f t="shared" si="86"/>
        <v>484</v>
      </c>
      <c r="AQ77" s="113">
        <f t="shared" si="86"/>
        <v>584</v>
      </c>
      <c r="AR77" s="113">
        <f t="shared" si="86"/>
        <v>720</v>
      </c>
      <c r="AS77" s="113">
        <f t="shared" si="86"/>
        <v>739</v>
      </c>
      <c r="AT77" s="113">
        <f t="shared" si="86"/>
        <v>621</v>
      </c>
      <c r="AU77" s="113">
        <f t="shared" si="86"/>
        <v>730</v>
      </c>
      <c r="AV77" s="113">
        <f t="shared" si="86"/>
        <v>933</v>
      </c>
      <c r="AW77" s="113">
        <f t="shared" si="86"/>
        <v>696</v>
      </c>
      <c r="AX77" s="113">
        <f t="shared" si="86"/>
        <v>587</v>
      </c>
      <c r="AY77" s="259"/>
      <c r="BQ77" s="259" t="e">
        <f t="shared" si="77"/>
        <v>#N/A</v>
      </c>
      <c r="BR77" s="398">
        <f t="shared" si="85"/>
        <v>615</v>
      </c>
      <c r="BS77" s="398">
        <f t="shared" si="85"/>
        <v>676</v>
      </c>
      <c r="BT77" s="398">
        <f t="shared" si="85"/>
        <v>614</v>
      </c>
      <c r="BU77" s="398">
        <f t="shared" si="85"/>
        <v>484</v>
      </c>
      <c r="BV77" s="398">
        <f t="shared" si="85"/>
        <v>584</v>
      </c>
      <c r="BW77" s="398">
        <f t="shared" si="85"/>
        <v>720</v>
      </c>
      <c r="BX77" s="398">
        <f t="shared" si="85"/>
        <v>739</v>
      </c>
      <c r="BY77" s="398">
        <f t="shared" si="85"/>
        <v>621</v>
      </c>
      <c r="BZ77" s="398">
        <f t="shared" si="85"/>
        <v>730</v>
      </c>
      <c r="CA77" s="398">
        <f t="shared" si="85"/>
        <v>933</v>
      </c>
      <c r="CB77" s="398">
        <f t="shared" si="85"/>
        <v>696</v>
      </c>
      <c r="CC77" s="398">
        <f t="shared" si="85"/>
        <v>587</v>
      </c>
      <c r="CD77" s="259"/>
    </row>
    <row r="78" spans="1:82" x14ac:dyDescent="0.25">
      <c r="A78" s="113">
        <v>75</v>
      </c>
      <c r="B78" s="176" t="s">
        <v>575</v>
      </c>
      <c r="C78" s="259">
        <f>IFERROR(INDEX($BD$7:$BO$40,MATCH(Ajustes!$E$4:$E$323,$BC$7:$BC$40,0),$C$2:$N$2),1)</f>
        <v>1</v>
      </c>
      <c r="D78" s="259">
        <f>IFERROR(INDEX($BD$7:$BO$40,MATCH(Ajustes!$E$4:$E$323,$BC$7:$BC$40,0),$C$2:$N$2),1)</f>
        <v>1</v>
      </c>
      <c r="E78" s="259">
        <f>IFERROR(INDEX($BD$7:$BO$40,MATCH(Ajustes!$E$4:$E$323,$BC$7:$BC$40,0),$C$2:$N$2),1)</f>
        <v>1</v>
      </c>
      <c r="F78" s="259">
        <f>IFERROR(INDEX($BD$7:$BO$40,MATCH(Ajustes!$E$4:$E$323,$BC$7:$BC$40,0),$C$2:$N$2),1)</f>
        <v>1</v>
      </c>
      <c r="G78" s="259">
        <f>IFERROR(INDEX($BD$7:$BO$40,MATCH(Ajustes!$E$4:$E$323,$BC$7:$BC$40,0),$C$2:$N$2),1)</f>
        <v>1</v>
      </c>
      <c r="H78" s="259">
        <f>IFERROR(INDEX($BD$7:$BO$40,MATCH(Ajustes!$E$4:$E$323,$BC$7:$BC$40,0),$C$2:$N$2),1)</f>
        <v>1</v>
      </c>
      <c r="I78" s="259">
        <f>IFERROR(INDEX($BD$7:$BO$40,MATCH(Ajustes!$E$4:$E$323,$BC$7:$BC$40,0),$C$2:$N$2),1)</f>
        <v>1</v>
      </c>
      <c r="J78" s="259">
        <f>IFERROR(INDEX($BD$7:$BO$40,MATCH(Ajustes!$E$4:$E$323,$BC$7:$BC$40,0),$C$2:$N$2),1)</f>
        <v>1</v>
      </c>
      <c r="K78" s="259">
        <f>IFERROR(INDEX($BD$7:$BO$40,MATCH(Ajustes!$E$4:$E$323,$BC$7:$BC$40,0),$C$2:$N$2),1)</f>
        <v>1</v>
      </c>
      <c r="L78" s="259">
        <f>IFERROR(INDEX($BD$7:$BO$40,MATCH(Ajustes!$E$4:$E$323,$BC$7:$BC$40,0),$C$2:$N$2),1)</f>
        <v>1</v>
      </c>
      <c r="M78" s="259">
        <f>IFERROR(INDEX($BD$7:$BO$40,MATCH(Ajustes!$E$4:$E$323,$BC$7:$BC$40,0),$C$2:$N$2),1)</f>
        <v>1</v>
      </c>
      <c r="N78" s="259">
        <f>IFERROR(INDEX($BD$7:$BO$40,MATCH(Ajustes!$E$4:$E$323,$BC$7:$BC$40,0),$C$2:$N$2),1)</f>
        <v>1</v>
      </c>
      <c r="O78">
        <f>C78*Ajustes!AM78</f>
        <v>798</v>
      </c>
      <c r="P78">
        <f>D78*Ajustes!AN78</f>
        <v>865</v>
      </c>
      <c r="Q78">
        <f>E78*Ajustes!AO78</f>
        <v>784</v>
      </c>
      <c r="R78">
        <f>F78*Ajustes!AP78</f>
        <v>645</v>
      </c>
      <c r="S78">
        <f>G78*Ajustes!AQ78</f>
        <v>784</v>
      </c>
      <c r="T78">
        <f>H78*Ajustes!AR78</f>
        <v>965</v>
      </c>
      <c r="U78">
        <f>I78*Ajustes!AS78</f>
        <v>967</v>
      </c>
      <c r="V78">
        <f>J78*Ajustes!AT78</f>
        <v>805</v>
      </c>
      <c r="W78">
        <f>K78*Ajustes!AU78</f>
        <v>942</v>
      </c>
      <c r="X78">
        <f>L78*Ajustes!AV78</f>
        <v>1203</v>
      </c>
      <c r="Y78">
        <f>M78*Ajustes!AW78</f>
        <v>917</v>
      </c>
      <c r="Z78">
        <f>N78*Ajustes!AX78</f>
        <v>769</v>
      </c>
      <c r="AA78" s="259">
        <f>IF(AND(NOT(_incrementaisPassadas),
      OR(
       AND(_semanaAtual&gt;Prevs!D$6,_tipo="Semanal"),
       AND(_mes&gt;AA$2,_tipo="Mensal")
      )), 0,IF(Ajustes!$G78&gt;0,INDEX($AA$4:$AL$323,Ajustes!$G78,O$2),0)+IF(Ajustes!$H78&gt;0,INDEX($AA$4:$AL$323,Ajustes!$H78,O$2),0)+IF(Ajustes!$I78&gt;0,INDEX($AA$4:$AL$323,Ajustes!$I78,O$2),0)+IF(Ajustes!$J78&gt;0,INDEX($AA$4:$AL$323,Ajustes!$J78,O$2),0)+IF(Ajustes!$K78&gt;0,INDEX($AA$4:$AL$323,Ajustes!$K78,O$2),0)+IF(Ajustes!$L78&gt;0,INDEX($AA$4:$AL$323,Ajustes!$L78,O$2),0))+O78</f>
        <v>798</v>
      </c>
      <c r="AB78" s="259">
        <f>IF(AND(NOT(_incrementaisPassadas),
      OR(
       AND(_semanaAtual&gt;Prevs!E$6,_tipo="Semanal"),
       AND(_mes&gt;AB$2,_tipo="Mensal")
      )), 0,IF(Ajustes!$G78&gt;0,INDEX($AA$4:$AL$323,Ajustes!$G78,P$2),0)+IF(Ajustes!$H78&gt;0,INDEX($AA$4:$AL$323,Ajustes!$H78,P$2),0)+IF(Ajustes!$I78&gt;0,INDEX($AA$4:$AL$323,Ajustes!$I78,P$2),0)+IF(Ajustes!$J78&gt;0,INDEX($AA$4:$AL$323,Ajustes!$J78,P$2),0)+IF(Ajustes!$K78&gt;0,INDEX($AA$4:$AL$323,Ajustes!$K78,P$2),0)+IF(Ajustes!$L78&gt;0,INDEX($AA$4:$AL$323,Ajustes!$L78,P$2),0))+P78</f>
        <v>865</v>
      </c>
      <c r="AC78" s="259">
        <f>IF(AND(NOT(_incrementaisPassadas),
      OR(
       AND(_semanaAtual&gt;Prevs!F$6,_tipo="Semanal"),
       AND(_mes&gt;AC$2,_tipo="Mensal")
      )), 0,IF(Ajustes!$G78&gt;0,INDEX($AA$4:$AL$323,Ajustes!$G78,Q$2),0)+IF(Ajustes!$H78&gt;0,INDEX($AA$4:$AL$323,Ajustes!$H78,Q$2),0)+IF(Ajustes!$I78&gt;0,INDEX($AA$4:$AL$323,Ajustes!$I78,Q$2),0)+IF(Ajustes!$J78&gt;0,INDEX($AA$4:$AL$323,Ajustes!$J78,Q$2),0)+IF(Ajustes!$K78&gt;0,INDEX($AA$4:$AL$323,Ajustes!$K78,Q$2),0)+IF(Ajustes!$L78&gt;0,INDEX($AA$4:$AL$323,Ajustes!$L78,Q$2),0))+Q78</f>
        <v>784</v>
      </c>
      <c r="AD78" s="259">
        <f>IF(AND(NOT(_incrementaisPassadas),
      OR(
       AND(_semanaAtual&gt;Prevs!G$6,_tipo="Semanal"),
       AND(_mes&gt;AD$2,_tipo="Mensal")
      )), 0,IF(Ajustes!$G78&gt;0,INDEX($AA$4:$AL$323,Ajustes!$G78,R$2),0)+IF(Ajustes!$H78&gt;0,INDEX($AA$4:$AL$323,Ajustes!$H78,R$2),0)+IF(Ajustes!$I78&gt;0,INDEX($AA$4:$AL$323,Ajustes!$I78,R$2),0)+IF(Ajustes!$J78&gt;0,INDEX($AA$4:$AL$323,Ajustes!$J78,R$2),0)+IF(Ajustes!$K78&gt;0,INDEX($AA$4:$AL$323,Ajustes!$K78,R$2),0)+IF(Ajustes!$L78&gt;0,INDEX($AA$4:$AL$323,Ajustes!$L78,R$2),0))+R78</f>
        <v>645</v>
      </c>
      <c r="AE78" s="259">
        <f>IF(AND(NOT(_incrementaisPassadas),
      OR(
       AND(_semanaAtual&gt;Prevs!H$6,_tipo="Semanal"),
       AND(_mes&gt;AE$2,_tipo="Mensal")
      )), 0,IF(Ajustes!$G78&gt;0,INDEX($AA$4:$AL$323,Ajustes!$G78,S$2),0)+IF(Ajustes!$H78&gt;0,INDEX($AA$4:$AL$323,Ajustes!$H78,S$2),0)+IF(Ajustes!$I78&gt;0,INDEX($AA$4:$AL$323,Ajustes!$I78,S$2),0)+IF(Ajustes!$J78&gt;0,INDEX($AA$4:$AL$323,Ajustes!$J78,S$2),0)+IF(Ajustes!$K78&gt;0,INDEX($AA$4:$AL$323,Ajustes!$K78,S$2),0)+IF(Ajustes!$L78&gt;0,INDEX($AA$4:$AL$323,Ajustes!$L78,S$2),0))+S78</f>
        <v>784</v>
      </c>
      <c r="AF78" s="259">
        <f>IF(AND(NOT(_incrementaisPassadas),
      OR(
       AND(_semanaAtual&gt;Prevs!I$6,_tipo="Semanal"),
       AND(_mes&gt;AF$2,_tipo="Mensal")
      )), 0,IF(Ajustes!$G78&gt;0,INDEX($AA$4:$AL$323,Ajustes!$G78,T$2),0)+IF(Ajustes!$H78&gt;0,INDEX($AA$4:$AL$323,Ajustes!$H78,T$2),0)+IF(Ajustes!$I78&gt;0,INDEX($AA$4:$AL$323,Ajustes!$I78,T$2),0)+IF(Ajustes!$J78&gt;0,INDEX($AA$4:$AL$323,Ajustes!$J78,T$2),0)+IF(Ajustes!$K78&gt;0,INDEX($AA$4:$AL$323,Ajustes!$K78,T$2),0)+IF(Ajustes!$L78&gt;0,INDEX($AA$4:$AL$323,Ajustes!$L78,T$2),0))+T78</f>
        <v>965</v>
      </c>
      <c r="AG78" s="259">
        <f>IF(AND(NOT(_incrementaisPassadas),
      OR(
       AND(_semanaAtual&gt;Prevs!J$6,_tipo="Semanal"),
       AND(_mes&gt;AG$2,_tipo="Mensal")
      )), 0,IF(Ajustes!$G78&gt;0,INDEX($AA$4:$AL$323,Ajustes!$G78,U$2),0)+IF(Ajustes!$H78&gt;0,INDEX($AA$4:$AL$323,Ajustes!$H78,U$2),0)+IF(Ajustes!$I78&gt;0,INDEX($AA$4:$AL$323,Ajustes!$I78,U$2),0)+IF(Ajustes!$J78&gt;0,INDEX($AA$4:$AL$323,Ajustes!$J78,U$2),0)+IF(Ajustes!$K78&gt;0,INDEX($AA$4:$AL$323,Ajustes!$K78,U$2),0)+IF(Ajustes!$L78&gt;0,INDEX($AA$4:$AL$323,Ajustes!$L78,U$2),0))+U78</f>
        <v>967</v>
      </c>
      <c r="AH78" s="259">
        <f>IF(AND(NOT(_incrementaisPassadas),
      OR(
       AND(_semanaAtual&gt;Prevs!K$6,_tipo="Semanal"),
       AND(_mes&gt;AH$2,_tipo="Mensal")
      )), 0,IF(Ajustes!$G78&gt;0,INDEX($AA$4:$AL$323,Ajustes!$G78,V$2),0)+IF(Ajustes!$H78&gt;0,INDEX($AA$4:$AL$323,Ajustes!$H78,V$2),0)+IF(Ajustes!$I78&gt;0,INDEX($AA$4:$AL$323,Ajustes!$I78,V$2),0)+IF(Ajustes!$J78&gt;0,INDEX($AA$4:$AL$323,Ajustes!$J78,V$2),0)+IF(Ajustes!$K78&gt;0,INDEX($AA$4:$AL$323,Ajustes!$K78,V$2),0)+IF(Ajustes!$L78&gt;0,INDEX($AA$4:$AL$323,Ajustes!$L78,V$2),0))+V78</f>
        <v>805</v>
      </c>
      <c r="AI78" s="259">
        <f>IF(AND(NOT(_incrementaisPassadas),
      OR(
       AND(_semanaAtual&gt;Prevs!L$6,_tipo="Semanal"),
       AND(_mes&gt;AI$2,_tipo="Mensal")
      )), 0,IF(Ajustes!$G78&gt;0,INDEX($AA$4:$AL$323,Ajustes!$G78,W$2),0)+IF(Ajustes!$H78&gt;0,INDEX($AA$4:$AL$323,Ajustes!$H78,W$2),0)+IF(Ajustes!$I78&gt;0,INDEX($AA$4:$AL$323,Ajustes!$I78,W$2),0)+IF(Ajustes!$J78&gt;0,INDEX($AA$4:$AL$323,Ajustes!$J78,W$2),0)+IF(Ajustes!$K78&gt;0,INDEX($AA$4:$AL$323,Ajustes!$K78,W$2),0)+IF(Ajustes!$L78&gt;0,INDEX($AA$4:$AL$323,Ajustes!$L78,W$2),0))+W78</f>
        <v>942</v>
      </c>
      <c r="AJ78" s="259">
        <f>IF(AND(NOT(_incrementaisPassadas),
      OR(
       AND(_semanaAtual&gt;Prevs!M$6,_tipo="Semanal"),
       AND(_mes&gt;AJ$2,_tipo="Mensal")
      )), 0,IF(Ajustes!$G78&gt;0,INDEX($AA$4:$AL$323,Ajustes!$G78,X$2),0)+IF(Ajustes!$H78&gt;0,INDEX($AA$4:$AL$323,Ajustes!$H78,X$2),0)+IF(Ajustes!$I78&gt;0,INDEX($AA$4:$AL$323,Ajustes!$I78,X$2),0)+IF(Ajustes!$J78&gt;0,INDEX($AA$4:$AL$323,Ajustes!$J78,X$2),0)+IF(Ajustes!$K78&gt;0,INDEX($AA$4:$AL$323,Ajustes!$K78,X$2),0)+IF(Ajustes!$L78&gt;0,INDEX($AA$4:$AL$323,Ajustes!$L78,X$2),0))+X78</f>
        <v>1203</v>
      </c>
      <c r="AK78" s="259">
        <f>IF(AND(NOT(_incrementaisPassadas),
      OR(
       AND(_semanaAtual&gt;Prevs!N$6,_tipo="Semanal"),
       AND(_mes&gt;AK$2,_tipo="Mensal")
      )), 0,IF(Ajustes!$G78&gt;0,INDEX($AA$4:$AL$323,Ajustes!$G78,Y$2),0)+IF(Ajustes!$H78&gt;0,INDEX($AA$4:$AL$323,Ajustes!$H78,Y$2),0)+IF(Ajustes!$I78&gt;0,INDEX($AA$4:$AL$323,Ajustes!$I78,Y$2),0)+IF(Ajustes!$J78&gt;0,INDEX($AA$4:$AL$323,Ajustes!$J78,Y$2),0)+IF(Ajustes!$K78&gt;0,INDEX($AA$4:$AL$323,Ajustes!$K78,Y$2),0)+IF(Ajustes!$L78&gt;0,INDEX($AA$4:$AL$323,Ajustes!$L78,Y$2),0))+Y78</f>
        <v>917</v>
      </c>
      <c r="AL78" s="259">
        <f>IF(AND(NOT(_incrementaisPassadas),
      OR(
       AND(_semanaAtual&gt;Prevs!O$6,_tipo="Semanal"),
       AND(_mes&gt;AL$2,_tipo="Mensal")
      )), 0,IF(Ajustes!$G78&gt;0,INDEX($AA$4:$AL$323,Ajustes!$G78,Z$2),0)+IF(Ajustes!$H78&gt;0,INDEX($AA$4:$AL$323,Ajustes!$H78,Z$2),0)+IF(Ajustes!$I78&gt;0,INDEX($AA$4:$AL$323,Ajustes!$I78,Z$2),0)+IF(Ajustes!$J78&gt;0,INDEX($AA$4:$AL$323,Ajustes!$J78,Z$2),0)+IF(Ajustes!$K78&gt;0,INDEX($AA$4:$AL$323,Ajustes!$K78,Z$2),0)+IF(Ajustes!$L78&gt;0,INDEX($AA$4:$AL$323,Ajustes!$L78,Z$2),0))+Z78</f>
        <v>769</v>
      </c>
      <c r="AM78" s="186">
        <f t="shared" ref="AM78" si="87">AM79+MIN(AM76-10,173.5)</f>
        <v>808</v>
      </c>
      <c r="AN78" s="186">
        <f t="shared" ref="AN78:AX78" si="88">AN79+MIN(AN76-10,173.5)</f>
        <v>875</v>
      </c>
      <c r="AO78" s="186">
        <f t="shared" si="88"/>
        <v>788</v>
      </c>
      <c r="AP78" s="186">
        <f t="shared" si="88"/>
        <v>655</v>
      </c>
      <c r="AQ78" s="186">
        <f t="shared" si="88"/>
        <v>815</v>
      </c>
      <c r="AR78" s="186">
        <f t="shared" si="88"/>
        <v>1006</v>
      </c>
      <c r="AS78" s="186">
        <f t="shared" si="88"/>
        <v>1000</v>
      </c>
      <c r="AT78" s="186">
        <f t="shared" si="88"/>
        <v>817</v>
      </c>
      <c r="AU78" s="186">
        <f t="shared" si="88"/>
        <v>971</v>
      </c>
      <c r="AV78" s="186">
        <f t="shared" si="88"/>
        <v>1243</v>
      </c>
      <c r="AW78" s="186">
        <f t="shared" si="88"/>
        <v>933</v>
      </c>
      <c r="AX78" s="186">
        <f t="shared" si="88"/>
        <v>778</v>
      </c>
      <c r="AY78" s="259"/>
      <c r="BQ78" s="259" t="e">
        <f t="shared" si="77"/>
        <v>#N/A</v>
      </c>
      <c r="BR78" s="186">
        <f t="shared" ref="BR78:CC78" si="89">BR79+MIN(BR76-10,173.5)</f>
        <v>806.24</v>
      </c>
      <c r="BS78" s="186">
        <f t="shared" si="89"/>
        <v>873.54399999999998</v>
      </c>
      <c r="BT78" s="186">
        <f t="shared" si="89"/>
        <v>783.78000000000009</v>
      </c>
      <c r="BU78" s="186">
        <f t="shared" si="89"/>
        <v>654.16800000000001</v>
      </c>
      <c r="BV78" s="186">
        <f t="shared" si="89"/>
        <v>813.31600000000003</v>
      </c>
      <c r="BW78" s="186">
        <f t="shared" si="89"/>
        <v>1003.4</v>
      </c>
      <c r="BX78" s="186">
        <f t="shared" si="89"/>
        <v>997.69899999999996</v>
      </c>
      <c r="BY78" s="186">
        <f t="shared" si="89"/>
        <v>816.19899999999996</v>
      </c>
      <c r="BZ78" s="186">
        <f t="shared" si="89"/>
        <v>969.45</v>
      </c>
      <c r="CA78" s="186">
        <f t="shared" si="89"/>
        <v>1242.6850000000002</v>
      </c>
      <c r="CB78" s="186">
        <f t="shared" si="89"/>
        <v>933.66000000000008</v>
      </c>
      <c r="CC78" s="186">
        <f t="shared" si="89"/>
        <v>776.29600000000005</v>
      </c>
      <c r="CD78" s="259"/>
    </row>
    <row r="79" spans="1:82" x14ac:dyDescent="0.25">
      <c r="A79" s="113">
        <v>76</v>
      </c>
      <c r="B79" s="176" t="s">
        <v>575</v>
      </c>
      <c r="C79" s="259">
        <f>IFERROR(INDEX($BD$7:$BO$40,MATCH(Ajustes!$E$4:$E$323,$BC$7:$BC$40,0),$C$2:$N$2),1)</f>
        <v>1</v>
      </c>
      <c r="D79" s="259">
        <f>IFERROR(INDEX($BD$7:$BO$40,MATCH(Ajustes!$E$4:$E$323,$BC$7:$BC$40,0),$C$2:$N$2),1)</f>
        <v>1</v>
      </c>
      <c r="E79" s="259">
        <f>IFERROR(INDEX($BD$7:$BO$40,MATCH(Ajustes!$E$4:$E$323,$BC$7:$BC$40,0),$C$2:$N$2),1)</f>
        <v>1</v>
      </c>
      <c r="F79" s="259">
        <f>IFERROR(INDEX($BD$7:$BO$40,MATCH(Ajustes!$E$4:$E$323,$BC$7:$BC$40,0),$C$2:$N$2),1)</f>
        <v>1</v>
      </c>
      <c r="G79" s="259">
        <f>IFERROR(INDEX($BD$7:$BO$40,MATCH(Ajustes!$E$4:$E$323,$BC$7:$BC$40,0),$C$2:$N$2),1)</f>
        <v>1</v>
      </c>
      <c r="H79" s="259">
        <f>IFERROR(INDEX($BD$7:$BO$40,MATCH(Ajustes!$E$4:$E$323,$BC$7:$BC$40,0),$C$2:$N$2),1)</f>
        <v>1</v>
      </c>
      <c r="I79" s="259">
        <f>IFERROR(INDEX($BD$7:$BO$40,MATCH(Ajustes!$E$4:$E$323,$BC$7:$BC$40,0),$C$2:$N$2),1)</f>
        <v>1</v>
      </c>
      <c r="J79" s="259">
        <f>IFERROR(INDEX($BD$7:$BO$40,MATCH(Ajustes!$E$4:$E$323,$BC$7:$BC$40,0),$C$2:$N$2),1)</f>
        <v>1</v>
      </c>
      <c r="K79" s="259">
        <f>IFERROR(INDEX($BD$7:$BO$40,MATCH(Ajustes!$E$4:$E$323,$BC$7:$BC$40,0),$C$2:$N$2),1)</f>
        <v>1</v>
      </c>
      <c r="L79" s="259">
        <f>IFERROR(INDEX($BD$7:$BO$40,MATCH(Ajustes!$E$4:$E$323,$BC$7:$BC$40,0),$C$2:$N$2),1)</f>
        <v>1</v>
      </c>
      <c r="M79" s="259">
        <f>IFERROR(INDEX($BD$7:$BO$40,MATCH(Ajustes!$E$4:$E$323,$BC$7:$BC$40,0),$C$2:$N$2),1)</f>
        <v>1</v>
      </c>
      <c r="N79" s="259">
        <f>IFERROR(INDEX($BD$7:$BO$40,MATCH(Ajustes!$E$4:$E$323,$BC$7:$BC$40,0),$C$2:$N$2),1)</f>
        <v>1</v>
      </c>
      <c r="O79">
        <f>C79*Ajustes!AM79</f>
        <v>703</v>
      </c>
      <c r="P79">
        <f>D79*Ajustes!AN79</f>
        <v>768</v>
      </c>
      <c r="Q79">
        <f>E79*Ajustes!AO79</f>
        <v>696</v>
      </c>
      <c r="R79">
        <f>F79*Ajustes!AP79</f>
        <v>565</v>
      </c>
      <c r="S79">
        <f>G79*Ajustes!AQ79</f>
        <v>690</v>
      </c>
      <c r="T79">
        <f>H79*Ajustes!AR79</f>
        <v>852</v>
      </c>
      <c r="U79">
        <f>I79*Ajustes!AS79</f>
        <v>859</v>
      </c>
      <c r="V79">
        <f>J79*Ajustes!AT79</f>
        <v>714</v>
      </c>
      <c r="W79">
        <f>K79*Ajustes!AU79</f>
        <v>842</v>
      </c>
      <c r="X79">
        <f>L79*Ajustes!AV79</f>
        <v>1081</v>
      </c>
      <c r="Y79">
        <f>M79*Ajustes!AW79</f>
        <v>808</v>
      </c>
      <c r="Z79">
        <f>N79*Ajustes!AX79</f>
        <v>673</v>
      </c>
      <c r="AA79" s="259">
        <f>IF(AND(NOT(_incrementaisPassadas),
      OR(
       AND(_semanaAtual&gt;Prevs!D$6,_tipo="Semanal"),
       AND(_mes&gt;AA$2,_tipo="Mensal")
      )), 0,IF(Ajustes!$G79&gt;0,INDEX($AA$4:$AL$323,Ajustes!$G79,O$2),0)+IF(Ajustes!$H79&gt;0,INDEX($AA$4:$AL$323,Ajustes!$H79,O$2),0)+IF(Ajustes!$I79&gt;0,INDEX($AA$4:$AL$323,Ajustes!$I79,O$2),0)+IF(Ajustes!$J79&gt;0,INDEX($AA$4:$AL$323,Ajustes!$J79,O$2),0)+IF(Ajustes!$K79&gt;0,INDEX($AA$4:$AL$323,Ajustes!$K79,O$2),0)+IF(Ajustes!$L79&gt;0,INDEX($AA$4:$AL$323,Ajustes!$L79,O$2),0))+O79</f>
        <v>703</v>
      </c>
      <c r="AB79" s="259">
        <f>IF(AND(NOT(_incrementaisPassadas),
      OR(
       AND(_semanaAtual&gt;Prevs!E$6,_tipo="Semanal"),
       AND(_mes&gt;AB$2,_tipo="Mensal")
      )), 0,IF(Ajustes!$G79&gt;0,INDEX($AA$4:$AL$323,Ajustes!$G79,P$2),0)+IF(Ajustes!$H79&gt;0,INDEX($AA$4:$AL$323,Ajustes!$H79,P$2),0)+IF(Ajustes!$I79&gt;0,INDEX($AA$4:$AL$323,Ajustes!$I79,P$2),0)+IF(Ajustes!$J79&gt;0,INDEX($AA$4:$AL$323,Ajustes!$J79,P$2),0)+IF(Ajustes!$K79&gt;0,INDEX($AA$4:$AL$323,Ajustes!$K79,P$2),0)+IF(Ajustes!$L79&gt;0,INDEX($AA$4:$AL$323,Ajustes!$L79,P$2),0))+P79</f>
        <v>768</v>
      </c>
      <c r="AC79" s="259">
        <f>IF(AND(NOT(_incrementaisPassadas),
      OR(
       AND(_semanaAtual&gt;Prevs!F$6,_tipo="Semanal"),
       AND(_mes&gt;AC$2,_tipo="Mensal")
      )), 0,IF(Ajustes!$G79&gt;0,INDEX($AA$4:$AL$323,Ajustes!$G79,Q$2),0)+IF(Ajustes!$H79&gt;0,INDEX($AA$4:$AL$323,Ajustes!$H79,Q$2),0)+IF(Ajustes!$I79&gt;0,INDEX($AA$4:$AL$323,Ajustes!$I79,Q$2),0)+IF(Ajustes!$J79&gt;0,INDEX($AA$4:$AL$323,Ajustes!$J79,Q$2),0)+IF(Ajustes!$K79&gt;0,INDEX($AA$4:$AL$323,Ajustes!$K79,Q$2),0)+IF(Ajustes!$L79&gt;0,INDEX($AA$4:$AL$323,Ajustes!$L79,Q$2),0))+Q79</f>
        <v>696</v>
      </c>
      <c r="AD79" s="259">
        <f>IF(AND(NOT(_incrementaisPassadas),
      OR(
       AND(_semanaAtual&gt;Prevs!G$6,_tipo="Semanal"),
       AND(_mes&gt;AD$2,_tipo="Mensal")
      )), 0,IF(Ajustes!$G79&gt;0,INDEX($AA$4:$AL$323,Ajustes!$G79,R$2),0)+IF(Ajustes!$H79&gt;0,INDEX($AA$4:$AL$323,Ajustes!$H79,R$2),0)+IF(Ajustes!$I79&gt;0,INDEX($AA$4:$AL$323,Ajustes!$I79,R$2),0)+IF(Ajustes!$J79&gt;0,INDEX($AA$4:$AL$323,Ajustes!$J79,R$2),0)+IF(Ajustes!$K79&gt;0,INDEX($AA$4:$AL$323,Ajustes!$K79,R$2),0)+IF(Ajustes!$L79&gt;0,INDEX($AA$4:$AL$323,Ajustes!$L79,R$2),0))+R79</f>
        <v>565</v>
      </c>
      <c r="AE79" s="259">
        <f>IF(AND(NOT(_incrementaisPassadas),
      OR(
       AND(_semanaAtual&gt;Prevs!H$6,_tipo="Semanal"),
       AND(_mes&gt;AE$2,_tipo="Mensal")
      )), 0,IF(Ajustes!$G79&gt;0,INDEX($AA$4:$AL$323,Ajustes!$G79,S$2),0)+IF(Ajustes!$H79&gt;0,INDEX($AA$4:$AL$323,Ajustes!$H79,S$2),0)+IF(Ajustes!$I79&gt;0,INDEX($AA$4:$AL$323,Ajustes!$I79,S$2),0)+IF(Ajustes!$J79&gt;0,INDEX($AA$4:$AL$323,Ajustes!$J79,S$2),0)+IF(Ajustes!$K79&gt;0,INDEX($AA$4:$AL$323,Ajustes!$K79,S$2),0)+IF(Ajustes!$L79&gt;0,INDEX($AA$4:$AL$323,Ajustes!$L79,S$2),0))+S79</f>
        <v>690</v>
      </c>
      <c r="AF79" s="259">
        <f>IF(AND(NOT(_incrementaisPassadas),
      OR(
       AND(_semanaAtual&gt;Prevs!I$6,_tipo="Semanal"),
       AND(_mes&gt;AF$2,_tipo="Mensal")
      )), 0,IF(Ajustes!$G79&gt;0,INDEX($AA$4:$AL$323,Ajustes!$G79,T$2),0)+IF(Ajustes!$H79&gt;0,INDEX($AA$4:$AL$323,Ajustes!$H79,T$2),0)+IF(Ajustes!$I79&gt;0,INDEX($AA$4:$AL$323,Ajustes!$I79,T$2),0)+IF(Ajustes!$J79&gt;0,INDEX($AA$4:$AL$323,Ajustes!$J79,T$2),0)+IF(Ajustes!$K79&gt;0,INDEX($AA$4:$AL$323,Ajustes!$K79,T$2),0)+IF(Ajustes!$L79&gt;0,INDEX($AA$4:$AL$323,Ajustes!$L79,T$2),0))+T79</f>
        <v>852</v>
      </c>
      <c r="AG79" s="259">
        <f>IF(AND(NOT(_incrementaisPassadas),
      OR(
       AND(_semanaAtual&gt;Prevs!J$6,_tipo="Semanal"),
       AND(_mes&gt;AG$2,_tipo="Mensal")
      )), 0,IF(Ajustes!$G79&gt;0,INDEX($AA$4:$AL$323,Ajustes!$G79,U$2),0)+IF(Ajustes!$H79&gt;0,INDEX($AA$4:$AL$323,Ajustes!$H79,U$2),0)+IF(Ajustes!$I79&gt;0,INDEX($AA$4:$AL$323,Ajustes!$I79,U$2),0)+IF(Ajustes!$J79&gt;0,INDEX($AA$4:$AL$323,Ajustes!$J79,U$2),0)+IF(Ajustes!$K79&gt;0,INDEX($AA$4:$AL$323,Ajustes!$K79,U$2),0)+IF(Ajustes!$L79&gt;0,INDEX($AA$4:$AL$323,Ajustes!$L79,U$2),0))+U79</f>
        <v>859</v>
      </c>
      <c r="AH79" s="259">
        <f>IF(AND(NOT(_incrementaisPassadas),
      OR(
       AND(_semanaAtual&gt;Prevs!K$6,_tipo="Semanal"),
       AND(_mes&gt;AH$2,_tipo="Mensal")
      )), 0,IF(Ajustes!$G79&gt;0,INDEX($AA$4:$AL$323,Ajustes!$G79,V$2),0)+IF(Ajustes!$H79&gt;0,INDEX($AA$4:$AL$323,Ajustes!$H79,V$2),0)+IF(Ajustes!$I79&gt;0,INDEX($AA$4:$AL$323,Ajustes!$I79,V$2),0)+IF(Ajustes!$J79&gt;0,INDEX($AA$4:$AL$323,Ajustes!$J79,V$2),0)+IF(Ajustes!$K79&gt;0,INDEX($AA$4:$AL$323,Ajustes!$K79,V$2),0)+IF(Ajustes!$L79&gt;0,INDEX($AA$4:$AL$323,Ajustes!$L79,V$2),0))+V79</f>
        <v>714</v>
      </c>
      <c r="AI79" s="259">
        <f>IF(AND(NOT(_incrementaisPassadas),
      OR(
       AND(_semanaAtual&gt;Prevs!L$6,_tipo="Semanal"),
       AND(_mes&gt;AI$2,_tipo="Mensal")
      )), 0,IF(Ajustes!$G79&gt;0,INDEX($AA$4:$AL$323,Ajustes!$G79,W$2),0)+IF(Ajustes!$H79&gt;0,INDEX($AA$4:$AL$323,Ajustes!$H79,W$2),0)+IF(Ajustes!$I79&gt;0,INDEX($AA$4:$AL$323,Ajustes!$I79,W$2),0)+IF(Ajustes!$J79&gt;0,INDEX($AA$4:$AL$323,Ajustes!$J79,W$2),0)+IF(Ajustes!$K79&gt;0,INDEX($AA$4:$AL$323,Ajustes!$K79,W$2),0)+IF(Ajustes!$L79&gt;0,INDEX($AA$4:$AL$323,Ajustes!$L79,W$2),0))+W79</f>
        <v>842</v>
      </c>
      <c r="AJ79" s="259">
        <f>IF(AND(NOT(_incrementaisPassadas),
      OR(
       AND(_semanaAtual&gt;Prevs!M$6,_tipo="Semanal"),
       AND(_mes&gt;AJ$2,_tipo="Mensal")
      )), 0,IF(Ajustes!$G79&gt;0,INDEX($AA$4:$AL$323,Ajustes!$G79,X$2),0)+IF(Ajustes!$H79&gt;0,INDEX($AA$4:$AL$323,Ajustes!$H79,X$2),0)+IF(Ajustes!$I79&gt;0,INDEX($AA$4:$AL$323,Ajustes!$I79,X$2),0)+IF(Ajustes!$J79&gt;0,INDEX($AA$4:$AL$323,Ajustes!$J79,X$2),0)+IF(Ajustes!$K79&gt;0,INDEX($AA$4:$AL$323,Ajustes!$K79,X$2),0)+IF(Ajustes!$L79&gt;0,INDEX($AA$4:$AL$323,Ajustes!$L79,X$2),0))+X79</f>
        <v>1081</v>
      </c>
      <c r="AK79" s="259">
        <f>IF(AND(NOT(_incrementaisPassadas),
      OR(
       AND(_semanaAtual&gt;Prevs!N$6,_tipo="Semanal"),
       AND(_mes&gt;AK$2,_tipo="Mensal")
      )), 0,IF(Ajustes!$G79&gt;0,INDEX($AA$4:$AL$323,Ajustes!$G79,Y$2),0)+IF(Ajustes!$H79&gt;0,INDEX($AA$4:$AL$323,Ajustes!$H79,Y$2),0)+IF(Ajustes!$I79&gt;0,INDEX($AA$4:$AL$323,Ajustes!$I79,Y$2),0)+IF(Ajustes!$J79&gt;0,INDEX($AA$4:$AL$323,Ajustes!$J79,Y$2),0)+IF(Ajustes!$K79&gt;0,INDEX($AA$4:$AL$323,Ajustes!$K79,Y$2),0)+IF(Ajustes!$L79&gt;0,INDEX($AA$4:$AL$323,Ajustes!$L79,Y$2),0))+Y79</f>
        <v>808</v>
      </c>
      <c r="AL79" s="259">
        <f>IF(AND(NOT(_incrementaisPassadas),
      OR(
       AND(_semanaAtual&gt;Prevs!O$6,_tipo="Semanal"),
       AND(_mes&gt;AL$2,_tipo="Mensal")
      )), 0,IF(Ajustes!$G79&gt;0,INDEX($AA$4:$AL$323,Ajustes!$G79,Z$2),0)+IF(Ajustes!$H79&gt;0,INDEX($AA$4:$AL$323,Ajustes!$H79,Z$2),0)+IF(Ajustes!$I79&gt;0,INDEX($AA$4:$AL$323,Ajustes!$I79,Z$2),0)+IF(Ajustes!$J79&gt;0,INDEX($AA$4:$AL$323,Ajustes!$J79,Z$2),0)+IF(Ajustes!$K79&gt;0,INDEX($AA$4:$AL$323,Ajustes!$K79,Z$2),0)+IF(Ajustes!$L79&gt;0,INDEX($AA$4:$AL$323,Ajustes!$L79,Z$2),0))+Z79</f>
        <v>673</v>
      </c>
      <c r="AM79" s="113">
        <f t="shared" ref="AM79:AM121" si="90">AA79</f>
        <v>703</v>
      </c>
      <c r="AN79" s="113">
        <f t="shared" ref="AN79:AX102" si="91">AB79</f>
        <v>768</v>
      </c>
      <c r="AO79" s="113">
        <f t="shared" si="91"/>
        <v>696</v>
      </c>
      <c r="AP79" s="113">
        <f t="shared" si="91"/>
        <v>565</v>
      </c>
      <c r="AQ79" s="113">
        <f t="shared" si="91"/>
        <v>690</v>
      </c>
      <c r="AR79" s="113">
        <f t="shared" si="91"/>
        <v>852</v>
      </c>
      <c r="AS79" s="113">
        <f t="shared" si="91"/>
        <v>859</v>
      </c>
      <c r="AT79" s="113">
        <f t="shared" si="91"/>
        <v>714</v>
      </c>
      <c r="AU79" s="113">
        <f t="shared" si="91"/>
        <v>842</v>
      </c>
      <c r="AV79" s="113">
        <f t="shared" si="91"/>
        <v>1081</v>
      </c>
      <c r="AW79" s="113">
        <f t="shared" si="91"/>
        <v>808</v>
      </c>
      <c r="AX79" s="113">
        <f t="shared" si="91"/>
        <v>673</v>
      </c>
      <c r="AY79" s="259"/>
      <c r="BQ79" s="259">
        <f t="shared" si="77"/>
        <v>42</v>
      </c>
      <c r="BR79" s="398">
        <f t="shared" ref="BR79:BR106" si="92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701.24</v>
      </c>
      <c r="BS79" s="398">
        <f t="shared" ref="BS79:BS106" si="93" xml:space="preserve">    IF(ISNA($BQ$4:$BQ$323),AN$4:AN$323,
IF(_tipo="Mensal",INDEX(_regrA0,$BQ$4:$BQ$323,$BR$1:$CC$1)+INDEX(_regrA1,$BQ$4:$BQ$323,$BR$1:$CC$1)*INDEX(AN$4:AN$323,INDEX(_regrPostoBase,$BQ$4:$BQ$323)),
INDEX(_regrA0sem,$BQ$4:$BQ$323,$BR$1:$CC$1)+INDEX(_regrA1sem,$BQ$4:$BQ$323,$BR$1:$CC$1)*INDEX(AN$4:AN$323,INDEX(_regrPostoBase,$BQ$4:$BQ$323))
))</f>
        <v>766.54399999999998</v>
      </c>
      <c r="BT79" s="398">
        <f t="shared" ref="BT79:BT106" si="94" xml:space="preserve">    IF(ISNA($BQ$4:$BQ$323),AO$4:AO$323,
IF(_tipo="Mensal",INDEX(_regrA0,$BQ$4:$BQ$323,$BR$1:$CC$1)+INDEX(_regrA1,$BQ$4:$BQ$323,$BR$1:$CC$1)*INDEX(AO$4:AO$323,INDEX(_regrPostoBase,$BQ$4:$BQ$323)),
INDEX(_regrA0sem,$BQ$4:$BQ$323,$BR$1:$CC$1)+INDEX(_regrA1sem,$BQ$4:$BQ$323,$BR$1:$CC$1)*INDEX(AO$4:AO$323,INDEX(_regrPostoBase,$BQ$4:$BQ$323))
))</f>
        <v>691.78000000000009</v>
      </c>
      <c r="BU79" s="398">
        <f t="shared" ref="BU79:BU106" si="95" xml:space="preserve">    IF(ISNA($BQ$4:$BQ$323),AP$4:AP$323,
IF(_tipo="Mensal",INDEX(_regrA0,$BQ$4:$BQ$323,$BR$1:$CC$1)+INDEX(_regrA1,$BQ$4:$BQ$323,$BR$1:$CC$1)*INDEX(AP$4:AP$323,INDEX(_regrPostoBase,$BQ$4:$BQ$323)),
INDEX(_regrA0sem,$BQ$4:$BQ$323,$BR$1:$CC$1)+INDEX(_regrA1sem,$BQ$4:$BQ$323,$BR$1:$CC$1)*INDEX(AP$4:AP$323,INDEX(_regrPostoBase,$BQ$4:$BQ$323))
))</f>
        <v>564.16800000000001</v>
      </c>
      <c r="BV79" s="398">
        <f t="shared" ref="BV79:BV106" si="96" xml:space="preserve">    IF(ISNA($BQ$4:$BQ$323),AQ$4:AQ$323,
IF(_tipo="Mensal",INDEX(_regrA0,$BQ$4:$BQ$323,$BR$1:$CC$1)+INDEX(_regrA1,$BQ$4:$BQ$323,$BR$1:$CC$1)*INDEX(AQ$4:AQ$323,INDEX(_regrPostoBase,$BQ$4:$BQ$323)),
INDEX(_regrA0sem,$BQ$4:$BQ$323,$BR$1:$CC$1)+INDEX(_regrA1sem,$BQ$4:$BQ$323,$BR$1:$CC$1)*INDEX(AQ$4:AQ$323,INDEX(_regrPostoBase,$BQ$4:$BQ$323))
))</f>
        <v>688.31600000000003</v>
      </c>
      <c r="BW79" s="398">
        <f t="shared" ref="BW79:BW106" si="97" xml:space="preserve">    IF(ISNA($BQ$4:$BQ$323),AR$4:AR$323,
IF(_tipo="Mensal",INDEX(_regrA0,$BQ$4:$BQ$323,$BR$1:$CC$1)+INDEX(_regrA1,$BQ$4:$BQ$323,$BR$1:$CC$1)*INDEX(AR$4:AR$323,INDEX(_regrPostoBase,$BQ$4:$BQ$323)),
INDEX(_regrA0sem,$BQ$4:$BQ$323,$BR$1:$CC$1)+INDEX(_regrA1sem,$BQ$4:$BQ$323,$BR$1:$CC$1)*INDEX(AR$4:AR$323,INDEX(_regrPostoBase,$BQ$4:$BQ$323))
))</f>
        <v>849.4</v>
      </c>
      <c r="BX79" s="398">
        <f t="shared" ref="BX79:BX106" si="98" xml:space="preserve">    IF(ISNA($BQ$4:$BQ$323),AS$4:AS$323,
IF(_tipo="Mensal",INDEX(_regrA0,$BQ$4:$BQ$323,$BR$1:$CC$1)+INDEX(_regrA1,$BQ$4:$BQ$323,$BR$1:$CC$1)*INDEX(AS$4:AS$323,INDEX(_regrPostoBase,$BQ$4:$BQ$323)),
INDEX(_regrA0sem,$BQ$4:$BQ$323,$BR$1:$CC$1)+INDEX(_regrA1sem,$BQ$4:$BQ$323,$BR$1:$CC$1)*INDEX(AS$4:AS$323,INDEX(_regrPostoBase,$BQ$4:$BQ$323))
))</f>
        <v>856.69899999999996</v>
      </c>
      <c r="BY79" s="398">
        <f t="shared" ref="BY79:BY106" si="99" xml:space="preserve">    IF(ISNA($BQ$4:$BQ$323),AT$4:AT$323,
IF(_tipo="Mensal",INDEX(_regrA0,$BQ$4:$BQ$323,$BR$1:$CC$1)+INDEX(_regrA1,$BQ$4:$BQ$323,$BR$1:$CC$1)*INDEX(AT$4:AT$323,INDEX(_regrPostoBase,$BQ$4:$BQ$323)),
INDEX(_regrA0sem,$BQ$4:$BQ$323,$BR$1:$CC$1)+INDEX(_regrA1sem,$BQ$4:$BQ$323,$BR$1:$CC$1)*INDEX(AT$4:AT$323,INDEX(_regrPostoBase,$BQ$4:$BQ$323))
))</f>
        <v>713.19899999999996</v>
      </c>
      <c r="BZ79" s="398">
        <f t="shared" ref="BZ79:BZ106" si="100" xml:space="preserve">    IF(ISNA($BQ$4:$BQ$323),AU$4:AU$323,
IF(_tipo="Mensal",INDEX(_regrA0,$BQ$4:$BQ$323,$BR$1:$CC$1)+INDEX(_regrA1,$BQ$4:$BQ$323,$BR$1:$CC$1)*INDEX(AU$4:AU$323,INDEX(_regrPostoBase,$BQ$4:$BQ$323)),
INDEX(_regrA0sem,$BQ$4:$BQ$323,$BR$1:$CC$1)+INDEX(_regrA1sem,$BQ$4:$BQ$323,$BR$1:$CC$1)*INDEX(AU$4:AU$323,INDEX(_regrPostoBase,$BQ$4:$BQ$323))
))</f>
        <v>840.45</v>
      </c>
      <c r="CA79" s="398">
        <f t="shared" ref="CA79:CA106" si="101" xml:space="preserve">    IF(ISNA($BQ$4:$BQ$323),AV$4:AV$323,
IF(_tipo="Mensal",INDEX(_regrA0,$BQ$4:$BQ$323,$BR$1:$CC$1)+INDEX(_regrA1,$BQ$4:$BQ$323,$BR$1:$CC$1)*INDEX(AV$4:AV$323,INDEX(_regrPostoBase,$BQ$4:$BQ$323)),
INDEX(_regrA0sem,$BQ$4:$BQ$323,$BR$1:$CC$1)+INDEX(_regrA1sem,$BQ$4:$BQ$323,$BR$1:$CC$1)*INDEX(AV$4:AV$323,INDEX(_regrPostoBase,$BQ$4:$BQ$323))
))</f>
        <v>1080.6850000000002</v>
      </c>
      <c r="CB79" s="398">
        <f t="shared" ref="CB79:CB106" si="102" xml:space="preserve">    IF(ISNA($BQ$4:$BQ$323),AW$4:AW$323,
IF(_tipo="Mensal",INDEX(_regrA0,$BQ$4:$BQ$323,$BR$1:$CC$1)+INDEX(_regrA1,$BQ$4:$BQ$323,$BR$1:$CC$1)*INDEX(AW$4:AW$323,INDEX(_regrPostoBase,$BQ$4:$BQ$323)),
INDEX(_regrA0sem,$BQ$4:$BQ$323,$BR$1:$CC$1)+INDEX(_regrA1sem,$BQ$4:$BQ$323,$BR$1:$CC$1)*INDEX(AW$4:AW$323,INDEX(_regrPostoBase,$BQ$4:$BQ$323))
))</f>
        <v>808.66000000000008</v>
      </c>
      <c r="CC79" s="398">
        <f t="shared" ref="CC79:CC106" si="103" xml:space="preserve">    IF(ISNA($BQ$4:$BQ$323),AX$4:AX$323,
IF(_tipo="Mensal",INDEX(_regrA0,$BQ$4:$BQ$323,$BR$1:$CC$1)+INDEX(_regrA1,$BQ$4:$BQ$323,$BR$1:$CC$1)*INDEX(AX$4:AX$323,INDEX(_regrPostoBase,$BQ$4:$BQ$323)),
INDEX(_regrA0sem,$BQ$4:$BQ$323,$BR$1:$CC$1)+INDEX(_regrA1sem,$BQ$4:$BQ$323,$BR$1:$CC$1)*INDEX(AX$4:AX$323,INDEX(_regrPostoBase,$BQ$4:$BQ$323))
))</f>
        <v>671.29600000000005</v>
      </c>
      <c r="CD79" s="259"/>
    </row>
    <row r="80" spans="1:82" x14ac:dyDescent="0.25">
      <c r="A80" s="113">
        <v>77</v>
      </c>
      <c r="B80" s="176" t="s">
        <v>241</v>
      </c>
      <c r="C80" s="259">
        <f>IFERROR(INDEX($BD$7:$BO$40,MATCH(Ajustes!$E$4:$E$323,$BC$7:$BC$40,0),$C$2:$N$2),1)</f>
        <v>1</v>
      </c>
      <c r="D80" s="259">
        <f>IFERROR(INDEX($BD$7:$BO$40,MATCH(Ajustes!$E$4:$E$323,$BC$7:$BC$40,0),$C$2:$N$2),1)</f>
        <v>1</v>
      </c>
      <c r="E80" s="259">
        <f>IFERROR(INDEX($BD$7:$BO$40,MATCH(Ajustes!$E$4:$E$323,$BC$7:$BC$40,0),$C$2:$N$2),1)</f>
        <v>1</v>
      </c>
      <c r="F80" s="259">
        <f>IFERROR(INDEX($BD$7:$BO$40,MATCH(Ajustes!$E$4:$E$323,$BC$7:$BC$40,0),$C$2:$N$2),1)</f>
        <v>1</v>
      </c>
      <c r="G80" s="259">
        <f>IFERROR(INDEX($BD$7:$BO$40,MATCH(Ajustes!$E$4:$E$323,$BC$7:$BC$40,0),$C$2:$N$2),1)</f>
        <v>1</v>
      </c>
      <c r="H80" s="259">
        <f>IFERROR(INDEX($BD$7:$BO$40,MATCH(Ajustes!$E$4:$E$323,$BC$7:$BC$40,0),$C$2:$N$2),1)</f>
        <v>1</v>
      </c>
      <c r="I80" s="259">
        <f>IFERROR(INDEX($BD$7:$BO$40,MATCH(Ajustes!$E$4:$E$323,$BC$7:$BC$40,0),$C$2:$N$2),1)</f>
        <v>1</v>
      </c>
      <c r="J80" s="259">
        <f>IFERROR(INDEX($BD$7:$BO$40,MATCH(Ajustes!$E$4:$E$323,$BC$7:$BC$40,0),$C$2:$N$2),1)</f>
        <v>1</v>
      </c>
      <c r="K80" s="259">
        <f>IFERROR(INDEX($BD$7:$BO$40,MATCH(Ajustes!$E$4:$E$323,$BC$7:$BC$40,0),$C$2:$N$2),1)</f>
        <v>1</v>
      </c>
      <c r="L80" s="259">
        <f>IFERROR(INDEX($BD$7:$BO$40,MATCH(Ajustes!$E$4:$E$323,$BC$7:$BC$40,0),$C$2:$N$2),1)</f>
        <v>1</v>
      </c>
      <c r="M80" s="259">
        <f>IFERROR(INDEX($BD$7:$BO$40,MATCH(Ajustes!$E$4:$E$323,$BC$7:$BC$40,0),$C$2:$N$2),1)</f>
        <v>1</v>
      </c>
      <c r="N80" s="259">
        <f>IFERROR(INDEX($BD$7:$BO$40,MATCH(Ajustes!$E$4:$E$323,$BC$7:$BC$40,0),$C$2:$N$2),1)</f>
        <v>1</v>
      </c>
      <c r="O80">
        <f>C80*Ajustes!AM80</f>
        <v>914</v>
      </c>
      <c r="P80">
        <f>D80*Ajustes!AN80</f>
        <v>987</v>
      </c>
      <c r="Q80">
        <f>E80*Ajustes!AO80</f>
        <v>877</v>
      </c>
      <c r="R80">
        <f>F80*Ajustes!AP80</f>
        <v>760</v>
      </c>
      <c r="S80">
        <f>G80*Ajustes!AQ80</f>
        <v>950</v>
      </c>
      <c r="T80">
        <f>H80*Ajustes!AR80</f>
        <v>1181</v>
      </c>
      <c r="U80">
        <f>I80*Ajustes!AS80</f>
        <v>1158</v>
      </c>
      <c r="V80">
        <f>J80*Ajustes!AT80</f>
        <v>938</v>
      </c>
      <c r="W80">
        <f>K80*Ajustes!AU80</f>
        <v>1109</v>
      </c>
      <c r="X80">
        <f>L80*Ajustes!AV80</f>
        <v>1439</v>
      </c>
      <c r="Y80">
        <f>M80*Ajustes!AW80</f>
        <v>1077</v>
      </c>
      <c r="Z80">
        <f>N80*Ajustes!AX80</f>
        <v>887</v>
      </c>
      <c r="AA80" s="259">
        <f>IF(AND(NOT(_incrementaisPassadas),
      OR(
       AND(_semanaAtual&gt;Prevs!D$6,_tipo="Semanal"),
       AND(_mes&gt;AA$2,_tipo="Mensal")
      )), 0,IF(Ajustes!$G80&gt;0,INDEX($AA$4:$AL$323,Ajustes!$G80,O$2),0)+IF(Ajustes!$H80&gt;0,INDEX($AA$4:$AL$323,Ajustes!$H80,O$2),0)+IF(Ajustes!$I80&gt;0,INDEX($AA$4:$AL$323,Ajustes!$I80,O$2),0)+IF(Ajustes!$J80&gt;0,INDEX($AA$4:$AL$323,Ajustes!$J80,O$2),0)+IF(Ajustes!$K80&gt;0,INDEX($AA$4:$AL$323,Ajustes!$K80,O$2),0)+IF(Ajustes!$L80&gt;0,INDEX($AA$4:$AL$323,Ajustes!$L80,O$2),0))+O80</f>
        <v>914</v>
      </c>
      <c r="AB80" s="259">
        <f>IF(AND(NOT(_incrementaisPassadas),
      OR(
       AND(_semanaAtual&gt;Prevs!E$6,_tipo="Semanal"),
       AND(_mes&gt;AB$2,_tipo="Mensal")
      )), 0,IF(Ajustes!$G80&gt;0,INDEX($AA$4:$AL$323,Ajustes!$G80,P$2),0)+IF(Ajustes!$H80&gt;0,INDEX($AA$4:$AL$323,Ajustes!$H80,P$2),0)+IF(Ajustes!$I80&gt;0,INDEX($AA$4:$AL$323,Ajustes!$I80,P$2),0)+IF(Ajustes!$J80&gt;0,INDEX($AA$4:$AL$323,Ajustes!$J80,P$2),0)+IF(Ajustes!$K80&gt;0,INDEX($AA$4:$AL$323,Ajustes!$K80,P$2),0)+IF(Ajustes!$L80&gt;0,INDEX($AA$4:$AL$323,Ajustes!$L80,P$2),0))+P80</f>
        <v>987</v>
      </c>
      <c r="AC80" s="259">
        <f>IF(AND(NOT(_incrementaisPassadas),
      OR(
       AND(_semanaAtual&gt;Prevs!F$6,_tipo="Semanal"),
       AND(_mes&gt;AC$2,_tipo="Mensal")
      )), 0,IF(Ajustes!$G80&gt;0,INDEX($AA$4:$AL$323,Ajustes!$G80,Q$2),0)+IF(Ajustes!$H80&gt;0,INDEX($AA$4:$AL$323,Ajustes!$H80,Q$2),0)+IF(Ajustes!$I80&gt;0,INDEX($AA$4:$AL$323,Ajustes!$I80,Q$2),0)+IF(Ajustes!$J80&gt;0,INDEX($AA$4:$AL$323,Ajustes!$J80,Q$2),0)+IF(Ajustes!$K80&gt;0,INDEX($AA$4:$AL$323,Ajustes!$K80,Q$2),0)+IF(Ajustes!$L80&gt;0,INDEX($AA$4:$AL$323,Ajustes!$L80,Q$2),0))+Q80</f>
        <v>877</v>
      </c>
      <c r="AD80" s="259">
        <f>IF(AND(NOT(_incrementaisPassadas),
      OR(
       AND(_semanaAtual&gt;Prevs!G$6,_tipo="Semanal"),
       AND(_mes&gt;AD$2,_tipo="Mensal")
      )), 0,IF(Ajustes!$G80&gt;0,INDEX($AA$4:$AL$323,Ajustes!$G80,R$2),0)+IF(Ajustes!$H80&gt;0,INDEX($AA$4:$AL$323,Ajustes!$H80,R$2),0)+IF(Ajustes!$I80&gt;0,INDEX($AA$4:$AL$323,Ajustes!$I80,R$2),0)+IF(Ajustes!$J80&gt;0,INDEX($AA$4:$AL$323,Ajustes!$J80,R$2),0)+IF(Ajustes!$K80&gt;0,INDEX($AA$4:$AL$323,Ajustes!$K80,R$2),0)+IF(Ajustes!$L80&gt;0,INDEX($AA$4:$AL$323,Ajustes!$L80,R$2),0))+R80</f>
        <v>760</v>
      </c>
      <c r="AE80" s="259">
        <f>IF(AND(NOT(_incrementaisPassadas),
      OR(
       AND(_semanaAtual&gt;Prevs!H$6,_tipo="Semanal"),
       AND(_mes&gt;AE$2,_tipo="Mensal")
      )), 0,IF(Ajustes!$G80&gt;0,INDEX($AA$4:$AL$323,Ajustes!$G80,S$2),0)+IF(Ajustes!$H80&gt;0,INDEX($AA$4:$AL$323,Ajustes!$H80,S$2),0)+IF(Ajustes!$I80&gt;0,INDEX($AA$4:$AL$323,Ajustes!$I80,S$2),0)+IF(Ajustes!$J80&gt;0,INDEX($AA$4:$AL$323,Ajustes!$J80,S$2),0)+IF(Ajustes!$K80&gt;0,INDEX($AA$4:$AL$323,Ajustes!$K80,S$2),0)+IF(Ajustes!$L80&gt;0,INDEX($AA$4:$AL$323,Ajustes!$L80,S$2),0))+S80</f>
        <v>950</v>
      </c>
      <c r="AF80" s="259">
        <f>IF(AND(NOT(_incrementaisPassadas),
      OR(
       AND(_semanaAtual&gt;Prevs!I$6,_tipo="Semanal"),
       AND(_mes&gt;AF$2,_tipo="Mensal")
      )), 0,IF(Ajustes!$G80&gt;0,INDEX($AA$4:$AL$323,Ajustes!$G80,T$2),0)+IF(Ajustes!$H80&gt;0,INDEX($AA$4:$AL$323,Ajustes!$H80,T$2),0)+IF(Ajustes!$I80&gt;0,INDEX($AA$4:$AL$323,Ajustes!$I80,T$2),0)+IF(Ajustes!$J80&gt;0,INDEX($AA$4:$AL$323,Ajustes!$J80,T$2),0)+IF(Ajustes!$K80&gt;0,INDEX($AA$4:$AL$323,Ajustes!$K80,T$2),0)+IF(Ajustes!$L80&gt;0,INDEX($AA$4:$AL$323,Ajustes!$L80,T$2),0))+T80</f>
        <v>1181</v>
      </c>
      <c r="AG80" s="259">
        <f>IF(AND(NOT(_incrementaisPassadas),
      OR(
       AND(_semanaAtual&gt;Prevs!J$6,_tipo="Semanal"),
       AND(_mes&gt;AG$2,_tipo="Mensal")
      )), 0,IF(Ajustes!$G80&gt;0,INDEX($AA$4:$AL$323,Ajustes!$G80,U$2),0)+IF(Ajustes!$H80&gt;0,INDEX($AA$4:$AL$323,Ajustes!$H80,U$2),0)+IF(Ajustes!$I80&gt;0,INDEX($AA$4:$AL$323,Ajustes!$I80,U$2),0)+IF(Ajustes!$J80&gt;0,INDEX($AA$4:$AL$323,Ajustes!$J80,U$2),0)+IF(Ajustes!$K80&gt;0,INDEX($AA$4:$AL$323,Ajustes!$K80,U$2),0)+IF(Ajustes!$L80&gt;0,INDEX($AA$4:$AL$323,Ajustes!$L80,U$2),0))+U80</f>
        <v>1158</v>
      </c>
      <c r="AH80" s="259">
        <f>IF(AND(NOT(_incrementaisPassadas),
      OR(
       AND(_semanaAtual&gt;Prevs!K$6,_tipo="Semanal"),
       AND(_mes&gt;AH$2,_tipo="Mensal")
      )), 0,IF(Ajustes!$G80&gt;0,INDEX($AA$4:$AL$323,Ajustes!$G80,V$2),0)+IF(Ajustes!$H80&gt;0,INDEX($AA$4:$AL$323,Ajustes!$H80,V$2),0)+IF(Ajustes!$I80&gt;0,INDEX($AA$4:$AL$323,Ajustes!$I80,V$2),0)+IF(Ajustes!$J80&gt;0,INDEX($AA$4:$AL$323,Ajustes!$J80,V$2),0)+IF(Ajustes!$K80&gt;0,INDEX($AA$4:$AL$323,Ajustes!$K80,V$2),0)+IF(Ajustes!$L80&gt;0,INDEX($AA$4:$AL$323,Ajustes!$L80,V$2),0))+V80</f>
        <v>938</v>
      </c>
      <c r="AI80" s="259">
        <f>IF(AND(NOT(_incrementaisPassadas),
      OR(
       AND(_semanaAtual&gt;Prevs!L$6,_tipo="Semanal"),
       AND(_mes&gt;AI$2,_tipo="Mensal")
      )), 0,IF(Ajustes!$G80&gt;0,INDEX($AA$4:$AL$323,Ajustes!$G80,W$2),0)+IF(Ajustes!$H80&gt;0,INDEX($AA$4:$AL$323,Ajustes!$H80,W$2),0)+IF(Ajustes!$I80&gt;0,INDEX($AA$4:$AL$323,Ajustes!$I80,W$2),0)+IF(Ajustes!$J80&gt;0,INDEX($AA$4:$AL$323,Ajustes!$J80,W$2),0)+IF(Ajustes!$K80&gt;0,INDEX($AA$4:$AL$323,Ajustes!$K80,W$2),0)+IF(Ajustes!$L80&gt;0,INDEX($AA$4:$AL$323,Ajustes!$L80,W$2),0))+W80</f>
        <v>1109</v>
      </c>
      <c r="AJ80" s="259">
        <f>IF(AND(NOT(_incrementaisPassadas),
      OR(
       AND(_semanaAtual&gt;Prevs!M$6,_tipo="Semanal"),
       AND(_mes&gt;AJ$2,_tipo="Mensal")
      )), 0,IF(Ajustes!$G80&gt;0,INDEX($AA$4:$AL$323,Ajustes!$G80,X$2),0)+IF(Ajustes!$H80&gt;0,INDEX($AA$4:$AL$323,Ajustes!$H80,X$2),0)+IF(Ajustes!$I80&gt;0,INDEX($AA$4:$AL$323,Ajustes!$I80,X$2),0)+IF(Ajustes!$J80&gt;0,INDEX($AA$4:$AL$323,Ajustes!$J80,X$2),0)+IF(Ajustes!$K80&gt;0,INDEX($AA$4:$AL$323,Ajustes!$K80,X$2),0)+IF(Ajustes!$L80&gt;0,INDEX($AA$4:$AL$323,Ajustes!$L80,X$2),0))+X80</f>
        <v>1439</v>
      </c>
      <c r="AK80" s="259">
        <f>IF(AND(NOT(_incrementaisPassadas),
      OR(
       AND(_semanaAtual&gt;Prevs!N$6,_tipo="Semanal"),
       AND(_mes&gt;AK$2,_tipo="Mensal")
      )), 0,IF(Ajustes!$G80&gt;0,INDEX($AA$4:$AL$323,Ajustes!$G80,Y$2),0)+IF(Ajustes!$H80&gt;0,INDEX($AA$4:$AL$323,Ajustes!$H80,Y$2),0)+IF(Ajustes!$I80&gt;0,INDEX($AA$4:$AL$323,Ajustes!$I80,Y$2),0)+IF(Ajustes!$J80&gt;0,INDEX($AA$4:$AL$323,Ajustes!$J80,Y$2),0)+IF(Ajustes!$K80&gt;0,INDEX($AA$4:$AL$323,Ajustes!$K80,Y$2),0)+IF(Ajustes!$L80&gt;0,INDEX($AA$4:$AL$323,Ajustes!$L80,Y$2),0))+Y80</f>
        <v>1077</v>
      </c>
      <c r="AL80" s="259">
        <f>IF(AND(NOT(_incrementaisPassadas),
      OR(
       AND(_semanaAtual&gt;Prevs!O$6,_tipo="Semanal"),
       AND(_mes&gt;AL$2,_tipo="Mensal")
      )), 0,IF(Ajustes!$G80&gt;0,INDEX($AA$4:$AL$323,Ajustes!$G80,Z$2),0)+IF(Ajustes!$H80&gt;0,INDEX($AA$4:$AL$323,Ajustes!$H80,Z$2),0)+IF(Ajustes!$I80&gt;0,INDEX($AA$4:$AL$323,Ajustes!$I80,Z$2),0)+IF(Ajustes!$J80&gt;0,INDEX($AA$4:$AL$323,Ajustes!$J80,Z$2),0)+IF(Ajustes!$K80&gt;0,INDEX($AA$4:$AL$323,Ajustes!$K80,Z$2),0)+IF(Ajustes!$L80&gt;0,INDEX($AA$4:$AL$323,Ajustes!$L80,Z$2),0))+Z80</f>
        <v>887</v>
      </c>
      <c r="AM80" s="113">
        <f t="shared" si="90"/>
        <v>914</v>
      </c>
      <c r="AN80" s="113">
        <f t="shared" si="91"/>
        <v>987</v>
      </c>
      <c r="AO80" s="113">
        <f t="shared" si="91"/>
        <v>877</v>
      </c>
      <c r="AP80" s="113">
        <f t="shared" si="91"/>
        <v>760</v>
      </c>
      <c r="AQ80" s="113">
        <f t="shared" si="91"/>
        <v>950</v>
      </c>
      <c r="AR80" s="113">
        <f t="shared" si="91"/>
        <v>1181</v>
      </c>
      <c r="AS80" s="113">
        <f t="shared" si="91"/>
        <v>1158</v>
      </c>
      <c r="AT80" s="113">
        <f t="shared" si="91"/>
        <v>938</v>
      </c>
      <c r="AU80" s="113">
        <f t="shared" si="91"/>
        <v>1109</v>
      </c>
      <c r="AV80" s="113">
        <f t="shared" si="91"/>
        <v>1439</v>
      </c>
      <c r="AW80" s="113">
        <f t="shared" si="91"/>
        <v>1077</v>
      </c>
      <c r="AX80" s="113">
        <f t="shared" si="91"/>
        <v>887</v>
      </c>
      <c r="AY80" s="259"/>
      <c r="BQ80" s="259" t="e">
        <f t="shared" si="77"/>
        <v>#N/A</v>
      </c>
      <c r="BR80" s="398">
        <f t="shared" si="92"/>
        <v>914</v>
      </c>
      <c r="BS80" s="398">
        <f t="shared" si="93"/>
        <v>987</v>
      </c>
      <c r="BT80" s="398">
        <f t="shared" si="94"/>
        <v>877</v>
      </c>
      <c r="BU80" s="398">
        <f t="shared" si="95"/>
        <v>760</v>
      </c>
      <c r="BV80" s="398">
        <f t="shared" si="96"/>
        <v>950</v>
      </c>
      <c r="BW80" s="398">
        <f t="shared" si="97"/>
        <v>1181</v>
      </c>
      <c r="BX80" s="398">
        <f t="shared" si="98"/>
        <v>1158</v>
      </c>
      <c r="BY80" s="398">
        <f t="shared" si="99"/>
        <v>938</v>
      </c>
      <c r="BZ80" s="398">
        <f t="shared" si="100"/>
        <v>1109</v>
      </c>
      <c r="CA80" s="398">
        <f t="shared" si="101"/>
        <v>1439</v>
      </c>
      <c r="CB80" s="398">
        <f t="shared" si="102"/>
        <v>1077</v>
      </c>
      <c r="CC80" s="398">
        <f t="shared" si="103"/>
        <v>887</v>
      </c>
      <c r="CD80" s="259"/>
    </row>
    <row r="81" spans="1:82" x14ac:dyDescent="0.25">
      <c r="A81" s="113">
        <v>78</v>
      </c>
      <c r="B81" s="176" t="s">
        <v>174</v>
      </c>
      <c r="C81" s="259">
        <f>IFERROR(INDEX($BD$7:$BO$40,MATCH(Ajustes!$E$4:$E$323,$BC$7:$BC$40,0),$C$2:$N$2),1)</f>
        <v>1</v>
      </c>
      <c r="D81" s="259">
        <f>IFERROR(INDEX($BD$7:$BO$40,MATCH(Ajustes!$E$4:$E$323,$BC$7:$BC$40,0),$C$2:$N$2),1)</f>
        <v>1</v>
      </c>
      <c r="E81" s="259">
        <f>IFERROR(INDEX($BD$7:$BO$40,MATCH(Ajustes!$E$4:$E$323,$BC$7:$BC$40,0),$C$2:$N$2),1)</f>
        <v>1</v>
      </c>
      <c r="F81" s="259">
        <f>IFERROR(INDEX($BD$7:$BO$40,MATCH(Ajustes!$E$4:$E$323,$BC$7:$BC$40,0),$C$2:$N$2),1)</f>
        <v>1</v>
      </c>
      <c r="G81" s="259">
        <f>IFERROR(INDEX($BD$7:$BO$40,MATCH(Ajustes!$E$4:$E$323,$BC$7:$BC$40,0),$C$2:$N$2),1)</f>
        <v>1</v>
      </c>
      <c r="H81" s="259">
        <f>IFERROR(INDEX($BD$7:$BO$40,MATCH(Ajustes!$E$4:$E$323,$BC$7:$BC$40,0),$C$2:$N$2),1)</f>
        <v>1</v>
      </c>
      <c r="I81" s="259">
        <f>IFERROR(INDEX($BD$7:$BO$40,MATCH(Ajustes!$E$4:$E$323,$BC$7:$BC$40,0),$C$2:$N$2),1)</f>
        <v>1</v>
      </c>
      <c r="J81" s="259">
        <f>IFERROR(INDEX($BD$7:$BO$40,MATCH(Ajustes!$E$4:$E$323,$BC$7:$BC$40,0),$C$2:$N$2),1)</f>
        <v>1</v>
      </c>
      <c r="K81" s="259">
        <f>IFERROR(INDEX($BD$7:$BO$40,MATCH(Ajustes!$E$4:$E$323,$BC$7:$BC$40,0),$C$2:$N$2),1)</f>
        <v>1</v>
      </c>
      <c r="L81" s="259">
        <f>IFERROR(INDEX($BD$7:$BO$40,MATCH(Ajustes!$E$4:$E$323,$BC$7:$BC$40,0),$C$2:$N$2),1)</f>
        <v>1</v>
      </c>
      <c r="M81" s="259">
        <f>IFERROR(INDEX($BD$7:$BO$40,MATCH(Ajustes!$E$4:$E$323,$BC$7:$BC$40,0),$C$2:$N$2),1)</f>
        <v>1</v>
      </c>
      <c r="N81" s="259">
        <f>IFERROR(INDEX($BD$7:$BO$40,MATCH(Ajustes!$E$4:$E$323,$BC$7:$BC$40,0),$C$2:$N$2),1)</f>
        <v>1</v>
      </c>
      <c r="O81">
        <f>C81*Ajustes!AM81</f>
        <v>952</v>
      </c>
      <c r="P81">
        <f>D81*Ajustes!AN81</f>
        <v>1027</v>
      </c>
      <c r="Q81">
        <f>E81*Ajustes!AO81</f>
        <v>916</v>
      </c>
      <c r="R81">
        <f>F81*Ajustes!AP81</f>
        <v>796</v>
      </c>
      <c r="S81">
        <f>G81*Ajustes!AQ81</f>
        <v>998</v>
      </c>
      <c r="T81">
        <f>H81*Ajustes!AR81</f>
        <v>1239</v>
      </c>
      <c r="U81">
        <f>I81*Ajustes!AS81</f>
        <v>1213</v>
      </c>
      <c r="V81">
        <f>J81*Ajustes!AT81</f>
        <v>982</v>
      </c>
      <c r="W81">
        <f>K81*Ajustes!AU81</f>
        <v>1154</v>
      </c>
      <c r="X81">
        <f>L81*Ajustes!AV81</f>
        <v>1513</v>
      </c>
      <c r="Y81">
        <f>M81*Ajustes!AW81</f>
        <v>1135</v>
      </c>
      <c r="Z81">
        <f>N81*Ajustes!AX81</f>
        <v>930</v>
      </c>
      <c r="AA81" s="259">
        <f>IF(AND(NOT(_incrementaisPassadas),
      OR(
       AND(_semanaAtual&gt;Prevs!D$6,_tipo="Semanal"),
       AND(_mes&gt;AA$2,_tipo="Mensal")
      )), 0,IF(Ajustes!$G81&gt;0,INDEX($AA$4:$AL$323,Ajustes!$G81,O$2),0)+IF(Ajustes!$H81&gt;0,INDEX($AA$4:$AL$323,Ajustes!$H81,O$2),0)+IF(Ajustes!$I81&gt;0,INDEX($AA$4:$AL$323,Ajustes!$I81,O$2),0)+IF(Ajustes!$J81&gt;0,INDEX($AA$4:$AL$323,Ajustes!$J81,O$2),0)+IF(Ajustes!$K81&gt;0,INDEX($AA$4:$AL$323,Ajustes!$K81,O$2),0)+IF(Ajustes!$L81&gt;0,INDEX($AA$4:$AL$323,Ajustes!$L81,O$2),0))+O81</f>
        <v>952</v>
      </c>
      <c r="AB81" s="259">
        <f>IF(AND(NOT(_incrementaisPassadas),
      OR(
       AND(_semanaAtual&gt;Prevs!E$6,_tipo="Semanal"),
       AND(_mes&gt;AB$2,_tipo="Mensal")
      )), 0,IF(Ajustes!$G81&gt;0,INDEX($AA$4:$AL$323,Ajustes!$G81,P$2),0)+IF(Ajustes!$H81&gt;0,INDEX($AA$4:$AL$323,Ajustes!$H81,P$2),0)+IF(Ajustes!$I81&gt;0,INDEX($AA$4:$AL$323,Ajustes!$I81,P$2),0)+IF(Ajustes!$J81&gt;0,INDEX($AA$4:$AL$323,Ajustes!$J81,P$2),0)+IF(Ajustes!$K81&gt;0,INDEX($AA$4:$AL$323,Ajustes!$K81,P$2),0)+IF(Ajustes!$L81&gt;0,INDEX($AA$4:$AL$323,Ajustes!$L81,P$2),0))+P81</f>
        <v>1027</v>
      </c>
      <c r="AC81" s="259">
        <f>IF(AND(NOT(_incrementaisPassadas),
      OR(
       AND(_semanaAtual&gt;Prevs!F$6,_tipo="Semanal"),
       AND(_mes&gt;AC$2,_tipo="Mensal")
      )), 0,IF(Ajustes!$G81&gt;0,INDEX($AA$4:$AL$323,Ajustes!$G81,Q$2),0)+IF(Ajustes!$H81&gt;0,INDEX($AA$4:$AL$323,Ajustes!$H81,Q$2),0)+IF(Ajustes!$I81&gt;0,INDEX($AA$4:$AL$323,Ajustes!$I81,Q$2),0)+IF(Ajustes!$J81&gt;0,INDEX($AA$4:$AL$323,Ajustes!$J81,Q$2),0)+IF(Ajustes!$K81&gt;0,INDEX($AA$4:$AL$323,Ajustes!$K81,Q$2),0)+IF(Ajustes!$L81&gt;0,INDEX($AA$4:$AL$323,Ajustes!$L81,Q$2),0))+Q81</f>
        <v>916</v>
      </c>
      <c r="AD81" s="259">
        <f>IF(AND(NOT(_incrementaisPassadas),
      OR(
       AND(_semanaAtual&gt;Prevs!G$6,_tipo="Semanal"),
       AND(_mes&gt;AD$2,_tipo="Mensal")
      )), 0,IF(Ajustes!$G81&gt;0,INDEX($AA$4:$AL$323,Ajustes!$G81,R$2),0)+IF(Ajustes!$H81&gt;0,INDEX($AA$4:$AL$323,Ajustes!$H81,R$2),0)+IF(Ajustes!$I81&gt;0,INDEX($AA$4:$AL$323,Ajustes!$I81,R$2),0)+IF(Ajustes!$J81&gt;0,INDEX($AA$4:$AL$323,Ajustes!$J81,R$2),0)+IF(Ajustes!$K81&gt;0,INDEX($AA$4:$AL$323,Ajustes!$K81,R$2),0)+IF(Ajustes!$L81&gt;0,INDEX($AA$4:$AL$323,Ajustes!$L81,R$2),0))+R81</f>
        <v>796</v>
      </c>
      <c r="AE81" s="259">
        <f>IF(AND(NOT(_incrementaisPassadas),
      OR(
       AND(_semanaAtual&gt;Prevs!H$6,_tipo="Semanal"),
       AND(_mes&gt;AE$2,_tipo="Mensal")
      )), 0,IF(Ajustes!$G81&gt;0,INDEX($AA$4:$AL$323,Ajustes!$G81,S$2),0)+IF(Ajustes!$H81&gt;0,INDEX($AA$4:$AL$323,Ajustes!$H81,S$2),0)+IF(Ajustes!$I81&gt;0,INDEX($AA$4:$AL$323,Ajustes!$I81,S$2),0)+IF(Ajustes!$J81&gt;0,INDEX($AA$4:$AL$323,Ajustes!$J81,S$2),0)+IF(Ajustes!$K81&gt;0,INDEX($AA$4:$AL$323,Ajustes!$K81,S$2),0)+IF(Ajustes!$L81&gt;0,INDEX($AA$4:$AL$323,Ajustes!$L81,S$2),0))+S81</f>
        <v>998</v>
      </c>
      <c r="AF81" s="259">
        <f>IF(AND(NOT(_incrementaisPassadas),
      OR(
       AND(_semanaAtual&gt;Prevs!I$6,_tipo="Semanal"),
       AND(_mes&gt;AF$2,_tipo="Mensal")
      )), 0,IF(Ajustes!$G81&gt;0,INDEX($AA$4:$AL$323,Ajustes!$G81,T$2),0)+IF(Ajustes!$H81&gt;0,INDEX($AA$4:$AL$323,Ajustes!$H81,T$2),0)+IF(Ajustes!$I81&gt;0,INDEX($AA$4:$AL$323,Ajustes!$I81,T$2),0)+IF(Ajustes!$J81&gt;0,INDEX($AA$4:$AL$323,Ajustes!$J81,T$2),0)+IF(Ajustes!$K81&gt;0,INDEX($AA$4:$AL$323,Ajustes!$K81,T$2),0)+IF(Ajustes!$L81&gt;0,INDEX($AA$4:$AL$323,Ajustes!$L81,T$2),0))+T81</f>
        <v>1239</v>
      </c>
      <c r="AG81" s="259">
        <f>IF(AND(NOT(_incrementaisPassadas),
      OR(
       AND(_semanaAtual&gt;Prevs!J$6,_tipo="Semanal"),
       AND(_mes&gt;AG$2,_tipo="Mensal")
      )), 0,IF(Ajustes!$G81&gt;0,INDEX($AA$4:$AL$323,Ajustes!$G81,U$2),0)+IF(Ajustes!$H81&gt;0,INDEX($AA$4:$AL$323,Ajustes!$H81,U$2),0)+IF(Ajustes!$I81&gt;0,INDEX($AA$4:$AL$323,Ajustes!$I81,U$2),0)+IF(Ajustes!$J81&gt;0,INDEX($AA$4:$AL$323,Ajustes!$J81,U$2),0)+IF(Ajustes!$K81&gt;0,INDEX($AA$4:$AL$323,Ajustes!$K81,U$2),0)+IF(Ajustes!$L81&gt;0,INDEX($AA$4:$AL$323,Ajustes!$L81,U$2),0))+U81</f>
        <v>1213</v>
      </c>
      <c r="AH81" s="259">
        <f>IF(AND(NOT(_incrementaisPassadas),
      OR(
       AND(_semanaAtual&gt;Prevs!K$6,_tipo="Semanal"),
       AND(_mes&gt;AH$2,_tipo="Mensal")
      )), 0,IF(Ajustes!$G81&gt;0,INDEX($AA$4:$AL$323,Ajustes!$G81,V$2),0)+IF(Ajustes!$H81&gt;0,INDEX($AA$4:$AL$323,Ajustes!$H81,V$2),0)+IF(Ajustes!$I81&gt;0,INDEX($AA$4:$AL$323,Ajustes!$I81,V$2),0)+IF(Ajustes!$J81&gt;0,INDEX($AA$4:$AL$323,Ajustes!$J81,V$2),0)+IF(Ajustes!$K81&gt;0,INDEX($AA$4:$AL$323,Ajustes!$K81,V$2),0)+IF(Ajustes!$L81&gt;0,INDEX($AA$4:$AL$323,Ajustes!$L81,V$2),0))+V81</f>
        <v>982</v>
      </c>
      <c r="AI81" s="259">
        <f>IF(AND(NOT(_incrementaisPassadas),
      OR(
       AND(_semanaAtual&gt;Prevs!L$6,_tipo="Semanal"),
       AND(_mes&gt;AI$2,_tipo="Mensal")
      )), 0,IF(Ajustes!$G81&gt;0,INDEX($AA$4:$AL$323,Ajustes!$G81,W$2),0)+IF(Ajustes!$H81&gt;0,INDEX($AA$4:$AL$323,Ajustes!$H81,W$2),0)+IF(Ajustes!$I81&gt;0,INDEX($AA$4:$AL$323,Ajustes!$I81,W$2),0)+IF(Ajustes!$J81&gt;0,INDEX($AA$4:$AL$323,Ajustes!$J81,W$2),0)+IF(Ajustes!$K81&gt;0,INDEX($AA$4:$AL$323,Ajustes!$K81,W$2),0)+IF(Ajustes!$L81&gt;0,INDEX($AA$4:$AL$323,Ajustes!$L81,W$2),0))+W81</f>
        <v>1154</v>
      </c>
      <c r="AJ81" s="259">
        <f>IF(AND(NOT(_incrementaisPassadas),
      OR(
       AND(_semanaAtual&gt;Prevs!M$6,_tipo="Semanal"),
       AND(_mes&gt;AJ$2,_tipo="Mensal")
      )), 0,IF(Ajustes!$G81&gt;0,INDEX($AA$4:$AL$323,Ajustes!$G81,X$2),0)+IF(Ajustes!$H81&gt;0,INDEX($AA$4:$AL$323,Ajustes!$H81,X$2),0)+IF(Ajustes!$I81&gt;0,INDEX($AA$4:$AL$323,Ajustes!$I81,X$2),0)+IF(Ajustes!$J81&gt;0,INDEX($AA$4:$AL$323,Ajustes!$J81,X$2),0)+IF(Ajustes!$K81&gt;0,INDEX($AA$4:$AL$323,Ajustes!$K81,X$2),0)+IF(Ajustes!$L81&gt;0,INDEX($AA$4:$AL$323,Ajustes!$L81,X$2),0))+X81</f>
        <v>1513</v>
      </c>
      <c r="AK81" s="259">
        <f>IF(AND(NOT(_incrementaisPassadas),
      OR(
       AND(_semanaAtual&gt;Prevs!N$6,_tipo="Semanal"),
       AND(_mes&gt;AK$2,_tipo="Mensal")
      )), 0,IF(Ajustes!$G81&gt;0,INDEX($AA$4:$AL$323,Ajustes!$G81,Y$2),0)+IF(Ajustes!$H81&gt;0,INDEX($AA$4:$AL$323,Ajustes!$H81,Y$2),0)+IF(Ajustes!$I81&gt;0,INDEX($AA$4:$AL$323,Ajustes!$I81,Y$2),0)+IF(Ajustes!$J81&gt;0,INDEX($AA$4:$AL$323,Ajustes!$J81,Y$2),0)+IF(Ajustes!$K81&gt;0,INDEX($AA$4:$AL$323,Ajustes!$K81,Y$2),0)+IF(Ajustes!$L81&gt;0,INDEX($AA$4:$AL$323,Ajustes!$L81,Y$2),0))+Y81</f>
        <v>1135</v>
      </c>
      <c r="AL81" s="259">
        <f>IF(AND(NOT(_incrementaisPassadas),
      OR(
       AND(_semanaAtual&gt;Prevs!O$6,_tipo="Semanal"),
       AND(_mes&gt;AL$2,_tipo="Mensal")
      )), 0,IF(Ajustes!$G81&gt;0,INDEX($AA$4:$AL$323,Ajustes!$G81,Z$2),0)+IF(Ajustes!$H81&gt;0,INDEX($AA$4:$AL$323,Ajustes!$H81,Z$2),0)+IF(Ajustes!$I81&gt;0,INDEX($AA$4:$AL$323,Ajustes!$I81,Z$2),0)+IF(Ajustes!$J81&gt;0,INDEX($AA$4:$AL$323,Ajustes!$J81,Z$2),0)+IF(Ajustes!$K81&gt;0,INDEX($AA$4:$AL$323,Ajustes!$K81,Z$2),0)+IF(Ajustes!$L81&gt;0,INDEX($AA$4:$AL$323,Ajustes!$L81,Z$2),0))+Z81</f>
        <v>930</v>
      </c>
      <c r="AM81" s="113">
        <f t="shared" si="90"/>
        <v>952</v>
      </c>
      <c r="AN81" s="113">
        <f t="shared" si="91"/>
        <v>1027</v>
      </c>
      <c r="AO81" s="113">
        <f t="shared" si="91"/>
        <v>916</v>
      </c>
      <c r="AP81" s="113">
        <f t="shared" si="91"/>
        <v>796</v>
      </c>
      <c r="AQ81" s="113">
        <f t="shared" si="91"/>
        <v>998</v>
      </c>
      <c r="AR81" s="113">
        <f t="shared" si="91"/>
        <v>1239</v>
      </c>
      <c r="AS81" s="113">
        <f t="shared" si="91"/>
        <v>1213</v>
      </c>
      <c r="AT81" s="113">
        <f t="shared" si="91"/>
        <v>982</v>
      </c>
      <c r="AU81" s="113">
        <f t="shared" si="91"/>
        <v>1154</v>
      </c>
      <c r="AV81" s="113">
        <f t="shared" si="91"/>
        <v>1513</v>
      </c>
      <c r="AW81" s="113">
        <f t="shared" si="91"/>
        <v>1135</v>
      </c>
      <c r="AX81" s="113">
        <f t="shared" si="91"/>
        <v>930</v>
      </c>
      <c r="AY81" s="259"/>
      <c r="BQ81" s="259">
        <f t="shared" si="77"/>
        <v>41</v>
      </c>
      <c r="BR81" s="398">
        <f t="shared" si="92"/>
        <v>952.14400000000001</v>
      </c>
      <c r="BS81" s="398">
        <f t="shared" si="93"/>
        <v>1028.1669999999999</v>
      </c>
      <c r="BT81" s="398">
        <f t="shared" si="94"/>
        <v>914.61099999999988</v>
      </c>
      <c r="BU81" s="398">
        <f t="shared" si="95"/>
        <v>795.53999999999985</v>
      </c>
      <c r="BV81" s="398">
        <f t="shared" si="96"/>
        <v>997.34999999999991</v>
      </c>
      <c r="BW81" s="398">
        <f t="shared" si="97"/>
        <v>1240.374</v>
      </c>
      <c r="BX81" s="398">
        <f t="shared" si="98"/>
        <v>1210.056</v>
      </c>
      <c r="BY81" s="398">
        <f t="shared" si="99"/>
        <v>981.55799999999999</v>
      </c>
      <c r="BZ81" s="398">
        <f t="shared" si="100"/>
        <v>1154.796</v>
      </c>
      <c r="CA81" s="398">
        <f t="shared" si="101"/>
        <v>1513.7060000000001</v>
      </c>
      <c r="CB81" s="398">
        <f t="shared" si="102"/>
        <v>1135.5269999999998</v>
      </c>
      <c r="CC81" s="398">
        <f t="shared" si="103"/>
        <v>929.22800000000007</v>
      </c>
      <c r="CD81" s="259"/>
    </row>
    <row r="82" spans="1:82" x14ac:dyDescent="0.25">
      <c r="A82" s="113">
        <v>79</v>
      </c>
      <c r="B82" s="176"/>
      <c r="C82" s="259">
        <f>IFERROR(INDEX($BD$7:$BO$40,MATCH(Ajustes!$E$4:$E$323,$BC$7:$BC$40,0),$C$2:$N$2),1)</f>
        <v>1</v>
      </c>
      <c r="D82" s="259">
        <f>IFERROR(INDEX($BD$7:$BO$40,MATCH(Ajustes!$E$4:$E$323,$BC$7:$BC$40,0),$C$2:$N$2),1)</f>
        <v>1</v>
      </c>
      <c r="E82" s="259">
        <f>IFERROR(INDEX($BD$7:$BO$40,MATCH(Ajustes!$E$4:$E$323,$BC$7:$BC$40,0),$C$2:$N$2),1)</f>
        <v>1</v>
      </c>
      <c r="F82" s="259">
        <f>IFERROR(INDEX($BD$7:$BO$40,MATCH(Ajustes!$E$4:$E$323,$BC$7:$BC$40,0),$C$2:$N$2),1)</f>
        <v>1</v>
      </c>
      <c r="G82" s="259">
        <f>IFERROR(INDEX($BD$7:$BO$40,MATCH(Ajustes!$E$4:$E$323,$BC$7:$BC$40,0),$C$2:$N$2),1)</f>
        <v>1</v>
      </c>
      <c r="H82" s="259">
        <f>IFERROR(INDEX($BD$7:$BO$40,MATCH(Ajustes!$E$4:$E$323,$BC$7:$BC$40,0),$C$2:$N$2),1)</f>
        <v>1</v>
      </c>
      <c r="I82" s="259">
        <f>IFERROR(INDEX($BD$7:$BO$40,MATCH(Ajustes!$E$4:$E$323,$BC$7:$BC$40,0),$C$2:$N$2),1)</f>
        <v>1</v>
      </c>
      <c r="J82" s="259">
        <f>IFERROR(INDEX($BD$7:$BO$40,MATCH(Ajustes!$E$4:$E$323,$BC$7:$BC$40,0),$C$2:$N$2),1)</f>
        <v>1</v>
      </c>
      <c r="K82" s="259">
        <f>IFERROR(INDEX($BD$7:$BO$40,MATCH(Ajustes!$E$4:$E$323,$BC$7:$BC$40,0),$C$2:$N$2),1)</f>
        <v>1</v>
      </c>
      <c r="L82" s="259">
        <f>IFERROR(INDEX($BD$7:$BO$40,MATCH(Ajustes!$E$4:$E$323,$BC$7:$BC$40,0),$C$2:$N$2),1)</f>
        <v>1</v>
      </c>
      <c r="M82" s="259">
        <f>IFERROR(INDEX($BD$7:$BO$40,MATCH(Ajustes!$E$4:$E$323,$BC$7:$BC$40,0),$C$2:$N$2),1)</f>
        <v>1</v>
      </c>
      <c r="N82" s="259">
        <f>IFERROR(INDEX($BD$7:$BO$40,MATCH(Ajustes!$E$4:$E$323,$BC$7:$BC$40,0),$C$2:$N$2),1)</f>
        <v>1</v>
      </c>
      <c r="O82">
        <f>C82*Ajustes!AM82</f>
        <v>0</v>
      </c>
      <c r="P82">
        <f>D82*Ajustes!AN82</f>
        <v>0</v>
      </c>
      <c r="Q82">
        <f>E82*Ajustes!AO82</f>
        <v>0</v>
      </c>
      <c r="R82">
        <f>F82*Ajustes!AP82</f>
        <v>0</v>
      </c>
      <c r="S82">
        <f>G82*Ajustes!AQ82</f>
        <v>0</v>
      </c>
      <c r="T82">
        <f>H82*Ajustes!AR82</f>
        <v>0</v>
      </c>
      <c r="U82">
        <f>I82*Ajustes!AS82</f>
        <v>0</v>
      </c>
      <c r="V82">
        <f>J82*Ajustes!AT82</f>
        <v>0</v>
      </c>
      <c r="W82">
        <f>K82*Ajustes!AU82</f>
        <v>0</v>
      </c>
      <c r="X82">
        <f>L82*Ajustes!AV82</f>
        <v>0</v>
      </c>
      <c r="Y82">
        <f>M82*Ajustes!AW82</f>
        <v>0</v>
      </c>
      <c r="Z82">
        <f>N82*Ajustes!AX82</f>
        <v>0</v>
      </c>
      <c r="AA82" s="259">
        <f>IF(AND(NOT(_incrementaisPassadas),
      OR(
       AND(_semanaAtual&gt;Prevs!D$6,_tipo="Semanal"),
       AND(_mes&gt;AA$2,_tipo="Mensal")
      )), 0,IF(Ajustes!$G82&gt;0,INDEX($AA$4:$AL$323,Ajustes!$G82,O$2),0)+IF(Ajustes!$H82&gt;0,INDEX($AA$4:$AL$323,Ajustes!$H82,O$2),0)+IF(Ajustes!$I82&gt;0,INDEX($AA$4:$AL$323,Ajustes!$I82,O$2),0)+IF(Ajustes!$J82&gt;0,INDEX($AA$4:$AL$323,Ajustes!$J82,O$2),0)+IF(Ajustes!$K82&gt;0,INDEX($AA$4:$AL$323,Ajustes!$K82,O$2),0)+IF(Ajustes!$L82&gt;0,INDEX($AA$4:$AL$323,Ajustes!$L82,O$2),0))+O82</f>
        <v>0</v>
      </c>
      <c r="AB82" s="259">
        <f>IF(AND(NOT(_incrementaisPassadas),
      OR(
       AND(_semanaAtual&gt;Prevs!E$6,_tipo="Semanal"),
       AND(_mes&gt;AB$2,_tipo="Mensal")
      )), 0,IF(Ajustes!$G82&gt;0,INDEX($AA$4:$AL$323,Ajustes!$G82,P$2),0)+IF(Ajustes!$H82&gt;0,INDEX($AA$4:$AL$323,Ajustes!$H82,P$2),0)+IF(Ajustes!$I82&gt;0,INDEX($AA$4:$AL$323,Ajustes!$I82,P$2),0)+IF(Ajustes!$J82&gt;0,INDEX($AA$4:$AL$323,Ajustes!$J82,P$2),0)+IF(Ajustes!$K82&gt;0,INDEX($AA$4:$AL$323,Ajustes!$K82,P$2),0)+IF(Ajustes!$L82&gt;0,INDEX($AA$4:$AL$323,Ajustes!$L82,P$2),0))+P82</f>
        <v>0</v>
      </c>
      <c r="AC82" s="259">
        <f>IF(AND(NOT(_incrementaisPassadas),
      OR(
       AND(_semanaAtual&gt;Prevs!F$6,_tipo="Semanal"),
       AND(_mes&gt;AC$2,_tipo="Mensal")
      )), 0,IF(Ajustes!$G82&gt;0,INDEX($AA$4:$AL$323,Ajustes!$G82,Q$2),0)+IF(Ajustes!$H82&gt;0,INDEX($AA$4:$AL$323,Ajustes!$H82,Q$2),0)+IF(Ajustes!$I82&gt;0,INDEX($AA$4:$AL$323,Ajustes!$I82,Q$2),0)+IF(Ajustes!$J82&gt;0,INDEX($AA$4:$AL$323,Ajustes!$J82,Q$2),0)+IF(Ajustes!$K82&gt;0,INDEX($AA$4:$AL$323,Ajustes!$K82,Q$2),0)+IF(Ajustes!$L82&gt;0,INDEX($AA$4:$AL$323,Ajustes!$L82,Q$2),0))+Q82</f>
        <v>0</v>
      </c>
      <c r="AD82" s="259">
        <f>IF(AND(NOT(_incrementaisPassadas),
      OR(
       AND(_semanaAtual&gt;Prevs!G$6,_tipo="Semanal"),
       AND(_mes&gt;AD$2,_tipo="Mensal")
      )), 0,IF(Ajustes!$G82&gt;0,INDEX($AA$4:$AL$323,Ajustes!$G82,R$2),0)+IF(Ajustes!$H82&gt;0,INDEX($AA$4:$AL$323,Ajustes!$H82,R$2),0)+IF(Ajustes!$I82&gt;0,INDEX($AA$4:$AL$323,Ajustes!$I82,R$2),0)+IF(Ajustes!$J82&gt;0,INDEX($AA$4:$AL$323,Ajustes!$J82,R$2),0)+IF(Ajustes!$K82&gt;0,INDEX($AA$4:$AL$323,Ajustes!$K82,R$2),0)+IF(Ajustes!$L82&gt;0,INDEX($AA$4:$AL$323,Ajustes!$L82,R$2),0))+R82</f>
        <v>0</v>
      </c>
      <c r="AE82" s="259">
        <f>IF(AND(NOT(_incrementaisPassadas),
      OR(
       AND(_semanaAtual&gt;Prevs!H$6,_tipo="Semanal"),
       AND(_mes&gt;AE$2,_tipo="Mensal")
      )), 0,IF(Ajustes!$G82&gt;0,INDEX($AA$4:$AL$323,Ajustes!$G82,S$2),0)+IF(Ajustes!$H82&gt;0,INDEX($AA$4:$AL$323,Ajustes!$H82,S$2),0)+IF(Ajustes!$I82&gt;0,INDEX($AA$4:$AL$323,Ajustes!$I82,S$2),0)+IF(Ajustes!$J82&gt;0,INDEX($AA$4:$AL$323,Ajustes!$J82,S$2),0)+IF(Ajustes!$K82&gt;0,INDEX($AA$4:$AL$323,Ajustes!$K82,S$2),0)+IF(Ajustes!$L82&gt;0,INDEX($AA$4:$AL$323,Ajustes!$L82,S$2),0))+S82</f>
        <v>0</v>
      </c>
      <c r="AF82" s="259">
        <f>IF(AND(NOT(_incrementaisPassadas),
      OR(
       AND(_semanaAtual&gt;Prevs!I$6,_tipo="Semanal"),
       AND(_mes&gt;AF$2,_tipo="Mensal")
      )), 0,IF(Ajustes!$G82&gt;0,INDEX($AA$4:$AL$323,Ajustes!$G82,T$2),0)+IF(Ajustes!$H82&gt;0,INDEX($AA$4:$AL$323,Ajustes!$H82,T$2),0)+IF(Ajustes!$I82&gt;0,INDEX($AA$4:$AL$323,Ajustes!$I82,T$2),0)+IF(Ajustes!$J82&gt;0,INDEX($AA$4:$AL$323,Ajustes!$J82,T$2),0)+IF(Ajustes!$K82&gt;0,INDEX($AA$4:$AL$323,Ajustes!$K82,T$2),0)+IF(Ajustes!$L82&gt;0,INDEX($AA$4:$AL$323,Ajustes!$L82,T$2),0))+T82</f>
        <v>0</v>
      </c>
      <c r="AG82" s="259">
        <f>IF(AND(NOT(_incrementaisPassadas),
      OR(
       AND(_semanaAtual&gt;Prevs!J$6,_tipo="Semanal"),
       AND(_mes&gt;AG$2,_tipo="Mensal")
      )), 0,IF(Ajustes!$G82&gt;0,INDEX($AA$4:$AL$323,Ajustes!$G82,U$2),0)+IF(Ajustes!$H82&gt;0,INDEX($AA$4:$AL$323,Ajustes!$H82,U$2),0)+IF(Ajustes!$I82&gt;0,INDEX($AA$4:$AL$323,Ajustes!$I82,U$2),0)+IF(Ajustes!$J82&gt;0,INDEX($AA$4:$AL$323,Ajustes!$J82,U$2),0)+IF(Ajustes!$K82&gt;0,INDEX($AA$4:$AL$323,Ajustes!$K82,U$2),0)+IF(Ajustes!$L82&gt;0,INDEX($AA$4:$AL$323,Ajustes!$L82,U$2),0))+U82</f>
        <v>0</v>
      </c>
      <c r="AH82" s="259">
        <f>IF(AND(NOT(_incrementaisPassadas),
      OR(
       AND(_semanaAtual&gt;Prevs!K$6,_tipo="Semanal"),
       AND(_mes&gt;AH$2,_tipo="Mensal")
      )), 0,IF(Ajustes!$G82&gt;0,INDEX($AA$4:$AL$323,Ajustes!$G82,V$2),0)+IF(Ajustes!$H82&gt;0,INDEX($AA$4:$AL$323,Ajustes!$H82,V$2),0)+IF(Ajustes!$I82&gt;0,INDEX($AA$4:$AL$323,Ajustes!$I82,V$2),0)+IF(Ajustes!$J82&gt;0,INDEX($AA$4:$AL$323,Ajustes!$J82,V$2),0)+IF(Ajustes!$K82&gt;0,INDEX($AA$4:$AL$323,Ajustes!$K82,V$2),0)+IF(Ajustes!$L82&gt;0,INDEX($AA$4:$AL$323,Ajustes!$L82,V$2),0))+V82</f>
        <v>0</v>
      </c>
      <c r="AI82" s="259">
        <f>IF(AND(NOT(_incrementaisPassadas),
      OR(
       AND(_semanaAtual&gt;Prevs!L$6,_tipo="Semanal"),
       AND(_mes&gt;AI$2,_tipo="Mensal")
      )), 0,IF(Ajustes!$G82&gt;0,INDEX($AA$4:$AL$323,Ajustes!$G82,W$2),0)+IF(Ajustes!$H82&gt;0,INDEX($AA$4:$AL$323,Ajustes!$H82,W$2),0)+IF(Ajustes!$I82&gt;0,INDEX($AA$4:$AL$323,Ajustes!$I82,W$2),0)+IF(Ajustes!$J82&gt;0,INDEX($AA$4:$AL$323,Ajustes!$J82,W$2),0)+IF(Ajustes!$K82&gt;0,INDEX($AA$4:$AL$323,Ajustes!$K82,W$2),0)+IF(Ajustes!$L82&gt;0,INDEX($AA$4:$AL$323,Ajustes!$L82,W$2),0))+W82</f>
        <v>0</v>
      </c>
      <c r="AJ82" s="259">
        <f>IF(AND(NOT(_incrementaisPassadas),
      OR(
       AND(_semanaAtual&gt;Prevs!M$6,_tipo="Semanal"),
       AND(_mes&gt;AJ$2,_tipo="Mensal")
      )), 0,IF(Ajustes!$G82&gt;0,INDEX($AA$4:$AL$323,Ajustes!$G82,X$2),0)+IF(Ajustes!$H82&gt;0,INDEX($AA$4:$AL$323,Ajustes!$H82,X$2),0)+IF(Ajustes!$I82&gt;0,INDEX($AA$4:$AL$323,Ajustes!$I82,X$2),0)+IF(Ajustes!$J82&gt;0,INDEX($AA$4:$AL$323,Ajustes!$J82,X$2),0)+IF(Ajustes!$K82&gt;0,INDEX($AA$4:$AL$323,Ajustes!$K82,X$2),0)+IF(Ajustes!$L82&gt;0,INDEX($AA$4:$AL$323,Ajustes!$L82,X$2),0))+X82</f>
        <v>0</v>
      </c>
      <c r="AK82" s="259">
        <f>IF(AND(NOT(_incrementaisPassadas),
      OR(
       AND(_semanaAtual&gt;Prevs!N$6,_tipo="Semanal"),
       AND(_mes&gt;AK$2,_tipo="Mensal")
      )), 0,IF(Ajustes!$G82&gt;0,INDEX($AA$4:$AL$323,Ajustes!$G82,Y$2),0)+IF(Ajustes!$H82&gt;0,INDEX($AA$4:$AL$323,Ajustes!$H82,Y$2),0)+IF(Ajustes!$I82&gt;0,INDEX($AA$4:$AL$323,Ajustes!$I82,Y$2),0)+IF(Ajustes!$J82&gt;0,INDEX($AA$4:$AL$323,Ajustes!$J82,Y$2),0)+IF(Ajustes!$K82&gt;0,INDEX($AA$4:$AL$323,Ajustes!$K82,Y$2),0)+IF(Ajustes!$L82&gt;0,INDEX($AA$4:$AL$323,Ajustes!$L82,Y$2),0))+Y82</f>
        <v>0</v>
      </c>
      <c r="AL82" s="259">
        <f>IF(AND(NOT(_incrementaisPassadas),
      OR(
       AND(_semanaAtual&gt;Prevs!O$6,_tipo="Semanal"),
       AND(_mes&gt;AL$2,_tipo="Mensal")
      )), 0,IF(Ajustes!$G82&gt;0,INDEX($AA$4:$AL$323,Ajustes!$G82,Z$2),0)+IF(Ajustes!$H82&gt;0,INDEX($AA$4:$AL$323,Ajustes!$H82,Z$2),0)+IF(Ajustes!$I82&gt;0,INDEX($AA$4:$AL$323,Ajustes!$I82,Z$2),0)+IF(Ajustes!$J82&gt;0,INDEX($AA$4:$AL$323,Ajustes!$J82,Z$2),0)+IF(Ajustes!$K82&gt;0,INDEX($AA$4:$AL$323,Ajustes!$K82,Z$2),0)+IF(Ajustes!$L82&gt;0,INDEX($AA$4:$AL$323,Ajustes!$L82,Z$2),0))+Z82</f>
        <v>0</v>
      </c>
      <c r="AM82" s="113">
        <f t="shared" si="90"/>
        <v>0</v>
      </c>
      <c r="AN82" s="113">
        <f t="shared" si="91"/>
        <v>0</v>
      </c>
      <c r="AO82" s="113">
        <f t="shared" si="91"/>
        <v>0</v>
      </c>
      <c r="AP82" s="113">
        <f t="shared" si="91"/>
        <v>0</v>
      </c>
      <c r="AQ82" s="113">
        <f t="shared" si="91"/>
        <v>0</v>
      </c>
      <c r="AR82" s="113">
        <f t="shared" si="91"/>
        <v>0</v>
      </c>
      <c r="AS82" s="113">
        <f t="shared" si="91"/>
        <v>0</v>
      </c>
      <c r="AT82" s="113">
        <f t="shared" si="91"/>
        <v>0</v>
      </c>
      <c r="AU82" s="113">
        <f t="shared" si="91"/>
        <v>0</v>
      </c>
      <c r="AV82" s="113">
        <f t="shared" si="91"/>
        <v>0</v>
      </c>
      <c r="AW82" s="113">
        <f t="shared" si="91"/>
        <v>0</v>
      </c>
      <c r="AX82" s="113">
        <f t="shared" si="91"/>
        <v>0</v>
      </c>
      <c r="AY82" s="259"/>
      <c r="BQ82" s="259" t="e">
        <f t="shared" si="77"/>
        <v>#N/A</v>
      </c>
      <c r="BR82" s="398">
        <f t="shared" si="92"/>
        <v>0</v>
      </c>
      <c r="BS82" s="398">
        <f t="shared" si="93"/>
        <v>0</v>
      </c>
      <c r="BT82" s="398">
        <f t="shared" si="94"/>
        <v>0</v>
      </c>
      <c r="BU82" s="398">
        <f t="shared" si="95"/>
        <v>0</v>
      </c>
      <c r="BV82" s="398">
        <f t="shared" si="96"/>
        <v>0</v>
      </c>
      <c r="BW82" s="398">
        <f t="shared" si="97"/>
        <v>0</v>
      </c>
      <c r="BX82" s="398">
        <f t="shared" si="98"/>
        <v>0</v>
      </c>
      <c r="BY82" s="398">
        <f t="shared" si="99"/>
        <v>0</v>
      </c>
      <c r="BZ82" s="398">
        <f t="shared" si="100"/>
        <v>0</v>
      </c>
      <c r="CA82" s="398">
        <f t="shared" si="101"/>
        <v>0</v>
      </c>
      <c r="CB82" s="398">
        <f t="shared" si="102"/>
        <v>0</v>
      </c>
      <c r="CC82" s="398">
        <f t="shared" si="103"/>
        <v>0</v>
      </c>
      <c r="CD82" s="259"/>
    </row>
    <row r="83" spans="1:82" x14ac:dyDescent="0.25">
      <c r="A83" s="113">
        <v>80</v>
      </c>
      <c r="B83" s="176" t="s">
        <v>576</v>
      </c>
      <c r="C83" s="259">
        <f>IFERROR(INDEX($BD$7:$BO$40,MATCH(Ajustes!$E$4:$E$323,$BC$7:$BC$40,0),$C$2:$N$2),1)</f>
        <v>1</v>
      </c>
      <c r="D83" s="259">
        <f>IFERROR(INDEX($BD$7:$BO$40,MATCH(Ajustes!$E$4:$E$323,$BC$7:$BC$40,0),$C$2:$N$2),1)</f>
        <v>1</v>
      </c>
      <c r="E83" s="259">
        <f>IFERROR(INDEX($BD$7:$BO$40,MATCH(Ajustes!$E$4:$E$323,$BC$7:$BC$40,0),$C$2:$N$2),1)</f>
        <v>1</v>
      </c>
      <c r="F83" s="259">
        <f>IFERROR(INDEX($BD$7:$BO$40,MATCH(Ajustes!$E$4:$E$323,$BC$7:$BC$40,0),$C$2:$N$2),1)</f>
        <v>1</v>
      </c>
      <c r="G83" s="259">
        <f>IFERROR(INDEX($BD$7:$BO$40,MATCH(Ajustes!$E$4:$E$323,$BC$7:$BC$40,0),$C$2:$N$2),1)</f>
        <v>1</v>
      </c>
      <c r="H83" s="259">
        <f>IFERROR(INDEX($BD$7:$BO$40,MATCH(Ajustes!$E$4:$E$323,$BC$7:$BC$40,0),$C$2:$N$2),1)</f>
        <v>1</v>
      </c>
      <c r="I83" s="259">
        <f>IFERROR(INDEX($BD$7:$BO$40,MATCH(Ajustes!$E$4:$E$323,$BC$7:$BC$40,0),$C$2:$N$2),1)</f>
        <v>1</v>
      </c>
      <c r="J83" s="259">
        <f>IFERROR(INDEX($BD$7:$BO$40,MATCH(Ajustes!$E$4:$E$323,$BC$7:$BC$40,0),$C$2:$N$2),1)</f>
        <v>1</v>
      </c>
      <c r="K83" s="259">
        <f>IFERROR(INDEX($BD$7:$BO$40,MATCH(Ajustes!$E$4:$E$323,$BC$7:$BC$40,0),$C$2:$N$2),1)</f>
        <v>1</v>
      </c>
      <c r="L83" s="259">
        <f>IFERROR(INDEX($BD$7:$BO$40,MATCH(Ajustes!$E$4:$E$323,$BC$7:$BC$40,0),$C$2:$N$2),1)</f>
        <v>1</v>
      </c>
      <c r="M83" s="259">
        <f>IFERROR(INDEX($BD$7:$BO$40,MATCH(Ajustes!$E$4:$E$323,$BC$7:$BC$40,0),$C$2:$N$2),1)</f>
        <v>1</v>
      </c>
      <c r="N83" s="259">
        <f>IFERROR(INDEX($BD$7:$BO$40,MATCH(Ajustes!$E$4:$E$323,$BC$7:$BC$40,0),$C$2:$N$2),1)</f>
        <v>1</v>
      </c>
      <c r="O83">
        <f>C83*Ajustes!AM83</f>
        <v>54</v>
      </c>
      <c r="P83">
        <f>D83*Ajustes!AN83</f>
        <v>59</v>
      </c>
      <c r="Q83">
        <f>E83*Ajustes!AO83</f>
        <v>51</v>
      </c>
      <c r="R83">
        <f>F83*Ajustes!AP83</f>
        <v>53</v>
      </c>
      <c r="S83">
        <f>G83*Ajustes!AQ83</f>
        <v>74</v>
      </c>
      <c r="T83">
        <f>H83*Ajustes!AR83</f>
        <v>91</v>
      </c>
      <c r="U83">
        <f>I83*Ajustes!AS83</f>
        <v>82</v>
      </c>
      <c r="V83">
        <f>J83*Ajustes!AT83</f>
        <v>66</v>
      </c>
      <c r="W83">
        <f>K83*Ajustes!AU83</f>
        <v>77</v>
      </c>
      <c r="X83">
        <f>L83*Ajustes!AV83</f>
        <v>101</v>
      </c>
      <c r="Y83">
        <f>M83*Ajustes!AW83</f>
        <v>73</v>
      </c>
      <c r="Z83">
        <f>N83*Ajustes!AX83</f>
        <v>56</v>
      </c>
      <c r="AA83" s="259">
        <f>IF(AND(NOT(_incrementaisPassadas),
      OR(
       AND(_semanaAtual&gt;Prevs!D$6,_tipo="Semanal"),
       AND(_mes&gt;AA$2,_tipo="Mensal")
      )), 0,IF(Ajustes!$G83&gt;0,INDEX($AA$4:$AL$323,Ajustes!$G83,O$2),0)+IF(Ajustes!$H83&gt;0,INDEX($AA$4:$AL$323,Ajustes!$H83,O$2),0)+IF(Ajustes!$I83&gt;0,INDEX($AA$4:$AL$323,Ajustes!$I83,O$2),0)+IF(Ajustes!$J83&gt;0,INDEX($AA$4:$AL$323,Ajustes!$J83,O$2),0)+IF(Ajustes!$K83&gt;0,INDEX($AA$4:$AL$323,Ajustes!$K83,O$2),0)+IF(Ajustes!$L83&gt;0,INDEX($AA$4:$AL$323,Ajustes!$L83,O$2),0))+O83</f>
        <v>54</v>
      </c>
      <c r="AB83" s="259">
        <f>IF(AND(NOT(_incrementaisPassadas),
      OR(
       AND(_semanaAtual&gt;Prevs!E$6,_tipo="Semanal"),
       AND(_mes&gt;AB$2,_tipo="Mensal")
      )), 0,IF(Ajustes!$G83&gt;0,INDEX($AA$4:$AL$323,Ajustes!$G83,P$2),0)+IF(Ajustes!$H83&gt;0,INDEX($AA$4:$AL$323,Ajustes!$H83,P$2),0)+IF(Ajustes!$I83&gt;0,INDEX($AA$4:$AL$323,Ajustes!$I83,P$2),0)+IF(Ajustes!$J83&gt;0,INDEX($AA$4:$AL$323,Ajustes!$J83,P$2),0)+IF(Ajustes!$K83&gt;0,INDEX($AA$4:$AL$323,Ajustes!$K83,P$2),0)+IF(Ajustes!$L83&gt;0,INDEX($AA$4:$AL$323,Ajustes!$L83,P$2),0))+P83</f>
        <v>59</v>
      </c>
      <c r="AC83" s="259">
        <f>IF(AND(NOT(_incrementaisPassadas),
      OR(
       AND(_semanaAtual&gt;Prevs!F$6,_tipo="Semanal"),
       AND(_mes&gt;AC$2,_tipo="Mensal")
      )), 0,IF(Ajustes!$G83&gt;0,INDEX($AA$4:$AL$323,Ajustes!$G83,Q$2),0)+IF(Ajustes!$H83&gt;0,INDEX($AA$4:$AL$323,Ajustes!$H83,Q$2),0)+IF(Ajustes!$I83&gt;0,INDEX($AA$4:$AL$323,Ajustes!$I83,Q$2),0)+IF(Ajustes!$J83&gt;0,INDEX($AA$4:$AL$323,Ajustes!$J83,Q$2),0)+IF(Ajustes!$K83&gt;0,INDEX($AA$4:$AL$323,Ajustes!$K83,Q$2),0)+IF(Ajustes!$L83&gt;0,INDEX($AA$4:$AL$323,Ajustes!$L83,Q$2),0))+Q83</f>
        <v>51</v>
      </c>
      <c r="AD83" s="259">
        <f>IF(AND(NOT(_incrementaisPassadas),
      OR(
       AND(_semanaAtual&gt;Prevs!G$6,_tipo="Semanal"),
       AND(_mes&gt;AD$2,_tipo="Mensal")
      )), 0,IF(Ajustes!$G83&gt;0,INDEX($AA$4:$AL$323,Ajustes!$G83,R$2),0)+IF(Ajustes!$H83&gt;0,INDEX($AA$4:$AL$323,Ajustes!$H83,R$2),0)+IF(Ajustes!$I83&gt;0,INDEX($AA$4:$AL$323,Ajustes!$I83,R$2),0)+IF(Ajustes!$J83&gt;0,INDEX($AA$4:$AL$323,Ajustes!$J83,R$2),0)+IF(Ajustes!$K83&gt;0,INDEX($AA$4:$AL$323,Ajustes!$K83,R$2),0)+IF(Ajustes!$L83&gt;0,INDEX($AA$4:$AL$323,Ajustes!$L83,R$2),0))+R83</f>
        <v>53</v>
      </c>
      <c r="AE83" s="259">
        <f>IF(AND(NOT(_incrementaisPassadas),
      OR(
       AND(_semanaAtual&gt;Prevs!H$6,_tipo="Semanal"),
       AND(_mes&gt;AE$2,_tipo="Mensal")
      )), 0,IF(Ajustes!$G83&gt;0,INDEX($AA$4:$AL$323,Ajustes!$G83,S$2),0)+IF(Ajustes!$H83&gt;0,INDEX($AA$4:$AL$323,Ajustes!$H83,S$2),0)+IF(Ajustes!$I83&gt;0,INDEX($AA$4:$AL$323,Ajustes!$I83,S$2),0)+IF(Ajustes!$J83&gt;0,INDEX($AA$4:$AL$323,Ajustes!$J83,S$2),0)+IF(Ajustes!$K83&gt;0,INDEX($AA$4:$AL$323,Ajustes!$K83,S$2),0)+IF(Ajustes!$L83&gt;0,INDEX($AA$4:$AL$323,Ajustes!$L83,S$2),0))+S83</f>
        <v>74</v>
      </c>
      <c r="AF83" s="259">
        <f>IF(AND(NOT(_incrementaisPassadas),
      OR(
       AND(_semanaAtual&gt;Prevs!I$6,_tipo="Semanal"),
       AND(_mes&gt;AF$2,_tipo="Mensal")
      )), 0,IF(Ajustes!$G83&gt;0,INDEX($AA$4:$AL$323,Ajustes!$G83,T$2),0)+IF(Ajustes!$H83&gt;0,INDEX($AA$4:$AL$323,Ajustes!$H83,T$2),0)+IF(Ajustes!$I83&gt;0,INDEX($AA$4:$AL$323,Ajustes!$I83,T$2),0)+IF(Ajustes!$J83&gt;0,INDEX($AA$4:$AL$323,Ajustes!$J83,T$2),0)+IF(Ajustes!$K83&gt;0,INDEX($AA$4:$AL$323,Ajustes!$K83,T$2),0)+IF(Ajustes!$L83&gt;0,INDEX($AA$4:$AL$323,Ajustes!$L83,T$2),0))+T83</f>
        <v>91</v>
      </c>
      <c r="AG83" s="259">
        <f>IF(AND(NOT(_incrementaisPassadas),
      OR(
       AND(_semanaAtual&gt;Prevs!J$6,_tipo="Semanal"),
       AND(_mes&gt;AG$2,_tipo="Mensal")
      )), 0,IF(Ajustes!$G83&gt;0,INDEX($AA$4:$AL$323,Ajustes!$G83,U$2),0)+IF(Ajustes!$H83&gt;0,INDEX($AA$4:$AL$323,Ajustes!$H83,U$2),0)+IF(Ajustes!$I83&gt;0,INDEX($AA$4:$AL$323,Ajustes!$I83,U$2),0)+IF(Ajustes!$J83&gt;0,INDEX($AA$4:$AL$323,Ajustes!$J83,U$2),0)+IF(Ajustes!$K83&gt;0,INDEX($AA$4:$AL$323,Ajustes!$K83,U$2),0)+IF(Ajustes!$L83&gt;0,INDEX($AA$4:$AL$323,Ajustes!$L83,U$2),0))+U83</f>
        <v>82</v>
      </c>
      <c r="AH83" s="259">
        <f>IF(AND(NOT(_incrementaisPassadas),
      OR(
       AND(_semanaAtual&gt;Prevs!K$6,_tipo="Semanal"),
       AND(_mes&gt;AH$2,_tipo="Mensal")
      )), 0,IF(Ajustes!$G83&gt;0,INDEX($AA$4:$AL$323,Ajustes!$G83,V$2),0)+IF(Ajustes!$H83&gt;0,INDEX($AA$4:$AL$323,Ajustes!$H83,V$2),0)+IF(Ajustes!$I83&gt;0,INDEX($AA$4:$AL$323,Ajustes!$I83,V$2),0)+IF(Ajustes!$J83&gt;0,INDEX($AA$4:$AL$323,Ajustes!$J83,V$2),0)+IF(Ajustes!$K83&gt;0,INDEX($AA$4:$AL$323,Ajustes!$K83,V$2),0)+IF(Ajustes!$L83&gt;0,INDEX($AA$4:$AL$323,Ajustes!$L83,V$2),0))+V83</f>
        <v>66</v>
      </c>
      <c r="AI83" s="259">
        <f>IF(AND(NOT(_incrementaisPassadas),
      OR(
       AND(_semanaAtual&gt;Prevs!L$6,_tipo="Semanal"),
       AND(_mes&gt;AI$2,_tipo="Mensal")
      )), 0,IF(Ajustes!$G83&gt;0,INDEX($AA$4:$AL$323,Ajustes!$G83,W$2),0)+IF(Ajustes!$H83&gt;0,INDEX($AA$4:$AL$323,Ajustes!$H83,W$2),0)+IF(Ajustes!$I83&gt;0,INDEX($AA$4:$AL$323,Ajustes!$I83,W$2),0)+IF(Ajustes!$J83&gt;0,INDEX($AA$4:$AL$323,Ajustes!$J83,W$2),0)+IF(Ajustes!$K83&gt;0,INDEX($AA$4:$AL$323,Ajustes!$K83,W$2),0)+IF(Ajustes!$L83&gt;0,INDEX($AA$4:$AL$323,Ajustes!$L83,W$2),0))+W83</f>
        <v>77</v>
      </c>
      <c r="AJ83" s="259">
        <f>IF(AND(NOT(_incrementaisPassadas),
      OR(
       AND(_semanaAtual&gt;Prevs!M$6,_tipo="Semanal"),
       AND(_mes&gt;AJ$2,_tipo="Mensal")
      )), 0,IF(Ajustes!$G83&gt;0,INDEX($AA$4:$AL$323,Ajustes!$G83,X$2),0)+IF(Ajustes!$H83&gt;0,INDEX($AA$4:$AL$323,Ajustes!$H83,X$2),0)+IF(Ajustes!$I83&gt;0,INDEX($AA$4:$AL$323,Ajustes!$I83,X$2),0)+IF(Ajustes!$J83&gt;0,INDEX($AA$4:$AL$323,Ajustes!$J83,X$2),0)+IF(Ajustes!$K83&gt;0,INDEX($AA$4:$AL$323,Ajustes!$K83,X$2),0)+IF(Ajustes!$L83&gt;0,INDEX($AA$4:$AL$323,Ajustes!$L83,X$2),0))+X83</f>
        <v>101</v>
      </c>
      <c r="AK83" s="259">
        <f>IF(AND(NOT(_incrementaisPassadas),
      OR(
       AND(_semanaAtual&gt;Prevs!N$6,_tipo="Semanal"),
       AND(_mes&gt;AK$2,_tipo="Mensal")
      )), 0,IF(Ajustes!$G83&gt;0,INDEX($AA$4:$AL$323,Ajustes!$G83,Y$2),0)+IF(Ajustes!$H83&gt;0,INDEX($AA$4:$AL$323,Ajustes!$H83,Y$2),0)+IF(Ajustes!$I83&gt;0,INDEX($AA$4:$AL$323,Ajustes!$I83,Y$2),0)+IF(Ajustes!$J83&gt;0,INDEX($AA$4:$AL$323,Ajustes!$J83,Y$2),0)+IF(Ajustes!$K83&gt;0,INDEX($AA$4:$AL$323,Ajustes!$K83,Y$2),0)+IF(Ajustes!$L83&gt;0,INDEX($AA$4:$AL$323,Ajustes!$L83,Y$2),0))+Y83</f>
        <v>73</v>
      </c>
      <c r="AL83" s="259">
        <f>IF(AND(NOT(_incrementaisPassadas),
      OR(
       AND(_semanaAtual&gt;Prevs!O$6,_tipo="Semanal"),
       AND(_mes&gt;AL$2,_tipo="Mensal")
      )), 0,IF(Ajustes!$G83&gt;0,INDEX($AA$4:$AL$323,Ajustes!$G83,Z$2),0)+IF(Ajustes!$H83&gt;0,INDEX($AA$4:$AL$323,Ajustes!$H83,Z$2),0)+IF(Ajustes!$I83&gt;0,INDEX($AA$4:$AL$323,Ajustes!$I83,Z$2),0)+IF(Ajustes!$J83&gt;0,INDEX($AA$4:$AL$323,Ajustes!$J83,Z$2),0)+IF(Ajustes!$K83&gt;0,INDEX($AA$4:$AL$323,Ajustes!$K83,Z$2),0)+IF(Ajustes!$L83&gt;0,INDEX($AA$4:$AL$323,Ajustes!$L83,Z$2),0))+Z83</f>
        <v>56</v>
      </c>
      <c r="AM83" s="113">
        <f t="shared" si="90"/>
        <v>54</v>
      </c>
      <c r="AN83" s="113">
        <f t="shared" si="91"/>
        <v>59</v>
      </c>
      <c r="AO83" s="113">
        <f t="shared" si="91"/>
        <v>51</v>
      </c>
      <c r="AP83" s="113">
        <f t="shared" si="91"/>
        <v>53</v>
      </c>
      <c r="AQ83" s="113">
        <f t="shared" si="91"/>
        <v>74</v>
      </c>
      <c r="AR83" s="113">
        <f t="shared" si="91"/>
        <v>91</v>
      </c>
      <c r="AS83" s="113">
        <f t="shared" si="91"/>
        <v>82</v>
      </c>
      <c r="AT83" s="113">
        <f t="shared" si="91"/>
        <v>66</v>
      </c>
      <c r="AU83" s="113">
        <f t="shared" si="91"/>
        <v>77</v>
      </c>
      <c r="AV83" s="113">
        <f t="shared" si="91"/>
        <v>101</v>
      </c>
      <c r="AW83" s="113">
        <f t="shared" si="91"/>
        <v>73</v>
      </c>
      <c r="AX83" s="113">
        <f t="shared" si="91"/>
        <v>56</v>
      </c>
      <c r="AY83" s="259"/>
      <c r="BQ83" s="259" t="e">
        <f t="shared" si="77"/>
        <v>#N/A</v>
      </c>
      <c r="BR83" s="398">
        <f t="shared" si="92"/>
        <v>54</v>
      </c>
      <c r="BS83" s="398">
        <f t="shared" si="93"/>
        <v>59</v>
      </c>
      <c r="BT83" s="398">
        <f t="shared" si="94"/>
        <v>51</v>
      </c>
      <c r="BU83" s="398">
        <f t="shared" si="95"/>
        <v>53</v>
      </c>
      <c r="BV83" s="398">
        <f t="shared" si="96"/>
        <v>74</v>
      </c>
      <c r="BW83" s="398">
        <f t="shared" si="97"/>
        <v>91</v>
      </c>
      <c r="BX83" s="398">
        <f t="shared" si="98"/>
        <v>82</v>
      </c>
      <c r="BY83" s="398">
        <f t="shared" si="99"/>
        <v>66</v>
      </c>
      <c r="BZ83" s="398">
        <f t="shared" si="100"/>
        <v>77</v>
      </c>
      <c r="CA83" s="398">
        <f t="shared" si="101"/>
        <v>101</v>
      </c>
      <c r="CB83" s="398">
        <f t="shared" si="102"/>
        <v>73</v>
      </c>
      <c r="CC83" s="398">
        <f t="shared" si="103"/>
        <v>56</v>
      </c>
      <c r="CD83" s="259"/>
    </row>
    <row r="84" spans="1:82" x14ac:dyDescent="0.25">
      <c r="A84" s="113">
        <v>81</v>
      </c>
      <c r="B84" s="176" t="s">
        <v>577</v>
      </c>
      <c r="C84" s="259">
        <f>IFERROR(INDEX($BD$7:$BO$40,MATCH(Ajustes!$E$4:$E$323,$BC$7:$BC$40,0),$C$2:$N$2),1)</f>
        <v>1</v>
      </c>
      <c r="D84" s="259">
        <f>IFERROR(INDEX($BD$7:$BO$40,MATCH(Ajustes!$E$4:$E$323,$BC$7:$BC$40,0),$C$2:$N$2),1)</f>
        <v>1</v>
      </c>
      <c r="E84" s="259">
        <f>IFERROR(INDEX($BD$7:$BO$40,MATCH(Ajustes!$E$4:$E$323,$BC$7:$BC$40,0),$C$2:$N$2),1)</f>
        <v>1</v>
      </c>
      <c r="F84" s="259">
        <f>IFERROR(INDEX($BD$7:$BO$40,MATCH(Ajustes!$E$4:$E$323,$BC$7:$BC$40,0),$C$2:$N$2),1)</f>
        <v>1</v>
      </c>
      <c r="G84" s="259">
        <f>IFERROR(INDEX($BD$7:$BO$40,MATCH(Ajustes!$E$4:$E$323,$BC$7:$BC$40,0),$C$2:$N$2),1)</f>
        <v>1</v>
      </c>
      <c r="H84" s="259">
        <f>IFERROR(INDEX($BD$7:$BO$40,MATCH(Ajustes!$E$4:$E$323,$BC$7:$BC$40,0),$C$2:$N$2),1)</f>
        <v>1</v>
      </c>
      <c r="I84" s="259">
        <f>IFERROR(INDEX($BD$7:$BO$40,MATCH(Ajustes!$E$4:$E$323,$BC$7:$BC$40,0),$C$2:$N$2),1)</f>
        <v>1</v>
      </c>
      <c r="J84" s="259">
        <f>IFERROR(INDEX($BD$7:$BO$40,MATCH(Ajustes!$E$4:$E$323,$BC$7:$BC$40,0),$C$2:$N$2),1)</f>
        <v>1</v>
      </c>
      <c r="K84" s="259">
        <f>IFERROR(INDEX($BD$7:$BO$40,MATCH(Ajustes!$E$4:$E$323,$BC$7:$BC$40,0),$C$2:$N$2),1)</f>
        <v>1</v>
      </c>
      <c r="L84" s="259">
        <f>IFERROR(INDEX($BD$7:$BO$40,MATCH(Ajustes!$E$4:$E$323,$BC$7:$BC$40,0),$C$2:$N$2),1)</f>
        <v>1</v>
      </c>
      <c r="M84" s="259">
        <f>IFERROR(INDEX($BD$7:$BO$40,MATCH(Ajustes!$E$4:$E$323,$BC$7:$BC$40,0),$C$2:$N$2),1)</f>
        <v>1</v>
      </c>
      <c r="N84" s="259">
        <f>IFERROR(INDEX($BD$7:$BO$40,MATCH(Ajustes!$E$4:$E$323,$BC$7:$BC$40,0),$C$2:$N$2),1)</f>
        <v>1</v>
      </c>
      <c r="O84">
        <f>C84*Ajustes!AM84</f>
        <v>1277</v>
      </c>
      <c r="P84">
        <f>D84*Ajustes!AN84</f>
        <v>1375</v>
      </c>
      <c r="Q84">
        <f>E84*Ajustes!AO84</f>
        <v>1223</v>
      </c>
      <c r="R84">
        <f>F84*Ajustes!AP84</f>
        <v>1109</v>
      </c>
      <c r="S84">
        <f>G84*Ajustes!AQ84</f>
        <v>1436</v>
      </c>
      <c r="T84">
        <f>H84*Ajustes!AR84</f>
        <v>1779</v>
      </c>
      <c r="U84">
        <f>I84*Ajustes!AS84</f>
        <v>1689</v>
      </c>
      <c r="V84">
        <f>J84*Ajustes!AT84</f>
        <v>1368</v>
      </c>
      <c r="W84">
        <f>K84*Ajustes!AU84</f>
        <v>1584</v>
      </c>
      <c r="X84">
        <f>L84*Ajustes!AV84</f>
        <v>2110</v>
      </c>
      <c r="Y84">
        <f>M84*Ajustes!AW84</f>
        <v>1587</v>
      </c>
      <c r="Z84">
        <f>N84*Ajustes!AX84</f>
        <v>1286</v>
      </c>
      <c r="AA84" s="259">
        <f>IF(AND(NOT(_incrementaisPassadas),
      OR(
       AND(_semanaAtual&gt;Prevs!D$6,_tipo="Semanal"),
       AND(_mes&gt;AA$2,_tipo="Mensal")
      )), 0,IF(Ajustes!$G84&gt;0,INDEX($AA$4:$AL$323,Ajustes!$G84,O$2),0)+IF(Ajustes!$H84&gt;0,INDEX($AA$4:$AL$323,Ajustes!$H84,O$2),0)+IF(Ajustes!$I84&gt;0,INDEX($AA$4:$AL$323,Ajustes!$I84,O$2),0)+IF(Ajustes!$J84&gt;0,INDEX($AA$4:$AL$323,Ajustes!$J84,O$2),0)+IF(Ajustes!$K84&gt;0,INDEX($AA$4:$AL$323,Ajustes!$K84,O$2),0)+IF(Ajustes!$L84&gt;0,INDEX($AA$4:$AL$323,Ajustes!$L84,O$2),0))+O84</f>
        <v>1277</v>
      </c>
      <c r="AB84" s="259">
        <f>IF(AND(NOT(_incrementaisPassadas),
      OR(
       AND(_semanaAtual&gt;Prevs!E$6,_tipo="Semanal"),
       AND(_mes&gt;AB$2,_tipo="Mensal")
      )), 0,IF(Ajustes!$G84&gt;0,INDEX($AA$4:$AL$323,Ajustes!$G84,P$2),0)+IF(Ajustes!$H84&gt;0,INDEX($AA$4:$AL$323,Ajustes!$H84,P$2),0)+IF(Ajustes!$I84&gt;0,INDEX($AA$4:$AL$323,Ajustes!$I84,P$2),0)+IF(Ajustes!$J84&gt;0,INDEX($AA$4:$AL$323,Ajustes!$J84,P$2),0)+IF(Ajustes!$K84&gt;0,INDEX($AA$4:$AL$323,Ajustes!$K84,P$2),0)+IF(Ajustes!$L84&gt;0,INDEX($AA$4:$AL$323,Ajustes!$L84,P$2),0))+P84</f>
        <v>1375</v>
      </c>
      <c r="AC84" s="259">
        <f>IF(AND(NOT(_incrementaisPassadas),
      OR(
       AND(_semanaAtual&gt;Prevs!F$6,_tipo="Semanal"),
       AND(_mes&gt;AC$2,_tipo="Mensal")
      )), 0,IF(Ajustes!$G84&gt;0,INDEX($AA$4:$AL$323,Ajustes!$G84,Q$2),0)+IF(Ajustes!$H84&gt;0,INDEX($AA$4:$AL$323,Ajustes!$H84,Q$2),0)+IF(Ajustes!$I84&gt;0,INDEX($AA$4:$AL$323,Ajustes!$I84,Q$2),0)+IF(Ajustes!$J84&gt;0,INDEX($AA$4:$AL$323,Ajustes!$J84,Q$2),0)+IF(Ajustes!$K84&gt;0,INDEX($AA$4:$AL$323,Ajustes!$K84,Q$2),0)+IF(Ajustes!$L84&gt;0,INDEX($AA$4:$AL$323,Ajustes!$L84,Q$2),0))+Q84</f>
        <v>1223</v>
      </c>
      <c r="AD84" s="259">
        <f>IF(AND(NOT(_incrementaisPassadas),
      OR(
       AND(_semanaAtual&gt;Prevs!G$6,_tipo="Semanal"),
       AND(_mes&gt;AD$2,_tipo="Mensal")
      )), 0,IF(Ajustes!$G84&gt;0,INDEX($AA$4:$AL$323,Ajustes!$G84,R$2),0)+IF(Ajustes!$H84&gt;0,INDEX($AA$4:$AL$323,Ajustes!$H84,R$2),0)+IF(Ajustes!$I84&gt;0,INDEX($AA$4:$AL$323,Ajustes!$I84,R$2),0)+IF(Ajustes!$J84&gt;0,INDEX($AA$4:$AL$323,Ajustes!$J84,R$2),0)+IF(Ajustes!$K84&gt;0,INDEX($AA$4:$AL$323,Ajustes!$K84,R$2),0)+IF(Ajustes!$L84&gt;0,INDEX($AA$4:$AL$323,Ajustes!$L84,R$2),0))+R84</f>
        <v>1109</v>
      </c>
      <c r="AE84" s="259">
        <f>IF(AND(NOT(_incrementaisPassadas),
      OR(
       AND(_semanaAtual&gt;Prevs!H$6,_tipo="Semanal"),
       AND(_mes&gt;AE$2,_tipo="Mensal")
      )), 0,IF(Ajustes!$G84&gt;0,INDEX($AA$4:$AL$323,Ajustes!$G84,S$2),0)+IF(Ajustes!$H84&gt;0,INDEX($AA$4:$AL$323,Ajustes!$H84,S$2),0)+IF(Ajustes!$I84&gt;0,INDEX($AA$4:$AL$323,Ajustes!$I84,S$2),0)+IF(Ajustes!$J84&gt;0,INDEX($AA$4:$AL$323,Ajustes!$J84,S$2),0)+IF(Ajustes!$K84&gt;0,INDEX($AA$4:$AL$323,Ajustes!$K84,S$2),0)+IF(Ajustes!$L84&gt;0,INDEX($AA$4:$AL$323,Ajustes!$L84,S$2),0))+S84</f>
        <v>1436</v>
      </c>
      <c r="AF84" s="259">
        <f>IF(AND(NOT(_incrementaisPassadas),
      OR(
       AND(_semanaAtual&gt;Prevs!I$6,_tipo="Semanal"),
       AND(_mes&gt;AF$2,_tipo="Mensal")
      )), 0,IF(Ajustes!$G84&gt;0,INDEX($AA$4:$AL$323,Ajustes!$G84,T$2),0)+IF(Ajustes!$H84&gt;0,INDEX($AA$4:$AL$323,Ajustes!$H84,T$2),0)+IF(Ajustes!$I84&gt;0,INDEX($AA$4:$AL$323,Ajustes!$I84,T$2),0)+IF(Ajustes!$J84&gt;0,INDEX($AA$4:$AL$323,Ajustes!$J84,T$2),0)+IF(Ajustes!$K84&gt;0,INDEX($AA$4:$AL$323,Ajustes!$K84,T$2),0)+IF(Ajustes!$L84&gt;0,INDEX($AA$4:$AL$323,Ajustes!$L84,T$2),0))+T84</f>
        <v>1779</v>
      </c>
      <c r="AG84" s="259">
        <f>IF(AND(NOT(_incrementaisPassadas),
      OR(
       AND(_semanaAtual&gt;Prevs!J$6,_tipo="Semanal"),
       AND(_mes&gt;AG$2,_tipo="Mensal")
      )), 0,IF(Ajustes!$G84&gt;0,INDEX($AA$4:$AL$323,Ajustes!$G84,U$2),0)+IF(Ajustes!$H84&gt;0,INDEX($AA$4:$AL$323,Ajustes!$H84,U$2),0)+IF(Ajustes!$I84&gt;0,INDEX($AA$4:$AL$323,Ajustes!$I84,U$2),0)+IF(Ajustes!$J84&gt;0,INDEX($AA$4:$AL$323,Ajustes!$J84,U$2),0)+IF(Ajustes!$K84&gt;0,INDEX($AA$4:$AL$323,Ajustes!$K84,U$2),0)+IF(Ajustes!$L84&gt;0,INDEX($AA$4:$AL$323,Ajustes!$L84,U$2),0))+U84</f>
        <v>1689</v>
      </c>
      <c r="AH84" s="259">
        <f>IF(AND(NOT(_incrementaisPassadas),
      OR(
       AND(_semanaAtual&gt;Prevs!K$6,_tipo="Semanal"),
       AND(_mes&gt;AH$2,_tipo="Mensal")
      )), 0,IF(Ajustes!$G84&gt;0,INDEX($AA$4:$AL$323,Ajustes!$G84,V$2),0)+IF(Ajustes!$H84&gt;0,INDEX($AA$4:$AL$323,Ajustes!$H84,V$2),0)+IF(Ajustes!$I84&gt;0,INDEX($AA$4:$AL$323,Ajustes!$I84,V$2),0)+IF(Ajustes!$J84&gt;0,INDEX($AA$4:$AL$323,Ajustes!$J84,V$2),0)+IF(Ajustes!$K84&gt;0,INDEX($AA$4:$AL$323,Ajustes!$K84,V$2),0)+IF(Ajustes!$L84&gt;0,INDEX($AA$4:$AL$323,Ajustes!$L84,V$2),0))+V84</f>
        <v>1368</v>
      </c>
      <c r="AI84" s="259">
        <f>IF(AND(NOT(_incrementaisPassadas),
      OR(
       AND(_semanaAtual&gt;Prevs!L$6,_tipo="Semanal"),
       AND(_mes&gt;AI$2,_tipo="Mensal")
      )), 0,IF(Ajustes!$G84&gt;0,INDEX($AA$4:$AL$323,Ajustes!$G84,W$2),0)+IF(Ajustes!$H84&gt;0,INDEX($AA$4:$AL$323,Ajustes!$H84,W$2),0)+IF(Ajustes!$I84&gt;0,INDEX($AA$4:$AL$323,Ajustes!$I84,W$2),0)+IF(Ajustes!$J84&gt;0,INDEX($AA$4:$AL$323,Ajustes!$J84,W$2),0)+IF(Ajustes!$K84&gt;0,INDEX($AA$4:$AL$323,Ajustes!$K84,W$2),0)+IF(Ajustes!$L84&gt;0,INDEX($AA$4:$AL$323,Ajustes!$L84,W$2),0))+W84</f>
        <v>1584</v>
      </c>
      <c r="AJ84" s="259">
        <f>IF(AND(NOT(_incrementaisPassadas),
      OR(
       AND(_semanaAtual&gt;Prevs!M$6,_tipo="Semanal"),
       AND(_mes&gt;AJ$2,_tipo="Mensal")
      )), 0,IF(Ajustes!$G84&gt;0,INDEX($AA$4:$AL$323,Ajustes!$G84,X$2),0)+IF(Ajustes!$H84&gt;0,INDEX($AA$4:$AL$323,Ajustes!$H84,X$2),0)+IF(Ajustes!$I84&gt;0,INDEX($AA$4:$AL$323,Ajustes!$I84,X$2),0)+IF(Ajustes!$J84&gt;0,INDEX($AA$4:$AL$323,Ajustes!$J84,X$2),0)+IF(Ajustes!$K84&gt;0,INDEX($AA$4:$AL$323,Ajustes!$K84,X$2),0)+IF(Ajustes!$L84&gt;0,INDEX($AA$4:$AL$323,Ajustes!$L84,X$2),0))+X84</f>
        <v>2110</v>
      </c>
      <c r="AK84" s="259">
        <f>IF(AND(NOT(_incrementaisPassadas),
      OR(
       AND(_semanaAtual&gt;Prevs!N$6,_tipo="Semanal"),
       AND(_mes&gt;AK$2,_tipo="Mensal")
      )), 0,IF(Ajustes!$G84&gt;0,INDEX($AA$4:$AL$323,Ajustes!$G84,Y$2),0)+IF(Ajustes!$H84&gt;0,INDEX($AA$4:$AL$323,Ajustes!$H84,Y$2),0)+IF(Ajustes!$I84&gt;0,INDEX($AA$4:$AL$323,Ajustes!$I84,Y$2),0)+IF(Ajustes!$J84&gt;0,INDEX($AA$4:$AL$323,Ajustes!$J84,Y$2),0)+IF(Ajustes!$K84&gt;0,INDEX($AA$4:$AL$323,Ajustes!$K84,Y$2),0)+IF(Ajustes!$L84&gt;0,INDEX($AA$4:$AL$323,Ajustes!$L84,Y$2),0))+Y84</f>
        <v>1587</v>
      </c>
      <c r="AL84" s="259">
        <f>IF(AND(NOT(_incrementaisPassadas),
      OR(
       AND(_semanaAtual&gt;Prevs!O$6,_tipo="Semanal"),
       AND(_mes&gt;AL$2,_tipo="Mensal")
      )), 0,IF(Ajustes!$G84&gt;0,INDEX($AA$4:$AL$323,Ajustes!$G84,Z$2),0)+IF(Ajustes!$H84&gt;0,INDEX($AA$4:$AL$323,Ajustes!$H84,Z$2),0)+IF(Ajustes!$I84&gt;0,INDEX($AA$4:$AL$323,Ajustes!$I84,Z$2),0)+IF(Ajustes!$J84&gt;0,INDEX($AA$4:$AL$323,Ajustes!$J84,Z$2),0)+IF(Ajustes!$K84&gt;0,INDEX($AA$4:$AL$323,Ajustes!$K84,Z$2),0)+IF(Ajustes!$L84&gt;0,INDEX($AA$4:$AL$323,Ajustes!$L84,Z$2),0))+Z84</f>
        <v>1286</v>
      </c>
      <c r="AM84" s="113">
        <f t="shared" si="90"/>
        <v>1277</v>
      </c>
      <c r="AN84" s="113">
        <f t="shared" si="91"/>
        <v>1375</v>
      </c>
      <c r="AO84" s="113">
        <f t="shared" si="91"/>
        <v>1223</v>
      </c>
      <c r="AP84" s="113">
        <f t="shared" si="91"/>
        <v>1109</v>
      </c>
      <c r="AQ84" s="113">
        <f t="shared" si="91"/>
        <v>1436</v>
      </c>
      <c r="AR84" s="113">
        <f t="shared" si="91"/>
        <v>1779</v>
      </c>
      <c r="AS84" s="113">
        <f t="shared" si="91"/>
        <v>1689</v>
      </c>
      <c r="AT84" s="113">
        <f t="shared" si="91"/>
        <v>1368</v>
      </c>
      <c r="AU84" s="113">
        <f t="shared" si="91"/>
        <v>1584</v>
      </c>
      <c r="AV84" s="113">
        <f t="shared" si="91"/>
        <v>2110</v>
      </c>
      <c r="AW84" s="113">
        <f t="shared" si="91"/>
        <v>1587</v>
      </c>
      <c r="AX84" s="113">
        <f t="shared" si="91"/>
        <v>1286</v>
      </c>
      <c r="AY84" s="259"/>
      <c r="BQ84" s="259" t="e">
        <f t="shared" si="77"/>
        <v>#N/A</v>
      </c>
      <c r="BR84" s="398">
        <f t="shared" si="92"/>
        <v>1277</v>
      </c>
      <c r="BS84" s="398">
        <f t="shared" si="93"/>
        <v>1375</v>
      </c>
      <c r="BT84" s="398">
        <f t="shared" si="94"/>
        <v>1223</v>
      </c>
      <c r="BU84" s="398">
        <f t="shared" si="95"/>
        <v>1109</v>
      </c>
      <c r="BV84" s="398">
        <f t="shared" si="96"/>
        <v>1436</v>
      </c>
      <c r="BW84" s="398">
        <f t="shared" si="97"/>
        <v>1779</v>
      </c>
      <c r="BX84" s="398">
        <f t="shared" si="98"/>
        <v>1689</v>
      </c>
      <c r="BY84" s="398">
        <f t="shared" si="99"/>
        <v>1368</v>
      </c>
      <c r="BZ84" s="398">
        <f t="shared" si="100"/>
        <v>1584</v>
      </c>
      <c r="CA84" s="398">
        <f t="shared" si="101"/>
        <v>2110</v>
      </c>
      <c r="CB84" s="398">
        <f t="shared" si="102"/>
        <v>1587</v>
      </c>
      <c r="CC84" s="398">
        <f t="shared" si="103"/>
        <v>1286</v>
      </c>
      <c r="CD84" s="259"/>
    </row>
    <row r="85" spans="1:82" x14ac:dyDescent="0.25">
      <c r="A85" s="113">
        <v>82</v>
      </c>
      <c r="B85" s="176"/>
      <c r="C85" s="259">
        <f>IFERROR(INDEX($BD$7:$BO$40,MATCH(Ajustes!$E$4:$E$323,$BC$7:$BC$40,0),$C$2:$N$2),1)</f>
        <v>1</v>
      </c>
      <c r="D85" s="259">
        <f>IFERROR(INDEX($BD$7:$BO$40,MATCH(Ajustes!$E$4:$E$323,$BC$7:$BC$40,0),$C$2:$N$2),1)</f>
        <v>1</v>
      </c>
      <c r="E85" s="259">
        <f>IFERROR(INDEX($BD$7:$BO$40,MATCH(Ajustes!$E$4:$E$323,$BC$7:$BC$40,0),$C$2:$N$2),1)</f>
        <v>1</v>
      </c>
      <c r="F85" s="259">
        <f>IFERROR(INDEX($BD$7:$BO$40,MATCH(Ajustes!$E$4:$E$323,$BC$7:$BC$40,0),$C$2:$N$2),1)</f>
        <v>1</v>
      </c>
      <c r="G85" s="259">
        <f>IFERROR(INDEX($BD$7:$BO$40,MATCH(Ajustes!$E$4:$E$323,$BC$7:$BC$40,0),$C$2:$N$2),1)</f>
        <v>1</v>
      </c>
      <c r="H85" s="259">
        <f>IFERROR(INDEX($BD$7:$BO$40,MATCH(Ajustes!$E$4:$E$323,$BC$7:$BC$40,0),$C$2:$N$2),1)</f>
        <v>1</v>
      </c>
      <c r="I85" s="259">
        <f>IFERROR(INDEX($BD$7:$BO$40,MATCH(Ajustes!$E$4:$E$323,$BC$7:$BC$40,0),$C$2:$N$2),1)</f>
        <v>1</v>
      </c>
      <c r="J85" s="259">
        <f>IFERROR(INDEX($BD$7:$BO$40,MATCH(Ajustes!$E$4:$E$323,$BC$7:$BC$40,0),$C$2:$N$2),1)</f>
        <v>1</v>
      </c>
      <c r="K85" s="259">
        <f>IFERROR(INDEX($BD$7:$BO$40,MATCH(Ajustes!$E$4:$E$323,$BC$7:$BC$40,0),$C$2:$N$2),1)</f>
        <v>1</v>
      </c>
      <c r="L85" s="259">
        <f>IFERROR(INDEX($BD$7:$BO$40,MATCH(Ajustes!$E$4:$E$323,$BC$7:$BC$40,0),$C$2:$N$2),1)</f>
        <v>1</v>
      </c>
      <c r="M85" s="259">
        <f>IFERROR(INDEX($BD$7:$BO$40,MATCH(Ajustes!$E$4:$E$323,$BC$7:$BC$40,0),$C$2:$N$2),1)</f>
        <v>1</v>
      </c>
      <c r="N85" s="259">
        <f>IFERROR(INDEX($BD$7:$BO$40,MATCH(Ajustes!$E$4:$E$323,$BC$7:$BC$40,0),$C$2:$N$2),1)</f>
        <v>1</v>
      </c>
      <c r="O85">
        <f>C85*Ajustes!AM85</f>
        <v>0</v>
      </c>
      <c r="P85">
        <f>D85*Ajustes!AN85</f>
        <v>0</v>
      </c>
      <c r="Q85">
        <f>E85*Ajustes!AO85</f>
        <v>0</v>
      </c>
      <c r="R85">
        <f>F85*Ajustes!AP85</f>
        <v>0</v>
      </c>
      <c r="S85">
        <f>G85*Ajustes!AQ85</f>
        <v>0</v>
      </c>
      <c r="T85">
        <f>H85*Ajustes!AR85</f>
        <v>0</v>
      </c>
      <c r="U85">
        <f>I85*Ajustes!AS85</f>
        <v>0</v>
      </c>
      <c r="V85">
        <f>J85*Ajustes!AT85</f>
        <v>0</v>
      </c>
      <c r="W85">
        <f>K85*Ajustes!AU85</f>
        <v>0</v>
      </c>
      <c r="X85">
        <f>L85*Ajustes!AV85</f>
        <v>0</v>
      </c>
      <c r="Y85">
        <f>M85*Ajustes!AW85</f>
        <v>0</v>
      </c>
      <c r="Z85">
        <f>N85*Ajustes!AX85</f>
        <v>0</v>
      </c>
      <c r="AA85" s="259">
        <f>IF(AND(NOT(_incrementaisPassadas),
      OR(
       AND(_semanaAtual&gt;Prevs!D$6,_tipo="Semanal"),
       AND(_mes&gt;AA$2,_tipo="Mensal")
      )), 0,IF(Ajustes!$G85&gt;0,INDEX($AA$4:$AL$323,Ajustes!$G85,O$2),0)+IF(Ajustes!$H85&gt;0,INDEX($AA$4:$AL$323,Ajustes!$H85,O$2),0)+IF(Ajustes!$I85&gt;0,INDEX($AA$4:$AL$323,Ajustes!$I85,O$2),0)+IF(Ajustes!$J85&gt;0,INDEX($AA$4:$AL$323,Ajustes!$J85,O$2),0)+IF(Ajustes!$K85&gt;0,INDEX($AA$4:$AL$323,Ajustes!$K85,O$2),0)+IF(Ajustes!$L85&gt;0,INDEX($AA$4:$AL$323,Ajustes!$L85,O$2),0))+O85</f>
        <v>0</v>
      </c>
      <c r="AB85" s="259">
        <f>IF(AND(NOT(_incrementaisPassadas),
      OR(
       AND(_semanaAtual&gt;Prevs!E$6,_tipo="Semanal"),
       AND(_mes&gt;AB$2,_tipo="Mensal")
      )), 0,IF(Ajustes!$G85&gt;0,INDEX($AA$4:$AL$323,Ajustes!$G85,P$2),0)+IF(Ajustes!$H85&gt;0,INDEX($AA$4:$AL$323,Ajustes!$H85,P$2),0)+IF(Ajustes!$I85&gt;0,INDEX($AA$4:$AL$323,Ajustes!$I85,P$2),0)+IF(Ajustes!$J85&gt;0,INDEX($AA$4:$AL$323,Ajustes!$J85,P$2),0)+IF(Ajustes!$K85&gt;0,INDEX($AA$4:$AL$323,Ajustes!$K85,P$2),0)+IF(Ajustes!$L85&gt;0,INDEX($AA$4:$AL$323,Ajustes!$L85,P$2),0))+P85</f>
        <v>0</v>
      </c>
      <c r="AC85" s="259">
        <f>IF(AND(NOT(_incrementaisPassadas),
      OR(
       AND(_semanaAtual&gt;Prevs!F$6,_tipo="Semanal"),
       AND(_mes&gt;AC$2,_tipo="Mensal")
      )), 0,IF(Ajustes!$G85&gt;0,INDEX($AA$4:$AL$323,Ajustes!$G85,Q$2),0)+IF(Ajustes!$H85&gt;0,INDEX($AA$4:$AL$323,Ajustes!$H85,Q$2),0)+IF(Ajustes!$I85&gt;0,INDEX($AA$4:$AL$323,Ajustes!$I85,Q$2),0)+IF(Ajustes!$J85&gt;0,INDEX($AA$4:$AL$323,Ajustes!$J85,Q$2),0)+IF(Ajustes!$K85&gt;0,INDEX($AA$4:$AL$323,Ajustes!$K85,Q$2),0)+IF(Ajustes!$L85&gt;0,INDEX($AA$4:$AL$323,Ajustes!$L85,Q$2),0))+Q85</f>
        <v>0</v>
      </c>
      <c r="AD85" s="259">
        <f>IF(AND(NOT(_incrementaisPassadas),
      OR(
       AND(_semanaAtual&gt;Prevs!G$6,_tipo="Semanal"),
       AND(_mes&gt;AD$2,_tipo="Mensal")
      )), 0,IF(Ajustes!$G85&gt;0,INDEX($AA$4:$AL$323,Ajustes!$G85,R$2),0)+IF(Ajustes!$H85&gt;0,INDEX($AA$4:$AL$323,Ajustes!$H85,R$2),0)+IF(Ajustes!$I85&gt;0,INDEX($AA$4:$AL$323,Ajustes!$I85,R$2),0)+IF(Ajustes!$J85&gt;0,INDEX($AA$4:$AL$323,Ajustes!$J85,R$2),0)+IF(Ajustes!$K85&gt;0,INDEX($AA$4:$AL$323,Ajustes!$K85,R$2),0)+IF(Ajustes!$L85&gt;0,INDEX($AA$4:$AL$323,Ajustes!$L85,R$2),0))+R85</f>
        <v>0</v>
      </c>
      <c r="AE85" s="259">
        <f>IF(AND(NOT(_incrementaisPassadas),
      OR(
       AND(_semanaAtual&gt;Prevs!H$6,_tipo="Semanal"),
       AND(_mes&gt;AE$2,_tipo="Mensal")
      )), 0,IF(Ajustes!$G85&gt;0,INDEX($AA$4:$AL$323,Ajustes!$G85,S$2),0)+IF(Ajustes!$H85&gt;0,INDEX($AA$4:$AL$323,Ajustes!$H85,S$2),0)+IF(Ajustes!$I85&gt;0,INDEX($AA$4:$AL$323,Ajustes!$I85,S$2),0)+IF(Ajustes!$J85&gt;0,INDEX($AA$4:$AL$323,Ajustes!$J85,S$2),0)+IF(Ajustes!$K85&gt;0,INDEX($AA$4:$AL$323,Ajustes!$K85,S$2),0)+IF(Ajustes!$L85&gt;0,INDEX($AA$4:$AL$323,Ajustes!$L85,S$2),0))+S85</f>
        <v>0</v>
      </c>
      <c r="AF85" s="259">
        <f>IF(AND(NOT(_incrementaisPassadas),
      OR(
       AND(_semanaAtual&gt;Prevs!I$6,_tipo="Semanal"),
       AND(_mes&gt;AF$2,_tipo="Mensal")
      )), 0,IF(Ajustes!$G85&gt;0,INDEX($AA$4:$AL$323,Ajustes!$G85,T$2),0)+IF(Ajustes!$H85&gt;0,INDEX($AA$4:$AL$323,Ajustes!$H85,T$2),0)+IF(Ajustes!$I85&gt;0,INDEX($AA$4:$AL$323,Ajustes!$I85,T$2),0)+IF(Ajustes!$J85&gt;0,INDEX($AA$4:$AL$323,Ajustes!$J85,T$2),0)+IF(Ajustes!$K85&gt;0,INDEX($AA$4:$AL$323,Ajustes!$K85,T$2),0)+IF(Ajustes!$L85&gt;0,INDEX($AA$4:$AL$323,Ajustes!$L85,T$2),0))+T85</f>
        <v>0</v>
      </c>
      <c r="AG85" s="259">
        <f>IF(AND(NOT(_incrementaisPassadas),
      OR(
       AND(_semanaAtual&gt;Prevs!J$6,_tipo="Semanal"),
       AND(_mes&gt;AG$2,_tipo="Mensal")
      )), 0,IF(Ajustes!$G85&gt;0,INDEX($AA$4:$AL$323,Ajustes!$G85,U$2),0)+IF(Ajustes!$H85&gt;0,INDEX($AA$4:$AL$323,Ajustes!$H85,U$2),0)+IF(Ajustes!$I85&gt;0,INDEX($AA$4:$AL$323,Ajustes!$I85,U$2),0)+IF(Ajustes!$J85&gt;0,INDEX($AA$4:$AL$323,Ajustes!$J85,U$2),0)+IF(Ajustes!$K85&gt;0,INDEX($AA$4:$AL$323,Ajustes!$K85,U$2),0)+IF(Ajustes!$L85&gt;0,INDEX($AA$4:$AL$323,Ajustes!$L85,U$2),0))+U85</f>
        <v>0</v>
      </c>
      <c r="AH85" s="259">
        <f>IF(AND(NOT(_incrementaisPassadas),
      OR(
       AND(_semanaAtual&gt;Prevs!K$6,_tipo="Semanal"),
       AND(_mes&gt;AH$2,_tipo="Mensal")
      )), 0,IF(Ajustes!$G85&gt;0,INDEX($AA$4:$AL$323,Ajustes!$G85,V$2),0)+IF(Ajustes!$H85&gt;0,INDEX($AA$4:$AL$323,Ajustes!$H85,V$2),0)+IF(Ajustes!$I85&gt;0,INDEX($AA$4:$AL$323,Ajustes!$I85,V$2),0)+IF(Ajustes!$J85&gt;0,INDEX($AA$4:$AL$323,Ajustes!$J85,V$2),0)+IF(Ajustes!$K85&gt;0,INDEX($AA$4:$AL$323,Ajustes!$K85,V$2),0)+IF(Ajustes!$L85&gt;0,INDEX($AA$4:$AL$323,Ajustes!$L85,V$2),0))+V85</f>
        <v>0</v>
      </c>
      <c r="AI85" s="259">
        <f>IF(AND(NOT(_incrementaisPassadas),
      OR(
       AND(_semanaAtual&gt;Prevs!L$6,_tipo="Semanal"),
       AND(_mes&gt;AI$2,_tipo="Mensal")
      )), 0,IF(Ajustes!$G85&gt;0,INDEX($AA$4:$AL$323,Ajustes!$G85,W$2),0)+IF(Ajustes!$H85&gt;0,INDEX($AA$4:$AL$323,Ajustes!$H85,W$2),0)+IF(Ajustes!$I85&gt;0,INDEX($AA$4:$AL$323,Ajustes!$I85,W$2),0)+IF(Ajustes!$J85&gt;0,INDEX($AA$4:$AL$323,Ajustes!$J85,W$2),0)+IF(Ajustes!$K85&gt;0,INDEX($AA$4:$AL$323,Ajustes!$K85,W$2),0)+IF(Ajustes!$L85&gt;0,INDEX($AA$4:$AL$323,Ajustes!$L85,W$2),0))+W85</f>
        <v>0</v>
      </c>
      <c r="AJ85" s="259">
        <f>IF(AND(NOT(_incrementaisPassadas),
      OR(
       AND(_semanaAtual&gt;Prevs!M$6,_tipo="Semanal"),
       AND(_mes&gt;AJ$2,_tipo="Mensal")
      )), 0,IF(Ajustes!$G85&gt;0,INDEX($AA$4:$AL$323,Ajustes!$G85,X$2),0)+IF(Ajustes!$H85&gt;0,INDEX($AA$4:$AL$323,Ajustes!$H85,X$2),0)+IF(Ajustes!$I85&gt;0,INDEX($AA$4:$AL$323,Ajustes!$I85,X$2),0)+IF(Ajustes!$J85&gt;0,INDEX($AA$4:$AL$323,Ajustes!$J85,X$2),0)+IF(Ajustes!$K85&gt;0,INDEX($AA$4:$AL$323,Ajustes!$K85,X$2),0)+IF(Ajustes!$L85&gt;0,INDEX($AA$4:$AL$323,Ajustes!$L85,X$2),0))+X85</f>
        <v>0</v>
      </c>
      <c r="AK85" s="259">
        <f>IF(AND(NOT(_incrementaisPassadas),
      OR(
       AND(_semanaAtual&gt;Prevs!N$6,_tipo="Semanal"),
       AND(_mes&gt;AK$2,_tipo="Mensal")
      )), 0,IF(Ajustes!$G85&gt;0,INDEX($AA$4:$AL$323,Ajustes!$G85,Y$2),0)+IF(Ajustes!$H85&gt;0,INDEX($AA$4:$AL$323,Ajustes!$H85,Y$2),0)+IF(Ajustes!$I85&gt;0,INDEX($AA$4:$AL$323,Ajustes!$I85,Y$2),0)+IF(Ajustes!$J85&gt;0,INDEX($AA$4:$AL$323,Ajustes!$J85,Y$2),0)+IF(Ajustes!$K85&gt;0,INDEX($AA$4:$AL$323,Ajustes!$K85,Y$2),0)+IF(Ajustes!$L85&gt;0,INDEX($AA$4:$AL$323,Ajustes!$L85,Y$2),0))+Y85</f>
        <v>0</v>
      </c>
      <c r="AL85" s="259">
        <f>IF(AND(NOT(_incrementaisPassadas),
      OR(
       AND(_semanaAtual&gt;Prevs!O$6,_tipo="Semanal"),
       AND(_mes&gt;AL$2,_tipo="Mensal")
      )), 0,IF(Ajustes!$G85&gt;0,INDEX($AA$4:$AL$323,Ajustes!$G85,Z$2),0)+IF(Ajustes!$H85&gt;0,INDEX($AA$4:$AL$323,Ajustes!$H85,Z$2),0)+IF(Ajustes!$I85&gt;0,INDEX($AA$4:$AL$323,Ajustes!$I85,Z$2),0)+IF(Ajustes!$J85&gt;0,INDEX($AA$4:$AL$323,Ajustes!$J85,Z$2),0)+IF(Ajustes!$K85&gt;0,INDEX($AA$4:$AL$323,Ajustes!$K85,Z$2),0)+IF(Ajustes!$L85&gt;0,INDEX($AA$4:$AL$323,Ajustes!$L85,Z$2),0))+Z85</f>
        <v>0</v>
      </c>
      <c r="AM85" s="113">
        <f t="shared" si="90"/>
        <v>0</v>
      </c>
      <c r="AN85" s="113">
        <f t="shared" si="91"/>
        <v>0</v>
      </c>
      <c r="AO85" s="113">
        <f t="shared" si="91"/>
        <v>0</v>
      </c>
      <c r="AP85" s="113">
        <f t="shared" si="91"/>
        <v>0</v>
      </c>
      <c r="AQ85" s="113">
        <f t="shared" si="91"/>
        <v>0</v>
      </c>
      <c r="AR85" s="113">
        <f t="shared" si="91"/>
        <v>0</v>
      </c>
      <c r="AS85" s="113">
        <f t="shared" si="91"/>
        <v>0</v>
      </c>
      <c r="AT85" s="113">
        <f t="shared" si="91"/>
        <v>0</v>
      </c>
      <c r="AU85" s="113">
        <f t="shared" si="91"/>
        <v>0</v>
      </c>
      <c r="AV85" s="113">
        <f t="shared" si="91"/>
        <v>0</v>
      </c>
      <c r="AW85" s="113">
        <f t="shared" si="91"/>
        <v>0</v>
      </c>
      <c r="AX85" s="113">
        <f t="shared" si="91"/>
        <v>0</v>
      </c>
      <c r="AY85" s="259"/>
      <c r="BQ85" s="259" t="e">
        <f t="shared" si="77"/>
        <v>#N/A</v>
      </c>
      <c r="BR85" s="398">
        <f t="shared" si="92"/>
        <v>0</v>
      </c>
      <c r="BS85" s="398">
        <f t="shared" si="93"/>
        <v>0</v>
      </c>
      <c r="BT85" s="398">
        <f t="shared" si="94"/>
        <v>0</v>
      </c>
      <c r="BU85" s="398">
        <f t="shared" si="95"/>
        <v>0</v>
      </c>
      <c r="BV85" s="398">
        <f t="shared" si="96"/>
        <v>0</v>
      </c>
      <c r="BW85" s="398">
        <f t="shared" si="97"/>
        <v>0</v>
      </c>
      <c r="BX85" s="398">
        <f t="shared" si="98"/>
        <v>0</v>
      </c>
      <c r="BY85" s="398">
        <f t="shared" si="99"/>
        <v>0</v>
      </c>
      <c r="BZ85" s="398">
        <f t="shared" si="100"/>
        <v>0</v>
      </c>
      <c r="CA85" s="398">
        <f t="shared" si="101"/>
        <v>0</v>
      </c>
      <c r="CB85" s="398">
        <f t="shared" si="102"/>
        <v>0</v>
      </c>
      <c r="CC85" s="398">
        <f t="shared" si="103"/>
        <v>0</v>
      </c>
      <c r="CD85" s="259"/>
    </row>
    <row r="86" spans="1:82" x14ac:dyDescent="0.25">
      <c r="A86" s="113">
        <v>83</v>
      </c>
      <c r="B86" s="176" t="s">
        <v>578</v>
      </c>
      <c r="C86" s="259">
        <f>IFERROR(INDEX($BD$7:$BO$40,MATCH(Ajustes!$E$4:$E$323,$BC$7:$BC$40,0),$C$2:$N$2),1)</f>
        <v>1</v>
      </c>
      <c r="D86" s="259">
        <f>IFERROR(INDEX($BD$7:$BO$40,MATCH(Ajustes!$E$4:$E$323,$BC$7:$BC$40,0),$C$2:$N$2),1)</f>
        <v>1</v>
      </c>
      <c r="E86" s="259">
        <f>IFERROR(INDEX($BD$7:$BO$40,MATCH(Ajustes!$E$4:$E$323,$BC$7:$BC$40,0),$C$2:$N$2),1)</f>
        <v>1</v>
      </c>
      <c r="F86" s="259">
        <f>IFERROR(INDEX($BD$7:$BO$40,MATCH(Ajustes!$E$4:$E$323,$BC$7:$BC$40,0),$C$2:$N$2),1)</f>
        <v>1</v>
      </c>
      <c r="G86" s="259">
        <f>IFERROR(INDEX($BD$7:$BO$40,MATCH(Ajustes!$E$4:$E$323,$BC$7:$BC$40,0),$C$2:$N$2),1)</f>
        <v>1</v>
      </c>
      <c r="H86" s="259">
        <f>IFERROR(INDEX($BD$7:$BO$40,MATCH(Ajustes!$E$4:$E$323,$BC$7:$BC$40,0),$C$2:$N$2),1)</f>
        <v>1</v>
      </c>
      <c r="I86" s="259">
        <f>IFERROR(INDEX($BD$7:$BO$40,MATCH(Ajustes!$E$4:$E$323,$BC$7:$BC$40,0),$C$2:$N$2),1)</f>
        <v>1</v>
      </c>
      <c r="J86" s="259">
        <f>IFERROR(INDEX($BD$7:$BO$40,MATCH(Ajustes!$E$4:$E$323,$BC$7:$BC$40,0),$C$2:$N$2),1)</f>
        <v>1</v>
      </c>
      <c r="K86" s="259">
        <f>IFERROR(INDEX($BD$7:$BO$40,MATCH(Ajustes!$E$4:$E$323,$BC$7:$BC$40,0),$C$2:$N$2),1)</f>
        <v>1</v>
      </c>
      <c r="L86" s="259">
        <f>IFERROR(INDEX($BD$7:$BO$40,MATCH(Ajustes!$E$4:$E$323,$BC$7:$BC$40,0),$C$2:$N$2),1)</f>
        <v>1</v>
      </c>
      <c r="M86" s="259">
        <f>IFERROR(INDEX($BD$7:$BO$40,MATCH(Ajustes!$E$4:$E$323,$BC$7:$BC$40,0),$C$2:$N$2),1)</f>
        <v>1</v>
      </c>
      <c r="N86" s="259">
        <f>IFERROR(INDEX($BD$7:$BO$40,MATCH(Ajustes!$E$4:$E$323,$BC$7:$BC$40,0),$C$2:$N$2),1)</f>
        <v>1</v>
      </c>
      <c r="O86">
        <f>C86*Ajustes!AM86</f>
        <v>58</v>
      </c>
      <c r="P86">
        <f>D86*Ajustes!AN86</f>
        <v>64</v>
      </c>
      <c r="Q86">
        <f>E86*Ajustes!AO86</f>
        <v>54</v>
      </c>
      <c r="R86">
        <f>F86*Ajustes!AP86</f>
        <v>57</v>
      </c>
      <c r="S86">
        <f>G86*Ajustes!AQ86</f>
        <v>79</v>
      </c>
      <c r="T86">
        <f>H86*Ajustes!AR86</f>
        <v>97</v>
      </c>
      <c r="U86">
        <f>I86*Ajustes!AS86</f>
        <v>88</v>
      </c>
      <c r="V86">
        <f>J86*Ajustes!AT86</f>
        <v>71</v>
      </c>
      <c r="W86">
        <f>K86*Ajustes!AU86</f>
        <v>83</v>
      </c>
      <c r="X86">
        <f>L86*Ajustes!AV86</f>
        <v>108</v>
      </c>
      <c r="Y86">
        <f>M86*Ajustes!AW86</f>
        <v>78</v>
      </c>
      <c r="Z86">
        <f>N86*Ajustes!AX86</f>
        <v>60</v>
      </c>
      <c r="AA86" s="259">
        <f>IF(AND(NOT(_incrementaisPassadas),
      OR(
       AND(_semanaAtual&gt;Prevs!D$6,_tipo="Semanal"),
       AND(_mes&gt;AA$2,_tipo="Mensal")
      )), 0,IF(Ajustes!$G86&gt;0,INDEX($AA$4:$AL$323,Ajustes!$G86,O$2),0)+IF(Ajustes!$H86&gt;0,INDEX($AA$4:$AL$323,Ajustes!$H86,O$2),0)+IF(Ajustes!$I86&gt;0,INDEX($AA$4:$AL$323,Ajustes!$I86,O$2),0)+IF(Ajustes!$J86&gt;0,INDEX($AA$4:$AL$323,Ajustes!$J86,O$2),0)+IF(Ajustes!$K86&gt;0,INDEX($AA$4:$AL$323,Ajustes!$K86,O$2),0)+IF(Ajustes!$L86&gt;0,INDEX($AA$4:$AL$323,Ajustes!$L86,O$2),0))+O86</f>
        <v>58</v>
      </c>
      <c r="AB86" s="259">
        <f>IF(AND(NOT(_incrementaisPassadas),
      OR(
       AND(_semanaAtual&gt;Prevs!E$6,_tipo="Semanal"),
       AND(_mes&gt;AB$2,_tipo="Mensal")
      )), 0,IF(Ajustes!$G86&gt;0,INDEX($AA$4:$AL$323,Ajustes!$G86,P$2),0)+IF(Ajustes!$H86&gt;0,INDEX($AA$4:$AL$323,Ajustes!$H86,P$2),0)+IF(Ajustes!$I86&gt;0,INDEX($AA$4:$AL$323,Ajustes!$I86,P$2),0)+IF(Ajustes!$J86&gt;0,INDEX($AA$4:$AL$323,Ajustes!$J86,P$2),0)+IF(Ajustes!$K86&gt;0,INDEX($AA$4:$AL$323,Ajustes!$K86,P$2),0)+IF(Ajustes!$L86&gt;0,INDEX($AA$4:$AL$323,Ajustes!$L86,P$2),0))+P86</f>
        <v>64</v>
      </c>
      <c r="AC86" s="259">
        <f>IF(AND(NOT(_incrementaisPassadas),
      OR(
       AND(_semanaAtual&gt;Prevs!F$6,_tipo="Semanal"),
       AND(_mes&gt;AC$2,_tipo="Mensal")
      )), 0,IF(Ajustes!$G86&gt;0,INDEX($AA$4:$AL$323,Ajustes!$G86,Q$2),0)+IF(Ajustes!$H86&gt;0,INDEX($AA$4:$AL$323,Ajustes!$H86,Q$2),0)+IF(Ajustes!$I86&gt;0,INDEX($AA$4:$AL$323,Ajustes!$I86,Q$2),0)+IF(Ajustes!$J86&gt;0,INDEX($AA$4:$AL$323,Ajustes!$J86,Q$2),0)+IF(Ajustes!$K86&gt;0,INDEX($AA$4:$AL$323,Ajustes!$K86,Q$2),0)+IF(Ajustes!$L86&gt;0,INDEX($AA$4:$AL$323,Ajustes!$L86,Q$2),0))+Q86</f>
        <v>54</v>
      </c>
      <c r="AD86" s="259">
        <f>IF(AND(NOT(_incrementaisPassadas),
      OR(
       AND(_semanaAtual&gt;Prevs!G$6,_tipo="Semanal"),
       AND(_mes&gt;AD$2,_tipo="Mensal")
      )), 0,IF(Ajustes!$G86&gt;0,INDEX($AA$4:$AL$323,Ajustes!$G86,R$2),0)+IF(Ajustes!$H86&gt;0,INDEX($AA$4:$AL$323,Ajustes!$H86,R$2),0)+IF(Ajustes!$I86&gt;0,INDEX($AA$4:$AL$323,Ajustes!$I86,R$2),0)+IF(Ajustes!$J86&gt;0,INDEX($AA$4:$AL$323,Ajustes!$J86,R$2),0)+IF(Ajustes!$K86&gt;0,INDEX($AA$4:$AL$323,Ajustes!$K86,R$2),0)+IF(Ajustes!$L86&gt;0,INDEX($AA$4:$AL$323,Ajustes!$L86,R$2),0))+R86</f>
        <v>57</v>
      </c>
      <c r="AE86" s="259">
        <f>IF(AND(NOT(_incrementaisPassadas),
      OR(
       AND(_semanaAtual&gt;Prevs!H$6,_tipo="Semanal"),
       AND(_mes&gt;AE$2,_tipo="Mensal")
      )), 0,IF(Ajustes!$G86&gt;0,INDEX($AA$4:$AL$323,Ajustes!$G86,S$2),0)+IF(Ajustes!$H86&gt;0,INDEX($AA$4:$AL$323,Ajustes!$H86,S$2),0)+IF(Ajustes!$I86&gt;0,INDEX($AA$4:$AL$323,Ajustes!$I86,S$2),0)+IF(Ajustes!$J86&gt;0,INDEX($AA$4:$AL$323,Ajustes!$J86,S$2),0)+IF(Ajustes!$K86&gt;0,INDEX($AA$4:$AL$323,Ajustes!$K86,S$2),0)+IF(Ajustes!$L86&gt;0,INDEX($AA$4:$AL$323,Ajustes!$L86,S$2),0))+S86</f>
        <v>79</v>
      </c>
      <c r="AF86" s="259">
        <f>IF(AND(NOT(_incrementaisPassadas),
      OR(
       AND(_semanaAtual&gt;Prevs!I$6,_tipo="Semanal"),
       AND(_mes&gt;AF$2,_tipo="Mensal")
      )), 0,IF(Ajustes!$G86&gt;0,INDEX($AA$4:$AL$323,Ajustes!$G86,T$2),0)+IF(Ajustes!$H86&gt;0,INDEX($AA$4:$AL$323,Ajustes!$H86,T$2),0)+IF(Ajustes!$I86&gt;0,INDEX($AA$4:$AL$323,Ajustes!$I86,T$2),0)+IF(Ajustes!$J86&gt;0,INDEX($AA$4:$AL$323,Ajustes!$J86,T$2),0)+IF(Ajustes!$K86&gt;0,INDEX($AA$4:$AL$323,Ajustes!$K86,T$2),0)+IF(Ajustes!$L86&gt;0,INDEX($AA$4:$AL$323,Ajustes!$L86,T$2),0))+T86</f>
        <v>97</v>
      </c>
      <c r="AG86" s="259">
        <f>IF(AND(NOT(_incrementaisPassadas),
      OR(
       AND(_semanaAtual&gt;Prevs!J$6,_tipo="Semanal"),
       AND(_mes&gt;AG$2,_tipo="Mensal")
      )), 0,IF(Ajustes!$G86&gt;0,INDEX($AA$4:$AL$323,Ajustes!$G86,U$2),0)+IF(Ajustes!$H86&gt;0,INDEX($AA$4:$AL$323,Ajustes!$H86,U$2),0)+IF(Ajustes!$I86&gt;0,INDEX($AA$4:$AL$323,Ajustes!$I86,U$2),0)+IF(Ajustes!$J86&gt;0,INDEX($AA$4:$AL$323,Ajustes!$J86,U$2),0)+IF(Ajustes!$K86&gt;0,INDEX($AA$4:$AL$323,Ajustes!$K86,U$2),0)+IF(Ajustes!$L86&gt;0,INDEX($AA$4:$AL$323,Ajustes!$L86,U$2),0))+U86</f>
        <v>88</v>
      </c>
      <c r="AH86" s="259">
        <f>IF(AND(NOT(_incrementaisPassadas),
      OR(
       AND(_semanaAtual&gt;Prevs!K$6,_tipo="Semanal"),
       AND(_mes&gt;AH$2,_tipo="Mensal")
      )), 0,IF(Ajustes!$G86&gt;0,INDEX($AA$4:$AL$323,Ajustes!$G86,V$2),0)+IF(Ajustes!$H86&gt;0,INDEX($AA$4:$AL$323,Ajustes!$H86,V$2),0)+IF(Ajustes!$I86&gt;0,INDEX($AA$4:$AL$323,Ajustes!$I86,V$2),0)+IF(Ajustes!$J86&gt;0,INDEX($AA$4:$AL$323,Ajustes!$J86,V$2),0)+IF(Ajustes!$K86&gt;0,INDEX($AA$4:$AL$323,Ajustes!$K86,V$2),0)+IF(Ajustes!$L86&gt;0,INDEX($AA$4:$AL$323,Ajustes!$L86,V$2),0))+V86</f>
        <v>71</v>
      </c>
      <c r="AI86" s="259">
        <f>IF(AND(NOT(_incrementaisPassadas),
      OR(
       AND(_semanaAtual&gt;Prevs!L$6,_tipo="Semanal"),
       AND(_mes&gt;AI$2,_tipo="Mensal")
      )), 0,IF(Ajustes!$G86&gt;0,INDEX($AA$4:$AL$323,Ajustes!$G86,W$2),0)+IF(Ajustes!$H86&gt;0,INDEX($AA$4:$AL$323,Ajustes!$H86,W$2),0)+IF(Ajustes!$I86&gt;0,INDEX($AA$4:$AL$323,Ajustes!$I86,W$2),0)+IF(Ajustes!$J86&gt;0,INDEX($AA$4:$AL$323,Ajustes!$J86,W$2),0)+IF(Ajustes!$K86&gt;0,INDEX($AA$4:$AL$323,Ajustes!$K86,W$2),0)+IF(Ajustes!$L86&gt;0,INDEX($AA$4:$AL$323,Ajustes!$L86,W$2),0))+W86</f>
        <v>83</v>
      </c>
      <c r="AJ86" s="259">
        <f>IF(AND(NOT(_incrementaisPassadas),
      OR(
       AND(_semanaAtual&gt;Prevs!M$6,_tipo="Semanal"),
       AND(_mes&gt;AJ$2,_tipo="Mensal")
      )), 0,IF(Ajustes!$G86&gt;0,INDEX($AA$4:$AL$323,Ajustes!$G86,X$2),0)+IF(Ajustes!$H86&gt;0,INDEX($AA$4:$AL$323,Ajustes!$H86,X$2),0)+IF(Ajustes!$I86&gt;0,INDEX($AA$4:$AL$323,Ajustes!$I86,X$2),0)+IF(Ajustes!$J86&gt;0,INDEX($AA$4:$AL$323,Ajustes!$J86,X$2),0)+IF(Ajustes!$K86&gt;0,INDEX($AA$4:$AL$323,Ajustes!$K86,X$2),0)+IF(Ajustes!$L86&gt;0,INDEX($AA$4:$AL$323,Ajustes!$L86,X$2),0))+X86</f>
        <v>108</v>
      </c>
      <c r="AK86" s="259">
        <f>IF(AND(NOT(_incrementaisPassadas),
      OR(
       AND(_semanaAtual&gt;Prevs!N$6,_tipo="Semanal"),
       AND(_mes&gt;AK$2,_tipo="Mensal")
      )), 0,IF(Ajustes!$G86&gt;0,INDEX($AA$4:$AL$323,Ajustes!$G86,Y$2),0)+IF(Ajustes!$H86&gt;0,INDEX($AA$4:$AL$323,Ajustes!$H86,Y$2),0)+IF(Ajustes!$I86&gt;0,INDEX($AA$4:$AL$323,Ajustes!$I86,Y$2),0)+IF(Ajustes!$J86&gt;0,INDEX($AA$4:$AL$323,Ajustes!$J86,Y$2),0)+IF(Ajustes!$K86&gt;0,INDEX($AA$4:$AL$323,Ajustes!$K86,Y$2),0)+IF(Ajustes!$L86&gt;0,INDEX($AA$4:$AL$323,Ajustes!$L86,Y$2),0))+Y86</f>
        <v>78</v>
      </c>
      <c r="AL86" s="259">
        <f>IF(AND(NOT(_incrementaisPassadas),
      OR(
       AND(_semanaAtual&gt;Prevs!O$6,_tipo="Semanal"),
       AND(_mes&gt;AL$2,_tipo="Mensal")
      )), 0,IF(Ajustes!$G86&gt;0,INDEX($AA$4:$AL$323,Ajustes!$G86,Z$2),0)+IF(Ajustes!$H86&gt;0,INDEX($AA$4:$AL$323,Ajustes!$H86,Z$2),0)+IF(Ajustes!$I86&gt;0,INDEX($AA$4:$AL$323,Ajustes!$I86,Z$2),0)+IF(Ajustes!$J86&gt;0,INDEX($AA$4:$AL$323,Ajustes!$J86,Z$2),0)+IF(Ajustes!$K86&gt;0,INDEX($AA$4:$AL$323,Ajustes!$K86,Z$2),0)+IF(Ajustes!$L86&gt;0,INDEX($AA$4:$AL$323,Ajustes!$L86,Z$2),0))+Z86</f>
        <v>60</v>
      </c>
      <c r="AM86" s="113">
        <f t="shared" si="90"/>
        <v>58</v>
      </c>
      <c r="AN86" s="113">
        <f t="shared" si="91"/>
        <v>64</v>
      </c>
      <c r="AO86" s="113">
        <f t="shared" si="91"/>
        <v>54</v>
      </c>
      <c r="AP86" s="113">
        <f t="shared" si="91"/>
        <v>57</v>
      </c>
      <c r="AQ86" s="113">
        <f t="shared" si="91"/>
        <v>79</v>
      </c>
      <c r="AR86" s="113">
        <f t="shared" si="91"/>
        <v>97</v>
      </c>
      <c r="AS86" s="113">
        <f t="shared" si="91"/>
        <v>88</v>
      </c>
      <c r="AT86" s="113">
        <f t="shared" si="91"/>
        <v>71</v>
      </c>
      <c r="AU86" s="113">
        <f t="shared" si="91"/>
        <v>83</v>
      </c>
      <c r="AV86" s="113">
        <f t="shared" si="91"/>
        <v>108</v>
      </c>
      <c r="AW86" s="113">
        <f t="shared" si="91"/>
        <v>78</v>
      </c>
      <c r="AX86" s="113">
        <f t="shared" si="91"/>
        <v>60</v>
      </c>
      <c r="AY86" s="259"/>
      <c r="BQ86" s="259" t="e">
        <f t="shared" si="77"/>
        <v>#N/A</v>
      </c>
      <c r="BR86" s="398">
        <f t="shared" si="92"/>
        <v>58</v>
      </c>
      <c r="BS86" s="398">
        <f t="shared" si="93"/>
        <v>64</v>
      </c>
      <c r="BT86" s="398">
        <f t="shared" si="94"/>
        <v>54</v>
      </c>
      <c r="BU86" s="398">
        <f t="shared" si="95"/>
        <v>57</v>
      </c>
      <c r="BV86" s="398">
        <f t="shared" si="96"/>
        <v>79</v>
      </c>
      <c r="BW86" s="398">
        <f t="shared" si="97"/>
        <v>97</v>
      </c>
      <c r="BX86" s="398">
        <f t="shared" si="98"/>
        <v>88</v>
      </c>
      <c r="BY86" s="398">
        <f t="shared" si="99"/>
        <v>71</v>
      </c>
      <c r="BZ86" s="398">
        <f t="shared" si="100"/>
        <v>83</v>
      </c>
      <c r="CA86" s="398">
        <f t="shared" si="101"/>
        <v>108</v>
      </c>
      <c r="CB86" s="398">
        <f t="shared" si="102"/>
        <v>78</v>
      </c>
      <c r="CC86" s="398">
        <f t="shared" si="103"/>
        <v>60</v>
      </c>
      <c r="CD86" s="259"/>
    </row>
    <row r="87" spans="1:82" x14ac:dyDescent="0.25">
      <c r="A87" s="113">
        <v>84</v>
      </c>
      <c r="B87" s="176"/>
      <c r="C87" s="259">
        <f>IFERROR(INDEX($BD$7:$BO$40,MATCH(Ajustes!$E$4:$E$323,$BC$7:$BC$40,0),$C$2:$N$2),1)</f>
        <v>1</v>
      </c>
      <c r="D87" s="259">
        <f>IFERROR(INDEX($BD$7:$BO$40,MATCH(Ajustes!$E$4:$E$323,$BC$7:$BC$40,0),$C$2:$N$2),1)</f>
        <v>1</v>
      </c>
      <c r="E87" s="259">
        <f>IFERROR(INDEX($BD$7:$BO$40,MATCH(Ajustes!$E$4:$E$323,$BC$7:$BC$40,0),$C$2:$N$2),1)</f>
        <v>1</v>
      </c>
      <c r="F87" s="259">
        <f>IFERROR(INDEX($BD$7:$BO$40,MATCH(Ajustes!$E$4:$E$323,$BC$7:$BC$40,0),$C$2:$N$2),1)</f>
        <v>1</v>
      </c>
      <c r="G87" s="259">
        <f>IFERROR(INDEX($BD$7:$BO$40,MATCH(Ajustes!$E$4:$E$323,$BC$7:$BC$40,0),$C$2:$N$2),1)</f>
        <v>1</v>
      </c>
      <c r="H87" s="259">
        <f>IFERROR(INDEX($BD$7:$BO$40,MATCH(Ajustes!$E$4:$E$323,$BC$7:$BC$40,0),$C$2:$N$2),1)</f>
        <v>1</v>
      </c>
      <c r="I87" s="259">
        <f>IFERROR(INDEX($BD$7:$BO$40,MATCH(Ajustes!$E$4:$E$323,$BC$7:$BC$40,0),$C$2:$N$2),1)</f>
        <v>1</v>
      </c>
      <c r="J87" s="259">
        <f>IFERROR(INDEX($BD$7:$BO$40,MATCH(Ajustes!$E$4:$E$323,$BC$7:$BC$40,0),$C$2:$N$2),1)</f>
        <v>1</v>
      </c>
      <c r="K87" s="259">
        <f>IFERROR(INDEX($BD$7:$BO$40,MATCH(Ajustes!$E$4:$E$323,$BC$7:$BC$40,0),$C$2:$N$2),1)</f>
        <v>1</v>
      </c>
      <c r="L87" s="259">
        <f>IFERROR(INDEX($BD$7:$BO$40,MATCH(Ajustes!$E$4:$E$323,$BC$7:$BC$40,0),$C$2:$N$2),1)</f>
        <v>1</v>
      </c>
      <c r="M87" s="259">
        <f>IFERROR(INDEX($BD$7:$BO$40,MATCH(Ajustes!$E$4:$E$323,$BC$7:$BC$40,0),$C$2:$N$2),1)</f>
        <v>1</v>
      </c>
      <c r="N87" s="259">
        <f>IFERROR(INDEX($BD$7:$BO$40,MATCH(Ajustes!$E$4:$E$323,$BC$7:$BC$40,0),$C$2:$N$2),1)</f>
        <v>1</v>
      </c>
      <c r="O87">
        <f>C87*Ajustes!AM87</f>
        <v>0</v>
      </c>
      <c r="P87">
        <f>D87*Ajustes!AN87</f>
        <v>0</v>
      </c>
      <c r="Q87">
        <f>E87*Ajustes!AO87</f>
        <v>0</v>
      </c>
      <c r="R87">
        <f>F87*Ajustes!AP87</f>
        <v>0</v>
      </c>
      <c r="S87">
        <f>G87*Ajustes!AQ87</f>
        <v>0</v>
      </c>
      <c r="T87">
        <f>H87*Ajustes!AR87</f>
        <v>0</v>
      </c>
      <c r="U87">
        <f>I87*Ajustes!AS87</f>
        <v>0</v>
      </c>
      <c r="V87">
        <f>J87*Ajustes!AT87</f>
        <v>0</v>
      </c>
      <c r="W87">
        <f>K87*Ajustes!AU87</f>
        <v>0</v>
      </c>
      <c r="X87">
        <f>L87*Ajustes!AV87</f>
        <v>0</v>
      </c>
      <c r="Y87">
        <f>M87*Ajustes!AW87</f>
        <v>0</v>
      </c>
      <c r="Z87">
        <f>N87*Ajustes!AX87</f>
        <v>0</v>
      </c>
      <c r="AA87" s="259">
        <f>IF(AND(NOT(_incrementaisPassadas),
      OR(
       AND(_semanaAtual&gt;Prevs!D$6,_tipo="Semanal"),
       AND(_mes&gt;AA$2,_tipo="Mensal")
      )), 0,IF(Ajustes!$G87&gt;0,INDEX($AA$4:$AL$323,Ajustes!$G87,O$2),0)+IF(Ajustes!$H87&gt;0,INDEX($AA$4:$AL$323,Ajustes!$H87,O$2),0)+IF(Ajustes!$I87&gt;0,INDEX($AA$4:$AL$323,Ajustes!$I87,O$2),0)+IF(Ajustes!$J87&gt;0,INDEX($AA$4:$AL$323,Ajustes!$J87,O$2),0)+IF(Ajustes!$K87&gt;0,INDEX($AA$4:$AL$323,Ajustes!$K87,O$2),0)+IF(Ajustes!$L87&gt;0,INDEX($AA$4:$AL$323,Ajustes!$L87,O$2),0))+O87</f>
        <v>0</v>
      </c>
      <c r="AB87" s="259">
        <f>IF(AND(NOT(_incrementaisPassadas),
      OR(
       AND(_semanaAtual&gt;Prevs!E$6,_tipo="Semanal"),
       AND(_mes&gt;AB$2,_tipo="Mensal")
      )), 0,IF(Ajustes!$G87&gt;0,INDEX($AA$4:$AL$323,Ajustes!$G87,P$2),0)+IF(Ajustes!$H87&gt;0,INDEX($AA$4:$AL$323,Ajustes!$H87,P$2),0)+IF(Ajustes!$I87&gt;0,INDEX($AA$4:$AL$323,Ajustes!$I87,P$2),0)+IF(Ajustes!$J87&gt;0,INDEX($AA$4:$AL$323,Ajustes!$J87,P$2),0)+IF(Ajustes!$K87&gt;0,INDEX($AA$4:$AL$323,Ajustes!$K87,P$2),0)+IF(Ajustes!$L87&gt;0,INDEX($AA$4:$AL$323,Ajustes!$L87,P$2),0))+P87</f>
        <v>0</v>
      </c>
      <c r="AC87" s="259">
        <f>IF(AND(NOT(_incrementaisPassadas),
      OR(
       AND(_semanaAtual&gt;Prevs!F$6,_tipo="Semanal"),
       AND(_mes&gt;AC$2,_tipo="Mensal")
      )), 0,IF(Ajustes!$G87&gt;0,INDEX($AA$4:$AL$323,Ajustes!$G87,Q$2),0)+IF(Ajustes!$H87&gt;0,INDEX($AA$4:$AL$323,Ajustes!$H87,Q$2),0)+IF(Ajustes!$I87&gt;0,INDEX($AA$4:$AL$323,Ajustes!$I87,Q$2),0)+IF(Ajustes!$J87&gt;0,INDEX($AA$4:$AL$323,Ajustes!$J87,Q$2),0)+IF(Ajustes!$K87&gt;0,INDEX($AA$4:$AL$323,Ajustes!$K87,Q$2),0)+IF(Ajustes!$L87&gt;0,INDEX($AA$4:$AL$323,Ajustes!$L87,Q$2),0))+Q87</f>
        <v>0</v>
      </c>
      <c r="AD87" s="259">
        <f>IF(AND(NOT(_incrementaisPassadas),
      OR(
       AND(_semanaAtual&gt;Prevs!G$6,_tipo="Semanal"),
       AND(_mes&gt;AD$2,_tipo="Mensal")
      )), 0,IF(Ajustes!$G87&gt;0,INDEX($AA$4:$AL$323,Ajustes!$G87,R$2),0)+IF(Ajustes!$H87&gt;0,INDEX($AA$4:$AL$323,Ajustes!$H87,R$2),0)+IF(Ajustes!$I87&gt;0,INDEX($AA$4:$AL$323,Ajustes!$I87,R$2),0)+IF(Ajustes!$J87&gt;0,INDEX($AA$4:$AL$323,Ajustes!$J87,R$2),0)+IF(Ajustes!$K87&gt;0,INDEX($AA$4:$AL$323,Ajustes!$K87,R$2),0)+IF(Ajustes!$L87&gt;0,INDEX($AA$4:$AL$323,Ajustes!$L87,R$2),0))+R87</f>
        <v>0</v>
      </c>
      <c r="AE87" s="259">
        <f>IF(AND(NOT(_incrementaisPassadas),
      OR(
       AND(_semanaAtual&gt;Prevs!H$6,_tipo="Semanal"),
       AND(_mes&gt;AE$2,_tipo="Mensal")
      )), 0,IF(Ajustes!$G87&gt;0,INDEX($AA$4:$AL$323,Ajustes!$G87,S$2),0)+IF(Ajustes!$H87&gt;0,INDEX($AA$4:$AL$323,Ajustes!$H87,S$2),0)+IF(Ajustes!$I87&gt;0,INDEX($AA$4:$AL$323,Ajustes!$I87,S$2),0)+IF(Ajustes!$J87&gt;0,INDEX($AA$4:$AL$323,Ajustes!$J87,S$2),0)+IF(Ajustes!$K87&gt;0,INDEX($AA$4:$AL$323,Ajustes!$K87,S$2),0)+IF(Ajustes!$L87&gt;0,INDEX($AA$4:$AL$323,Ajustes!$L87,S$2),0))+S87</f>
        <v>0</v>
      </c>
      <c r="AF87" s="259">
        <f>IF(AND(NOT(_incrementaisPassadas),
      OR(
       AND(_semanaAtual&gt;Prevs!I$6,_tipo="Semanal"),
       AND(_mes&gt;AF$2,_tipo="Mensal")
      )), 0,IF(Ajustes!$G87&gt;0,INDEX($AA$4:$AL$323,Ajustes!$G87,T$2),0)+IF(Ajustes!$H87&gt;0,INDEX($AA$4:$AL$323,Ajustes!$H87,T$2),0)+IF(Ajustes!$I87&gt;0,INDEX($AA$4:$AL$323,Ajustes!$I87,T$2),0)+IF(Ajustes!$J87&gt;0,INDEX($AA$4:$AL$323,Ajustes!$J87,T$2),0)+IF(Ajustes!$K87&gt;0,INDEX($AA$4:$AL$323,Ajustes!$K87,T$2),0)+IF(Ajustes!$L87&gt;0,INDEX($AA$4:$AL$323,Ajustes!$L87,T$2),0))+T87</f>
        <v>0</v>
      </c>
      <c r="AG87" s="259">
        <f>IF(AND(NOT(_incrementaisPassadas),
      OR(
       AND(_semanaAtual&gt;Prevs!J$6,_tipo="Semanal"),
       AND(_mes&gt;AG$2,_tipo="Mensal")
      )), 0,IF(Ajustes!$G87&gt;0,INDEX($AA$4:$AL$323,Ajustes!$G87,U$2),0)+IF(Ajustes!$H87&gt;0,INDEX($AA$4:$AL$323,Ajustes!$H87,U$2),0)+IF(Ajustes!$I87&gt;0,INDEX($AA$4:$AL$323,Ajustes!$I87,U$2),0)+IF(Ajustes!$J87&gt;0,INDEX($AA$4:$AL$323,Ajustes!$J87,U$2),0)+IF(Ajustes!$K87&gt;0,INDEX($AA$4:$AL$323,Ajustes!$K87,U$2),0)+IF(Ajustes!$L87&gt;0,INDEX($AA$4:$AL$323,Ajustes!$L87,U$2),0))+U87</f>
        <v>0</v>
      </c>
      <c r="AH87" s="259">
        <f>IF(AND(NOT(_incrementaisPassadas),
      OR(
       AND(_semanaAtual&gt;Prevs!K$6,_tipo="Semanal"),
       AND(_mes&gt;AH$2,_tipo="Mensal")
      )), 0,IF(Ajustes!$G87&gt;0,INDEX($AA$4:$AL$323,Ajustes!$G87,V$2),0)+IF(Ajustes!$H87&gt;0,INDEX($AA$4:$AL$323,Ajustes!$H87,V$2),0)+IF(Ajustes!$I87&gt;0,INDEX($AA$4:$AL$323,Ajustes!$I87,V$2),0)+IF(Ajustes!$J87&gt;0,INDEX($AA$4:$AL$323,Ajustes!$J87,V$2),0)+IF(Ajustes!$K87&gt;0,INDEX($AA$4:$AL$323,Ajustes!$K87,V$2),0)+IF(Ajustes!$L87&gt;0,INDEX($AA$4:$AL$323,Ajustes!$L87,V$2),0))+V87</f>
        <v>0</v>
      </c>
      <c r="AI87" s="259">
        <f>IF(AND(NOT(_incrementaisPassadas),
      OR(
       AND(_semanaAtual&gt;Prevs!L$6,_tipo="Semanal"),
       AND(_mes&gt;AI$2,_tipo="Mensal")
      )), 0,IF(Ajustes!$G87&gt;0,INDEX($AA$4:$AL$323,Ajustes!$G87,W$2),0)+IF(Ajustes!$H87&gt;0,INDEX($AA$4:$AL$323,Ajustes!$H87,W$2),0)+IF(Ajustes!$I87&gt;0,INDEX($AA$4:$AL$323,Ajustes!$I87,W$2),0)+IF(Ajustes!$J87&gt;0,INDEX($AA$4:$AL$323,Ajustes!$J87,W$2),0)+IF(Ajustes!$K87&gt;0,INDEX($AA$4:$AL$323,Ajustes!$K87,W$2),0)+IF(Ajustes!$L87&gt;0,INDEX($AA$4:$AL$323,Ajustes!$L87,W$2),0))+W87</f>
        <v>0</v>
      </c>
      <c r="AJ87" s="259">
        <f>IF(AND(NOT(_incrementaisPassadas),
      OR(
       AND(_semanaAtual&gt;Prevs!M$6,_tipo="Semanal"),
       AND(_mes&gt;AJ$2,_tipo="Mensal")
      )), 0,IF(Ajustes!$G87&gt;0,INDEX($AA$4:$AL$323,Ajustes!$G87,X$2),0)+IF(Ajustes!$H87&gt;0,INDEX($AA$4:$AL$323,Ajustes!$H87,X$2),0)+IF(Ajustes!$I87&gt;0,INDEX($AA$4:$AL$323,Ajustes!$I87,X$2),0)+IF(Ajustes!$J87&gt;0,INDEX($AA$4:$AL$323,Ajustes!$J87,X$2),0)+IF(Ajustes!$K87&gt;0,INDEX($AA$4:$AL$323,Ajustes!$K87,X$2),0)+IF(Ajustes!$L87&gt;0,INDEX($AA$4:$AL$323,Ajustes!$L87,X$2),0))+X87</f>
        <v>0</v>
      </c>
      <c r="AK87" s="259">
        <f>IF(AND(NOT(_incrementaisPassadas),
      OR(
       AND(_semanaAtual&gt;Prevs!N$6,_tipo="Semanal"),
       AND(_mes&gt;AK$2,_tipo="Mensal")
      )), 0,IF(Ajustes!$G87&gt;0,INDEX($AA$4:$AL$323,Ajustes!$G87,Y$2),0)+IF(Ajustes!$H87&gt;0,INDEX($AA$4:$AL$323,Ajustes!$H87,Y$2),0)+IF(Ajustes!$I87&gt;0,INDEX($AA$4:$AL$323,Ajustes!$I87,Y$2),0)+IF(Ajustes!$J87&gt;0,INDEX($AA$4:$AL$323,Ajustes!$J87,Y$2),0)+IF(Ajustes!$K87&gt;0,INDEX($AA$4:$AL$323,Ajustes!$K87,Y$2),0)+IF(Ajustes!$L87&gt;0,INDEX($AA$4:$AL$323,Ajustes!$L87,Y$2),0))+Y87</f>
        <v>0</v>
      </c>
      <c r="AL87" s="259">
        <f>IF(AND(NOT(_incrementaisPassadas),
      OR(
       AND(_semanaAtual&gt;Prevs!O$6,_tipo="Semanal"),
       AND(_mes&gt;AL$2,_tipo="Mensal")
      )), 0,IF(Ajustes!$G87&gt;0,INDEX($AA$4:$AL$323,Ajustes!$G87,Z$2),0)+IF(Ajustes!$H87&gt;0,INDEX($AA$4:$AL$323,Ajustes!$H87,Z$2),0)+IF(Ajustes!$I87&gt;0,INDEX($AA$4:$AL$323,Ajustes!$I87,Z$2),0)+IF(Ajustes!$J87&gt;0,INDEX($AA$4:$AL$323,Ajustes!$J87,Z$2),0)+IF(Ajustes!$K87&gt;0,INDEX($AA$4:$AL$323,Ajustes!$K87,Z$2),0)+IF(Ajustes!$L87&gt;0,INDEX($AA$4:$AL$323,Ajustes!$L87,Z$2),0))+Z87</f>
        <v>0</v>
      </c>
      <c r="AM87" s="113">
        <f t="shared" si="90"/>
        <v>0</v>
      </c>
      <c r="AN87" s="113">
        <f t="shared" si="91"/>
        <v>0</v>
      </c>
      <c r="AO87" s="113">
        <f t="shared" si="91"/>
        <v>0</v>
      </c>
      <c r="AP87" s="113">
        <f t="shared" si="91"/>
        <v>0</v>
      </c>
      <c r="AQ87" s="113">
        <f t="shared" si="91"/>
        <v>0</v>
      </c>
      <c r="AR87" s="113">
        <f t="shared" si="91"/>
        <v>0</v>
      </c>
      <c r="AS87" s="113">
        <f t="shared" si="91"/>
        <v>0</v>
      </c>
      <c r="AT87" s="113">
        <f t="shared" si="91"/>
        <v>0</v>
      </c>
      <c r="AU87" s="113">
        <f t="shared" si="91"/>
        <v>0</v>
      </c>
      <c r="AV87" s="113">
        <f t="shared" si="91"/>
        <v>0</v>
      </c>
      <c r="AW87" s="113">
        <f t="shared" si="91"/>
        <v>0</v>
      </c>
      <c r="AX87" s="113">
        <f t="shared" si="91"/>
        <v>0</v>
      </c>
      <c r="AY87" s="259"/>
      <c r="BQ87" s="259" t="e">
        <f t="shared" si="77"/>
        <v>#N/A</v>
      </c>
      <c r="BR87" s="398">
        <f t="shared" si="92"/>
        <v>0</v>
      </c>
      <c r="BS87" s="398">
        <f t="shared" si="93"/>
        <v>0</v>
      </c>
      <c r="BT87" s="398">
        <f t="shared" si="94"/>
        <v>0</v>
      </c>
      <c r="BU87" s="398">
        <f t="shared" si="95"/>
        <v>0</v>
      </c>
      <c r="BV87" s="398">
        <f t="shared" si="96"/>
        <v>0</v>
      </c>
      <c r="BW87" s="398">
        <f t="shared" si="97"/>
        <v>0</v>
      </c>
      <c r="BX87" s="398">
        <f t="shared" si="98"/>
        <v>0</v>
      </c>
      <c r="BY87" s="398">
        <f t="shared" si="99"/>
        <v>0</v>
      </c>
      <c r="BZ87" s="398">
        <f t="shared" si="100"/>
        <v>0</v>
      </c>
      <c r="CA87" s="398">
        <f t="shared" si="101"/>
        <v>0</v>
      </c>
      <c r="CB87" s="398">
        <f t="shared" si="102"/>
        <v>0</v>
      </c>
      <c r="CC87" s="398">
        <f t="shared" si="103"/>
        <v>0</v>
      </c>
      <c r="CD87" s="259"/>
    </row>
    <row r="88" spans="1:82" x14ac:dyDescent="0.25">
      <c r="A88" s="113">
        <v>85</v>
      </c>
      <c r="B88" s="176" t="s">
        <v>579</v>
      </c>
      <c r="C88" s="259">
        <f>IFERROR(INDEX($BD$7:$BO$40,MATCH(Ajustes!$E$4:$E$323,$BC$7:$BC$40,0),$C$2:$N$2),1)</f>
        <v>1</v>
      </c>
      <c r="D88" s="259">
        <f>IFERROR(INDEX($BD$7:$BO$40,MATCH(Ajustes!$E$4:$E$323,$BC$7:$BC$40,0),$C$2:$N$2),1)</f>
        <v>1</v>
      </c>
      <c r="E88" s="259">
        <f>IFERROR(INDEX($BD$7:$BO$40,MATCH(Ajustes!$E$4:$E$323,$BC$7:$BC$40,0),$C$2:$N$2),1)</f>
        <v>1</v>
      </c>
      <c r="F88" s="259">
        <f>IFERROR(INDEX($BD$7:$BO$40,MATCH(Ajustes!$E$4:$E$323,$BC$7:$BC$40,0),$C$2:$N$2),1)</f>
        <v>1</v>
      </c>
      <c r="G88" s="259">
        <f>IFERROR(INDEX($BD$7:$BO$40,MATCH(Ajustes!$E$4:$E$323,$BC$7:$BC$40,0),$C$2:$N$2),1)</f>
        <v>1</v>
      </c>
      <c r="H88" s="259">
        <f>IFERROR(INDEX($BD$7:$BO$40,MATCH(Ajustes!$E$4:$E$323,$BC$7:$BC$40,0),$C$2:$N$2),1)</f>
        <v>1</v>
      </c>
      <c r="I88" s="259">
        <f>IFERROR(INDEX($BD$7:$BO$40,MATCH(Ajustes!$E$4:$E$323,$BC$7:$BC$40,0),$C$2:$N$2),1)</f>
        <v>1</v>
      </c>
      <c r="J88" s="259">
        <f>IFERROR(INDEX($BD$7:$BO$40,MATCH(Ajustes!$E$4:$E$323,$BC$7:$BC$40,0),$C$2:$N$2),1)</f>
        <v>1</v>
      </c>
      <c r="K88" s="259">
        <f>IFERROR(INDEX($BD$7:$BO$40,MATCH(Ajustes!$E$4:$E$323,$BC$7:$BC$40,0),$C$2:$N$2),1)</f>
        <v>1</v>
      </c>
      <c r="L88" s="259">
        <f>IFERROR(INDEX($BD$7:$BO$40,MATCH(Ajustes!$E$4:$E$323,$BC$7:$BC$40,0),$C$2:$N$2),1)</f>
        <v>1</v>
      </c>
      <c r="M88" s="259">
        <f>IFERROR(INDEX($BD$7:$BO$40,MATCH(Ajustes!$E$4:$E$323,$BC$7:$BC$40,0),$C$2:$N$2),1)</f>
        <v>1</v>
      </c>
      <c r="N88" s="259">
        <f>IFERROR(INDEX($BD$7:$BO$40,MATCH(Ajustes!$E$4:$E$323,$BC$7:$BC$40,0),$C$2:$N$2),1)</f>
        <v>1</v>
      </c>
      <c r="O88">
        <f>C88*Ajustes!AM88</f>
        <v>109</v>
      </c>
      <c r="P88">
        <f>D88*Ajustes!AN88</f>
        <v>142</v>
      </c>
      <c r="Q88">
        <f>E88*Ajustes!AO88</f>
        <v>107</v>
      </c>
      <c r="R88">
        <f>F88*Ajustes!AP88</f>
        <v>109</v>
      </c>
      <c r="S88">
        <f>G88*Ajustes!AQ88</f>
        <v>139</v>
      </c>
      <c r="T88">
        <f>H88*Ajustes!AR88</f>
        <v>159</v>
      </c>
      <c r="U88">
        <f>I88*Ajustes!AS88</f>
        <v>206</v>
      </c>
      <c r="V88">
        <f>J88*Ajustes!AT88</f>
        <v>212</v>
      </c>
      <c r="W88">
        <f>K88*Ajustes!AU88</f>
        <v>245</v>
      </c>
      <c r="X88">
        <f>L88*Ajustes!AV88</f>
        <v>214</v>
      </c>
      <c r="Y88">
        <f>M88*Ajustes!AW88</f>
        <v>127</v>
      </c>
      <c r="Z88">
        <f>N88*Ajustes!AX88</f>
        <v>108</v>
      </c>
      <c r="AA88" s="259">
        <f>IF(AND(NOT(_incrementaisPassadas),
      OR(
       AND(_semanaAtual&gt;Prevs!D$6,_tipo="Semanal"),
       AND(_mes&gt;AA$2,_tipo="Mensal")
      )), 0,IF(Ajustes!$G88&gt;0,INDEX($AA$4:$AL$323,Ajustes!$G88,O$2),0)+IF(Ajustes!$H88&gt;0,INDEX($AA$4:$AL$323,Ajustes!$H88,O$2),0)+IF(Ajustes!$I88&gt;0,INDEX($AA$4:$AL$323,Ajustes!$I88,O$2),0)+IF(Ajustes!$J88&gt;0,INDEX($AA$4:$AL$323,Ajustes!$J88,O$2),0)+IF(Ajustes!$K88&gt;0,INDEX($AA$4:$AL$323,Ajustes!$K88,O$2),0)+IF(Ajustes!$L88&gt;0,INDEX($AA$4:$AL$323,Ajustes!$L88,O$2),0))+O88</f>
        <v>109</v>
      </c>
      <c r="AB88" s="259">
        <f>IF(AND(NOT(_incrementaisPassadas),
      OR(
       AND(_semanaAtual&gt;Prevs!E$6,_tipo="Semanal"),
       AND(_mes&gt;AB$2,_tipo="Mensal")
      )), 0,IF(Ajustes!$G88&gt;0,INDEX($AA$4:$AL$323,Ajustes!$G88,P$2),0)+IF(Ajustes!$H88&gt;0,INDEX($AA$4:$AL$323,Ajustes!$H88,P$2),0)+IF(Ajustes!$I88&gt;0,INDEX($AA$4:$AL$323,Ajustes!$I88,P$2),0)+IF(Ajustes!$J88&gt;0,INDEX($AA$4:$AL$323,Ajustes!$J88,P$2),0)+IF(Ajustes!$K88&gt;0,INDEX($AA$4:$AL$323,Ajustes!$K88,P$2),0)+IF(Ajustes!$L88&gt;0,INDEX($AA$4:$AL$323,Ajustes!$L88,P$2),0))+P88</f>
        <v>142</v>
      </c>
      <c r="AC88" s="259">
        <f>IF(AND(NOT(_incrementaisPassadas),
      OR(
       AND(_semanaAtual&gt;Prevs!F$6,_tipo="Semanal"),
       AND(_mes&gt;AC$2,_tipo="Mensal")
      )), 0,IF(Ajustes!$G88&gt;0,INDEX($AA$4:$AL$323,Ajustes!$G88,Q$2),0)+IF(Ajustes!$H88&gt;0,INDEX($AA$4:$AL$323,Ajustes!$H88,Q$2),0)+IF(Ajustes!$I88&gt;0,INDEX($AA$4:$AL$323,Ajustes!$I88,Q$2),0)+IF(Ajustes!$J88&gt;0,INDEX($AA$4:$AL$323,Ajustes!$J88,Q$2),0)+IF(Ajustes!$K88&gt;0,INDEX($AA$4:$AL$323,Ajustes!$K88,Q$2),0)+IF(Ajustes!$L88&gt;0,INDEX($AA$4:$AL$323,Ajustes!$L88,Q$2),0))+Q88</f>
        <v>107</v>
      </c>
      <c r="AD88" s="259">
        <f>IF(AND(NOT(_incrementaisPassadas),
      OR(
       AND(_semanaAtual&gt;Prevs!G$6,_tipo="Semanal"),
       AND(_mes&gt;AD$2,_tipo="Mensal")
      )), 0,IF(Ajustes!$G88&gt;0,INDEX($AA$4:$AL$323,Ajustes!$G88,R$2),0)+IF(Ajustes!$H88&gt;0,INDEX($AA$4:$AL$323,Ajustes!$H88,R$2),0)+IF(Ajustes!$I88&gt;0,INDEX($AA$4:$AL$323,Ajustes!$I88,R$2),0)+IF(Ajustes!$J88&gt;0,INDEX($AA$4:$AL$323,Ajustes!$J88,R$2),0)+IF(Ajustes!$K88&gt;0,INDEX($AA$4:$AL$323,Ajustes!$K88,R$2),0)+IF(Ajustes!$L88&gt;0,INDEX($AA$4:$AL$323,Ajustes!$L88,R$2),0))+R88</f>
        <v>109</v>
      </c>
      <c r="AE88" s="259">
        <f>IF(AND(NOT(_incrementaisPassadas),
      OR(
       AND(_semanaAtual&gt;Prevs!H$6,_tipo="Semanal"),
       AND(_mes&gt;AE$2,_tipo="Mensal")
      )), 0,IF(Ajustes!$G88&gt;0,INDEX($AA$4:$AL$323,Ajustes!$G88,S$2),0)+IF(Ajustes!$H88&gt;0,INDEX($AA$4:$AL$323,Ajustes!$H88,S$2),0)+IF(Ajustes!$I88&gt;0,INDEX($AA$4:$AL$323,Ajustes!$I88,S$2),0)+IF(Ajustes!$J88&gt;0,INDEX($AA$4:$AL$323,Ajustes!$J88,S$2),0)+IF(Ajustes!$K88&gt;0,INDEX($AA$4:$AL$323,Ajustes!$K88,S$2),0)+IF(Ajustes!$L88&gt;0,INDEX($AA$4:$AL$323,Ajustes!$L88,S$2),0))+S88</f>
        <v>139</v>
      </c>
      <c r="AF88" s="259">
        <f>IF(AND(NOT(_incrementaisPassadas),
      OR(
       AND(_semanaAtual&gt;Prevs!I$6,_tipo="Semanal"),
       AND(_mes&gt;AF$2,_tipo="Mensal")
      )), 0,IF(Ajustes!$G88&gt;0,INDEX($AA$4:$AL$323,Ajustes!$G88,T$2),0)+IF(Ajustes!$H88&gt;0,INDEX($AA$4:$AL$323,Ajustes!$H88,T$2),0)+IF(Ajustes!$I88&gt;0,INDEX($AA$4:$AL$323,Ajustes!$I88,T$2),0)+IF(Ajustes!$J88&gt;0,INDEX($AA$4:$AL$323,Ajustes!$J88,T$2),0)+IF(Ajustes!$K88&gt;0,INDEX($AA$4:$AL$323,Ajustes!$K88,T$2),0)+IF(Ajustes!$L88&gt;0,INDEX($AA$4:$AL$323,Ajustes!$L88,T$2),0))+T88</f>
        <v>159</v>
      </c>
      <c r="AG88" s="259">
        <f>IF(AND(NOT(_incrementaisPassadas),
      OR(
       AND(_semanaAtual&gt;Prevs!J$6,_tipo="Semanal"),
       AND(_mes&gt;AG$2,_tipo="Mensal")
      )), 0,IF(Ajustes!$G88&gt;0,INDEX($AA$4:$AL$323,Ajustes!$G88,U$2),0)+IF(Ajustes!$H88&gt;0,INDEX($AA$4:$AL$323,Ajustes!$H88,U$2),0)+IF(Ajustes!$I88&gt;0,INDEX($AA$4:$AL$323,Ajustes!$I88,U$2),0)+IF(Ajustes!$J88&gt;0,INDEX($AA$4:$AL$323,Ajustes!$J88,U$2),0)+IF(Ajustes!$K88&gt;0,INDEX($AA$4:$AL$323,Ajustes!$K88,U$2),0)+IF(Ajustes!$L88&gt;0,INDEX($AA$4:$AL$323,Ajustes!$L88,U$2),0))+U88</f>
        <v>206</v>
      </c>
      <c r="AH88" s="259">
        <f>IF(AND(NOT(_incrementaisPassadas),
      OR(
       AND(_semanaAtual&gt;Prevs!K$6,_tipo="Semanal"),
       AND(_mes&gt;AH$2,_tipo="Mensal")
      )), 0,IF(Ajustes!$G88&gt;0,INDEX($AA$4:$AL$323,Ajustes!$G88,V$2),0)+IF(Ajustes!$H88&gt;0,INDEX($AA$4:$AL$323,Ajustes!$H88,V$2),0)+IF(Ajustes!$I88&gt;0,INDEX($AA$4:$AL$323,Ajustes!$I88,V$2),0)+IF(Ajustes!$J88&gt;0,INDEX($AA$4:$AL$323,Ajustes!$J88,V$2),0)+IF(Ajustes!$K88&gt;0,INDEX($AA$4:$AL$323,Ajustes!$K88,V$2),0)+IF(Ajustes!$L88&gt;0,INDEX($AA$4:$AL$323,Ajustes!$L88,V$2),0))+V88</f>
        <v>212</v>
      </c>
      <c r="AI88" s="259">
        <f>IF(AND(NOT(_incrementaisPassadas),
      OR(
       AND(_semanaAtual&gt;Prevs!L$6,_tipo="Semanal"),
       AND(_mes&gt;AI$2,_tipo="Mensal")
      )), 0,IF(Ajustes!$G88&gt;0,INDEX($AA$4:$AL$323,Ajustes!$G88,W$2),0)+IF(Ajustes!$H88&gt;0,INDEX($AA$4:$AL$323,Ajustes!$H88,W$2),0)+IF(Ajustes!$I88&gt;0,INDEX($AA$4:$AL$323,Ajustes!$I88,W$2),0)+IF(Ajustes!$J88&gt;0,INDEX($AA$4:$AL$323,Ajustes!$J88,W$2),0)+IF(Ajustes!$K88&gt;0,INDEX($AA$4:$AL$323,Ajustes!$K88,W$2),0)+IF(Ajustes!$L88&gt;0,INDEX($AA$4:$AL$323,Ajustes!$L88,W$2),0))+W88</f>
        <v>245</v>
      </c>
      <c r="AJ88" s="259">
        <f>IF(AND(NOT(_incrementaisPassadas),
      OR(
       AND(_semanaAtual&gt;Prevs!M$6,_tipo="Semanal"),
       AND(_mes&gt;AJ$2,_tipo="Mensal")
      )), 0,IF(Ajustes!$G88&gt;0,INDEX($AA$4:$AL$323,Ajustes!$G88,X$2),0)+IF(Ajustes!$H88&gt;0,INDEX($AA$4:$AL$323,Ajustes!$H88,X$2),0)+IF(Ajustes!$I88&gt;0,INDEX($AA$4:$AL$323,Ajustes!$I88,X$2),0)+IF(Ajustes!$J88&gt;0,INDEX($AA$4:$AL$323,Ajustes!$J88,X$2),0)+IF(Ajustes!$K88&gt;0,INDEX($AA$4:$AL$323,Ajustes!$K88,X$2),0)+IF(Ajustes!$L88&gt;0,INDEX($AA$4:$AL$323,Ajustes!$L88,X$2),0))+X88</f>
        <v>214</v>
      </c>
      <c r="AK88" s="259">
        <f>IF(AND(NOT(_incrementaisPassadas),
      OR(
       AND(_semanaAtual&gt;Prevs!N$6,_tipo="Semanal"),
       AND(_mes&gt;AK$2,_tipo="Mensal")
      )), 0,IF(Ajustes!$G88&gt;0,INDEX($AA$4:$AL$323,Ajustes!$G88,Y$2),0)+IF(Ajustes!$H88&gt;0,INDEX($AA$4:$AL$323,Ajustes!$H88,Y$2),0)+IF(Ajustes!$I88&gt;0,INDEX($AA$4:$AL$323,Ajustes!$I88,Y$2),0)+IF(Ajustes!$J88&gt;0,INDEX($AA$4:$AL$323,Ajustes!$J88,Y$2),0)+IF(Ajustes!$K88&gt;0,INDEX($AA$4:$AL$323,Ajustes!$K88,Y$2),0)+IF(Ajustes!$L88&gt;0,INDEX($AA$4:$AL$323,Ajustes!$L88,Y$2),0))+Y88</f>
        <v>127</v>
      </c>
      <c r="AL88" s="259">
        <f>IF(AND(NOT(_incrementaisPassadas),
      OR(
       AND(_semanaAtual&gt;Prevs!O$6,_tipo="Semanal"),
       AND(_mes&gt;AL$2,_tipo="Mensal")
      )), 0,IF(Ajustes!$G88&gt;0,INDEX($AA$4:$AL$323,Ajustes!$G88,Z$2),0)+IF(Ajustes!$H88&gt;0,INDEX($AA$4:$AL$323,Ajustes!$H88,Z$2),0)+IF(Ajustes!$I88&gt;0,INDEX($AA$4:$AL$323,Ajustes!$I88,Z$2),0)+IF(Ajustes!$J88&gt;0,INDEX($AA$4:$AL$323,Ajustes!$J88,Z$2),0)+IF(Ajustes!$K88&gt;0,INDEX($AA$4:$AL$323,Ajustes!$K88,Z$2),0)+IF(Ajustes!$L88&gt;0,INDEX($AA$4:$AL$323,Ajustes!$L88,Z$2),0))+Z88</f>
        <v>108</v>
      </c>
      <c r="AM88" s="113">
        <f t="shared" si="90"/>
        <v>109</v>
      </c>
      <c r="AN88" s="113">
        <f t="shared" si="91"/>
        <v>142</v>
      </c>
      <c r="AO88" s="113">
        <f t="shared" si="91"/>
        <v>107</v>
      </c>
      <c r="AP88" s="113">
        <f t="shared" si="91"/>
        <v>109</v>
      </c>
      <c r="AQ88" s="113">
        <f t="shared" si="91"/>
        <v>139</v>
      </c>
      <c r="AR88" s="113">
        <f t="shared" si="91"/>
        <v>159</v>
      </c>
      <c r="AS88" s="113">
        <f t="shared" si="91"/>
        <v>206</v>
      </c>
      <c r="AT88" s="113">
        <f t="shared" si="91"/>
        <v>212</v>
      </c>
      <c r="AU88" s="113">
        <f t="shared" si="91"/>
        <v>245</v>
      </c>
      <c r="AV88" s="113">
        <f t="shared" si="91"/>
        <v>214</v>
      </c>
      <c r="AW88" s="113">
        <f t="shared" si="91"/>
        <v>127</v>
      </c>
      <c r="AX88" s="113">
        <f t="shared" si="91"/>
        <v>108</v>
      </c>
      <c r="AY88" s="259"/>
      <c r="BQ88" s="259" t="e">
        <f t="shared" si="77"/>
        <v>#N/A</v>
      </c>
      <c r="BR88" s="398">
        <f t="shared" si="92"/>
        <v>109</v>
      </c>
      <c r="BS88" s="398">
        <f t="shared" si="93"/>
        <v>142</v>
      </c>
      <c r="BT88" s="398">
        <f t="shared" si="94"/>
        <v>107</v>
      </c>
      <c r="BU88" s="398">
        <f t="shared" si="95"/>
        <v>109</v>
      </c>
      <c r="BV88" s="398">
        <f t="shared" si="96"/>
        <v>139</v>
      </c>
      <c r="BW88" s="398">
        <f t="shared" si="97"/>
        <v>159</v>
      </c>
      <c r="BX88" s="398">
        <f t="shared" si="98"/>
        <v>206</v>
      </c>
      <c r="BY88" s="398">
        <f t="shared" si="99"/>
        <v>212</v>
      </c>
      <c r="BZ88" s="398">
        <f t="shared" si="100"/>
        <v>245</v>
      </c>
      <c r="CA88" s="398">
        <f t="shared" si="101"/>
        <v>214</v>
      </c>
      <c r="CB88" s="398">
        <f t="shared" si="102"/>
        <v>127</v>
      </c>
      <c r="CC88" s="398">
        <f t="shared" si="103"/>
        <v>108</v>
      </c>
      <c r="CD88" s="259"/>
    </row>
    <row r="89" spans="1:82" x14ac:dyDescent="0.25">
      <c r="A89" s="113">
        <v>86</v>
      </c>
      <c r="B89" s="176"/>
      <c r="C89" s="259">
        <f>IFERROR(INDEX($BD$7:$BO$40,MATCH(Ajustes!$E$4:$E$323,$BC$7:$BC$40,0),$C$2:$N$2),1)</f>
        <v>1</v>
      </c>
      <c r="D89" s="259">
        <f>IFERROR(INDEX($BD$7:$BO$40,MATCH(Ajustes!$E$4:$E$323,$BC$7:$BC$40,0),$C$2:$N$2),1)</f>
        <v>1</v>
      </c>
      <c r="E89" s="259">
        <f>IFERROR(INDEX($BD$7:$BO$40,MATCH(Ajustes!$E$4:$E$323,$BC$7:$BC$40,0),$C$2:$N$2),1)</f>
        <v>1</v>
      </c>
      <c r="F89" s="259">
        <f>IFERROR(INDEX($BD$7:$BO$40,MATCH(Ajustes!$E$4:$E$323,$BC$7:$BC$40,0),$C$2:$N$2),1)</f>
        <v>1</v>
      </c>
      <c r="G89" s="259">
        <f>IFERROR(INDEX($BD$7:$BO$40,MATCH(Ajustes!$E$4:$E$323,$BC$7:$BC$40,0),$C$2:$N$2),1)</f>
        <v>1</v>
      </c>
      <c r="H89" s="259">
        <f>IFERROR(INDEX($BD$7:$BO$40,MATCH(Ajustes!$E$4:$E$323,$BC$7:$BC$40,0),$C$2:$N$2),1)</f>
        <v>1</v>
      </c>
      <c r="I89" s="259">
        <f>IFERROR(INDEX($BD$7:$BO$40,MATCH(Ajustes!$E$4:$E$323,$BC$7:$BC$40,0),$C$2:$N$2),1)</f>
        <v>1</v>
      </c>
      <c r="J89" s="259">
        <f>IFERROR(INDEX($BD$7:$BO$40,MATCH(Ajustes!$E$4:$E$323,$BC$7:$BC$40,0),$C$2:$N$2),1)</f>
        <v>1</v>
      </c>
      <c r="K89" s="259">
        <f>IFERROR(INDEX($BD$7:$BO$40,MATCH(Ajustes!$E$4:$E$323,$BC$7:$BC$40,0),$C$2:$N$2),1)</f>
        <v>1</v>
      </c>
      <c r="L89" s="259">
        <f>IFERROR(INDEX($BD$7:$BO$40,MATCH(Ajustes!$E$4:$E$323,$BC$7:$BC$40,0),$C$2:$N$2),1)</f>
        <v>1</v>
      </c>
      <c r="M89" s="259">
        <f>IFERROR(INDEX($BD$7:$BO$40,MATCH(Ajustes!$E$4:$E$323,$BC$7:$BC$40,0),$C$2:$N$2),1)</f>
        <v>1</v>
      </c>
      <c r="N89" s="259">
        <f>IFERROR(INDEX($BD$7:$BO$40,MATCH(Ajustes!$E$4:$E$323,$BC$7:$BC$40,0),$C$2:$N$2),1)</f>
        <v>1</v>
      </c>
      <c r="O89">
        <f>C89*Ajustes!AM89</f>
        <v>0</v>
      </c>
      <c r="P89">
        <f>D89*Ajustes!AN89</f>
        <v>0</v>
      </c>
      <c r="Q89">
        <f>E89*Ajustes!AO89</f>
        <v>0</v>
      </c>
      <c r="R89">
        <f>F89*Ajustes!AP89</f>
        <v>0</v>
      </c>
      <c r="S89">
        <f>G89*Ajustes!AQ89</f>
        <v>0</v>
      </c>
      <c r="T89">
        <f>H89*Ajustes!AR89</f>
        <v>0</v>
      </c>
      <c r="U89">
        <f>I89*Ajustes!AS89</f>
        <v>0</v>
      </c>
      <c r="V89">
        <f>J89*Ajustes!AT89</f>
        <v>0</v>
      </c>
      <c r="W89">
        <f>K89*Ajustes!AU89</f>
        <v>0</v>
      </c>
      <c r="X89">
        <f>L89*Ajustes!AV89</f>
        <v>0</v>
      </c>
      <c r="Y89">
        <f>M89*Ajustes!AW89</f>
        <v>0</v>
      </c>
      <c r="Z89">
        <f>N89*Ajustes!AX89</f>
        <v>0</v>
      </c>
      <c r="AA89" s="259">
        <f>IF(AND(NOT(_incrementaisPassadas),
      OR(
       AND(_semanaAtual&gt;Prevs!D$6,_tipo="Semanal"),
       AND(_mes&gt;AA$2,_tipo="Mensal")
      )), 0,IF(Ajustes!$G89&gt;0,INDEX($AA$4:$AL$323,Ajustes!$G89,O$2),0)+IF(Ajustes!$H89&gt;0,INDEX($AA$4:$AL$323,Ajustes!$H89,O$2),0)+IF(Ajustes!$I89&gt;0,INDEX($AA$4:$AL$323,Ajustes!$I89,O$2),0)+IF(Ajustes!$J89&gt;0,INDEX($AA$4:$AL$323,Ajustes!$J89,O$2),0)+IF(Ajustes!$K89&gt;0,INDEX($AA$4:$AL$323,Ajustes!$K89,O$2),0)+IF(Ajustes!$L89&gt;0,INDEX($AA$4:$AL$323,Ajustes!$L89,O$2),0))+O89</f>
        <v>0</v>
      </c>
      <c r="AB89" s="259">
        <f>IF(AND(NOT(_incrementaisPassadas),
      OR(
       AND(_semanaAtual&gt;Prevs!E$6,_tipo="Semanal"),
       AND(_mes&gt;AB$2,_tipo="Mensal")
      )), 0,IF(Ajustes!$G89&gt;0,INDEX($AA$4:$AL$323,Ajustes!$G89,P$2),0)+IF(Ajustes!$H89&gt;0,INDEX($AA$4:$AL$323,Ajustes!$H89,P$2),0)+IF(Ajustes!$I89&gt;0,INDEX($AA$4:$AL$323,Ajustes!$I89,P$2),0)+IF(Ajustes!$J89&gt;0,INDEX($AA$4:$AL$323,Ajustes!$J89,P$2),0)+IF(Ajustes!$K89&gt;0,INDEX($AA$4:$AL$323,Ajustes!$K89,P$2),0)+IF(Ajustes!$L89&gt;0,INDEX($AA$4:$AL$323,Ajustes!$L89,P$2),0))+P89</f>
        <v>0</v>
      </c>
      <c r="AC89" s="259">
        <f>IF(AND(NOT(_incrementaisPassadas),
      OR(
       AND(_semanaAtual&gt;Prevs!F$6,_tipo="Semanal"),
       AND(_mes&gt;AC$2,_tipo="Mensal")
      )), 0,IF(Ajustes!$G89&gt;0,INDEX($AA$4:$AL$323,Ajustes!$G89,Q$2),0)+IF(Ajustes!$H89&gt;0,INDEX($AA$4:$AL$323,Ajustes!$H89,Q$2),0)+IF(Ajustes!$I89&gt;0,INDEX($AA$4:$AL$323,Ajustes!$I89,Q$2),0)+IF(Ajustes!$J89&gt;0,INDEX($AA$4:$AL$323,Ajustes!$J89,Q$2),0)+IF(Ajustes!$K89&gt;0,INDEX($AA$4:$AL$323,Ajustes!$K89,Q$2),0)+IF(Ajustes!$L89&gt;0,INDEX($AA$4:$AL$323,Ajustes!$L89,Q$2),0))+Q89</f>
        <v>0</v>
      </c>
      <c r="AD89" s="259">
        <f>IF(AND(NOT(_incrementaisPassadas),
      OR(
       AND(_semanaAtual&gt;Prevs!G$6,_tipo="Semanal"),
       AND(_mes&gt;AD$2,_tipo="Mensal")
      )), 0,IF(Ajustes!$G89&gt;0,INDEX($AA$4:$AL$323,Ajustes!$G89,R$2),0)+IF(Ajustes!$H89&gt;0,INDEX($AA$4:$AL$323,Ajustes!$H89,R$2),0)+IF(Ajustes!$I89&gt;0,INDEX($AA$4:$AL$323,Ajustes!$I89,R$2),0)+IF(Ajustes!$J89&gt;0,INDEX($AA$4:$AL$323,Ajustes!$J89,R$2),0)+IF(Ajustes!$K89&gt;0,INDEX($AA$4:$AL$323,Ajustes!$K89,R$2),0)+IF(Ajustes!$L89&gt;0,INDEX($AA$4:$AL$323,Ajustes!$L89,R$2),0))+R89</f>
        <v>0</v>
      </c>
      <c r="AE89" s="259">
        <f>IF(AND(NOT(_incrementaisPassadas),
      OR(
       AND(_semanaAtual&gt;Prevs!H$6,_tipo="Semanal"),
       AND(_mes&gt;AE$2,_tipo="Mensal")
      )), 0,IF(Ajustes!$G89&gt;0,INDEX($AA$4:$AL$323,Ajustes!$G89,S$2),0)+IF(Ajustes!$H89&gt;0,INDEX($AA$4:$AL$323,Ajustes!$H89,S$2),0)+IF(Ajustes!$I89&gt;0,INDEX($AA$4:$AL$323,Ajustes!$I89,S$2),0)+IF(Ajustes!$J89&gt;0,INDEX($AA$4:$AL$323,Ajustes!$J89,S$2),0)+IF(Ajustes!$K89&gt;0,INDEX($AA$4:$AL$323,Ajustes!$K89,S$2),0)+IF(Ajustes!$L89&gt;0,INDEX($AA$4:$AL$323,Ajustes!$L89,S$2),0))+S89</f>
        <v>0</v>
      </c>
      <c r="AF89" s="259">
        <f>IF(AND(NOT(_incrementaisPassadas),
      OR(
       AND(_semanaAtual&gt;Prevs!I$6,_tipo="Semanal"),
       AND(_mes&gt;AF$2,_tipo="Mensal")
      )), 0,IF(Ajustes!$G89&gt;0,INDEX($AA$4:$AL$323,Ajustes!$G89,T$2),0)+IF(Ajustes!$H89&gt;0,INDEX($AA$4:$AL$323,Ajustes!$H89,T$2),0)+IF(Ajustes!$I89&gt;0,INDEX($AA$4:$AL$323,Ajustes!$I89,T$2),0)+IF(Ajustes!$J89&gt;0,INDEX($AA$4:$AL$323,Ajustes!$J89,T$2),0)+IF(Ajustes!$K89&gt;0,INDEX($AA$4:$AL$323,Ajustes!$K89,T$2),0)+IF(Ajustes!$L89&gt;0,INDEX($AA$4:$AL$323,Ajustes!$L89,T$2),0))+T89</f>
        <v>0</v>
      </c>
      <c r="AG89" s="259">
        <f>IF(AND(NOT(_incrementaisPassadas),
      OR(
       AND(_semanaAtual&gt;Prevs!J$6,_tipo="Semanal"),
       AND(_mes&gt;AG$2,_tipo="Mensal")
      )), 0,IF(Ajustes!$G89&gt;0,INDEX($AA$4:$AL$323,Ajustes!$G89,U$2),0)+IF(Ajustes!$H89&gt;0,INDEX($AA$4:$AL$323,Ajustes!$H89,U$2),0)+IF(Ajustes!$I89&gt;0,INDEX($AA$4:$AL$323,Ajustes!$I89,U$2),0)+IF(Ajustes!$J89&gt;0,INDEX($AA$4:$AL$323,Ajustes!$J89,U$2),0)+IF(Ajustes!$K89&gt;0,INDEX($AA$4:$AL$323,Ajustes!$K89,U$2),0)+IF(Ajustes!$L89&gt;0,INDEX($AA$4:$AL$323,Ajustes!$L89,U$2),0))+U89</f>
        <v>0</v>
      </c>
      <c r="AH89" s="259">
        <f>IF(AND(NOT(_incrementaisPassadas),
      OR(
       AND(_semanaAtual&gt;Prevs!K$6,_tipo="Semanal"),
       AND(_mes&gt;AH$2,_tipo="Mensal")
      )), 0,IF(Ajustes!$G89&gt;0,INDEX($AA$4:$AL$323,Ajustes!$G89,V$2),0)+IF(Ajustes!$H89&gt;0,INDEX($AA$4:$AL$323,Ajustes!$H89,V$2),0)+IF(Ajustes!$I89&gt;0,INDEX($AA$4:$AL$323,Ajustes!$I89,V$2),0)+IF(Ajustes!$J89&gt;0,INDEX($AA$4:$AL$323,Ajustes!$J89,V$2),0)+IF(Ajustes!$K89&gt;0,INDEX($AA$4:$AL$323,Ajustes!$K89,V$2),0)+IF(Ajustes!$L89&gt;0,INDEX($AA$4:$AL$323,Ajustes!$L89,V$2),0))+V89</f>
        <v>0</v>
      </c>
      <c r="AI89" s="259">
        <f>IF(AND(NOT(_incrementaisPassadas),
      OR(
       AND(_semanaAtual&gt;Prevs!L$6,_tipo="Semanal"),
       AND(_mes&gt;AI$2,_tipo="Mensal")
      )), 0,IF(Ajustes!$G89&gt;0,INDEX($AA$4:$AL$323,Ajustes!$G89,W$2),0)+IF(Ajustes!$H89&gt;0,INDEX($AA$4:$AL$323,Ajustes!$H89,W$2),0)+IF(Ajustes!$I89&gt;0,INDEX($AA$4:$AL$323,Ajustes!$I89,W$2),0)+IF(Ajustes!$J89&gt;0,INDEX($AA$4:$AL$323,Ajustes!$J89,W$2),0)+IF(Ajustes!$K89&gt;0,INDEX($AA$4:$AL$323,Ajustes!$K89,W$2),0)+IF(Ajustes!$L89&gt;0,INDEX($AA$4:$AL$323,Ajustes!$L89,W$2),0))+W89</f>
        <v>0</v>
      </c>
      <c r="AJ89" s="259">
        <f>IF(AND(NOT(_incrementaisPassadas),
      OR(
       AND(_semanaAtual&gt;Prevs!M$6,_tipo="Semanal"),
       AND(_mes&gt;AJ$2,_tipo="Mensal")
      )), 0,IF(Ajustes!$G89&gt;0,INDEX($AA$4:$AL$323,Ajustes!$G89,X$2),0)+IF(Ajustes!$H89&gt;0,INDEX($AA$4:$AL$323,Ajustes!$H89,X$2),0)+IF(Ajustes!$I89&gt;0,INDEX($AA$4:$AL$323,Ajustes!$I89,X$2),0)+IF(Ajustes!$J89&gt;0,INDEX($AA$4:$AL$323,Ajustes!$J89,X$2),0)+IF(Ajustes!$K89&gt;0,INDEX($AA$4:$AL$323,Ajustes!$K89,X$2),0)+IF(Ajustes!$L89&gt;0,INDEX($AA$4:$AL$323,Ajustes!$L89,X$2),0))+X89</f>
        <v>0</v>
      </c>
      <c r="AK89" s="259">
        <f>IF(AND(NOT(_incrementaisPassadas),
      OR(
       AND(_semanaAtual&gt;Prevs!N$6,_tipo="Semanal"),
       AND(_mes&gt;AK$2,_tipo="Mensal")
      )), 0,IF(Ajustes!$G89&gt;0,INDEX($AA$4:$AL$323,Ajustes!$G89,Y$2),0)+IF(Ajustes!$H89&gt;0,INDEX($AA$4:$AL$323,Ajustes!$H89,Y$2),0)+IF(Ajustes!$I89&gt;0,INDEX($AA$4:$AL$323,Ajustes!$I89,Y$2),0)+IF(Ajustes!$J89&gt;0,INDEX($AA$4:$AL$323,Ajustes!$J89,Y$2),0)+IF(Ajustes!$K89&gt;0,INDEX($AA$4:$AL$323,Ajustes!$K89,Y$2),0)+IF(Ajustes!$L89&gt;0,INDEX($AA$4:$AL$323,Ajustes!$L89,Y$2),0))+Y89</f>
        <v>0</v>
      </c>
      <c r="AL89" s="259">
        <f>IF(AND(NOT(_incrementaisPassadas),
      OR(
       AND(_semanaAtual&gt;Prevs!O$6,_tipo="Semanal"),
       AND(_mes&gt;AL$2,_tipo="Mensal")
      )), 0,IF(Ajustes!$G89&gt;0,INDEX($AA$4:$AL$323,Ajustes!$G89,Z$2),0)+IF(Ajustes!$H89&gt;0,INDEX($AA$4:$AL$323,Ajustes!$H89,Z$2),0)+IF(Ajustes!$I89&gt;0,INDEX($AA$4:$AL$323,Ajustes!$I89,Z$2),0)+IF(Ajustes!$J89&gt;0,INDEX($AA$4:$AL$323,Ajustes!$J89,Z$2),0)+IF(Ajustes!$K89&gt;0,INDEX($AA$4:$AL$323,Ajustes!$K89,Z$2),0)+IF(Ajustes!$L89&gt;0,INDEX($AA$4:$AL$323,Ajustes!$L89,Z$2),0))+Z89</f>
        <v>0</v>
      </c>
      <c r="AM89" s="113">
        <f t="shared" si="90"/>
        <v>0</v>
      </c>
      <c r="AN89" s="113">
        <f t="shared" si="91"/>
        <v>0</v>
      </c>
      <c r="AO89" s="113">
        <f t="shared" si="91"/>
        <v>0</v>
      </c>
      <c r="AP89" s="113">
        <f t="shared" si="91"/>
        <v>0</v>
      </c>
      <c r="AQ89" s="113">
        <f t="shared" si="91"/>
        <v>0</v>
      </c>
      <c r="AR89" s="113">
        <f t="shared" si="91"/>
        <v>0</v>
      </c>
      <c r="AS89" s="113">
        <f t="shared" si="91"/>
        <v>0</v>
      </c>
      <c r="AT89" s="113">
        <f t="shared" si="91"/>
        <v>0</v>
      </c>
      <c r="AU89" s="113">
        <f t="shared" si="91"/>
        <v>0</v>
      </c>
      <c r="AV89" s="113">
        <f t="shared" si="91"/>
        <v>0</v>
      </c>
      <c r="AW89" s="113">
        <f t="shared" si="91"/>
        <v>0</v>
      </c>
      <c r="AX89" s="113">
        <f t="shared" si="91"/>
        <v>0</v>
      </c>
      <c r="AY89" s="259"/>
      <c r="BQ89" s="259" t="e">
        <f t="shared" si="77"/>
        <v>#N/A</v>
      </c>
      <c r="BR89" s="398">
        <f t="shared" si="92"/>
        <v>0</v>
      </c>
      <c r="BS89" s="398">
        <f t="shared" si="93"/>
        <v>0</v>
      </c>
      <c r="BT89" s="398">
        <f t="shared" si="94"/>
        <v>0</v>
      </c>
      <c r="BU89" s="398">
        <f t="shared" si="95"/>
        <v>0</v>
      </c>
      <c r="BV89" s="398">
        <f t="shared" si="96"/>
        <v>0</v>
      </c>
      <c r="BW89" s="398">
        <f t="shared" si="97"/>
        <v>0</v>
      </c>
      <c r="BX89" s="398">
        <f t="shared" si="98"/>
        <v>0</v>
      </c>
      <c r="BY89" s="398">
        <f t="shared" si="99"/>
        <v>0</v>
      </c>
      <c r="BZ89" s="398">
        <f t="shared" si="100"/>
        <v>0</v>
      </c>
      <c r="CA89" s="398">
        <f t="shared" si="101"/>
        <v>0</v>
      </c>
      <c r="CB89" s="398">
        <f t="shared" si="102"/>
        <v>0</v>
      </c>
      <c r="CC89" s="398">
        <f t="shared" si="103"/>
        <v>0</v>
      </c>
      <c r="CD89" s="259"/>
    </row>
    <row r="90" spans="1:82" x14ac:dyDescent="0.25">
      <c r="A90" s="113">
        <v>87</v>
      </c>
      <c r="B90" s="176"/>
      <c r="C90" s="259">
        <f>IFERROR(INDEX($BD$7:$BO$40,MATCH(Ajustes!$E$4:$E$323,$BC$7:$BC$40,0),$C$2:$N$2),1)</f>
        <v>1</v>
      </c>
      <c r="D90" s="259">
        <f>IFERROR(INDEX($BD$7:$BO$40,MATCH(Ajustes!$E$4:$E$323,$BC$7:$BC$40,0),$C$2:$N$2),1)</f>
        <v>1</v>
      </c>
      <c r="E90" s="259">
        <f>IFERROR(INDEX($BD$7:$BO$40,MATCH(Ajustes!$E$4:$E$323,$BC$7:$BC$40,0),$C$2:$N$2),1)</f>
        <v>1</v>
      </c>
      <c r="F90" s="259">
        <f>IFERROR(INDEX($BD$7:$BO$40,MATCH(Ajustes!$E$4:$E$323,$BC$7:$BC$40,0),$C$2:$N$2),1)</f>
        <v>1</v>
      </c>
      <c r="G90" s="259">
        <f>IFERROR(INDEX($BD$7:$BO$40,MATCH(Ajustes!$E$4:$E$323,$BC$7:$BC$40,0),$C$2:$N$2),1)</f>
        <v>1</v>
      </c>
      <c r="H90" s="259">
        <f>IFERROR(INDEX($BD$7:$BO$40,MATCH(Ajustes!$E$4:$E$323,$BC$7:$BC$40,0),$C$2:$N$2),1)</f>
        <v>1</v>
      </c>
      <c r="I90" s="259">
        <f>IFERROR(INDEX($BD$7:$BO$40,MATCH(Ajustes!$E$4:$E$323,$BC$7:$BC$40,0),$C$2:$N$2),1)</f>
        <v>1</v>
      </c>
      <c r="J90" s="259">
        <f>IFERROR(INDEX($BD$7:$BO$40,MATCH(Ajustes!$E$4:$E$323,$BC$7:$BC$40,0),$C$2:$N$2),1)</f>
        <v>1</v>
      </c>
      <c r="K90" s="259">
        <f>IFERROR(INDEX($BD$7:$BO$40,MATCH(Ajustes!$E$4:$E$323,$BC$7:$BC$40,0),$C$2:$N$2),1)</f>
        <v>1</v>
      </c>
      <c r="L90" s="259">
        <f>IFERROR(INDEX($BD$7:$BO$40,MATCH(Ajustes!$E$4:$E$323,$BC$7:$BC$40,0),$C$2:$N$2),1)</f>
        <v>1</v>
      </c>
      <c r="M90" s="259">
        <f>IFERROR(INDEX($BD$7:$BO$40,MATCH(Ajustes!$E$4:$E$323,$BC$7:$BC$40,0),$C$2:$N$2),1)</f>
        <v>1</v>
      </c>
      <c r="N90" s="259">
        <f>IFERROR(INDEX($BD$7:$BO$40,MATCH(Ajustes!$E$4:$E$323,$BC$7:$BC$40,0),$C$2:$N$2),1)</f>
        <v>1</v>
      </c>
      <c r="O90">
        <f>C90*Ajustes!AM90</f>
        <v>0</v>
      </c>
      <c r="P90">
        <f>D90*Ajustes!AN90</f>
        <v>0</v>
      </c>
      <c r="Q90">
        <f>E90*Ajustes!AO90</f>
        <v>0</v>
      </c>
      <c r="R90">
        <f>F90*Ajustes!AP90</f>
        <v>0</v>
      </c>
      <c r="S90">
        <f>G90*Ajustes!AQ90</f>
        <v>0</v>
      </c>
      <c r="T90">
        <f>H90*Ajustes!AR90</f>
        <v>0</v>
      </c>
      <c r="U90">
        <f>I90*Ajustes!AS90</f>
        <v>0</v>
      </c>
      <c r="V90">
        <f>J90*Ajustes!AT90</f>
        <v>0</v>
      </c>
      <c r="W90">
        <f>K90*Ajustes!AU90</f>
        <v>0</v>
      </c>
      <c r="X90">
        <f>L90*Ajustes!AV90</f>
        <v>0</v>
      </c>
      <c r="Y90">
        <f>M90*Ajustes!AW90</f>
        <v>0</v>
      </c>
      <c r="Z90">
        <f>N90*Ajustes!AX90</f>
        <v>0</v>
      </c>
      <c r="AA90" s="259">
        <f>IF(AND(NOT(_incrementaisPassadas),
      OR(
       AND(_semanaAtual&gt;Prevs!D$6,_tipo="Semanal"),
       AND(_mes&gt;AA$2,_tipo="Mensal")
      )), 0,IF(Ajustes!$G90&gt;0,INDEX($AA$4:$AL$323,Ajustes!$G90,O$2),0)+IF(Ajustes!$H90&gt;0,INDEX($AA$4:$AL$323,Ajustes!$H90,O$2),0)+IF(Ajustes!$I90&gt;0,INDEX($AA$4:$AL$323,Ajustes!$I90,O$2),0)+IF(Ajustes!$J90&gt;0,INDEX($AA$4:$AL$323,Ajustes!$J90,O$2),0)+IF(Ajustes!$K90&gt;0,INDEX($AA$4:$AL$323,Ajustes!$K90,O$2),0)+IF(Ajustes!$L90&gt;0,INDEX($AA$4:$AL$323,Ajustes!$L90,O$2),0))+O90</f>
        <v>0</v>
      </c>
      <c r="AB90" s="259">
        <f>IF(AND(NOT(_incrementaisPassadas),
      OR(
       AND(_semanaAtual&gt;Prevs!E$6,_tipo="Semanal"),
       AND(_mes&gt;AB$2,_tipo="Mensal")
      )), 0,IF(Ajustes!$G90&gt;0,INDEX($AA$4:$AL$323,Ajustes!$G90,P$2),0)+IF(Ajustes!$H90&gt;0,INDEX($AA$4:$AL$323,Ajustes!$H90,P$2),0)+IF(Ajustes!$I90&gt;0,INDEX($AA$4:$AL$323,Ajustes!$I90,P$2),0)+IF(Ajustes!$J90&gt;0,INDEX($AA$4:$AL$323,Ajustes!$J90,P$2),0)+IF(Ajustes!$K90&gt;0,INDEX($AA$4:$AL$323,Ajustes!$K90,P$2),0)+IF(Ajustes!$L90&gt;0,INDEX($AA$4:$AL$323,Ajustes!$L90,P$2),0))+P90</f>
        <v>0</v>
      </c>
      <c r="AC90" s="259">
        <f>IF(AND(NOT(_incrementaisPassadas),
      OR(
       AND(_semanaAtual&gt;Prevs!F$6,_tipo="Semanal"),
       AND(_mes&gt;AC$2,_tipo="Mensal")
      )), 0,IF(Ajustes!$G90&gt;0,INDEX($AA$4:$AL$323,Ajustes!$G90,Q$2),0)+IF(Ajustes!$H90&gt;0,INDEX($AA$4:$AL$323,Ajustes!$H90,Q$2),0)+IF(Ajustes!$I90&gt;0,INDEX($AA$4:$AL$323,Ajustes!$I90,Q$2),0)+IF(Ajustes!$J90&gt;0,INDEX($AA$4:$AL$323,Ajustes!$J90,Q$2),0)+IF(Ajustes!$K90&gt;0,INDEX($AA$4:$AL$323,Ajustes!$K90,Q$2),0)+IF(Ajustes!$L90&gt;0,INDEX($AA$4:$AL$323,Ajustes!$L90,Q$2),0))+Q90</f>
        <v>0</v>
      </c>
      <c r="AD90" s="259">
        <f>IF(AND(NOT(_incrementaisPassadas),
      OR(
       AND(_semanaAtual&gt;Prevs!G$6,_tipo="Semanal"),
       AND(_mes&gt;AD$2,_tipo="Mensal")
      )), 0,IF(Ajustes!$G90&gt;0,INDEX($AA$4:$AL$323,Ajustes!$G90,R$2),0)+IF(Ajustes!$H90&gt;0,INDEX($AA$4:$AL$323,Ajustes!$H90,R$2),0)+IF(Ajustes!$I90&gt;0,INDEX($AA$4:$AL$323,Ajustes!$I90,R$2),0)+IF(Ajustes!$J90&gt;0,INDEX($AA$4:$AL$323,Ajustes!$J90,R$2),0)+IF(Ajustes!$K90&gt;0,INDEX($AA$4:$AL$323,Ajustes!$K90,R$2),0)+IF(Ajustes!$L90&gt;0,INDEX($AA$4:$AL$323,Ajustes!$L90,R$2),0))+R90</f>
        <v>0</v>
      </c>
      <c r="AE90" s="259">
        <f>IF(AND(NOT(_incrementaisPassadas),
      OR(
       AND(_semanaAtual&gt;Prevs!H$6,_tipo="Semanal"),
       AND(_mes&gt;AE$2,_tipo="Mensal")
      )), 0,IF(Ajustes!$G90&gt;0,INDEX($AA$4:$AL$323,Ajustes!$G90,S$2),0)+IF(Ajustes!$H90&gt;0,INDEX($AA$4:$AL$323,Ajustes!$H90,S$2),0)+IF(Ajustes!$I90&gt;0,INDEX($AA$4:$AL$323,Ajustes!$I90,S$2),0)+IF(Ajustes!$J90&gt;0,INDEX($AA$4:$AL$323,Ajustes!$J90,S$2),0)+IF(Ajustes!$K90&gt;0,INDEX($AA$4:$AL$323,Ajustes!$K90,S$2),0)+IF(Ajustes!$L90&gt;0,INDEX($AA$4:$AL$323,Ajustes!$L90,S$2),0))+S90</f>
        <v>0</v>
      </c>
      <c r="AF90" s="259">
        <f>IF(AND(NOT(_incrementaisPassadas),
      OR(
       AND(_semanaAtual&gt;Prevs!I$6,_tipo="Semanal"),
       AND(_mes&gt;AF$2,_tipo="Mensal")
      )), 0,IF(Ajustes!$G90&gt;0,INDEX($AA$4:$AL$323,Ajustes!$G90,T$2),0)+IF(Ajustes!$H90&gt;0,INDEX($AA$4:$AL$323,Ajustes!$H90,T$2),0)+IF(Ajustes!$I90&gt;0,INDEX($AA$4:$AL$323,Ajustes!$I90,T$2),0)+IF(Ajustes!$J90&gt;0,INDEX($AA$4:$AL$323,Ajustes!$J90,T$2),0)+IF(Ajustes!$K90&gt;0,INDEX($AA$4:$AL$323,Ajustes!$K90,T$2),0)+IF(Ajustes!$L90&gt;0,INDEX($AA$4:$AL$323,Ajustes!$L90,T$2),0))+T90</f>
        <v>0</v>
      </c>
      <c r="AG90" s="259">
        <f>IF(AND(NOT(_incrementaisPassadas),
      OR(
       AND(_semanaAtual&gt;Prevs!J$6,_tipo="Semanal"),
       AND(_mes&gt;AG$2,_tipo="Mensal")
      )), 0,IF(Ajustes!$G90&gt;0,INDEX($AA$4:$AL$323,Ajustes!$G90,U$2),0)+IF(Ajustes!$H90&gt;0,INDEX($AA$4:$AL$323,Ajustes!$H90,U$2),0)+IF(Ajustes!$I90&gt;0,INDEX($AA$4:$AL$323,Ajustes!$I90,U$2),0)+IF(Ajustes!$J90&gt;0,INDEX($AA$4:$AL$323,Ajustes!$J90,U$2),0)+IF(Ajustes!$K90&gt;0,INDEX($AA$4:$AL$323,Ajustes!$K90,U$2),0)+IF(Ajustes!$L90&gt;0,INDEX($AA$4:$AL$323,Ajustes!$L90,U$2),0))+U90</f>
        <v>0</v>
      </c>
      <c r="AH90" s="259">
        <f>IF(AND(NOT(_incrementaisPassadas),
      OR(
       AND(_semanaAtual&gt;Prevs!K$6,_tipo="Semanal"),
       AND(_mes&gt;AH$2,_tipo="Mensal")
      )), 0,IF(Ajustes!$G90&gt;0,INDEX($AA$4:$AL$323,Ajustes!$G90,V$2),0)+IF(Ajustes!$H90&gt;0,INDEX($AA$4:$AL$323,Ajustes!$H90,V$2),0)+IF(Ajustes!$I90&gt;0,INDEX($AA$4:$AL$323,Ajustes!$I90,V$2),0)+IF(Ajustes!$J90&gt;0,INDEX($AA$4:$AL$323,Ajustes!$J90,V$2),0)+IF(Ajustes!$K90&gt;0,INDEX($AA$4:$AL$323,Ajustes!$K90,V$2),0)+IF(Ajustes!$L90&gt;0,INDEX($AA$4:$AL$323,Ajustes!$L90,V$2),0))+V90</f>
        <v>0</v>
      </c>
      <c r="AI90" s="259">
        <f>IF(AND(NOT(_incrementaisPassadas),
      OR(
       AND(_semanaAtual&gt;Prevs!L$6,_tipo="Semanal"),
       AND(_mes&gt;AI$2,_tipo="Mensal")
      )), 0,IF(Ajustes!$G90&gt;0,INDEX($AA$4:$AL$323,Ajustes!$G90,W$2),0)+IF(Ajustes!$H90&gt;0,INDEX($AA$4:$AL$323,Ajustes!$H90,W$2),0)+IF(Ajustes!$I90&gt;0,INDEX($AA$4:$AL$323,Ajustes!$I90,W$2),0)+IF(Ajustes!$J90&gt;0,INDEX($AA$4:$AL$323,Ajustes!$J90,W$2),0)+IF(Ajustes!$K90&gt;0,INDEX($AA$4:$AL$323,Ajustes!$K90,W$2),0)+IF(Ajustes!$L90&gt;0,INDEX($AA$4:$AL$323,Ajustes!$L90,W$2),0))+W90</f>
        <v>0</v>
      </c>
      <c r="AJ90" s="259">
        <f>IF(AND(NOT(_incrementaisPassadas),
      OR(
       AND(_semanaAtual&gt;Prevs!M$6,_tipo="Semanal"),
       AND(_mes&gt;AJ$2,_tipo="Mensal")
      )), 0,IF(Ajustes!$G90&gt;0,INDEX($AA$4:$AL$323,Ajustes!$G90,X$2),0)+IF(Ajustes!$H90&gt;0,INDEX($AA$4:$AL$323,Ajustes!$H90,X$2),0)+IF(Ajustes!$I90&gt;0,INDEX($AA$4:$AL$323,Ajustes!$I90,X$2),0)+IF(Ajustes!$J90&gt;0,INDEX($AA$4:$AL$323,Ajustes!$J90,X$2),0)+IF(Ajustes!$K90&gt;0,INDEX($AA$4:$AL$323,Ajustes!$K90,X$2),0)+IF(Ajustes!$L90&gt;0,INDEX($AA$4:$AL$323,Ajustes!$L90,X$2),0))+X90</f>
        <v>0</v>
      </c>
      <c r="AK90" s="259">
        <f>IF(AND(NOT(_incrementaisPassadas),
      OR(
       AND(_semanaAtual&gt;Prevs!N$6,_tipo="Semanal"),
       AND(_mes&gt;AK$2,_tipo="Mensal")
      )), 0,IF(Ajustes!$G90&gt;0,INDEX($AA$4:$AL$323,Ajustes!$G90,Y$2),0)+IF(Ajustes!$H90&gt;0,INDEX($AA$4:$AL$323,Ajustes!$H90,Y$2),0)+IF(Ajustes!$I90&gt;0,INDEX($AA$4:$AL$323,Ajustes!$I90,Y$2),0)+IF(Ajustes!$J90&gt;0,INDEX($AA$4:$AL$323,Ajustes!$J90,Y$2),0)+IF(Ajustes!$K90&gt;0,INDEX($AA$4:$AL$323,Ajustes!$K90,Y$2),0)+IF(Ajustes!$L90&gt;0,INDEX($AA$4:$AL$323,Ajustes!$L90,Y$2),0))+Y90</f>
        <v>0</v>
      </c>
      <c r="AL90" s="259">
        <f>IF(AND(NOT(_incrementaisPassadas),
      OR(
       AND(_semanaAtual&gt;Prevs!O$6,_tipo="Semanal"),
       AND(_mes&gt;AL$2,_tipo="Mensal")
      )), 0,IF(Ajustes!$G90&gt;0,INDEX($AA$4:$AL$323,Ajustes!$G90,Z$2),0)+IF(Ajustes!$H90&gt;0,INDEX($AA$4:$AL$323,Ajustes!$H90,Z$2),0)+IF(Ajustes!$I90&gt;0,INDEX($AA$4:$AL$323,Ajustes!$I90,Z$2),0)+IF(Ajustes!$J90&gt;0,INDEX($AA$4:$AL$323,Ajustes!$J90,Z$2),0)+IF(Ajustes!$K90&gt;0,INDEX($AA$4:$AL$323,Ajustes!$K90,Z$2),0)+IF(Ajustes!$L90&gt;0,INDEX($AA$4:$AL$323,Ajustes!$L90,Z$2),0))+Z90</f>
        <v>0</v>
      </c>
      <c r="AM90" s="113">
        <f t="shared" si="90"/>
        <v>0</v>
      </c>
      <c r="AN90" s="113">
        <f t="shared" si="91"/>
        <v>0</v>
      </c>
      <c r="AO90" s="113">
        <f t="shared" si="91"/>
        <v>0</v>
      </c>
      <c r="AP90" s="113">
        <f t="shared" si="91"/>
        <v>0</v>
      </c>
      <c r="AQ90" s="113">
        <f t="shared" si="91"/>
        <v>0</v>
      </c>
      <c r="AR90" s="113">
        <f t="shared" si="91"/>
        <v>0</v>
      </c>
      <c r="AS90" s="113">
        <f t="shared" si="91"/>
        <v>0</v>
      </c>
      <c r="AT90" s="113">
        <f t="shared" si="91"/>
        <v>0</v>
      </c>
      <c r="AU90" s="113">
        <f t="shared" si="91"/>
        <v>0</v>
      </c>
      <c r="AV90" s="113">
        <f t="shared" si="91"/>
        <v>0</v>
      </c>
      <c r="AW90" s="113">
        <f t="shared" si="91"/>
        <v>0</v>
      </c>
      <c r="AX90" s="113">
        <f t="shared" si="91"/>
        <v>0</v>
      </c>
      <c r="AY90" s="259"/>
      <c r="BQ90" s="259" t="e">
        <f t="shared" si="77"/>
        <v>#N/A</v>
      </c>
      <c r="BR90" s="398">
        <f t="shared" si="92"/>
        <v>0</v>
      </c>
      <c r="BS90" s="398">
        <f t="shared" si="93"/>
        <v>0</v>
      </c>
      <c r="BT90" s="398">
        <f t="shared" si="94"/>
        <v>0</v>
      </c>
      <c r="BU90" s="398">
        <f t="shared" si="95"/>
        <v>0</v>
      </c>
      <c r="BV90" s="398">
        <f t="shared" si="96"/>
        <v>0</v>
      </c>
      <c r="BW90" s="398">
        <f t="shared" si="97"/>
        <v>0</v>
      </c>
      <c r="BX90" s="398">
        <f t="shared" si="98"/>
        <v>0</v>
      </c>
      <c r="BY90" s="398">
        <f t="shared" si="99"/>
        <v>0</v>
      </c>
      <c r="BZ90" s="398">
        <f t="shared" si="100"/>
        <v>0</v>
      </c>
      <c r="CA90" s="398">
        <f t="shared" si="101"/>
        <v>0</v>
      </c>
      <c r="CB90" s="398">
        <f t="shared" si="102"/>
        <v>0</v>
      </c>
      <c r="CC90" s="398">
        <f t="shared" si="103"/>
        <v>0</v>
      </c>
      <c r="CD90" s="259"/>
    </row>
    <row r="91" spans="1:82" x14ac:dyDescent="0.25">
      <c r="A91" s="113">
        <v>88</v>
      </c>
      <c r="B91" s="176" t="s">
        <v>580</v>
      </c>
      <c r="C91" s="259">
        <f>IFERROR(INDEX($BD$7:$BO$40,MATCH(Ajustes!$E$4:$E$323,$BC$7:$BC$40,0),$C$2:$N$2),1)</f>
        <v>1</v>
      </c>
      <c r="D91" s="259">
        <f>IFERROR(INDEX($BD$7:$BO$40,MATCH(Ajustes!$E$4:$E$323,$BC$7:$BC$40,0),$C$2:$N$2),1)</f>
        <v>1</v>
      </c>
      <c r="E91" s="259">
        <f>IFERROR(INDEX($BD$7:$BO$40,MATCH(Ajustes!$E$4:$E$323,$BC$7:$BC$40,0),$C$2:$N$2),1)</f>
        <v>1</v>
      </c>
      <c r="F91" s="259">
        <f>IFERROR(INDEX($BD$7:$BO$40,MATCH(Ajustes!$E$4:$E$323,$BC$7:$BC$40,0),$C$2:$N$2),1)</f>
        <v>1</v>
      </c>
      <c r="G91" s="259">
        <f>IFERROR(INDEX($BD$7:$BO$40,MATCH(Ajustes!$E$4:$E$323,$BC$7:$BC$40,0),$C$2:$N$2),1)</f>
        <v>1</v>
      </c>
      <c r="H91" s="259">
        <f>IFERROR(INDEX($BD$7:$BO$40,MATCH(Ajustes!$E$4:$E$323,$BC$7:$BC$40,0),$C$2:$N$2),1)</f>
        <v>1</v>
      </c>
      <c r="I91" s="259">
        <f>IFERROR(INDEX($BD$7:$BO$40,MATCH(Ajustes!$E$4:$E$323,$BC$7:$BC$40,0),$C$2:$N$2),1)</f>
        <v>1</v>
      </c>
      <c r="J91" s="259">
        <f>IFERROR(INDEX($BD$7:$BO$40,MATCH(Ajustes!$E$4:$E$323,$BC$7:$BC$40,0),$C$2:$N$2),1)</f>
        <v>1</v>
      </c>
      <c r="K91" s="259">
        <f>IFERROR(INDEX($BD$7:$BO$40,MATCH(Ajustes!$E$4:$E$323,$BC$7:$BC$40,0),$C$2:$N$2),1)</f>
        <v>1</v>
      </c>
      <c r="L91" s="259">
        <f>IFERROR(INDEX($BD$7:$BO$40,MATCH(Ajustes!$E$4:$E$323,$BC$7:$BC$40,0),$C$2:$N$2),1)</f>
        <v>1</v>
      </c>
      <c r="M91" s="259">
        <f>IFERROR(INDEX($BD$7:$BO$40,MATCH(Ajustes!$E$4:$E$323,$BC$7:$BC$40,0),$C$2:$N$2),1)</f>
        <v>1</v>
      </c>
      <c r="N91" s="259">
        <f>IFERROR(INDEX($BD$7:$BO$40,MATCH(Ajustes!$E$4:$E$323,$BC$7:$BC$40,0),$C$2:$N$2),1)</f>
        <v>1</v>
      </c>
      <c r="O91">
        <f>C91*Ajustes!AM91</f>
        <v>183</v>
      </c>
      <c r="P91">
        <f>D91*Ajustes!AN91</f>
        <v>225</v>
      </c>
      <c r="Q91">
        <f>E91*Ajustes!AO91</f>
        <v>182</v>
      </c>
      <c r="R91">
        <f>F91*Ajustes!AP91</f>
        <v>158</v>
      </c>
      <c r="S91">
        <f>G91*Ajustes!AQ91</f>
        <v>205</v>
      </c>
      <c r="T91">
        <f>H91*Ajustes!AR91</f>
        <v>229</v>
      </c>
      <c r="U91">
        <f>I91*Ajustes!AS91</f>
        <v>269</v>
      </c>
      <c r="V91">
        <f>J91*Ajustes!AT91</f>
        <v>281</v>
      </c>
      <c r="W91">
        <f>K91*Ajustes!AU91</f>
        <v>333</v>
      </c>
      <c r="X91">
        <f>L91*Ajustes!AV91</f>
        <v>357</v>
      </c>
      <c r="Y91">
        <f>M91*Ajustes!AW91</f>
        <v>232</v>
      </c>
      <c r="Z91">
        <f>N91*Ajustes!AX91</f>
        <v>171</v>
      </c>
      <c r="AA91" s="259">
        <f>IF(AND(NOT(_incrementaisPassadas),
      OR(
       AND(_semanaAtual&gt;Prevs!D$6,_tipo="Semanal"),
       AND(_mes&gt;AA$2,_tipo="Mensal")
      )), 0,IF(Ajustes!$G91&gt;0,INDEX($AA$4:$AL$323,Ajustes!$G91,O$2),0)+IF(Ajustes!$H91&gt;0,INDEX($AA$4:$AL$323,Ajustes!$H91,O$2),0)+IF(Ajustes!$I91&gt;0,INDEX($AA$4:$AL$323,Ajustes!$I91,O$2),0)+IF(Ajustes!$J91&gt;0,INDEX($AA$4:$AL$323,Ajustes!$J91,O$2),0)+IF(Ajustes!$K91&gt;0,INDEX($AA$4:$AL$323,Ajustes!$K91,O$2),0)+IF(Ajustes!$L91&gt;0,INDEX($AA$4:$AL$323,Ajustes!$L91,O$2),0))+O91</f>
        <v>183</v>
      </c>
      <c r="AB91" s="259">
        <f>IF(AND(NOT(_incrementaisPassadas),
      OR(
       AND(_semanaAtual&gt;Prevs!E$6,_tipo="Semanal"),
       AND(_mes&gt;AB$2,_tipo="Mensal")
      )), 0,IF(Ajustes!$G91&gt;0,INDEX($AA$4:$AL$323,Ajustes!$G91,P$2),0)+IF(Ajustes!$H91&gt;0,INDEX($AA$4:$AL$323,Ajustes!$H91,P$2),0)+IF(Ajustes!$I91&gt;0,INDEX($AA$4:$AL$323,Ajustes!$I91,P$2),0)+IF(Ajustes!$J91&gt;0,INDEX($AA$4:$AL$323,Ajustes!$J91,P$2),0)+IF(Ajustes!$K91&gt;0,INDEX($AA$4:$AL$323,Ajustes!$K91,P$2),0)+IF(Ajustes!$L91&gt;0,INDEX($AA$4:$AL$323,Ajustes!$L91,P$2),0))+P91</f>
        <v>225</v>
      </c>
      <c r="AC91" s="259">
        <f>IF(AND(NOT(_incrementaisPassadas),
      OR(
       AND(_semanaAtual&gt;Prevs!F$6,_tipo="Semanal"),
       AND(_mes&gt;AC$2,_tipo="Mensal")
      )), 0,IF(Ajustes!$G91&gt;0,INDEX($AA$4:$AL$323,Ajustes!$G91,Q$2),0)+IF(Ajustes!$H91&gt;0,INDEX($AA$4:$AL$323,Ajustes!$H91,Q$2),0)+IF(Ajustes!$I91&gt;0,INDEX($AA$4:$AL$323,Ajustes!$I91,Q$2),0)+IF(Ajustes!$J91&gt;0,INDEX($AA$4:$AL$323,Ajustes!$J91,Q$2),0)+IF(Ajustes!$K91&gt;0,INDEX($AA$4:$AL$323,Ajustes!$K91,Q$2),0)+IF(Ajustes!$L91&gt;0,INDEX($AA$4:$AL$323,Ajustes!$L91,Q$2),0))+Q91</f>
        <v>182</v>
      </c>
      <c r="AD91" s="259">
        <f>IF(AND(NOT(_incrementaisPassadas),
      OR(
       AND(_semanaAtual&gt;Prevs!G$6,_tipo="Semanal"),
       AND(_mes&gt;AD$2,_tipo="Mensal")
      )), 0,IF(Ajustes!$G91&gt;0,INDEX($AA$4:$AL$323,Ajustes!$G91,R$2),0)+IF(Ajustes!$H91&gt;0,INDEX($AA$4:$AL$323,Ajustes!$H91,R$2),0)+IF(Ajustes!$I91&gt;0,INDEX($AA$4:$AL$323,Ajustes!$I91,R$2),0)+IF(Ajustes!$J91&gt;0,INDEX($AA$4:$AL$323,Ajustes!$J91,R$2),0)+IF(Ajustes!$K91&gt;0,INDEX($AA$4:$AL$323,Ajustes!$K91,R$2),0)+IF(Ajustes!$L91&gt;0,INDEX($AA$4:$AL$323,Ajustes!$L91,R$2),0))+R91</f>
        <v>158</v>
      </c>
      <c r="AE91" s="259">
        <f>IF(AND(NOT(_incrementaisPassadas),
      OR(
       AND(_semanaAtual&gt;Prevs!H$6,_tipo="Semanal"),
       AND(_mes&gt;AE$2,_tipo="Mensal")
      )), 0,IF(Ajustes!$G91&gt;0,INDEX($AA$4:$AL$323,Ajustes!$G91,S$2),0)+IF(Ajustes!$H91&gt;0,INDEX($AA$4:$AL$323,Ajustes!$H91,S$2),0)+IF(Ajustes!$I91&gt;0,INDEX($AA$4:$AL$323,Ajustes!$I91,S$2),0)+IF(Ajustes!$J91&gt;0,INDEX($AA$4:$AL$323,Ajustes!$J91,S$2),0)+IF(Ajustes!$K91&gt;0,INDEX($AA$4:$AL$323,Ajustes!$K91,S$2),0)+IF(Ajustes!$L91&gt;0,INDEX($AA$4:$AL$323,Ajustes!$L91,S$2),0))+S91</f>
        <v>205</v>
      </c>
      <c r="AF91" s="259">
        <f>IF(AND(NOT(_incrementaisPassadas),
      OR(
       AND(_semanaAtual&gt;Prevs!I$6,_tipo="Semanal"),
       AND(_mes&gt;AF$2,_tipo="Mensal")
      )), 0,IF(Ajustes!$G91&gt;0,INDEX($AA$4:$AL$323,Ajustes!$G91,T$2),0)+IF(Ajustes!$H91&gt;0,INDEX($AA$4:$AL$323,Ajustes!$H91,T$2),0)+IF(Ajustes!$I91&gt;0,INDEX($AA$4:$AL$323,Ajustes!$I91,T$2),0)+IF(Ajustes!$J91&gt;0,INDEX($AA$4:$AL$323,Ajustes!$J91,T$2),0)+IF(Ajustes!$K91&gt;0,INDEX($AA$4:$AL$323,Ajustes!$K91,T$2),0)+IF(Ajustes!$L91&gt;0,INDEX($AA$4:$AL$323,Ajustes!$L91,T$2),0))+T91</f>
        <v>229</v>
      </c>
      <c r="AG91" s="259">
        <f>IF(AND(NOT(_incrementaisPassadas),
      OR(
       AND(_semanaAtual&gt;Prevs!J$6,_tipo="Semanal"),
       AND(_mes&gt;AG$2,_tipo="Mensal")
      )), 0,IF(Ajustes!$G91&gt;0,INDEX($AA$4:$AL$323,Ajustes!$G91,U$2),0)+IF(Ajustes!$H91&gt;0,INDEX($AA$4:$AL$323,Ajustes!$H91,U$2),0)+IF(Ajustes!$I91&gt;0,INDEX($AA$4:$AL$323,Ajustes!$I91,U$2),0)+IF(Ajustes!$J91&gt;0,INDEX($AA$4:$AL$323,Ajustes!$J91,U$2),0)+IF(Ajustes!$K91&gt;0,INDEX($AA$4:$AL$323,Ajustes!$K91,U$2),0)+IF(Ajustes!$L91&gt;0,INDEX($AA$4:$AL$323,Ajustes!$L91,U$2),0))+U91</f>
        <v>269</v>
      </c>
      <c r="AH91" s="259">
        <f>IF(AND(NOT(_incrementaisPassadas),
      OR(
       AND(_semanaAtual&gt;Prevs!K$6,_tipo="Semanal"),
       AND(_mes&gt;AH$2,_tipo="Mensal")
      )), 0,IF(Ajustes!$G91&gt;0,INDEX($AA$4:$AL$323,Ajustes!$G91,V$2),0)+IF(Ajustes!$H91&gt;0,INDEX($AA$4:$AL$323,Ajustes!$H91,V$2),0)+IF(Ajustes!$I91&gt;0,INDEX($AA$4:$AL$323,Ajustes!$I91,V$2),0)+IF(Ajustes!$J91&gt;0,INDEX($AA$4:$AL$323,Ajustes!$J91,V$2),0)+IF(Ajustes!$K91&gt;0,INDEX($AA$4:$AL$323,Ajustes!$K91,V$2),0)+IF(Ajustes!$L91&gt;0,INDEX($AA$4:$AL$323,Ajustes!$L91,V$2),0))+V91</f>
        <v>281</v>
      </c>
      <c r="AI91" s="259">
        <f>IF(AND(NOT(_incrementaisPassadas),
      OR(
       AND(_semanaAtual&gt;Prevs!L$6,_tipo="Semanal"),
       AND(_mes&gt;AI$2,_tipo="Mensal")
      )), 0,IF(Ajustes!$G91&gt;0,INDEX($AA$4:$AL$323,Ajustes!$G91,W$2),0)+IF(Ajustes!$H91&gt;0,INDEX($AA$4:$AL$323,Ajustes!$H91,W$2),0)+IF(Ajustes!$I91&gt;0,INDEX($AA$4:$AL$323,Ajustes!$I91,W$2),0)+IF(Ajustes!$J91&gt;0,INDEX($AA$4:$AL$323,Ajustes!$J91,W$2),0)+IF(Ajustes!$K91&gt;0,INDEX($AA$4:$AL$323,Ajustes!$K91,W$2),0)+IF(Ajustes!$L91&gt;0,INDEX($AA$4:$AL$323,Ajustes!$L91,W$2),0))+W91</f>
        <v>333</v>
      </c>
      <c r="AJ91" s="259">
        <f>IF(AND(NOT(_incrementaisPassadas),
      OR(
       AND(_semanaAtual&gt;Prevs!M$6,_tipo="Semanal"),
       AND(_mes&gt;AJ$2,_tipo="Mensal")
      )), 0,IF(Ajustes!$G91&gt;0,INDEX($AA$4:$AL$323,Ajustes!$G91,X$2),0)+IF(Ajustes!$H91&gt;0,INDEX($AA$4:$AL$323,Ajustes!$H91,X$2),0)+IF(Ajustes!$I91&gt;0,INDEX($AA$4:$AL$323,Ajustes!$I91,X$2),0)+IF(Ajustes!$J91&gt;0,INDEX($AA$4:$AL$323,Ajustes!$J91,X$2),0)+IF(Ajustes!$K91&gt;0,INDEX($AA$4:$AL$323,Ajustes!$K91,X$2),0)+IF(Ajustes!$L91&gt;0,INDEX($AA$4:$AL$323,Ajustes!$L91,X$2),0))+X91</f>
        <v>357</v>
      </c>
      <c r="AK91" s="259">
        <f>IF(AND(NOT(_incrementaisPassadas),
      OR(
       AND(_semanaAtual&gt;Prevs!N$6,_tipo="Semanal"),
       AND(_mes&gt;AK$2,_tipo="Mensal")
      )), 0,IF(Ajustes!$G91&gt;0,INDEX($AA$4:$AL$323,Ajustes!$G91,Y$2),0)+IF(Ajustes!$H91&gt;0,INDEX($AA$4:$AL$323,Ajustes!$H91,Y$2),0)+IF(Ajustes!$I91&gt;0,INDEX($AA$4:$AL$323,Ajustes!$I91,Y$2),0)+IF(Ajustes!$J91&gt;0,INDEX($AA$4:$AL$323,Ajustes!$J91,Y$2),0)+IF(Ajustes!$K91&gt;0,INDEX($AA$4:$AL$323,Ajustes!$K91,Y$2),0)+IF(Ajustes!$L91&gt;0,INDEX($AA$4:$AL$323,Ajustes!$L91,Y$2),0))+Y91</f>
        <v>232</v>
      </c>
      <c r="AL91" s="259">
        <f>IF(AND(NOT(_incrementaisPassadas),
      OR(
       AND(_semanaAtual&gt;Prevs!O$6,_tipo="Semanal"),
       AND(_mes&gt;AL$2,_tipo="Mensal")
      )), 0,IF(Ajustes!$G91&gt;0,INDEX($AA$4:$AL$323,Ajustes!$G91,Z$2),0)+IF(Ajustes!$H91&gt;0,INDEX($AA$4:$AL$323,Ajustes!$H91,Z$2),0)+IF(Ajustes!$I91&gt;0,INDEX($AA$4:$AL$323,Ajustes!$I91,Z$2),0)+IF(Ajustes!$J91&gt;0,INDEX($AA$4:$AL$323,Ajustes!$J91,Z$2),0)+IF(Ajustes!$K91&gt;0,INDEX($AA$4:$AL$323,Ajustes!$K91,Z$2),0)+IF(Ajustes!$L91&gt;0,INDEX($AA$4:$AL$323,Ajustes!$L91,Z$2),0))+Z91</f>
        <v>171</v>
      </c>
      <c r="AM91" s="113">
        <f t="shared" si="90"/>
        <v>183</v>
      </c>
      <c r="AN91" s="113">
        <f t="shared" si="91"/>
        <v>225</v>
      </c>
      <c r="AO91" s="113">
        <f t="shared" si="91"/>
        <v>182</v>
      </c>
      <c r="AP91" s="113">
        <f t="shared" si="91"/>
        <v>158</v>
      </c>
      <c r="AQ91" s="113">
        <f t="shared" si="91"/>
        <v>205</v>
      </c>
      <c r="AR91" s="113">
        <f t="shared" si="91"/>
        <v>229</v>
      </c>
      <c r="AS91" s="113">
        <f t="shared" si="91"/>
        <v>269</v>
      </c>
      <c r="AT91" s="113">
        <f t="shared" si="91"/>
        <v>281</v>
      </c>
      <c r="AU91" s="113">
        <f t="shared" si="91"/>
        <v>333</v>
      </c>
      <c r="AV91" s="113">
        <f t="shared" si="91"/>
        <v>357</v>
      </c>
      <c r="AW91" s="113">
        <f t="shared" si="91"/>
        <v>232</v>
      </c>
      <c r="AX91" s="113">
        <f t="shared" si="91"/>
        <v>171</v>
      </c>
      <c r="AY91" s="259"/>
      <c r="BQ91" s="259" t="e">
        <f t="shared" si="77"/>
        <v>#N/A</v>
      </c>
      <c r="BR91" s="398">
        <f t="shared" si="92"/>
        <v>183</v>
      </c>
      <c r="BS91" s="398">
        <f t="shared" si="93"/>
        <v>225</v>
      </c>
      <c r="BT91" s="398">
        <f t="shared" si="94"/>
        <v>182</v>
      </c>
      <c r="BU91" s="398">
        <f t="shared" si="95"/>
        <v>158</v>
      </c>
      <c r="BV91" s="398">
        <f t="shared" si="96"/>
        <v>205</v>
      </c>
      <c r="BW91" s="398">
        <f t="shared" si="97"/>
        <v>229</v>
      </c>
      <c r="BX91" s="398">
        <f t="shared" si="98"/>
        <v>269</v>
      </c>
      <c r="BY91" s="398">
        <f t="shared" si="99"/>
        <v>281</v>
      </c>
      <c r="BZ91" s="398">
        <f t="shared" si="100"/>
        <v>333</v>
      </c>
      <c r="CA91" s="398">
        <f t="shared" si="101"/>
        <v>357</v>
      </c>
      <c r="CB91" s="398">
        <f t="shared" si="102"/>
        <v>232</v>
      </c>
      <c r="CC91" s="398">
        <f t="shared" si="103"/>
        <v>171</v>
      </c>
      <c r="CD91" s="259"/>
    </row>
    <row r="92" spans="1:82" x14ac:dyDescent="0.25">
      <c r="A92" s="113">
        <v>89</v>
      </c>
      <c r="B92" s="176" t="s">
        <v>581</v>
      </c>
      <c r="C92" s="259">
        <f>IFERROR(INDEX($BD$7:$BO$40,MATCH(Ajustes!$E$4:$E$323,$BC$7:$BC$40,0),$C$2:$N$2),1)</f>
        <v>1</v>
      </c>
      <c r="D92" s="259">
        <f>IFERROR(INDEX($BD$7:$BO$40,MATCH(Ajustes!$E$4:$E$323,$BC$7:$BC$40,0),$C$2:$N$2),1)</f>
        <v>1</v>
      </c>
      <c r="E92" s="259">
        <f>IFERROR(INDEX($BD$7:$BO$40,MATCH(Ajustes!$E$4:$E$323,$BC$7:$BC$40,0),$C$2:$N$2),1)</f>
        <v>1</v>
      </c>
      <c r="F92" s="259">
        <f>IFERROR(INDEX($BD$7:$BO$40,MATCH(Ajustes!$E$4:$E$323,$BC$7:$BC$40,0),$C$2:$N$2),1)</f>
        <v>1</v>
      </c>
      <c r="G92" s="259">
        <f>IFERROR(INDEX($BD$7:$BO$40,MATCH(Ajustes!$E$4:$E$323,$BC$7:$BC$40,0),$C$2:$N$2),1)</f>
        <v>1</v>
      </c>
      <c r="H92" s="259">
        <f>IFERROR(INDEX($BD$7:$BO$40,MATCH(Ajustes!$E$4:$E$323,$BC$7:$BC$40,0),$C$2:$N$2),1)</f>
        <v>1</v>
      </c>
      <c r="I92" s="259">
        <f>IFERROR(INDEX($BD$7:$BO$40,MATCH(Ajustes!$E$4:$E$323,$BC$7:$BC$40,0),$C$2:$N$2),1)</f>
        <v>1</v>
      </c>
      <c r="J92" s="259">
        <f>IFERROR(INDEX($BD$7:$BO$40,MATCH(Ajustes!$E$4:$E$323,$BC$7:$BC$40,0),$C$2:$N$2),1)</f>
        <v>1</v>
      </c>
      <c r="K92" s="259">
        <f>IFERROR(INDEX($BD$7:$BO$40,MATCH(Ajustes!$E$4:$E$323,$BC$7:$BC$40,0),$C$2:$N$2),1)</f>
        <v>1</v>
      </c>
      <c r="L92" s="259">
        <f>IFERROR(INDEX($BD$7:$BO$40,MATCH(Ajustes!$E$4:$E$323,$BC$7:$BC$40,0),$C$2:$N$2),1)</f>
        <v>1</v>
      </c>
      <c r="M92" s="259">
        <f>IFERROR(INDEX($BD$7:$BO$40,MATCH(Ajustes!$E$4:$E$323,$BC$7:$BC$40,0),$C$2:$N$2),1)</f>
        <v>1</v>
      </c>
      <c r="N92" s="259">
        <f>IFERROR(INDEX($BD$7:$BO$40,MATCH(Ajustes!$E$4:$E$323,$BC$7:$BC$40,0),$C$2:$N$2),1)</f>
        <v>1</v>
      </c>
      <c r="O92">
        <f>C92*Ajustes!AM92</f>
        <v>215</v>
      </c>
      <c r="P92">
        <f>D92*Ajustes!AN92</f>
        <v>264</v>
      </c>
      <c r="Q92">
        <f>E92*Ajustes!AO92</f>
        <v>214</v>
      </c>
      <c r="R92">
        <f>F92*Ajustes!AP92</f>
        <v>193</v>
      </c>
      <c r="S92">
        <f>G92*Ajustes!AQ92</f>
        <v>253</v>
      </c>
      <c r="T92">
        <f>H92*Ajustes!AR92</f>
        <v>284</v>
      </c>
      <c r="U92">
        <f>I92*Ajustes!AS92</f>
        <v>337</v>
      </c>
      <c r="V92">
        <f>J92*Ajustes!AT92</f>
        <v>342</v>
      </c>
      <c r="W92">
        <f>K92*Ajustes!AU92</f>
        <v>414</v>
      </c>
      <c r="X92">
        <f>L92*Ajustes!AV92</f>
        <v>442</v>
      </c>
      <c r="Y92">
        <f>M92*Ajustes!AW92</f>
        <v>285</v>
      </c>
      <c r="Z92">
        <f>N92*Ajustes!AX92</f>
        <v>207</v>
      </c>
      <c r="AA92" s="259">
        <f>IF(AND(NOT(_incrementaisPassadas),
      OR(
       AND(_semanaAtual&gt;Prevs!D$6,_tipo="Semanal"),
       AND(_mes&gt;AA$2,_tipo="Mensal")
      )), 0,IF(Ajustes!$G92&gt;0,INDEX($AA$4:$AL$323,Ajustes!$G92,O$2),0)+IF(Ajustes!$H92&gt;0,INDEX($AA$4:$AL$323,Ajustes!$H92,O$2),0)+IF(Ajustes!$I92&gt;0,INDEX($AA$4:$AL$323,Ajustes!$I92,O$2),0)+IF(Ajustes!$J92&gt;0,INDEX($AA$4:$AL$323,Ajustes!$J92,O$2),0)+IF(Ajustes!$K92&gt;0,INDEX($AA$4:$AL$323,Ajustes!$K92,O$2),0)+IF(Ajustes!$L92&gt;0,INDEX($AA$4:$AL$323,Ajustes!$L92,O$2),0))+O92</f>
        <v>215</v>
      </c>
      <c r="AB92" s="259">
        <f>IF(AND(NOT(_incrementaisPassadas),
      OR(
       AND(_semanaAtual&gt;Prevs!E$6,_tipo="Semanal"),
       AND(_mes&gt;AB$2,_tipo="Mensal")
      )), 0,IF(Ajustes!$G92&gt;0,INDEX($AA$4:$AL$323,Ajustes!$G92,P$2),0)+IF(Ajustes!$H92&gt;0,INDEX($AA$4:$AL$323,Ajustes!$H92,P$2),0)+IF(Ajustes!$I92&gt;0,INDEX($AA$4:$AL$323,Ajustes!$I92,P$2),0)+IF(Ajustes!$J92&gt;0,INDEX($AA$4:$AL$323,Ajustes!$J92,P$2),0)+IF(Ajustes!$K92&gt;0,INDEX($AA$4:$AL$323,Ajustes!$K92,P$2),0)+IF(Ajustes!$L92&gt;0,INDEX($AA$4:$AL$323,Ajustes!$L92,P$2),0))+P92</f>
        <v>264</v>
      </c>
      <c r="AC92" s="259">
        <f>IF(AND(NOT(_incrementaisPassadas),
      OR(
       AND(_semanaAtual&gt;Prevs!F$6,_tipo="Semanal"),
       AND(_mes&gt;AC$2,_tipo="Mensal")
      )), 0,IF(Ajustes!$G92&gt;0,INDEX($AA$4:$AL$323,Ajustes!$G92,Q$2),0)+IF(Ajustes!$H92&gt;0,INDEX($AA$4:$AL$323,Ajustes!$H92,Q$2),0)+IF(Ajustes!$I92&gt;0,INDEX($AA$4:$AL$323,Ajustes!$I92,Q$2),0)+IF(Ajustes!$J92&gt;0,INDEX($AA$4:$AL$323,Ajustes!$J92,Q$2),0)+IF(Ajustes!$K92&gt;0,INDEX($AA$4:$AL$323,Ajustes!$K92,Q$2),0)+IF(Ajustes!$L92&gt;0,INDEX($AA$4:$AL$323,Ajustes!$L92,Q$2),0))+Q92</f>
        <v>214</v>
      </c>
      <c r="AD92" s="259">
        <f>IF(AND(NOT(_incrementaisPassadas),
      OR(
       AND(_semanaAtual&gt;Prevs!G$6,_tipo="Semanal"),
       AND(_mes&gt;AD$2,_tipo="Mensal")
      )), 0,IF(Ajustes!$G92&gt;0,INDEX($AA$4:$AL$323,Ajustes!$G92,R$2),0)+IF(Ajustes!$H92&gt;0,INDEX($AA$4:$AL$323,Ajustes!$H92,R$2),0)+IF(Ajustes!$I92&gt;0,INDEX($AA$4:$AL$323,Ajustes!$I92,R$2),0)+IF(Ajustes!$J92&gt;0,INDEX($AA$4:$AL$323,Ajustes!$J92,R$2),0)+IF(Ajustes!$K92&gt;0,INDEX($AA$4:$AL$323,Ajustes!$K92,R$2),0)+IF(Ajustes!$L92&gt;0,INDEX($AA$4:$AL$323,Ajustes!$L92,R$2),0))+R92</f>
        <v>193</v>
      </c>
      <c r="AE92" s="259">
        <f>IF(AND(NOT(_incrementaisPassadas),
      OR(
       AND(_semanaAtual&gt;Prevs!H$6,_tipo="Semanal"),
       AND(_mes&gt;AE$2,_tipo="Mensal")
      )), 0,IF(Ajustes!$G92&gt;0,INDEX($AA$4:$AL$323,Ajustes!$G92,S$2),0)+IF(Ajustes!$H92&gt;0,INDEX($AA$4:$AL$323,Ajustes!$H92,S$2),0)+IF(Ajustes!$I92&gt;0,INDEX($AA$4:$AL$323,Ajustes!$I92,S$2),0)+IF(Ajustes!$J92&gt;0,INDEX($AA$4:$AL$323,Ajustes!$J92,S$2),0)+IF(Ajustes!$K92&gt;0,INDEX($AA$4:$AL$323,Ajustes!$K92,S$2),0)+IF(Ajustes!$L92&gt;0,INDEX($AA$4:$AL$323,Ajustes!$L92,S$2),0))+S92</f>
        <v>253</v>
      </c>
      <c r="AF92" s="259">
        <f>IF(AND(NOT(_incrementaisPassadas),
      OR(
       AND(_semanaAtual&gt;Prevs!I$6,_tipo="Semanal"),
       AND(_mes&gt;AF$2,_tipo="Mensal")
      )), 0,IF(Ajustes!$G92&gt;0,INDEX($AA$4:$AL$323,Ajustes!$G92,T$2),0)+IF(Ajustes!$H92&gt;0,INDEX($AA$4:$AL$323,Ajustes!$H92,T$2),0)+IF(Ajustes!$I92&gt;0,INDEX($AA$4:$AL$323,Ajustes!$I92,T$2),0)+IF(Ajustes!$J92&gt;0,INDEX($AA$4:$AL$323,Ajustes!$J92,T$2),0)+IF(Ajustes!$K92&gt;0,INDEX($AA$4:$AL$323,Ajustes!$K92,T$2),0)+IF(Ajustes!$L92&gt;0,INDEX($AA$4:$AL$323,Ajustes!$L92,T$2),0))+T92</f>
        <v>284</v>
      </c>
      <c r="AG92" s="259">
        <f>IF(AND(NOT(_incrementaisPassadas),
      OR(
       AND(_semanaAtual&gt;Prevs!J$6,_tipo="Semanal"),
       AND(_mes&gt;AG$2,_tipo="Mensal")
      )), 0,IF(Ajustes!$G92&gt;0,INDEX($AA$4:$AL$323,Ajustes!$G92,U$2),0)+IF(Ajustes!$H92&gt;0,INDEX($AA$4:$AL$323,Ajustes!$H92,U$2),0)+IF(Ajustes!$I92&gt;0,INDEX($AA$4:$AL$323,Ajustes!$I92,U$2),0)+IF(Ajustes!$J92&gt;0,INDEX($AA$4:$AL$323,Ajustes!$J92,U$2),0)+IF(Ajustes!$K92&gt;0,INDEX($AA$4:$AL$323,Ajustes!$K92,U$2),0)+IF(Ajustes!$L92&gt;0,INDEX($AA$4:$AL$323,Ajustes!$L92,U$2),0))+U92</f>
        <v>337</v>
      </c>
      <c r="AH92" s="259">
        <f>IF(AND(NOT(_incrementaisPassadas),
      OR(
       AND(_semanaAtual&gt;Prevs!K$6,_tipo="Semanal"),
       AND(_mes&gt;AH$2,_tipo="Mensal")
      )), 0,IF(Ajustes!$G92&gt;0,INDEX($AA$4:$AL$323,Ajustes!$G92,V$2),0)+IF(Ajustes!$H92&gt;0,INDEX($AA$4:$AL$323,Ajustes!$H92,V$2),0)+IF(Ajustes!$I92&gt;0,INDEX($AA$4:$AL$323,Ajustes!$I92,V$2),0)+IF(Ajustes!$J92&gt;0,INDEX($AA$4:$AL$323,Ajustes!$J92,V$2),0)+IF(Ajustes!$K92&gt;0,INDEX($AA$4:$AL$323,Ajustes!$K92,V$2),0)+IF(Ajustes!$L92&gt;0,INDEX($AA$4:$AL$323,Ajustes!$L92,V$2),0))+V92</f>
        <v>342</v>
      </c>
      <c r="AI92" s="259">
        <f>IF(AND(NOT(_incrementaisPassadas),
      OR(
       AND(_semanaAtual&gt;Prevs!L$6,_tipo="Semanal"),
       AND(_mes&gt;AI$2,_tipo="Mensal")
      )), 0,IF(Ajustes!$G92&gt;0,INDEX($AA$4:$AL$323,Ajustes!$G92,W$2),0)+IF(Ajustes!$H92&gt;0,INDEX($AA$4:$AL$323,Ajustes!$H92,W$2),0)+IF(Ajustes!$I92&gt;0,INDEX($AA$4:$AL$323,Ajustes!$I92,W$2),0)+IF(Ajustes!$J92&gt;0,INDEX($AA$4:$AL$323,Ajustes!$J92,W$2),0)+IF(Ajustes!$K92&gt;0,INDEX($AA$4:$AL$323,Ajustes!$K92,W$2),0)+IF(Ajustes!$L92&gt;0,INDEX($AA$4:$AL$323,Ajustes!$L92,W$2),0))+W92</f>
        <v>414</v>
      </c>
      <c r="AJ92" s="259">
        <f>IF(AND(NOT(_incrementaisPassadas),
      OR(
       AND(_semanaAtual&gt;Prevs!M$6,_tipo="Semanal"),
       AND(_mes&gt;AJ$2,_tipo="Mensal")
      )), 0,IF(Ajustes!$G92&gt;0,INDEX($AA$4:$AL$323,Ajustes!$G92,X$2),0)+IF(Ajustes!$H92&gt;0,INDEX($AA$4:$AL$323,Ajustes!$H92,X$2),0)+IF(Ajustes!$I92&gt;0,INDEX($AA$4:$AL$323,Ajustes!$I92,X$2),0)+IF(Ajustes!$J92&gt;0,INDEX($AA$4:$AL$323,Ajustes!$J92,X$2),0)+IF(Ajustes!$K92&gt;0,INDEX($AA$4:$AL$323,Ajustes!$K92,X$2),0)+IF(Ajustes!$L92&gt;0,INDEX($AA$4:$AL$323,Ajustes!$L92,X$2),0))+X92</f>
        <v>442</v>
      </c>
      <c r="AK92" s="259">
        <f>IF(AND(NOT(_incrementaisPassadas),
      OR(
       AND(_semanaAtual&gt;Prevs!N$6,_tipo="Semanal"),
       AND(_mes&gt;AK$2,_tipo="Mensal")
      )), 0,IF(Ajustes!$G92&gt;0,INDEX($AA$4:$AL$323,Ajustes!$G92,Y$2),0)+IF(Ajustes!$H92&gt;0,INDEX($AA$4:$AL$323,Ajustes!$H92,Y$2),0)+IF(Ajustes!$I92&gt;0,INDEX($AA$4:$AL$323,Ajustes!$I92,Y$2),0)+IF(Ajustes!$J92&gt;0,INDEX($AA$4:$AL$323,Ajustes!$J92,Y$2),0)+IF(Ajustes!$K92&gt;0,INDEX($AA$4:$AL$323,Ajustes!$K92,Y$2),0)+IF(Ajustes!$L92&gt;0,INDEX($AA$4:$AL$323,Ajustes!$L92,Y$2),0))+Y92</f>
        <v>285</v>
      </c>
      <c r="AL92" s="259">
        <f>IF(AND(NOT(_incrementaisPassadas),
      OR(
       AND(_semanaAtual&gt;Prevs!O$6,_tipo="Semanal"),
       AND(_mes&gt;AL$2,_tipo="Mensal")
      )), 0,IF(Ajustes!$G92&gt;0,INDEX($AA$4:$AL$323,Ajustes!$G92,Z$2),0)+IF(Ajustes!$H92&gt;0,INDEX($AA$4:$AL$323,Ajustes!$H92,Z$2),0)+IF(Ajustes!$I92&gt;0,INDEX($AA$4:$AL$323,Ajustes!$I92,Z$2),0)+IF(Ajustes!$J92&gt;0,INDEX($AA$4:$AL$323,Ajustes!$J92,Z$2),0)+IF(Ajustes!$K92&gt;0,INDEX($AA$4:$AL$323,Ajustes!$K92,Z$2),0)+IF(Ajustes!$L92&gt;0,INDEX($AA$4:$AL$323,Ajustes!$L92,Z$2),0))+Z92</f>
        <v>207</v>
      </c>
      <c r="AM92" s="113">
        <f t="shared" si="90"/>
        <v>215</v>
      </c>
      <c r="AN92" s="113">
        <f t="shared" si="91"/>
        <v>264</v>
      </c>
      <c r="AO92" s="113">
        <f t="shared" si="91"/>
        <v>214</v>
      </c>
      <c r="AP92" s="113">
        <f t="shared" si="91"/>
        <v>193</v>
      </c>
      <c r="AQ92" s="113">
        <f t="shared" si="91"/>
        <v>253</v>
      </c>
      <c r="AR92" s="113">
        <f t="shared" si="91"/>
        <v>284</v>
      </c>
      <c r="AS92" s="113">
        <f t="shared" si="91"/>
        <v>337</v>
      </c>
      <c r="AT92" s="113">
        <f t="shared" si="91"/>
        <v>342</v>
      </c>
      <c r="AU92" s="113">
        <f t="shared" si="91"/>
        <v>414</v>
      </c>
      <c r="AV92" s="113">
        <f t="shared" si="91"/>
        <v>442</v>
      </c>
      <c r="AW92" s="113">
        <f t="shared" si="91"/>
        <v>285</v>
      </c>
      <c r="AX92" s="113">
        <f t="shared" si="91"/>
        <v>207</v>
      </c>
      <c r="AY92" s="259"/>
      <c r="BQ92" s="259">
        <f t="shared" si="77"/>
        <v>21</v>
      </c>
      <c r="BR92" s="398">
        <f t="shared" si="92"/>
        <v>215.22499999999999</v>
      </c>
      <c r="BS92" s="398">
        <f t="shared" si="93"/>
        <v>263.76</v>
      </c>
      <c r="BT92" s="398">
        <f t="shared" si="94"/>
        <v>214.74</v>
      </c>
      <c r="BU92" s="398">
        <f t="shared" si="95"/>
        <v>193.452</v>
      </c>
      <c r="BV92" s="398">
        <f t="shared" si="96"/>
        <v>253.654</v>
      </c>
      <c r="BW92" s="398">
        <f t="shared" si="97"/>
        <v>285.15300000000002</v>
      </c>
      <c r="BX92" s="398">
        <f t="shared" si="98"/>
        <v>338.67200000000003</v>
      </c>
      <c r="BY92" s="398">
        <f t="shared" si="99"/>
        <v>342.82900000000001</v>
      </c>
      <c r="BZ92" s="398">
        <f t="shared" si="100"/>
        <v>415.06</v>
      </c>
      <c r="CA92" s="398">
        <f t="shared" si="101"/>
        <v>441.71</v>
      </c>
      <c r="CB92" s="398">
        <f t="shared" si="102"/>
        <v>285.54000000000002</v>
      </c>
      <c r="CC92" s="398">
        <f t="shared" si="103"/>
        <v>207.05100000000002</v>
      </c>
      <c r="CD92" s="259"/>
    </row>
    <row r="93" spans="1:82" x14ac:dyDescent="0.25">
      <c r="A93" s="113">
        <v>90</v>
      </c>
      <c r="B93" s="176"/>
      <c r="C93" s="259">
        <f>IFERROR(INDEX($BD$7:$BO$40,MATCH(Ajustes!$E$4:$E$323,$BC$7:$BC$40,0),$C$2:$N$2),1)</f>
        <v>1</v>
      </c>
      <c r="D93" s="259">
        <f>IFERROR(INDEX($BD$7:$BO$40,MATCH(Ajustes!$E$4:$E$323,$BC$7:$BC$40,0),$C$2:$N$2),1)</f>
        <v>1</v>
      </c>
      <c r="E93" s="259">
        <f>IFERROR(INDEX($BD$7:$BO$40,MATCH(Ajustes!$E$4:$E$323,$BC$7:$BC$40,0),$C$2:$N$2),1)</f>
        <v>1</v>
      </c>
      <c r="F93" s="259">
        <f>IFERROR(INDEX($BD$7:$BO$40,MATCH(Ajustes!$E$4:$E$323,$BC$7:$BC$40,0),$C$2:$N$2),1)</f>
        <v>1</v>
      </c>
      <c r="G93" s="259">
        <f>IFERROR(INDEX($BD$7:$BO$40,MATCH(Ajustes!$E$4:$E$323,$BC$7:$BC$40,0),$C$2:$N$2),1)</f>
        <v>1</v>
      </c>
      <c r="H93" s="259">
        <f>IFERROR(INDEX($BD$7:$BO$40,MATCH(Ajustes!$E$4:$E$323,$BC$7:$BC$40,0),$C$2:$N$2),1)</f>
        <v>1</v>
      </c>
      <c r="I93" s="259">
        <f>IFERROR(INDEX($BD$7:$BO$40,MATCH(Ajustes!$E$4:$E$323,$BC$7:$BC$40,0),$C$2:$N$2),1)</f>
        <v>1</v>
      </c>
      <c r="J93" s="259">
        <f>IFERROR(INDEX($BD$7:$BO$40,MATCH(Ajustes!$E$4:$E$323,$BC$7:$BC$40,0),$C$2:$N$2),1)</f>
        <v>1</v>
      </c>
      <c r="K93" s="259">
        <f>IFERROR(INDEX($BD$7:$BO$40,MATCH(Ajustes!$E$4:$E$323,$BC$7:$BC$40,0),$C$2:$N$2),1)</f>
        <v>1</v>
      </c>
      <c r="L93" s="259">
        <f>IFERROR(INDEX($BD$7:$BO$40,MATCH(Ajustes!$E$4:$E$323,$BC$7:$BC$40,0),$C$2:$N$2),1)</f>
        <v>1</v>
      </c>
      <c r="M93" s="259">
        <f>IFERROR(INDEX($BD$7:$BO$40,MATCH(Ajustes!$E$4:$E$323,$BC$7:$BC$40,0),$C$2:$N$2),1)</f>
        <v>1</v>
      </c>
      <c r="N93" s="259">
        <f>IFERROR(INDEX($BD$7:$BO$40,MATCH(Ajustes!$E$4:$E$323,$BC$7:$BC$40,0),$C$2:$N$2),1)</f>
        <v>1</v>
      </c>
      <c r="O93">
        <f>C93*Ajustes!AM93</f>
        <v>0</v>
      </c>
      <c r="P93">
        <f>D93*Ajustes!AN93</f>
        <v>0</v>
      </c>
      <c r="Q93">
        <f>E93*Ajustes!AO93</f>
        <v>0</v>
      </c>
      <c r="R93">
        <f>F93*Ajustes!AP93</f>
        <v>0</v>
      </c>
      <c r="S93">
        <f>G93*Ajustes!AQ93</f>
        <v>0</v>
      </c>
      <c r="T93">
        <f>H93*Ajustes!AR93</f>
        <v>0</v>
      </c>
      <c r="U93">
        <f>I93*Ajustes!AS93</f>
        <v>0</v>
      </c>
      <c r="V93">
        <f>J93*Ajustes!AT93</f>
        <v>0</v>
      </c>
      <c r="W93">
        <f>K93*Ajustes!AU93</f>
        <v>0</v>
      </c>
      <c r="X93">
        <f>L93*Ajustes!AV93</f>
        <v>0</v>
      </c>
      <c r="Y93">
        <f>M93*Ajustes!AW93</f>
        <v>0</v>
      </c>
      <c r="Z93">
        <f>N93*Ajustes!AX93</f>
        <v>0</v>
      </c>
      <c r="AA93" s="259">
        <f>IF(AND(NOT(_incrementaisPassadas),
      OR(
       AND(_semanaAtual&gt;Prevs!D$6,_tipo="Semanal"),
       AND(_mes&gt;AA$2,_tipo="Mensal")
      )), 0,IF(Ajustes!$G93&gt;0,INDEX($AA$4:$AL$323,Ajustes!$G93,O$2),0)+IF(Ajustes!$H93&gt;0,INDEX($AA$4:$AL$323,Ajustes!$H93,O$2),0)+IF(Ajustes!$I93&gt;0,INDEX($AA$4:$AL$323,Ajustes!$I93,O$2),0)+IF(Ajustes!$J93&gt;0,INDEX($AA$4:$AL$323,Ajustes!$J93,O$2),0)+IF(Ajustes!$K93&gt;0,INDEX($AA$4:$AL$323,Ajustes!$K93,O$2),0)+IF(Ajustes!$L93&gt;0,INDEX($AA$4:$AL$323,Ajustes!$L93,O$2),0))+O93</f>
        <v>0</v>
      </c>
      <c r="AB93" s="259">
        <f>IF(AND(NOT(_incrementaisPassadas),
      OR(
       AND(_semanaAtual&gt;Prevs!E$6,_tipo="Semanal"),
       AND(_mes&gt;AB$2,_tipo="Mensal")
      )), 0,IF(Ajustes!$G93&gt;0,INDEX($AA$4:$AL$323,Ajustes!$G93,P$2),0)+IF(Ajustes!$H93&gt;0,INDEX($AA$4:$AL$323,Ajustes!$H93,P$2),0)+IF(Ajustes!$I93&gt;0,INDEX($AA$4:$AL$323,Ajustes!$I93,P$2),0)+IF(Ajustes!$J93&gt;0,INDEX($AA$4:$AL$323,Ajustes!$J93,P$2),0)+IF(Ajustes!$K93&gt;0,INDEX($AA$4:$AL$323,Ajustes!$K93,P$2),0)+IF(Ajustes!$L93&gt;0,INDEX($AA$4:$AL$323,Ajustes!$L93,P$2),0))+P93</f>
        <v>0</v>
      </c>
      <c r="AC93" s="259">
        <f>IF(AND(NOT(_incrementaisPassadas),
      OR(
       AND(_semanaAtual&gt;Prevs!F$6,_tipo="Semanal"),
       AND(_mes&gt;AC$2,_tipo="Mensal")
      )), 0,IF(Ajustes!$G93&gt;0,INDEX($AA$4:$AL$323,Ajustes!$G93,Q$2),0)+IF(Ajustes!$H93&gt;0,INDEX($AA$4:$AL$323,Ajustes!$H93,Q$2),0)+IF(Ajustes!$I93&gt;0,INDEX($AA$4:$AL$323,Ajustes!$I93,Q$2),0)+IF(Ajustes!$J93&gt;0,INDEX($AA$4:$AL$323,Ajustes!$J93,Q$2),0)+IF(Ajustes!$K93&gt;0,INDEX($AA$4:$AL$323,Ajustes!$K93,Q$2),0)+IF(Ajustes!$L93&gt;0,INDEX($AA$4:$AL$323,Ajustes!$L93,Q$2),0))+Q93</f>
        <v>0</v>
      </c>
      <c r="AD93" s="259">
        <f>IF(AND(NOT(_incrementaisPassadas),
      OR(
       AND(_semanaAtual&gt;Prevs!G$6,_tipo="Semanal"),
       AND(_mes&gt;AD$2,_tipo="Mensal")
      )), 0,IF(Ajustes!$G93&gt;0,INDEX($AA$4:$AL$323,Ajustes!$G93,R$2),0)+IF(Ajustes!$H93&gt;0,INDEX($AA$4:$AL$323,Ajustes!$H93,R$2),0)+IF(Ajustes!$I93&gt;0,INDEX($AA$4:$AL$323,Ajustes!$I93,R$2),0)+IF(Ajustes!$J93&gt;0,INDEX($AA$4:$AL$323,Ajustes!$J93,R$2),0)+IF(Ajustes!$K93&gt;0,INDEX($AA$4:$AL$323,Ajustes!$K93,R$2),0)+IF(Ajustes!$L93&gt;0,INDEX($AA$4:$AL$323,Ajustes!$L93,R$2),0))+R93</f>
        <v>0</v>
      </c>
      <c r="AE93" s="259">
        <f>IF(AND(NOT(_incrementaisPassadas),
      OR(
       AND(_semanaAtual&gt;Prevs!H$6,_tipo="Semanal"),
       AND(_mes&gt;AE$2,_tipo="Mensal")
      )), 0,IF(Ajustes!$G93&gt;0,INDEX($AA$4:$AL$323,Ajustes!$G93,S$2),0)+IF(Ajustes!$H93&gt;0,INDEX($AA$4:$AL$323,Ajustes!$H93,S$2),0)+IF(Ajustes!$I93&gt;0,INDEX($AA$4:$AL$323,Ajustes!$I93,S$2),0)+IF(Ajustes!$J93&gt;0,INDEX($AA$4:$AL$323,Ajustes!$J93,S$2),0)+IF(Ajustes!$K93&gt;0,INDEX($AA$4:$AL$323,Ajustes!$K93,S$2),0)+IF(Ajustes!$L93&gt;0,INDEX($AA$4:$AL$323,Ajustes!$L93,S$2),0))+S93</f>
        <v>0</v>
      </c>
      <c r="AF93" s="259">
        <f>IF(AND(NOT(_incrementaisPassadas),
      OR(
       AND(_semanaAtual&gt;Prevs!I$6,_tipo="Semanal"),
       AND(_mes&gt;AF$2,_tipo="Mensal")
      )), 0,IF(Ajustes!$G93&gt;0,INDEX($AA$4:$AL$323,Ajustes!$G93,T$2),0)+IF(Ajustes!$H93&gt;0,INDEX($AA$4:$AL$323,Ajustes!$H93,T$2),0)+IF(Ajustes!$I93&gt;0,INDEX($AA$4:$AL$323,Ajustes!$I93,T$2),0)+IF(Ajustes!$J93&gt;0,INDEX($AA$4:$AL$323,Ajustes!$J93,T$2),0)+IF(Ajustes!$K93&gt;0,INDEX($AA$4:$AL$323,Ajustes!$K93,T$2),0)+IF(Ajustes!$L93&gt;0,INDEX($AA$4:$AL$323,Ajustes!$L93,T$2),0))+T93</f>
        <v>0</v>
      </c>
      <c r="AG93" s="259">
        <f>IF(AND(NOT(_incrementaisPassadas),
      OR(
       AND(_semanaAtual&gt;Prevs!J$6,_tipo="Semanal"),
       AND(_mes&gt;AG$2,_tipo="Mensal")
      )), 0,IF(Ajustes!$G93&gt;0,INDEX($AA$4:$AL$323,Ajustes!$G93,U$2),0)+IF(Ajustes!$H93&gt;0,INDEX($AA$4:$AL$323,Ajustes!$H93,U$2),0)+IF(Ajustes!$I93&gt;0,INDEX($AA$4:$AL$323,Ajustes!$I93,U$2),0)+IF(Ajustes!$J93&gt;0,INDEX($AA$4:$AL$323,Ajustes!$J93,U$2),0)+IF(Ajustes!$K93&gt;0,INDEX($AA$4:$AL$323,Ajustes!$K93,U$2),0)+IF(Ajustes!$L93&gt;0,INDEX($AA$4:$AL$323,Ajustes!$L93,U$2),0))+U93</f>
        <v>0</v>
      </c>
      <c r="AH93" s="259">
        <f>IF(AND(NOT(_incrementaisPassadas),
      OR(
       AND(_semanaAtual&gt;Prevs!K$6,_tipo="Semanal"),
       AND(_mes&gt;AH$2,_tipo="Mensal")
      )), 0,IF(Ajustes!$G93&gt;0,INDEX($AA$4:$AL$323,Ajustes!$G93,V$2),0)+IF(Ajustes!$H93&gt;0,INDEX($AA$4:$AL$323,Ajustes!$H93,V$2),0)+IF(Ajustes!$I93&gt;0,INDEX($AA$4:$AL$323,Ajustes!$I93,V$2),0)+IF(Ajustes!$J93&gt;0,INDEX($AA$4:$AL$323,Ajustes!$J93,V$2),0)+IF(Ajustes!$K93&gt;0,INDEX($AA$4:$AL$323,Ajustes!$K93,V$2),0)+IF(Ajustes!$L93&gt;0,INDEX($AA$4:$AL$323,Ajustes!$L93,V$2),0))+V93</f>
        <v>0</v>
      </c>
      <c r="AI93" s="259">
        <f>IF(AND(NOT(_incrementaisPassadas),
      OR(
       AND(_semanaAtual&gt;Prevs!L$6,_tipo="Semanal"),
       AND(_mes&gt;AI$2,_tipo="Mensal")
      )), 0,IF(Ajustes!$G93&gt;0,INDEX($AA$4:$AL$323,Ajustes!$G93,W$2),0)+IF(Ajustes!$H93&gt;0,INDEX($AA$4:$AL$323,Ajustes!$H93,W$2),0)+IF(Ajustes!$I93&gt;0,INDEX($AA$4:$AL$323,Ajustes!$I93,W$2),0)+IF(Ajustes!$J93&gt;0,INDEX($AA$4:$AL$323,Ajustes!$J93,W$2),0)+IF(Ajustes!$K93&gt;0,INDEX($AA$4:$AL$323,Ajustes!$K93,W$2),0)+IF(Ajustes!$L93&gt;0,INDEX($AA$4:$AL$323,Ajustes!$L93,W$2),0))+W93</f>
        <v>0</v>
      </c>
      <c r="AJ93" s="259">
        <f>IF(AND(NOT(_incrementaisPassadas),
      OR(
       AND(_semanaAtual&gt;Prevs!M$6,_tipo="Semanal"),
       AND(_mes&gt;AJ$2,_tipo="Mensal")
      )), 0,IF(Ajustes!$G93&gt;0,INDEX($AA$4:$AL$323,Ajustes!$G93,X$2),0)+IF(Ajustes!$H93&gt;0,INDEX($AA$4:$AL$323,Ajustes!$H93,X$2),0)+IF(Ajustes!$I93&gt;0,INDEX($AA$4:$AL$323,Ajustes!$I93,X$2),0)+IF(Ajustes!$J93&gt;0,INDEX($AA$4:$AL$323,Ajustes!$J93,X$2),0)+IF(Ajustes!$K93&gt;0,INDEX($AA$4:$AL$323,Ajustes!$K93,X$2),0)+IF(Ajustes!$L93&gt;0,INDEX($AA$4:$AL$323,Ajustes!$L93,X$2),0))+X93</f>
        <v>0</v>
      </c>
      <c r="AK93" s="259">
        <f>IF(AND(NOT(_incrementaisPassadas),
      OR(
       AND(_semanaAtual&gt;Prevs!N$6,_tipo="Semanal"),
       AND(_mes&gt;AK$2,_tipo="Mensal")
      )), 0,IF(Ajustes!$G93&gt;0,INDEX($AA$4:$AL$323,Ajustes!$G93,Y$2),0)+IF(Ajustes!$H93&gt;0,INDEX($AA$4:$AL$323,Ajustes!$H93,Y$2),0)+IF(Ajustes!$I93&gt;0,INDEX($AA$4:$AL$323,Ajustes!$I93,Y$2),0)+IF(Ajustes!$J93&gt;0,INDEX($AA$4:$AL$323,Ajustes!$J93,Y$2),0)+IF(Ajustes!$K93&gt;0,INDEX($AA$4:$AL$323,Ajustes!$K93,Y$2),0)+IF(Ajustes!$L93&gt;0,INDEX($AA$4:$AL$323,Ajustes!$L93,Y$2),0))+Y93</f>
        <v>0</v>
      </c>
      <c r="AL93" s="259">
        <f>IF(AND(NOT(_incrementaisPassadas),
      OR(
       AND(_semanaAtual&gt;Prevs!O$6,_tipo="Semanal"),
       AND(_mes&gt;AL$2,_tipo="Mensal")
      )), 0,IF(Ajustes!$G93&gt;0,INDEX($AA$4:$AL$323,Ajustes!$G93,Z$2),0)+IF(Ajustes!$H93&gt;0,INDEX($AA$4:$AL$323,Ajustes!$H93,Z$2),0)+IF(Ajustes!$I93&gt;0,INDEX($AA$4:$AL$323,Ajustes!$I93,Z$2),0)+IF(Ajustes!$J93&gt;0,INDEX($AA$4:$AL$323,Ajustes!$J93,Z$2),0)+IF(Ajustes!$K93&gt;0,INDEX($AA$4:$AL$323,Ajustes!$K93,Z$2),0)+IF(Ajustes!$L93&gt;0,INDEX($AA$4:$AL$323,Ajustes!$L93,Z$2),0))+Z93</f>
        <v>0</v>
      </c>
      <c r="AM93" s="113">
        <f t="shared" si="90"/>
        <v>0</v>
      </c>
      <c r="AN93" s="113">
        <f t="shared" si="91"/>
        <v>0</v>
      </c>
      <c r="AO93" s="113">
        <f t="shared" si="91"/>
        <v>0</v>
      </c>
      <c r="AP93" s="113">
        <f t="shared" si="91"/>
        <v>0</v>
      </c>
      <c r="AQ93" s="113">
        <f t="shared" si="91"/>
        <v>0</v>
      </c>
      <c r="AR93" s="113">
        <f t="shared" si="91"/>
        <v>0</v>
      </c>
      <c r="AS93" s="113">
        <f t="shared" si="91"/>
        <v>0</v>
      </c>
      <c r="AT93" s="113">
        <f t="shared" si="91"/>
        <v>0</v>
      </c>
      <c r="AU93" s="113">
        <f t="shared" si="91"/>
        <v>0</v>
      </c>
      <c r="AV93" s="113">
        <f t="shared" si="91"/>
        <v>0</v>
      </c>
      <c r="AW93" s="113">
        <f t="shared" si="91"/>
        <v>0</v>
      </c>
      <c r="AX93" s="113">
        <f t="shared" si="91"/>
        <v>0</v>
      </c>
      <c r="AY93" s="259"/>
      <c r="BQ93" s="259" t="e">
        <f t="shared" si="77"/>
        <v>#N/A</v>
      </c>
      <c r="BR93" s="398">
        <f t="shared" si="92"/>
        <v>0</v>
      </c>
      <c r="BS93" s="398">
        <f t="shared" si="93"/>
        <v>0</v>
      </c>
      <c r="BT93" s="398">
        <f t="shared" si="94"/>
        <v>0</v>
      </c>
      <c r="BU93" s="398">
        <f t="shared" si="95"/>
        <v>0</v>
      </c>
      <c r="BV93" s="398">
        <f t="shared" si="96"/>
        <v>0</v>
      </c>
      <c r="BW93" s="398">
        <f t="shared" si="97"/>
        <v>0</v>
      </c>
      <c r="BX93" s="398">
        <f t="shared" si="98"/>
        <v>0</v>
      </c>
      <c r="BY93" s="398">
        <f t="shared" si="99"/>
        <v>0</v>
      </c>
      <c r="BZ93" s="398">
        <f t="shared" si="100"/>
        <v>0</v>
      </c>
      <c r="CA93" s="398">
        <f t="shared" si="101"/>
        <v>0</v>
      </c>
      <c r="CB93" s="398">
        <f t="shared" si="102"/>
        <v>0</v>
      </c>
      <c r="CC93" s="398">
        <f t="shared" si="103"/>
        <v>0</v>
      </c>
      <c r="CD93" s="259"/>
    </row>
    <row r="94" spans="1:82" x14ac:dyDescent="0.25">
      <c r="A94" s="113">
        <v>91</v>
      </c>
      <c r="B94" s="176"/>
      <c r="C94" s="259">
        <f>IFERROR(INDEX($BD$7:$BO$40,MATCH(Ajustes!$E$4:$E$323,$BC$7:$BC$40,0),$C$2:$N$2),1)</f>
        <v>1</v>
      </c>
      <c r="D94" s="259">
        <f>IFERROR(INDEX($BD$7:$BO$40,MATCH(Ajustes!$E$4:$E$323,$BC$7:$BC$40,0),$C$2:$N$2),1)</f>
        <v>1</v>
      </c>
      <c r="E94" s="259">
        <f>IFERROR(INDEX($BD$7:$BO$40,MATCH(Ajustes!$E$4:$E$323,$BC$7:$BC$40,0),$C$2:$N$2),1)</f>
        <v>1</v>
      </c>
      <c r="F94" s="259">
        <f>IFERROR(INDEX($BD$7:$BO$40,MATCH(Ajustes!$E$4:$E$323,$BC$7:$BC$40,0),$C$2:$N$2),1)</f>
        <v>1</v>
      </c>
      <c r="G94" s="259">
        <f>IFERROR(INDEX($BD$7:$BO$40,MATCH(Ajustes!$E$4:$E$323,$BC$7:$BC$40,0),$C$2:$N$2),1)</f>
        <v>1</v>
      </c>
      <c r="H94" s="259">
        <f>IFERROR(INDEX($BD$7:$BO$40,MATCH(Ajustes!$E$4:$E$323,$BC$7:$BC$40,0),$C$2:$N$2),1)</f>
        <v>1</v>
      </c>
      <c r="I94" s="259">
        <f>IFERROR(INDEX($BD$7:$BO$40,MATCH(Ajustes!$E$4:$E$323,$BC$7:$BC$40,0),$C$2:$N$2),1)</f>
        <v>1</v>
      </c>
      <c r="J94" s="259">
        <f>IFERROR(INDEX($BD$7:$BO$40,MATCH(Ajustes!$E$4:$E$323,$BC$7:$BC$40,0),$C$2:$N$2),1)</f>
        <v>1</v>
      </c>
      <c r="K94" s="259">
        <f>IFERROR(INDEX($BD$7:$BO$40,MATCH(Ajustes!$E$4:$E$323,$BC$7:$BC$40,0),$C$2:$N$2),1)</f>
        <v>1</v>
      </c>
      <c r="L94" s="259">
        <f>IFERROR(INDEX($BD$7:$BO$40,MATCH(Ajustes!$E$4:$E$323,$BC$7:$BC$40,0),$C$2:$N$2),1)</f>
        <v>1</v>
      </c>
      <c r="M94" s="259">
        <f>IFERROR(INDEX($BD$7:$BO$40,MATCH(Ajustes!$E$4:$E$323,$BC$7:$BC$40,0),$C$2:$N$2),1)</f>
        <v>1</v>
      </c>
      <c r="N94" s="259">
        <f>IFERROR(INDEX($BD$7:$BO$40,MATCH(Ajustes!$E$4:$E$323,$BC$7:$BC$40,0),$C$2:$N$2),1)</f>
        <v>1</v>
      </c>
      <c r="O94">
        <f>C94*Ajustes!AM94</f>
        <v>0</v>
      </c>
      <c r="P94">
        <f>D94*Ajustes!AN94</f>
        <v>0</v>
      </c>
      <c r="Q94">
        <f>E94*Ajustes!AO94</f>
        <v>0</v>
      </c>
      <c r="R94">
        <f>F94*Ajustes!AP94</f>
        <v>0</v>
      </c>
      <c r="S94">
        <f>G94*Ajustes!AQ94</f>
        <v>0</v>
      </c>
      <c r="T94">
        <f>H94*Ajustes!AR94</f>
        <v>0</v>
      </c>
      <c r="U94">
        <f>I94*Ajustes!AS94</f>
        <v>0</v>
      </c>
      <c r="V94">
        <f>J94*Ajustes!AT94</f>
        <v>0</v>
      </c>
      <c r="W94">
        <f>K94*Ajustes!AU94</f>
        <v>0</v>
      </c>
      <c r="X94">
        <f>L94*Ajustes!AV94</f>
        <v>0</v>
      </c>
      <c r="Y94">
        <f>M94*Ajustes!AW94</f>
        <v>0</v>
      </c>
      <c r="Z94">
        <f>N94*Ajustes!AX94</f>
        <v>0</v>
      </c>
      <c r="AA94" s="259">
        <f>IF(AND(NOT(_incrementaisPassadas),
      OR(
       AND(_semanaAtual&gt;Prevs!D$6,_tipo="Semanal"),
       AND(_mes&gt;AA$2,_tipo="Mensal")
      )), 0,IF(Ajustes!$G94&gt;0,INDEX($AA$4:$AL$323,Ajustes!$G94,O$2),0)+IF(Ajustes!$H94&gt;0,INDEX($AA$4:$AL$323,Ajustes!$H94,O$2),0)+IF(Ajustes!$I94&gt;0,INDEX($AA$4:$AL$323,Ajustes!$I94,O$2),0)+IF(Ajustes!$J94&gt;0,INDEX($AA$4:$AL$323,Ajustes!$J94,O$2),0)+IF(Ajustes!$K94&gt;0,INDEX($AA$4:$AL$323,Ajustes!$K94,O$2),0)+IF(Ajustes!$L94&gt;0,INDEX($AA$4:$AL$323,Ajustes!$L94,O$2),0))+O94</f>
        <v>0</v>
      </c>
      <c r="AB94" s="259">
        <f>IF(AND(NOT(_incrementaisPassadas),
      OR(
       AND(_semanaAtual&gt;Prevs!E$6,_tipo="Semanal"),
       AND(_mes&gt;AB$2,_tipo="Mensal")
      )), 0,IF(Ajustes!$G94&gt;0,INDEX($AA$4:$AL$323,Ajustes!$G94,P$2),0)+IF(Ajustes!$H94&gt;0,INDEX($AA$4:$AL$323,Ajustes!$H94,P$2),0)+IF(Ajustes!$I94&gt;0,INDEX($AA$4:$AL$323,Ajustes!$I94,P$2),0)+IF(Ajustes!$J94&gt;0,INDEX($AA$4:$AL$323,Ajustes!$J94,P$2),0)+IF(Ajustes!$K94&gt;0,INDEX($AA$4:$AL$323,Ajustes!$K94,P$2),0)+IF(Ajustes!$L94&gt;0,INDEX($AA$4:$AL$323,Ajustes!$L94,P$2),0))+P94</f>
        <v>0</v>
      </c>
      <c r="AC94" s="259">
        <f>IF(AND(NOT(_incrementaisPassadas),
      OR(
       AND(_semanaAtual&gt;Prevs!F$6,_tipo="Semanal"),
       AND(_mes&gt;AC$2,_tipo="Mensal")
      )), 0,IF(Ajustes!$G94&gt;0,INDEX($AA$4:$AL$323,Ajustes!$G94,Q$2),0)+IF(Ajustes!$H94&gt;0,INDEX($AA$4:$AL$323,Ajustes!$H94,Q$2),0)+IF(Ajustes!$I94&gt;0,INDEX($AA$4:$AL$323,Ajustes!$I94,Q$2),0)+IF(Ajustes!$J94&gt;0,INDEX($AA$4:$AL$323,Ajustes!$J94,Q$2),0)+IF(Ajustes!$K94&gt;0,INDEX($AA$4:$AL$323,Ajustes!$K94,Q$2),0)+IF(Ajustes!$L94&gt;0,INDEX($AA$4:$AL$323,Ajustes!$L94,Q$2),0))+Q94</f>
        <v>0</v>
      </c>
      <c r="AD94" s="259">
        <f>IF(AND(NOT(_incrementaisPassadas),
      OR(
       AND(_semanaAtual&gt;Prevs!G$6,_tipo="Semanal"),
       AND(_mes&gt;AD$2,_tipo="Mensal")
      )), 0,IF(Ajustes!$G94&gt;0,INDEX($AA$4:$AL$323,Ajustes!$G94,R$2),0)+IF(Ajustes!$H94&gt;0,INDEX($AA$4:$AL$323,Ajustes!$H94,R$2),0)+IF(Ajustes!$I94&gt;0,INDEX($AA$4:$AL$323,Ajustes!$I94,R$2),0)+IF(Ajustes!$J94&gt;0,INDEX($AA$4:$AL$323,Ajustes!$J94,R$2),0)+IF(Ajustes!$K94&gt;0,INDEX($AA$4:$AL$323,Ajustes!$K94,R$2),0)+IF(Ajustes!$L94&gt;0,INDEX($AA$4:$AL$323,Ajustes!$L94,R$2),0))+R94</f>
        <v>0</v>
      </c>
      <c r="AE94" s="259">
        <f>IF(AND(NOT(_incrementaisPassadas),
      OR(
       AND(_semanaAtual&gt;Prevs!H$6,_tipo="Semanal"),
       AND(_mes&gt;AE$2,_tipo="Mensal")
      )), 0,IF(Ajustes!$G94&gt;0,INDEX($AA$4:$AL$323,Ajustes!$G94,S$2),0)+IF(Ajustes!$H94&gt;0,INDEX($AA$4:$AL$323,Ajustes!$H94,S$2),0)+IF(Ajustes!$I94&gt;0,INDEX($AA$4:$AL$323,Ajustes!$I94,S$2),0)+IF(Ajustes!$J94&gt;0,INDEX($AA$4:$AL$323,Ajustes!$J94,S$2),0)+IF(Ajustes!$K94&gt;0,INDEX($AA$4:$AL$323,Ajustes!$K94,S$2),0)+IF(Ajustes!$L94&gt;0,INDEX($AA$4:$AL$323,Ajustes!$L94,S$2),0))+S94</f>
        <v>0</v>
      </c>
      <c r="AF94" s="259">
        <f>IF(AND(NOT(_incrementaisPassadas),
      OR(
       AND(_semanaAtual&gt;Prevs!I$6,_tipo="Semanal"),
       AND(_mes&gt;AF$2,_tipo="Mensal")
      )), 0,IF(Ajustes!$G94&gt;0,INDEX($AA$4:$AL$323,Ajustes!$G94,T$2),0)+IF(Ajustes!$H94&gt;0,INDEX($AA$4:$AL$323,Ajustes!$H94,T$2),0)+IF(Ajustes!$I94&gt;0,INDEX($AA$4:$AL$323,Ajustes!$I94,T$2),0)+IF(Ajustes!$J94&gt;0,INDEX($AA$4:$AL$323,Ajustes!$J94,T$2),0)+IF(Ajustes!$K94&gt;0,INDEX($AA$4:$AL$323,Ajustes!$K94,T$2),0)+IF(Ajustes!$L94&gt;0,INDEX($AA$4:$AL$323,Ajustes!$L94,T$2),0))+T94</f>
        <v>0</v>
      </c>
      <c r="AG94" s="259">
        <f>IF(AND(NOT(_incrementaisPassadas),
      OR(
       AND(_semanaAtual&gt;Prevs!J$6,_tipo="Semanal"),
       AND(_mes&gt;AG$2,_tipo="Mensal")
      )), 0,IF(Ajustes!$G94&gt;0,INDEX($AA$4:$AL$323,Ajustes!$G94,U$2),0)+IF(Ajustes!$H94&gt;0,INDEX($AA$4:$AL$323,Ajustes!$H94,U$2),0)+IF(Ajustes!$I94&gt;0,INDEX($AA$4:$AL$323,Ajustes!$I94,U$2),0)+IF(Ajustes!$J94&gt;0,INDEX($AA$4:$AL$323,Ajustes!$J94,U$2),0)+IF(Ajustes!$K94&gt;0,INDEX($AA$4:$AL$323,Ajustes!$K94,U$2),0)+IF(Ajustes!$L94&gt;0,INDEX($AA$4:$AL$323,Ajustes!$L94,U$2),0))+U94</f>
        <v>0</v>
      </c>
      <c r="AH94" s="259">
        <f>IF(AND(NOT(_incrementaisPassadas),
      OR(
       AND(_semanaAtual&gt;Prevs!K$6,_tipo="Semanal"),
       AND(_mes&gt;AH$2,_tipo="Mensal")
      )), 0,IF(Ajustes!$G94&gt;0,INDEX($AA$4:$AL$323,Ajustes!$G94,V$2),0)+IF(Ajustes!$H94&gt;0,INDEX($AA$4:$AL$323,Ajustes!$H94,V$2),0)+IF(Ajustes!$I94&gt;0,INDEX($AA$4:$AL$323,Ajustes!$I94,V$2),0)+IF(Ajustes!$J94&gt;0,INDEX($AA$4:$AL$323,Ajustes!$J94,V$2),0)+IF(Ajustes!$K94&gt;0,INDEX($AA$4:$AL$323,Ajustes!$K94,V$2),0)+IF(Ajustes!$L94&gt;0,INDEX($AA$4:$AL$323,Ajustes!$L94,V$2),0))+V94</f>
        <v>0</v>
      </c>
      <c r="AI94" s="259">
        <f>IF(AND(NOT(_incrementaisPassadas),
      OR(
       AND(_semanaAtual&gt;Prevs!L$6,_tipo="Semanal"),
       AND(_mes&gt;AI$2,_tipo="Mensal")
      )), 0,IF(Ajustes!$G94&gt;0,INDEX($AA$4:$AL$323,Ajustes!$G94,W$2),0)+IF(Ajustes!$H94&gt;0,INDEX($AA$4:$AL$323,Ajustes!$H94,W$2),0)+IF(Ajustes!$I94&gt;0,INDEX($AA$4:$AL$323,Ajustes!$I94,W$2),0)+IF(Ajustes!$J94&gt;0,INDEX($AA$4:$AL$323,Ajustes!$J94,W$2),0)+IF(Ajustes!$K94&gt;0,INDEX($AA$4:$AL$323,Ajustes!$K94,W$2),0)+IF(Ajustes!$L94&gt;0,INDEX($AA$4:$AL$323,Ajustes!$L94,W$2),0))+W94</f>
        <v>0</v>
      </c>
      <c r="AJ94" s="259">
        <f>IF(AND(NOT(_incrementaisPassadas),
      OR(
       AND(_semanaAtual&gt;Prevs!M$6,_tipo="Semanal"),
       AND(_mes&gt;AJ$2,_tipo="Mensal")
      )), 0,IF(Ajustes!$G94&gt;0,INDEX($AA$4:$AL$323,Ajustes!$G94,X$2),0)+IF(Ajustes!$H94&gt;0,INDEX($AA$4:$AL$323,Ajustes!$H94,X$2),0)+IF(Ajustes!$I94&gt;0,INDEX($AA$4:$AL$323,Ajustes!$I94,X$2),0)+IF(Ajustes!$J94&gt;0,INDEX($AA$4:$AL$323,Ajustes!$J94,X$2),0)+IF(Ajustes!$K94&gt;0,INDEX($AA$4:$AL$323,Ajustes!$K94,X$2),0)+IF(Ajustes!$L94&gt;0,INDEX($AA$4:$AL$323,Ajustes!$L94,X$2),0))+X94</f>
        <v>0</v>
      </c>
      <c r="AK94" s="259">
        <f>IF(AND(NOT(_incrementaisPassadas),
      OR(
       AND(_semanaAtual&gt;Prevs!N$6,_tipo="Semanal"),
       AND(_mes&gt;AK$2,_tipo="Mensal")
      )), 0,IF(Ajustes!$G94&gt;0,INDEX($AA$4:$AL$323,Ajustes!$G94,Y$2),0)+IF(Ajustes!$H94&gt;0,INDEX($AA$4:$AL$323,Ajustes!$H94,Y$2),0)+IF(Ajustes!$I94&gt;0,INDEX($AA$4:$AL$323,Ajustes!$I94,Y$2),0)+IF(Ajustes!$J94&gt;0,INDEX($AA$4:$AL$323,Ajustes!$J94,Y$2),0)+IF(Ajustes!$K94&gt;0,INDEX($AA$4:$AL$323,Ajustes!$K94,Y$2),0)+IF(Ajustes!$L94&gt;0,INDEX($AA$4:$AL$323,Ajustes!$L94,Y$2),0))+Y94</f>
        <v>0</v>
      </c>
      <c r="AL94" s="259">
        <f>IF(AND(NOT(_incrementaisPassadas),
      OR(
       AND(_semanaAtual&gt;Prevs!O$6,_tipo="Semanal"),
       AND(_mes&gt;AL$2,_tipo="Mensal")
      )), 0,IF(Ajustes!$G94&gt;0,INDEX($AA$4:$AL$323,Ajustes!$G94,Z$2),0)+IF(Ajustes!$H94&gt;0,INDEX($AA$4:$AL$323,Ajustes!$H94,Z$2),0)+IF(Ajustes!$I94&gt;0,INDEX($AA$4:$AL$323,Ajustes!$I94,Z$2),0)+IF(Ajustes!$J94&gt;0,INDEX($AA$4:$AL$323,Ajustes!$J94,Z$2),0)+IF(Ajustes!$K94&gt;0,INDEX($AA$4:$AL$323,Ajustes!$K94,Z$2),0)+IF(Ajustes!$L94&gt;0,INDEX($AA$4:$AL$323,Ajustes!$L94,Z$2),0))+Z94</f>
        <v>0</v>
      </c>
      <c r="AM94" s="113">
        <f t="shared" si="90"/>
        <v>0</v>
      </c>
      <c r="AN94" s="113">
        <f t="shared" si="91"/>
        <v>0</v>
      </c>
      <c r="AO94" s="113">
        <f t="shared" si="91"/>
        <v>0</v>
      </c>
      <c r="AP94" s="113">
        <f t="shared" si="91"/>
        <v>0</v>
      </c>
      <c r="AQ94" s="113">
        <f t="shared" si="91"/>
        <v>0</v>
      </c>
      <c r="AR94" s="113">
        <f t="shared" si="91"/>
        <v>0</v>
      </c>
      <c r="AS94" s="113">
        <f t="shared" si="91"/>
        <v>0</v>
      </c>
      <c r="AT94" s="113">
        <f t="shared" si="91"/>
        <v>0</v>
      </c>
      <c r="AU94" s="113">
        <f t="shared" si="91"/>
        <v>0</v>
      </c>
      <c r="AV94" s="113">
        <f t="shared" si="91"/>
        <v>0</v>
      </c>
      <c r="AW94" s="113">
        <f t="shared" si="91"/>
        <v>0</v>
      </c>
      <c r="AX94" s="113">
        <f t="shared" si="91"/>
        <v>0</v>
      </c>
      <c r="AY94" s="259"/>
      <c r="BQ94" s="259" t="e">
        <f t="shared" si="77"/>
        <v>#N/A</v>
      </c>
      <c r="BR94" s="398">
        <f t="shared" si="92"/>
        <v>0</v>
      </c>
      <c r="BS94" s="398">
        <f t="shared" si="93"/>
        <v>0</v>
      </c>
      <c r="BT94" s="398">
        <f t="shared" si="94"/>
        <v>0</v>
      </c>
      <c r="BU94" s="398">
        <f t="shared" si="95"/>
        <v>0</v>
      </c>
      <c r="BV94" s="398">
        <f t="shared" si="96"/>
        <v>0</v>
      </c>
      <c r="BW94" s="398">
        <f t="shared" si="97"/>
        <v>0</v>
      </c>
      <c r="BX94" s="398">
        <f t="shared" si="98"/>
        <v>0</v>
      </c>
      <c r="BY94" s="398">
        <f t="shared" si="99"/>
        <v>0</v>
      </c>
      <c r="BZ94" s="398">
        <f t="shared" si="100"/>
        <v>0</v>
      </c>
      <c r="CA94" s="398">
        <f t="shared" si="101"/>
        <v>0</v>
      </c>
      <c r="CB94" s="398">
        <f t="shared" si="102"/>
        <v>0</v>
      </c>
      <c r="CC94" s="398">
        <f t="shared" si="103"/>
        <v>0</v>
      </c>
      <c r="CD94" s="259"/>
    </row>
    <row r="95" spans="1:82" x14ac:dyDescent="0.25">
      <c r="A95" s="113">
        <v>92</v>
      </c>
      <c r="B95" s="176" t="s">
        <v>582</v>
      </c>
      <c r="C95" s="259">
        <f>IFERROR(INDEX($BD$7:$BO$40,MATCH(Ajustes!$E$4:$E$323,$BC$7:$BC$40,0),$C$2:$N$2),1)</f>
        <v>1</v>
      </c>
      <c r="D95" s="259">
        <f>IFERROR(INDEX($BD$7:$BO$40,MATCH(Ajustes!$E$4:$E$323,$BC$7:$BC$40,0),$C$2:$N$2),1)</f>
        <v>1</v>
      </c>
      <c r="E95" s="259">
        <f>IFERROR(INDEX($BD$7:$BO$40,MATCH(Ajustes!$E$4:$E$323,$BC$7:$BC$40,0),$C$2:$N$2),1)</f>
        <v>1</v>
      </c>
      <c r="F95" s="259">
        <f>IFERROR(INDEX($BD$7:$BO$40,MATCH(Ajustes!$E$4:$E$323,$BC$7:$BC$40,0),$C$2:$N$2),1)</f>
        <v>1</v>
      </c>
      <c r="G95" s="259">
        <f>IFERROR(INDEX($BD$7:$BO$40,MATCH(Ajustes!$E$4:$E$323,$BC$7:$BC$40,0),$C$2:$N$2),1)</f>
        <v>1</v>
      </c>
      <c r="H95" s="259">
        <f>IFERROR(INDEX($BD$7:$BO$40,MATCH(Ajustes!$E$4:$E$323,$BC$7:$BC$40,0),$C$2:$N$2),1)</f>
        <v>1</v>
      </c>
      <c r="I95" s="259">
        <f>IFERROR(INDEX($BD$7:$BO$40,MATCH(Ajustes!$E$4:$E$323,$BC$7:$BC$40,0),$C$2:$N$2),1)</f>
        <v>1</v>
      </c>
      <c r="J95" s="259">
        <f>IFERROR(INDEX($BD$7:$BO$40,MATCH(Ajustes!$E$4:$E$323,$BC$7:$BC$40,0),$C$2:$N$2),1)</f>
        <v>1</v>
      </c>
      <c r="K95" s="259">
        <f>IFERROR(INDEX($BD$7:$BO$40,MATCH(Ajustes!$E$4:$E$323,$BC$7:$BC$40,0),$C$2:$N$2),1)</f>
        <v>1</v>
      </c>
      <c r="L95" s="259">
        <f>IFERROR(INDEX($BD$7:$BO$40,MATCH(Ajustes!$E$4:$E$323,$BC$7:$BC$40,0),$C$2:$N$2),1)</f>
        <v>1</v>
      </c>
      <c r="M95" s="259">
        <f>IFERROR(INDEX($BD$7:$BO$40,MATCH(Ajustes!$E$4:$E$323,$BC$7:$BC$40,0),$C$2:$N$2),1)</f>
        <v>1</v>
      </c>
      <c r="N95" s="259">
        <f>IFERROR(INDEX($BD$7:$BO$40,MATCH(Ajustes!$E$4:$E$323,$BC$7:$BC$40,0),$C$2:$N$2),1)</f>
        <v>1</v>
      </c>
      <c r="O95">
        <f>C95*Ajustes!AM95</f>
        <v>692</v>
      </c>
      <c r="P95">
        <f>D95*Ajustes!AN95</f>
        <v>864</v>
      </c>
      <c r="Q95">
        <f>E95*Ajustes!AO95</f>
        <v>687</v>
      </c>
      <c r="R95">
        <f>F95*Ajustes!AP95</f>
        <v>709</v>
      </c>
      <c r="S95">
        <f>G95*Ajustes!AQ95</f>
        <v>980</v>
      </c>
      <c r="T95">
        <f>H95*Ajustes!AR95</f>
        <v>1129</v>
      </c>
      <c r="U95">
        <f>I95*Ajustes!AS95</f>
        <v>1326</v>
      </c>
      <c r="V95">
        <f>J95*Ajustes!AT95</f>
        <v>1353</v>
      </c>
      <c r="W95">
        <f>K95*Ajustes!AU95</f>
        <v>1575</v>
      </c>
      <c r="X95">
        <f>L95*Ajustes!AV95</f>
        <v>1595</v>
      </c>
      <c r="Y95">
        <f>M95*Ajustes!AW95</f>
        <v>993</v>
      </c>
      <c r="Z95">
        <f>N95*Ajustes!AX95</f>
        <v>733</v>
      </c>
      <c r="AA95" s="259">
        <f>IF(AND(NOT(_incrementaisPassadas),
      OR(
       AND(_semanaAtual&gt;Prevs!D$6,_tipo="Semanal"),
       AND(_mes&gt;AA$2,_tipo="Mensal")
      )), 0,IF(Ajustes!$G95&gt;0,INDEX($AA$4:$AL$323,Ajustes!$G95,O$2),0)+IF(Ajustes!$H95&gt;0,INDEX($AA$4:$AL$323,Ajustes!$H95,O$2),0)+IF(Ajustes!$I95&gt;0,INDEX($AA$4:$AL$323,Ajustes!$I95,O$2),0)+IF(Ajustes!$J95&gt;0,INDEX($AA$4:$AL$323,Ajustes!$J95,O$2),0)+IF(Ajustes!$K95&gt;0,INDEX($AA$4:$AL$323,Ajustes!$K95,O$2),0)+IF(Ajustes!$L95&gt;0,INDEX($AA$4:$AL$323,Ajustes!$L95,O$2),0))+O95</f>
        <v>692</v>
      </c>
      <c r="AB95" s="259">
        <f>IF(AND(NOT(_incrementaisPassadas),
      OR(
       AND(_semanaAtual&gt;Prevs!E$6,_tipo="Semanal"),
       AND(_mes&gt;AB$2,_tipo="Mensal")
      )), 0,IF(Ajustes!$G95&gt;0,INDEX($AA$4:$AL$323,Ajustes!$G95,P$2),0)+IF(Ajustes!$H95&gt;0,INDEX($AA$4:$AL$323,Ajustes!$H95,P$2),0)+IF(Ajustes!$I95&gt;0,INDEX($AA$4:$AL$323,Ajustes!$I95,P$2),0)+IF(Ajustes!$J95&gt;0,INDEX($AA$4:$AL$323,Ajustes!$J95,P$2),0)+IF(Ajustes!$K95&gt;0,INDEX($AA$4:$AL$323,Ajustes!$K95,P$2),0)+IF(Ajustes!$L95&gt;0,INDEX($AA$4:$AL$323,Ajustes!$L95,P$2),0))+P95</f>
        <v>864</v>
      </c>
      <c r="AC95" s="259">
        <f>IF(AND(NOT(_incrementaisPassadas),
      OR(
       AND(_semanaAtual&gt;Prevs!F$6,_tipo="Semanal"),
       AND(_mes&gt;AC$2,_tipo="Mensal")
      )), 0,IF(Ajustes!$G95&gt;0,INDEX($AA$4:$AL$323,Ajustes!$G95,Q$2),0)+IF(Ajustes!$H95&gt;0,INDEX($AA$4:$AL$323,Ajustes!$H95,Q$2),0)+IF(Ajustes!$I95&gt;0,INDEX($AA$4:$AL$323,Ajustes!$I95,Q$2),0)+IF(Ajustes!$J95&gt;0,INDEX($AA$4:$AL$323,Ajustes!$J95,Q$2),0)+IF(Ajustes!$K95&gt;0,INDEX($AA$4:$AL$323,Ajustes!$K95,Q$2),0)+IF(Ajustes!$L95&gt;0,INDEX($AA$4:$AL$323,Ajustes!$L95,Q$2),0))+Q95</f>
        <v>687</v>
      </c>
      <c r="AD95" s="259">
        <f>IF(AND(NOT(_incrementaisPassadas),
      OR(
       AND(_semanaAtual&gt;Prevs!G$6,_tipo="Semanal"),
       AND(_mes&gt;AD$2,_tipo="Mensal")
      )), 0,IF(Ajustes!$G95&gt;0,INDEX($AA$4:$AL$323,Ajustes!$G95,R$2),0)+IF(Ajustes!$H95&gt;0,INDEX($AA$4:$AL$323,Ajustes!$H95,R$2),0)+IF(Ajustes!$I95&gt;0,INDEX($AA$4:$AL$323,Ajustes!$I95,R$2),0)+IF(Ajustes!$J95&gt;0,INDEX($AA$4:$AL$323,Ajustes!$J95,R$2),0)+IF(Ajustes!$K95&gt;0,INDEX($AA$4:$AL$323,Ajustes!$K95,R$2),0)+IF(Ajustes!$L95&gt;0,INDEX($AA$4:$AL$323,Ajustes!$L95,R$2),0))+R95</f>
        <v>709</v>
      </c>
      <c r="AE95" s="259">
        <f>IF(AND(NOT(_incrementaisPassadas),
      OR(
       AND(_semanaAtual&gt;Prevs!H$6,_tipo="Semanal"),
       AND(_mes&gt;AE$2,_tipo="Mensal")
      )), 0,IF(Ajustes!$G95&gt;0,INDEX($AA$4:$AL$323,Ajustes!$G95,S$2),0)+IF(Ajustes!$H95&gt;0,INDEX($AA$4:$AL$323,Ajustes!$H95,S$2),0)+IF(Ajustes!$I95&gt;0,INDEX($AA$4:$AL$323,Ajustes!$I95,S$2),0)+IF(Ajustes!$J95&gt;0,INDEX($AA$4:$AL$323,Ajustes!$J95,S$2),0)+IF(Ajustes!$K95&gt;0,INDEX($AA$4:$AL$323,Ajustes!$K95,S$2),0)+IF(Ajustes!$L95&gt;0,INDEX($AA$4:$AL$323,Ajustes!$L95,S$2),0))+S95</f>
        <v>980</v>
      </c>
      <c r="AF95" s="259">
        <f>IF(AND(NOT(_incrementaisPassadas),
      OR(
       AND(_semanaAtual&gt;Prevs!I$6,_tipo="Semanal"),
       AND(_mes&gt;AF$2,_tipo="Mensal")
      )), 0,IF(Ajustes!$G95&gt;0,INDEX($AA$4:$AL$323,Ajustes!$G95,T$2),0)+IF(Ajustes!$H95&gt;0,INDEX($AA$4:$AL$323,Ajustes!$H95,T$2),0)+IF(Ajustes!$I95&gt;0,INDEX($AA$4:$AL$323,Ajustes!$I95,T$2),0)+IF(Ajustes!$J95&gt;0,INDEX($AA$4:$AL$323,Ajustes!$J95,T$2),0)+IF(Ajustes!$K95&gt;0,INDEX($AA$4:$AL$323,Ajustes!$K95,T$2),0)+IF(Ajustes!$L95&gt;0,INDEX($AA$4:$AL$323,Ajustes!$L95,T$2),0))+T95</f>
        <v>1129</v>
      </c>
      <c r="AG95" s="259">
        <f>IF(AND(NOT(_incrementaisPassadas),
      OR(
       AND(_semanaAtual&gt;Prevs!J$6,_tipo="Semanal"),
       AND(_mes&gt;AG$2,_tipo="Mensal")
      )), 0,IF(Ajustes!$G95&gt;0,INDEX($AA$4:$AL$323,Ajustes!$G95,U$2),0)+IF(Ajustes!$H95&gt;0,INDEX($AA$4:$AL$323,Ajustes!$H95,U$2),0)+IF(Ajustes!$I95&gt;0,INDEX($AA$4:$AL$323,Ajustes!$I95,U$2),0)+IF(Ajustes!$J95&gt;0,INDEX($AA$4:$AL$323,Ajustes!$J95,U$2),0)+IF(Ajustes!$K95&gt;0,INDEX($AA$4:$AL$323,Ajustes!$K95,U$2),0)+IF(Ajustes!$L95&gt;0,INDEX($AA$4:$AL$323,Ajustes!$L95,U$2),0))+U95</f>
        <v>1326</v>
      </c>
      <c r="AH95" s="259">
        <f>IF(AND(NOT(_incrementaisPassadas),
      OR(
       AND(_semanaAtual&gt;Prevs!K$6,_tipo="Semanal"),
       AND(_mes&gt;AH$2,_tipo="Mensal")
      )), 0,IF(Ajustes!$G95&gt;0,INDEX($AA$4:$AL$323,Ajustes!$G95,V$2),0)+IF(Ajustes!$H95&gt;0,INDEX($AA$4:$AL$323,Ajustes!$H95,V$2),0)+IF(Ajustes!$I95&gt;0,INDEX($AA$4:$AL$323,Ajustes!$I95,V$2),0)+IF(Ajustes!$J95&gt;0,INDEX($AA$4:$AL$323,Ajustes!$J95,V$2),0)+IF(Ajustes!$K95&gt;0,INDEX($AA$4:$AL$323,Ajustes!$K95,V$2),0)+IF(Ajustes!$L95&gt;0,INDEX($AA$4:$AL$323,Ajustes!$L95,V$2),0))+V95</f>
        <v>1353</v>
      </c>
      <c r="AI95" s="259">
        <f>IF(AND(NOT(_incrementaisPassadas),
      OR(
       AND(_semanaAtual&gt;Prevs!L$6,_tipo="Semanal"),
       AND(_mes&gt;AI$2,_tipo="Mensal")
      )), 0,IF(Ajustes!$G95&gt;0,INDEX($AA$4:$AL$323,Ajustes!$G95,W$2),0)+IF(Ajustes!$H95&gt;0,INDEX($AA$4:$AL$323,Ajustes!$H95,W$2),0)+IF(Ajustes!$I95&gt;0,INDEX($AA$4:$AL$323,Ajustes!$I95,W$2),0)+IF(Ajustes!$J95&gt;0,INDEX($AA$4:$AL$323,Ajustes!$J95,W$2),0)+IF(Ajustes!$K95&gt;0,INDEX($AA$4:$AL$323,Ajustes!$K95,W$2),0)+IF(Ajustes!$L95&gt;0,INDEX($AA$4:$AL$323,Ajustes!$L95,W$2),0))+W95</f>
        <v>1575</v>
      </c>
      <c r="AJ95" s="259">
        <f>IF(AND(NOT(_incrementaisPassadas),
      OR(
       AND(_semanaAtual&gt;Prevs!M$6,_tipo="Semanal"),
       AND(_mes&gt;AJ$2,_tipo="Mensal")
      )), 0,IF(Ajustes!$G95&gt;0,INDEX($AA$4:$AL$323,Ajustes!$G95,X$2),0)+IF(Ajustes!$H95&gt;0,INDEX($AA$4:$AL$323,Ajustes!$H95,X$2),0)+IF(Ajustes!$I95&gt;0,INDEX($AA$4:$AL$323,Ajustes!$I95,X$2),0)+IF(Ajustes!$J95&gt;0,INDEX($AA$4:$AL$323,Ajustes!$J95,X$2),0)+IF(Ajustes!$K95&gt;0,INDEX($AA$4:$AL$323,Ajustes!$K95,X$2),0)+IF(Ajustes!$L95&gt;0,INDEX($AA$4:$AL$323,Ajustes!$L95,X$2),0))+X95</f>
        <v>1595</v>
      </c>
      <c r="AK95" s="259">
        <f>IF(AND(NOT(_incrementaisPassadas),
      OR(
       AND(_semanaAtual&gt;Prevs!N$6,_tipo="Semanal"),
       AND(_mes&gt;AK$2,_tipo="Mensal")
      )), 0,IF(Ajustes!$G95&gt;0,INDEX($AA$4:$AL$323,Ajustes!$G95,Y$2),0)+IF(Ajustes!$H95&gt;0,INDEX($AA$4:$AL$323,Ajustes!$H95,Y$2),0)+IF(Ajustes!$I95&gt;0,INDEX($AA$4:$AL$323,Ajustes!$I95,Y$2),0)+IF(Ajustes!$J95&gt;0,INDEX($AA$4:$AL$323,Ajustes!$J95,Y$2),0)+IF(Ajustes!$K95&gt;0,INDEX($AA$4:$AL$323,Ajustes!$K95,Y$2),0)+IF(Ajustes!$L95&gt;0,INDEX($AA$4:$AL$323,Ajustes!$L95,Y$2),0))+Y95</f>
        <v>993</v>
      </c>
      <c r="AL95" s="259">
        <f>IF(AND(NOT(_incrementaisPassadas),
      OR(
       AND(_semanaAtual&gt;Prevs!O$6,_tipo="Semanal"),
       AND(_mes&gt;AL$2,_tipo="Mensal")
      )), 0,IF(Ajustes!$G95&gt;0,INDEX($AA$4:$AL$323,Ajustes!$G95,Z$2),0)+IF(Ajustes!$H95&gt;0,INDEX($AA$4:$AL$323,Ajustes!$H95,Z$2),0)+IF(Ajustes!$I95&gt;0,INDEX($AA$4:$AL$323,Ajustes!$I95,Z$2),0)+IF(Ajustes!$J95&gt;0,INDEX($AA$4:$AL$323,Ajustes!$J95,Z$2),0)+IF(Ajustes!$K95&gt;0,INDEX($AA$4:$AL$323,Ajustes!$K95,Z$2),0)+IF(Ajustes!$L95&gt;0,INDEX($AA$4:$AL$323,Ajustes!$L95,Z$2),0))+Z95</f>
        <v>733</v>
      </c>
      <c r="AM95" s="113">
        <f t="shared" si="90"/>
        <v>692</v>
      </c>
      <c r="AN95" s="113">
        <f t="shared" si="91"/>
        <v>864</v>
      </c>
      <c r="AO95" s="113">
        <f t="shared" si="91"/>
        <v>687</v>
      </c>
      <c r="AP95" s="113">
        <f t="shared" si="91"/>
        <v>709</v>
      </c>
      <c r="AQ95" s="113">
        <f t="shared" si="91"/>
        <v>980</v>
      </c>
      <c r="AR95" s="113">
        <f t="shared" si="91"/>
        <v>1129</v>
      </c>
      <c r="AS95" s="113">
        <f t="shared" si="91"/>
        <v>1326</v>
      </c>
      <c r="AT95" s="113">
        <f t="shared" si="91"/>
        <v>1353</v>
      </c>
      <c r="AU95" s="113">
        <f t="shared" si="91"/>
        <v>1575</v>
      </c>
      <c r="AV95" s="113">
        <f t="shared" si="91"/>
        <v>1595</v>
      </c>
      <c r="AW95" s="113">
        <f t="shared" si="91"/>
        <v>993</v>
      </c>
      <c r="AX95" s="113">
        <f t="shared" si="91"/>
        <v>733</v>
      </c>
      <c r="AY95" s="259"/>
      <c r="BQ95" s="259" t="e">
        <f t="shared" si="77"/>
        <v>#N/A</v>
      </c>
      <c r="BR95" s="398">
        <f t="shared" si="92"/>
        <v>692</v>
      </c>
      <c r="BS95" s="398">
        <f t="shared" si="93"/>
        <v>864</v>
      </c>
      <c r="BT95" s="398">
        <f t="shared" si="94"/>
        <v>687</v>
      </c>
      <c r="BU95" s="398">
        <f t="shared" si="95"/>
        <v>709</v>
      </c>
      <c r="BV95" s="398">
        <f t="shared" si="96"/>
        <v>980</v>
      </c>
      <c r="BW95" s="398">
        <f t="shared" si="97"/>
        <v>1129</v>
      </c>
      <c r="BX95" s="398">
        <f t="shared" si="98"/>
        <v>1326</v>
      </c>
      <c r="BY95" s="398">
        <f t="shared" si="99"/>
        <v>1353</v>
      </c>
      <c r="BZ95" s="398">
        <f t="shared" si="100"/>
        <v>1575</v>
      </c>
      <c r="CA95" s="398">
        <f t="shared" si="101"/>
        <v>1595</v>
      </c>
      <c r="CB95" s="398">
        <f t="shared" si="102"/>
        <v>993</v>
      </c>
      <c r="CC95" s="398">
        <f t="shared" si="103"/>
        <v>733</v>
      </c>
      <c r="CD95" s="259"/>
    </row>
    <row r="96" spans="1:82" x14ac:dyDescent="0.25">
      <c r="A96" s="113">
        <v>93</v>
      </c>
      <c r="B96" s="176" t="s">
        <v>191</v>
      </c>
      <c r="C96" s="259">
        <f>IFERROR(INDEX($BD$7:$BO$40,MATCH(Ajustes!$E$4:$E$323,$BC$7:$BC$40,0),$C$2:$N$2),1)</f>
        <v>1</v>
      </c>
      <c r="D96" s="259">
        <f>IFERROR(INDEX($BD$7:$BO$40,MATCH(Ajustes!$E$4:$E$323,$BC$7:$BC$40,0),$C$2:$N$2),1)</f>
        <v>1</v>
      </c>
      <c r="E96" s="259">
        <f>IFERROR(INDEX($BD$7:$BO$40,MATCH(Ajustes!$E$4:$E$323,$BC$7:$BC$40,0),$C$2:$N$2),1)</f>
        <v>1</v>
      </c>
      <c r="F96" s="259">
        <f>IFERROR(INDEX($BD$7:$BO$40,MATCH(Ajustes!$E$4:$E$323,$BC$7:$BC$40,0),$C$2:$N$2),1)</f>
        <v>1</v>
      </c>
      <c r="G96" s="259">
        <f>IFERROR(INDEX($BD$7:$BO$40,MATCH(Ajustes!$E$4:$E$323,$BC$7:$BC$40,0),$C$2:$N$2),1)</f>
        <v>1</v>
      </c>
      <c r="H96" s="259">
        <f>IFERROR(INDEX($BD$7:$BO$40,MATCH(Ajustes!$E$4:$E$323,$BC$7:$BC$40,0),$C$2:$N$2),1)</f>
        <v>1</v>
      </c>
      <c r="I96" s="259">
        <f>IFERROR(INDEX($BD$7:$BO$40,MATCH(Ajustes!$E$4:$E$323,$BC$7:$BC$40,0),$C$2:$N$2),1)</f>
        <v>1</v>
      </c>
      <c r="J96" s="259">
        <f>IFERROR(INDEX($BD$7:$BO$40,MATCH(Ajustes!$E$4:$E$323,$BC$7:$BC$40,0),$C$2:$N$2),1)</f>
        <v>1</v>
      </c>
      <c r="K96" s="259">
        <f>IFERROR(INDEX($BD$7:$BO$40,MATCH(Ajustes!$E$4:$E$323,$BC$7:$BC$40,0),$C$2:$N$2),1)</f>
        <v>1</v>
      </c>
      <c r="L96" s="259">
        <f>IFERROR(INDEX($BD$7:$BO$40,MATCH(Ajustes!$E$4:$E$323,$BC$7:$BC$40,0),$C$2:$N$2),1)</f>
        <v>1</v>
      </c>
      <c r="M96" s="259">
        <f>IFERROR(INDEX($BD$7:$BO$40,MATCH(Ajustes!$E$4:$E$323,$BC$7:$BC$40,0),$C$2:$N$2),1)</f>
        <v>1</v>
      </c>
      <c r="N96" s="259">
        <f>IFERROR(INDEX($BD$7:$BO$40,MATCH(Ajustes!$E$4:$E$323,$BC$7:$BC$40,0),$C$2:$N$2),1)</f>
        <v>1</v>
      </c>
      <c r="O96">
        <f>C96*Ajustes!AM96</f>
        <v>35</v>
      </c>
      <c r="P96">
        <f>D96*Ajustes!AN96</f>
        <v>34</v>
      </c>
      <c r="Q96">
        <f>E96*Ajustes!AO96</f>
        <v>29</v>
      </c>
      <c r="R96">
        <f>F96*Ajustes!AP96</f>
        <v>36</v>
      </c>
      <c r="S96">
        <f>G96*Ajustes!AQ96</f>
        <v>55</v>
      </c>
      <c r="T96">
        <f>H96*Ajustes!AR96</f>
        <v>70</v>
      </c>
      <c r="U96">
        <f>I96*Ajustes!AS96</f>
        <v>79</v>
      </c>
      <c r="V96">
        <f>J96*Ajustes!AT96</f>
        <v>71</v>
      </c>
      <c r="W96">
        <f>K96*Ajustes!AU96</f>
        <v>78</v>
      </c>
      <c r="X96">
        <f>L96*Ajustes!AV96</f>
        <v>85</v>
      </c>
      <c r="Y96">
        <f>M96*Ajustes!AW96</f>
        <v>59</v>
      </c>
      <c r="Z96">
        <f>N96*Ajustes!AX96</f>
        <v>46</v>
      </c>
      <c r="AA96" s="259">
        <f>IF(AND(NOT(_incrementaisPassadas),
      OR(
       AND(_semanaAtual&gt;Prevs!D$6,_tipo="Semanal"),
       AND(_mes&gt;AA$2,_tipo="Mensal")
      )), 0,IF(Ajustes!$G96&gt;0,INDEX($AA$4:$AL$323,Ajustes!$G96,O$2),0)+IF(Ajustes!$H96&gt;0,INDEX($AA$4:$AL$323,Ajustes!$H96,O$2),0)+IF(Ajustes!$I96&gt;0,INDEX($AA$4:$AL$323,Ajustes!$I96,O$2),0)+IF(Ajustes!$J96&gt;0,INDEX($AA$4:$AL$323,Ajustes!$J96,O$2),0)+IF(Ajustes!$K96&gt;0,INDEX($AA$4:$AL$323,Ajustes!$K96,O$2),0)+IF(Ajustes!$L96&gt;0,INDEX($AA$4:$AL$323,Ajustes!$L96,O$2),0))+O96</f>
        <v>35</v>
      </c>
      <c r="AB96" s="259">
        <f>IF(AND(NOT(_incrementaisPassadas),
      OR(
       AND(_semanaAtual&gt;Prevs!E$6,_tipo="Semanal"),
       AND(_mes&gt;AB$2,_tipo="Mensal")
      )), 0,IF(Ajustes!$G96&gt;0,INDEX($AA$4:$AL$323,Ajustes!$G96,P$2),0)+IF(Ajustes!$H96&gt;0,INDEX($AA$4:$AL$323,Ajustes!$H96,P$2),0)+IF(Ajustes!$I96&gt;0,INDEX($AA$4:$AL$323,Ajustes!$I96,P$2),0)+IF(Ajustes!$J96&gt;0,INDEX($AA$4:$AL$323,Ajustes!$J96,P$2),0)+IF(Ajustes!$K96&gt;0,INDEX($AA$4:$AL$323,Ajustes!$K96,P$2),0)+IF(Ajustes!$L96&gt;0,INDEX($AA$4:$AL$323,Ajustes!$L96,P$2),0))+P96</f>
        <v>34</v>
      </c>
      <c r="AC96" s="259">
        <f>IF(AND(NOT(_incrementaisPassadas),
      OR(
       AND(_semanaAtual&gt;Prevs!F$6,_tipo="Semanal"),
       AND(_mes&gt;AC$2,_tipo="Mensal")
      )), 0,IF(Ajustes!$G96&gt;0,INDEX($AA$4:$AL$323,Ajustes!$G96,Q$2),0)+IF(Ajustes!$H96&gt;0,INDEX($AA$4:$AL$323,Ajustes!$H96,Q$2),0)+IF(Ajustes!$I96&gt;0,INDEX($AA$4:$AL$323,Ajustes!$I96,Q$2),0)+IF(Ajustes!$J96&gt;0,INDEX($AA$4:$AL$323,Ajustes!$J96,Q$2),0)+IF(Ajustes!$K96&gt;0,INDEX($AA$4:$AL$323,Ajustes!$K96,Q$2),0)+IF(Ajustes!$L96&gt;0,INDEX($AA$4:$AL$323,Ajustes!$L96,Q$2),0))+Q96</f>
        <v>29</v>
      </c>
      <c r="AD96" s="259">
        <f>IF(AND(NOT(_incrementaisPassadas),
      OR(
       AND(_semanaAtual&gt;Prevs!G$6,_tipo="Semanal"),
       AND(_mes&gt;AD$2,_tipo="Mensal")
      )), 0,IF(Ajustes!$G96&gt;0,INDEX($AA$4:$AL$323,Ajustes!$G96,R$2),0)+IF(Ajustes!$H96&gt;0,INDEX($AA$4:$AL$323,Ajustes!$H96,R$2),0)+IF(Ajustes!$I96&gt;0,INDEX($AA$4:$AL$323,Ajustes!$I96,R$2),0)+IF(Ajustes!$J96&gt;0,INDEX($AA$4:$AL$323,Ajustes!$J96,R$2),0)+IF(Ajustes!$K96&gt;0,INDEX($AA$4:$AL$323,Ajustes!$K96,R$2),0)+IF(Ajustes!$L96&gt;0,INDEX($AA$4:$AL$323,Ajustes!$L96,R$2),0))+R96</f>
        <v>36</v>
      </c>
      <c r="AE96" s="259">
        <f>IF(AND(NOT(_incrementaisPassadas),
      OR(
       AND(_semanaAtual&gt;Prevs!H$6,_tipo="Semanal"),
       AND(_mes&gt;AE$2,_tipo="Mensal")
      )), 0,IF(Ajustes!$G96&gt;0,INDEX($AA$4:$AL$323,Ajustes!$G96,S$2),0)+IF(Ajustes!$H96&gt;0,INDEX($AA$4:$AL$323,Ajustes!$H96,S$2),0)+IF(Ajustes!$I96&gt;0,INDEX($AA$4:$AL$323,Ajustes!$I96,S$2),0)+IF(Ajustes!$J96&gt;0,INDEX($AA$4:$AL$323,Ajustes!$J96,S$2),0)+IF(Ajustes!$K96&gt;0,INDEX($AA$4:$AL$323,Ajustes!$K96,S$2),0)+IF(Ajustes!$L96&gt;0,INDEX($AA$4:$AL$323,Ajustes!$L96,S$2),0))+S96</f>
        <v>55</v>
      </c>
      <c r="AF96" s="259">
        <f>IF(AND(NOT(_incrementaisPassadas),
      OR(
       AND(_semanaAtual&gt;Prevs!I$6,_tipo="Semanal"),
       AND(_mes&gt;AF$2,_tipo="Mensal")
      )), 0,IF(Ajustes!$G96&gt;0,INDEX($AA$4:$AL$323,Ajustes!$G96,T$2),0)+IF(Ajustes!$H96&gt;0,INDEX($AA$4:$AL$323,Ajustes!$H96,T$2),0)+IF(Ajustes!$I96&gt;0,INDEX($AA$4:$AL$323,Ajustes!$I96,T$2),0)+IF(Ajustes!$J96&gt;0,INDEX($AA$4:$AL$323,Ajustes!$J96,T$2),0)+IF(Ajustes!$K96&gt;0,INDEX($AA$4:$AL$323,Ajustes!$K96,T$2),0)+IF(Ajustes!$L96&gt;0,INDEX($AA$4:$AL$323,Ajustes!$L96,T$2),0))+T96</f>
        <v>70</v>
      </c>
      <c r="AG96" s="259">
        <f>IF(AND(NOT(_incrementaisPassadas),
      OR(
       AND(_semanaAtual&gt;Prevs!J$6,_tipo="Semanal"),
       AND(_mes&gt;AG$2,_tipo="Mensal")
      )), 0,IF(Ajustes!$G96&gt;0,INDEX($AA$4:$AL$323,Ajustes!$G96,U$2),0)+IF(Ajustes!$H96&gt;0,INDEX($AA$4:$AL$323,Ajustes!$H96,U$2),0)+IF(Ajustes!$I96&gt;0,INDEX($AA$4:$AL$323,Ajustes!$I96,U$2),0)+IF(Ajustes!$J96&gt;0,INDEX($AA$4:$AL$323,Ajustes!$J96,U$2),0)+IF(Ajustes!$K96&gt;0,INDEX($AA$4:$AL$323,Ajustes!$K96,U$2),0)+IF(Ajustes!$L96&gt;0,INDEX($AA$4:$AL$323,Ajustes!$L96,U$2),0))+U96</f>
        <v>79</v>
      </c>
      <c r="AH96" s="259">
        <f>IF(AND(NOT(_incrementaisPassadas),
      OR(
       AND(_semanaAtual&gt;Prevs!K$6,_tipo="Semanal"),
       AND(_mes&gt;AH$2,_tipo="Mensal")
      )), 0,IF(Ajustes!$G96&gt;0,INDEX($AA$4:$AL$323,Ajustes!$G96,V$2),0)+IF(Ajustes!$H96&gt;0,INDEX($AA$4:$AL$323,Ajustes!$H96,V$2),0)+IF(Ajustes!$I96&gt;0,INDEX($AA$4:$AL$323,Ajustes!$I96,V$2),0)+IF(Ajustes!$J96&gt;0,INDEX($AA$4:$AL$323,Ajustes!$J96,V$2),0)+IF(Ajustes!$K96&gt;0,INDEX($AA$4:$AL$323,Ajustes!$K96,V$2),0)+IF(Ajustes!$L96&gt;0,INDEX($AA$4:$AL$323,Ajustes!$L96,V$2),0))+V96</f>
        <v>71</v>
      </c>
      <c r="AI96" s="259">
        <f>IF(AND(NOT(_incrementaisPassadas),
      OR(
       AND(_semanaAtual&gt;Prevs!L$6,_tipo="Semanal"),
       AND(_mes&gt;AI$2,_tipo="Mensal")
      )), 0,IF(Ajustes!$G96&gt;0,INDEX($AA$4:$AL$323,Ajustes!$G96,W$2),0)+IF(Ajustes!$H96&gt;0,INDEX($AA$4:$AL$323,Ajustes!$H96,W$2),0)+IF(Ajustes!$I96&gt;0,INDEX($AA$4:$AL$323,Ajustes!$I96,W$2),0)+IF(Ajustes!$J96&gt;0,INDEX($AA$4:$AL$323,Ajustes!$J96,W$2),0)+IF(Ajustes!$K96&gt;0,INDEX($AA$4:$AL$323,Ajustes!$K96,W$2),0)+IF(Ajustes!$L96&gt;0,INDEX($AA$4:$AL$323,Ajustes!$L96,W$2),0))+W96</f>
        <v>78</v>
      </c>
      <c r="AJ96" s="259">
        <f>IF(AND(NOT(_incrementaisPassadas),
      OR(
       AND(_semanaAtual&gt;Prevs!M$6,_tipo="Semanal"),
       AND(_mes&gt;AJ$2,_tipo="Mensal")
      )), 0,IF(Ajustes!$G96&gt;0,INDEX($AA$4:$AL$323,Ajustes!$G96,X$2),0)+IF(Ajustes!$H96&gt;0,INDEX($AA$4:$AL$323,Ajustes!$H96,X$2),0)+IF(Ajustes!$I96&gt;0,INDEX($AA$4:$AL$323,Ajustes!$I96,X$2),0)+IF(Ajustes!$J96&gt;0,INDEX($AA$4:$AL$323,Ajustes!$J96,X$2),0)+IF(Ajustes!$K96&gt;0,INDEX($AA$4:$AL$323,Ajustes!$K96,X$2),0)+IF(Ajustes!$L96&gt;0,INDEX($AA$4:$AL$323,Ajustes!$L96,X$2),0))+X96</f>
        <v>85</v>
      </c>
      <c r="AK96" s="259">
        <f>IF(AND(NOT(_incrementaisPassadas),
      OR(
       AND(_semanaAtual&gt;Prevs!N$6,_tipo="Semanal"),
       AND(_mes&gt;AK$2,_tipo="Mensal")
      )), 0,IF(Ajustes!$G96&gt;0,INDEX($AA$4:$AL$323,Ajustes!$G96,Y$2),0)+IF(Ajustes!$H96&gt;0,INDEX($AA$4:$AL$323,Ajustes!$H96,Y$2),0)+IF(Ajustes!$I96&gt;0,INDEX($AA$4:$AL$323,Ajustes!$I96,Y$2),0)+IF(Ajustes!$J96&gt;0,INDEX($AA$4:$AL$323,Ajustes!$J96,Y$2),0)+IF(Ajustes!$K96&gt;0,INDEX($AA$4:$AL$323,Ajustes!$K96,Y$2),0)+IF(Ajustes!$L96&gt;0,INDEX($AA$4:$AL$323,Ajustes!$L96,Y$2),0))+Y96</f>
        <v>59</v>
      </c>
      <c r="AL96" s="259">
        <f>IF(AND(NOT(_incrementaisPassadas),
      OR(
       AND(_semanaAtual&gt;Prevs!O$6,_tipo="Semanal"),
       AND(_mes&gt;AL$2,_tipo="Mensal")
      )), 0,IF(Ajustes!$G96&gt;0,INDEX($AA$4:$AL$323,Ajustes!$G96,Z$2),0)+IF(Ajustes!$H96&gt;0,INDEX($AA$4:$AL$323,Ajustes!$H96,Z$2),0)+IF(Ajustes!$I96&gt;0,INDEX($AA$4:$AL$323,Ajustes!$I96,Z$2),0)+IF(Ajustes!$J96&gt;0,INDEX($AA$4:$AL$323,Ajustes!$J96,Z$2),0)+IF(Ajustes!$K96&gt;0,INDEX($AA$4:$AL$323,Ajustes!$K96,Z$2),0)+IF(Ajustes!$L96&gt;0,INDEX($AA$4:$AL$323,Ajustes!$L96,Z$2),0))+Z96</f>
        <v>46</v>
      </c>
      <c r="AM96" s="113">
        <f t="shared" si="90"/>
        <v>35</v>
      </c>
      <c r="AN96" s="113">
        <f t="shared" si="91"/>
        <v>34</v>
      </c>
      <c r="AO96" s="113">
        <f t="shared" si="91"/>
        <v>29</v>
      </c>
      <c r="AP96" s="113">
        <f t="shared" si="91"/>
        <v>36</v>
      </c>
      <c r="AQ96" s="113">
        <f t="shared" si="91"/>
        <v>55</v>
      </c>
      <c r="AR96" s="113">
        <f t="shared" si="91"/>
        <v>70</v>
      </c>
      <c r="AS96" s="113">
        <f t="shared" si="91"/>
        <v>79</v>
      </c>
      <c r="AT96" s="113">
        <f t="shared" si="91"/>
        <v>71</v>
      </c>
      <c r="AU96" s="113">
        <f t="shared" si="91"/>
        <v>78</v>
      </c>
      <c r="AV96" s="113">
        <f t="shared" si="91"/>
        <v>85</v>
      </c>
      <c r="AW96" s="113">
        <f t="shared" si="91"/>
        <v>59</v>
      </c>
      <c r="AX96" s="113">
        <f t="shared" si="91"/>
        <v>46</v>
      </c>
      <c r="AY96" s="259"/>
      <c r="BQ96" s="259" t="e">
        <f t="shared" si="77"/>
        <v>#N/A</v>
      </c>
      <c r="BR96" s="398">
        <f t="shared" si="92"/>
        <v>35</v>
      </c>
      <c r="BS96" s="398">
        <f t="shared" si="93"/>
        <v>34</v>
      </c>
      <c r="BT96" s="398">
        <f t="shared" si="94"/>
        <v>29</v>
      </c>
      <c r="BU96" s="398">
        <f t="shared" si="95"/>
        <v>36</v>
      </c>
      <c r="BV96" s="398">
        <f t="shared" si="96"/>
        <v>55</v>
      </c>
      <c r="BW96" s="398">
        <f t="shared" si="97"/>
        <v>70</v>
      </c>
      <c r="BX96" s="398">
        <f t="shared" si="98"/>
        <v>79</v>
      </c>
      <c r="BY96" s="398">
        <f t="shared" si="99"/>
        <v>71</v>
      </c>
      <c r="BZ96" s="398">
        <f t="shared" si="100"/>
        <v>78</v>
      </c>
      <c r="CA96" s="398">
        <f t="shared" si="101"/>
        <v>85</v>
      </c>
      <c r="CB96" s="398">
        <f t="shared" si="102"/>
        <v>59</v>
      </c>
      <c r="CC96" s="398">
        <f t="shared" si="103"/>
        <v>46</v>
      </c>
      <c r="CD96" s="259"/>
    </row>
    <row r="97" spans="1:82" x14ac:dyDescent="0.25">
      <c r="A97" s="113">
        <v>94</v>
      </c>
      <c r="B97" s="176" t="s">
        <v>583</v>
      </c>
      <c r="C97" s="259">
        <f>IFERROR(INDEX($BD$7:$BO$40,MATCH(Ajustes!$E$4:$E$323,$BC$7:$BC$40,0),$C$2:$N$2),1)</f>
        <v>1</v>
      </c>
      <c r="D97" s="259">
        <f>IFERROR(INDEX($BD$7:$BO$40,MATCH(Ajustes!$E$4:$E$323,$BC$7:$BC$40,0),$C$2:$N$2),1)</f>
        <v>1</v>
      </c>
      <c r="E97" s="259">
        <f>IFERROR(INDEX($BD$7:$BO$40,MATCH(Ajustes!$E$4:$E$323,$BC$7:$BC$40,0),$C$2:$N$2),1)</f>
        <v>1</v>
      </c>
      <c r="F97" s="259">
        <f>IFERROR(INDEX($BD$7:$BO$40,MATCH(Ajustes!$E$4:$E$323,$BC$7:$BC$40,0),$C$2:$N$2),1)</f>
        <v>1</v>
      </c>
      <c r="G97" s="259">
        <f>IFERROR(INDEX($BD$7:$BO$40,MATCH(Ajustes!$E$4:$E$323,$BC$7:$BC$40,0),$C$2:$N$2),1)</f>
        <v>1</v>
      </c>
      <c r="H97" s="259">
        <f>IFERROR(INDEX($BD$7:$BO$40,MATCH(Ajustes!$E$4:$E$323,$BC$7:$BC$40,0),$C$2:$N$2),1)</f>
        <v>1</v>
      </c>
      <c r="I97" s="259">
        <f>IFERROR(INDEX($BD$7:$BO$40,MATCH(Ajustes!$E$4:$E$323,$BC$7:$BC$40,0),$C$2:$N$2),1)</f>
        <v>1</v>
      </c>
      <c r="J97" s="259">
        <f>IFERROR(INDEX($BD$7:$BO$40,MATCH(Ajustes!$E$4:$E$323,$BC$7:$BC$40,0),$C$2:$N$2),1)</f>
        <v>1</v>
      </c>
      <c r="K97" s="259">
        <f>IFERROR(INDEX($BD$7:$BO$40,MATCH(Ajustes!$E$4:$E$323,$BC$7:$BC$40,0),$C$2:$N$2),1)</f>
        <v>1</v>
      </c>
      <c r="L97" s="259">
        <f>IFERROR(INDEX($BD$7:$BO$40,MATCH(Ajustes!$E$4:$E$323,$BC$7:$BC$40,0),$C$2:$N$2),1)</f>
        <v>1</v>
      </c>
      <c r="M97" s="259">
        <f>IFERROR(INDEX($BD$7:$BO$40,MATCH(Ajustes!$E$4:$E$323,$BC$7:$BC$40,0),$C$2:$N$2),1)</f>
        <v>1</v>
      </c>
      <c r="N97" s="259">
        <f>IFERROR(INDEX($BD$7:$BO$40,MATCH(Ajustes!$E$4:$E$323,$BC$7:$BC$40,0),$C$2:$N$2),1)</f>
        <v>1</v>
      </c>
      <c r="O97">
        <f>C97*Ajustes!AM97</f>
        <v>838</v>
      </c>
      <c r="P97">
        <f>D97*Ajustes!AN97</f>
        <v>1023</v>
      </c>
      <c r="Q97">
        <f>E97*Ajustes!AO97</f>
        <v>827</v>
      </c>
      <c r="R97">
        <f>F97*Ajustes!AP97</f>
        <v>869</v>
      </c>
      <c r="S97">
        <f>G97*Ajustes!AQ97</f>
        <v>1212</v>
      </c>
      <c r="T97">
        <f>H97*Ajustes!AR97</f>
        <v>1414</v>
      </c>
      <c r="U97">
        <f>I97*Ajustes!AS97</f>
        <v>1644</v>
      </c>
      <c r="V97">
        <f>J97*Ajustes!AT97</f>
        <v>1657</v>
      </c>
      <c r="W97">
        <f>K97*Ajustes!AU97</f>
        <v>1901</v>
      </c>
      <c r="X97">
        <f>L97*Ajustes!AV97</f>
        <v>1940</v>
      </c>
      <c r="Y97">
        <f>M97*Ajustes!AW97</f>
        <v>1243</v>
      </c>
      <c r="Z97">
        <f>N97*Ajustes!AX97</f>
        <v>922</v>
      </c>
      <c r="AA97" s="259">
        <f>IF(AND(NOT(_incrementaisPassadas),
      OR(
       AND(_semanaAtual&gt;Prevs!D$6,_tipo="Semanal"),
       AND(_mes&gt;AA$2,_tipo="Mensal")
      )), 0,IF(Ajustes!$G97&gt;0,INDEX($AA$4:$AL$323,Ajustes!$G97,O$2),0)+IF(Ajustes!$H97&gt;0,INDEX($AA$4:$AL$323,Ajustes!$H97,O$2),0)+IF(Ajustes!$I97&gt;0,INDEX($AA$4:$AL$323,Ajustes!$I97,O$2),0)+IF(Ajustes!$J97&gt;0,INDEX($AA$4:$AL$323,Ajustes!$J97,O$2),0)+IF(Ajustes!$K97&gt;0,INDEX($AA$4:$AL$323,Ajustes!$K97,O$2),0)+IF(Ajustes!$L97&gt;0,INDEX($AA$4:$AL$323,Ajustes!$L97,O$2),0))+O97</f>
        <v>838</v>
      </c>
      <c r="AB97" s="259">
        <f>IF(AND(NOT(_incrementaisPassadas),
      OR(
       AND(_semanaAtual&gt;Prevs!E$6,_tipo="Semanal"),
       AND(_mes&gt;AB$2,_tipo="Mensal")
      )), 0,IF(Ajustes!$G97&gt;0,INDEX($AA$4:$AL$323,Ajustes!$G97,P$2),0)+IF(Ajustes!$H97&gt;0,INDEX($AA$4:$AL$323,Ajustes!$H97,P$2),0)+IF(Ajustes!$I97&gt;0,INDEX($AA$4:$AL$323,Ajustes!$I97,P$2),0)+IF(Ajustes!$J97&gt;0,INDEX($AA$4:$AL$323,Ajustes!$J97,P$2),0)+IF(Ajustes!$K97&gt;0,INDEX($AA$4:$AL$323,Ajustes!$K97,P$2),0)+IF(Ajustes!$L97&gt;0,INDEX($AA$4:$AL$323,Ajustes!$L97,P$2),0))+P97</f>
        <v>1023</v>
      </c>
      <c r="AC97" s="259">
        <f>IF(AND(NOT(_incrementaisPassadas),
      OR(
       AND(_semanaAtual&gt;Prevs!F$6,_tipo="Semanal"),
       AND(_mes&gt;AC$2,_tipo="Mensal")
      )), 0,IF(Ajustes!$G97&gt;0,INDEX($AA$4:$AL$323,Ajustes!$G97,Q$2),0)+IF(Ajustes!$H97&gt;0,INDEX($AA$4:$AL$323,Ajustes!$H97,Q$2),0)+IF(Ajustes!$I97&gt;0,INDEX($AA$4:$AL$323,Ajustes!$I97,Q$2),0)+IF(Ajustes!$J97&gt;0,INDEX($AA$4:$AL$323,Ajustes!$J97,Q$2),0)+IF(Ajustes!$K97&gt;0,INDEX($AA$4:$AL$323,Ajustes!$K97,Q$2),0)+IF(Ajustes!$L97&gt;0,INDEX($AA$4:$AL$323,Ajustes!$L97,Q$2),0))+Q97</f>
        <v>827</v>
      </c>
      <c r="AD97" s="259">
        <f>IF(AND(NOT(_incrementaisPassadas),
      OR(
       AND(_semanaAtual&gt;Prevs!G$6,_tipo="Semanal"),
       AND(_mes&gt;AD$2,_tipo="Mensal")
      )), 0,IF(Ajustes!$G97&gt;0,INDEX($AA$4:$AL$323,Ajustes!$G97,R$2),0)+IF(Ajustes!$H97&gt;0,INDEX($AA$4:$AL$323,Ajustes!$H97,R$2),0)+IF(Ajustes!$I97&gt;0,INDEX($AA$4:$AL$323,Ajustes!$I97,R$2),0)+IF(Ajustes!$J97&gt;0,INDEX($AA$4:$AL$323,Ajustes!$J97,R$2),0)+IF(Ajustes!$K97&gt;0,INDEX($AA$4:$AL$323,Ajustes!$K97,R$2),0)+IF(Ajustes!$L97&gt;0,INDEX($AA$4:$AL$323,Ajustes!$L97,R$2),0))+R97</f>
        <v>869</v>
      </c>
      <c r="AE97" s="259">
        <f>IF(AND(NOT(_incrementaisPassadas),
      OR(
       AND(_semanaAtual&gt;Prevs!H$6,_tipo="Semanal"),
       AND(_mes&gt;AE$2,_tipo="Mensal")
      )), 0,IF(Ajustes!$G97&gt;0,INDEX($AA$4:$AL$323,Ajustes!$G97,S$2),0)+IF(Ajustes!$H97&gt;0,INDEX($AA$4:$AL$323,Ajustes!$H97,S$2),0)+IF(Ajustes!$I97&gt;0,INDEX($AA$4:$AL$323,Ajustes!$I97,S$2),0)+IF(Ajustes!$J97&gt;0,INDEX($AA$4:$AL$323,Ajustes!$J97,S$2),0)+IF(Ajustes!$K97&gt;0,INDEX($AA$4:$AL$323,Ajustes!$K97,S$2),0)+IF(Ajustes!$L97&gt;0,INDEX($AA$4:$AL$323,Ajustes!$L97,S$2),0))+S97</f>
        <v>1212</v>
      </c>
      <c r="AF97" s="259">
        <f>IF(AND(NOT(_incrementaisPassadas),
      OR(
       AND(_semanaAtual&gt;Prevs!I$6,_tipo="Semanal"),
       AND(_mes&gt;AF$2,_tipo="Mensal")
      )), 0,IF(Ajustes!$G97&gt;0,INDEX($AA$4:$AL$323,Ajustes!$G97,T$2),0)+IF(Ajustes!$H97&gt;0,INDEX($AA$4:$AL$323,Ajustes!$H97,T$2),0)+IF(Ajustes!$I97&gt;0,INDEX($AA$4:$AL$323,Ajustes!$I97,T$2),0)+IF(Ajustes!$J97&gt;0,INDEX($AA$4:$AL$323,Ajustes!$J97,T$2),0)+IF(Ajustes!$K97&gt;0,INDEX($AA$4:$AL$323,Ajustes!$K97,T$2),0)+IF(Ajustes!$L97&gt;0,INDEX($AA$4:$AL$323,Ajustes!$L97,T$2),0))+T97</f>
        <v>1414</v>
      </c>
      <c r="AG97" s="259">
        <f>IF(AND(NOT(_incrementaisPassadas),
      OR(
       AND(_semanaAtual&gt;Prevs!J$6,_tipo="Semanal"),
       AND(_mes&gt;AG$2,_tipo="Mensal")
      )), 0,IF(Ajustes!$G97&gt;0,INDEX($AA$4:$AL$323,Ajustes!$G97,U$2),0)+IF(Ajustes!$H97&gt;0,INDEX($AA$4:$AL$323,Ajustes!$H97,U$2),0)+IF(Ajustes!$I97&gt;0,INDEX($AA$4:$AL$323,Ajustes!$I97,U$2),0)+IF(Ajustes!$J97&gt;0,INDEX($AA$4:$AL$323,Ajustes!$J97,U$2),0)+IF(Ajustes!$K97&gt;0,INDEX($AA$4:$AL$323,Ajustes!$K97,U$2),0)+IF(Ajustes!$L97&gt;0,INDEX($AA$4:$AL$323,Ajustes!$L97,U$2),0))+U97</f>
        <v>1644</v>
      </c>
      <c r="AH97" s="259">
        <f>IF(AND(NOT(_incrementaisPassadas),
      OR(
       AND(_semanaAtual&gt;Prevs!K$6,_tipo="Semanal"),
       AND(_mes&gt;AH$2,_tipo="Mensal")
      )), 0,IF(Ajustes!$G97&gt;0,INDEX($AA$4:$AL$323,Ajustes!$G97,V$2),0)+IF(Ajustes!$H97&gt;0,INDEX($AA$4:$AL$323,Ajustes!$H97,V$2),0)+IF(Ajustes!$I97&gt;0,INDEX($AA$4:$AL$323,Ajustes!$I97,V$2),0)+IF(Ajustes!$J97&gt;0,INDEX($AA$4:$AL$323,Ajustes!$J97,V$2),0)+IF(Ajustes!$K97&gt;0,INDEX($AA$4:$AL$323,Ajustes!$K97,V$2),0)+IF(Ajustes!$L97&gt;0,INDEX($AA$4:$AL$323,Ajustes!$L97,V$2),0))+V97</f>
        <v>1657</v>
      </c>
      <c r="AI97" s="259">
        <f>IF(AND(NOT(_incrementaisPassadas),
      OR(
       AND(_semanaAtual&gt;Prevs!L$6,_tipo="Semanal"),
       AND(_mes&gt;AI$2,_tipo="Mensal")
      )), 0,IF(Ajustes!$G97&gt;0,INDEX($AA$4:$AL$323,Ajustes!$G97,W$2),0)+IF(Ajustes!$H97&gt;0,INDEX($AA$4:$AL$323,Ajustes!$H97,W$2),0)+IF(Ajustes!$I97&gt;0,INDEX($AA$4:$AL$323,Ajustes!$I97,W$2),0)+IF(Ajustes!$J97&gt;0,INDEX($AA$4:$AL$323,Ajustes!$J97,W$2),0)+IF(Ajustes!$K97&gt;0,INDEX($AA$4:$AL$323,Ajustes!$K97,W$2),0)+IF(Ajustes!$L97&gt;0,INDEX($AA$4:$AL$323,Ajustes!$L97,W$2),0))+W97</f>
        <v>1901</v>
      </c>
      <c r="AJ97" s="259">
        <f>IF(AND(NOT(_incrementaisPassadas),
      OR(
       AND(_semanaAtual&gt;Prevs!M$6,_tipo="Semanal"),
       AND(_mes&gt;AJ$2,_tipo="Mensal")
      )), 0,IF(Ajustes!$G97&gt;0,INDEX($AA$4:$AL$323,Ajustes!$G97,X$2),0)+IF(Ajustes!$H97&gt;0,INDEX($AA$4:$AL$323,Ajustes!$H97,X$2),0)+IF(Ajustes!$I97&gt;0,INDEX($AA$4:$AL$323,Ajustes!$I97,X$2),0)+IF(Ajustes!$J97&gt;0,INDEX($AA$4:$AL$323,Ajustes!$J97,X$2),0)+IF(Ajustes!$K97&gt;0,INDEX($AA$4:$AL$323,Ajustes!$K97,X$2),0)+IF(Ajustes!$L97&gt;0,INDEX($AA$4:$AL$323,Ajustes!$L97,X$2),0))+X97</f>
        <v>1940</v>
      </c>
      <c r="AK97" s="259">
        <f>IF(AND(NOT(_incrementaisPassadas),
      OR(
       AND(_semanaAtual&gt;Prevs!N$6,_tipo="Semanal"),
       AND(_mes&gt;AK$2,_tipo="Mensal")
      )), 0,IF(Ajustes!$G97&gt;0,INDEX($AA$4:$AL$323,Ajustes!$G97,Y$2),0)+IF(Ajustes!$H97&gt;0,INDEX($AA$4:$AL$323,Ajustes!$H97,Y$2),0)+IF(Ajustes!$I97&gt;0,INDEX($AA$4:$AL$323,Ajustes!$I97,Y$2),0)+IF(Ajustes!$J97&gt;0,INDEX($AA$4:$AL$323,Ajustes!$J97,Y$2),0)+IF(Ajustes!$K97&gt;0,INDEX($AA$4:$AL$323,Ajustes!$K97,Y$2),0)+IF(Ajustes!$L97&gt;0,INDEX($AA$4:$AL$323,Ajustes!$L97,Y$2),0))+Y97</f>
        <v>1243</v>
      </c>
      <c r="AL97" s="259">
        <f>IF(AND(NOT(_incrementaisPassadas),
      OR(
       AND(_semanaAtual&gt;Prevs!O$6,_tipo="Semanal"),
       AND(_mes&gt;AL$2,_tipo="Mensal")
      )), 0,IF(Ajustes!$G97&gt;0,INDEX($AA$4:$AL$323,Ajustes!$G97,Z$2),0)+IF(Ajustes!$H97&gt;0,INDEX($AA$4:$AL$323,Ajustes!$H97,Z$2),0)+IF(Ajustes!$I97&gt;0,INDEX($AA$4:$AL$323,Ajustes!$I97,Z$2),0)+IF(Ajustes!$J97&gt;0,INDEX($AA$4:$AL$323,Ajustes!$J97,Z$2),0)+IF(Ajustes!$K97&gt;0,INDEX($AA$4:$AL$323,Ajustes!$K97,Z$2),0)+IF(Ajustes!$L97&gt;0,INDEX($AA$4:$AL$323,Ajustes!$L97,Z$2),0))+Z97</f>
        <v>922</v>
      </c>
      <c r="AM97" s="113">
        <f t="shared" si="90"/>
        <v>838</v>
      </c>
      <c r="AN97" s="113">
        <f t="shared" si="91"/>
        <v>1023</v>
      </c>
      <c r="AO97" s="113">
        <f t="shared" si="91"/>
        <v>827</v>
      </c>
      <c r="AP97" s="113">
        <f t="shared" si="91"/>
        <v>869</v>
      </c>
      <c r="AQ97" s="113">
        <f t="shared" si="91"/>
        <v>1212</v>
      </c>
      <c r="AR97" s="113">
        <f t="shared" si="91"/>
        <v>1414</v>
      </c>
      <c r="AS97" s="113">
        <f t="shared" si="91"/>
        <v>1644</v>
      </c>
      <c r="AT97" s="113">
        <f t="shared" si="91"/>
        <v>1657</v>
      </c>
      <c r="AU97" s="113">
        <f t="shared" si="91"/>
        <v>1901</v>
      </c>
      <c r="AV97" s="113">
        <f t="shared" si="91"/>
        <v>1940</v>
      </c>
      <c r="AW97" s="113">
        <f t="shared" si="91"/>
        <v>1243</v>
      </c>
      <c r="AX97" s="113">
        <f t="shared" si="91"/>
        <v>922</v>
      </c>
      <c r="AY97" s="259"/>
      <c r="BQ97" s="259">
        <f t="shared" si="77"/>
        <v>22</v>
      </c>
      <c r="BR97" s="398">
        <f t="shared" si="92"/>
        <v>833.15200000000004</v>
      </c>
      <c r="BS97" s="398">
        <f t="shared" si="93"/>
        <v>1020.456</v>
      </c>
      <c r="BT97" s="398">
        <f t="shared" si="94"/>
        <v>823.83900000000006</v>
      </c>
      <c r="BU97" s="398">
        <f t="shared" si="95"/>
        <v>867.16100000000006</v>
      </c>
      <c r="BV97" s="398">
        <f t="shared" si="96"/>
        <v>1208.42</v>
      </c>
      <c r="BW97" s="398">
        <f t="shared" si="97"/>
        <v>1414.2339999999999</v>
      </c>
      <c r="BX97" s="398">
        <f t="shared" si="98"/>
        <v>1634.82</v>
      </c>
      <c r="BY97" s="398">
        <f t="shared" si="99"/>
        <v>1654.606</v>
      </c>
      <c r="BZ97" s="398">
        <f t="shared" si="100"/>
        <v>1900.1250000000002</v>
      </c>
      <c r="CA97" s="398">
        <f t="shared" si="101"/>
        <v>1934.9050000000002</v>
      </c>
      <c r="CB97" s="398">
        <f t="shared" si="102"/>
        <v>1237.9829999999999</v>
      </c>
      <c r="CC97" s="398">
        <f t="shared" si="103"/>
        <v>914.69100000000003</v>
      </c>
      <c r="CD97" s="259"/>
    </row>
    <row r="98" spans="1:82" x14ac:dyDescent="0.25">
      <c r="A98" s="113">
        <v>95</v>
      </c>
      <c r="B98" s="176"/>
      <c r="C98" s="259">
        <f>IFERROR(INDEX($BD$7:$BO$40,MATCH(Ajustes!$E$4:$E$323,$BC$7:$BC$40,0),$C$2:$N$2),1)</f>
        <v>1</v>
      </c>
      <c r="D98" s="259">
        <f>IFERROR(INDEX($BD$7:$BO$40,MATCH(Ajustes!$E$4:$E$323,$BC$7:$BC$40,0),$C$2:$N$2),1)</f>
        <v>1</v>
      </c>
      <c r="E98" s="259">
        <f>IFERROR(INDEX($BD$7:$BO$40,MATCH(Ajustes!$E$4:$E$323,$BC$7:$BC$40,0),$C$2:$N$2),1)</f>
        <v>1</v>
      </c>
      <c r="F98" s="259">
        <f>IFERROR(INDEX($BD$7:$BO$40,MATCH(Ajustes!$E$4:$E$323,$BC$7:$BC$40,0),$C$2:$N$2),1)</f>
        <v>1</v>
      </c>
      <c r="G98" s="259">
        <f>IFERROR(INDEX($BD$7:$BO$40,MATCH(Ajustes!$E$4:$E$323,$BC$7:$BC$40,0),$C$2:$N$2),1)</f>
        <v>1</v>
      </c>
      <c r="H98" s="259">
        <f>IFERROR(INDEX($BD$7:$BO$40,MATCH(Ajustes!$E$4:$E$323,$BC$7:$BC$40,0),$C$2:$N$2),1)</f>
        <v>1</v>
      </c>
      <c r="I98" s="259">
        <f>IFERROR(INDEX($BD$7:$BO$40,MATCH(Ajustes!$E$4:$E$323,$BC$7:$BC$40,0),$C$2:$N$2),1)</f>
        <v>1</v>
      </c>
      <c r="J98" s="259">
        <f>IFERROR(INDEX($BD$7:$BO$40,MATCH(Ajustes!$E$4:$E$323,$BC$7:$BC$40,0),$C$2:$N$2),1)</f>
        <v>1</v>
      </c>
      <c r="K98" s="259">
        <f>IFERROR(INDEX($BD$7:$BO$40,MATCH(Ajustes!$E$4:$E$323,$BC$7:$BC$40,0),$C$2:$N$2),1)</f>
        <v>1</v>
      </c>
      <c r="L98" s="259">
        <f>IFERROR(INDEX($BD$7:$BO$40,MATCH(Ajustes!$E$4:$E$323,$BC$7:$BC$40,0),$C$2:$N$2),1)</f>
        <v>1</v>
      </c>
      <c r="M98" s="259">
        <f>IFERROR(INDEX($BD$7:$BO$40,MATCH(Ajustes!$E$4:$E$323,$BC$7:$BC$40,0),$C$2:$N$2),1)</f>
        <v>1</v>
      </c>
      <c r="N98" s="259">
        <f>IFERROR(INDEX($BD$7:$BO$40,MATCH(Ajustes!$E$4:$E$323,$BC$7:$BC$40,0),$C$2:$N$2),1)</f>
        <v>1</v>
      </c>
      <c r="O98">
        <f>C98*Ajustes!AM98</f>
        <v>0</v>
      </c>
      <c r="P98">
        <f>D98*Ajustes!AN98</f>
        <v>0</v>
      </c>
      <c r="Q98">
        <f>E98*Ajustes!AO98</f>
        <v>0</v>
      </c>
      <c r="R98">
        <f>F98*Ajustes!AP98</f>
        <v>0</v>
      </c>
      <c r="S98">
        <f>G98*Ajustes!AQ98</f>
        <v>0</v>
      </c>
      <c r="T98">
        <f>H98*Ajustes!AR98</f>
        <v>0</v>
      </c>
      <c r="U98">
        <f>I98*Ajustes!AS98</f>
        <v>0</v>
      </c>
      <c r="V98">
        <f>J98*Ajustes!AT98</f>
        <v>0</v>
      </c>
      <c r="W98">
        <f>K98*Ajustes!AU98</f>
        <v>0</v>
      </c>
      <c r="X98">
        <f>L98*Ajustes!AV98</f>
        <v>0</v>
      </c>
      <c r="Y98">
        <f>M98*Ajustes!AW98</f>
        <v>0</v>
      </c>
      <c r="Z98">
        <f>N98*Ajustes!AX98</f>
        <v>0</v>
      </c>
      <c r="AA98" s="259">
        <f>IF(AND(NOT(_incrementaisPassadas),
      OR(
       AND(_semanaAtual&gt;Prevs!D$6,_tipo="Semanal"),
       AND(_mes&gt;AA$2,_tipo="Mensal")
      )), 0,IF(Ajustes!$G98&gt;0,INDEX($AA$4:$AL$323,Ajustes!$G98,O$2),0)+IF(Ajustes!$H98&gt;0,INDEX($AA$4:$AL$323,Ajustes!$H98,O$2),0)+IF(Ajustes!$I98&gt;0,INDEX($AA$4:$AL$323,Ajustes!$I98,O$2),0)+IF(Ajustes!$J98&gt;0,INDEX($AA$4:$AL$323,Ajustes!$J98,O$2),0)+IF(Ajustes!$K98&gt;0,INDEX($AA$4:$AL$323,Ajustes!$K98,O$2),0)+IF(Ajustes!$L98&gt;0,INDEX($AA$4:$AL$323,Ajustes!$L98,O$2),0))+O98</f>
        <v>0</v>
      </c>
      <c r="AB98" s="259">
        <f>IF(AND(NOT(_incrementaisPassadas),
      OR(
       AND(_semanaAtual&gt;Prevs!E$6,_tipo="Semanal"),
       AND(_mes&gt;AB$2,_tipo="Mensal")
      )), 0,IF(Ajustes!$G98&gt;0,INDEX($AA$4:$AL$323,Ajustes!$G98,P$2),0)+IF(Ajustes!$H98&gt;0,INDEX($AA$4:$AL$323,Ajustes!$H98,P$2),0)+IF(Ajustes!$I98&gt;0,INDEX($AA$4:$AL$323,Ajustes!$I98,P$2),0)+IF(Ajustes!$J98&gt;0,INDEX($AA$4:$AL$323,Ajustes!$J98,P$2),0)+IF(Ajustes!$K98&gt;0,INDEX($AA$4:$AL$323,Ajustes!$K98,P$2),0)+IF(Ajustes!$L98&gt;0,INDEX($AA$4:$AL$323,Ajustes!$L98,P$2),0))+P98</f>
        <v>0</v>
      </c>
      <c r="AC98" s="259">
        <f>IF(AND(NOT(_incrementaisPassadas),
      OR(
       AND(_semanaAtual&gt;Prevs!F$6,_tipo="Semanal"),
       AND(_mes&gt;AC$2,_tipo="Mensal")
      )), 0,IF(Ajustes!$G98&gt;0,INDEX($AA$4:$AL$323,Ajustes!$G98,Q$2),0)+IF(Ajustes!$H98&gt;0,INDEX($AA$4:$AL$323,Ajustes!$H98,Q$2),0)+IF(Ajustes!$I98&gt;0,INDEX($AA$4:$AL$323,Ajustes!$I98,Q$2),0)+IF(Ajustes!$J98&gt;0,INDEX($AA$4:$AL$323,Ajustes!$J98,Q$2),0)+IF(Ajustes!$K98&gt;0,INDEX($AA$4:$AL$323,Ajustes!$K98,Q$2),0)+IF(Ajustes!$L98&gt;0,INDEX($AA$4:$AL$323,Ajustes!$L98,Q$2),0))+Q98</f>
        <v>0</v>
      </c>
      <c r="AD98" s="259">
        <f>IF(AND(NOT(_incrementaisPassadas),
      OR(
       AND(_semanaAtual&gt;Prevs!G$6,_tipo="Semanal"),
       AND(_mes&gt;AD$2,_tipo="Mensal")
      )), 0,IF(Ajustes!$G98&gt;0,INDEX($AA$4:$AL$323,Ajustes!$G98,R$2),0)+IF(Ajustes!$H98&gt;0,INDEX($AA$4:$AL$323,Ajustes!$H98,R$2),0)+IF(Ajustes!$I98&gt;0,INDEX($AA$4:$AL$323,Ajustes!$I98,R$2),0)+IF(Ajustes!$J98&gt;0,INDEX($AA$4:$AL$323,Ajustes!$J98,R$2),0)+IF(Ajustes!$K98&gt;0,INDEX($AA$4:$AL$323,Ajustes!$K98,R$2),0)+IF(Ajustes!$L98&gt;0,INDEX($AA$4:$AL$323,Ajustes!$L98,R$2),0))+R98</f>
        <v>0</v>
      </c>
      <c r="AE98" s="259">
        <f>IF(AND(NOT(_incrementaisPassadas),
      OR(
       AND(_semanaAtual&gt;Prevs!H$6,_tipo="Semanal"),
       AND(_mes&gt;AE$2,_tipo="Mensal")
      )), 0,IF(Ajustes!$G98&gt;0,INDEX($AA$4:$AL$323,Ajustes!$G98,S$2),0)+IF(Ajustes!$H98&gt;0,INDEX($AA$4:$AL$323,Ajustes!$H98,S$2),0)+IF(Ajustes!$I98&gt;0,INDEX($AA$4:$AL$323,Ajustes!$I98,S$2),0)+IF(Ajustes!$J98&gt;0,INDEX($AA$4:$AL$323,Ajustes!$J98,S$2),0)+IF(Ajustes!$K98&gt;0,INDEX($AA$4:$AL$323,Ajustes!$K98,S$2),0)+IF(Ajustes!$L98&gt;0,INDEX($AA$4:$AL$323,Ajustes!$L98,S$2),0))+S98</f>
        <v>0</v>
      </c>
      <c r="AF98" s="259">
        <f>IF(AND(NOT(_incrementaisPassadas),
      OR(
       AND(_semanaAtual&gt;Prevs!I$6,_tipo="Semanal"),
       AND(_mes&gt;AF$2,_tipo="Mensal")
      )), 0,IF(Ajustes!$G98&gt;0,INDEX($AA$4:$AL$323,Ajustes!$G98,T$2),0)+IF(Ajustes!$H98&gt;0,INDEX($AA$4:$AL$323,Ajustes!$H98,T$2),0)+IF(Ajustes!$I98&gt;0,INDEX($AA$4:$AL$323,Ajustes!$I98,T$2),0)+IF(Ajustes!$J98&gt;0,INDEX($AA$4:$AL$323,Ajustes!$J98,T$2),0)+IF(Ajustes!$K98&gt;0,INDEX($AA$4:$AL$323,Ajustes!$K98,T$2),0)+IF(Ajustes!$L98&gt;0,INDEX($AA$4:$AL$323,Ajustes!$L98,T$2),0))+T98</f>
        <v>0</v>
      </c>
      <c r="AG98" s="259">
        <f>IF(AND(NOT(_incrementaisPassadas),
      OR(
       AND(_semanaAtual&gt;Prevs!J$6,_tipo="Semanal"),
       AND(_mes&gt;AG$2,_tipo="Mensal")
      )), 0,IF(Ajustes!$G98&gt;0,INDEX($AA$4:$AL$323,Ajustes!$G98,U$2),0)+IF(Ajustes!$H98&gt;0,INDEX($AA$4:$AL$323,Ajustes!$H98,U$2),0)+IF(Ajustes!$I98&gt;0,INDEX($AA$4:$AL$323,Ajustes!$I98,U$2),0)+IF(Ajustes!$J98&gt;0,INDEX($AA$4:$AL$323,Ajustes!$J98,U$2),0)+IF(Ajustes!$K98&gt;0,INDEX($AA$4:$AL$323,Ajustes!$K98,U$2),0)+IF(Ajustes!$L98&gt;0,INDEX($AA$4:$AL$323,Ajustes!$L98,U$2),0))+U98</f>
        <v>0</v>
      </c>
      <c r="AH98" s="259">
        <f>IF(AND(NOT(_incrementaisPassadas),
      OR(
       AND(_semanaAtual&gt;Prevs!K$6,_tipo="Semanal"),
       AND(_mes&gt;AH$2,_tipo="Mensal")
      )), 0,IF(Ajustes!$G98&gt;0,INDEX($AA$4:$AL$323,Ajustes!$G98,V$2),0)+IF(Ajustes!$H98&gt;0,INDEX($AA$4:$AL$323,Ajustes!$H98,V$2),0)+IF(Ajustes!$I98&gt;0,INDEX($AA$4:$AL$323,Ajustes!$I98,V$2),0)+IF(Ajustes!$J98&gt;0,INDEX($AA$4:$AL$323,Ajustes!$J98,V$2),0)+IF(Ajustes!$K98&gt;0,INDEX($AA$4:$AL$323,Ajustes!$K98,V$2),0)+IF(Ajustes!$L98&gt;0,INDEX($AA$4:$AL$323,Ajustes!$L98,V$2),0))+V98</f>
        <v>0</v>
      </c>
      <c r="AI98" s="259">
        <f>IF(AND(NOT(_incrementaisPassadas),
      OR(
       AND(_semanaAtual&gt;Prevs!L$6,_tipo="Semanal"),
       AND(_mes&gt;AI$2,_tipo="Mensal")
      )), 0,IF(Ajustes!$G98&gt;0,INDEX($AA$4:$AL$323,Ajustes!$G98,W$2),0)+IF(Ajustes!$H98&gt;0,INDEX($AA$4:$AL$323,Ajustes!$H98,W$2),0)+IF(Ajustes!$I98&gt;0,INDEX($AA$4:$AL$323,Ajustes!$I98,W$2),0)+IF(Ajustes!$J98&gt;0,INDEX($AA$4:$AL$323,Ajustes!$J98,W$2),0)+IF(Ajustes!$K98&gt;0,INDEX($AA$4:$AL$323,Ajustes!$K98,W$2),0)+IF(Ajustes!$L98&gt;0,INDEX($AA$4:$AL$323,Ajustes!$L98,W$2),0))+W98</f>
        <v>0</v>
      </c>
      <c r="AJ98" s="259">
        <f>IF(AND(NOT(_incrementaisPassadas),
      OR(
       AND(_semanaAtual&gt;Prevs!M$6,_tipo="Semanal"),
       AND(_mes&gt;AJ$2,_tipo="Mensal")
      )), 0,IF(Ajustes!$G98&gt;0,INDEX($AA$4:$AL$323,Ajustes!$G98,X$2),0)+IF(Ajustes!$H98&gt;0,INDEX($AA$4:$AL$323,Ajustes!$H98,X$2),0)+IF(Ajustes!$I98&gt;0,INDEX($AA$4:$AL$323,Ajustes!$I98,X$2),0)+IF(Ajustes!$J98&gt;0,INDEX($AA$4:$AL$323,Ajustes!$J98,X$2),0)+IF(Ajustes!$K98&gt;0,INDEX($AA$4:$AL$323,Ajustes!$K98,X$2),0)+IF(Ajustes!$L98&gt;0,INDEX($AA$4:$AL$323,Ajustes!$L98,X$2),0))+X98</f>
        <v>0</v>
      </c>
      <c r="AK98" s="259">
        <f>IF(AND(NOT(_incrementaisPassadas),
      OR(
       AND(_semanaAtual&gt;Prevs!N$6,_tipo="Semanal"),
       AND(_mes&gt;AK$2,_tipo="Mensal")
      )), 0,IF(Ajustes!$G98&gt;0,INDEX($AA$4:$AL$323,Ajustes!$G98,Y$2),0)+IF(Ajustes!$H98&gt;0,INDEX($AA$4:$AL$323,Ajustes!$H98,Y$2),0)+IF(Ajustes!$I98&gt;0,INDEX($AA$4:$AL$323,Ajustes!$I98,Y$2),0)+IF(Ajustes!$J98&gt;0,INDEX($AA$4:$AL$323,Ajustes!$J98,Y$2),0)+IF(Ajustes!$K98&gt;0,INDEX($AA$4:$AL$323,Ajustes!$K98,Y$2),0)+IF(Ajustes!$L98&gt;0,INDEX($AA$4:$AL$323,Ajustes!$L98,Y$2),0))+Y98</f>
        <v>0</v>
      </c>
      <c r="AL98" s="259">
        <f>IF(AND(NOT(_incrementaisPassadas),
      OR(
       AND(_semanaAtual&gt;Prevs!O$6,_tipo="Semanal"),
       AND(_mes&gt;AL$2,_tipo="Mensal")
      )), 0,IF(Ajustes!$G98&gt;0,INDEX($AA$4:$AL$323,Ajustes!$G98,Z$2),0)+IF(Ajustes!$H98&gt;0,INDEX($AA$4:$AL$323,Ajustes!$H98,Z$2),0)+IF(Ajustes!$I98&gt;0,INDEX($AA$4:$AL$323,Ajustes!$I98,Z$2),0)+IF(Ajustes!$J98&gt;0,INDEX($AA$4:$AL$323,Ajustes!$J98,Z$2),0)+IF(Ajustes!$K98&gt;0,INDEX($AA$4:$AL$323,Ajustes!$K98,Z$2),0)+IF(Ajustes!$L98&gt;0,INDEX($AA$4:$AL$323,Ajustes!$L98,Z$2),0))+Z98</f>
        <v>0</v>
      </c>
      <c r="AM98" s="113">
        <f t="shared" si="90"/>
        <v>0</v>
      </c>
      <c r="AN98" s="113">
        <f t="shared" si="91"/>
        <v>0</v>
      </c>
      <c r="AO98" s="113">
        <f t="shared" si="91"/>
        <v>0</v>
      </c>
      <c r="AP98" s="113">
        <f t="shared" si="91"/>
        <v>0</v>
      </c>
      <c r="AQ98" s="113">
        <f t="shared" si="91"/>
        <v>0</v>
      </c>
      <c r="AR98" s="113">
        <f t="shared" si="91"/>
        <v>0</v>
      </c>
      <c r="AS98" s="113">
        <f t="shared" si="91"/>
        <v>0</v>
      </c>
      <c r="AT98" s="113">
        <f t="shared" si="91"/>
        <v>0</v>
      </c>
      <c r="AU98" s="113">
        <f t="shared" si="91"/>
        <v>0</v>
      </c>
      <c r="AV98" s="113">
        <f t="shared" si="91"/>
        <v>0</v>
      </c>
      <c r="AW98" s="113">
        <f t="shared" si="91"/>
        <v>0</v>
      </c>
      <c r="AX98" s="113">
        <f t="shared" si="91"/>
        <v>0</v>
      </c>
      <c r="AY98" s="259"/>
      <c r="BQ98" s="259" t="e">
        <f t="shared" si="77"/>
        <v>#N/A</v>
      </c>
      <c r="BR98" s="398">
        <f t="shared" si="92"/>
        <v>0</v>
      </c>
      <c r="BS98" s="398">
        <f t="shared" si="93"/>
        <v>0</v>
      </c>
      <c r="BT98" s="398">
        <f t="shared" si="94"/>
        <v>0</v>
      </c>
      <c r="BU98" s="398">
        <f t="shared" si="95"/>
        <v>0</v>
      </c>
      <c r="BV98" s="398">
        <f t="shared" si="96"/>
        <v>0</v>
      </c>
      <c r="BW98" s="398">
        <f t="shared" si="97"/>
        <v>0</v>
      </c>
      <c r="BX98" s="398">
        <f t="shared" si="98"/>
        <v>0</v>
      </c>
      <c r="BY98" s="398">
        <f t="shared" si="99"/>
        <v>0</v>
      </c>
      <c r="BZ98" s="398">
        <f t="shared" si="100"/>
        <v>0</v>
      </c>
      <c r="CA98" s="398">
        <f t="shared" si="101"/>
        <v>0</v>
      </c>
      <c r="CB98" s="398">
        <f t="shared" si="102"/>
        <v>0</v>
      </c>
      <c r="CC98" s="398">
        <f t="shared" si="103"/>
        <v>0</v>
      </c>
      <c r="CD98" s="259"/>
    </row>
    <row r="99" spans="1:82" x14ac:dyDescent="0.25">
      <c r="A99" s="113">
        <v>96</v>
      </c>
      <c r="B99" s="176"/>
      <c r="C99" s="259">
        <f>IFERROR(INDEX($BD$7:$BO$40,MATCH(Ajustes!$E$4:$E$323,$BC$7:$BC$40,0),$C$2:$N$2),1)</f>
        <v>1</v>
      </c>
      <c r="D99" s="259">
        <f>IFERROR(INDEX($BD$7:$BO$40,MATCH(Ajustes!$E$4:$E$323,$BC$7:$BC$40,0),$C$2:$N$2),1)</f>
        <v>1</v>
      </c>
      <c r="E99" s="259">
        <f>IFERROR(INDEX($BD$7:$BO$40,MATCH(Ajustes!$E$4:$E$323,$BC$7:$BC$40,0),$C$2:$N$2),1)</f>
        <v>1</v>
      </c>
      <c r="F99" s="259">
        <f>IFERROR(INDEX($BD$7:$BO$40,MATCH(Ajustes!$E$4:$E$323,$BC$7:$BC$40,0),$C$2:$N$2),1)</f>
        <v>1</v>
      </c>
      <c r="G99" s="259">
        <f>IFERROR(INDEX($BD$7:$BO$40,MATCH(Ajustes!$E$4:$E$323,$BC$7:$BC$40,0),$C$2:$N$2),1)</f>
        <v>1</v>
      </c>
      <c r="H99" s="259">
        <f>IFERROR(INDEX($BD$7:$BO$40,MATCH(Ajustes!$E$4:$E$323,$BC$7:$BC$40,0),$C$2:$N$2),1)</f>
        <v>1</v>
      </c>
      <c r="I99" s="259">
        <f>IFERROR(INDEX($BD$7:$BO$40,MATCH(Ajustes!$E$4:$E$323,$BC$7:$BC$40,0),$C$2:$N$2),1)</f>
        <v>1</v>
      </c>
      <c r="J99" s="259">
        <f>IFERROR(INDEX($BD$7:$BO$40,MATCH(Ajustes!$E$4:$E$323,$BC$7:$BC$40,0),$C$2:$N$2),1)</f>
        <v>1</v>
      </c>
      <c r="K99" s="259">
        <f>IFERROR(INDEX($BD$7:$BO$40,MATCH(Ajustes!$E$4:$E$323,$BC$7:$BC$40,0),$C$2:$N$2),1)</f>
        <v>1</v>
      </c>
      <c r="L99" s="259">
        <f>IFERROR(INDEX($BD$7:$BO$40,MATCH(Ajustes!$E$4:$E$323,$BC$7:$BC$40,0),$C$2:$N$2),1)</f>
        <v>1</v>
      </c>
      <c r="M99" s="259">
        <f>IFERROR(INDEX($BD$7:$BO$40,MATCH(Ajustes!$E$4:$E$323,$BC$7:$BC$40,0),$C$2:$N$2),1)</f>
        <v>1</v>
      </c>
      <c r="N99" s="259">
        <f>IFERROR(INDEX($BD$7:$BO$40,MATCH(Ajustes!$E$4:$E$323,$BC$7:$BC$40,0),$C$2:$N$2),1)</f>
        <v>1</v>
      </c>
      <c r="O99">
        <f>C99*Ajustes!AM99</f>
        <v>0</v>
      </c>
      <c r="P99">
        <f>D99*Ajustes!AN99</f>
        <v>0</v>
      </c>
      <c r="Q99">
        <f>E99*Ajustes!AO99</f>
        <v>0</v>
      </c>
      <c r="R99">
        <f>F99*Ajustes!AP99</f>
        <v>0</v>
      </c>
      <c r="S99">
        <f>G99*Ajustes!AQ99</f>
        <v>0</v>
      </c>
      <c r="T99">
        <f>H99*Ajustes!AR99</f>
        <v>0</v>
      </c>
      <c r="U99">
        <f>I99*Ajustes!AS99</f>
        <v>0</v>
      </c>
      <c r="V99">
        <f>J99*Ajustes!AT99</f>
        <v>0</v>
      </c>
      <c r="W99">
        <f>K99*Ajustes!AU99</f>
        <v>0</v>
      </c>
      <c r="X99">
        <f>L99*Ajustes!AV99</f>
        <v>0</v>
      </c>
      <c r="Y99">
        <f>M99*Ajustes!AW99</f>
        <v>0</v>
      </c>
      <c r="Z99">
        <f>N99*Ajustes!AX99</f>
        <v>0</v>
      </c>
      <c r="AA99" s="259">
        <f>IF(AND(NOT(_incrementaisPassadas),
      OR(
       AND(_semanaAtual&gt;Prevs!D$6,_tipo="Semanal"),
       AND(_mes&gt;AA$2,_tipo="Mensal")
      )), 0,IF(Ajustes!$G99&gt;0,INDEX($AA$4:$AL$323,Ajustes!$G99,O$2),0)+IF(Ajustes!$H99&gt;0,INDEX($AA$4:$AL$323,Ajustes!$H99,O$2),0)+IF(Ajustes!$I99&gt;0,INDEX($AA$4:$AL$323,Ajustes!$I99,O$2),0)+IF(Ajustes!$J99&gt;0,INDEX($AA$4:$AL$323,Ajustes!$J99,O$2),0)+IF(Ajustes!$K99&gt;0,INDEX($AA$4:$AL$323,Ajustes!$K99,O$2),0)+IF(Ajustes!$L99&gt;0,INDEX($AA$4:$AL$323,Ajustes!$L99,O$2),0))+O99</f>
        <v>0</v>
      </c>
      <c r="AB99" s="259">
        <f>IF(AND(NOT(_incrementaisPassadas),
      OR(
       AND(_semanaAtual&gt;Prevs!E$6,_tipo="Semanal"),
       AND(_mes&gt;AB$2,_tipo="Mensal")
      )), 0,IF(Ajustes!$G99&gt;0,INDEX($AA$4:$AL$323,Ajustes!$G99,P$2),0)+IF(Ajustes!$H99&gt;0,INDEX($AA$4:$AL$323,Ajustes!$H99,P$2),0)+IF(Ajustes!$I99&gt;0,INDEX($AA$4:$AL$323,Ajustes!$I99,P$2),0)+IF(Ajustes!$J99&gt;0,INDEX($AA$4:$AL$323,Ajustes!$J99,P$2),0)+IF(Ajustes!$K99&gt;0,INDEX($AA$4:$AL$323,Ajustes!$K99,P$2),0)+IF(Ajustes!$L99&gt;0,INDEX($AA$4:$AL$323,Ajustes!$L99,P$2),0))+P99</f>
        <v>0</v>
      </c>
      <c r="AC99" s="259">
        <f>IF(AND(NOT(_incrementaisPassadas),
      OR(
       AND(_semanaAtual&gt;Prevs!F$6,_tipo="Semanal"),
       AND(_mes&gt;AC$2,_tipo="Mensal")
      )), 0,IF(Ajustes!$G99&gt;0,INDEX($AA$4:$AL$323,Ajustes!$G99,Q$2),0)+IF(Ajustes!$H99&gt;0,INDEX($AA$4:$AL$323,Ajustes!$H99,Q$2),0)+IF(Ajustes!$I99&gt;0,INDEX($AA$4:$AL$323,Ajustes!$I99,Q$2),0)+IF(Ajustes!$J99&gt;0,INDEX($AA$4:$AL$323,Ajustes!$J99,Q$2),0)+IF(Ajustes!$K99&gt;0,INDEX($AA$4:$AL$323,Ajustes!$K99,Q$2),0)+IF(Ajustes!$L99&gt;0,INDEX($AA$4:$AL$323,Ajustes!$L99,Q$2),0))+Q99</f>
        <v>0</v>
      </c>
      <c r="AD99" s="259">
        <f>IF(AND(NOT(_incrementaisPassadas),
      OR(
       AND(_semanaAtual&gt;Prevs!G$6,_tipo="Semanal"),
       AND(_mes&gt;AD$2,_tipo="Mensal")
      )), 0,IF(Ajustes!$G99&gt;0,INDEX($AA$4:$AL$323,Ajustes!$G99,R$2),0)+IF(Ajustes!$H99&gt;0,INDEX($AA$4:$AL$323,Ajustes!$H99,R$2),0)+IF(Ajustes!$I99&gt;0,INDEX($AA$4:$AL$323,Ajustes!$I99,R$2),0)+IF(Ajustes!$J99&gt;0,INDEX($AA$4:$AL$323,Ajustes!$J99,R$2),0)+IF(Ajustes!$K99&gt;0,INDEX($AA$4:$AL$323,Ajustes!$K99,R$2),0)+IF(Ajustes!$L99&gt;0,INDEX($AA$4:$AL$323,Ajustes!$L99,R$2),0))+R99</f>
        <v>0</v>
      </c>
      <c r="AE99" s="259">
        <f>IF(AND(NOT(_incrementaisPassadas),
      OR(
       AND(_semanaAtual&gt;Prevs!H$6,_tipo="Semanal"),
       AND(_mes&gt;AE$2,_tipo="Mensal")
      )), 0,IF(Ajustes!$G99&gt;0,INDEX($AA$4:$AL$323,Ajustes!$G99,S$2),0)+IF(Ajustes!$H99&gt;0,INDEX($AA$4:$AL$323,Ajustes!$H99,S$2),0)+IF(Ajustes!$I99&gt;0,INDEX($AA$4:$AL$323,Ajustes!$I99,S$2),0)+IF(Ajustes!$J99&gt;0,INDEX($AA$4:$AL$323,Ajustes!$J99,S$2),0)+IF(Ajustes!$K99&gt;0,INDEX($AA$4:$AL$323,Ajustes!$K99,S$2),0)+IF(Ajustes!$L99&gt;0,INDEX($AA$4:$AL$323,Ajustes!$L99,S$2),0))+S99</f>
        <v>0</v>
      </c>
      <c r="AF99" s="259">
        <f>IF(AND(NOT(_incrementaisPassadas),
      OR(
       AND(_semanaAtual&gt;Prevs!I$6,_tipo="Semanal"),
       AND(_mes&gt;AF$2,_tipo="Mensal")
      )), 0,IF(Ajustes!$G99&gt;0,INDEX($AA$4:$AL$323,Ajustes!$G99,T$2),0)+IF(Ajustes!$H99&gt;0,INDEX($AA$4:$AL$323,Ajustes!$H99,T$2),0)+IF(Ajustes!$I99&gt;0,INDEX($AA$4:$AL$323,Ajustes!$I99,T$2),0)+IF(Ajustes!$J99&gt;0,INDEX($AA$4:$AL$323,Ajustes!$J99,T$2),0)+IF(Ajustes!$K99&gt;0,INDEX($AA$4:$AL$323,Ajustes!$K99,T$2),0)+IF(Ajustes!$L99&gt;0,INDEX($AA$4:$AL$323,Ajustes!$L99,T$2),0))+T99</f>
        <v>0</v>
      </c>
      <c r="AG99" s="259">
        <f>IF(AND(NOT(_incrementaisPassadas),
      OR(
       AND(_semanaAtual&gt;Prevs!J$6,_tipo="Semanal"),
       AND(_mes&gt;AG$2,_tipo="Mensal")
      )), 0,IF(Ajustes!$G99&gt;0,INDEX($AA$4:$AL$323,Ajustes!$G99,U$2),0)+IF(Ajustes!$H99&gt;0,INDEX($AA$4:$AL$323,Ajustes!$H99,U$2),0)+IF(Ajustes!$I99&gt;0,INDEX($AA$4:$AL$323,Ajustes!$I99,U$2),0)+IF(Ajustes!$J99&gt;0,INDEX($AA$4:$AL$323,Ajustes!$J99,U$2),0)+IF(Ajustes!$K99&gt;0,INDEX($AA$4:$AL$323,Ajustes!$K99,U$2),0)+IF(Ajustes!$L99&gt;0,INDEX($AA$4:$AL$323,Ajustes!$L99,U$2),0))+U99</f>
        <v>0</v>
      </c>
      <c r="AH99" s="259">
        <f>IF(AND(NOT(_incrementaisPassadas),
      OR(
       AND(_semanaAtual&gt;Prevs!K$6,_tipo="Semanal"),
       AND(_mes&gt;AH$2,_tipo="Mensal")
      )), 0,IF(Ajustes!$G99&gt;0,INDEX($AA$4:$AL$323,Ajustes!$G99,V$2),0)+IF(Ajustes!$H99&gt;0,INDEX($AA$4:$AL$323,Ajustes!$H99,V$2),0)+IF(Ajustes!$I99&gt;0,INDEX($AA$4:$AL$323,Ajustes!$I99,V$2),0)+IF(Ajustes!$J99&gt;0,INDEX($AA$4:$AL$323,Ajustes!$J99,V$2),0)+IF(Ajustes!$K99&gt;0,INDEX($AA$4:$AL$323,Ajustes!$K99,V$2),0)+IF(Ajustes!$L99&gt;0,INDEX($AA$4:$AL$323,Ajustes!$L99,V$2),0))+V99</f>
        <v>0</v>
      </c>
      <c r="AI99" s="259">
        <f>IF(AND(NOT(_incrementaisPassadas),
      OR(
       AND(_semanaAtual&gt;Prevs!L$6,_tipo="Semanal"),
       AND(_mes&gt;AI$2,_tipo="Mensal")
      )), 0,IF(Ajustes!$G99&gt;0,INDEX($AA$4:$AL$323,Ajustes!$G99,W$2),0)+IF(Ajustes!$H99&gt;0,INDEX($AA$4:$AL$323,Ajustes!$H99,W$2),0)+IF(Ajustes!$I99&gt;0,INDEX($AA$4:$AL$323,Ajustes!$I99,W$2),0)+IF(Ajustes!$J99&gt;0,INDEX($AA$4:$AL$323,Ajustes!$J99,W$2),0)+IF(Ajustes!$K99&gt;0,INDEX($AA$4:$AL$323,Ajustes!$K99,W$2),0)+IF(Ajustes!$L99&gt;0,INDEX($AA$4:$AL$323,Ajustes!$L99,W$2),0))+W99</f>
        <v>0</v>
      </c>
      <c r="AJ99" s="259">
        <f>IF(AND(NOT(_incrementaisPassadas),
      OR(
       AND(_semanaAtual&gt;Prevs!M$6,_tipo="Semanal"),
       AND(_mes&gt;AJ$2,_tipo="Mensal")
      )), 0,IF(Ajustes!$G99&gt;0,INDEX($AA$4:$AL$323,Ajustes!$G99,X$2),0)+IF(Ajustes!$H99&gt;0,INDEX($AA$4:$AL$323,Ajustes!$H99,X$2),0)+IF(Ajustes!$I99&gt;0,INDEX($AA$4:$AL$323,Ajustes!$I99,X$2),0)+IF(Ajustes!$J99&gt;0,INDEX($AA$4:$AL$323,Ajustes!$J99,X$2),0)+IF(Ajustes!$K99&gt;0,INDEX($AA$4:$AL$323,Ajustes!$K99,X$2),0)+IF(Ajustes!$L99&gt;0,INDEX($AA$4:$AL$323,Ajustes!$L99,X$2),0))+X99</f>
        <v>0</v>
      </c>
      <c r="AK99" s="259">
        <f>IF(AND(NOT(_incrementaisPassadas),
      OR(
       AND(_semanaAtual&gt;Prevs!N$6,_tipo="Semanal"),
       AND(_mes&gt;AK$2,_tipo="Mensal")
      )), 0,IF(Ajustes!$G99&gt;0,INDEX($AA$4:$AL$323,Ajustes!$G99,Y$2),0)+IF(Ajustes!$H99&gt;0,INDEX($AA$4:$AL$323,Ajustes!$H99,Y$2),0)+IF(Ajustes!$I99&gt;0,INDEX($AA$4:$AL$323,Ajustes!$I99,Y$2),0)+IF(Ajustes!$J99&gt;0,INDEX($AA$4:$AL$323,Ajustes!$J99,Y$2),0)+IF(Ajustes!$K99&gt;0,INDEX($AA$4:$AL$323,Ajustes!$K99,Y$2),0)+IF(Ajustes!$L99&gt;0,INDEX($AA$4:$AL$323,Ajustes!$L99,Y$2),0))+Y99</f>
        <v>0</v>
      </c>
      <c r="AL99" s="259">
        <f>IF(AND(NOT(_incrementaisPassadas),
      OR(
       AND(_semanaAtual&gt;Prevs!O$6,_tipo="Semanal"),
       AND(_mes&gt;AL$2,_tipo="Mensal")
      )), 0,IF(Ajustes!$G99&gt;0,INDEX($AA$4:$AL$323,Ajustes!$G99,Z$2),0)+IF(Ajustes!$H99&gt;0,INDEX($AA$4:$AL$323,Ajustes!$H99,Z$2),0)+IF(Ajustes!$I99&gt;0,INDEX($AA$4:$AL$323,Ajustes!$I99,Z$2),0)+IF(Ajustes!$J99&gt;0,INDEX($AA$4:$AL$323,Ajustes!$J99,Z$2),0)+IF(Ajustes!$K99&gt;0,INDEX($AA$4:$AL$323,Ajustes!$K99,Z$2),0)+IF(Ajustes!$L99&gt;0,INDEX($AA$4:$AL$323,Ajustes!$L99,Z$2),0))+Z99</f>
        <v>0</v>
      </c>
      <c r="AM99" s="113">
        <f t="shared" si="90"/>
        <v>0</v>
      </c>
      <c r="AN99" s="113">
        <f t="shared" si="91"/>
        <v>0</v>
      </c>
      <c r="AO99" s="113">
        <f t="shared" si="91"/>
        <v>0</v>
      </c>
      <c r="AP99" s="113">
        <f t="shared" si="91"/>
        <v>0</v>
      </c>
      <c r="AQ99" s="113">
        <f t="shared" si="91"/>
        <v>0</v>
      </c>
      <c r="AR99" s="113">
        <f t="shared" si="91"/>
        <v>0</v>
      </c>
      <c r="AS99" s="113">
        <f t="shared" si="91"/>
        <v>0</v>
      </c>
      <c r="AT99" s="113">
        <f t="shared" si="91"/>
        <v>0</v>
      </c>
      <c r="AU99" s="113">
        <f t="shared" si="91"/>
        <v>0</v>
      </c>
      <c r="AV99" s="113">
        <f t="shared" si="91"/>
        <v>0</v>
      </c>
      <c r="AW99" s="113">
        <f t="shared" si="91"/>
        <v>0</v>
      </c>
      <c r="AX99" s="113">
        <f t="shared" si="91"/>
        <v>0</v>
      </c>
      <c r="AY99" s="259"/>
      <c r="BQ99" s="259" t="e">
        <f t="shared" si="77"/>
        <v>#N/A</v>
      </c>
      <c r="BR99" s="398">
        <f t="shared" si="92"/>
        <v>0</v>
      </c>
      <c r="BS99" s="398">
        <f t="shared" si="93"/>
        <v>0</v>
      </c>
      <c r="BT99" s="398">
        <f t="shared" si="94"/>
        <v>0</v>
      </c>
      <c r="BU99" s="398">
        <f t="shared" si="95"/>
        <v>0</v>
      </c>
      <c r="BV99" s="398">
        <f t="shared" si="96"/>
        <v>0</v>
      </c>
      <c r="BW99" s="398">
        <f t="shared" si="97"/>
        <v>0</v>
      </c>
      <c r="BX99" s="398">
        <f t="shared" si="98"/>
        <v>0</v>
      </c>
      <c r="BY99" s="398">
        <f t="shared" si="99"/>
        <v>0</v>
      </c>
      <c r="BZ99" s="398">
        <f t="shared" si="100"/>
        <v>0</v>
      </c>
      <c r="CA99" s="398">
        <f t="shared" si="101"/>
        <v>0</v>
      </c>
      <c r="CB99" s="398">
        <f t="shared" si="102"/>
        <v>0</v>
      </c>
      <c r="CC99" s="398">
        <f t="shared" si="103"/>
        <v>0</v>
      </c>
      <c r="CD99" s="259"/>
    </row>
    <row r="100" spans="1:82" x14ac:dyDescent="0.25">
      <c r="A100" s="113">
        <v>97</v>
      </c>
      <c r="B100" s="176" t="s">
        <v>584</v>
      </c>
      <c r="C100" s="259">
        <f>IFERROR(INDEX($BD$7:$BO$40,MATCH(Ajustes!$E$4:$E$323,$BC$7:$BC$40,0),$C$2:$N$2),1)</f>
        <v>1</v>
      </c>
      <c r="D100" s="259">
        <f>IFERROR(INDEX($BD$7:$BO$40,MATCH(Ajustes!$E$4:$E$323,$BC$7:$BC$40,0),$C$2:$N$2),1)</f>
        <v>1</v>
      </c>
      <c r="E100" s="259">
        <f>IFERROR(INDEX($BD$7:$BO$40,MATCH(Ajustes!$E$4:$E$323,$BC$7:$BC$40,0),$C$2:$N$2),1)</f>
        <v>1</v>
      </c>
      <c r="F100" s="259">
        <f>IFERROR(INDEX($BD$7:$BO$40,MATCH(Ajustes!$E$4:$E$323,$BC$7:$BC$40,0),$C$2:$N$2),1)</f>
        <v>1</v>
      </c>
      <c r="G100" s="259">
        <f>IFERROR(INDEX($BD$7:$BO$40,MATCH(Ajustes!$E$4:$E$323,$BC$7:$BC$40,0),$C$2:$N$2),1)</f>
        <v>1</v>
      </c>
      <c r="H100" s="259">
        <f>IFERROR(INDEX($BD$7:$BO$40,MATCH(Ajustes!$E$4:$E$323,$BC$7:$BC$40,0),$C$2:$N$2),1)</f>
        <v>1</v>
      </c>
      <c r="I100" s="259">
        <f>IFERROR(INDEX($BD$7:$BO$40,MATCH(Ajustes!$E$4:$E$323,$BC$7:$BC$40,0),$C$2:$N$2),1)</f>
        <v>1</v>
      </c>
      <c r="J100" s="259">
        <f>IFERROR(INDEX($BD$7:$BO$40,MATCH(Ajustes!$E$4:$E$323,$BC$7:$BC$40,0),$C$2:$N$2),1)</f>
        <v>1</v>
      </c>
      <c r="K100" s="259">
        <f>IFERROR(INDEX($BD$7:$BO$40,MATCH(Ajustes!$E$4:$E$323,$BC$7:$BC$40,0),$C$2:$N$2),1)</f>
        <v>1</v>
      </c>
      <c r="L100" s="259">
        <f>IFERROR(INDEX($BD$7:$BO$40,MATCH(Ajustes!$E$4:$E$323,$BC$7:$BC$40,0),$C$2:$N$2),1)</f>
        <v>1</v>
      </c>
      <c r="M100" s="259">
        <f>IFERROR(INDEX($BD$7:$BO$40,MATCH(Ajustes!$E$4:$E$323,$BC$7:$BC$40,0),$C$2:$N$2),1)</f>
        <v>1</v>
      </c>
      <c r="N100" s="259">
        <f>IFERROR(INDEX($BD$7:$BO$40,MATCH(Ajustes!$E$4:$E$323,$BC$7:$BC$40,0),$C$2:$N$2),1)</f>
        <v>1</v>
      </c>
      <c r="O100">
        <f>C100*Ajustes!AM100</f>
        <v>163</v>
      </c>
      <c r="P100">
        <f>D100*Ajustes!AN100</f>
        <v>205</v>
      </c>
      <c r="Q100">
        <f>E100*Ajustes!AO100</f>
        <v>158</v>
      </c>
      <c r="R100">
        <f>F100*Ajustes!AP100</f>
        <v>177</v>
      </c>
      <c r="S100">
        <f>G100*Ajustes!AQ100</f>
        <v>240</v>
      </c>
      <c r="T100">
        <f>H100*Ajustes!AR100</f>
        <v>321</v>
      </c>
      <c r="U100">
        <f>I100*Ajustes!AS100</f>
        <v>415</v>
      </c>
      <c r="V100">
        <f>J100*Ajustes!AT100</f>
        <v>416</v>
      </c>
      <c r="W100">
        <f>K100*Ajustes!AU100</f>
        <v>471</v>
      </c>
      <c r="X100">
        <f>L100*Ajustes!AV100</f>
        <v>402</v>
      </c>
      <c r="Y100">
        <f>M100*Ajustes!AW100</f>
        <v>226</v>
      </c>
      <c r="Z100">
        <f>N100*Ajustes!AX100</f>
        <v>182</v>
      </c>
      <c r="AA100" s="259">
        <f>IF(AND(NOT(_incrementaisPassadas),
      OR(
       AND(_semanaAtual&gt;Prevs!D$6,_tipo="Semanal"),
       AND(_mes&gt;AA$2,_tipo="Mensal")
      )), 0,IF(Ajustes!$G100&gt;0,INDEX($AA$4:$AL$323,Ajustes!$G100,O$2),0)+IF(Ajustes!$H100&gt;0,INDEX($AA$4:$AL$323,Ajustes!$H100,O$2),0)+IF(Ajustes!$I100&gt;0,INDEX($AA$4:$AL$323,Ajustes!$I100,O$2),0)+IF(Ajustes!$J100&gt;0,INDEX($AA$4:$AL$323,Ajustes!$J100,O$2),0)+IF(Ajustes!$K100&gt;0,INDEX($AA$4:$AL$323,Ajustes!$K100,O$2),0)+IF(Ajustes!$L100&gt;0,INDEX($AA$4:$AL$323,Ajustes!$L100,O$2),0))+O100</f>
        <v>163</v>
      </c>
      <c r="AB100" s="259">
        <f>IF(AND(NOT(_incrementaisPassadas),
      OR(
       AND(_semanaAtual&gt;Prevs!E$6,_tipo="Semanal"),
       AND(_mes&gt;AB$2,_tipo="Mensal")
      )), 0,IF(Ajustes!$G100&gt;0,INDEX($AA$4:$AL$323,Ajustes!$G100,P$2),0)+IF(Ajustes!$H100&gt;0,INDEX($AA$4:$AL$323,Ajustes!$H100,P$2),0)+IF(Ajustes!$I100&gt;0,INDEX($AA$4:$AL$323,Ajustes!$I100,P$2),0)+IF(Ajustes!$J100&gt;0,INDEX($AA$4:$AL$323,Ajustes!$J100,P$2),0)+IF(Ajustes!$K100&gt;0,INDEX($AA$4:$AL$323,Ajustes!$K100,P$2),0)+IF(Ajustes!$L100&gt;0,INDEX($AA$4:$AL$323,Ajustes!$L100,P$2),0))+P100</f>
        <v>205</v>
      </c>
      <c r="AC100" s="259">
        <f>IF(AND(NOT(_incrementaisPassadas),
      OR(
       AND(_semanaAtual&gt;Prevs!F$6,_tipo="Semanal"),
       AND(_mes&gt;AC$2,_tipo="Mensal")
      )), 0,IF(Ajustes!$G100&gt;0,INDEX($AA$4:$AL$323,Ajustes!$G100,Q$2),0)+IF(Ajustes!$H100&gt;0,INDEX($AA$4:$AL$323,Ajustes!$H100,Q$2),0)+IF(Ajustes!$I100&gt;0,INDEX($AA$4:$AL$323,Ajustes!$I100,Q$2),0)+IF(Ajustes!$J100&gt;0,INDEX($AA$4:$AL$323,Ajustes!$J100,Q$2),0)+IF(Ajustes!$K100&gt;0,INDEX($AA$4:$AL$323,Ajustes!$K100,Q$2),0)+IF(Ajustes!$L100&gt;0,INDEX($AA$4:$AL$323,Ajustes!$L100,Q$2),0))+Q100</f>
        <v>158</v>
      </c>
      <c r="AD100" s="259">
        <f>IF(AND(NOT(_incrementaisPassadas),
      OR(
       AND(_semanaAtual&gt;Prevs!G$6,_tipo="Semanal"),
       AND(_mes&gt;AD$2,_tipo="Mensal")
      )), 0,IF(Ajustes!$G100&gt;0,INDEX($AA$4:$AL$323,Ajustes!$G100,R$2),0)+IF(Ajustes!$H100&gt;0,INDEX($AA$4:$AL$323,Ajustes!$H100,R$2),0)+IF(Ajustes!$I100&gt;0,INDEX($AA$4:$AL$323,Ajustes!$I100,R$2),0)+IF(Ajustes!$J100&gt;0,INDEX($AA$4:$AL$323,Ajustes!$J100,R$2),0)+IF(Ajustes!$K100&gt;0,INDEX($AA$4:$AL$323,Ajustes!$K100,R$2),0)+IF(Ajustes!$L100&gt;0,INDEX($AA$4:$AL$323,Ajustes!$L100,R$2),0))+R100</f>
        <v>177</v>
      </c>
      <c r="AE100" s="259">
        <f>IF(AND(NOT(_incrementaisPassadas),
      OR(
       AND(_semanaAtual&gt;Prevs!H$6,_tipo="Semanal"),
       AND(_mes&gt;AE$2,_tipo="Mensal")
      )), 0,IF(Ajustes!$G100&gt;0,INDEX($AA$4:$AL$323,Ajustes!$G100,S$2),0)+IF(Ajustes!$H100&gt;0,INDEX($AA$4:$AL$323,Ajustes!$H100,S$2),0)+IF(Ajustes!$I100&gt;0,INDEX($AA$4:$AL$323,Ajustes!$I100,S$2),0)+IF(Ajustes!$J100&gt;0,INDEX($AA$4:$AL$323,Ajustes!$J100,S$2),0)+IF(Ajustes!$K100&gt;0,INDEX($AA$4:$AL$323,Ajustes!$K100,S$2),0)+IF(Ajustes!$L100&gt;0,INDEX($AA$4:$AL$323,Ajustes!$L100,S$2),0))+S100</f>
        <v>240</v>
      </c>
      <c r="AF100" s="259">
        <f>IF(AND(NOT(_incrementaisPassadas),
      OR(
       AND(_semanaAtual&gt;Prevs!I$6,_tipo="Semanal"),
       AND(_mes&gt;AF$2,_tipo="Mensal")
      )), 0,IF(Ajustes!$G100&gt;0,INDEX($AA$4:$AL$323,Ajustes!$G100,T$2),0)+IF(Ajustes!$H100&gt;0,INDEX($AA$4:$AL$323,Ajustes!$H100,T$2),0)+IF(Ajustes!$I100&gt;0,INDEX($AA$4:$AL$323,Ajustes!$I100,T$2),0)+IF(Ajustes!$J100&gt;0,INDEX($AA$4:$AL$323,Ajustes!$J100,T$2),0)+IF(Ajustes!$K100&gt;0,INDEX($AA$4:$AL$323,Ajustes!$K100,T$2),0)+IF(Ajustes!$L100&gt;0,INDEX($AA$4:$AL$323,Ajustes!$L100,T$2),0))+T100</f>
        <v>321</v>
      </c>
      <c r="AG100" s="259">
        <f>IF(AND(NOT(_incrementaisPassadas),
      OR(
       AND(_semanaAtual&gt;Prevs!J$6,_tipo="Semanal"),
       AND(_mes&gt;AG$2,_tipo="Mensal")
      )), 0,IF(Ajustes!$G100&gt;0,INDEX($AA$4:$AL$323,Ajustes!$G100,U$2),0)+IF(Ajustes!$H100&gt;0,INDEX($AA$4:$AL$323,Ajustes!$H100,U$2),0)+IF(Ajustes!$I100&gt;0,INDEX($AA$4:$AL$323,Ajustes!$I100,U$2),0)+IF(Ajustes!$J100&gt;0,INDEX($AA$4:$AL$323,Ajustes!$J100,U$2),0)+IF(Ajustes!$K100&gt;0,INDEX($AA$4:$AL$323,Ajustes!$K100,U$2),0)+IF(Ajustes!$L100&gt;0,INDEX($AA$4:$AL$323,Ajustes!$L100,U$2),0))+U100</f>
        <v>415</v>
      </c>
      <c r="AH100" s="259">
        <f>IF(AND(NOT(_incrementaisPassadas),
      OR(
       AND(_semanaAtual&gt;Prevs!K$6,_tipo="Semanal"),
       AND(_mes&gt;AH$2,_tipo="Mensal")
      )), 0,IF(Ajustes!$G100&gt;0,INDEX($AA$4:$AL$323,Ajustes!$G100,V$2),0)+IF(Ajustes!$H100&gt;0,INDEX($AA$4:$AL$323,Ajustes!$H100,V$2),0)+IF(Ajustes!$I100&gt;0,INDEX($AA$4:$AL$323,Ajustes!$I100,V$2),0)+IF(Ajustes!$J100&gt;0,INDEX($AA$4:$AL$323,Ajustes!$J100,V$2),0)+IF(Ajustes!$K100&gt;0,INDEX($AA$4:$AL$323,Ajustes!$K100,V$2),0)+IF(Ajustes!$L100&gt;0,INDEX($AA$4:$AL$323,Ajustes!$L100,V$2),0))+V100</f>
        <v>416</v>
      </c>
      <c r="AI100" s="259">
        <f>IF(AND(NOT(_incrementaisPassadas),
      OR(
       AND(_semanaAtual&gt;Prevs!L$6,_tipo="Semanal"),
       AND(_mes&gt;AI$2,_tipo="Mensal")
      )), 0,IF(Ajustes!$G100&gt;0,INDEX($AA$4:$AL$323,Ajustes!$G100,W$2),0)+IF(Ajustes!$H100&gt;0,INDEX($AA$4:$AL$323,Ajustes!$H100,W$2),0)+IF(Ajustes!$I100&gt;0,INDEX($AA$4:$AL$323,Ajustes!$I100,W$2),0)+IF(Ajustes!$J100&gt;0,INDEX($AA$4:$AL$323,Ajustes!$J100,W$2),0)+IF(Ajustes!$K100&gt;0,INDEX($AA$4:$AL$323,Ajustes!$K100,W$2),0)+IF(Ajustes!$L100&gt;0,INDEX($AA$4:$AL$323,Ajustes!$L100,W$2),0))+W100</f>
        <v>471</v>
      </c>
      <c r="AJ100" s="259">
        <f>IF(AND(NOT(_incrementaisPassadas),
      OR(
       AND(_semanaAtual&gt;Prevs!M$6,_tipo="Semanal"),
       AND(_mes&gt;AJ$2,_tipo="Mensal")
      )), 0,IF(Ajustes!$G100&gt;0,INDEX($AA$4:$AL$323,Ajustes!$G100,X$2),0)+IF(Ajustes!$H100&gt;0,INDEX($AA$4:$AL$323,Ajustes!$H100,X$2),0)+IF(Ajustes!$I100&gt;0,INDEX($AA$4:$AL$323,Ajustes!$I100,X$2),0)+IF(Ajustes!$J100&gt;0,INDEX($AA$4:$AL$323,Ajustes!$J100,X$2),0)+IF(Ajustes!$K100&gt;0,INDEX($AA$4:$AL$323,Ajustes!$K100,X$2),0)+IF(Ajustes!$L100&gt;0,INDEX($AA$4:$AL$323,Ajustes!$L100,X$2),0))+X100</f>
        <v>402</v>
      </c>
      <c r="AK100" s="259">
        <f>IF(AND(NOT(_incrementaisPassadas),
      OR(
       AND(_semanaAtual&gt;Prevs!N$6,_tipo="Semanal"),
       AND(_mes&gt;AK$2,_tipo="Mensal")
      )), 0,IF(Ajustes!$G100&gt;0,INDEX($AA$4:$AL$323,Ajustes!$G100,Y$2),0)+IF(Ajustes!$H100&gt;0,INDEX($AA$4:$AL$323,Ajustes!$H100,Y$2),0)+IF(Ajustes!$I100&gt;0,INDEX($AA$4:$AL$323,Ajustes!$I100,Y$2),0)+IF(Ajustes!$J100&gt;0,INDEX($AA$4:$AL$323,Ajustes!$J100,Y$2),0)+IF(Ajustes!$K100&gt;0,INDEX($AA$4:$AL$323,Ajustes!$K100,Y$2),0)+IF(Ajustes!$L100&gt;0,INDEX($AA$4:$AL$323,Ajustes!$L100,Y$2),0))+Y100</f>
        <v>226</v>
      </c>
      <c r="AL100" s="259">
        <f>IF(AND(NOT(_incrementaisPassadas),
      OR(
       AND(_semanaAtual&gt;Prevs!O$6,_tipo="Semanal"),
       AND(_mes&gt;AL$2,_tipo="Mensal")
      )), 0,IF(Ajustes!$G100&gt;0,INDEX($AA$4:$AL$323,Ajustes!$G100,Z$2),0)+IF(Ajustes!$H100&gt;0,INDEX($AA$4:$AL$323,Ajustes!$H100,Z$2),0)+IF(Ajustes!$I100&gt;0,INDEX($AA$4:$AL$323,Ajustes!$I100,Z$2),0)+IF(Ajustes!$J100&gt;0,INDEX($AA$4:$AL$323,Ajustes!$J100,Z$2),0)+IF(Ajustes!$K100&gt;0,INDEX($AA$4:$AL$323,Ajustes!$K100,Z$2),0)+IF(Ajustes!$L100&gt;0,INDEX($AA$4:$AL$323,Ajustes!$L100,Z$2),0))+Z100</f>
        <v>182</v>
      </c>
      <c r="AM100" s="113">
        <f t="shared" si="90"/>
        <v>163</v>
      </c>
      <c r="AN100" s="113">
        <f t="shared" si="91"/>
        <v>205</v>
      </c>
      <c r="AO100" s="113">
        <f t="shared" si="91"/>
        <v>158</v>
      </c>
      <c r="AP100" s="113">
        <f t="shared" si="91"/>
        <v>177</v>
      </c>
      <c r="AQ100" s="113">
        <f t="shared" si="91"/>
        <v>240</v>
      </c>
      <c r="AR100" s="113">
        <f t="shared" si="91"/>
        <v>321</v>
      </c>
      <c r="AS100" s="113">
        <f t="shared" si="91"/>
        <v>415</v>
      </c>
      <c r="AT100" s="113">
        <f t="shared" si="91"/>
        <v>416</v>
      </c>
      <c r="AU100" s="113">
        <f t="shared" si="91"/>
        <v>471</v>
      </c>
      <c r="AV100" s="113">
        <f t="shared" si="91"/>
        <v>402</v>
      </c>
      <c r="AW100" s="113">
        <f t="shared" si="91"/>
        <v>226</v>
      </c>
      <c r="AX100" s="113">
        <f t="shared" si="91"/>
        <v>182</v>
      </c>
      <c r="AY100" s="259"/>
      <c r="BQ100" s="259">
        <f t="shared" si="77"/>
        <v>51</v>
      </c>
      <c r="BR100" s="398">
        <f t="shared" si="92"/>
        <v>164.59</v>
      </c>
      <c r="BS100" s="398">
        <f t="shared" si="93"/>
        <v>207.56399999999999</v>
      </c>
      <c r="BT100" s="398">
        <f t="shared" si="94"/>
        <v>157.982</v>
      </c>
      <c r="BU100" s="398">
        <f t="shared" si="95"/>
        <v>176.67099999999999</v>
      </c>
      <c r="BV100" s="398">
        <f t="shared" si="96"/>
        <v>239.29399999999998</v>
      </c>
      <c r="BW100" s="398">
        <f t="shared" si="97"/>
        <v>323.79199999999997</v>
      </c>
      <c r="BX100" s="398">
        <f t="shared" si="98"/>
        <v>418.82499999999999</v>
      </c>
      <c r="BY100" s="398">
        <f t="shared" si="99"/>
        <v>419.608</v>
      </c>
      <c r="BZ100" s="398">
        <f t="shared" si="100"/>
        <v>476.78999999999996</v>
      </c>
      <c r="CA100" s="398">
        <f t="shared" si="101"/>
        <v>410.44600000000003</v>
      </c>
      <c r="CB100" s="398">
        <f t="shared" si="102"/>
        <v>226.21499999999997</v>
      </c>
      <c r="CC100" s="398">
        <f t="shared" si="103"/>
        <v>182.13399999999999</v>
      </c>
      <c r="CD100" s="259"/>
    </row>
    <row r="101" spans="1:82" x14ac:dyDescent="0.25">
      <c r="A101" s="113">
        <v>98</v>
      </c>
      <c r="B101" s="176" t="s">
        <v>183</v>
      </c>
      <c r="C101" s="259">
        <f>IFERROR(INDEX($BD$7:$BO$40,MATCH(Ajustes!$E$4:$E$323,$BC$7:$BC$40,0),$C$2:$N$2),1)</f>
        <v>1</v>
      </c>
      <c r="D101" s="259">
        <f>IFERROR(INDEX($BD$7:$BO$40,MATCH(Ajustes!$E$4:$E$323,$BC$7:$BC$40,0),$C$2:$N$2),1)</f>
        <v>1</v>
      </c>
      <c r="E101" s="259">
        <f>IFERROR(INDEX($BD$7:$BO$40,MATCH(Ajustes!$E$4:$E$323,$BC$7:$BC$40,0),$C$2:$N$2),1)</f>
        <v>1</v>
      </c>
      <c r="F101" s="259">
        <f>IFERROR(INDEX($BD$7:$BO$40,MATCH(Ajustes!$E$4:$E$323,$BC$7:$BC$40,0),$C$2:$N$2),1)</f>
        <v>1</v>
      </c>
      <c r="G101" s="259">
        <f>IFERROR(INDEX($BD$7:$BO$40,MATCH(Ajustes!$E$4:$E$323,$BC$7:$BC$40,0),$C$2:$N$2),1)</f>
        <v>1</v>
      </c>
      <c r="H101" s="259">
        <f>IFERROR(INDEX($BD$7:$BO$40,MATCH(Ajustes!$E$4:$E$323,$BC$7:$BC$40,0),$C$2:$N$2),1)</f>
        <v>1</v>
      </c>
      <c r="I101" s="259">
        <f>IFERROR(INDEX($BD$7:$BO$40,MATCH(Ajustes!$E$4:$E$323,$BC$7:$BC$40,0),$C$2:$N$2),1)</f>
        <v>1</v>
      </c>
      <c r="J101" s="259">
        <f>IFERROR(INDEX($BD$7:$BO$40,MATCH(Ajustes!$E$4:$E$323,$BC$7:$BC$40,0),$C$2:$N$2),1)</f>
        <v>1</v>
      </c>
      <c r="K101" s="259">
        <f>IFERROR(INDEX($BD$7:$BO$40,MATCH(Ajustes!$E$4:$E$323,$BC$7:$BC$40,0),$C$2:$N$2),1)</f>
        <v>1</v>
      </c>
      <c r="L101" s="259">
        <f>IFERROR(INDEX($BD$7:$BO$40,MATCH(Ajustes!$E$4:$E$323,$BC$7:$BC$40,0),$C$2:$N$2),1)</f>
        <v>1</v>
      </c>
      <c r="M101" s="259">
        <f>IFERROR(INDEX($BD$7:$BO$40,MATCH(Ajustes!$E$4:$E$323,$BC$7:$BC$40,0),$C$2:$N$2),1)</f>
        <v>1</v>
      </c>
      <c r="N101" s="259">
        <f>IFERROR(INDEX($BD$7:$BO$40,MATCH(Ajustes!$E$4:$E$323,$BC$7:$BC$40,0),$C$2:$N$2),1)</f>
        <v>1</v>
      </c>
      <c r="O101">
        <f>C101*Ajustes!AM101</f>
        <v>95</v>
      </c>
      <c r="P101">
        <f>D101*Ajustes!AN101</f>
        <v>122</v>
      </c>
      <c r="Q101">
        <f>E101*Ajustes!AO101</f>
        <v>93</v>
      </c>
      <c r="R101">
        <f>F101*Ajustes!AP101</f>
        <v>101</v>
      </c>
      <c r="S101">
        <f>G101*Ajustes!AQ101</f>
        <v>127</v>
      </c>
      <c r="T101">
        <f>H101*Ajustes!AR101</f>
        <v>176</v>
      </c>
      <c r="U101">
        <f>I101*Ajustes!AS101</f>
        <v>225</v>
      </c>
      <c r="V101">
        <f>J101*Ajustes!AT101</f>
        <v>229</v>
      </c>
      <c r="W101">
        <f>K101*Ajustes!AU101</f>
        <v>254</v>
      </c>
      <c r="X101">
        <f>L101*Ajustes!AV101</f>
        <v>214</v>
      </c>
      <c r="Y101">
        <f>M101*Ajustes!AW101</f>
        <v>123</v>
      </c>
      <c r="Z101">
        <f>N101*Ajustes!AX101</f>
        <v>98</v>
      </c>
      <c r="AA101" s="259">
        <f>IF(AND(NOT(_incrementaisPassadas),
      OR(
       AND(_semanaAtual&gt;Prevs!D$6,_tipo="Semanal"),
       AND(_mes&gt;AA$2,_tipo="Mensal")
      )), 0,IF(Ajustes!$G101&gt;0,INDEX($AA$4:$AL$323,Ajustes!$G101,O$2),0)+IF(Ajustes!$H101&gt;0,INDEX($AA$4:$AL$323,Ajustes!$H101,O$2),0)+IF(Ajustes!$I101&gt;0,INDEX($AA$4:$AL$323,Ajustes!$I101,O$2),0)+IF(Ajustes!$J101&gt;0,INDEX($AA$4:$AL$323,Ajustes!$J101,O$2),0)+IF(Ajustes!$K101&gt;0,INDEX($AA$4:$AL$323,Ajustes!$K101,O$2),0)+IF(Ajustes!$L101&gt;0,INDEX($AA$4:$AL$323,Ajustes!$L101,O$2),0))+O101</f>
        <v>95</v>
      </c>
      <c r="AB101" s="259">
        <f>IF(AND(NOT(_incrementaisPassadas),
      OR(
       AND(_semanaAtual&gt;Prevs!E$6,_tipo="Semanal"),
       AND(_mes&gt;AB$2,_tipo="Mensal")
      )), 0,IF(Ajustes!$G101&gt;0,INDEX($AA$4:$AL$323,Ajustes!$G101,P$2),0)+IF(Ajustes!$H101&gt;0,INDEX($AA$4:$AL$323,Ajustes!$H101,P$2),0)+IF(Ajustes!$I101&gt;0,INDEX($AA$4:$AL$323,Ajustes!$I101,P$2),0)+IF(Ajustes!$J101&gt;0,INDEX($AA$4:$AL$323,Ajustes!$J101,P$2),0)+IF(Ajustes!$K101&gt;0,INDEX($AA$4:$AL$323,Ajustes!$K101,P$2),0)+IF(Ajustes!$L101&gt;0,INDEX($AA$4:$AL$323,Ajustes!$L101,P$2),0))+P101</f>
        <v>122</v>
      </c>
      <c r="AC101" s="259">
        <f>IF(AND(NOT(_incrementaisPassadas),
      OR(
       AND(_semanaAtual&gt;Prevs!F$6,_tipo="Semanal"),
       AND(_mes&gt;AC$2,_tipo="Mensal")
      )), 0,IF(Ajustes!$G101&gt;0,INDEX($AA$4:$AL$323,Ajustes!$G101,Q$2),0)+IF(Ajustes!$H101&gt;0,INDEX($AA$4:$AL$323,Ajustes!$H101,Q$2),0)+IF(Ajustes!$I101&gt;0,INDEX($AA$4:$AL$323,Ajustes!$I101,Q$2),0)+IF(Ajustes!$J101&gt;0,INDEX($AA$4:$AL$323,Ajustes!$J101,Q$2),0)+IF(Ajustes!$K101&gt;0,INDEX($AA$4:$AL$323,Ajustes!$K101,Q$2),0)+IF(Ajustes!$L101&gt;0,INDEX($AA$4:$AL$323,Ajustes!$L101,Q$2),0))+Q101</f>
        <v>93</v>
      </c>
      <c r="AD101" s="259">
        <f>IF(AND(NOT(_incrementaisPassadas),
      OR(
       AND(_semanaAtual&gt;Prevs!G$6,_tipo="Semanal"),
       AND(_mes&gt;AD$2,_tipo="Mensal")
      )), 0,IF(Ajustes!$G101&gt;0,INDEX($AA$4:$AL$323,Ajustes!$G101,R$2),0)+IF(Ajustes!$H101&gt;0,INDEX($AA$4:$AL$323,Ajustes!$H101,R$2),0)+IF(Ajustes!$I101&gt;0,INDEX($AA$4:$AL$323,Ajustes!$I101,R$2),0)+IF(Ajustes!$J101&gt;0,INDEX($AA$4:$AL$323,Ajustes!$J101,R$2),0)+IF(Ajustes!$K101&gt;0,INDEX($AA$4:$AL$323,Ajustes!$K101,R$2),0)+IF(Ajustes!$L101&gt;0,INDEX($AA$4:$AL$323,Ajustes!$L101,R$2),0))+R101</f>
        <v>101</v>
      </c>
      <c r="AE101" s="259">
        <f>IF(AND(NOT(_incrementaisPassadas),
      OR(
       AND(_semanaAtual&gt;Prevs!H$6,_tipo="Semanal"),
       AND(_mes&gt;AE$2,_tipo="Mensal")
      )), 0,IF(Ajustes!$G101&gt;0,INDEX($AA$4:$AL$323,Ajustes!$G101,S$2),0)+IF(Ajustes!$H101&gt;0,INDEX($AA$4:$AL$323,Ajustes!$H101,S$2),0)+IF(Ajustes!$I101&gt;0,INDEX($AA$4:$AL$323,Ajustes!$I101,S$2),0)+IF(Ajustes!$J101&gt;0,INDEX($AA$4:$AL$323,Ajustes!$J101,S$2),0)+IF(Ajustes!$K101&gt;0,INDEX($AA$4:$AL$323,Ajustes!$K101,S$2),0)+IF(Ajustes!$L101&gt;0,INDEX($AA$4:$AL$323,Ajustes!$L101,S$2),0))+S101</f>
        <v>127</v>
      </c>
      <c r="AF101" s="259">
        <f>IF(AND(NOT(_incrementaisPassadas),
      OR(
       AND(_semanaAtual&gt;Prevs!I$6,_tipo="Semanal"),
       AND(_mes&gt;AF$2,_tipo="Mensal")
      )), 0,IF(Ajustes!$G101&gt;0,INDEX($AA$4:$AL$323,Ajustes!$G101,T$2),0)+IF(Ajustes!$H101&gt;0,INDEX($AA$4:$AL$323,Ajustes!$H101,T$2),0)+IF(Ajustes!$I101&gt;0,INDEX($AA$4:$AL$323,Ajustes!$I101,T$2),0)+IF(Ajustes!$J101&gt;0,INDEX($AA$4:$AL$323,Ajustes!$J101,T$2),0)+IF(Ajustes!$K101&gt;0,INDEX($AA$4:$AL$323,Ajustes!$K101,T$2),0)+IF(Ajustes!$L101&gt;0,INDEX($AA$4:$AL$323,Ajustes!$L101,T$2),0))+T101</f>
        <v>176</v>
      </c>
      <c r="AG101" s="259">
        <f>IF(AND(NOT(_incrementaisPassadas),
      OR(
       AND(_semanaAtual&gt;Prevs!J$6,_tipo="Semanal"),
       AND(_mes&gt;AG$2,_tipo="Mensal")
      )), 0,IF(Ajustes!$G101&gt;0,INDEX($AA$4:$AL$323,Ajustes!$G101,U$2),0)+IF(Ajustes!$H101&gt;0,INDEX($AA$4:$AL$323,Ajustes!$H101,U$2),0)+IF(Ajustes!$I101&gt;0,INDEX($AA$4:$AL$323,Ajustes!$I101,U$2),0)+IF(Ajustes!$J101&gt;0,INDEX($AA$4:$AL$323,Ajustes!$J101,U$2),0)+IF(Ajustes!$K101&gt;0,INDEX($AA$4:$AL$323,Ajustes!$K101,U$2),0)+IF(Ajustes!$L101&gt;0,INDEX($AA$4:$AL$323,Ajustes!$L101,U$2),0))+U101</f>
        <v>225</v>
      </c>
      <c r="AH101" s="259">
        <f>IF(AND(NOT(_incrementaisPassadas),
      OR(
       AND(_semanaAtual&gt;Prevs!K$6,_tipo="Semanal"),
       AND(_mes&gt;AH$2,_tipo="Mensal")
      )), 0,IF(Ajustes!$G101&gt;0,INDEX($AA$4:$AL$323,Ajustes!$G101,V$2),0)+IF(Ajustes!$H101&gt;0,INDEX($AA$4:$AL$323,Ajustes!$H101,V$2),0)+IF(Ajustes!$I101&gt;0,INDEX($AA$4:$AL$323,Ajustes!$I101,V$2),0)+IF(Ajustes!$J101&gt;0,INDEX($AA$4:$AL$323,Ajustes!$J101,V$2),0)+IF(Ajustes!$K101&gt;0,INDEX($AA$4:$AL$323,Ajustes!$K101,V$2),0)+IF(Ajustes!$L101&gt;0,INDEX($AA$4:$AL$323,Ajustes!$L101,V$2),0))+V101</f>
        <v>229</v>
      </c>
      <c r="AI101" s="259">
        <f>IF(AND(NOT(_incrementaisPassadas),
      OR(
       AND(_semanaAtual&gt;Prevs!L$6,_tipo="Semanal"),
       AND(_mes&gt;AI$2,_tipo="Mensal")
      )), 0,IF(Ajustes!$G101&gt;0,INDEX($AA$4:$AL$323,Ajustes!$G101,W$2),0)+IF(Ajustes!$H101&gt;0,INDEX($AA$4:$AL$323,Ajustes!$H101,W$2),0)+IF(Ajustes!$I101&gt;0,INDEX($AA$4:$AL$323,Ajustes!$I101,W$2),0)+IF(Ajustes!$J101&gt;0,INDEX($AA$4:$AL$323,Ajustes!$J101,W$2),0)+IF(Ajustes!$K101&gt;0,INDEX($AA$4:$AL$323,Ajustes!$K101,W$2),0)+IF(Ajustes!$L101&gt;0,INDEX($AA$4:$AL$323,Ajustes!$L101,W$2),0))+W101</f>
        <v>254</v>
      </c>
      <c r="AJ101" s="259">
        <f>IF(AND(NOT(_incrementaisPassadas),
      OR(
       AND(_semanaAtual&gt;Prevs!M$6,_tipo="Semanal"),
       AND(_mes&gt;AJ$2,_tipo="Mensal")
      )), 0,IF(Ajustes!$G101&gt;0,INDEX($AA$4:$AL$323,Ajustes!$G101,X$2),0)+IF(Ajustes!$H101&gt;0,INDEX($AA$4:$AL$323,Ajustes!$H101,X$2),0)+IF(Ajustes!$I101&gt;0,INDEX($AA$4:$AL$323,Ajustes!$I101,X$2),0)+IF(Ajustes!$J101&gt;0,INDEX($AA$4:$AL$323,Ajustes!$J101,X$2),0)+IF(Ajustes!$K101&gt;0,INDEX($AA$4:$AL$323,Ajustes!$K101,X$2),0)+IF(Ajustes!$L101&gt;0,INDEX($AA$4:$AL$323,Ajustes!$L101,X$2),0))+X101</f>
        <v>214</v>
      </c>
      <c r="AK101" s="259">
        <f>IF(AND(NOT(_incrementaisPassadas),
      OR(
       AND(_semanaAtual&gt;Prevs!N$6,_tipo="Semanal"),
       AND(_mes&gt;AK$2,_tipo="Mensal")
      )), 0,IF(Ajustes!$G101&gt;0,INDEX($AA$4:$AL$323,Ajustes!$G101,Y$2),0)+IF(Ajustes!$H101&gt;0,INDEX($AA$4:$AL$323,Ajustes!$H101,Y$2),0)+IF(Ajustes!$I101&gt;0,INDEX($AA$4:$AL$323,Ajustes!$I101,Y$2),0)+IF(Ajustes!$J101&gt;0,INDEX($AA$4:$AL$323,Ajustes!$J101,Y$2),0)+IF(Ajustes!$K101&gt;0,INDEX($AA$4:$AL$323,Ajustes!$K101,Y$2),0)+IF(Ajustes!$L101&gt;0,INDEX($AA$4:$AL$323,Ajustes!$L101,Y$2),0))+Y101</f>
        <v>123</v>
      </c>
      <c r="AL101" s="259">
        <f>IF(AND(NOT(_incrementaisPassadas),
      OR(
       AND(_semanaAtual&gt;Prevs!O$6,_tipo="Semanal"),
       AND(_mes&gt;AL$2,_tipo="Mensal")
      )), 0,IF(Ajustes!$G101&gt;0,INDEX($AA$4:$AL$323,Ajustes!$G101,Z$2),0)+IF(Ajustes!$H101&gt;0,INDEX($AA$4:$AL$323,Ajustes!$H101,Z$2),0)+IF(Ajustes!$I101&gt;0,INDEX($AA$4:$AL$323,Ajustes!$I101,Z$2),0)+IF(Ajustes!$J101&gt;0,INDEX($AA$4:$AL$323,Ajustes!$J101,Z$2),0)+IF(Ajustes!$K101&gt;0,INDEX($AA$4:$AL$323,Ajustes!$K101,Z$2),0)+IF(Ajustes!$L101&gt;0,INDEX($AA$4:$AL$323,Ajustes!$L101,Z$2),0))+Z101</f>
        <v>98</v>
      </c>
      <c r="AM101" s="113">
        <f t="shared" si="90"/>
        <v>95</v>
      </c>
      <c r="AN101" s="113">
        <f t="shared" si="91"/>
        <v>122</v>
      </c>
      <c r="AO101" s="113">
        <f t="shared" si="91"/>
        <v>93</v>
      </c>
      <c r="AP101" s="113">
        <f t="shared" si="91"/>
        <v>101</v>
      </c>
      <c r="AQ101" s="113">
        <f t="shared" si="91"/>
        <v>127</v>
      </c>
      <c r="AR101" s="113">
        <f t="shared" si="91"/>
        <v>176</v>
      </c>
      <c r="AS101" s="113">
        <f t="shared" si="91"/>
        <v>225</v>
      </c>
      <c r="AT101" s="113">
        <f t="shared" si="91"/>
        <v>229</v>
      </c>
      <c r="AU101" s="113">
        <f t="shared" si="91"/>
        <v>254</v>
      </c>
      <c r="AV101" s="113">
        <f t="shared" si="91"/>
        <v>214</v>
      </c>
      <c r="AW101" s="113">
        <f t="shared" si="91"/>
        <v>123</v>
      </c>
      <c r="AX101" s="113">
        <f t="shared" si="91"/>
        <v>98</v>
      </c>
      <c r="AY101" s="259"/>
      <c r="BQ101" s="259" t="e">
        <f t="shared" si="77"/>
        <v>#N/A</v>
      </c>
      <c r="BR101" s="398">
        <f t="shared" si="92"/>
        <v>95</v>
      </c>
      <c r="BS101" s="398">
        <f t="shared" si="93"/>
        <v>122</v>
      </c>
      <c r="BT101" s="398">
        <f t="shared" si="94"/>
        <v>93</v>
      </c>
      <c r="BU101" s="398">
        <f t="shared" si="95"/>
        <v>101</v>
      </c>
      <c r="BV101" s="398">
        <f t="shared" si="96"/>
        <v>127</v>
      </c>
      <c r="BW101" s="398">
        <f t="shared" si="97"/>
        <v>176</v>
      </c>
      <c r="BX101" s="398">
        <f t="shared" si="98"/>
        <v>225</v>
      </c>
      <c r="BY101" s="398">
        <f t="shared" si="99"/>
        <v>229</v>
      </c>
      <c r="BZ101" s="398">
        <f t="shared" si="100"/>
        <v>254</v>
      </c>
      <c r="CA101" s="398">
        <f t="shared" si="101"/>
        <v>214</v>
      </c>
      <c r="CB101" s="398">
        <f t="shared" si="102"/>
        <v>123</v>
      </c>
      <c r="CC101" s="398">
        <f t="shared" si="103"/>
        <v>98</v>
      </c>
      <c r="CD101" s="259"/>
    </row>
    <row r="102" spans="1:82" x14ac:dyDescent="0.25">
      <c r="A102" s="113">
        <v>99</v>
      </c>
      <c r="B102" s="176" t="s">
        <v>585</v>
      </c>
      <c r="C102" s="259">
        <f>IFERROR(INDEX($BD$7:$BO$40,MATCH(Ajustes!$E$4:$E$323,$BC$7:$BC$40,0),$C$2:$N$2),1)</f>
        <v>1</v>
      </c>
      <c r="D102" s="259">
        <f>IFERROR(INDEX($BD$7:$BO$40,MATCH(Ajustes!$E$4:$E$323,$BC$7:$BC$40,0),$C$2:$N$2),1)</f>
        <v>1</v>
      </c>
      <c r="E102" s="259">
        <f>IFERROR(INDEX($BD$7:$BO$40,MATCH(Ajustes!$E$4:$E$323,$BC$7:$BC$40,0),$C$2:$N$2),1)</f>
        <v>1</v>
      </c>
      <c r="F102" s="259">
        <f>IFERROR(INDEX($BD$7:$BO$40,MATCH(Ajustes!$E$4:$E$323,$BC$7:$BC$40,0),$C$2:$N$2),1)</f>
        <v>1</v>
      </c>
      <c r="G102" s="259">
        <f>IFERROR(INDEX($BD$7:$BO$40,MATCH(Ajustes!$E$4:$E$323,$BC$7:$BC$40,0),$C$2:$N$2),1)</f>
        <v>1</v>
      </c>
      <c r="H102" s="259">
        <f>IFERROR(INDEX($BD$7:$BO$40,MATCH(Ajustes!$E$4:$E$323,$BC$7:$BC$40,0),$C$2:$N$2),1)</f>
        <v>1</v>
      </c>
      <c r="I102" s="259">
        <f>IFERROR(INDEX($BD$7:$BO$40,MATCH(Ajustes!$E$4:$E$323,$BC$7:$BC$40,0),$C$2:$N$2),1)</f>
        <v>1</v>
      </c>
      <c r="J102" s="259">
        <f>IFERROR(INDEX($BD$7:$BO$40,MATCH(Ajustes!$E$4:$E$323,$BC$7:$BC$40,0),$C$2:$N$2),1)</f>
        <v>1</v>
      </c>
      <c r="K102" s="259">
        <f>IFERROR(INDEX($BD$7:$BO$40,MATCH(Ajustes!$E$4:$E$323,$BC$7:$BC$40,0),$C$2:$N$2),1)</f>
        <v>1</v>
      </c>
      <c r="L102" s="259">
        <f>IFERROR(INDEX($BD$7:$BO$40,MATCH(Ajustes!$E$4:$E$323,$BC$7:$BC$40,0),$C$2:$N$2),1)</f>
        <v>1</v>
      </c>
      <c r="M102" s="259">
        <f>IFERROR(INDEX($BD$7:$BO$40,MATCH(Ajustes!$E$4:$E$323,$BC$7:$BC$40,0),$C$2:$N$2),1)</f>
        <v>1</v>
      </c>
      <c r="N102" s="259">
        <f>IFERROR(INDEX($BD$7:$BO$40,MATCH(Ajustes!$E$4:$E$323,$BC$7:$BC$40,0),$C$2:$N$2),1)</f>
        <v>1</v>
      </c>
      <c r="O102">
        <f>C102*Ajustes!AM102</f>
        <v>80</v>
      </c>
      <c r="P102">
        <f>D102*Ajustes!AN102</f>
        <v>85</v>
      </c>
      <c r="Q102">
        <f>E102*Ajustes!AO102</f>
        <v>85</v>
      </c>
      <c r="R102">
        <f>F102*Ajustes!AP102</f>
        <v>73</v>
      </c>
      <c r="S102">
        <f>G102*Ajustes!AQ102</f>
        <v>60</v>
      </c>
      <c r="T102">
        <f>H102*Ajustes!AR102</f>
        <v>54</v>
      </c>
      <c r="U102">
        <f>I102*Ajustes!AS102</f>
        <v>49</v>
      </c>
      <c r="V102">
        <f>J102*Ajustes!AT102</f>
        <v>46</v>
      </c>
      <c r="W102">
        <f>K102*Ajustes!AU102</f>
        <v>47</v>
      </c>
      <c r="X102">
        <f>L102*Ajustes!AV102</f>
        <v>51</v>
      </c>
      <c r="Y102">
        <f>M102*Ajustes!AW102</f>
        <v>58</v>
      </c>
      <c r="Z102">
        <f>N102*Ajustes!AX102</f>
        <v>70</v>
      </c>
      <c r="AA102" s="259">
        <f>IF(AND(NOT(_incrementaisPassadas),
      OR(
       AND(_semanaAtual&gt;Prevs!D$6,_tipo="Semanal"),
       AND(_mes&gt;AA$2,_tipo="Mensal")
      )), 0,IF(Ajustes!$G102&gt;0,INDEX($AA$4:$AL$323,Ajustes!$G102,O$2),0)+IF(Ajustes!$H102&gt;0,INDEX($AA$4:$AL$323,Ajustes!$H102,O$2),0)+IF(Ajustes!$I102&gt;0,INDEX($AA$4:$AL$323,Ajustes!$I102,O$2),0)+IF(Ajustes!$J102&gt;0,INDEX($AA$4:$AL$323,Ajustes!$J102,O$2),0)+IF(Ajustes!$K102&gt;0,INDEX($AA$4:$AL$323,Ajustes!$K102,O$2),0)+IF(Ajustes!$L102&gt;0,INDEX($AA$4:$AL$323,Ajustes!$L102,O$2),0))+O102</f>
        <v>80</v>
      </c>
      <c r="AB102" s="259">
        <f>IF(AND(NOT(_incrementaisPassadas),
      OR(
       AND(_semanaAtual&gt;Prevs!E$6,_tipo="Semanal"),
       AND(_mes&gt;AB$2,_tipo="Mensal")
      )), 0,IF(Ajustes!$G102&gt;0,INDEX($AA$4:$AL$323,Ajustes!$G102,P$2),0)+IF(Ajustes!$H102&gt;0,INDEX($AA$4:$AL$323,Ajustes!$H102,P$2),0)+IF(Ajustes!$I102&gt;0,INDEX($AA$4:$AL$323,Ajustes!$I102,P$2),0)+IF(Ajustes!$J102&gt;0,INDEX($AA$4:$AL$323,Ajustes!$J102,P$2),0)+IF(Ajustes!$K102&gt;0,INDEX($AA$4:$AL$323,Ajustes!$K102,P$2),0)+IF(Ajustes!$L102&gt;0,INDEX($AA$4:$AL$323,Ajustes!$L102,P$2),0))+P102</f>
        <v>85</v>
      </c>
      <c r="AC102" s="259">
        <f>IF(AND(NOT(_incrementaisPassadas),
      OR(
       AND(_semanaAtual&gt;Prevs!F$6,_tipo="Semanal"),
       AND(_mes&gt;AC$2,_tipo="Mensal")
      )), 0,IF(Ajustes!$G102&gt;0,INDEX($AA$4:$AL$323,Ajustes!$G102,Q$2),0)+IF(Ajustes!$H102&gt;0,INDEX($AA$4:$AL$323,Ajustes!$H102,Q$2),0)+IF(Ajustes!$I102&gt;0,INDEX($AA$4:$AL$323,Ajustes!$I102,Q$2),0)+IF(Ajustes!$J102&gt;0,INDEX($AA$4:$AL$323,Ajustes!$J102,Q$2),0)+IF(Ajustes!$K102&gt;0,INDEX($AA$4:$AL$323,Ajustes!$K102,Q$2),0)+IF(Ajustes!$L102&gt;0,INDEX($AA$4:$AL$323,Ajustes!$L102,Q$2),0))+Q102</f>
        <v>85</v>
      </c>
      <c r="AD102" s="259">
        <f>IF(AND(NOT(_incrementaisPassadas),
      OR(
       AND(_semanaAtual&gt;Prevs!G$6,_tipo="Semanal"),
       AND(_mes&gt;AD$2,_tipo="Mensal")
      )), 0,IF(Ajustes!$G102&gt;0,INDEX($AA$4:$AL$323,Ajustes!$G102,R$2),0)+IF(Ajustes!$H102&gt;0,INDEX($AA$4:$AL$323,Ajustes!$H102,R$2),0)+IF(Ajustes!$I102&gt;0,INDEX($AA$4:$AL$323,Ajustes!$I102,R$2),0)+IF(Ajustes!$J102&gt;0,INDEX($AA$4:$AL$323,Ajustes!$J102,R$2),0)+IF(Ajustes!$K102&gt;0,INDEX($AA$4:$AL$323,Ajustes!$K102,R$2),0)+IF(Ajustes!$L102&gt;0,INDEX($AA$4:$AL$323,Ajustes!$L102,R$2),0))+R102</f>
        <v>73</v>
      </c>
      <c r="AE102" s="259">
        <f>IF(AND(NOT(_incrementaisPassadas),
      OR(
       AND(_semanaAtual&gt;Prevs!H$6,_tipo="Semanal"),
       AND(_mes&gt;AE$2,_tipo="Mensal")
      )), 0,IF(Ajustes!$G102&gt;0,INDEX($AA$4:$AL$323,Ajustes!$G102,S$2),0)+IF(Ajustes!$H102&gt;0,INDEX($AA$4:$AL$323,Ajustes!$H102,S$2),0)+IF(Ajustes!$I102&gt;0,INDEX($AA$4:$AL$323,Ajustes!$I102,S$2),0)+IF(Ajustes!$J102&gt;0,INDEX($AA$4:$AL$323,Ajustes!$J102,S$2),0)+IF(Ajustes!$K102&gt;0,INDEX($AA$4:$AL$323,Ajustes!$K102,S$2),0)+IF(Ajustes!$L102&gt;0,INDEX($AA$4:$AL$323,Ajustes!$L102,S$2),0))+S102</f>
        <v>60</v>
      </c>
      <c r="AF102" s="259">
        <f>IF(AND(NOT(_incrementaisPassadas),
      OR(
       AND(_semanaAtual&gt;Prevs!I$6,_tipo="Semanal"),
       AND(_mes&gt;AF$2,_tipo="Mensal")
      )), 0,IF(Ajustes!$G102&gt;0,INDEX($AA$4:$AL$323,Ajustes!$G102,T$2),0)+IF(Ajustes!$H102&gt;0,INDEX($AA$4:$AL$323,Ajustes!$H102,T$2),0)+IF(Ajustes!$I102&gt;0,INDEX($AA$4:$AL$323,Ajustes!$I102,T$2),0)+IF(Ajustes!$J102&gt;0,INDEX($AA$4:$AL$323,Ajustes!$J102,T$2),0)+IF(Ajustes!$K102&gt;0,INDEX($AA$4:$AL$323,Ajustes!$K102,T$2),0)+IF(Ajustes!$L102&gt;0,INDEX($AA$4:$AL$323,Ajustes!$L102,T$2),0))+T102</f>
        <v>54</v>
      </c>
      <c r="AG102" s="259">
        <f>IF(AND(NOT(_incrementaisPassadas),
      OR(
       AND(_semanaAtual&gt;Prevs!J$6,_tipo="Semanal"),
       AND(_mes&gt;AG$2,_tipo="Mensal")
      )), 0,IF(Ajustes!$G102&gt;0,INDEX($AA$4:$AL$323,Ajustes!$G102,U$2),0)+IF(Ajustes!$H102&gt;0,INDEX($AA$4:$AL$323,Ajustes!$H102,U$2),0)+IF(Ajustes!$I102&gt;0,INDEX($AA$4:$AL$323,Ajustes!$I102,U$2),0)+IF(Ajustes!$J102&gt;0,INDEX($AA$4:$AL$323,Ajustes!$J102,U$2),0)+IF(Ajustes!$K102&gt;0,INDEX($AA$4:$AL$323,Ajustes!$K102,U$2),0)+IF(Ajustes!$L102&gt;0,INDEX($AA$4:$AL$323,Ajustes!$L102,U$2),0))+U102</f>
        <v>49</v>
      </c>
      <c r="AH102" s="259">
        <f>IF(AND(NOT(_incrementaisPassadas),
      OR(
       AND(_semanaAtual&gt;Prevs!K$6,_tipo="Semanal"),
       AND(_mes&gt;AH$2,_tipo="Mensal")
      )), 0,IF(Ajustes!$G102&gt;0,INDEX($AA$4:$AL$323,Ajustes!$G102,V$2),0)+IF(Ajustes!$H102&gt;0,INDEX($AA$4:$AL$323,Ajustes!$H102,V$2),0)+IF(Ajustes!$I102&gt;0,INDEX($AA$4:$AL$323,Ajustes!$I102,V$2),0)+IF(Ajustes!$J102&gt;0,INDEX($AA$4:$AL$323,Ajustes!$J102,V$2),0)+IF(Ajustes!$K102&gt;0,INDEX($AA$4:$AL$323,Ajustes!$K102,V$2),0)+IF(Ajustes!$L102&gt;0,INDEX($AA$4:$AL$323,Ajustes!$L102,V$2),0))+V102</f>
        <v>46</v>
      </c>
      <c r="AI102" s="259">
        <f>IF(AND(NOT(_incrementaisPassadas),
      OR(
       AND(_semanaAtual&gt;Prevs!L$6,_tipo="Semanal"),
       AND(_mes&gt;AI$2,_tipo="Mensal")
      )), 0,IF(Ajustes!$G102&gt;0,INDEX($AA$4:$AL$323,Ajustes!$G102,W$2),0)+IF(Ajustes!$H102&gt;0,INDEX($AA$4:$AL$323,Ajustes!$H102,W$2),0)+IF(Ajustes!$I102&gt;0,INDEX($AA$4:$AL$323,Ajustes!$I102,W$2),0)+IF(Ajustes!$J102&gt;0,INDEX($AA$4:$AL$323,Ajustes!$J102,W$2),0)+IF(Ajustes!$K102&gt;0,INDEX($AA$4:$AL$323,Ajustes!$K102,W$2),0)+IF(Ajustes!$L102&gt;0,INDEX($AA$4:$AL$323,Ajustes!$L102,W$2),0))+W102</f>
        <v>47</v>
      </c>
      <c r="AJ102" s="259">
        <f>IF(AND(NOT(_incrementaisPassadas),
      OR(
       AND(_semanaAtual&gt;Prevs!M$6,_tipo="Semanal"),
       AND(_mes&gt;AJ$2,_tipo="Mensal")
      )), 0,IF(Ajustes!$G102&gt;0,INDEX($AA$4:$AL$323,Ajustes!$G102,X$2),0)+IF(Ajustes!$H102&gt;0,INDEX($AA$4:$AL$323,Ajustes!$H102,X$2),0)+IF(Ajustes!$I102&gt;0,INDEX($AA$4:$AL$323,Ajustes!$I102,X$2),0)+IF(Ajustes!$J102&gt;0,INDEX($AA$4:$AL$323,Ajustes!$J102,X$2),0)+IF(Ajustes!$K102&gt;0,INDEX($AA$4:$AL$323,Ajustes!$K102,X$2),0)+IF(Ajustes!$L102&gt;0,INDEX($AA$4:$AL$323,Ajustes!$L102,X$2),0))+X102</f>
        <v>51</v>
      </c>
      <c r="AK102" s="259">
        <f>IF(AND(NOT(_incrementaisPassadas),
      OR(
       AND(_semanaAtual&gt;Prevs!N$6,_tipo="Semanal"),
       AND(_mes&gt;AK$2,_tipo="Mensal")
      )), 0,IF(Ajustes!$G102&gt;0,INDEX($AA$4:$AL$323,Ajustes!$G102,Y$2),0)+IF(Ajustes!$H102&gt;0,INDEX($AA$4:$AL$323,Ajustes!$H102,Y$2),0)+IF(Ajustes!$I102&gt;0,INDEX($AA$4:$AL$323,Ajustes!$I102,Y$2),0)+IF(Ajustes!$J102&gt;0,INDEX($AA$4:$AL$323,Ajustes!$J102,Y$2),0)+IF(Ajustes!$K102&gt;0,INDEX($AA$4:$AL$323,Ajustes!$K102,Y$2),0)+IF(Ajustes!$L102&gt;0,INDEX($AA$4:$AL$323,Ajustes!$L102,Y$2),0))+Y102</f>
        <v>58</v>
      </c>
      <c r="AL102" s="259">
        <f>IF(AND(NOT(_incrementaisPassadas),
      OR(
       AND(_semanaAtual&gt;Prevs!O$6,_tipo="Semanal"),
       AND(_mes&gt;AL$2,_tipo="Mensal")
      )), 0,IF(Ajustes!$G102&gt;0,INDEX($AA$4:$AL$323,Ajustes!$G102,Z$2),0)+IF(Ajustes!$H102&gt;0,INDEX($AA$4:$AL$323,Ajustes!$H102,Z$2),0)+IF(Ajustes!$I102&gt;0,INDEX($AA$4:$AL$323,Ajustes!$I102,Z$2),0)+IF(Ajustes!$J102&gt;0,INDEX($AA$4:$AL$323,Ajustes!$J102,Z$2),0)+IF(Ajustes!$K102&gt;0,INDEX($AA$4:$AL$323,Ajustes!$K102,Z$2),0)+IF(Ajustes!$L102&gt;0,INDEX($AA$4:$AL$323,Ajustes!$L102,Z$2),0))+Z102</f>
        <v>70</v>
      </c>
      <c r="AM102" s="113">
        <f t="shared" si="90"/>
        <v>80</v>
      </c>
      <c r="AN102" s="113">
        <f t="shared" si="91"/>
        <v>85</v>
      </c>
      <c r="AO102" s="113">
        <f t="shared" si="91"/>
        <v>85</v>
      </c>
      <c r="AP102" s="113">
        <f t="shared" ref="AN102:AX121" si="104">AD102</f>
        <v>73</v>
      </c>
      <c r="AQ102" s="113">
        <f t="shared" si="104"/>
        <v>60</v>
      </c>
      <c r="AR102" s="113">
        <f t="shared" si="104"/>
        <v>54</v>
      </c>
      <c r="AS102" s="113">
        <f t="shared" si="104"/>
        <v>49</v>
      </c>
      <c r="AT102" s="113">
        <f t="shared" si="104"/>
        <v>46</v>
      </c>
      <c r="AU102" s="113">
        <f t="shared" si="104"/>
        <v>47</v>
      </c>
      <c r="AV102" s="113">
        <f t="shared" si="104"/>
        <v>51</v>
      </c>
      <c r="AW102" s="113">
        <f t="shared" si="104"/>
        <v>58</v>
      </c>
      <c r="AX102" s="113">
        <f t="shared" si="104"/>
        <v>70</v>
      </c>
      <c r="AY102" s="259"/>
      <c r="BQ102" s="259" t="e">
        <f t="shared" si="77"/>
        <v>#N/A</v>
      </c>
      <c r="BR102" s="398">
        <f t="shared" si="92"/>
        <v>80</v>
      </c>
      <c r="BS102" s="398">
        <f t="shared" si="93"/>
        <v>85</v>
      </c>
      <c r="BT102" s="398">
        <f t="shared" si="94"/>
        <v>85</v>
      </c>
      <c r="BU102" s="398">
        <f t="shared" si="95"/>
        <v>73</v>
      </c>
      <c r="BV102" s="398">
        <f t="shared" si="96"/>
        <v>60</v>
      </c>
      <c r="BW102" s="398">
        <f t="shared" si="97"/>
        <v>54</v>
      </c>
      <c r="BX102" s="398">
        <f t="shared" si="98"/>
        <v>49</v>
      </c>
      <c r="BY102" s="398">
        <f t="shared" si="99"/>
        <v>46</v>
      </c>
      <c r="BZ102" s="398">
        <f t="shared" si="100"/>
        <v>47</v>
      </c>
      <c r="CA102" s="398">
        <f t="shared" si="101"/>
        <v>51</v>
      </c>
      <c r="CB102" s="398">
        <f t="shared" si="102"/>
        <v>58</v>
      </c>
      <c r="CC102" s="398">
        <f t="shared" si="103"/>
        <v>70</v>
      </c>
      <c r="CD102" s="259"/>
    </row>
    <row r="103" spans="1:82" x14ac:dyDescent="0.25">
      <c r="A103" s="113">
        <v>100</v>
      </c>
      <c r="B103" s="176" t="s">
        <v>586</v>
      </c>
      <c r="C103" s="259">
        <f>IFERROR(INDEX($BD$7:$BO$40,MATCH(Ajustes!$E$4:$E$323,$BC$7:$BC$40,0),$C$2:$N$2),1)</f>
        <v>1</v>
      </c>
      <c r="D103" s="259">
        <f>IFERROR(INDEX($BD$7:$BO$40,MATCH(Ajustes!$E$4:$E$323,$BC$7:$BC$40,0),$C$2:$N$2),1)</f>
        <v>1</v>
      </c>
      <c r="E103" s="259">
        <f>IFERROR(INDEX($BD$7:$BO$40,MATCH(Ajustes!$E$4:$E$323,$BC$7:$BC$40,0),$C$2:$N$2),1)</f>
        <v>1</v>
      </c>
      <c r="F103" s="259">
        <f>IFERROR(INDEX($BD$7:$BO$40,MATCH(Ajustes!$E$4:$E$323,$BC$7:$BC$40,0),$C$2:$N$2),1)</f>
        <v>1</v>
      </c>
      <c r="G103" s="259">
        <f>IFERROR(INDEX($BD$7:$BO$40,MATCH(Ajustes!$E$4:$E$323,$BC$7:$BC$40,0),$C$2:$N$2),1)</f>
        <v>1</v>
      </c>
      <c r="H103" s="259">
        <f>IFERROR(INDEX($BD$7:$BO$40,MATCH(Ajustes!$E$4:$E$323,$BC$7:$BC$40,0),$C$2:$N$2),1)</f>
        <v>1</v>
      </c>
      <c r="I103" s="259">
        <f>IFERROR(INDEX($BD$7:$BO$40,MATCH(Ajustes!$E$4:$E$323,$BC$7:$BC$40,0),$C$2:$N$2),1)</f>
        <v>1</v>
      </c>
      <c r="J103" s="259">
        <f>IFERROR(INDEX($BD$7:$BO$40,MATCH(Ajustes!$E$4:$E$323,$BC$7:$BC$40,0),$C$2:$N$2),1)</f>
        <v>1</v>
      </c>
      <c r="K103" s="259">
        <f>IFERROR(INDEX($BD$7:$BO$40,MATCH(Ajustes!$E$4:$E$323,$BC$7:$BC$40,0),$C$2:$N$2),1)</f>
        <v>1</v>
      </c>
      <c r="L103" s="259">
        <f>IFERROR(INDEX($BD$7:$BO$40,MATCH(Ajustes!$E$4:$E$323,$BC$7:$BC$40,0),$C$2:$N$2),1)</f>
        <v>1</v>
      </c>
      <c r="M103" s="259">
        <f>IFERROR(INDEX($BD$7:$BO$40,MATCH(Ajustes!$E$4:$E$323,$BC$7:$BC$40,0),$C$2:$N$2),1)</f>
        <v>1</v>
      </c>
      <c r="N103" s="259">
        <f>IFERROR(INDEX($BD$7:$BO$40,MATCH(Ajustes!$E$4:$E$323,$BC$7:$BC$40,0),$C$2:$N$2),1)</f>
        <v>1</v>
      </c>
      <c r="O103">
        <f>C103*Ajustes!AM103</f>
        <v>5</v>
      </c>
      <c r="P103">
        <f>D103*Ajustes!AN103</f>
        <v>6</v>
      </c>
      <c r="Q103">
        <f>E103*Ajustes!AO103</f>
        <v>6</v>
      </c>
      <c r="R103">
        <f>F103*Ajustes!AP103</f>
        <v>5</v>
      </c>
      <c r="S103">
        <f>G103*Ajustes!AQ103</f>
        <v>4</v>
      </c>
      <c r="T103">
        <f>H103*Ajustes!AR103</f>
        <v>4</v>
      </c>
      <c r="U103">
        <f>I103*Ajustes!AS103</f>
        <v>4</v>
      </c>
      <c r="V103">
        <f>J103*Ajustes!AT103</f>
        <v>3</v>
      </c>
      <c r="W103">
        <f>K103*Ajustes!AU103</f>
        <v>4</v>
      </c>
      <c r="X103">
        <f>L103*Ajustes!AV103</f>
        <v>5</v>
      </c>
      <c r="Y103">
        <f>M103*Ajustes!AW103</f>
        <v>5</v>
      </c>
      <c r="Z103">
        <f>N103*Ajustes!AX103</f>
        <v>5</v>
      </c>
      <c r="AA103" s="259">
        <f>IF(AND(NOT(_incrementaisPassadas),
      OR(
       AND(_semanaAtual&gt;Prevs!D$6,_tipo="Semanal"),
       AND(_mes&gt;AA$2,_tipo="Mensal")
      )), 0,IF(Ajustes!$G103&gt;0,INDEX($AA$4:$AL$323,Ajustes!$G103,O$2),0)+IF(Ajustes!$H103&gt;0,INDEX($AA$4:$AL$323,Ajustes!$H103,O$2),0)+IF(Ajustes!$I103&gt;0,INDEX($AA$4:$AL$323,Ajustes!$I103,O$2),0)+IF(Ajustes!$J103&gt;0,INDEX($AA$4:$AL$323,Ajustes!$J103,O$2),0)+IF(Ajustes!$K103&gt;0,INDEX($AA$4:$AL$323,Ajustes!$K103,O$2),0)+IF(Ajustes!$L103&gt;0,INDEX($AA$4:$AL$323,Ajustes!$L103,O$2),0))+O103</f>
        <v>5</v>
      </c>
      <c r="AB103" s="259">
        <f>IF(AND(NOT(_incrementaisPassadas),
      OR(
       AND(_semanaAtual&gt;Prevs!E$6,_tipo="Semanal"),
       AND(_mes&gt;AB$2,_tipo="Mensal")
      )), 0,IF(Ajustes!$G103&gt;0,INDEX($AA$4:$AL$323,Ajustes!$G103,P$2),0)+IF(Ajustes!$H103&gt;0,INDEX($AA$4:$AL$323,Ajustes!$H103,P$2),0)+IF(Ajustes!$I103&gt;0,INDEX($AA$4:$AL$323,Ajustes!$I103,P$2),0)+IF(Ajustes!$J103&gt;0,INDEX($AA$4:$AL$323,Ajustes!$J103,P$2),0)+IF(Ajustes!$K103&gt;0,INDEX($AA$4:$AL$323,Ajustes!$K103,P$2),0)+IF(Ajustes!$L103&gt;0,INDEX($AA$4:$AL$323,Ajustes!$L103,P$2),0))+P103</f>
        <v>6</v>
      </c>
      <c r="AC103" s="259">
        <f>IF(AND(NOT(_incrementaisPassadas),
      OR(
       AND(_semanaAtual&gt;Prevs!F$6,_tipo="Semanal"),
       AND(_mes&gt;AC$2,_tipo="Mensal")
      )), 0,IF(Ajustes!$G103&gt;0,INDEX($AA$4:$AL$323,Ajustes!$G103,Q$2),0)+IF(Ajustes!$H103&gt;0,INDEX($AA$4:$AL$323,Ajustes!$H103,Q$2),0)+IF(Ajustes!$I103&gt;0,INDEX($AA$4:$AL$323,Ajustes!$I103,Q$2),0)+IF(Ajustes!$J103&gt;0,INDEX($AA$4:$AL$323,Ajustes!$J103,Q$2),0)+IF(Ajustes!$K103&gt;0,INDEX($AA$4:$AL$323,Ajustes!$K103,Q$2),0)+IF(Ajustes!$L103&gt;0,INDEX($AA$4:$AL$323,Ajustes!$L103,Q$2),0))+Q103</f>
        <v>6</v>
      </c>
      <c r="AD103" s="259">
        <f>IF(AND(NOT(_incrementaisPassadas),
      OR(
       AND(_semanaAtual&gt;Prevs!G$6,_tipo="Semanal"),
       AND(_mes&gt;AD$2,_tipo="Mensal")
      )), 0,IF(Ajustes!$G103&gt;0,INDEX($AA$4:$AL$323,Ajustes!$G103,R$2),0)+IF(Ajustes!$H103&gt;0,INDEX($AA$4:$AL$323,Ajustes!$H103,R$2),0)+IF(Ajustes!$I103&gt;0,INDEX($AA$4:$AL$323,Ajustes!$I103,R$2),0)+IF(Ajustes!$J103&gt;0,INDEX($AA$4:$AL$323,Ajustes!$J103,R$2),0)+IF(Ajustes!$K103&gt;0,INDEX($AA$4:$AL$323,Ajustes!$K103,R$2),0)+IF(Ajustes!$L103&gt;0,INDEX($AA$4:$AL$323,Ajustes!$L103,R$2),0))+R103</f>
        <v>5</v>
      </c>
      <c r="AE103" s="259">
        <f>IF(AND(NOT(_incrementaisPassadas),
      OR(
       AND(_semanaAtual&gt;Prevs!H$6,_tipo="Semanal"),
       AND(_mes&gt;AE$2,_tipo="Mensal")
      )), 0,IF(Ajustes!$G103&gt;0,INDEX($AA$4:$AL$323,Ajustes!$G103,S$2),0)+IF(Ajustes!$H103&gt;0,INDEX($AA$4:$AL$323,Ajustes!$H103,S$2),0)+IF(Ajustes!$I103&gt;0,INDEX($AA$4:$AL$323,Ajustes!$I103,S$2),0)+IF(Ajustes!$J103&gt;0,INDEX($AA$4:$AL$323,Ajustes!$J103,S$2),0)+IF(Ajustes!$K103&gt;0,INDEX($AA$4:$AL$323,Ajustes!$K103,S$2),0)+IF(Ajustes!$L103&gt;0,INDEX($AA$4:$AL$323,Ajustes!$L103,S$2),0))+S103</f>
        <v>4</v>
      </c>
      <c r="AF103" s="259">
        <f>IF(AND(NOT(_incrementaisPassadas),
      OR(
       AND(_semanaAtual&gt;Prevs!I$6,_tipo="Semanal"),
       AND(_mes&gt;AF$2,_tipo="Mensal")
      )), 0,IF(Ajustes!$G103&gt;0,INDEX($AA$4:$AL$323,Ajustes!$G103,T$2),0)+IF(Ajustes!$H103&gt;0,INDEX($AA$4:$AL$323,Ajustes!$H103,T$2),0)+IF(Ajustes!$I103&gt;0,INDEX($AA$4:$AL$323,Ajustes!$I103,T$2),0)+IF(Ajustes!$J103&gt;0,INDEX($AA$4:$AL$323,Ajustes!$J103,T$2),0)+IF(Ajustes!$K103&gt;0,INDEX($AA$4:$AL$323,Ajustes!$K103,T$2),0)+IF(Ajustes!$L103&gt;0,INDEX($AA$4:$AL$323,Ajustes!$L103,T$2),0))+T103</f>
        <v>4</v>
      </c>
      <c r="AG103" s="259">
        <f>IF(AND(NOT(_incrementaisPassadas),
      OR(
       AND(_semanaAtual&gt;Prevs!J$6,_tipo="Semanal"),
       AND(_mes&gt;AG$2,_tipo="Mensal")
      )), 0,IF(Ajustes!$G103&gt;0,INDEX($AA$4:$AL$323,Ajustes!$G103,U$2),0)+IF(Ajustes!$H103&gt;0,INDEX($AA$4:$AL$323,Ajustes!$H103,U$2),0)+IF(Ajustes!$I103&gt;0,INDEX($AA$4:$AL$323,Ajustes!$I103,U$2),0)+IF(Ajustes!$J103&gt;0,INDEX($AA$4:$AL$323,Ajustes!$J103,U$2),0)+IF(Ajustes!$K103&gt;0,INDEX($AA$4:$AL$323,Ajustes!$K103,U$2),0)+IF(Ajustes!$L103&gt;0,INDEX($AA$4:$AL$323,Ajustes!$L103,U$2),0))+U103</f>
        <v>4</v>
      </c>
      <c r="AH103" s="259">
        <f>IF(AND(NOT(_incrementaisPassadas),
      OR(
       AND(_semanaAtual&gt;Prevs!K$6,_tipo="Semanal"),
       AND(_mes&gt;AH$2,_tipo="Mensal")
      )), 0,IF(Ajustes!$G103&gt;0,INDEX($AA$4:$AL$323,Ajustes!$G103,V$2),0)+IF(Ajustes!$H103&gt;0,INDEX($AA$4:$AL$323,Ajustes!$H103,V$2),0)+IF(Ajustes!$I103&gt;0,INDEX($AA$4:$AL$323,Ajustes!$I103,V$2),0)+IF(Ajustes!$J103&gt;0,INDEX($AA$4:$AL$323,Ajustes!$J103,V$2),0)+IF(Ajustes!$K103&gt;0,INDEX($AA$4:$AL$323,Ajustes!$K103,V$2),0)+IF(Ajustes!$L103&gt;0,INDEX($AA$4:$AL$323,Ajustes!$L103,V$2),0))+V103</f>
        <v>3</v>
      </c>
      <c r="AI103" s="259">
        <f>IF(AND(NOT(_incrementaisPassadas),
      OR(
       AND(_semanaAtual&gt;Prevs!L$6,_tipo="Semanal"),
       AND(_mes&gt;AI$2,_tipo="Mensal")
      )), 0,IF(Ajustes!$G103&gt;0,INDEX($AA$4:$AL$323,Ajustes!$G103,W$2),0)+IF(Ajustes!$H103&gt;0,INDEX($AA$4:$AL$323,Ajustes!$H103,W$2),0)+IF(Ajustes!$I103&gt;0,INDEX($AA$4:$AL$323,Ajustes!$I103,W$2),0)+IF(Ajustes!$J103&gt;0,INDEX($AA$4:$AL$323,Ajustes!$J103,W$2),0)+IF(Ajustes!$K103&gt;0,INDEX($AA$4:$AL$323,Ajustes!$K103,W$2),0)+IF(Ajustes!$L103&gt;0,INDEX($AA$4:$AL$323,Ajustes!$L103,W$2),0))+W103</f>
        <v>4</v>
      </c>
      <c r="AJ103" s="259">
        <f>IF(AND(NOT(_incrementaisPassadas),
      OR(
       AND(_semanaAtual&gt;Prevs!M$6,_tipo="Semanal"),
       AND(_mes&gt;AJ$2,_tipo="Mensal")
      )), 0,IF(Ajustes!$G103&gt;0,INDEX($AA$4:$AL$323,Ajustes!$G103,X$2),0)+IF(Ajustes!$H103&gt;0,INDEX($AA$4:$AL$323,Ajustes!$H103,X$2),0)+IF(Ajustes!$I103&gt;0,INDEX($AA$4:$AL$323,Ajustes!$I103,X$2),0)+IF(Ajustes!$J103&gt;0,INDEX($AA$4:$AL$323,Ajustes!$J103,X$2),0)+IF(Ajustes!$K103&gt;0,INDEX($AA$4:$AL$323,Ajustes!$K103,X$2),0)+IF(Ajustes!$L103&gt;0,INDEX($AA$4:$AL$323,Ajustes!$L103,X$2),0))+X103</f>
        <v>5</v>
      </c>
      <c r="AK103" s="259">
        <f>IF(AND(NOT(_incrementaisPassadas),
      OR(
       AND(_semanaAtual&gt;Prevs!N$6,_tipo="Semanal"),
       AND(_mes&gt;AK$2,_tipo="Mensal")
      )), 0,IF(Ajustes!$G103&gt;0,INDEX($AA$4:$AL$323,Ajustes!$G103,Y$2),0)+IF(Ajustes!$H103&gt;0,INDEX($AA$4:$AL$323,Ajustes!$H103,Y$2),0)+IF(Ajustes!$I103&gt;0,INDEX($AA$4:$AL$323,Ajustes!$I103,Y$2),0)+IF(Ajustes!$J103&gt;0,INDEX($AA$4:$AL$323,Ajustes!$J103,Y$2),0)+IF(Ajustes!$K103&gt;0,INDEX($AA$4:$AL$323,Ajustes!$K103,Y$2),0)+IF(Ajustes!$L103&gt;0,INDEX($AA$4:$AL$323,Ajustes!$L103,Y$2),0))+Y103</f>
        <v>5</v>
      </c>
      <c r="AL103" s="259">
        <f>IF(AND(NOT(_incrementaisPassadas),
      OR(
       AND(_semanaAtual&gt;Prevs!O$6,_tipo="Semanal"),
       AND(_mes&gt;AL$2,_tipo="Mensal")
      )), 0,IF(Ajustes!$G103&gt;0,INDEX($AA$4:$AL$323,Ajustes!$G103,Z$2),0)+IF(Ajustes!$H103&gt;0,INDEX($AA$4:$AL$323,Ajustes!$H103,Z$2),0)+IF(Ajustes!$I103&gt;0,INDEX($AA$4:$AL$323,Ajustes!$I103,Z$2),0)+IF(Ajustes!$J103&gt;0,INDEX($AA$4:$AL$323,Ajustes!$J103,Z$2),0)+IF(Ajustes!$K103&gt;0,INDEX($AA$4:$AL$323,Ajustes!$K103,Z$2),0)+IF(Ajustes!$L103&gt;0,INDEX($AA$4:$AL$323,Ajustes!$L103,Z$2),0))+Z103</f>
        <v>5</v>
      </c>
      <c r="AM103" s="113">
        <f t="shared" si="90"/>
        <v>5</v>
      </c>
      <c r="AN103" s="113">
        <f t="shared" si="104"/>
        <v>6</v>
      </c>
      <c r="AO103" s="113">
        <f t="shared" si="104"/>
        <v>6</v>
      </c>
      <c r="AP103" s="113">
        <f t="shared" si="104"/>
        <v>5</v>
      </c>
      <c r="AQ103" s="113">
        <f t="shared" si="104"/>
        <v>4</v>
      </c>
      <c r="AR103" s="113">
        <f t="shared" si="104"/>
        <v>4</v>
      </c>
      <c r="AS103" s="113">
        <f t="shared" si="104"/>
        <v>4</v>
      </c>
      <c r="AT103" s="113">
        <f t="shared" si="104"/>
        <v>3</v>
      </c>
      <c r="AU103" s="113">
        <f t="shared" si="104"/>
        <v>4</v>
      </c>
      <c r="AV103" s="113">
        <f t="shared" si="104"/>
        <v>5</v>
      </c>
      <c r="AW103" s="113">
        <f t="shared" si="104"/>
        <v>5</v>
      </c>
      <c r="AX103" s="113">
        <f t="shared" si="104"/>
        <v>5</v>
      </c>
      <c r="AY103" s="259"/>
      <c r="BQ103" s="259" t="e">
        <f t="shared" si="77"/>
        <v>#N/A</v>
      </c>
      <c r="BR103" s="398">
        <f t="shared" si="92"/>
        <v>5</v>
      </c>
      <c r="BS103" s="398">
        <f t="shared" si="93"/>
        <v>6</v>
      </c>
      <c r="BT103" s="398">
        <f t="shared" si="94"/>
        <v>6</v>
      </c>
      <c r="BU103" s="398">
        <f t="shared" si="95"/>
        <v>5</v>
      </c>
      <c r="BV103" s="398">
        <f t="shared" si="96"/>
        <v>4</v>
      </c>
      <c r="BW103" s="398">
        <f t="shared" si="97"/>
        <v>4</v>
      </c>
      <c r="BX103" s="398">
        <f t="shared" si="98"/>
        <v>4</v>
      </c>
      <c r="BY103" s="398">
        <f t="shared" si="99"/>
        <v>3</v>
      </c>
      <c r="BZ103" s="398">
        <f t="shared" si="100"/>
        <v>4</v>
      </c>
      <c r="CA103" s="398">
        <f t="shared" si="101"/>
        <v>5</v>
      </c>
      <c r="CB103" s="398">
        <f t="shared" si="102"/>
        <v>5</v>
      </c>
      <c r="CC103" s="398">
        <f t="shared" si="103"/>
        <v>5</v>
      </c>
      <c r="CD103" s="259"/>
    </row>
    <row r="104" spans="1:82" x14ac:dyDescent="0.25">
      <c r="A104" s="113">
        <v>101</v>
      </c>
      <c r="B104" s="176" t="s">
        <v>238</v>
      </c>
      <c r="C104" s="259">
        <f>IFERROR(INDEX($BD$7:$BO$40,MATCH(Ajustes!$E$4:$E$323,$BC$7:$BC$40,0),$C$2:$N$2),1)</f>
        <v>1</v>
      </c>
      <c r="D104" s="259">
        <f>IFERROR(INDEX($BD$7:$BO$40,MATCH(Ajustes!$E$4:$E$323,$BC$7:$BC$40,0),$C$2:$N$2),1)</f>
        <v>1</v>
      </c>
      <c r="E104" s="259">
        <f>IFERROR(INDEX($BD$7:$BO$40,MATCH(Ajustes!$E$4:$E$323,$BC$7:$BC$40,0),$C$2:$N$2),1)</f>
        <v>1</v>
      </c>
      <c r="F104" s="259">
        <f>IFERROR(INDEX($BD$7:$BO$40,MATCH(Ajustes!$E$4:$E$323,$BC$7:$BC$40,0),$C$2:$N$2),1)</f>
        <v>1</v>
      </c>
      <c r="G104" s="259">
        <f>IFERROR(INDEX($BD$7:$BO$40,MATCH(Ajustes!$E$4:$E$323,$BC$7:$BC$40,0),$C$2:$N$2),1)</f>
        <v>1</v>
      </c>
      <c r="H104" s="259">
        <f>IFERROR(INDEX($BD$7:$BO$40,MATCH(Ajustes!$E$4:$E$323,$BC$7:$BC$40,0),$C$2:$N$2),1)</f>
        <v>1</v>
      </c>
      <c r="I104" s="259">
        <f>IFERROR(INDEX($BD$7:$BO$40,MATCH(Ajustes!$E$4:$E$323,$BC$7:$BC$40,0),$C$2:$N$2),1)</f>
        <v>1</v>
      </c>
      <c r="J104" s="259">
        <f>IFERROR(INDEX($BD$7:$BO$40,MATCH(Ajustes!$E$4:$E$323,$BC$7:$BC$40,0),$C$2:$N$2),1)</f>
        <v>1</v>
      </c>
      <c r="K104" s="259">
        <f>IFERROR(INDEX($BD$7:$BO$40,MATCH(Ajustes!$E$4:$E$323,$BC$7:$BC$40,0),$C$2:$N$2),1)</f>
        <v>1</v>
      </c>
      <c r="L104" s="259">
        <f>IFERROR(INDEX($BD$7:$BO$40,MATCH(Ajustes!$E$4:$E$323,$BC$7:$BC$40,0),$C$2:$N$2),1)</f>
        <v>1</v>
      </c>
      <c r="M104" s="259">
        <f>IFERROR(INDEX($BD$7:$BO$40,MATCH(Ajustes!$E$4:$E$323,$BC$7:$BC$40,0),$C$2:$N$2),1)</f>
        <v>1</v>
      </c>
      <c r="N104" s="259">
        <f>IFERROR(INDEX($BD$7:$BO$40,MATCH(Ajustes!$E$4:$E$323,$BC$7:$BC$40,0),$C$2:$N$2),1)</f>
        <v>1</v>
      </c>
      <c r="O104">
        <f>C104*Ajustes!AM104</f>
        <v>114</v>
      </c>
      <c r="P104">
        <f>D104*Ajustes!AN104</f>
        <v>135</v>
      </c>
      <c r="Q104">
        <f>E104*Ajustes!AO104</f>
        <v>106</v>
      </c>
      <c r="R104">
        <f>F104*Ajustes!AP104</f>
        <v>77</v>
      </c>
      <c r="S104">
        <f>G104*Ajustes!AQ104</f>
        <v>93</v>
      </c>
      <c r="T104">
        <f>H104*Ajustes!AR104</f>
        <v>95</v>
      </c>
      <c r="U104">
        <f>I104*Ajustes!AS104</f>
        <v>119</v>
      </c>
      <c r="V104">
        <f>J104*Ajustes!AT104</f>
        <v>131</v>
      </c>
      <c r="W104">
        <f>K104*Ajustes!AU104</f>
        <v>161</v>
      </c>
      <c r="X104">
        <f>L104*Ajustes!AV104</f>
        <v>174</v>
      </c>
      <c r="Y104">
        <f>M104*Ajustes!AW104</f>
        <v>115</v>
      </c>
      <c r="Z104">
        <f>N104*Ajustes!AX104</f>
        <v>97</v>
      </c>
      <c r="AA104" s="259">
        <f>IF(AND(NOT(_incrementaisPassadas),
      OR(
       AND(_semanaAtual&gt;Prevs!D$6,_tipo="Semanal"),
       AND(_mes&gt;AA$2,_tipo="Mensal")
      )), 0,IF(Ajustes!$G104&gt;0,INDEX($AA$4:$AL$323,Ajustes!$G104,O$2),0)+IF(Ajustes!$H104&gt;0,INDEX($AA$4:$AL$323,Ajustes!$H104,O$2),0)+IF(Ajustes!$I104&gt;0,INDEX($AA$4:$AL$323,Ajustes!$I104,O$2),0)+IF(Ajustes!$J104&gt;0,INDEX($AA$4:$AL$323,Ajustes!$J104,O$2),0)+IF(Ajustes!$K104&gt;0,INDEX($AA$4:$AL$323,Ajustes!$K104,O$2),0)+IF(Ajustes!$L104&gt;0,INDEX($AA$4:$AL$323,Ajustes!$L104,O$2),0))+O104</f>
        <v>114</v>
      </c>
      <c r="AB104" s="259">
        <f>IF(AND(NOT(_incrementaisPassadas),
      OR(
       AND(_semanaAtual&gt;Prevs!E$6,_tipo="Semanal"),
       AND(_mes&gt;AB$2,_tipo="Mensal")
      )), 0,IF(Ajustes!$G104&gt;0,INDEX($AA$4:$AL$323,Ajustes!$G104,P$2),0)+IF(Ajustes!$H104&gt;0,INDEX($AA$4:$AL$323,Ajustes!$H104,P$2),0)+IF(Ajustes!$I104&gt;0,INDEX($AA$4:$AL$323,Ajustes!$I104,P$2),0)+IF(Ajustes!$J104&gt;0,INDEX($AA$4:$AL$323,Ajustes!$J104,P$2),0)+IF(Ajustes!$K104&gt;0,INDEX($AA$4:$AL$323,Ajustes!$K104,P$2),0)+IF(Ajustes!$L104&gt;0,INDEX($AA$4:$AL$323,Ajustes!$L104,P$2),0))+P104</f>
        <v>135</v>
      </c>
      <c r="AC104" s="259">
        <f>IF(AND(NOT(_incrementaisPassadas),
      OR(
       AND(_semanaAtual&gt;Prevs!F$6,_tipo="Semanal"),
       AND(_mes&gt;AC$2,_tipo="Mensal")
      )), 0,IF(Ajustes!$G104&gt;0,INDEX($AA$4:$AL$323,Ajustes!$G104,Q$2),0)+IF(Ajustes!$H104&gt;0,INDEX($AA$4:$AL$323,Ajustes!$H104,Q$2),0)+IF(Ajustes!$I104&gt;0,INDEX($AA$4:$AL$323,Ajustes!$I104,Q$2),0)+IF(Ajustes!$J104&gt;0,INDEX($AA$4:$AL$323,Ajustes!$J104,Q$2),0)+IF(Ajustes!$K104&gt;0,INDEX($AA$4:$AL$323,Ajustes!$K104,Q$2),0)+IF(Ajustes!$L104&gt;0,INDEX($AA$4:$AL$323,Ajustes!$L104,Q$2),0))+Q104</f>
        <v>106</v>
      </c>
      <c r="AD104" s="259">
        <f>IF(AND(NOT(_incrementaisPassadas),
      OR(
       AND(_semanaAtual&gt;Prevs!G$6,_tipo="Semanal"),
       AND(_mes&gt;AD$2,_tipo="Mensal")
      )), 0,IF(Ajustes!$G104&gt;0,INDEX($AA$4:$AL$323,Ajustes!$G104,R$2),0)+IF(Ajustes!$H104&gt;0,INDEX($AA$4:$AL$323,Ajustes!$H104,R$2),0)+IF(Ajustes!$I104&gt;0,INDEX($AA$4:$AL$323,Ajustes!$I104,R$2),0)+IF(Ajustes!$J104&gt;0,INDEX($AA$4:$AL$323,Ajustes!$J104,R$2),0)+IF(Ajustes!$K104&gt;0,INDEX($AA$4:$AL$323,Ajustes!$K104,R$2),0)+IF(Ajustes!$L104&gt;0,INDEX($AA$4:$AL$323,Ajustes!$L104,R$2),0))+R104</f>
        <v>77</v>
      </c>
      <c r="AE104" s="259">
        <f>IF(AND(NOT(_incrementaisPassadas),
      OR(
       AND(_semanaAtual&gt;Prevs!H$6,_tipo="Semanal"),
       AND(_mes&gt;AE$2,_tipo="Mensal")
      )), 0,IF(Ajustes!$G104&gt;0,INDEX($AA$4:$AL$323,Ajustes!$G104,S$2),0)+IF(Ajustes!$H104&gt;0,INDEX($AA$4:$AL$323,Ajustes!$H104,S$2),0)+IF(Ajustes!$I104&gt;0,INDEX($AA$4:$AL$323,Ajustes!$I104,S$2),0)+IF(Ajustes!$J104&gt;0,INDEX($AA$4:$AL$323,Ajustes!$J104,S$2),0)+IF(Ajustes!$K104&gt;0,INDEX($AA$4:$AL$323,Ajustes!$K104,S$2),0)+IF(Ajustes!$L104&gt;0,INDEX($AA$4:$AL$323,Ajustes!$L104,S$2),0))+S104</f>
        <v>93</v>
      </c>
      <c r="AF104" s="259">
        <f>IF(AND(NOT(_incrementaisPassadas),
      OR(
       AND(_semanaAtual&gt;Prevs!I$6,_tipo="Semanal"),
       AND(_mes&gt;AF$2,_tipo="Mensal")
      )), 0,IF(Ajustes!$G104&gt;0,INDEX($AA$4:$AL$323,Ajustes!$G104,T$2),0)+IF(Ajustes!$H104&gt;0,INDEX($AA$4:$AL$323,Ajustes!$H104,T$2),0)+IF(Ajustes!$I104&gt;0,INDEX($AA$4:$AL$323,Ajustes!$I104,T$2),0)+IF(Ajustes!$J104&gt;0,INDEX($AA$4:$AL$323,Ajustes!$J104,T$2),0)+IF(Ajustes!$K104&gt;0,INDEX($AA$4:$AL$323,Ajustes!$K104,T$2),0)+IF(Ajustes!$L104&gt;0,INDEX($AA$4:$AL$323,Ajustes!$L104,T$2),0))+T104</f>
        <v>95</v>
      </c>
      <c r="AG104" s="259">
        <f>IF(AND(NOT(_incrementaisPassadas),
      OR(
       AND(_semanaAtual&gt;Prevs!J$6,_tipo="Semanal"),
       AND(_mes&gt;AG$2,_tipo="Mensal")
      )), 0,IF(Ajustes!$G104&gt;0,INDEX($AA$4:$AL$323,Ajustes!$G104,U$2),0)+IF(Ajustes!$H104&gt;0,INDEX($AA$4:$AL$323,Ajustes!$H104,U$2),0)+IF(Ajustes!$I104&gt;0,INDEX($AA$4:$AL$323,Ajustes!$I104,U$2),0)+IF(Ajustes!$J104&gt;0,INDEX($AA$4:$AL$323,Ajustes!$J104,U$2),0)+IF(Ajustes!$K104&gt;0,INDEX($AA$4:$AL$323,Ajustes!$K104,U$2),0)+IF(Ajustes!$L104&gt;0,INDEX($AA$4:$AL$323,Ajustes!$L104,U$2),0))+U104</f>
        <v>119</v>
      </c>
      <c r="AH104" s="259">
        <f>IF(AND(NOT(_incrementaisPassadas),
      OR(
       AND(_semanaAtual&gt;Prevs!K$6,_tipo="Semanal"),
       AND(_mes&gt;AH$2,_tipo="Mensal")
      )), 0,IF(Ajustes!$G104&gt;0,INDEX($AA$4:$AL$323,Ajustes!$G104,V$2),0)+IF(Ajustes!$H104&gt;0,INDEX($AA$4:$AL$323,Ajustes!$H104,V$2),0)+IF(Ajustes!$I104&gt;0,INDEX($AA$4:$AL$323,Ajustes!$I104,V$2),0)+IF(Ajustes!$J104&gt;0,INDEX($AA$4:$AL$323,Ajustes!$J104,V$2),0)+IF(Ajustes!$K104&gt;0,INDEX($AA$4:$AL$323,Ajustes!$K104,V$2),0)+IF(Ajustes!$L104&gt;0,INDEX($AA$4:$AL$323,Ajustes!$L104,V$2),0))+V104</f>
        <v>131</v>
      </c>
      <c r="AI104" s="259">
        <f>IF(AND(NOT(_incrementaisPassadas),
      OR(
       AND(_semanaAtual&gt;Prevs!L$6,_tipo="Semanal"),
       AND(_mes&gt;AI$2,_tipo="Mensal")
      )), 0,IF(Ajustes!$G104&gt;0,INDEX($AA$4:$AL$323,Ajustes!$G104,W$2),0)+IF(Ajustes!$H104&gt;0,INDEX($AA$4:$AL$323,Ajustes!$H104,W$2),0)+IF(Ajustes!$I104&gt;0,INDEX($AA$4:$AL$323,Ajustes!$I104,W$2),0)+IF(Ajustes!$J104&gt;0,INDEX($AA$4:$AL$323,Ajustes!$J104,W$2),0)+IF(Ajustes!$K104&gt;0,INDEX($AA$4:$AL$323,Ajustes!$K104,W$2),0)+IF(Ajustes!$L104&gt;0,INDEX($AA$4:$AL$323,Ajustes!$L104,W$2),0))+W104</f>
        <v>161</v>
      </c>
      <c r="AJ104" s="259">
        <f>IF(AND(NOT(_incrementaisPassadas),
      OR(
       AND(_semanaAtual&gt;Prevs!M$6,_tipo="Semanal"),
       AND(_mes&gt;AJ$2,_tipo="Mensal")
      )), 0,IF(Ajustes!$G104&gt;0,INDEX($AA$4:$AL$323,Ajustes!$G104,X$2),0)+IF(Ajustes!$H104&gt;0,INDEX($AA$4:$AL$323,Ajustes!$H104,X$2),0)+IF(Ajustes!$I104&gt;0,INDEX($AA$4:$AL$323,Ajustes!$I104,X$2),0)+IF(Ajustes!$J104&gt;0,INDEX($AA$4:$AL$323,Ajustes!$J104,X$2),0)+IF(Ajustes!$K104&gt;0,INDEX($AA$4:$AL$323,Ajustes!$K104,X$2),0)+IF(Ajustes!$L104&gt;0,INDEX($AA$4:$AL$323,Ajustes!$L104,X$2),0))+X104</f>
        <v>174</v>
      </c>
      <c r="AK104" s="259">
        <f>IF(AND(NOT(_incrementaisPassadas),
      OR(
       AND(_semanaAtual&gt;Prevs!N$6,_tipo="Semanal"),
       AND(_mes&gt;AK$2,_tipo="Mensal")
      )), 0,IF(Ajustes!$G104&gt;0,INDEX($AA$4:$AL$323,Ajustes!$G104,Y$2),0)+IF(Ajustes!$H104&gt;0,INDEX($AA$4:$AL$323,Ajustes!$H104,Y$2),0)+IF(Ajustes!$I104&gt;0,INDEX($AA$4:$AL$323,Ajustes!$I104,Y$2),0)+IF(Ajustes!$J104&gt;0,INDEX($AA$4:$AL$323,Ajustes!$J104,Y$2),0)+IF(Ajustes!$K104&gt;0,INDEX($AA$4:$AL$323,Ajustes!$K104,Y$2),0)+IF(Ajustes!$L104&gt;0,INDEX($AA$4:$AL$323,Ajustes!$L104,Y$2),0))+Y104</f>
        <v>115</v>
      </c>
      <c r="AL104" s="259">
        <f>IF(AND(NOT(_incrementaisPassadas),
      OR(
       AND(_semanaAtual&gt;Prevs!O$6,_tipo="Semanal"),
       AND(_mes&gt;AL$2,_tipo="Mensal")
      )), 0,IF(Ajustes!$G104&gt;0,INDEX($AA$4:$AL$323,Ajustes!$G104,Z$2),0)+IF(Ajustes!$H104&gt;0,INDEX($AA$4:$AL$323,Ajustes!$H104,Z$2),0)+IF(Ajustes!$I104&gt;0,INDEX($AA$4:$AL$323,Ajustes!$I104,Z$2),0)+IF(Ajustes!$J104&gt;0,INDEX($AA$4:$AL$323,Ajustes!$J104,Z$2),0)+IF(Ajustes!$K104&gt;0,INDEX($AA$4:$AL$323,Ajustes!$K104,Z$2),0)+IF(Ajustes!$L104&gt;0,INDEX($AA$4:$AL$323,Ajustes!$L104,Z$2),0))+Z104</f>
        <v>97</v>
      </c>
      <c r="AM104" s="113">
        <f t="shared" si="90"/>
        <v>114</v>
      </c>
      <c r="AN104" s="113">
        <f t="shared" si="104"/>
        <v>135</v>
      </c>
      <c r="AO104" s="113">
        <f t="shared" si="104"/>
        <v>106</v>
      </c>
      <c r="AP104" s="113">
        <f t="shared" si="104"/>
        <v>77</v>
      </c>
      <c r="AQ104" s="113">
        <f t="shared" si="104"/>
        <v>93</v>
      </c>
      <c r="AR104" s="113">
        <f t="shared" si="104"/>
        <v>95</v>
      </c>
      <c r="AS104" s="113">
        <f t="shared" si="104"/>
        <v>119</v>
      </c>
      <c r="AT104" s="113">
        <f t="shared" si="104"/>
        <v>131</v>
      </c>
      <c r="AU104" s="113">
        <f t="shared" si="104"/>
        <v>161</v>
      </c>
      <c r="AV104" s="113">
        <f t="shared" si="104"/>
        <v>174</v>
      </c>
      <c r="AW104" s="113">
        <f t="shared" si="104"/>
        <v>115</v>
      </c>
      <c r="AX104" s="113">
        <f t="shared" si="104"/>
        <v>97</v>
      </c>
      <c r="AY104" s="259"/>
      <c r="BQ104" s="259" t="e">
        <f t="shared" si="77"/>
        <v>#N/A</v>
      </c>
      <c r="BR104" s="398">
        <f t="shared" si="92"/>
        <v>114</v>
      </c>
      <c r="BS104" s="398">
        <f t="shared" si="93"/>
        <v>135</v>
      </c>
      <c r="BT104" s="398">
        <f t="shared" si="94"/>
        <v>106</v>
      </c>
      <c r="BU104" s="398">
        <f t="shared" si="95"/>
        <v>77</v>
      </c>
      <c r="BV104" s="398">
        <f t="shared" si="96"/>
        <v>93</v>
      </c>
      <c r="BW104" s="398">
        <f t="shared" si="97"/>
        <v>95</v>
      </c>
      <c r="BX104" s="398">
        <f t="shared" si="98"/>
        <v>119</v>
      </c>
      <c r="BY104" s="398">
        <f t="shared" si="99"/>
        <v>131</v>
      </c>
      <c r="BZ104" s="398">
        <f t="shared" si="100"/>
        <v>161</v>
      </c>
      <c r="CA104" s="398">
        <f t="shared" si="101"/>
        <v>174</v>
      </c>
      <c r="CB104" s="398">
        <f t="shared" si="102"/>
        <v>115</v>
      </c>
      <c r="CC104" s="398">
        <f t="shared" si="103"/>
        <v>97</v>
      </c>
      <c r="CD104" s="259"/>
    </row>
    <row r="105" spans="1:82" x14ac:dyDescent="0.25">
      <c r="A105" s="113">
        <v>102</v>
      </c>
      <c r="B105" s="176" t="s">
        <v>587</v>
      </c>
      <c r="C105" s="259">
        <f>IFERROR(INDEX($BD$7:$BO$40,MATCH(Ajustes!$E$4:$E$323,$BC$7:$BC$40,0),$C$2:$N$2),1)</f>
        <v>1</v>
      </c>
      <c r="D105" s="259">
        <f>IFERROR(INDEX($BD$7:$BO$40,MATCH(Ajustes!$E$4:$E$323,$BC$7:$BC$40,0),$C$2:$N$2),1)</f>
        <v>1</v>
      </c>
      <c r="E105" s="259">
        <f>IFERROR(INDEX($BD$7:$BO$40,MATCH(Ajustes!$E$4:$E$323,$BC$7:$BC$40,0),$C$2:$N$2),1)</f>
        <v>1</v>
      </c>
      <c r="F105" s="259">
        <f>IFERROR(INDEX($BD$7:$BO$40,MATCH(Ajustes!$E$4:$E$323,$BC$7:$BC$40,0),$C$2:$N$2),1)</f>
        <v>1</v>
      </c>
      <c r="G105" s="259">
        <f>IFERROR(INDEX($BD$7:$BO$40,MATCH(Ajustes!$E$4:$E$323,$BC$7:$BC$40,0),$C$2:$N$2),1)</f>
        <v>1</v>
      </c>
      <c r="H105" s="259">
        <f>IFERROR(INDEX($BD$7:$BO$40,MATCH(Ajustes!$E$4:$E$323,$BC$7:$BC$40,0),$C$2:$N$2),1)</f>
        <v>1</v>
      </c>
      <c r="I105" s="259">
        <f>IFERROR(INDEX($BD$7:$BO$40,MATCH(Ajustes!$E$4:$E$323,$BC$7:$BC$40,0),$C$2:$N$2),1)</f>
        <v>1</v>
      </c>
      <c r="J105" s="259">
        <f>IFERROR(INDEX($BD$7:$BO$40,MATCH(Ajustes!$E$4:$E$323,$BC$7:$BC$40,0),$C$2:$N$2),1)</f>
        <v>1</v>
      </c>
      <c r="K105" s="259">
        <f>IFERROR(INDEX($BD$7:$BO$40,MATCH(Ajustes!$E$4:$E$323,$BC$7:$BC$40,0),$C$2:$N$2),1)</f>
        <v>1</v>
      </c>
      <c r="L105" s="259">
        <f>IFERROR(INDEX($BD$7:$BO$40,MATCH(Ajustes!$E$4:$E$323,$BC$7:$BC$40,0),$C$2:$N$2),1)</f>
        <v>1</v>
      </c>
      <c r="M105" s="259">
        <f>IFERROR(INDEX($BD$7:$BO$40,MATCH(Ajustes!$E$4:$E$323,$BC$7:$BC$40,0),$C$2:$N$2),1)</f>
        <v>1</v>
      </c>
      <c r="N105" s="259">
        <f>IFERROR(INDEX($BD$7:$BO$40,MATCH(Ajustes!$E$4:$E$323,$BC$7:$BC$40,0),$C$2:$N$2),1)</f>
        <v>1</v>
      </c>
      <c r="O105">
        <f>C105*Ajustes!AM105</f>
        <v>162</v>
      </c>
      <c r="P105">
        <f>D105*Ajustes!AN105</f>
        <v>144</v>
      </c>
      <c r="Q105">
        <f>E105*Ajustes!AO105</f>
        <v>123</v>
      </c>
      <c r="R105">
        <f>F105*Ajustes!AP105</f>
        <v>189</v>
      </c>
      <c r="S105">
        <f>G105*Ajustes!AQ105</f>
        <v>245</v>
      </c>
      <c r="T105">
        <f>H105*Ajustes!AR105</f>
        <v>296</v>
      </c>
      <c r="U105">
        <f>I105*Ajustes!AS105</f>
        <v>294</v>
      </c>
      <c r="V105">
        <f>J105*Ajustes!AT105</f>
        <v>279</v>
      </c>
      <c r="W105">
        <f>K105*Ajustes!AU105</f>
        <v>326</v>
      </c>
      <c r="X105">
        <f>L105*Ajustes!AV105</f>
        <v>368</v>
      </c>
      <c r="Y105">
        <f>M105*Ajustes!AW105</f>
        <v>272</v>
      </c>
      <c r="Z105">
        <f>N105*Ajustes!AX105</f>
        <v>218</v>
      </c>
      <c r="AA105" s="259">
        <f>IF(AND(NOT(_incrementaisPassadas),
      OR(
       AND(_semanaAtual&gt;Prevs!D$6,_tipo="Semanal"),
       AND(_mes&gt;AA$2,_tipo="Mensal")
      )), 0,IF(Ajustes!$G105&gt;0,INDEX($AA$4:$AL$323,Ajustes!$G105,O$2),0)+IF(Ajustes!$H105&gt;0,INDEX($AA$4:$AL$323,Ajustes!$H105,O$2),0)+IF(Ajustes!$I105&gt;0,INDEX($AA$4:$AL$323,Ajustes!$I105,O$2),0)+IF(Ajustes!$J105&gt;0,INDEX($AA$4:$AL$323,Ajustes!$J105,O$2),0)+IF(Ajustes!$K105&gt;0,INDEX($AA$4:$AL$323,Ajustes!$K105,O$2),0)+IF(Ajustes!$L105&gt;0,INDEX($AA$4:$AL$323,Ajustes!$L105,O$2),0))+O105</f>
        <v>162</v>
      </c>
      <c r="AB105" s="259">
        <f>IF(AND(NOT(_incrementaisPassadas),
      OR(
       AND(_semanaAtual&gt;Prevs!E$6,_tipo="Semanal"),
       AND(_mes&gt;AB$2,_tipo="Mensal")
      )), 0,IF(Ajustes!$G105&gt;0,INDEX($AA$4:$AL$323,Ajustes!$G105,P$2),0)+IF(Ajustes!$H105&gt;0,INDEX($AA$4:$AL$323,Ajustes!$H105,P$2),0)+IF(Ajustes!$I105&gt;0,INDEX($AA$4:$AL$323,Ajustes!$I105,P$2),0)+IF(Ajustes!$J105&gt;0,INDEX($AA$4:$AL$323,Ajustes!$J105,P$2),0)+IF(Ajustes!$K105&gt;0,INDEX($AA$4:$AL$323,Ajustes!$K105,P$2),0)+IF(Ajustes!$L105&gt;0,INDEX($AA$4:$AL$323,Ajustes!$L105,P$2),0))+P105</f>
        <v>144</v>
      </c>
      <c r="AC105" s="259">
        <f>IF(AND(NOT(_incrementaisPassadas),
      OR(
       AND(_semanaAtual&gt;Prevs!F$6,_tipo="Semanal"),
       AND(_mes&gt;AC$2,_tipo="Mensal")
      )), 0,IF(Ajustes!$G105&gt;0,INDEX($AA$4:$AL$323,Ajustes!$G105,Q$2),0)+IF(Ajustes!$H105&gt;0,INDEX($AA$4:$AL$323,Ajustes!$H105,Q$2),0)+IF(Ajustes!$I105&gt;0,INDEX($AA$4:$AL$323,Ajustes!$I105,Q$2),0)+IF(Ajustes!$J105&gt;0,INDEX($AA$4:$AL$323,Ajustes!$J105,Q$2),0)+IF(Ajustes!$K105&gt;0,INDEX($AA$4:$AL$323,Ajustes!$K105,Q$2),0)+IF(Ajustes!$L105&gt;0,INDEX($AA$4:$AL$323,Ajustes!$L105,Q$2),0))+Q105</f>
        <v>123</v>
      </c>
      <c r="AD105" s="259">
        <f>IF(AND(NOT(_incrementaisPassadas),
      OR(
       AND(_semanaAtual&gt;Prevs!G$6,_tipo="Semanal"),
       AND(_mes&gt;AD$2,_tipo="Mensal")
      )), 0,IF(Ajustes!$G105&gt;0,INDEX($AA$4:$AL$323,Ajustes!$G105,R$2),0)+IF(Ajustes!$H105&gt;0,INDEX($AA$4:$AL$323,Ajustes!$H105,R$2),0)+IF(Ajustes!$I105&gt;0,INDEX($AA$4:$AL$323,Ajustes!$I105,R$2),0)+IF(Ajustes!$J105&gt;0,INDEX($AA$4:$AL$323,Ajustes!$J105,R$2),0)+IF(Ajustes!$K105&gt;0,INDEX($AA$4:$AL$323,Ajustes!$K105,R$2),0)+IF(Ajustes!$L105&gt;0,INDEX($AA$4:$AL$323,Ajustes!$L105,R$2),0))+R105</f>
        <v>189</v>
      </c>
      <c r="AE105" s="259">
        <f>IF(AND(NOT(_incrementaisPassadas),
      OR(
       AND(_semanaAtual&gt;Prevs!H$6,_tipo="Semanal"),
       AND(_mes&gt;AE$2,_tipo="Mensal")
      )), 0,IF(Ajustes!$G105&gt;0,INDEX($AA$4:$AL$323,Ajustes!$G105,S$2),0)+IF(Ajustes!$H105&gt;0,INDEX($AA$4:$AL$323,Ajustes!$H105,S$2),0)+IF(Ajustes!$I105&gt;0,INDEX($AA$4:$AL$323,Ajustes!$I105,S$2),0)+IF(Ajustes!$J105&gt;0,INDEX($AA$4:$AL$323,Ajustes!$J105,S$2),0)+IF(Ajustes!$K105&gt;0,INDEX($AA$4:$AL$323,Ajustes!$K105,S$2),0)+IF(Ajustes!$L105&gt;0,INDEX($AA$4:$AL$323,Ajustes!$L105,S$2),0))+S105</f>
        <v>245</v>
      </c>
      <c r="AF105" s="259">
        <f>IF(AND(NOT(_incrementaisPassadas),
      OR(
       AND(_semanaAtual&gt;Prevs!I$6,_tipo="Semanal"),
       AND(_mes&gt;AF$2,_tipo="Mensal")
      )), 0,IF(Ajustes!$G105&gt;0,INDEX($AA$4:$AL$323,Ajustes!$G105,T$2),0)+IF(Ajustes!$H105&gt;0,INDEX($AA$4:$AL$323,Ajustes!$H105,T$2),0)+IF(Ajustes!$I105&gt;0,INDEX($AA$4:$AL$323,Ajustes!$I105,T$2),0)+IF(Ajustes!$J105&gt;0,INDEX($AA$4:$AL$323,Ajustes!$J105,T$2),0)+IF(Ajustes!$K105&gt;0,INDEX($AA$4:$AL$323,Ajustes!$K105,T$2),0)+IF(Ajustes!$L105&gt;0,INDEX($AA$4:$AL$323,Ajustes!$L105,T$2),0))+T105</f>
        <v>296</v>
      </c>
      <c r="AG105" s="259">
        <f>IF(AND(NOT(_incrementaisPassadas),
      OR(
       AND(_semanaAtual&gt;Prevs!J$6,_tipo="Semanal"),
       AND(_mes&gt;AG$2,_tipo="Mensal")
      )), 0,IF(Ajustes!$G105&gt;0,INDEX($AA$4:$AL$323,Ajustes!$G105,U$2),0)+IF(Ajustes!$H105&gt;0,INDEX($AA$4:$AL$323,Ajustes!$H105,U$2),0)+IF(Ajustes!$I105&gt;0,INDEX($AA$4:$AL$323,Ajustes!$I105,U$2),0)+IF(Ajustes!$J105&gt;0,INDEX($AA$4:$AL$323,Ajustes!$J105,U$2),0)+IF(Ajustes!$K105&gt;0,INDEX($AA$4:$AL$323,Ajustes!$K105,U$2),0)+IF(Ajustes!$L105&gt;0,INDEX($AA$4:$AL$323,Ajustes!$L105,U$2),0))+U105</f>
        <v>294</v>
      </c>
      <c r="AH105" s="259">
        <f>IF(AND(NOT(_incrementaisPassadas),
      OR(
       AND(_semanaAtual&gt;Prevs!K$6,_tipo="Semanal"),
       AND(_mes&gt;AH$2,_tipo="Mensal")
      )), 0,IF(Ajustes!$G105&gt;0,INDEX($AA$4:$AL$323,Ajustes!$G105,V$2),0)+IF(Ajustes!$H105&gt;0,INDEX($AA$4:$AL$323,Ajustes!$H105,V$2),0)+IF(Ajustes!$I105&gt;0,INDEX($AA$4:$AL$323,Ajustes!$I105,V$2),0)+IF(Ajustes!$J105&gt;0,INDEX($AA$4:$AL$323,Ajustes!$J105,V$2),0)+IF(Ajustes!$K105&gt;0,INDEX($AA$4:$AL$323,Ajustes!$K105,V$2),0)+IF(Ajustes!$L105&gt;0,INDEX($AA$4:$AL$323,Ajustes!$L105,V$2),0))+V105</f>
        <v>279</v>
      </c>
      <c r="AI105" s="259">
        <f>IF(AND(NOT(_incrementaisPassadas),
      OR(
       AND(_semanaAtual&gt;Prevs!L$6,_tipo="Semanal"),
       AND(_mes&gt;AI$2,_tipo="Mensal")
      )), 0,IF(Ajustes!$G105&gt;0,INDEX($AA$4:$AL$323,Ajustes!$G105,W$2),0)+IF(Ajustes!$H105&gt;0,INDEX($AA$4:$AL$323,Ajustes!$H105,W$2),0)+IF(Ajustes!$I105&gt;0,INDEX($AA$4:$AL$323,Ajustes!$I105,W$2),0)+IF(Ajustes!$J105&gt;0,INDEX($AA$4:$AL$323,Ajustes!$J105,W$2),0)+IF(Ajustes!$K105&gt;0,INDEX($AA$4:$AL$323,Ajustes!$K105,W$2),0)+IF(Ajustes!$L105&gt;0,INDEX($AA$4:$AL$323,Ajustes!$L105,W$2),0))+W105</f>
        <v>326</v>
      </c>
      <c r="AJ105" s="259">
        <f>IF(AND(NOT(_incrementaisPassadas),
      OR(
       AND(_semanaAtual&gt;Prevs!M$6,_tipo="Semanal"),
       AND(_mes&gt;AJ$2,_tipo="Mensal")
      )), 0,IF(Ajustes!$G105&gt;0,INDEX($AA$4:$AL$323,Ajustes!$G105,X$2),0)+IF(Ajustes!$H105&gt;0,INDEX($AA$4:$AL$323,Ajustes!$H105,X$2),0)+IF(Ajustes!$I105&gt;0,INDEX($AA$4:$AL$323,Ajustes!$I105,X$2),0)+IF(Ajustes!$J105&gt;0,INDEX($AA$4:$AL$323,Ajustes!$J105,X$2),0)+IF(Ajustes!$K105&gt;0,INDEX($AA$4:$AL$323,Ajustes!$K105,X$2),0)+IF(Ajustes!$L105&gt;0,INDEX($AA$4:$AL$323,Ajustes!$L105,X$2),0))+X105</f>
        <v>368</v>
      </c>
      <c r="AK105" s="259">
        <f>IF(AND(NOT(_incrementaisPassadas),
      OR(
       AND(_semanaAtual&gt;Prevs!N$6,_tipo="Semanal"),
       AND(_mes&gt;AK$2,_tipo="Mensal")
      )), 0,IF(Ajustes!$G105&gt;0,INDEX($AA$4:$AL$323,Ajustes!$G105,Y$2),0)+IF(Ajustes!$H105&gt;0,INDEX($AA$4:$AL$323,Ajustes!$H105,Y$2),0)+IF(Ajustes!$I105&gt;0,INDEX($AA$4:$AL$323,Ajustes!$I105,Y$2),0)+IF(Ajustes!$J105&gt;0,INDEX($AA$4:$AL$323,Ajustes!$J105,Y$2),0)+IF(Ajustes!$K105&gt;0,INDEX($AA$4:$AL$323,Ajustes!$K105,Y$2),0)+IF(Ajustes!$L105&gt;0,INDEX($AA$4:$AL$323,Ajustes!$L105,Y$2),0))+Y105</f>
        <v>272</v>
      </c>
      <c r="AL105" s="259">
        <f>IF(AND(NOT(_incrementaisPassadas),
      OR(
       AND(_semanaAtual&gt;Prevs!O$6,_tipo="Semanal"),
       AND(_mes&gt;AL$2,_tipo="Mensal")
      )), 0,IF(Ajustes!$G105&gt;0,INDEX($AA$4:$AL$323,Ajustes!$G105,Z$2),0)+IF(Ajustes!$H105&gt;0,INDEX($AA$4:$AL$323,Ajustes!$H105,Z$2),0)+IF(Ajustes!$I105&gt;0,INDEX($AA$4:$AL$323,Ajustes!$I105,Z$2),0)+IF(Ajustes!$J105&gt;0,INDEX($AA$4:$AL$323,Ajustes!$J105,Z$2),0)+IF(Ajustes!$K105&gt;0,INDEX($AA$4:$AL$323,Ajustes!$K105,Z$2),0)+IF(Ajustes!$L105&gt;0,INDEX($AA$4:$AL$323,Ajustes!$L105,Z$2),0))+Z105</f>
        <v>218</v>
      </c>
      <c r="AM105" s="113">
        <f t="shared" si="90"/>
        <v>162</v>
      </c>
      <c r="AN105" s="113">
        <f t="shared" si="104"/>
        <v>144</v>
      </c>
      <c r="AO105" s="113">
        <f t="shared" si="104"/>
        <v>123</v>
      </c>
      <c r="AP105" s="113">
        <f t="shared" si="104"/>
        <v>189</v>
      </c>
      <c r="AQ105" s="113">
        <f t="shared" si="104"/>
        <v>245</v>
      </c>
      <c r="AR105" s="113">
        <f t="shared" si="104"/>
        <v>296</v>
      </c>
      <c r="AS105" s="113">
        <f t="shared" si="104"/>
        <v>294</v>
      </c>
      <c r="AT105" s="113">
        <f t="shared" si="104"/>
        <v>279</v>
      </c>
      <c r="AU105" s="113">
        <f t="shared" si="104"/>
        <v>326</v>
      </c>
      <c r="AV105" s="113">
        <f t="shared" si="104"/>
        <v>368</v>
      </c>
      <c r="AW105" s="113">
        <f t="shared" si="104"/>
        <v>272</v>
      </c>
      <c r="AX105" s="113">
        <f t="shared" si="104"/>
        <v>218</v>
      </c>
      <c r="AY105" s="259"/>
      <c r="BQ105" s="259" t="e">
        <f t="shared" si="77"/>
        <v>#N/A</v>
      </c>
      <c r="BR105" s="398">
        <f t="shared" si="92"/>
        <v>162</v>
      </c>
      <c r="BS105" s="398">
        <f t="shared" si="93"/>
        <v>144</v>
      </c>
      <c r="BT105" s="398">
        <f t="shared" si="94"/>
        <v>123</v>
      </c>
      <c r="BU105" s="398">
        <f t="shared" si="95"/>
        <v>189</v>
      </c>
      <c r="BV105" s="398">
        <f t="shared" si="96"/>
        <v>245</v>
      </c>
      <c r="BW105" s="398">
        <f t="shared" si="97"/>
        <v>296</v>
      </c>
      <c r="BX105" s="398">
        <f t="shared" si="98"/>
        <v>294</v>
      </c>
      <c r="BY105" s="398">
        <f t="shared" si="99"/>
        <v>279</v>
      </c>
      <c r="BZ105" s="398">
        <f t="shared" si="100"/>
        <v>326</v>
      </c>
      <c r="CA105" s="398">
        <f t="shared" si="101"/>
        <v>368</v>
      </c>
      <c r="CB105" s="398">
        <f t="shared" si="102"/>
        <v>272</v>
      </c>
      <c r="CC105" s="398">
        <f t="shared" si="103"/>
        <v>218</v>
      </c>
      <c r="CD105" s="259"/>
    </row>
    <row r="106" spans="1:82" x14ac:dyDescent="0.25">
      <c r="A106" s="113">
        <v>103</v>
      </c>
      <c r="B106" s="176" t="s">
        <v>588</v>
      </c>
      <c r="C106" s="259">
        <f>IFERROR(INDEX($BD$7:$BO$40,MATCH(Ajustes!$E$4:$E$323,$BC$7:$BC$40,0),$C$2:$N$2),1)</f>
        <v>1</v>
      </c>
      <c r="D106" s="259">
        <f>IFERROR(INDEX($BD$7:$BO$40,MATCH(Ajustes!$E$4:$E$323,$BC$7:$BC$40,0),$C$2:$N$2),1)</f>
        <v>1</v>
      </c>
      <c r="E106" s="259">
        <f>IFERROR(INDEX($BD$7:$BO$40,MATCH(Ajustes!$E$4:$E$323,$BC$7:$BC$40,0),$C$2:$N$2),1)</f>
        <v>1</v>
      </c>
      <c r="F106" s="259">
        <f>IFERROR(INDEX($BD$7:$BO$40,MATCH(Ajustes!$E$4:$E$323,$BC$7:$BC$40,0),$C$2:$N$2),1)</f>
        <v>1</v>
      </c>
      <c r="G106" s="259">
        <f>IFERROR(INDEX($BD$7:$BO$40,MATCH(Ajustes!$E$4:$E$323,$BC$7:$BC$40,0),$C$2:$N$2),1)</f>
        <v>1</v>
      </c>
      <c r="H106" s="259">
        <f>IFERROR(INDEX($BD$7:$BO$40,MATCH(Ajustes!$E$4:$E$323,$BC$7:$BC$40,0),$C$2:$N$2),1)</f>
        <v>1</v>
      </c>
      <c r="I106" s="259">
        <f>IFERROR(INDEX($BD$7:$BO$40,MATCH(Ajustes!$E$4:$E$323,$BC$7:$BC$40,0),$C$2:$N$2),1)</f>
        <v>1</v>
      </c>
      <c r="J106" s="259">
        <f>IFERROR(INDEX($BD$7:$BO$40,MATCH(Ajustes!$E$4:$E$323,$BC$7:$BC$40,0),$C$2:$N$2),1)</f>
        <v>1</v>
      </c>
      <c r="K106" s="259">
        <f>IFERROR(INDEX($BD$7:$BO$40,MATCH(Ajustes!$E$4:$E$323,$BC$7:$BC$40,0),$C$2:$N$2),1)</f>
        <v>1</v>
      </c>
      <c r="L106" s="259">
        <f>IFERROR(INDEX($BD$7:$BO$40,MATCH(Ajustes!$E$4:$E$323,$BC$7:$BC$40,0),$C$2:$N$2),1)</f>
        <v>1</v>
      </c>
      <c r="M106" s="259">
        <f>IFERROR(INDEX($BD$7:$BO$40,MATCH(Ajustes!$E$4:$E$323,$BC$7:$BC$40,0),$C$2:$N$2),1)</f>
        <v>1</v>
      </c>
      <c r="N106" s="259">
        <f>IFERROR(INDEX($BD$7:$BO$40,MATCH(Ajustes!$E$4:$E$323,$BC$7:$BC$40,0),$C$2:$N$2),1)</f>
        <v>1</v>
      </c>
      <c r="O106">
        <f>C106*Ajustes!AM106</f>
        <v>169</v>
      </c>
      <c r="P106">
        <f>D106*Ajustes!AN106</f>
        <v>150</v>
      </c>
      <c r="Q106">
        <f>E106*Ajustes!AO106</f>
        <v>128</v>
      </c>
      <c r="R106">
        <f>F106*Ajustes!AP106</f>
        <v>195</v>
      </c>
      <c r="S106">
        <f>G106*Ajustes!AQ106</f>
        <v>254</v>
      </c>
      <c r="T106">
        <f>H106*Ajustes!AR106</f>
        <v>307</v>
      </c>
      <c r="U106">
        <f>I106*Ajustes!AS106</f>
        <v>305</v>
      </c>
      <c r="V106">
        <f>J106*Ajustes!AT106</f>
        <v>290</v>
      </c>
      <c r="W106">
        <f>K106*Ajustes!AU106</f>
        <v>338</v>
      </c>
      <c r="X106">
        <f>L106*Ajustes!AV106</f>
        <v>382</v>
      </c>
      <c r="Y106">
        <f>M106*Ajustes!AW106</f>
        <v>284</v>
      </c>
      <c r="Z106">
        <f>N106*Ajustes!AX106</f>
        <v>226</v>
      </c>
      <c r="AA106" s="259">
        <f>IF(AND(NOT(_incrementaisPassadas),
      OR(
       AND(_semanaAtual&gt;Prevs!D$6,_tipo="Semanal"),
       AND(_mes&gt;AA$2,_tipo="Mensal")
      )), 0,IF(Ajustes!$G106&gt;0,INDEX($AA$4:$AL$323,Ajustes!$G106,O$2),0)+IF(Ajustes!$H106&gt;0,INDEX($AA$4:$AL$323,Ajustes!$H106,O$2),0)+IF(Ajustes!$I106&gt;0,INDEX($AA$4:$AL$323,Ajustes!$I106,O$2),0)+IF(Ajustes!$J106&gt;0,INDEX($AA$4:$AL$323,Ajustes!$J106,O$2),0)+IF(Ajustes!$K106&gt;0,INDEX($AA$4:$AL$323,Ajustes!$K106,O$2),0)+IF(Ajustes!$L106&gt;0,INDEX($AA$4:$AL$323,Ajustes!$L106,O$2),0))+O106</f>
        <v>169</v>
      </c>
      <c r="AB106" s="259">
        <f>IF(AND(NOT(_incrementaisPassadas),
      OR(
       AND(_semanaAtual&gt;Prevs!E$6,_tipo="Semanal"),
       AND(_mes&gt;AB$2,_tipo="Mensal")
      )), 0,IF(Ajustes!$G106&gt;0,INDEX($AA$4:$AL$323,Ajustes!$G106,P$2),0)+IF(Ajustes!$H106&gt;0,INDEX($AA$4:$AL$323,Ajustes!$H106,P$2),0)+IF(Ajustes!$I106&gt;0,INDEX($AA$4:$AL$323,Ajustes!$I106,P$2),0)+IF(Ajustes!$J106&gt;0,INDEX($AA$4:$AL$323,Ajustes!$J106,P$2),0)+IF(Ajustes!$K106&gt;0,INDEX($AA$4:$AL$323,Ajustes!$K106,P$2),0)+IF(Ajustes!$L106&gt;0,INDEX($AA$4:$AL$323,Ajustes!$L106,P$2),0))+P106</f>
        <v>150</v>
      </c>
      <c r="AC106" s="259">
        <f>IF(AND(NOT(_incrementaisPassadas),
      OR(
       AND(_semanaAtual&gt;Prevs!F$6,_tipo="Semanal"),
       AND(_mes&gt;AC$2,_tipo="Mensal")
      )), 0,IF(Ajustes!$G106&gt;0,INDEX($AA$4:$AL$323,Ajustes!$G106,Q$2),0)+IF(Ajustes!$H106&gt;0,INDEX($AA$4:$AL$323,Ajustes!$H106,Q$2),0)+IF(Ajustes!$I106&gt;0,INDEX($AA$4:$AL$323,Ajustes!$I106,Q$2),0)+IF(Ajustes!$J106&gt;0,INDEX($AA$4:$AL$323,Ajustes!$J106,Q$2),0)+IF(Ajustes!$K106&gt;0,INDEX($AA$4:$AL$323,Ajustes!$K106,Q$2),0)+IF(Ajustes!$L106&gt;0,INDEX($AA$4:$AL$323,Ajustes!$L106,Q$2),0))+Q106</f>
        <v>128</v>
      </c>
      <c r="AD106" s="259">
        <f>IF(AND(NOT(_incrementaisPassadas),
      OR(
       AND(_semanaAtual&gt;Prevs!G$6,_tipo="Semanal"),
       AND(_mes&gt;AD$2,_tipo="Mensal")
      )), 0,IF(Ajustes!$G106&gt;0,INDEX($AA$4:$AL$323,Ajustes!$G106,R$2),0)+IF(Ajustes!$H106&gt;0,INDEX($AA$4:$AL$323,Ajustes!$H106,R$2),0)+IF(Ajustes!$I106&gt;0,INDEX($AA$4:$AL$323,Ajustes!$I106,R$2),0)+IF(Ajustes!$J106&gt;0,INDEX($AA$4:$AL$323,Ajustes!$J106,R$2),0)+IF(Ajustes!$K106&gt;0,INDEX($AA$4:$AL$323,Ajustes!$K106,R$2),0)+IF(Ajustes!$L106&gt;0,INDEX($AA$4:$AL$323,Ajustes!$L106,R$2),0))+R106</f>
        <v>195</v>
      </c>
      <c r="AE106" s="259">
        <f>IF(AND(NOT(_incrementaisPassadas),
      OR(
       AND(_semanaAtual&gt;Prevs!H$6,_tipo="Semanal"),
       AND(_mes&gt;AE$2,_tipo="Mensal")
      )), 0,IF(Ajustes!$G106&gt;0,INDEX($AA$4:$AL$323,Ajustes!$G106,S$2),0)+IF(Ajustes!$H106&gt;0,INDEX($AA$4:$AL$323,Ajustes!$H106,S$2),0)+IF(Ajustes!$I106&gt;0,INDEX($AA$4:$AL$323,Ajustes!$I106,S$2),0)+IF(Ajustes!$J106&gt;0,INDEX($AA$4:$AL$323,Ajustes!$J106,S$2),0)+IF(Ajustes!$K106&gt;0,INDEX($AA$4:$AL$323,Ajustes!$K106,S$2),0)+IF(Ajustes!$L106&gt;0,INDEX($AA$4:$AL$323,Ajustes!$L106,S$2),0))+S106</f>
        <v>254</v>
      </c>
      <c r="AF106" s="259">
        <f>IF(AND(NOT(_incrementaisPassadas),
      OR(
       AND(_semanaAtual&gt;Prevs!I$6,_tipo="Semanal"),
       AND(_mes&gt;AF$2,_tipo="Mensal")
      )), 0,IF(Ajustes!$G106&gt;0,INDEX($AA$4:$AL$323,Ajustes!$G106,T$2),0)+IF(Ajustes!$H106&gt;0,INDEX($AA$4:$AL$323,Ajustes!$H106,T$2),0)+IF(Ajustes!$I106&gt;0,INDEX($AA$4:$AL$323,Ajustes!$I106,T$2),0)+IF(Ajustes!$J106&gt;0,INDEX($AA$4:$AL$323,Ajustes!$J106,T$2),0)+IF(Ajustes!$K106&gt;0,INDEX($AA$4:$AL$323,Ajustes!$K106,T$2),0)+IF(Ajustes!$L106&gt;0,INDEX($AA$4:$AL$323,Ajustes!$L106,T$2),0))+T106</f>
        <v>307</v>
      </c>
      <c r="AG106" s="259">
        <f>IF(AND(NOT(_incrementaisPassadas),
      OR(
       AND(_semanaAtual&gt;Prevs!J$6,_tipo="Semanal"),
       AND(_mes&gt;AG$2,_tipo="Mensal")
      )), 0,IF(Ajustes!$G106&gt;0,INDEX($AA$4:$AL$323,Ajustes!$G106,U$2),0)+IF(Ajustes!$H106&gt;0,INDEX($AA$4:$AL$323,Ajustes!$H106,U$2),0)+IF(Ajustes!$I106&gt;0,INDEX($AA$4:$AL$323,Ajustes!$I106,U$2),0)+IF(Ajustes!$J106&gt;0,INDEX($AA$4:$AL$323,Ajustes!$J106,U$2),0)+IF(Ajustes!$K106&gt;0,INDEX($AA$4:$AL$323,Ajustes!$K106,U$2),0)+IF(Ajustes!$L106&gt;0,INDEX($AA$4:$AL$323,Ajustes!$L106,U$2),0))+U106</f>
        <v>305</v>
      </c>
      <c r="AH106" s="259">
        <f>IF(AND(NOT(_incrementaisPassadas),
      OR(
       AND(_semanaAtual&gt;Prevs!K$6,_tipo="Semanal"),
       AND(_mes&gt;AH$2,_tipo="Mensal")
      )), 0,IF(Ajustes!$G106&gt;0,INDEX($AA$4:$AL$323,Ajustes!$G106,V$2),0)+IF(Ajustes!$H106&gt;0,INDEX($AA$4:$AL$323,Ajustes!$H106,V$2),0)+IF(Ajustes!$I106&gt;0,INDEX($AA$4:$AL$323,Ajustes!$I106,V$2),0)+IF(Ajustes!$J106&gt;0,INDEX($AA$4:$AL$323,Ajustes!$J106,V$2),0)+IF(Ajustes!$K106&gt;0,INDEX($AA$4:$AL$323,Ajustes!$K106,V$2),0)+IF(Ajustes!$L106&gt;0,INDEX($AA$4:$AL$323,Ajustes!$L106,V$2),0))+V106</f>
        <v>290</v>
      </c>
      <c r="AI106" s="259">
        <f>IF(AND(NOT(_incrementaisPassadas),
      OR(
       AND(_semanaAtual&gt;Prevs!L$6,_tipo="Semanal"),
       AND(_mes&gt;AI$2,_tipo="Mensal")
      )), 0,IF(Ajustes!$G106&gt;0,INDEX($AA$4:$AL$323,Ajustes!$G106,W$2),0)+IF(Ajustes!$H106&gt;0,INDEX($AA$4:$AL$323,Ajustes!$H106,W$2),0)+IF(Ajustes!$I106&gt;0,INDEX($AA$4:$AL$323,Ajustes!$I106,W$2),0)+IF(Ajustes!$J106&gt;0,INDEX($AA$4:$AL$323,Ajustes!$J106,W$2),0)+IF(Ajustes!$K106&gt;0,INDEX($AA$4:$AL$323,Ajustes!$K106,W$2),0)+IF(Ajustes!$L106&gt;0,INDEX($AA$4:$AL$323,Ajustes!$L106,W$2),0))+W106</f>
        <v>338</v>
      </c>
      <c r="AJ106" s="259">
        <f>IF(AND(NOT(_incrementaisPassadas),
      OR(
       AND(_semanaAtual&gt;Prevs!M$6,_tipo="Semanal"),
       AND(_mes&gt;AJ$2,_tipo="Mensal")
      )), 0,IF(Ajustes!$G106&gt;0,INDEX($AA$4:$AL$323,Ajustes!$G106,X$2),0)+IF(Ajustes!$H106&gt;0,INDEX($AA$4:$AL$323,Ajustes!$H106,X$2),0)+IF(Ajustes!$I106&gt;0,INDEX($AA$4:$AL$323,Ajustes!$I106,X$2),0)+IF(Ajustes!$J106&gt;0,INDEX($AA$4:$AL$323,Ajustes!$J106,X$2),0)+IF(Ajustes!$K106&gt;0,INDEX($AA$4:$AL$323,Ajustes!$K106,X$2),0)+IF(Ajustes!$L106&gt;0,INDEX($AA$4:$AL$323,Ajustes!$L106,X$2),0))+X106</f>
        <v>382</v>
      </c>
      <c r="AK106" s="259">
        <f>IF(AND(NOT(_incrementaisPassadas),
      OR(
       AND(_semanaAtual&gt;Prevs!N$6,_tipo="Semanal"),
       AND(_mes&gt;AK$2,_tipo="Mensal")
      )), 0,IF(Ajustes!$G106&gt;0,INDEX($AA$4:$AL$323,Ajustes!$G106,Y$2),0)+IF(Ajustes!$H106&gt;0,INDEX($AA$4:$AL$323,Ajustes!$H106,Y$2),0)+IF(Ajustes!$I106&gt;0,INDEX($AA$4:$AL$323,Ajustes!$I106,Y$2),0)+IF(Ajustes!$J106&gt;0,INDEX($AA$4:$AL$323,Ajustes!$J106,Y$2),0)+IF(Ajustes!$K106&gt;0,INDEX($AA$4:$AL$323,Ajustes!$K106,Y$2),0)+IF(Ajustes!$L106&gt;0,INDEX($AA$4:$AL$323,Ajustes!$L106,Y$2),0))+Y106</f>
        <v>284</v>
      </c>
      <c r="AL106" s="259">
        <f>IF(AND(NOT(_incrementaisPassadas),
      OR(
       AND(_semanaAtual&gt;Prevs!O$6,_tipo="Semanal"),
       AND(_mes&gt;AL$2,_tipo="Mensal")
      )), 0,IF(Ajustes!$G106&gt;0,INDEX($AA$4:$AL$323,Ajustes!$G106,Z$2),0)+IF(Ajustes!$H106&gt;0,INDEX($AA$4:$AL$323,Ajustes!$H106,Z$2),0)+IF(Ajustes!$I106&gt;0,INDEX($AA$4:$AL$323,Ajustes!$I106,Z$2),0)+IF(Ajustes!$J106&gt;0,INDEX($AA$4:$AL$323,Ajustes!$J106,Z$2),0)+IF(Ajustes!$K106&gt;0,INDEX($AA$4:$AL$323,Ajustes!$K106,Z$2),0)+IF(Ajustes!$L106&gt;0,INDEX($AA$4:$AL$323,Ajustes!$L106,Z$2),0))+Z106</f>
        <v>226</v>
      </c>
      <c r="AM106" s="113">
        <f t="shared" si="90"/>
        <v>169</v>
      </c>
      <c r="AN106" s="113">
        <f t="shared" si="104"/>
        <v>150</v>
      </c>
      <c r="AO106" s="113">
        <f t="shared" si="104"/>
        <v>128</v>
      </c>
      <c r="AP106" s="113">
        <f t="shared" si="104"/>
        <v>195</v>
      </c>
      <c r="AQ106" s="113">
        <f t="shared" si="104"/>
        <v>254</v>
      </c>
      <c r="AR106" s="113">
        <f t="shared" si="104"/>
        <v>307</v>
      </c>
      <c r="AS106" s="113">
        <f t="shared" si="104"/>
        <v>305</v>
      </c>
      <c r="AT106" s="113">
        <f t="shared" si="104"/>
        <v>290</v>
      </c>
      <c r="AU106" s="113">
        <f t="shared" si="104"/>
        <v>338</v>
      </c>
      <c r="AV106" s="113">
        <f t="shared" si="104"/>
        <v>382</v>
      </c>
      <c r="AW106" s="113">
        <f t="shared" si="104"/>
        <v>284</v>
      </c>
      <c r="AX106" s="113">
        <f t="shared" si="104"/>
        <v>226</v>
      </c>
      <c r="AY106" s="259"/>
      <c r="BQ106" s="259">
        <f t="shared" si="77"/>
        <v>36</v>
      </c>
      <c r="BR106" s="398">
        <f t="shared" si="92"/>
        <v>168.404</v>
      </c>
      <c r="BS106" s="398">
        <f t="shared" si="93"/>
        <v>149.45199999999997</v>
      </c>
      <c r="BT106" s="398">
        <f t="shared" si="94"/>
        <v>127.804</v>
      </c>
      <c r="BU106" s="398">
        <f t="shared" si="95"/>
        <v>195.048</v>
      </c>
      <c r="BV106" s="398">
        <f t="shared" si="96"/>
        <v>253.41499999999999</v>
      </c>
      <c r="BW106" s="398">
        <f t="shared" si="97"/>
        <v>307.40800000000002</v>
      </c>
      <c r="BX106" s="398">
        <f t="shared" si="98"/>
        <v>305.60199999999998</v>
      </c>
      <c r="BY106" s="398">
        <f t="shared" si="99"/>
        <v>289.72299999999996</v>
      </c>
      <c r="BZ106" s="398">
        <f t="shared" si="100"/>
        <v>337.66199999999998</v>
      </c>
      <c r="CA106" s="398">
        <f t="shared" si="101"/>
        <v>382.31599999999997</v>
      </c>
      <c r="CB106" s="398">
        <f t="shared" si="102"/>
        <v>283.49200000000002</v>
      </c>
      <c r="CC106" s="398">
        <f t="shared" si="103"/>
        <v>226.95600000000002</v>
      </c>
      <c r="CD106" s="259"/>
    </row>
    <row r="107" spans="1:82" x14ac:dyDescent="0.25">
      <c r="A107" s="113">
        <v>104</v>
      </c>
      <c r="B107" s="176" t="s">
        <v>589</v>
      </c>
      <c r="C107" s="259">
        <f>IFERROR(INDEX($BD$7:$BO$40,MATCH(Ajustes!$E$4:$E$323,$BC$7:$BC$40,0),$C$2:$N$2),1)</f>
        <v>1</v>
      </c>
      <c r="D107" s="259">
        <f>IFERROR(INDEX($BD$7:$BO$40,MATCH(Ajustes!$E$4:$E$323,$BC$7:$BC$40,0),$C$2:$N$2),1)</f>
        <v>1</v>
      </c>
      <c r="E107" s="259">
        <f>IFERROR(INDEX($BD$7:$BO$40,MATCH(Ajustes!$E$4:$E$323,$BC$7:$BC$40,0),$C$2:$N$2),1)</f>
        <v>1</v>
      </c>
      <c r="F107" s="259">
        <f>IFERROR(INDEX($BD$7:$BO$40,MATCH(Ajustes!$E$4:$E$323,$BC$7:$BC$40,0),$C$2:$N$2),1)</f>
        <v>1</v>
      </c>
      <c r="G107" s="259">
        <f>IFERROR(INDEX($BD$7:$BO$40,MATCH(Ajustes!$E$4:$E$323,$BC$7:$BC$40,0),$C$2:$N$2),1)</f>
        <v>1</v>
      </c>
      <c r="H107" s="259">
        <f>IFERROR(INDEX($BD$7:$BO$40,MATCH(Ajustes!$E$4:$E$323,$BC$7:$BC$40,0),$C$2:$N$2),1)</f>
        <v>1</v>
      </c>
      <c r="I107" s="259">
        <f>IFERROR(INDEX($BD$7:$BO$40,MATCH(Ajustes!$E$4:$E$323,$BC$7:$BC$40,0),$C$2:$N$2),1)</f>
        <v>1</v>
      </c>
      <c r="J107" s="259">
        <f>IFERROR(INDEX($BD$7:$BO$40,MATCH(Ajustes!$E$4:$E$323,$BC$7:$BC$40,0),$C$2:$N$2),1)</f>
        <v>1</v>
      </c>
      <c r="K107" s="259">
        <f>IFERROR(INDEX($BD$7:$BO$40,MATCH(Ajustes!$E$4:$E$323,$BC$7:$BC$40,0),$C$2:$N$2),1)</f>
        <v>1</v>
      </c>
      <c r="L107" s="259">
        <f>IFERROR(INDEX($BD$7:$BO$40,MATCH(Ajustes!$E$4:$E$323,$BC$7:$BC$40,0),$C$2:$N$2),1)</f>
        <v>1</v>
      </c>
      <c r="M107" s="259">
        <f>IFERROR(INDEX($BD$7:$BO$40,MATCH(Ajustes!$E$4:$E$323,$BC$7:$BC$40,0),$C$2:$N$2),1)</f>
        <v>1</v>
      </c>
      <c r="N107" s="259">
        <f>IFERROR(INDEX($BD$7:$BO$40,MATCH(Ajustes!$E$4:$E$323,$BC$7:$BC$40,0),$C$2:$N$2),1)</f>
        <v>1</v>
      </c>
      <c r="O107">
        <f>C107*Ajustes!AM107</f>
        <v>45</v>
      </c>
      <c r="P107">
        <f>D107*Ajustes!AN107</f>
        <v>46</v>
      </c>
      <c r="Q107">
        <f>E107*Ajustes!AO107</f>
        <v>42</v>
      </c>
      <c r="R107">
        <f>F107*Ajustes!AP107</f>
        <v>29</v>
      </c>
      <c r="S107">
        <f>G107*Ajustes!AQ107</f>
        <v>23</v>
      </c>
      <c r="T107">
        <f>H107*Ajustes!AR107</f>
        <v>21</v>
      </c>
      <c r="U107">
        <f>I107*Ajustes!AS107</f>
        <v>18</v>
      </c>
      <c r="V107">
        <f>J107*Ajustes!AT107</f>
        <v>16</v>
      </c>
      <c r="W107">
        <f>K107*Ajustes!AU107</f>
        <v>22</v>
      </c>
      <c r="X107">
        <f>L107*Ajustes!AV107</f>
        <v>27</v>
      </c>
      <c r="Y107">
        <f>M107*Ajustes!AW107</f>
        <v>27</v>
      </c>
      <c r="Z107">
        <f>N107*Ajustes!AX107</f>
        <v>36</v>
      </c>
      <c r="AA107" s="259">
        <f>IF(AND(NOT(_incrementaisPassadas),
      OR(
       AND(_semanaAtual&gt;Prevs!D$6,_tipo="Semanal"),
       AND(_mes&gt;AA$2,_tipo="Mensal")
      )), 0,IF(Ajustes!$G107&gt;0,INDEX($AA$4:$AL$323,Ajustes!$G107,O$2),0)+IF(Ajustes!$H107&gt;0,INDEX($AA$4:$AL$323,Ajustes!$H107,O$2),0)+IF(Ajustes!$I107&gt;0,INDEX($AA$4:$AL$323,Ajustes!$I107,O$2),0)+IF(Ajustes!$J107&gt;0,INDEX($AA$4:$AL$323,Ajustes!$J107,O$2),0)+IF(Ajustes!$K107&gt;0,INDEX($AA$4:$AL$323,Ajustes!$K107,O$2),0)+IF(Ajustes!$L107&gt;0,INDEX($AA$4:$AL$323,Ajustes!$L107,O$2),0))+O107</f>
        <v>45</v>
      </c>
      <c r="AB107" s="259">
        <f>IF(AND(NOT(_incrementaisPassadas),
      OR(
       AND(_semanaAtual&gt;Prevs!E$6,_tipo="Semanal"),
       AND(_mes&gt;AB$2,_tipo="Mensal")
      )), 0,IF(Ajustes!$G107&gt;0,INDEX($AA$4:$AL$323,Ajustes!$G107,P$2),0)+IF(Ajustes!$H107&gt;0,INDEX($AA$4:$AL$323,Ajustes!$H107,P$2),0)+IF(Ajustes!$I107&gt;0,INDEX($AA$4:$AL$323,Ajustes!$I107,P$2),0)+IF(Ajustes!$J107&gt;0,INDEX($AA$4:$AL$323,Ajustes!$J107,P$2),0)+IF(Ajustes!$K107&gt;0,INDEX($AA$4:$AL$323,Ajustes!$K107,P$2),0)+IF(Ajustes!$L107&gt;0,INDEX($AA$4:$AL$323,Ajustes!$L107,P$2),0))+P107</f>
        <v>46</v>
      </c>
      <c r="AC107" s="259">
        <f>IF(AND(NOT(_incrementaisPassadas),
      OR(
       AND(_semanaAtual&gt;Prevs!F$6,_tipo="Semanal"),
       AND(_mes&gt;AC$2,_tipo="Mensal")
      )), 0,IF(Ajustes!$G107&gt;0,INDEX($AA$4:$AL$323,Ajustes!$G107,Q$2),0)+IF(Ajustes!$H107&gt;0,INDEX($AA$4:$AL$323,Ajustes!$H107,Q$2),0)+IF(Ajustes!$I107&gt;0,INDEX($AA$4:$AL$323,Ajustes!$I107,Q$2),0)+IF(Ajustes!$J107&gt;0,INDEX($AA$4:$AL$323,Ajustes!$J107,Q$2),0)+IF(Ajustes!$K107&gt;0,INDEX($AA$4:$AL$323,Ajustes!$K107,Q$2),0)+IF(Ajustes!$L107&gt;0,INDEX($AA$4:$AL$323,Ajustes!$L107,Q$2),0))+Q107</f>
        <v>42</v>
      </c>
      <c r="AD107" s="259">
        <f>IF(AND(NOT(_incrementaisPassadas),
      OR(
       AND(_semanaAtual&gt;Prevs!G$6,_tipo="Semanal"),
       AND(_mes&gt;AD$2,_tipo="Mensal")
      )), 0,IF(Ajustes!$G107&gt;0,INDEX($AA$4:$AL$323,Ajustes!$G107,R$2),0)+IF(Ajustes!$H107&gt;0,INDEX($AA$4:$AL$323,Ajustes!$H107,R$2),0)+IF(Ajustes!$I107&gt;0,INDEX($AA$4:$AL$323,Ajustes!$I107,R$2),0)+IF(Ajustes!$J107&gt;0,INDEX($AA$4:$AL$323,Ajustes!$J107,R$2),0)+IF(Ajustes!$K107&gt;0,INDEX($AA$4:$AL$323,Ajustes!$K107,R$2),0)+IF(Ajustes!$L107&gt;0,INDEX($AA$4:$AL$323,Ajustes!$L107,R$2),0))+R107</f>
        <v>29</v>
      </c>
      <c r="AE107" s="259">
        <f>IF(AND(NOT(_incrementaisPassadas),
      OR(
       AND(_semanaAtual&gt;Prevs!H$6,_tipo="Semanal"),
       AND(_mes&gt;AE$2,_tipo="Mensal")
      )), 0,IF(Ajustes!$G107&gt;0,INDEX($AA$4:$AL$323,Ajustes!$G107,S$2),0)+IF(Ajustes!$H107&gt;0,INDEX($AA$4:$AL$323,Ajustes!$H107,S$2),0)+IF(Ajustes!$I107&gt;0,INDEX($AA$4:$AL$323,Ajustes!$I107,S$2),0)+IF(Ajustes!$J107&gt;0,INDEX($AA$4:$AL$323,Ajustes!$J107,S$2),0)+IF(Ajustes!$K107&gt;0,INDEX($AA$4:$AL$323,Ajustes!$K107,S$2),0)+IF(Ajustes!$L107&gt;0,INDEX($AA$4:$AL$323,Ajustes!$L107,S$2),0))+S107</f>
        <v>23</v>
      </c>
      <c r="AF107" s="259">
        <f>IF(AND(NOT(_incrementaisPassadas),
      OR(
       AND(_semanaAtual&gt;Prevs!I$6,_tipo="Semanal"),
       AND(_mes&gt;AF$2,_tipo="Mensal")
      )), 0,IF(Ajustes!$G107&gt;0,INDEX($AA$4:$AL$323,Ajustes!$G107,T$2),0)+IF(Ajustes!$H107&gt;0,INDEX($AA$4:$AL$323,Ajustes!$H107,T$2),0)+IF(Ajustes!$I107&gt;0,INDEX($AA$4:$AL$323,Ajustes!$I107,T$2),0)+IF(Ajustes!$J107&gt;0,INDEX($AA$4:$AL$323,Ajustes!$J107,T$2),0)+IF(Ajustes!$K107&gt;0,INDEX($AA$4:$AL$323,Ajustes!$K107,T$2),0)+IF(Ajustes!$L107&gt;0,INDEX($AA$4:$AL$323,Ajustes!$L107,T$2),0))+T107</f>
        <v>21</v>
      </c>
      <c r="AG107" s="259">
        <f>IF(AND(NOT(_incrementaisPassadas),
      OR(
       AND(_semanaAtual&gt;Prevs!J$6,_tipo="Semanal"),
       AND(_mes&gt;AG$2,_tipo="Mensal")
      )), 0,IF(Ajustes!$G107&gt;0,INDEX($AA$4:$AL$323,Ajustes!$G107,U$2),0)+IF(Ajustes!$H107&gt;0,INDEX($AA$4:$AL$323,Ajustes!$H107,U$2),0)+IF(Ajustes!$I107&gt;0,INDEX($AA$4:$AL$323,Ajustes!$I107,U$2),0)+IF(Ajustes!$J107&gt;0,INDEX($AA$4:$AL$323,Ajustes!$J107,U$2),0)+IF(Ajustes!$K107&gt;0,INDEX($AA$4:$AL$323,Ajustes!$K107,U$2),0)+IF(Ajustes!$L107&gt;0,INDEX($AA$4:$AL$323,Ajustes!$L107,U$2),0))+U107</f>
        <v>18</v>
      </c>
      <c r="AH107" s="259">
        <f>IF(AND(NOT(_incrementaisPassadas),
      OR(
       AND(_semanaAtual&gt;Prevs!K$6,_tipo="Semanal"),
       AND(_mes&gt;AH$2,_tipo="Mensal")
      )), 0,IF(Ajustes!$G107&gt;0,INDEX($AA$4:$AL$323,Ajustes!$G107,V$2),0)+IF(Ajustes!$H107&gt;0,INDEX($AA$4:$AL$323,Ajustes!$H107,V$2),0)+IF(Ajustes!$I107&gt;0,INDEX($AA$4:$AL$323,Ajustes!$I107,V$2),0)+IF(Ajustes!$J107&gt;0,INDEX($AA$4:$AL$323,Ajustes!$J107,V$2),0)+IF(Ajustes!$K107&gt;0,INDEX($AA$4:$AL$323,Ajustes!$K107,V$2),0)+IF(Ajustes!$L107&gt;0,INDEX($AA$4:$AL$323,Ajustes!$L107,V$2),0))+V107</f>
        <v>16</v>
      </c>
      <c r="AI107" s="259">
        <f>IF(AND(NOT(_incrementaisPassadas),
      OR(
       AND(_semanaAtual&gt;Prevs!L$6,_tipo="Semanal"),
       AND(_mes&gt;AI$2,_tipo="Mensal")
      )), 0,IF(Ajustes!$G107&gt;0,INDEX($AA$4:$AL$323,Ajustes!$G107,W$2),0)+IF(Ajustes!$H107&gt;0,INDEX($AA$4:$AL$323,Ajustes!$H107,W$2),0)+IF(Ajustes!$I107&gt;0,INDEX($AA$4:$AL$323,Ajustes!$I107,W$2),0)+IF(Ajustes!$J107&gt;0,INDEX($AA$4:$AL$323,Ajustes!$J107,W$2),0)+IF(Ajustes!$K107&gt;0,INDEX($AA$4:$AL$323,Ajustes!$K107,W$2),0)+IF(Ajustes!$L107&gt;0,INDEX($AA$4:$AL$323,Ajustes!$L107,W$2),0))+W107</f>
        <v>22</v>
      </c>
      <c r="AJ107" s="259">
        <f>IF(AND(NOT(_incrementaisPassadas),
      OR(
       AND(_semanaAtual&gt;Prevs!M$6,_tipo="Semanal"),
       AND(_mes&gt;AJ$2,_tipo="Mensal")
      )), 0,IF(Ajustes!$G107&gt;0,INDEX($AA$4:$AL$323,Ajustes!$G107,X$2),0)+IF(Ajustes!$H107&gt;0,INDEX($AA$4:$AL$323,Ajustes!$H107,X$2),0)+IF(Ajustes!$I107&gt;0,INDEX($AA$4:$AL$323,Ajustes!$I107,X$2),0)+IF(Ajustes!$J107&gt;0,INDEX($AA$4:$AL$323,Ajustes!$J107,X$2),0)+IF(Ajustes!$K107&gt;0,INDEX($AA$4:$AL$323,Ajustes!$K107,X$2),0)+IF(Ajustes!$L107&gt;0,INDEX($AA$4:$AL$323,Ajustes!$L107,X$2),0))+X107</f>
        <v>27</v>
      </c>
      <c r="AK107" s="259">
        <f>IF(AND(NOT(_incrementaisPassadas),
      OR(
       AND(_semanaAtual&gt;Prevs!N$6,_tipo="Semanal"),
       AND(_mes&gt;AK$2,_tipo="Mensal")
      )), 0,IF(Ajustes!$G107&gt;0,INDEX($AA$4:$AL$323,Ajustes!$G107,Y$2),0)+IF(Ajustes!$H107&gt;0,INDEX($AA$4:$AL$323,Ajustes!$H107,Y$2),0)+IF(Ajustes!$I107&gt;0,INDEX($AA$4:$AL$323,Ajustes!$I107,Y$2),0)+IF(Ajustes!$J107&gt;0,INDEX($AA$4:$AL$323,Ajustes!$J107,Y$2),0)+IF(Ajustes!$K107&gt;0,INDEX($AA$4:$AL$323,Ajustes!$K107,Y$2),0)+IF(Ajustes!$L107&gt;0,INDEX($AA$4:$AL$323,Ajustes!$L107,Y$2),0))+Y107</f>
        <v>27</v>
      </c>
      <c r="AL107" s="259">
        <f>IF(AND(NOT(_incrementaisPassadas),
      OR(
       AND(_semanaAtual&gt;Prevs!O$6,_tipo="Semanal"),
       AND(_mes&gt;AL$2,_tipo="Mensal")
      )), 0,IF(Ajustes!$G107&gt;0,INDEX($AA$4:$AL$323,Ajustes!$G107,Z$2),0)+IF(Ajustes!$H107&gt;0,INDEX($AA$4:$AL$323,Ajustes!$H107,Z$2),0)+IF(Ajustes!$I107&gt;0,INDEX($AA$4:$AL$323,Ajustes!$I107,Z$2),0)+IF(Ajustes!$J107&gt;0,INDEX($AA$4:$AL$323,Ajustes!$J107,Z$2),0)+IF(Ajustes!$K107&gt;0,INDEX($AA$4:$AL$323,Ajustes!$K107,Z$2),0)+IF(Ajustes!$L107&gt;0,INDEX($AA$4:$AL$323,Ajustes!$L107,Z$2),0))+Z107</f>
        <v>36</v>
      </c>
      <c r="AM107" s="186">
        <f t="shared" ref="AM107" si="105">AM120+AM121</f>
        <v>46</v>
      </c>
      <c r="AN107" s="186">
        <f t="shared" ref="AN107:AX107" si="106">AN120+AN121</f>
        <v>46</v>
      </c>
      <c r="AO107" s="186">
        <f t="shared" si="106"/>
        <v>41</v>
      </c>
      <c r="AP107" s="186">
        <f t="shared" si="106"/>
        <v>30</v>
      </c>
      <c r="AQ107" s="186">
        <f t="shared" si="106"/>
        <v>22</v>
      </c>
      <c r="AR107" s="186">
        <f t="shared" si="106"/>
        <v>21</v>
      </c>
      <c r="AS107" s="186">
        <f t="shared" si="106"/>
        <v>18</v>
      </c>
      <c r="AT107" s="186">
        <f t="shared" si="106"/>
        <v>16</v>
      </c>
      <c r="AU107" s="186">
        <f t="shared" si="106"/>
        <v>21</v>
      </c>
      <c r="AV107" s="186">
        <f t="shared" si="106"/>
        <v>26</v>
      </c>
      <c r="AW107" s="186">
        <f t="shared" si="106"/>
        <v>27</v>
      </c>
      <c r="AX107" s="186">
        <f t="shared" si="106"/>
        <v>36</v>
      </c>
      <c r="AY107" s="259"/>
      <c r="BQ107" s="259" t="e">
        <f t="shared" si="77"/>
        <v>#N/A</v>
      </c>
      <c r="BR107" s="186">
        <f t="shared" ref="BR107:CC107" si="107">BR120+BR121</f>
        <v>45.804000000000002</v>
      </c>
      <c r="BS107" s="186">
        <f t="shared" si="107"/>
        <v>45.072000000000003</v>
      </c>
      <c r="BT107" s="186">
        <f t="shared" si="107"/>
        <v>41.927</v>
      </c>
      <c r="BU107" s="186">
        <f t="shared" si="107"/>
        <v>29.52</v>
      </c>
      <c r="BV107" s="186">
        <f t="shared" si="107"/>
        <v>22.454999999999998</v>
      </c>
      <c r="BW107" s="186">
        <f t="shared" si="107"/>
        <v>20.149999999999999</v>
      </c>
      <c r="BX107" s="186">
        <f t="shared" si="107"/>
        <v>18.122</v>
      </c>
      <c r="BY107" s="186">
        <f t="shared" si="107"/>
        <v>16.03</v>
      </c>
      <c r="BZ107" s="186">
        <f t="shared" si="107"/>
        <v>21.61</v>
      </c>
      <c r="CA107" s="186">
        <f t="shared" si="107"/>
        <v>26.4</v>
      </c>
      <c r="CB107" s="186">
        <f t="shared" si="107"/>
        <v>26.987000000000002</v>
      </c>
      <c r="CC107" s="186">
        <f t="shared" si="107"/>
        <v>34.974999999999994</v>
      </c>
      <c r="CD107" s="259"/>
    </row>
    <row r="108" spans="1:82" x14ac:dyDescent="0.25">
      <c r="A108" s="113">
        <v>105</v>
      </c>
      <c r="B108" s="176"/>
      <c r="C108" s="259">
        <f>IFERROR(INDEX($BD$7:$BO$40,MATCH(Ajustes!$E$4:$E$323,$BC$7:$BC$40,0),$C$2:$N$2),1)</f>
        <v>1</v>
      </c>
      <c r="D108" s="259">
        <f>IFERROR(INDEX($BD$7:$BO$40,MATCH(Ajustes!$E$4:$E$323,$BC$7:$BC$40,0),$C$2:$N$2),1)</f>
        <v>1</v>
      </c>
      <c r="E108" s="259">
        <f>IFERROR(INDEX($BD$7:$BO$40,MATCH(Ajustes!$E$4:$E$323,$BC$7:$BC$40,0),$C$2:$N$2),1)</f>
        <v>1</v>
      </c>
      <c r="F108" s="259">
        <f>IFERROR(INDEX($BD$7:$BO$40,MATCH(Ajustes!$E$4:$E$323,$BC$7:$BC$40,0),$C$2:$N$2),1)</f>
        <v>1</v>
      </c>
      <c r="G108" s="259">
        <f>IFERROR(INDEX($BD$7:$BO$40,MATCH(Ajustes!$E$4:$E$323,$BC$7:$BC$40,0),$C$2:$N$2),1)</f>
        <v>1</v>
      </c>
      <c r="H108" s="259">
        <f>IFERROR(INDEX($BD$7:$BO$40,MATCH(Ajustes!$E$4:$E$323,$BC$7:$BC$40,0),$C$2:$N$2),1)</f>
        <v>1</v>
      </c>
      <c r="I108" s="259">
        <f>IFERROR(INDEX($BD$7:$BO$40,MATCH(Ajustes!$E$4:$E$323,$BC$7:$BC$40,0),$C$2:$N$2),1)</f>
        <v>1</v>
      </c>
      <c r="J108" s="259">
        <f>IFERROR(INDEX($BD$7:$BO$40,MATCH(Ajustes!$E$4:$E$323,$BC$7:$BC$40,0),$C$2:$N$2),1)</f>
        <v>1</v>
      </c>
      <c r="K108" s="259">
        <f>IFERROR(INDEX($BD$7:$BO$40,MATCH(Ajustes!$E$4:$E$323,$BC$7:$BC$40,0),$C$2:$N$2),1)</f>
        <v>1</v>
      </c>
      <c r="L108" s="259">
        <f>IFERROR(INDEX($BD$7:$BO$40,MATCH(Ajustes!$E$4:$E$323,$BC$7:$BC$40,0),$C$2:$N$2),1)</f>
        <v>1</v>
      </c>
      <c r="M108" s="259">
        <f>IFERROR(INDEX($BD$7:$BO$40,MATCH(Ajustes!$E$4:$E$323,$BC$7:$BC$40,0),$C$2:$N$2),1)</f>
        <v>1</v>
      </c>
      <c r="N108" s="259">
        <f>IFERROR(INDEX($BD$7:$BO$40,MATCH(Ajustes!$E$4:$E$323,$BC$7:$BC$40,0),$C$2:$N$2),1)</f>
        <v>1</v>
      </c>
      <c r="O108">
        <f>C108*Ajustes!AM108</f>
        <v>0</v>
      </c>
      <c r="P108">
        <f>D108*Ajustes!AN108</f>
        <v>0</v>
      </c>
      <c r="Q108">
        <f>E108*Ajustes!AO108</f>
        <v>0</v>
      </c>
      <c r="R108">
        <f>F108*Ajustes!AP108</f>
        <v>0</v>
      </c>
      <c r="S108">
        <f>G108*Ajustes!AQ108</f>
        <v>0</v>
      </c>
      <c r="T108">
        <f>H108*Ajustes!AR108</f>
        <v>0</v>
      </c>
      <c r="U108">
        <f>I108*Ajustes!AS108</f>
        <v>0</v>
      </c>
      <c r="V108">
        <f>J108*Ajustes!AT108</f>
        <v>0</v>
      </c>
      <c r="W108">
        <f>K108*Ajustes!AU108</f>
        <v>0</v>
      </c>
      <c r="X108">
        <f>L108*Ajustes!AV108</f>
        <v>0</v>
      </c>
      <c r="Y108">
        <f>M108*Ajustes!AW108</f>
        <v>0</v>
      </c>
      <c r="Z108">
        <f>N108*Ajustes!AX108</f>
        <v>0</v>
      </c>
      <c r="AA108" s="259">
        <f>IF(AND(NOT(_incrementaisPassadas),
      OR(
       AND(_semanaAtual&gt;Prevs!D$6,_tipo="Semanal"),
       AND(_mes&gt;AA$2,_tipo="Mensal")
      )), 0,IF(Ajustes!$G108&gt;0,INDEX($AA$4:$AL$323,Ajustes!$G108,O$2),0)+IF(Ajustes!$H108&gt;0,INDEX($AA$4:$AL$323,Ajustes!$H108,O$2),0)+IF(Ajustes!$I108&gt;0,INDEX($AA$4:$AL$323,Ajustes!$I108,O$2),0)+IF(Ajustes!$J108&gt;0,INDEX($AA$4:$AL$323,Ajustes!$J108,O$2),0)+IF(Ajustes!$K108&gt;0,INDEX($AA$4:$AL$323,Ajustes!$K108,O$2),0)+IF(Ajustes!$L108&gt;0,INDEX($AA$4:$AL$323,Ajustes!$L108,O$2),0))+O108</f>
        <v>0</v>
      </c>
      <c r="AB108" s="259">
        <f>IF(AND(NOT(_incrementaisPassadas),
      OR(
       AND(_semanaAtual&gt;Prevs!E$6,_tipo="Semanal"),
       AND(_mes&gt;AB$2,_tipo="Mensal")
      )), 0,IF(Ajustes!$G108&gt;0,INDEX($AA$4:$AL$323,Ajustes!$G108,P$2),0)+IF(Ajustes!$H108&gt;0,INDEX($AA$4:$AL$323,Ajustes!$H108,P$2),0)+IF(Ajustes!$I108&gt;0,INDEX($AA$4:$AL$323,Ajustes!$I108,P$2),0)+IF(Ajustes!$J108&gt;0,INDEX($AA$4:$AL$323,Ajustes!$J108,P$2),0)+IF(Ajustes!$K108&gt;0,INDEX($AA$4:$AL$323,Ajustes!$K108,P$2),0)+IF(Ajustes!$L108&gt;0,INDEX($AA$4:$AL$323,Ajustes!$L108,P$2),0))+P108</f>
        <v>0</v>
      </c>
      <c r="AC108" s="259">
        <f>IF(AND(NOT(_incrementaisPassadas),
      OR(
       AND(_semanaAtual&gt;Prevs!F$6,_tipo="Semanal"),
       AND(_mes&gt;AC$2,_tipo="Mensal")
      )), 0,IF(Ajustes!$G108&gt;0,INDEX($AA$4:$AL$323,Ajustes!$G108,Q$2),0)+IF(Ajustes!$H108&gt;0,INDEX($AA$4:$AL$323,Ajustes!$H108,Q$2),0)+IF(Ajustes!$I108&gt;0,INDEX($AA$4:$AL$323,Ajustes!$I108,Q$2),0)+IF(Ajustes!$J108&gt;0,INDEX($AA$4:$AL$323,Ajustes!$J108,Q$2),0)+IF(Ajustes!$K108&gt;0,INDEX($AA$4:$AL$323,Ajustes!$K108,Q$2),0)+IF(Ajustes!$L108&gt;0,INDEX($AA$4:$AL$323,Ajustes!$L108,Q$2),0))+Q108</f>
        <v>0</v>
      </c>
      <c r="AD108" s="259">
        <f>IF(AND(NOT(_incrementaisPassadas),
      OR(
       AND(_semanaAtual&gt;Prevs!G$6,_tipo="Semanal"),
       AND(_mes&gt;AD$2,_tipo="Mensal")
      )), 0,IF(Ajustes!$G108&gt;0,INDEX($AA$4:$AL$323,Ajustes!$G108,R$2),0)+IF(Ajustes!$H108&gt;0,INDEX($AA$4:$AL$323,Ajustes!$H108,R$2),0)+IF(Ajustes!$I108&gt;0,INDEX($AA$4:$AL$323,Ajustes!$I108,R$2),0)+IF(Ajustes!$J108&gt;0,INDEX($AA$4:$AL$323,Ajustes!$J108,R$2),0)+IF(Ajustes!$K108&gt;0,INDEX($AA$4:$AL$323,Ajustes!$K108,R$2),0)+IF(Ajustes!$L108&gt;0,INDEX($AA$4:$AL$323,Ajustes!$L108,R$2),0))+R108</f>
        <v>0</v>
      </c>
      <c r="AE108" s="259">
        <f>IF(AND(NOT(_incrementaisPassadas),
      OR(
       AND(_semanaAtual&gt;Prevs!H$6,_tipo="Semanal"),
       AND(_mes&gt;AE$2,_tipo="Mensal")
      )), 0,IF(Ajustes!$G108&gt;0,INDEX($AA$4:$AL$323,Ajustes!$G108,S$2),0)+IF(Ajustes!$H108&gt;0,INDEX($AA$4:$AL$323,Ajustes!$H108,S$2),0)+IF(Ajustes!$I108&gt;0,INDEX($AA$4:$AL$323,Ajustes!$I108,S$2),0)+IF(Ajustes!$J108&gt;0,INDEX($AA$4:$AL$323,Ajustes!$J108,S$2),0)+IF(Ajustes!$K108&gt;0,INDEX($AA$4:$AL$323,Ajustes!$K108,S$2),0)+IF(Ajustes!$L108&gt;0,INDEX($AA$4:$AL$323,Ajustes!$L108,S$2),0))+S108</f>
        <v>0</v>
      </c>
      <c r="AF108" s="259">
        <f>IF(AND(NOT(_incrementaisPassadas),
      OR(
       AND(_semanaAtual&gt;Prevs!I$6,_tipo="Semanal"),
       AND(_mes&gt;AF$2,_tipo="Mensal")
      )), 0,IF(Ajustes!$G108&gt;0,INDEX($AA$4:$AL$323,Ajustes!$G108,T$2),0)+IF(Ajustes!$H108&gt;0,INDEX($AA$4:$AL$323,Ajustes!$H108,T$2),0)+IF(Ajustes!$I108&gt;0,INDEX($AA$4:$AL$323,Ajustes!$I108,T$2),0)+IF(Ajustes!$J108&gt;0,INDEX($AA$4:$AL$323,Ajustes!$J108,T$2),0)+IF(Ajustes!$K108&gt;0,INDEX($AA$4:$AL$323,Ajustes!$K108,T$2),0)+IF(Ajustes!$L108&gt;0,INDEX($AA$4:$AL$323,Ajustes!$L108,T$2),0))+T108</f>
        <v>0</v>
      </c>
      <c r="AG108" s="259">
        <f>IF(AND(NOT(_incrementaisPassadas),
      OR(
       AND(_semanaAtual&gt;Prevs!J$6,_tipo="Semanal"),
       AND(_mes&gt;AG$2,_tipo="Mensal")
      )), 0,IF(Ajustes!$G108&gt;0,INDEX($AA$4:$AL$323,Ajustes!$G108,U$2),0)+IF(Ajustes!$H108&gt;0,INDEX($AA$4:$AL$323,Ajustes!$H108,U$2),0)+IF(Ajustes!$I108&gt;0,INDEX($AA$4:$AL$323,Ajustes!$I108,U$2),0)+IF(Ajustes!$J108&gt;0,INDEX($AA$4:$AL$323,Ajustes!$J108,U$2),0)+IF(Ajustes!$K108&gt;0,INDEX($AA$4:$AL$323,Ajustes!$K108,U$2),0)+IF(Ajustes!$L108&gt;0,INDEX($AA$4:$AL$323,Ajustes!$L108,U$2),0))+U108</f>
        <v>0</v>
      </c>
      <c r="AH108" s="259">
        <f>IF(AND(NOT(_incrementaisPassadas),
      OR(
       AND(_semanaAtual&gt;Prevs!K$6,_tipo="Semanal"),
       AND(_mes&gt;AH$2,_tipo="Mensal")
      )), 0,IF(Ajustes!$G108&gt;0,INDEX($AA$4:$AL$323,Ajustes!$G108,V$2),0)+IF(Ajustes!$H108&gt;0,INDEX($AA$4:$AL$323,Ajustes!$H108,V$2),0)+IF(Ajustes!$I108&gt;0,INDEX($AA$4:$AL$323,Ajustes!$I108,V$2),0)+IF(Ajustes!$J108&gt;0,INDEX($AA$4:$AL$323,Ajustes!$J108,V$2),0)+IF(Ajustes!$K108&gt;0,INDEX($AA$4:$AL$323,Ajustes!$K108,V$2),0)+IF(Ajustes!$L108&gt;0,INDEX($AA$4:$AL$323,Ajustes!$L108,V$2),0))+V108</f>
        <v>0</v>
      </c>
      <c r="AI108" s="259">
        <f>IF(AND(NOT(_incrementaisPassadas),
      OR(
       AND(_semanaAtual&gt;Prevs!L$6,_tipo="Semanal"),
       AND(_mes&gt;AI$2,_tipo="Mensal")
      )), 0,IF(Ajustes!$G108&gt;0,INDEX($AA$4:$AL$323,Ajustes!$G108,W$2),0)+IF(Ajustes!$H108&gt;0,INDEX($AA$4:$AL$323,Ajustes!$H108,W$2),0)+IF(Ajustes!$I108&gt;0,INDEX($AA$4:$AL$323,Ajustes!$I108,W$2),0)+IF(Ajustes!$J108&gt;0,INDEX($AA$4:$AL$323,Ajustes!$J108,W$2),0)+IF(Ajustes!$K108&gt;0,INDEX($AA$4:$AL$323,Ajustes!$K108,W$2),0)+IF(Ajustes!$L108&gt;0,INDEX($AA$4:$AL$323,Ajustes!$L108,W$2),0))+W108</f>
        <v>0</v>
      </c>
      <c r="AJ108" s="259">
        <f>IF(AND(NOT(_incrementaisPassadas),
      OR(
       AND(_semanaAtual&gt;Prevs!M$6,_tipo="Semanal"),
       AND(_mes&gt;AJ$2,_tipo="Mensal")
      )), 0,IF(Ajustes!$G108&gt;0,INDEX($AA$4:$AL$323,Ajustes!$G108,X$2),0)+IF(Ajustes!$H108&gt;0,INDEX($AA$4:$AL$323,Ajustes!$H108,X$2),0)+IF(Ajustes!$I108&gt;0,INDEX($AA$4:$AL$323,Ajustes!$I108,X$2),0)+IF(Ajustes!$J108&gt;0,INDEX($AA$4:$AL$323,Ajustes!$J108,X$2),0)+IF(Ajustes!$K108&gt;0,INDEX($AA$4:$AL$323,Ajustes!$K108,X$2),0)+IF(Ajustes!$L108&gt;0,INDEX($AA$4:$AL$323,Ajustes!$L108,X$2),0))+X108</f>
        <v>0</v>
      </c>
      <c r="AK108" s="259">
        <f>IF(AND(NOT(_incrementaisPassadas),
      OR(
       AND(_semanaAtual&gt;Prevs!N$6,_tipo="Semanal"),
       AND(_mes&gt;AK$2,_tipo="Mensal")
      )), 0,IF(Ajustes!$G108&gt;0,INDEX($AA$4:$AL$323,Ajustes!$G108,Y$2),0)+IF(Ajustes!$H108&gt;0,INDEX($AA$4:$AL$323,Ajustes!$H108,Y$2),0)+IF(Ajustes!$I108&gt;0,INDEX($AA$4:$AL$323,Ajustes!$I108,Y$2),0)+IF(Ajustes!$J108&gt;0,INDEX($AA$4:$AL$323,Ajustes!$J108,Y$2),0)+IF(Ajustes!$K108&gt;0,INDEX($AA$4:$AL$323,Ajustes!$K108,Y$2),0)+IF(Ajustes!$L108&gt;0,INDEX($AA$4:$AL$323,Ajustes!$L108,Y$2),0))+Y108</f>
        <v>0</v>
      </c>
      <c r="AL108" s="259">
        <f>IF(AND(NOT(_incrementaisPassadas),
      OR(
       AND(_semanaAtual&gt;Prevs!O$6,_tipo="Semanal"),
       AND(_mes&gt;AL$2,_tipo="Mensal")
      )), 0,IF(Ajustes!$G108&gt;0,INDEX($AA$4:$AL$323,Ajustes!$G108,Z$2),0)+IF(Ajustes!$H108&gt;0,INDEX($AA$4:$AL$323,Ajustes!$H108,Z$2),0)+IF(Ajustes!$I108&gt;0,INDEX($AA$4:$AL$323,Ajustes!$I108,Z$2),0)+IF(Ajustes!$J108&gt;0,INDEX($AA$4:$AL$323,Ajustes!$J108,Z$2),0)+IF(Ajustes!$K108&gt;0,INDEX($AA$4:$AL$323,Ajustes!$K108,Z$2),0)+IF(Ajustes!$L108&gt;0,INDEX($AA$4:$AL$323,Ajustes!$L108,Z$2),0))+Z108</f>
        <v>0</v>
      </c>
      <c r="AM108" s="113">
        <f t="shared" si="90"/>
        <v>0</v>
      </c>
      <c r="AN108" s="113">
        <f t="shared" si="104"/>
        <v>0</v>
      </c>
      <c r="AO108" s="113">
        <f t="shared" si="104"/>
        <v>0</v>
      </c>
      <c r="AP108" s="113">
        <f t="shared" si="104"/>
        <v>0</v>
      </c>
      <c r="AQ108" s="113">
        <f t="shared" si="104"/>
        <v>0</v>
      </c>
      <c r="AR108" s="113">
        <f t="shared" si="104"/>
        <v>0</v>
      </c>
      <c r="AS108" s="113">
        <f t="shared" si="104"/>
        <v>0</v>
      </c>
      <c r="AT108" s="113">
        <f t="shared" si="104"/>
        <v>0</v>
      </c>
      <c r="AU108" s="113">
        <f t="shared" si="104"/>
        <v>0</v>
      </c>
      <c r="AV108" s="113">
        <f t="shared" si="104"/>
        <v>0</v>
      </c>
      <c r="AW108" s="113">
        <f t="shared" si="104"/>
        <v>0</v>
      </c>
      <c r="AX108" s="113">
        <f t="shared" si="104"/>
        <v>0</v>
      </c>
      <c r="AY108" s="259"/>
      <c r="BQ108" s="259" t="e">
        <f t="shared" si="77"/>
        <v>#N/A</v>
      </c>
      <c r="BR108" s="398">
        <f t="shared" ref="BR108:CC111" si="108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108" s="398">
        <f t="shared" si="108"/>
        <v>0</v>
      </c>
      <c r="BT108" s="398">
        <f t="shared" si="108"/>
        <v>0</v>
      </c>
      <c r="BU108" s="398">
        <f t="shared" si="108"/>
        <v>0</v>
      </c>
      <c r="BV108" s="398">
        <f t="shared" si="108"/>
        <v>0</v>
      </c>
      <c r="BW108" s="398">
        <f t="shared" si="108"/>
        <v>0</v>
      </c>
      <c r="BX108" s="398">
        <f t="shared" si="108"/>
        <v>0</v>
      </c>
      <c r="BY108" s="398">
        <f t="shared" si="108"/>
        <v>0</v>
      </c>
      <c r="BZ108" s="398">
        <f t="shared" si="108"/>
        <v>0</v>
      </c>
      <c r="CA108" s="398">
        <f t="shared" si="108"/>
        <v>0</v>
      </c>
      <c r="CB108" s="398">
        <f t="shared" si="108"/>
        <v>0</v>
      </c>
      <c r="CC108" s="398">
        <f t="shared" si="108"/>
        <v>0</v>
      </c>
      <c r="CD108" s="259"/>
    </row>
    <row r="109" spans="1:82" x14ac:dyDescent="0.25">
      <c r="A109" s="113">
        <v>106</v>
      </c>
      <c r="B109" s="176"/>
      <c r="C109" s="259">
        <f>IFERROR(INDEX($BD$7:$BO$40,MATCH(Ajustes!$E$4:$E$323,$BC$7:$BC$40,0),$C$2:$N$2),1)</f>
        <v>1</v>
      </c>
      <c r="D109" s="259">
        <f>IFERROR(INDEX($BD$7:$BO$40,MATCH(Ajustes!$E$4:$E$323,$BC$7:$BC$40,0),$C$2:$N$2),1)</f>
        <v>1</v>
      </c>
      <c r="E109" s="259">
        <f>IFERROR(INDEX($BD$7:$BO$40,MATCH(Ajustes!$E$4:$E$323,$BC$7:$BC$40,0),$C$2:$N$2),1)</f>
        <v>1</v>
      </c>
      <c r="F109" s="259">
        <f>IFERROR(INDEX($BD$7:$BO$40,MATCH(Ajustes!$E$4:$E$323,$BC$7:$BC$40,0),$C$2:$N$2),1)</f>
        <v>1</v>
      </c>
      <c r="G109" s="259">
        <f>IFERROR(INDEX($BD$7:$BO$40,MATCH(Ajustes!$E$4:$E$323,$BC$7:$BC$40,0),$C$2:$N$2),1)</f>
        <v>1</v>
      </c>
      <c r="H109" s="259">
        <f>IFERROR(INDEX($BD$7:$BO$40,MATCH(Ajustes!$E$4:$E$323,$BC$7:$BC$40,0),$C$2:$N$2),1)</f>
        <v>1</v>
      </c>
      <c r="I109" s="259">
        <f>IFERROR(INDEX($BD$7:$BO$40,MATCH(Ajustes!$E$4:$E$323,$BC$7:$BC$40,0),$C$2:$N$2),1)</f>
        <v>1</v>
      </c>
      <c r="J109" s="259">
        <f>IFERROR(INDEX($BD$7:$BO$40,MATCH(Ajustes!$E$4:$E$323,$BC$7:$BC$40,0),$C$2:$N$2),1)</f>
        <v>1</v>
      </c>
      <c r="K109" s="259">
        <f>IFERROR(INDEX($BD$7:$BO$40,MATCH(Ajustes!$E$4:$E$323,$BC$7:$BC$40,0),$C$2:$N$2),1)</f>
        <v>1</v>
      </c>
      <c r="L109" s="259">
        <f>IFERROR(INDEX($BD$7:$BO$40,MATCH(Ajustes!$E$4:$E$323,$BC$7:$BC$40,0),$C$2:$N$2),1)</f>
        <v>1</v>
      </c>
      <c r="M109" s="259">
        <f>IFERROR(INDEX($BD$7:$BO$40,MATCH(Ajustes!$E$4:$E$323,$BC$7:$BC$40,0),$C$2:$N$2),1)</f>
        <v>1</v>
      </c>
      <c r="N109" s="259">
        <f>IFERROR(INDEX($BD$7:$BO$40,MATCH(Ajustes!$E$4:$E$323,$BC$7:$BC$40,0),$C$2:$N$2),1)</f>
        <v>1</v>
      </c>
      <c r="O109">
        <f>C109*Ajustes!AM109</f>
        <v>0</v>
      </c>
      <c r="P109">
        <f>D109*Ajustes!AN109</f>
        <v>0</v>
      </c>
      <c r="Q109">
        <f>E109*Ajustes!AO109</f>
        <v>0</v>
      </c>
      <c r="R109">
        <f>F109*Ajustes!AP109</f>
        <v>0</v>
      </c>
      <c r="S109">
        <f>G109*Ajustes!AQ109</f>
        <v>0</v>
      </c>
      <c r="T109">
        <f>H109*Ajustes!AR109</f>
        <v>0</v>
      </c>
      <c r="U109">
        <f>I109*Ajustes!AS109</f>
        <v>0</v>
      </c>
      <c r="V109">
        <f>J109*Ajustes!AT109</f>
        <v>0</v>
      </c>
      <c r="W109">
        <f>K109*Ajustes!AU109</f>
        <v>0</v>
      </c>
      <c r="X109">
        <f>L109*Ajustes!AV109</f>
        <v>0</v>
      </c>
      <c r="Y109">
        <f>M109*Ajustes!AW109</f>
        <v>0</v>
      </c>
      <c r="Z109">
        <f>N109*Ajustes!AX109</f>
        <v>0</v>
      </c>
      <c r="AA109" s="259">
        <f>IF(AND(NOT(_incrementaisPassadas),
      OR(
       AND(_semanaAtual&gt;Prevs!D$6,_tipo="Semanal"),
       AND(_mes&gt;AA$2,_tipo="Mensal")
      )), 0,IF(Ajustes!$G109&gt;0,INDEX($AA$4:$AL$323,Ajustes!$G109,O$2),0)+IF(Ajustes!$H109&gt;0,INDEX($AA$4:$AL$323,Ajustes!$H109,O$2),0)+IF(Ajustes!$I109&gt;0,INDEX($AA$4:$AL$323,Ajustes!$I109,O$2),0)+IF(Ajustes!$J109&gt;0,INDEX($AA$4:$AL$323,Ajustes!$J109,O$2),0)+IF(Ajustes!$K109&gt;0,INDEX($AA$4:$AL$323,Ajustes!$K109,O$2),0)+IF(Ajustes!$L109&gt;0,INDEX($AA$4:$AL$323,Ajustes!$L109,O$2),0))+O109</f>
        <v>0</v>
      </c>
      <c r="AB109" s="259">
        <f>IF(AND(NOT(_incrementaisPassadas),
      OR(
       AND(_semanaAtual&gt;Prevs!E$6,_tipo="Semanal"),
       AND(_mes&gt;AB$2,_tipo="Mensal")
      )), 0,IF(Ajustes!$G109&gt;0,INDEX($AA$4:$AL$323,Ajustes!$G109,P$2),0)+IF(Ajustes!$H109&gt;0,INDEX($AA$4:$AL$323,Ajustes!$H109,P$2),0)+IF(Ajustes!$I109&gt;0,INDEX($AA$4:$AL$323,Ajustes!$I109,P$2),0)+IF(Ajustes!$J109&gt;0,INDEX($AA$4:$AL$323,Ajustes!$J109,P$2),0)+IF(Ajustes!$K109&gt;0,INDEX($AA$4:$AL$323,Ajustes!$K109,P$2),0)+IF(Ajustes!$L109&gt;0,INDEX($AA$4:$AL$323,Ajustes!$L109,P$2),0))+P109</f>
        <v>0</v>
      </c>
      <c r="AC109" s="259">
        <f>IF(AND(NOT(_incrementaisPassadas),
      OR(
       AND(_semanaAtual&gt;Prevs!F$6,_tipo="Semanal"),
       AND(_mes&gt;AC$2,_tipo="Mensal")
      )), 0,IF(Ajustes!$G109&gt;0,INDEX($AA$4:$AL$323,Ajustes!$G109,Q$2),0)+IF(Ajustes!$H109&gt;0,INDEX($AA$4:$AL$323,Ajustes!$H109,Q$2),0)+IF(Ajustes!$I109&gt;0,INDEX($AA$4:$AL$323,Ajustes!$I109,Q$2),0)+IF(Ajustes!$J109&gt;0,INDEX($AA$4:$AL$323,Ajustes!$J109,Q$2),0)+IF(Ajustes!$K109&gt;0,INDEX($AA$4:$AL$323,Ajustes!$K109,Q$2),0)+IF(Ajustes!$L109&gt;0,INDEX($AA$4:$AL$323,Ajustes!$L109,Q$2),0))+Q109</f>
        <v>0</v>
      </c>
      <c r="AD109" s="259">
        <f>IF(AND(NOT(_incrementaisPassadas),
      OR(
       AND(_semanaAtual&gt;Prevs!G$6,_tipo="Semanal"),
       AND(_mes&gt;AD$2,_tipo="Mensal")
      )), 0,IF(Ajustes!$G109&gt;0,INDEX($AA$4:$AL$323,Ajustes!$G109,R$2),0)+IF(Ajustes!$H109&gt;0,INDEX($AA$4:$AL$323,Ajustes!$H109,R$2),0)+IF(Ajustes!$I109&gt;0,INDEX($AA$4:$AL$323,Ajustes!$I109,R$2),0)+IF(Ajustes!$J109&gt;0,INDEX($AA$4:$AL$323,Ajustes!$J109,R$2),0)+IF(Ajustes!$K109&gt;0,INDEX($AA$4:$AL$323,Ajustes!$K109,R$2),0)+IF(Ajustes!$L109&gt;0,INDEX($AA$4:$AL$323,Ajustes!$L109,R$2),0))+R109</f>
        <v>0</v>
      </c>
      <c r="AE109" s="259">
        <f>IF(AND(NOT(_incrementaisPassadas),
      OR(
       AND(_semanaAtual&gt;Prevs!H$6,_tipo="Semanal"),
       AND(_mes&gt;AE$2,_tipo="Mensal")
      )), 0,IF(Ajustes!$G109&gt;0,INDEX($AA$4:$AL$323,Ajustes!$G109,S$2),0)+IF(Ajustes!$H109&gt;0,INDEX($AA$4:$AL$323,Ajustes!$H109,S$2),0)+IF(Ajustes!$I109&gt;0,INDEX($AA$4:$AL$323,Ajustes!$I109,S$2),0)+IF(Ajustes!$J109&gt;0,INDEX($AA$4:$AL$323,Ajustes!$J109,S$2),0)+IF(Ajustes!$K109&gt;0,INDEX($AA$4:$AL$323,Ajustes!$K109,S$2),0)+IF(Ajustes!$L109&gt;0,INDEX($AA$4:$AL$323,Ajustes!$L109,S$2),0))+S109</f>
        <v>0</v>
      </c>
      <c r="AF109" s="259">
        <f>IF(AND(NOT(_incrementaisPassadas),
      OR(
       AND(_semanaAtual&gt;Prevs!I$6,_tipo="Semanal"),
       AND(_mes&gt;AF$2,_tipo="Mensal")
      )), 0,IF(Ajustes!$G109&gt;0,INDEX($AA$4:$AL$323,Ajustes!$G109,T$2),0)+IF(Ajustes!$H109&gt;0,INDEX($AA$4:$AL$323,Ajustes!$H109,T$2),0)+IF(Ajustes!$I109&gt;0,INDEX($AA$4:$AL$323,Ajustes!$I109,T$2),0)+IF(Ajustes!$J109&gt;0,INDEX($AA$4:$AL$323,Ajustes!$J109,T$2),0)+IF(Ajustes!$K109&gt;0,INDEX($AA$4:$AL$323,Ajustes!$K109,T$2),0)+IF(Ajustes!$L109&gt;0,INDEX($AA$4:$AL$323,Ajustes!$L109,T$2),0))+T109</f>
        <v>0</v>
      </c>
      <c r="AG109" s="259">
        <f>IF(AND(NOT(_incrementaisPassadas),
      OR(
       AND(_semanaAtual&gt;Prevs!J$6,_tipo="Semanal"),
       AND(_mes&gt;AG$2,_tipo="Mensal")
      )), 0,IF(Ajustes!$G109&gt;0,INDEX($AA$4:$AL$323,Ajustes!$G109,U$2),0)+IF(Ajustes!$H109&gt;0,INDEX($AA$4:$AL$323,Ajustes!$H109,U$2),0)+IF(Ajustes!$I109&gt;0,INDEX($AA$4:$AL$323,Ajustes!$I109,U$2),0)+IF(Ajustes!$J109&gt;0,INDEX($AA$4:$AL$323,Ajustes!$J109,U$2),0)+IF(Ajustes!$K109&gt;0,INDEX($AA$4:$AL$323,Ajustes!$K109,U$2),0)+IF(Ajustes!$L109&gt;0,INDEX($AA$4:$AL$323,Ajustes!$L109,U$2),0))+U109</f>
        <v>0</v>
      </c>
      <c r="AH109" s="259">
        <f>IF(AND(NOT(_incrementaisPassadas),
      OR(
       AND(_semanaAtual&gt;Prevs!K$6,_tipo="Semanal"),
       AND(_mes&gt;AH$2,_tipo="Mensal")
      )), 0,IF(Ajustes!$G109&gt;0,INDEX($AA$4:$AL$323,Ajustes!$G109,V$2),0)+IF(Ajustes!$H109&gt;0,INDEX($AA$4:$AL$323,Ajustes!$H109,V$2),0)+IF(Ajustes!$I109&gt;0,INDEX($AA$4:$AL$323,Ajustes!$I109,V$2),0)+IF(Ajustes!$J109&gt;0,INDEX($AA$4:$AL$323,Ajustes!$J109,V$2),0)+IF(Ajustes!$K109&gt;0,INDEX($AA$4:$AL$323,Ajustes!$K109,V$2),0)+IF(Ajustes!$L109&gt;0,INDEX($AA$4:$AL$323,Ajustes!$L109,V$2),0))+V109</f>
        <v>0</v>
      </c>
      <c r="AI109" s="259">
        <f>IF(AND(NOT(_incrementaisPassadas),
      OR(
       AND(_semanaAtual&gt;Prevs!L$6,_tipo="Semanal"),
       AND(_mes&gt;AI$2,_tipo="Mensal")
      )), 0,IF(Ajustes!$G109&gt;0,INDEX($AA$4:$AL$323,Ajustes!$G109,W$2),0)+IF(Ajustes!$H109&gt;0,INDEX($AA$4:$AL$323,Ajustes!$H109,W$2),0)+IF(Ajustes!$I109&gt;0,INDEX($AA$4:$AL$323,Ajustes!$I109,W$2),0)+IF(Ajustes!$J109&gt;0,INDEX($AA$4:$AL$323,Ajustes!$J109,W$2),0)+IF(Ajustes!$K109&gt;0,INDEX($AA$4:$AL$323,Ajustes!$K109,W$2),0)+IF(Ajustes!$L109&gt;0,INDEX($AA$4:$AL$323,Ajustes!$L109,W$2),0))+W109</f>
        <v>0</v>
      </c>
      <c r="AJ109" s="259">
        <f>IF(AND(NOT(_incrementaisPassadas),
      OR(
       AND(_semanaAtual&gt;Prevs!M$6,_tipo="Semanal"),
       AND(_mes&gt;AJ$2,_tipo="Mensal")
      )), 0,IF(Ajustes!$G109&gt;0,INDEX($AA$4:$AL$323,Ajustes!$G109,X$2),0)+IF(Ajustes!$H109&gt;0,INDEX($AA$4:$AL$323,Ajustes!$H109,X$2),0)+IF(Ajustes!$I109&gt;0,INDEX($AA$4:$AL$323,Ajustes!$I109,X$2),0)+IF(Ajustes!$J109&gt;0,INDEX($AA$4:$AL$323,Ajustes!$J109,X$2),0)+IF(Ajustes!$K109&gt;0,INDEX($AA$4:$AL$323,Ajustes!$K109,X$2),0)+IF(Ajustes!$L109&gt;0,INDEX($AA$4:$AL$323,Ajustes!$L109,X$2),0))+X109</f>
        <v>0</v>
      </c>
      <c r="AK109" s="259">
        <f>IF(AND(NOT(_incrementaisPassadas),
      OR(
       AND(_semanaAtual&gt;Prevs!N$6,_tipo="Semanal"),
       AND(_mes&gt;AK$2,_tipo="Mensal")
      )), 0,IF(Ajustes!$G109&gt;0,INDEX($AA$4:$AL$323,Ajustes!$G109,Y$2),0)+IF(Ajustes!$H109&gt;0,INDEX($AA$4:$AL$323,Ajustes!$H109,Y$2),0)+IF(Ajustes!$I109&gt;0,INDEX($AA$4:$AL$323,Ajustes!$I109,Y$2),0)+IF(Ajustes!$J109&gt;0,INDEX($AA$4:$AL$323,Ajustes!$J109,Y$2),0)+IF(Ajustes!$K109&gt;0,INDEX($AA$4:$AL$323,Ajustes!$K109,Y$2),0)+IF(Ajustes!$L109&gt;0,INDEX($AA$4:$AL$323,Ajustes!$L109,Y$2),0))+Y109</f>
        <v>0</v>
      </c>
      <c r="AL109" s="259">
        <f>IF(AND(NOT(_incrementaisPassadas),
      OR(
       AND(_semanaAtual&gt;Prevs!O$6,_tipo="Semanal"),
       AND(_mes&gt;AL$2,_tipo="Mensal")
      )), 0,IF(Ajustes!$G109&gt;0,INDEX($AA$4:$AL$323,Ajustes!$G109,Z$2),0)+IF(Ajustes!$H109&gt;0,INDEX($AA$4:$AL$323,Ajustes!$H109,Z$2),0)+IF(Ajustes!$I109&gt;0,INDEX($AA$4:$AL$323,Ajustes!$I109,Z$2),0)+IF(Ajustes!$J109&gt;0,INDEX($AA$4:$AL$323,Ajustes!$J109,Z$2),0)+IF(Ajustes!$K109&gt;0,INDEX($AA$4:$AL$323,Ajustes!$K109,Z$2),0)+IF(Ajustes!$L109&gt;0,INDEX($AA$4:$AL$323,Ajustes!$L109,Z$2),0))+Z109</f>
        <v>0</v>
      </c>
      <c r="AM109" s="113">
        <f t="shared" si="90"/>
        <v>0</v>
      </c>
      <c r="AN109" s="113">
        <f t="shared" si="104"/>
        <v>0</v>
      </c>
      <c r="AO109" s="113">
        <f t="shared" si="104"/>
        <v>0</v>
      </c>
      <c r="AP109" s="113">
        <f t="shared" si="104"/>
        <v>0</v>
      </c>
      <c r="AQ109" s="113">
        <f t="shared" si="104"/>
        <v>0</v>
      </c>
      <c r="AR109" s="113">
        <f t="shared" si="104"/>
        <v>0</v>
      </c>
      <c r="AS109" s="113">
        <f t="shared" si="104"/>
        <v>0</v>
      </c>
      <c r="AT109" s="113">
        <f t="shared" si="104"/>
        <v>0</v>
      </c>
      <c r="AU109" s="113">
        <f t="shared" si="104"/>
        <v>0</v>
      </c>
      <c r="AV109" s="113">
        <f t="shared" si="104"/>
        <v>0</v>
      </c>
      <c r="AW109" s="113">
        <f t="shared" si="104"/>
        <v>0</v>
      </c>
      <c r="AX109" s="113">
        <f t="shared" si="104"/>
        <v>0</v>
      </c>
      <c r="AY109" s="259"/>
      <c r="BQ109" s="259" t="e">
        <f t="shared" si="77"/>
        <v>#N/A</v>
      </c>
      <c r="BR109" s="398">
        <f t="shared" si="108"/>
        <v>0</v>
      </c>
      <c r="BS109" s="398">
        <f t="shared" si="108"/>
        <v>0</v>
      </c>
      <c r="BT109" s="398">
        <f t="shared" si="108"/>
        <v>0</v>
      </c>
      <c r="BU109" s="398">
        <f t="shared" si="108"/>
        <v>0</v>
      </c>
      <c r="BV109" s="398">
        <f t="shared" si="108"/>
        <v>0</v>
      </c>
      <c r="BW109" s="398">
        <f t="shared" si="108"/>
        <v>0</v>
      </c>
      <c r="BX109" s="398">
        <f t="shared" si="108"/>
        <v>0</v>
      </c>
      <c r="BY109" s="398">
        <f t="shared" si="108"/>
        <v>0</v>
      </c>
      <c r="BZ109" s="398">
        <f t="shared" si="108"/>
        <v>0</v>
      </c>
      <c r="CA109" s="398">
        <f t="shared" si="108"/>
        <v>0</v>
      </c>
      <c r="CB109" s="398">
        <f t="shared" si="108"/>
        <v>0</v>
      </c>
      <c r="CC109" s="398">
        <f t="shared" si="108"/>
        <v>0</v>
      </c>
      <c r="CD109" s="259"/>
    </row>
    <row r="110" spans="1:82" x14ac:dyDescent="0.25">
      <c r="A110" s="113">
        <v>107</v>
      </c>
      <c r="B110" s="176"/>
      <c r="C110" s="259">
        <f>IFERROR(INDEX($BD$7:$BO$40,MATCH(Ajustes!$E$4:$E$323,$BC$7:$BC$40,0),$C$2:$N$2),1)</f>
        <v>1</v>
      </c>
      <c r="D110" s="259">
        <f>IFERROR(INDEX($BD$7:$BO$40,MATCH(Ajustes!$E$4:$E$323,$BC$7:$BC$40,0),$C$2:$N$2),1)</f>
        <v>1</v>
      </c>
      <c r="E110" s="259">
        <f>IFERROR(INDEX($BD$7:$BO$40,MATCH(Ajustes!$E$4:$E$323,$BC$7:$BC$40,0),$C$2:$N$2),1)</f>
        <v>1</v>
      </c>
      <c r="F110" s="259">
        <f>IFERROR(INDEX($BD$7:$BO$40,MATCH(Ajustes!$E$4:$E$323,$BC$7:$BC$40,0),$C$2:$N$2),1)</f>
        <v>1</v>
      </c>
      <c r="G110" s="259">
        <f>IFERROR(INDEX($BD$7:$BO$40,MATCH(Ajustes!$E$4:$E$323,$BC$7:$BC$40,0),$C$2:$N$2),1)</f>
        <v>1</v>
      </c>
      <c r="H110" s="259">
        <f>IFERROR(INDEX($BD$7:$BO$40,MATCH(Ajustes!$E$4:$E$323,$BC$7:$BC$40,0),$C$2:$N$2),1)</f>
        <v>1</v>
      </c>
      <c r="I110" s="259">
        <f>IFERROR(INDEX($BD$7:$BO$40,MATCH(Ajustes!$E$4:$E$323,$BC$7:$BC$40,0),$C$2:$N$2),1)</f>
        <v>1</v>
      </c>
      <c r="J110" s="259">
        <f>IFERROR(INDEX($BD$7:$BO$40,MATCH(Ajustes!$E$4:$E$323,$BC$7:$BC$40,0),$C$2:$N$2),1)</f>
        <v>1</v>
      </c>
      <c r="K110" s="259">
        <f>IFERROR(INDEX($BD$7:$BO$40,MATCH(Ajustes!$E$4:$E$323,$BC$7:$BC$40,0),$C$2:$N$2),1)</f>
        <v>1</v>
      </c>
      <c r="L110" s="259">
        <f>IFERROR(INDEX($BD$7:$BO$40,MATCH(Ajustes!$E$4:$E$323,$BC$7:$BC$40,0),$C$2:$N$2),1)</f>
        <v>1</v>
      </c>
      <c r="M110" s="259">
        <f>IFERROR(INDEX($BD$7:$BO$40,MATCH(Ajustes!$E$4:$E$323,$BC$7:$BC$40,0),$C$2:$N$2),1)</f>
        <v>1</v>
      </c>
      <c r="N110" s="259">
        <f>IFERROR(INDEX($BD$7:$BO$40,MATCH(Ajustes!$E$4:$E$323,$BC$7:$BC$40,0),$C$2:$N$2),1)</f>
        <v>1</v>
      </c>
      <c r="O110">
        <f>C110*Ajustes!AM110</f>
        <v>0</v>
      </c>
      <c r="P110">
        <f>D110*Ajustes!AN110</f>
        <v>0</v>
      </c>
      <c r="Q110">
        <f>E110*Ajustes!AO110</f>
        <v>0</v>
      </c>
      <c r="R110">
        <f>F110*Ajustes!AP110</f>
        <v>0</v>
      </c>
      <c r="S110">
        <f>G110*Ajustes!AQ110</f>
        <v>0</v>
      </c>
      <c r="T110">
        <f>H110*Ajustes!AR110</f>
        <v>0</v>
      </c>
      <c r="U110">
        <f>I110*Ajustes!AS110</f>
        <v>0</v>
      </c>
      <c r="V110">
        <f>J110*Ajustes!AT110</f>
        <v>0</v>
      </c>
      <c r="W110">
        <f>K110*Ajustes!AU110</f>
        <v>0</v>
      </c>
      <c r="X110">
        <f>L110*Ajustes!AV110</f>
        <v>0</v>
      </c>
      <c r="Y110">
        <f>M110*Ajustes!AW110</f>
        <v>0</v>
      </c>
      <c r="Z110">
        <f>N110*Ajustes!AX110</f>
        <v>0</v>
      </c>
      <c r="AA110" s="259">
        <f>IF(AND(NOT(_incrementaisPassadas),
      OR(
       AND(_semanaAtual&gt;Prevs!D$6,_tipo="Semanal"),
       AND(_mes&gt;AA$2,_tipo="Mensal")
      )), 0,IF(Ajustes!$G110&gt;0,INDEX($AA$4:$AL$323,Ajustes!$G110,O$2),0)+IF(Ajustes!$H110&gt;0,INDEX($AA$4:$AL$323,Ajustes!$H110,O$2),0)+IF(Ajustes!$I110&gt;0,INDEX($AA$4:$AL$323,Ajustes!$I110,O$2),0)+IF(Ajustes!$J110&gt;0,INDEX($AA$4:$AL$323,Ajustes!$J110,O$2),0)+IF(Ajustes!$K110&gt;0,INDEX($AA$4:$AL$323,Ajustes!$K110,O$2),0)+IF(Ajustes!$L110&gt;0,INDEX($AA$4:$AL$323,Ajustes!$L110,O$2),0))+O110</f>
        <v>0</v>
      </c>
      <c r="AB110" s="259">
        <f>IF(AND(NOT(_incrementaisPassadas),
      OR(
       AND(_semanaAtual&gt;Prevs!E$6,_tipo="Semanal"),
       AND(_mes&gt;AB$2,_tipo="Mensal")
      )), 0,IF(Ajustes!$G110&gt;0,INDEX($AA$4:$AL$323,Ajustes!$G110,P$2),0)+IF(Ajustes!$H110&gt;0,INDEX($AA$4:$AL$323,Ajustes!$H110,P$2),0)+IF(Ajustes!$I110&gt;0,INDEX($AA$4:$AL$323,Ajustes!$I110,P$2),0)+IF(Ajustes!$J110&gt;0,INDEX($AA$4:$AL$323,Ajustes!$J110,P$2),0)+IF(Ajustes!$K110&gt;0,INDEX($AA$4:$AL$323,Ajustes!$K110,P$2),0)+IF(Ajustes!$L110&gt;0,INDEX($AA$4:$AL$323,Ajustes!$L110,P$2),0))+P110</f>
        <v>0</v>
      </c>
      <c r="AC110" s="259">
        <f>IF(AND(NOT(_incrementaisPassadas),
      OR(
       AND(_semanaAtual&gt;Prevs!F$6,_tipo="Semanal"),
       AND(_mes&gt;AC$2,_tipo="Mensal")
      )), 0,IF(Ajustes!$G110&gt;0,INDEX($AA$4:$AL$323,Ajustes!$G110,Q$2),0)+IF(Ajustes!$H110&gt;0,INDEX($AA$4:$AL$323,Ajustes!$H110,Q$2),0)+IF(Ajustes!$I110&gt;0,INDEX($AA$4:$AL$323,Ajustes!$I110,Q$2),0)+IF(Ajustes!$J110&gt;0,INDEX($AA$4:$AL$323,Ajustes!$J110,Q$2),0)+IF(Ajustes!$K110&gt;0,INDEX($AA$4:$AL$323,Ajustes!$K110,Q$2),0)+IF(Ajustes!$L110&gt;0,INDEX($AA$4:$AL$323,Ajustes!$L110,Q$2),0))+Q110</f>
        <v>0</v>
      </c>
      <c r="AD110" s="259">
        <f>IF(AND(NOT(_incrementaisPassadas),
      OR(
       AND(_semanaAtual&gt;Prevs!G$6,_tipo="Semanal"),
       AND(_mes&gt;AD$2,_tipo="Mensal")
      )), 0,IF(Ajustes!$G110&gt;0,INDEX($AA$4:$AL$323,Ajustes!$G110,R$2),0)+IF(Ajustes!$H110&gt;0,INDEX($AA$4:$AL$323,Ajustes!$H110,R$2),0)+IF(Ajustes!$I110&gt;0,INDEX($AA$4:$AL$323,Ajustes!$I110,R$2),0)+IF(Ajustes!$J110&gt;0,INDEX($AA$4:$AL$323,Ajustes!$J110,R$2),0)+IF(Ajustes!$K110&gt;0,INDEX($AA$4:$AL$323,Ajustes!$K110,R$2),0)+IF(Ajustes!$L110&gt;0,INDEX($AA$4:$AL$323,Ajustes!$L110,R$2),0))+R110</f>
        <v>0</v>
      </c>
      <c r="AE110" s="259">
        <f>IF(AND(NOT(_incrementaisPassadas),
      OR(
       AND(_semanaAtual&gt;Prevs!H$6,_tipo="Semanal"),
       AND(_mes&gt;AE$2,_tipo="Mensal")
      )), 0,IF(Ajustes!$G110&gt;0,INDEX($AA$4:$AL$323,Ajustes!$G110,S$2),0)+IF(Ajustes!$H110&gt;0,INDEX($AA$4:$AL$323,Ajustes!$H110,S$2),0)+IF(Ajustes!$I110&gt;0,INDEX($AA$4:$AL$323,Ajustes!$I110,S$2),0)+IF(Ajustes!$J110&gt;0,INDEX($AA$4:$AL$323,Ajustes!$J110,S$2),0)+IF(Ajustes!$K110&gt;0,INDEX($AA$4:$AL$323,Ajustes!$K110,S$2),0)+IF(Ajustes!$L110&gt;0,INDEX($AA$4:$AL$323,Ajustes!$L110,S$2),0))+S110</f>
        <v>0</v>
      </c>
      <c r="AF110" s="259">
        <f>IF(AND(NOT(_incrementaisPassadas),
      OR(
       AND(_semanaAtual&gt;Prevs!I$6,_tipo="Semanal"),
       AND(_mes&gt;AF$2,_tipo="Mensal")
      )), 0,IF(Ajustes!$G110&gt;0,INDEX($AA$4:$AL$323,Ajustes!$G110,T$2),0)+IF(Ajustes!$H110&gt;0,INDEX($AA$4:$AL$323,Ajustes!$H110,T$2),0)+IF(Ajustes!$I110&gt;0,INDEX($AA$4:$AL$323,Ajustes!$I110,T$2),0)+IF(Ajustes!$J110&gt;0,INDEX($AA$4:$AL$323,Ajustes!$J110,T$2),0)+IF(Ajustes!$K110&gt;0,INDEX($AA$4:$AL$323,Ajustes!$K110,T$2),0)+IF(Ajustes!$L110&gt;0,INDEX($AA$4:$AL$323,Ajustes!$L110,T$2),0))+T110</f>
        <v>0</v>
      </c>
      <c r="AG110" s="259">
        <f>IF(AND(NOT(_incrementaisPassadas),
      OR(
       AND(_semanaAtual&gt;Prevs!J$6,_tipo="Semanal"),
       AND(_mes&gt;AG$2,_tipo="Mensal")
      )), 0,IF(Ajustes!$G110&gt;0,INDEX($AA$4:$AL$323,Ajustes!$G110,U$2),0)+IF(Ajustes!$H110&gt;0,INDEX($AA$4:$AL$323,Ajustes!$H110,U$2),0)+IF(Ajustes!$I110&gt;0,INDEX($AA$4:$AL$323,Ajustes!$I110,U$2),0)+IF(Ajustes!$J110&gt;0,INDEX($AA$4:$AL$323,Ajustes!$J110,U$2),0)+IF(Ajustes!$K110&gt;0,INDEX($AA$4:$AL$323,Ajustes!$K110,U$2),0)+IF(Ajustes!$L110&gt;0,INDEX($AA$4:$AL$323,Ajustes!$L110,U$2),0))+U110</f>
        <v>0</v>
      </c>
      <c r="AH110" s="259">
        <f>IF(AND(NOT(_incrementaisPassadas),
      OR(
       AND(_semanaAtual&gt;Prevs!K$6,_tipo="Semanal"),
       AND(_mes&gt;AH$2,_tipo="Mensal")
      )), 0,IF(Ajustes!$G110&gt;0,INDEX($AA$4:$AL$323,Ajustes!$G110,V$2),0)+IF(Ajustes!$H110&gt;0,INDEX($AA$4:$AL$323,Ajustes!$H110,V$2),0)+IF(Ajustes!$I110&gt;0,INDEX($AA$4:$AL$323,Ajustes!$I110,V$2),0)+IF(Ajustes!$J110&gt;0,INDEX($AA$4:$AL$323,Ajustes!$J110,V$2),0)+IF(Ajustes!$K110&gt;0,INDEX($AA$4:$AL$323,Ajustes!$K110,V$2),0)+IF(Ajustes!$L110&gt;0,INDEX($AA$4:$AL$323,Ajustes!$L110,V$2),0))+V110</f>
        <v>0</v>
      </c>
      <c r="AI110" s="259">
        <f>IF(AND(NOT(_incrementaisPassadas),
      OR(
       AND(_semanaAtual&gt;Prevs!L$6,_tipo="Semanal"),
       AND(_mes&gt;AI$2,_tipo="Mensal")
      )), 0,IF(Ajustes!$G110&gt;0,INDEX($AA$4:$AL$323,Ajustes!$G110,W$2),0)+IF(Ajustes!$H110&gt;0,INDEX($AA$4:$AL$323,Ajustes!$H110,W$2),0)+IF(Ajustes!$I110&gt;0,INDEX($AA$4:$AL$323,Ajustes!$I110,W$2),0)+IF(Ajustes!$J110&gt;0,INDEX($AA$4:$AL$323,Ajustes!$J110,W$2),0)+IF(Ajustes!$K110&gt;0,INDEX($AA$4:$AL$323,Ajustes!$K110,W$2),0)+IF(Ajustes!$L110&gt;0,INDEX($AA$4:$AL$323,Ajustes!$L110,W$2),0))+W110</f>
        <v>0</v>
      </c>
      <c r="AJ110" s="259">
        <f>IF(AND(NOT(_incrementaisPassadas),
      OR(
       AND(_semanaAtual&gt;Prevs!M$6,_tipo="Semanal"),
       AND(_mes&gt;AJ$2,_tipo="Mensal")
      )), 0,IF(Ajustes!$G110&gt;0,INDEX($AA$4:$AL$323,Ajustes!$G110,X$2),0)+IF(Ajustes!$H110&gt;0,INDEX($AA$4:$AL$323,Ajustes!$H110,X$2),0)+IF(Ajustes!$I110&gt;0,INDEX($AA$4:$AL$323,Ajustes!$I110,X$2),0)+IF(Ajustes!$J110&gt;0,INDEX($AA$4:$AL$323,Ajustes!$J110,X$2),0)+IF(Ajustes!$K110&gt;0,INDEX($AA$4:$AL$323,Ajustes!$K110,X$2),0)+IF(Ajustes!$L110&gt;0,INDEX($AA$4:$AL$323,Ajustes!$L110,X$2),0))+X110</f>
        <v>0</v>
      </c>
      <c r="AK110" s="259">
        <f>IF(AND(NOT(_incrementaisPassadas),
      OR(
       AND(_semanaAtual&gt;Prevs!N$6,_tipo="Semanal"),
       AND(_mes&gt;AK$2,_tipo="Mensal")
      )), 0,IF(Ajustes!$G110&gt;0,INDEX($AA$4:$AL$323,Ajustes!$G110,Y$2),0)+IF(Ajustes!$H110&gt;0,INDEX($AA$4:$AL$323,Ajustes!$H110,Y$2),0)+IF(Ajustes!$I110&gt;0,INDEX($AA$4:$AL$323,Ajustes!$I110,Y$2),0)+IF(Ajustes!$J110&gt;0,INDEX($AA$4:$AL$323,Ajustes!$J110,Y$2),0)+IF(Ajustes!$K110&gt;0,INDEX($AA$4:$AL$323,Ajustes!$K110,Y$2),0)+IF(Ajustes!$L110&gt;0,INDEX($AA$4:$AL$323,Ajustes!$L110,Y$2),0))+Y110</f>
        <v>0</v>
      </c>
      <c r="AL110" s="259">
        <f>IF(AND(NOT(_incrementaisPassadas),
      OR(
       AND(_semanaAtual&gt;Prevs!O$6,_tipo="Semanal"),
       AND(_mes&gt;AL$2,_tipo="Mensal")
      )), 0,IF(Ajustes!$G110&gt;0,INDEX($AA$4:$AL$323,Ajustes!$G110,Z$2),0)+IF(Ajustes!$H110&gt;0,INDEX($AA$4:$AL$323,Ajustes!$H110,Z$2),0)+IF(Ajustes!$I110&gt;0,INDEX($AA$4:$AL$323,Ajustes!$I110,Z$2),0)+IF(Ajustes!$J110&gt;0,INDEX($AA$4:$AL$323,Ajustes!$J110,Z$2),0)+IF(Ajustes!$K110&gt;0,INDEX($AA$4:$AL$323,Ajustes!$K110,Z$2),0)+IF(Ajustes!$L110&gt;0,INDEX($AA$4:$AL$323,Ajustes!$L110,Z$2),0))+Z110</f>
        <v>0</v>
      </c>
      <c r="AM110" s="113">
        <f t="shared" si="90"/>
        <v>0</v>
      </c>
      <c r="AN110" s="113">
        <f t="shared" si="104"/>
        <v>0</v>
      </c>
      <c r="AO110" s="113">
        <f t="shared" si="104"/>
        <v>0</v>
      </c>
      <c r="AP110" s="113">
        <f t="shared" si="104"/>
        <v>0</v>
      </c>
      <c r="AQ110" s="113">
        <f t="shared" si="104"/>
        <v>0</v>
      </c>
      <c r="AR110" s="113">
        <f t="shared" si="104"/>
        <v>0</v>
      </c>
      <c r="AS110" s="113">
        <f t="shared" si="104"/>
        <v>0</v>
      </c>
      <c r="AT110" s="113">
        <f t="shared" si="104"/>
        <v>0</v>
      </c>
      <c r="AU110" s="113">
        <f t="shared" si="104"/>
        <v>0</v>
      </c>
      <c r="AV110" s="113">
        <f t="shared" si="104"/>
        <v>0</v>
      </c>
      <c r="AW110" s="113">
        <f t="shared" si="104"/>
        <v>0</v>
      </c>
      <c r="AX110" s="113">
        <f t="shared" si="104"/>
        <v>0</v>
      </c>
      <c r="AY110" s="259"/>
      <c r="BQ110" s="259" t="e">
        <f t="shared" si="77"/>
        <v>#N/A</v>
      </c>
      <c r="BR110" s="398">
        <f t="shared" si="108"/>
        <v>0</v>
      </c>
      <c r="BS110" s="398">
        <f t="shared" si="108"/>
        <v>0</v>
      </c>
      <c r="BT110" s="398">
        <f t="shared" si="108"/>
        <v>0</v>
      </c>
      <c r="BU110" s="398">
        <f t="shared" si="108"/>
        <v>0</v>
      </c>
      <c r="BV110" s="398">
        <f t="shared" si="108"/>
        <v>0</v>
      </c>
      <c r="BW110" s="398">
        <f t="shared" si="108"/>
        <v>0</v>
      </c>
      <c r="BX110" s="398">
        <f t="shared" si="108"/>
        <v>0</v>
      </c>
      <c r="BY110" s="398">
        <f t="shared" si="108"/>
        <v>0</v>
      </c>
      <c r="BZ110" s="398">
        <f t="shared" si="108"/>
        <v>0</v>
      </c>
      <c r="CA110" s="398">
        <f t="shared" si="108"/>
        <v>0</v>
      </c>
      <c r="CB110" s="398">
        <f t="shared" si="108"/>
        <v>0</v>
      </c>
      <c r="CC110" s="398">
        <f t="shared" si="108"/>
        <v>0</v>
      </c>
      <c r="CD110" s="259"/>
    </row>
    <row r="111" spans="1:82" x14ac:dyDescent="0.25">
      <c r="A111" s="113">
        <v>108</v>
      </c>
      <c r="B111" s="176"/>
      <c r="C111" s="259">
        <f>IFERROR(INDEX($BD$7:$BO$40,MATCH(Ajustes!$E$4:$E$323,$BC$7:$BC$40,0),$C$2:$N$2),1)</f>
        <v>1</v>
      </c>
      <c r="D111" s="259">
        <f>IFERROR(INDEX($BD$7:$BO$40,MATCH(Ajustes!$E$4:$E$323,$BC$7:$BC$40,0),$C$2:$N$2),1)</f>
        <v>1</v>
      </c>
      <c r="E111" s="259">
        <f>IFERROR(INDEX($BD$7:$BO$40,MATCH(Ajustes!$E$4:$E$323,$BC$7:$BC$40,0),$C$2:$N$2),1)</f>
        <v>1</v>
      </c>
      <c r="F111" s="259">
        <f>IFERROR(INDEX($BD$7:$BO$40,MATCH(Ajustes!$E$4:$E$323,$BC$7:$BC$40,0),$C$2:$N$2),1)</f>
        <v>1</v>
      </c>
      <c r="G111" s="259">
        <f>IFERROR(INDEX($BD$7:$BO$40,MATCH(Ajustes!$E$4:$E$323,$BC$7:$BC$40,0),$C$2:$N$2),1)</f>
        <v>1</v>
      </c>
      <c r="H111" s="259">
        <f>IFERROR(INDEX($BD$7:$BO$40,MATCH(Ajustes!$E$4:$E$323,$BC$7:$BC$40,0),$C$2:$N$2),1)</f>
        <v>1</v>
      </c>
      <c r="I111" s="259">
        <f>IFERROR(INDEX($BD$7:$BO$40,MATCH(Ajustes!$E$4:$E$323,$BC$7:$BC$40,0),$C$2:$N$2),1)</f>
        <v>1</v>
      </c>
      <c r="J111" s="259">
        <f>IFERROR(INDEX($BD$7:$BO$40,MATCH(Ajustes!$E$4:$E$323,$BC$7:$BC$40,0),$C$2:$N$2),1)</f>
        <v>1</v>
      </c>
      <c r="K111" s="259">
        <f>IFERROR(INDEX($BD$7:$BO$40,MATCH(Ajustes!$E$4:$E$323,$BC$7:$BC$40,0),$C$2:$N$2),1)</f>
        <v>1</v>
      </c>
      <c r="L111" s="259">
        <f>IFERROR(INDEX($BD$7:$BO$40,MATCH(Ajustes!$E$4:$E$323,$BC$7:$BC$40,0),$C$2:$N$2),1)</f>
        <v>1</v>
      </c>
      <c r="M111" s="259">
        <f>IFERROR(INDEX($BD$7:$BO$40,MATCH(Ajustes!$E$4:$E$323,$BC$7:$BC$40,0),$C$2:$N$2),1)</f>
        <v>1</v>
      </c>
      <c r="N111" s="259">
        <f>IFERROR(INDEX($BD$7:$BO$40,MATCH(Ajustes!$E$4:$E$323,$BC$7:$BC$40,0),$C$2:$N$2),1)</f>
        <v>1</v>
      </c>
      <c r="O111">
        <f>C111*Ajustes!AM111</f>
        <v>0</v>
      </c>
      <c r="P111">
        <f>D111*Ajustes!AN111</f>
        <v>0</v>
      </c>
      <c r="Q111">
        <f>E111*Ajustes!AO111</f>
        <v>0</v>
      </c>
      <c r="R111">
        <f>F111*Ajustes!AP111</f>
        <v>0</v>
      </c>
      <c r="S111">
        <f>G111*Ajustes!AQ111</f>
        <v>0</v>
      </c>
      <c r="T111">
        <f>H111*Ajustes!AR111</f>
        <v>0</v>
      </c>
      <c r="U111">
        <f>I111*Ajustes!AS111</f>
        <v>0</v>
      </c>
      <c r="V111">
        <f>J111*Ajustes!AT111</f>
        <v>0</v>
      </c>
      <c r="W111">
        <f>K111*Ajustes!AU111</f>
        <v>0</v>
      </c>
      <c r="X111">
        <f>L111*Ajustes!AV111</f>
        <v>0</v>
      </c>
      <c r="Y111">
        <f>M111*Ajustes!AW111</f>
        <v>0</v>
      </c>
      <c r="Z111">
        <f>N111*Ajustes!AX111</f>
        <v>0</v>
      </c>
      <c r="AA111" s="259">
        <f>IF(AND(NOT(_incrementaisPassadas),
      OR(
       AND(_semanaAtual&gt;Prevs!D$6,_tipo="Semanal"),
       AND(_mes&gt;AA$2,_tipo="Mensal")
      )), 0,IF(Ajustes!$G111&gt;0,INDEX($AA$4:$AL$323,Ajustes!$G111,O$2),0)+IF(Ajustes!$H111&gt;0,INDEX($AA$4:$AL$323,Ajustes!$H111,O$2),0)+IF(Ajustes!$I111&gt;0,INDEX($AA$4:$AL$323,Ajustes!$I111,O$2),0)+IF(Ajustes!$J111&gt;0,INDEX($AA$4:$AL$323,Ajustes!$J111,O$2),0)+IF(Ajustes!$K111&gt;0,INDEX($AA$4:$AL$323,Ajustes!$K111,O$2),0)+IF(Ajustes!$L111&gt;0,INDEX($AA$4:$AL$323,Ajustes!$L111,O$2),0))+O111</f>
        <v>0</v>
      </c>
      <c r="AB111" s="259">
        <f>IF(AND(NOT(_incrementaisPassadas),
      OR(
       AND(_semanaAtual&gt;Prevs!E$6,_tipo="Semanal"),
       AND(_mes&gt;AB$2,_tipo="Mensal")
      )), 0,IF(Ajustes!$G111&gt;0,INDEX($AA$4:$AL$323,Ajustes!$G111,P$2),0)+IF(Ajustes!$H111&gt;0,INDEX($AA$4:$AL$323,Ajustes!$H111,P$2),0)+IF(Ajustes!$I111&gt;0,INDEX($AA$4:$AL$323,Ajustes!$I111,P$2),0)+IF(Ajustes!$J111&gt;0,INDEX($AA$4:$AL$323,Ajustes!$J111,P$2),0)+IF(Ajustes!$K111&gt;0,INDEX($AA$4:$AL$323,Ajustes!$K111,P$2),0)+IF(Ajustes!$L111&gt;0,INDEX($AA$4:$AL$323,Ajustes!$L111,P$2),0))+P111</f>
        <v>0</v>
      </c>
      <c r="AC111" s="259">
        <f>IF(AND(NOT(_incrementaisPassadas),
      OR(
       AND(_semanaAtual&gt;Prevs!F$6,_tipo="Semanal"),
       AND(_mes&gt;AC$2,_tipo="Mensal")
      )), 0,IF(Ajustes!$G111&gt;0,INDEX($AA$4:$AL$323,Ajustes!$G111,Q$2),0)+IF(Ajustes!$H111&gt;0,INDEX($AA$4:$AL$323,Ajustes!$H111,Q$2),0)+IF(Ajustes!$I111&gt;0,INDEX($AA$4:$AL$323,Ajustes!$I111,Q$2),0)+IF(Ajustes!$J111&gt;0,INDEX($AA$4:$AL$323,Ajustes!$J111,Q$2),0)+IF(Ajustes!$K111&gt;0,INDEX($AA$4:$AL$323,Ajustes!$K111,Q$2),0)+IF(Ajustes!$L111&gt;0,INDEX($AA$4:$AL$323,Ajustes!$L111,Q$2),0))+Q111</f>
        <v>0</v>
      </c>
      <c r="AD111" s="259">
        <f>IF(AND(NOT(_incrementaisPassadas),
      OR(
       AND(_semanaAtual&gt;Prevs!G$6,_tipo="Semanal"),
       AND(_mes&gt;AD$2,_tipo="Mensal")
      )), 0,IF(Ajustes!$G111&gt;0,INDEX($AA$4:$AL$323,Ajustes!$G111,R$2),0)+IF(Ajustes!$H111&gt;0,INDEX($AA$4:$AL$323,Ajustes!$H111,R$2),0)+IF(Ajustes!$I111&gt;0,INDEX($AA$4:$AL$323,Ajustes!$I111,R$2),0)+IF(Ajustes!$J111&gt;0,INDEX($AA$4:$AL$323,Ajustes!$J111,R$2),0)+IF(Ajustes!$K111&gt;0,INDEX($AA$4:$AL$323,Ajustes!$K111,R$2),0)+IF(Ajustes!$L111&gt;0,INDEX($AA$4:$AL$323,Ajustes!$L111,R$2),0))+R111</f>
        <v>0</v>
      </c>
      <c r="AE111" s="259">
        <f>IF(AND(NOT(_incrementaisPassadas),
      OR(
       AND(_semanaAtual&gt;Prevs!H$6,_tipo="Semanal"),
       AND(_mes&gt;AE$2,_tipo="Mensal")
      )), 0,IF(Ajustes!$G111&gt;0,INDEX($AA$4:$AL$323,Ajustes!$G111,S$2),0)+IF(Ajustes!$H111&gt;0,INDEX($AA$4:$AL$323,Ajustes!$H111,S$2),0)+IF(Ajustes!$I111&gt;0,INDEX($AA$4:$AL$323,Ajustes!$I111,S$2),0)+IF(Ajustes!$J111&gt;0,INDEX($AA$4:$AL$323,Ajustes!$J111,S$2),0)+IF(Ajustes!$K111&gt;0,INDEX($AA$4:$AL$323,Ajustes!$K111,S$2),0)+IF(Ajustes!$L111&gt;0,INDEX($AA$4:$AL$323,Ajustes!$L111,S$2),0))+S111</f>
        <v>0</v>
      </c>
      <c r="AF111" s="259">
        <f>IF(AND(NOT(_incrementaisPassadas),
      OR(
       AND(_semanaAtual&gt;Prevs!I$6,_tipo="Semanal"),
       AND(_mes&gt;AF$2,_tipo="Mensal")
      )), 0,IF(Ajustes!$G111&gt;0,INDEX($AA$4:$AL$323,Ajustes!$G111,T$2),0)+IF(Ajustes!$H111&gt;0,INDEX($AA$4:$AL$323,Ajustes!$H111,T$2),0)+IF(Ajustes!$I111&gt;0,INDEX($AA$4:$AL$323,Ajustes!$I111,T$2),0)+IF(Ajustes!$J111&gt;0,INDEX($AA$4:$AL$323,Ajustes!$J111,T$2),0)+IF(Ajustes!$K111&gt;0,INDEX($AA$4:$AL$323,Ajustes!$K111,T$2),0)+IF(Ajustes!$L111&gt;0,INDEX($AA$4:$AL$323,Ajustes!$L111,T$2),0))+T111</f>
        <v>0</v>
      </c>
      <c r="AG111" s="259">
        <f>IF(AND(NOT(_incrementaisPassadas),
      OR(
       AND(_semanaAtual&gt;Prevs!J$6,_tipo="Semanal"),
       AND(_mes&gt;AG$2,_tipo="Mensal")
      )), 0,IF(Ajustes!$G111&gt;0,INDEX($AA$4:$AL$323,Ajustes!$G111,U$2),0)+IF(Ajustes!$H111&gt;0,INDEX($AA$4:$AL$323,Ajustes!$H111,U$2),0)+IF(Ajustes!$I111&gt;0,INDEX($AA$4:$AL$323,Ajustes!$I111,U$2),0)+IF(Ajustes!$J111&gt;0,INDEX($AA$4:$AL$323,Ajustes!$J111,U$2),0)+IF(Ajustes!$K111&gt;0,INDEX($AA$4:$AL$323,Ajustes!$K111,U$2),0)+IF(Ajustes!$L111&gt;0,INDEX($AA$4:$AL$323,Ajustes!$L111,U$2),0))+U111</f>
        <v>0</v>
      </c>
      <c r="AH111" s="259">
        <f>IF(AND(NOT(_incrementaisPassadas),
      OR(
       AND(_semanaAtual&gt;Prevs!K$6,_tipo="Semanal"),
       AND(_mes&gt;AH$2,_tipo="Mensal")
      )), 0,IF(Ajustes!$G111&gt;0,INDEX($AA$4:$AL$323,Ajustes!$G111,V$2),0)+IF(Ajustes!$H111&gt;0,INDEX($AA$4:$AL$323,Ajustes!$H111,V$2),0)+IF(Ajustes!$I111&gt;0,INDEX($AA$4:$AL$323,Ajustes!$I111,V$2),0)+IF(Ajustes!$J111&gt;0,INDEX($AA$4:$AL$323,Ajustes!$J111,V$2),0)+IF(Ajustes!$K111&gt;0,INDEX($AA$4:$AL$323,Ajustes!$K111,V$2),0)+IF(Ajustes!$L111&gt;0,INDEX($AA$4:$AL$323,Ajustes!$L111,V$2),0))+V111</f>
        <v>0</v>
      </c>
      <c r="AI111" s="259">
        <f>IF(AND(NOT(_incrementaisPassadas),
      OR(
       AND(_semanaAtual&gt;Prevs!L$6,_tipo="Semanal"),
       AND(_mes&gt;AI$2,_tipo="Mensal")
      )), 0,IF(Ajustes!$G111&gt;0,INDEX($AA$4:$AL$323,Ajustes!$G111,W$2),0)+IF(Ajustes!$H111&gt;0,INDEX($AA$4:$AL$323,Ajustes!$H111,W$2),0)+IF(Ajustes!$I111&gt;0,INDEX($AA$4:$AL$323,Ajustes!$I111,W$2),0)+IF(Ajustes!$J111&gt;0,INDEX($AA$4:$AL$323,Ajustes!$J111,W$2),0)+IF(Ajustes!$K111&gt;0,INDEX($AA$4:$AL$323,Ajustes!$K111,W$2),0)+IF(Ajustes!$L111&gt;0,INDEX($AA$4:$AL$323,Ajustes!$L111,W$2),0))+W111</f>
        <v>0</v>
      </c>
      <c r="AJ111" s="259">
        <f>IF(AND(NOT(_incrementaisPassadas),
      OR(
       AND(_semanaAtual&gt;Prevs!M$6,_tipo="Semanal"),
       AND(_mes&gt;AJ$2,_tipo="Mensal")
      )), 0,IF(Ajustes!$G111&gt;0,INDEX($AA$4:$AL$323,Ajustes!$G111,X$2),0)+IF(Ajustes!$H111&gt;0,INDEX($AA$4:$AL$323,Ajustes!$H111,X$2),0)+IF(Ajustes!$I111&gt;0,INDEX($AA$4:$AL$323,Ajustes!$I111,X$2),0)+IF(Ajustes!$J111&gt;0,INDEX($AA$4:$AL$323,Ajustes!$J111,X$2),0)+IF(Ajustes!$K111&gt;0,INDEX($AA$4:$AL$323,Ajustes!$K111,X$2),0)+IF(Ajustes!$L111&gt;0,INDEX($AA$4:$AL$323,Ajustes!$L111,X$2),0))+X111</f>
        <v>0</v>
      </c>
      <c r="AK111" s="259">
        <f>IF(AND(NOT(_incrementaisPassadas),
      OR(
       AND(_semanaAtual&gt;Prevs!N$6,_tipo="Semanal"),
       AND(_mes&gt;AK$2,_tipo="Mensal")
      )), 0,IF(Ajustes!$G111&gt;0,INDEX($AA$4:$AL$323,Ajustes!$G111,Y$2),0)+IF(Ajustes!$H111&gt;0,INDEX($AA$4:$AL$323,Ajustes!$H111,Y$2),0)+IF(Ajustes!$I111&gt;0,INDEX($AA$4:$AL$323,Ajustes!$I111,Y$2),0)+IF(Ajustes!$J111&gt;0,INDEX($AA$4:$AL$323,Ajustes!$J111,Y$2),0)+IF(Ajustes!$K111&gt;0,INDEX($AA$4:$AL$323,Ajustes!$K111,Y$2),0)+IF(Ajustes!$L111&gt;0,INDEX($AA$4:$AL$323,Ajustes!$L111,Y$2),0))+Y111</f>
        <v>0</v>
      </c>
      <c r="AL111" s="259">
        <f>IF(AND(NOT(_incrementaisPassadas),
      OR(
       AND(_semanaAtual&gt;Prevs!O$6,_tipo="Semanal"),
       AND(_mes&gt;AL$2,_tipo="Mensal")
      )), 0,IF(Ajustes!$G111&gt;0,INDEX($AA$4:$AL$323,Ajustes!$G111,Z$2),0)+IF(Ajustes!$H111&gt;0,INDEX($AA$4:$AL$323,Ajustes!$H111,Z$2),0)+IF(Ajustes!$I111&gt;0,INDEX($AA$4:$AL$323,Ajustes!$I111,Z$2),0)+IF(Ajustes!$J111&gt;0,INDEX($AA$4:$AL$323,Ajustes!$J111,Z$2),0)+IF(Ajustes!$K111&gt;0,INDEX($AA$4:$AL$323,Ajustes!$K111,Z$2),0)+IF(Ajustes!$L111&gt;0,INDEX($AA$4:$AL$323,Ajustes!$L111,Z$2),0))+Z111</f>
        <v>0</v>
      </c>
      <c r="AM111" s="113">
        <f t="shared" si="90"/>
        <v>0</v>
      </c>
      <c r="AN111" s="113">
        <f t="shared" si="104"/>
        <v>0</v>
      </c>
      <c r="AO111" s="113">
        <f t="shared" si="104"/>
        <v>0</v>
      </c>
      <c r="AP111" s="113">
        <f t="shared" si="104"/>
        <v>0</v>
      </c>
      <c r="AQ111" s="113">
        <f t="shared" si="104"/>
        <v>0</v>
      </c>
      <c r="AR111" s="113">
        <f t="shared" si="104"/>
        <v>0</v>
      </c>
      <c r="AS111" s="113">
        <f t="shared" si="104"/>
        <v>0</v>
      </c>
      <c r="AT111" s="113">
        <f t="shared" si="104"/>
        <v>0</v>
      </c>
      <c r="AU111" s="113">
        <f t="shared" si="104"/>
        <v>0</v>
      </c>
      <c r="AV111" s="113">
        <f t="shared" si="104"/>
        <v>0</v>
      </c>
      <c r="AW111" s="113">
        <f t="shared" si="104"/>
        <v>0</v>
      </c>
      <c r="AX111" s="113">
        <f t="shared" si="104"/>
        <v>0</v>
      </c>
      <c r="AY111" s="259"/>
      <c r="BQ111" s="259" t="e">
        <f t="shared" si="77"/>
        <v>#N/A</v>
      </c>
      <c r="BR111" s="398">
        <f t="shared" si="108"/>
        <v>0</v>
      </c>
      <c r="BS111" s="398">
        <f t="shared" si="108"/>
        <v>0</v>
      </c>
      <c r="BT111" s="398">
        <f t="shared" si="108"/>
        <v>0</v>
      </c>
      <c r="BU111" s="398">
        <f t="shared" si="108"/>
        <v>0</v>
      </c>
      <c r="BV111" s="398">
        <f t="shared" si="108"/>
        <v>0</v>
      </c>
      <c r="BW111" s="398">
        <f t="shared" si="108"/>
        <v>0</v>
      </c>
      <c r="BX111" s="398">
        <f t="shared" si="108"/>
        <v>0</v>
      </c>
      <c r="BY111" s="398">
        <f t="shared" si="108"/>
        <v>0</v>
      </c>
      <c r="BZ111" s="398">
        <f t="shared" si="108"/>
        <v>0</v>
      </c>
      <c r="CA111" s="398">
        <f t="shared" si="108"/>
        <v>0</v>
      </c>
      <c r="CB111" s="398">
        <f t="shared" si="108"/>
        <v>0</v>
      </c>
      <c r="CC111" s="398">
        <f t="shared" si="108"/>
        <v>0</v>
      </c>
      <c r="CD111" s="259"/>
    </row>
    <row r="112" spans="1:82" x14ac:dyDescent="0.25">
      <c r="A112" s="113">
        <v>109</v>
      </c>
      <c r="B112" s="176" t="s">
        <v>590</v>
      </c>
      <c r="C112" s="259">
        <f>IFERROR(INDEX($BD$7:$BO$40,MATCH(Ajustes!$E$4:$E$323,$BC$7:$BC$40,0),$C$2:$N$2),1)</f>
        <v>1</v>
      </c>
      <c r="D112" s="259">
        <f>IFERROR(INDEX($BD$7:$BO$40,MATCH(Ajustes!$E$4:$E$323,$BC$7:$BC$40,0),$C$2:$N$2),1)</f>
        <v>1</v>
      </c>
      <c r="E112" s="259">
        <f>IFERROR(INDEX($BD$7:$BO$40,MATCH(Ajustes!$E$4:$E$323,$BC$7:$BC$40,0),$C$2:$N$2),1)</f>
        <v>1</v>
      </c>
      <c r="F112" s="259">
        <f>IFERROR(INDEX($BD$7:$BO$40,MATCH(Ajustes!$E$4:$E$323,$BC$7:$BC$40,0),$C$2:$N$2),1)</f>
        <v>1</v>
      </c>
      <c r="G112" s="259">
        <f>IFERROR(INDEX($BD$7:$BO$40,MATCH(Ajustes!$E$4:$E$323,$BC$7:$BC$40,0),$C$2:$N$2),1)</f>
        <v>1</v>
      </c>
      <c r="H112" s="259">
        <f>IFERROR(INDEX($BD$7:$BO$40,MATCH(Ajustes!$E$4:$E$323,$BC$7:$BC$40,0),$C$2:$N$2),1)</f>
        <v>1</v>
      </c>
      <c r="I112" s="259">
        <f>IFERROR(INDEX($BD$7:$BO$40,MATCH(Ajustes!$E$4:$E$323,$BC$7:$BC$40,0),$C$2:$N$2),1)</f>
        <v>1</v>
      </c>
      <c r="J112" s="259">
        <f>IFERROR(INDEX($BD$7:$BO$40,MATCH(Ajustes!$E$4:$E$323,$BC$7:$BC$40,0),$C$2:$N$2),1)</f>
        <v>1</v>
      </c>
      <c r="K112" s="259">
        <f>IFERROR(INDEX($BD$7:$BO$40,MATCH(Ajustes!$E$4:$E$323,$BC$7:$BC$40,0),$C$2:$N$2),1)</f>
        <v>1</v>
      </c>
      <c r="L112" s="259">
        <f>IFERROR(INDEX($BD$7:$BO$40,MATCH(Ajustes!$E$4:$E$323,$BC$7:$BC$40,0),$C$2:$N$2),1)</f>
        <v>1</v>
      </c>
      <c r="M112" s="259">
        <f>IFERROR(INDEX($BD$7:$BO$40,MATCH(Ajustes!$E$4:$E$323,$BC$7:$BC$40,0),$C$2:$N$2),1)</f>
        <v>1</v>
      </c>
      <c r="N112" s="259">
        <f>IFERROR(INDEX($BD$7:$BO$40,MATCH(Ajustes!$E$4:$E$323,$BC$7:$BC$40,0),$C$2:$N$2),1)</f>
        <v>1</v>
      </c>
      <c r="O112">
        <f>C112*Ajustes!AM112</f>
        <v>26</v>
      </c>
      <c r="P112">
        <f>D112*Ajustes!AN112</f>
        <v>26</v>
      </c>
      <c r="Q112">
        <f>E112*Ajustes!AO112</f>
        <v>23</v>
      </c>
      <c r="R112">
        <f>F112*Ajustes!AP112</f>
        <v>17</v>
      </c>
      <c r="S112">
        <f>G112*Ajustes!AQ112</f>
        <v>12</v>
      </c>
      <c r="T112">
        <f>H112*Ajustes!AR112</f>
        <v>11</v>
      </c>
      <c r="U112">
        <f>I112*Ajustes!AS112</f>
        <v>9</v>
      </c>
      <c r="V112">
        <f>J112*Ajustes!AT112</f>
        <v>8</v>
      </c>
      <c r="W112">
        <f>K112*Ajustes!AU112</f>
        <v>12</v>
      </c>
      <c r="X112">
        <f>L112*Ajustes!AV112</f>
        <v>15</v>
      </c>
      <c r="Y112">
        <f>M112*Ajustes!AW112</f>
        <v>16</v>
      </c>
      <c r="Z112">
        <f>N112*Ajustes!AX112</f>
        <v>21</v>
      </c>
      <c r="AA112" s="259">
        <f>IF(AND(NOT(_incrementaisPassadas),
      OR(
       AND(_semanaAtual&gt;Prevs!D$6,_tipo="Semanal"),
       AND(_mes&gt;AA$2,_tipo="Mensal")
      )), 0,IF(Ajustes!$G112&gt;0,INDEX($AA$4:$AL$323,Ajustes!$G112,O$2),0)+IF(Ajustes!$H112&gt;0,INDEX($AA$4:$AL$323,Ajustes!$H112,O$2),0)+IF(Ajustes!$I112&gt;0,INDEX($AA$4:$AL$323,Ajustes!$I112,O$2),0)+IF(Ajustes!$J112&gt;0,INDEX($AA$4:$AL$323,Ajustes!$J112,O$2),0)+IF(Ajustes!$K112&gt;0,INDEX($AA$4:$AL$323,Ajustes!$K112,O$2),0)+IF(Ajustes!$L112&gt;0,INDEX($AA$4:$AL$323,Ajustes!$L112,O$2),0))+O112</f>
        <v>26</v>
      </c>
      <c r="AB112" s="259">
        <f>IF(AND(NOT(_incrementaisPassadas),
      OR(
       AND(_semanaAtual&gt;Prevs!E$6,_tipo="Semanal"),
       AND(_mes&gt;AB$2,_tipo="Mensal")
      )), 0,IF(Ajustes!$G112&gt;0,INDEX($AA$4:$AL$323,Ajustes!$G112,P$2),0)+IF(Ajustes!$H112&gt;0,INDEX($AA$4:$AL$323,Ajustes!$H112,P$2),0)+IF(Ajustes!$I112&gt;0,INDEX($AA$4:$AL$323,Ajustes!$I112,P$2),0)+IF(Ajustes!$J112&gt;0,INDEX($AA$4:$AL$323,Ajustes!$J112,P$2),0)+IF(Ajustes!$K112&gt;0,INDEX($AA$4:$AL$323,Ajustes!$K112,P$2),0)+IF(Ajustes!$L112&gt;0,INDEX($AA$4:$AL$323,Ajustes!$L112,P$2),0))+P112</f>
        <v>26</v>
      </c>
      <c r="AC112" s="259">
        <f>IF(AND(NOT(_incrementaisPassadas),
      OR(
       AND(_semanaAtual&gt;Prevs!F$6,_tipo="Semanal"),
       AND(_mes&gt;AC$2,_tipo="Mensal")
      )), 0,IF(Ajustes!$G112&gt;0,INDEX($AA$4:$AL$323,Ajustes!$G112,Q$2),0)+IF(Ajustes!$H112&gt;0,INDEX($AA$4:$AL$323,Ajustes!$H112,Q$2),0)+IF(Ajustes!$I112&gt;0,INDEX($AA$4:$AL$323,Ajustes!$I112,Q$2),0)+IF(Ajustes!$J112&gt;0,INDEX($AA$4:$AL$323,Ajustes!$J112,Q$2),0)+IF(Ajustes!$K112&gt;0,INDEX($AA$4:$AL$323,Ajustes!$K112,Q$2),0)+IF(Ajustes!$L112&gt;0,INDEX($AA$4:$AL$323,Ajustes!$L112,Q$2),0))+Q112</f>
        <v>23</v>
      </c>
      <c r="AD112" s="259">
        <f>IF(AND(NOT(_incrementaisPassadas),
      OR(
       AND(_semanaAtual&gt;Prevs!G$6,_tipo="Semanal"),
       AND(_mes&gt;AD$2,_tipo="Mensal")
      )), 0,IF(Ajustes!$G112&gt;0,INDEX($AA$4:$AL$323,Ajustes!$G112,R$2),0)+IF(Ajustes!$H112&gt;0,INDEX($AA$4:$AL$323,Ajustes!$H112,R$2),0)+IF(Ajustes!$I112&gt;0,INDEX($AA$4:$AL$323,Ajustes!$I112,R$2),0)+IF(Ajustes!$J112&gt;0,INDEX($AA$4:$AL$323,Ajustes!$J112,R$2),0)+IF(Ajustes!$K112&gt;0,INDEX($AA$4:$AL$323,Ajustes!$K112,R$2),0)+IF(Ajustes!$L112&gt;0,INDEX($AA$4:$AL$323,Ajustes!$L112,R$2),0))+R112</f>
        <v>17</v>
      </c>
      <c r="AE112" s="259">
        <f>IF(AND(NOT(_incrementaisPassadas),
      OR(
       AND(_semanaAtual&gt;Prevs!H$6,_tipo="Semanal"),
       AND(_mes&gt;AE$2,_tipo="Mensal")
      )), 0,IF(Ajustes!$G112&gt;0,INDEX($AA$4:$AL$323,Ajustes!$G112,S$2),0)+IF(Ajustes!$H112&gt;0,INDEX($AA$4:$AL$323,Ajustes!$H112,S$2),0)+IF(Ajustes!$I112&gt;0,INDEX($AA$4:$AL$323,Ajustes!$I112,S$2),0)+IF(Ajustes!$J112&gt;0,INDEX($AA$4:$AL$323,Ajustes!$J112,S$2),0)+IF(Ajustes!$K112&gt;0,INDEX($AA$4:$AL$323,Ajustes!$K112,S$2),0)+IF(Ajustes!$L112&gt;0,INDEX($AA$4:$AL$323,Ajustes!$L112,S$2),0))+S112</f>
        <v>12</v>
      </c>
      <c r="AF112" s="259">
        <f>IF(AND(NOT(_incrementaisPassadas),
      OR(
       AND(_semanaAtual&gt;Prevs!I$6,_tipo="Semanal"),
       AND(_mes&gt;AF$2,_tipo="Mensal")
      )), 0,IF(Ajustes!$G112&gt;0,INDEX($AA$4:$AL$323,Ajustes!$G112,T$2),0)+IF(Ajustes!$H112&gt;0,INDEX($AA$4:$AL$323,Ajustes!$H112,T$2),0)+IF(Ajustes!$I112&gt;0,INDEX($AA$4:$AL$323,Ajustes!$I112,T$2),0)+IF(Ajustes!$J112&gt;0,INDEX($AA$4:$AL$323,Ajustes!$J112,T$2),0)+IF(Ajustes!$K112&gt;0,INDEX($AA$4:$AL$323,Ajustes!$K112,T$2),0)+IF(Ajustes!$L112&gt;0,INDEX($AA$4:$AL$323,Ajustes!$L112,T$2),0))+T112</f>
        <v>11</v>
      </c>
      <c r="AG112" s="259">
        <f>IF(AND(NOT(_incrementaisPassadas),
      OR(
       AND(_semanaAtual&gt;Prevs!J$6,_tipo="Semanal"),
       AND(_mes&gt;AG$2,_tipo="Mensal")
      )), 0,IF(Ajustes!$G112&gt;0,INDEX($AA$4:$AL$323,Ajustes!$G112,U$2),0)+IF(Ajustes!$H112&gt;0,INDEX($AA$4:$AL$323,Ajustes!$H112,U$2),0)+IF(Ajustes!$I112&gt;0,INDEX($AA$4:$AL$323,Ajustes!$I112,U$2),0)+IF(Ajustes!$J112&gt;0,INDEX($AA$4:$AL$323,Ajustes!$J112,U$2),0)+IF(Ajustes!$K112&gt;0,INDEX($AA$4:$AL$323,Ajustes!$K112,U$2),0)+IF(Ajustes!$L112&gt;0,INDEX($AA$4:$AL$323,Ajustes!$L112,U$2),0))+U112</f>
        <v>9</v>
      </c>
      <c r="AH112" s="259">
        <f>IF(AND(NOT(_incrementaisPassadas),
      OR(
       AND(_semanaAtual&gt;Prevs!K$6,_tipo="Semanal"),
       AND(_mes&gt;AH$2,_tipo="Mensal")
      )), 0,IF(Ajustes!$G112&gt;0,INDEX($AA$4:$AL$323,Ajustes!$G112,V$2),0)+IF(Ajustes!$H112&gt;0,INDEX($AA$4:$AL$323,Ajustes!$H112,V$2),0)+IF(Ajustes!$I112&gt;0,INDEX($AA$4:$AL$323,Ajustes!$I112,V$2),0)+IF(Ajustes!$J112&gt;0,INDEX($AA$4:$AL$323,Ajustes!$J112,V$2),0)+IF(Ajustes!$K112&gt;0,INDEX($AA$4:$AL$323,Ajustes!$K112,V$2),0)+IF(Ajustes!$L112&gt;0,INDEX($AA$4:$AL$323,Ajustes!$L112,V$2),0))+V112</f>
        <v>8</v>
      </c>
      <c r="AI112" s="259">
        <f>IF(AND(NOT(_incrementaisPassadas),
      OR(
       AND(_semanaAtual&gt;Prevs!L$6,_tipo="Semanal"),
       AND(_mes&gt;AI$2,_tipo="Mensal")
      )), 0,IF(Ajustes!$G112&gt;0,INDEX($AA$4:$AL$323,Ajustes!$G112,W$2),0)+IF(Ajustes!$H112&gt;0,INDEX($AA$4:$AL$323,Ajustes!$H112,W$2),0)+IF(Ajustes!$I112&gt;0,INDEX($AA$4:$AL$323,Ajustes!$I112,W$2),0)+IF(Ajustes!$J112&gt;0,INDEX($AA$4:$AL$323,Ajustes!$J112,W$2),0)+IF(Ajustes!$K112&gt;0,INDEX($AA$4:$AL$323,Ajustes!$K112,W$2),0)+IF(Ajustes!$L112&gt;0,INDEX($AA$4:$AL$323,Ajustes!$L112,W$2),0))+W112</f>
        <v>12</v>
      </c>
      <c r="AJ112" s="259">
        <f>IF(AND(NOT(_incrementaisPassadas),
      OR(
       AND(_semanaAtual&gt;Prevs!M$6,_tipo="Semanal"),
       AND(_mes&gt;AJ$2,_tipo="Mensal")
      )), 0,IF(Ajustes!$G112&gt;0,INDEX($AA$4:$AL$323,Ajustes!$G112,X$2),0)+IF(Ajustes!$H112&gt;0,INDEX($AA$4:$AL$323,Ajustes!$H112,X$2),0)+IF(Ajustes!$I112&gt;0,INDEX($AA$4:$AL$323,Ajustes!$I112,X$2),0)+IF(Ajustes!$J112&gt;0,INDEX($AA$4:$AL$323,Ajustes!$J112,X$2),0)+IF(Ajustes!$K112&gt;0,INDEX($AA$4:$AL$323,Ajustes!$K112,X$2),0)+IF(Ajustes!$L112&gt;0,INDEX($AA$4:$AL$323,Ajustes!$L112,X$2),0))+X112</f>
        <v>15</v>
      </c>
      <c r="AK112" s="259">
        <f>IF(AND(NOT(_incrementaisPassadas),
      OR(
       AND(_semanaAtual&gt;Prevs!N$6,_tipo="Semanal"),
       AND(_mes&gt;AK$2,_tipo="Mensal")
      )), 0,IF(Ajustes!$G112&gt;0,INDEX($AA$4:$AL$323,Ajustes!$G112,Y$2),0)+IF(Ajustes!$H112&gt;0,INDEX($AA$4:$AL$323,Ajustes!$H112,Y$2),0)+IF(Ajustes!$I112&gt;0,INDEX($AA$4:$AL$323,Ajustes!$I112,Y$2),0)+IF(Ajustes!$J112&gt;0,INDEX($AA$4:$AL$323,Ajustes!$J112,Y$2),0)+IF(Ajustes!$K112&gt;0,INDEX($AA$4:$AL$323,Ajustes!$K112,Y$2),0)+IF(Ajustes!$L112&gt;0,INDEX($AA$4:$AL$323,Ajustes!$L112,Y$2),0))+Y112</f>
        <v>16</v>
      </c>
      <c r="AL112" s="259">
        <f>IF(AND(NOT(_incrementaisPassadas),
      OR(
       AND(_semanaAtual&gt;Prevs!O$6,_tipo="Semanal"),
       AND(_mes&gt;AL$2,_tipo="Mensal")
      )), 0,IF(Ajustes!$G112&gt;0,INDEX($AA$4:$AL$323,Ajustes!$G112,Z$2),0)+IF(Ajustes!$H112&gt;0,INDEX($AA$4:$AL$323,Ajustes!$H112,Z$2),0)+IF(Ajustes!$I112&gt;0,INDEX($AA$4:$AL$323,Ajustes!$I112,Z$2),0)+IF(Ajustes!$J112&gt;0,INDEX($AA$4:$AL$323,Ajustes!$J112,Z$2),0)+IF(Ajustes!$K112&gt;0,INDEX($AA$4:$AL$323,Ajustes!$K112,Z$2),0)+IF(Ajustes!$L112&gt;0,INDEX($AA$4:$AL$323,Ajustes!$L112,Z$2),0))+Z112</f>
        <v>21</v>
      </c>
      <c r="AM112" s="186">
        <f t="shared" ref="AM112" si="109">AM121</f>
        <v>26</v>
      </c>
      <c r="AN112" s="186">
        <f t="shared" ref="AN112:AX112" si="110">AN121</f>
        <v>26</v>
      </c>
      <c r="AO112" s="186">
        <f t="shared" si="110"/>
        <v>23</v>
      </c>
      <c r="AP112" s="186">
        <f t="shared" si="110"/>
        <v>17</v>
      </c>
      <c r="AQ112" s="186">
        <f t="shared" si="110"/>
        <v>12</v>
      </c>
      <c r="AR112" s="186">
        <f t="shared" si="110"/>
        <v>11</v>
      </c>
      <c r="AS112" s="186">
        <f t="shared" si="110"/>
        <v>9</v>
      </c>
      <c r="AT112" s="186">
        <f t="shared" si="110"/>
        <v>8</v>
      </c>
      <c r="AU112" s="186">
        <f t="shared" si="110"/>
        <v>12</v>
      </c>
      <c r="AV112" s="186">
        <f t="shared" si="110"/>
        <v>15</v>
      </c>
      <c r="AW112" s="186">
        <f t="shared" si="110"/>
        <v>16</v>
      </c>
      <c r="AX112" s="186">
        <f t="shared" si="110"/>
        <v>21</v>
      </c>
      <c r="AY112" s="259"/>
      <c r="BQ112" s="259" t="e">
        <f t="shared" si="77"/>
        <v>#N/A</v>
      </c>
      <c r="BR112" s="186">
        <f t="shared" ref="BR112:CC112" si="111">BR121</f>
        <v>25.803999999999998</v>
      </c>
      <c r="BS112" s="186">
        <f t="shared" si="111"/>
        <v>25.071999999999999</v>
      </c>
      <c r="BT112" s="186">
        <f t="shared" si="111"/>
        <v>23.927</v>
      </c>
      <c r="BU112" s="186">
        <f t="shared" si="111"/>
        <v>16.52</v>
      </c>
      <c r="BV112" s="186">
        <f t="shared" si="111"/>
        <v>12.455</v>
      </c>
      <c r="BW112" s="186">
        <f t="shared" si="111"/>
        <v>10.15</v>
      </c>
      <c r="BX112" s="186">
        <f t="shared" si="111"/>
        <v>9.1220000000000017</v>
      </c>
      <c r="BY112" s="186">
        <f t="shared" si="111"/>
        <v>8.0299999999999994</v>
      </c>
      <c r="BZ112" s="186">
        <f t="shared" si="111"/>
        <v>12.61</v>
      </c>
      <c r="CA112" s="186">
        <f t="shared" si="111"/>
        <v>15.4</v>
      </c>
      <c r="CB112" s="186">
        <f t="shared" si="111"/>
        <v>15.987000000000002</v>
      </c>
      <c r="CC112" s="186">
        <f t="shared" si="111"/>
        <v>19.974999999999998</v>
      </c>
      <c r="CD112" s="259"/>
    </row>
    <row r="113" spans="1:82" x14ac:dyDescent="0.25">
      <c r="A113" s="113">
        <v>110</v>
      </c>
      <c r="B113" s="176" t="s">
        <v>591</v>
      </c>
      <c r="C113" s="259">
        <f>IFERROR(INDEX($BD$7:$BO$40,MATCH(Ajustes!$E$4:$E$323,$BC$7:$BC$40,0),$C$2:$N$2),1)</f>
        <v>1</v>
      </c>
      <c r="D113" s="259">
        <f>IFERROR(INDEX($BD$7:$BO$40,MATCH(Ajustes!$E$4:$E$323,$BC$7:$BC$40,0),$C$2:$N$2),1)</f>
        <v>1</v>
      </c>
      <c r="E113" s="259">
        <f>IFERROR(INDEX($BD$7:$BO$40,MATCH(Ajustes!$E$4:$E$323,$BC$7:$BC$40,0),$C$2:$N$2),1)</f>
        <v>1</v>
      </c>
      <c r="F113" s="259">
        <f>IFERROR(INDEX($BD$7:$BO$40,MATCH(Ajustes!$E$4:$E$323,$BC$7:$BC$40,0),$C$2:$N$2),1)</f>
        <v>1</v>
      </c>
      <c r="G113" s="259">
        <f>IFERROR(INDEX($BD$7:$BO$40,MATCH(Ajustes!$E$4:$E$323,$BC$7:$BC$40,0),$C$2:$N$2),1)</f>
        <v>1</v>
      </c>
      <c r="H113" s="259">
        <f>IFERROR(INDEX($BD$7:$BO$40,MATCH(Ajustes!$E$4:$E$323,$BC$7:$BC$40,0),$C$2:$N$2),1)</f>
        <v>1</v>
      </c>
      <c r="I113" s="259">
        <f>IFERROR(INDEX($BD$7:$BO$40,MATCH(Ajustes!$E$4:$E$323,$BC$7:$BC$40,0),$C$2:$N$2),1)</f>
        <v>1</v>
      </c>
      <c r="J113" s="259">
        <f>IFERROR(INDEX($BD$7:$BO$40,MATCH(Ajustes!$E$4:$E$323,$BC$7:$BC$40,0),$C$2:$N$2),1)</f>
        <v>1</v>
      </c>
      <c r="K113" s="259">
        <f>IFERROR(INDEX($BD$7:$BO$40,MATCH(Ajustes!$E$4:$E$323,$BC$7:$BC$40,0),$C$2:$N$2),1)</f>
        <v>1</v>
      </c>
      <c r="L113" s="259">
        <f>IFERROR(INDEX($BD$7:$BO$40,MATCH(Ajustes!$E$4:$E$323,$BC$7:$BC$40,0),$C$2:$N$2),1)</f>
        <v>1</v>
      </c>
      <c r="M113" s="259">
        <f>IFERROR(INDEX($BD$7:$BO$40,MATCH(Ajustes!$E$4:$E$323,$BC$7:$BC$40,0),$C$2:$N$2),1)</f>
        <v>1</v>
      </c>
      <c r="N113" s="259">
        <f>IFERROR(INDEX($BD$7:$BO$40,MATCH(Ajustes!$E$4:$E$323,$BC$7:$BC$40,0),$C$2:$N$2),1)</f>
        <v>1</v>
      </c>
      <c r="O113">
        <f>C113*Ajustes!AM113</f>
        <v>21</v>
      </c>
      <c r="P113">
        <f>D113*Ajustes!AN113</f>
        <v>20</v>
      </c>
      <c r="Q113">
        <f>E113*Ajustes!AO113</f>
        <v>16</v>
      </c>
      <c r="R113">
        <f>F113*Ajustes!AP113</f>
        <v>21</v>
      </c>
      <c r="S113">
        <f>G113*Ajustes!AQ113</f>
        <v>28</v>
      </c>
      <c r="T113">
        <f>H113*Ajustes!AR113</f>
        <v>34</v>
      </c>
      <c r="U113">
        <f>I113*Ajustes!AS113</f>
        <v>40</v>
      </c>
      <c r="V113">
        <f>J113*Ajustes!AT113</f>
        <v>40</v>
      </c>
      <c r="W113">
        <f>K113*Ajustes!AU113</f>
        <v>43</v>
      </c>
      <c r="X113">
        <f>L113*Ajustes!AV113</f>
        <v>46</v>
      </c>
      <c r="Y113">
        <f>M113*Ajustes!AW113</f>
        <v>32</v>
      </c>
      <c r="Z113">
        <f>N113*Ajustes!AX113</f>
        <v>25</v>
      </c>
      <c r="AA113" s="259">
        <f>IF(AND(NOT(_incrementaisPassadas),
      OR(
       AND(_semanaAtual&gt;Prevs!D$6,_tipo="Semanal"),
       AND(_mes&gt;AA$2,_tipo="Mensal")
      )), 0,IF(Ajustes!$G113&gt;0,INDEX($AA$4:$AL$323,Ajustes!$G113,O$2),0)+IF(Ajustes!$H113&gt;0,INDEX($AA$4:$AL$323,Ajustes!$H113,O$2),0)+IF(Ajustes!$I113&gt;0,INDEX($AA$4:$AL$323,Ajustes!$I113,O$2),0)+IF(Ajustes!$J113&gt;0,INDEX($AA$4:$AL$323,Ajustes!$J113,O$2),0)+IF(Ajustes!$K113&gt;0,INDEX($AA$4:$AL$323,Ajustes!$K113,O$2),0)+IF(Ajustes!$L113&gt;0,INDEX($AA$4:$AL$323,Ajustes!$L113,O$2),0))+O113</f>
        <v>21</v>
      </c>
      <c r="AB113" s="259">
        <f>IF(AND(NOT(_incrementaisPassadas),
      OR(
       AND(_semanaAtual&gt;Prevs!E$6,_tipo="Semanal"),
       AND(_mes&gt;AB$2,_tipo="Mensal")
      )), 0,IF(Ajustes!$G113&gt;0,INDEX($AA$4:$AL$323,Ajustes!$G113,P$2),0)+IF(Ajustes!$H113&gt;0,INDEX($AA$4:$AL$323,Ajustes!$H113,P$2),0)+IF(Ajustes!$I113&gt;0,INDEX($AA$4:$AL$323,Ajustes!$I113,P$2),0)+IF(Ajustes!$J113&gt;0,INDEX($AA$4:$AL$323,Ajustes!$J113,P$2),0)+IF(Ajustes!$K113&gt;0,INDEX($AA$4:$AL$323,Ajustes!$K113,P$2),0)+IF(Ajustes!$L113&gt;0,INDEX($AA$4:$AL$323,Ajustes!$L113,P$2),0))+P113</f>
        <v>20</v>
      </c>
      <c r="AC113" s="259">
        <f>IF(AND(NOT(_incrementaisPassadas),
      OR(
       AND(_semanaAtual&gt;Prevs!F$6,_tipo="Semanal"),
       AND(_mes&gt;AC$2,_tipo="Mensal")
      )), 0,IF(Ajustes!$G113&gt;0,INDEX($AA$4:$AL$323,Ajustes!$G113,Q$2),0)+IF(Ajustes!$H113&gt;0,INDEX($AA$4:$AL$323,Ajustes!$H113,Q$2),0)+IF(Ajustes!$I113&gt;0,INDEX($AA$4:$AL$323,Ajustes!$I113,Q$2),0)+IF(Ajustes!$J113&gt;0,INDEX($AA$4:$AL$323,Ajustes!$J113,Q$2),0)+IF(Ajustes!$K113&gt;0,INDEX($AA$4:$AL$323,Ajustes!$K113,Q$2),0)+IF(Ajustes!$L113&gt;0,INDEX($AA$4:$AL$323,Ajustes!$L113,Q$2),0))+Q113</f>
        <v>16</v>
      </c>
      <c r="AD113" s="259">
        <f>IF(AND(NOT(_incrementaisPassadas),
      OR(
       AND(_semanaAtual&gt;Prevs!G$6,_tipo="Semanal"),
       AND(_mes&gt;AD$2,_tipo="Mensal")
      )), 0,IF(Ajustes!$G113&gt;0,INDEX($AA$4:$AL$323,Ajustes!$G113,R$2),0)+IF(Ajustes!$H113&gt;0,INDEX($AA$4:$AL$323,Ajustes!$H113,R$2),0)+IF(Ajustes!$I113&gt;0,INDEX($AA$4:$AL$323,Ajustes!$I113,R$2),0)+IF(Ajustes!$J113&gt;0,INDEX($AA$4:$AL$323,Ajustes!$J113,R$2),0)+IF(Ajustes!$K113&gt;0,INDEX($AA$4:$AL$323,Ajustes!$K113,R$2),0)+IF(Ajustes!$L113&gt;0,INDEX($AA$4:$AL$323,Ajustes!$L113,R$2),0))+R113</f>
        <v>21</v>
      </c>
      <c r="AE113" s="259">
        <f>IF(AND(NOT(_incrementaisPassadas),
      OR(
       AND(_semanaAtual&gt;Prevs!H$6,_tipo="Semanal"),
       AND(_mes&gt;AE$2,_tipo="Mensal")
      )), 0,IF(Ajustes!$G113&gt;0,INDEX($AA$4:$AL$323,Ajustes!$G113,S$2),0)+IF(Ajustes!$H113&gt;0,INDEX($AA$4:$AL$323,Ajustes!$H113,S$2),0)+IF(Ajustes!$I113&gt;0,INDEX($AA$4:$AL$323,Ajustes!$I113,S$2),0)+IF(Ajustes!$J113&gt;0,INDEX($AA$4:$AL$323,Ajustes!$J113,S$2),0)+IF(Ajustes!$K113&gt;0,INDEX($AA$4:$AL$323,Ajustes!$K113,S$2),0)+IF(Ajustes!$L113&gt;0,INDEX($AA$4:$AL$323,Ajustes!$L113,S$2),0))+S113</f>
        <v>28</v>
      </c>
      <c r="AF113" s="259">
        <f>IF(AND(NOT(_incrementaisPassadas),
      OR(
       AND(_semanaAtual&gt;Prevs!I$6,_tipo="Semanal"),
       AND(_mes&gt;AF$2,_tipo="Mensal")
      )), 0,IF(Ajustes!$G113&gt;0,INDEX($AA$4:$AL$323,Ajustes!$G113,T$2),0)+IF(Ajustes!$H113&gt;0,INDEX($AA$4:$AL$323,Ajustes!$H113,T$2),0)+IF(Ajustes!$I113&gt;0,INDEX($AA$4:$AL$323,Ajustes!$I113,T$2),0)+IF(Ajustes!$J113&gt;0,INDEX($AA$4:$AL$323,Ajustes!$J113,T$2),0)+IF(Ajustes!$K113&gt;0,INDEX($AA$4:$AL$323,Ajustes!$K113,T$2),0)+IF(Ajustes!$L113&gt;0,INDEX($AA$4:$AL$323,Ajustes!$L113,T$2),0))+T113</f>
        <v>34</v>
      </c>
      <c r="AG113" s="259">
        <f>IF(AND(NOT(_incrementaisPassadas),
      OR(
       AND(_semanaAtual&gt;Prevs!J$6,_tipo="Semanal"),
       AND(_mes&gt;AG$2,_tipo="Mensal")
      )), 0,IF(Ajustes!$G113&gt;0,INDEX($AA$4:$AL$323,Ajustes!$G113,U$2),0)+IF(Ajustes!$H113&gt;0,INDEX($AA$4:$AL$323,Ajustes!$H113,U$2),0)+IF(Ajustes!$I113&gt;0,INDEX($AA$4:$AL$323,Ajustes!$I113,U$2),0)+IF(Ajustes!$J113&gt;0,INDEX($AA$4:$AL$323,Ajustes!$J113,U$2),0)+IF(Ajustes!$K113&gt;0,INDEX($AA$4:$AL$323,Ajustes!$K113,U$2),0)+IF(Ajustes!$L113&gt;0,INDEX($AA$4:$AL$323,Ajustes!$L113,U$2),0))+U113</f>
        <v>40</v>
      </c>
      <c r="AH113" s="259">
        <f>IF(AND(NOT(_incrementaisPassadas),
      OR(
       AND(_semanaAtual&gt;Prevs!K$6,_tipo="Semanal"),
       AND(_mes&gt;AH$2,_tipo="Mensal")
      )), 0,IF(Ajustes!$G113&gt;0,INDEX($AA$4:$AL$323,Ajustes!$G113,V$2),0)+IF(Ajustes!$H113&gt;0,INDEX($AA$4:$AL$323,Ajustes!$H113,V$2),0)+IF(Ajustes!$I113&gt;0,INDEX($AA$4:$AL$323,Ajustes!$I113,V$2),0)+IF(Ajustes!$J113&gt;0,INDEX($AA$4:$AL$323,Ajustes!$J113,V$2),0)+IF(Ajustes!$K113&gt;0,INDEX($AA$4:$AL$323,Ajustes!$K113,V$2),0)+IF(Ajustes!$L113&gt;0,INDEX($AA$4:$AL$323,Ajustes!$L113,V$2),0))+V113</f>
        <v>40</v>
      </c>
      <c r="AI113" s="259">
        <f>IF(AND(NOT(_incrementaisPassadas),
      OR(
       AND(_semanaAtual&gt;Prevs!L$6,_tipo="Semanal"),
       AND(_mes&gt;AI$2,_tipo="Mensal")
      )), 0,IF(Ajustes!$G113&gt;0,INDEX($AA$4:$AL$323,Ajustes!$G113,W$2),0)+IF(Ajustes!$H113&gt;0,INDEX($AA$4:$AL$323,Ajustes!$H113,W$2),0)+IF(Ajustes!$I113&gt;0,INDEX($AA$4:$AL$323,Ajustes!$I113,W$2),0)+IF(Ajustes!$J113&gt;0,INDEX($AA$4:$AL$323,Ajustes!$J113,W$2),0)+IF(Ajustes!$K113&gt;0,INDEX($AA$4:$AL$323,Ajustes!$K113,W$2),0)+IF(Ajustes!$L113&gt;0,INDEX($AA$4:$AL$323,Ajustes!$L113,W$2),0))+W113</f>
        <v>43</v>
      </c>
      <c r="AJ113" s="259">
        <f>IF(AND(NOT(_incrementaisPassadas),
      OR(
       AND(_semanaAtual&gt;Prevs!M$6,_tipo="Semanal"),
       AND(_mes&gt;AJ$2,_tipo="Mensal")
      )), 0,IF(Ajustes!$G113&gt;0,INDEX($AA$4:$AL$323,Ajustes!$G113,X$2),0)+IF(Ajustes!$H113&gt;0,INDEX($AA$4:$AL$323,Ajustes!$H113,X$2),0)+IF(Ajustes!$I113&gt;0,INDEX($AA$4:$AL$323,Ajustes!$I113,X$2),0)+IF(Ajustes!$J113&gt;0,INDEX($AA$4:$AL$323,Ajustes!$J113,X$2),0)+IF(Ajustes!$K113&gt;0,INDEX($AA$4:$AL$323,Ajustes!$K113,X$2),0)+IF(Ajustes!$L113&gt;0,INDEX($AA$4:$AL$323,Ajustes!$L113,X$2),0))+X113</f>
        <v>46</v>
      </c>
      <c r="AK113" s="259">
        <f>IF(AND(NOT(_incrementaisPassadas),
      OR(
       AND(_semanaAtual&gt;Prevs!N$6,_tipo="Semanal"),
       AND(_mes&gt;AK$2,_tipo="Mensal")
      )), 0,IF(Ajustes!$G113&gt;0,INDEX($AA$4:$AL$323,Ajustes!$G113,Y$2),0)+IF(Ajustes!$H113&gt;0,INDEX($AA$4:$AL$323,Ajustes!$H113,Y$2),0)+IF(Ajustes!$I113&gt;0,INDEX($AA$4:$AL$323,Ajustes!$I113,Y$2),0)+IF(Ajustes!$J113&gt;0,INDEX($AA$4:$AL$323,Ajustes!$J113,Y$2),0)+IF(Ajustes!$K113&gt;0,INDEX($AA$4:$AL$323,Ajustes!$K113,Y$2),0)+IF(Ajustes!$L113&gt;0,INDEX($AA$4:$AL$323,Ajustes!$L113,Y$2),0))+Y113</f>
        <v>32</v>
      </c>
      <c r="AL113" s="259">
        <f>IF(AND(NOT(_incrementaisPassadas),
      OR(
       AND(_semanaAtual&gt;Prevs!O$6,_tipo="Semanal"),
       AND(_mes&gt;AL$2,_tipo="Mensal")
      )), 0,IF(Ajustes!$G113&gt;0,INDEX($AA$4:$AL$323,Ajustes!$G113,Z$2),0)+IF(Ajustes!$H113&gt;0,INDEX($AA$4:$AL$323,Ajustes!$H113,Z$2),0)+IF(Ajustes!$I113&gt;0,INDEX($AA$4:$AL$323,Ajustes!$I113,Z$2),0)+IF(Ajustes!$J113&gt;0,INDEX($AA$4:$AL$323,Ajustes!$J113,Z$2),0)+IF(Ajustes!$K113&gt;0,INDEX($AA$4:$AL$323,Ajustes!$K113,Z$2),0)+IF(Ajustes!$L113&gt;0,INDEX($AA$4:$AL$323,Ajustes!$L113,Z$2),0))+Z113</f>
        <v>25</v>
      </c>
      <c r="AM113" s="113">
        <f t="shared" si="90"/>
        <v>21</v>
      </c>
      <c r="AN113" s="113">
        <f t="shared" si="104"/>
        <v>20</v>
      </c>
      <c r="AO113" s="113">
        <f t="shared" si="104"/>
        <v>16</v>
      </c>
      <c r="AP113" s="113">
        <f t="shared" si="104"/>
        <v>21</v>
      </c>
      <c r="AQ113" s="113">
        <f t="shared" si="104"/>
        <v>28</v>
      </c>
      <c r="AR113" s="113">
        <f t="shared" si="104"/>
        <v>34</v>
      </c>
      <c r="AS113" s="113">
        <f t="shared" si="104"/>
        <v>40</v>
      </c>
      <c r="AT113" s="113">
        <f t="shared" si="104"/>
        <v>40</v>
      </c>
      <c r="AU113" s="113">
        <f t="shared" si="104"/>
        <v>43</v>
      </c>
      <c r="AV113" s="113">
        <f t="shared" si="104"/>
        <v>46</v>
      </c>
      <c r="AW113" s="113">
        <f t="shared" si="104"/>
        <v>32</v>
      </c>
      <c r="AX113" s="113">
        <f t="shared" si="104"/>
        <v>25</v>
      </c>
      <c r="AY113" s="259"/>
      <c r="BQ113" s="259">
        <f t="shared" si="77"/>
        <v>48</v>
      </c>
      <c r="BR113" s="398">
        <f t="shared" ref="BR113:CC118" si="112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21.141999999999999</v>
      </c>
      <c r="BS113" s="398">
        <f t="shared" si="112"/>
        <v>19.488</v>
      </c>
      <c r="BT113" s="398">
        <f t="shared" si="112"/>
        <v>15.481999999999999</v>
      </c>
      <c r="BU113" s="398">
        <f t="shared" si="112"/>
        <v>19.952999999999999</v>
      </c>
      <c r="BV113" s="398">
        <f t="shared" si="112"/>
        <v>27.383000000000003</v>
      </c>
      <c r="BW113" s="398">
        <f t="shared" si="112"/>
        <v>33.419999999999995</v>
      </c>
      <c r="BX113" s="398">
        <f t="shared" si="112"/>
        <v>39.387999999999998</v>
      </c>
      <c r="BY113" s="398">
        <f t="shared" si="112"/>
        <v>39.415999999999997</v>
      </c>
      <c r="BZ113" s="398">
        <f t="shared" si="112"/>
        <v>42.331000000000003</v>
      </c>
      <c r="CA113" s="398">
        <f t="shared" si="112"/>
        <v>45.325000000000003</v>
      </c>
      <c r="CB113" s="398">
        <f t="shared" si="112"/>
        <v>32.091000000000001</v>
      </c>
      <c r="CC113" s="398">
        <f t="shared" si="112"/>
        <v>24.323999999999998</v>
      </c>
      <c r="CD113" s="259"/>
    </row>
    <row r="114" spans="1:82" x14ac:dyDescent="0.25">
      <c r="A114" s="113">
        <v>111</v>
      </c>
      <c r="B114" s="176" t="s">
        <v>34</v>
      </c>
      <c r="C114" s="259">
        <f>IFERROR(INDEX($BD$7:$BO$40,MATCH(Ajustes!$E$4:$E$323,$BC$7:$BC$40,0),$C$2:$N$2),1)</f>
        <v>1</v>
      </c>
      <c r="D114" s="259">
        <f>IFERROR(INDEX($BD$7:$BO$40,MATCH(Ajustes!$E$4:$E$323,$BC$7:$BC$40,0),$C$2:$N$2),1)</f>
        <v>1</v>
      </c>
      <c r="E114" s="259">
        <f>IFERROR(INDEX($BD$7:$BO$40,MATCH(Ajustes!$E$4:$E$323,$BC$7:$BC$40,0),$C$2:$N$2),1)</f>
        <v>1</v>
      </c>
      <c r="F114" s="259">
        <f>IFERROR(INDEX($BD$7:$BO$40,MATCH(Ajustes!$E$4:$E$323,$BC$7:$BC$40,0),$C$2:$N$2),1)</f>
        <v>1</v>
      </c>
      <c r="G114" s="259">
        <f>IFERROR(INDEX($BD$7:$BO$40,MATCH(Ajustes!$E$4:$E$323,$BC$7:$BC$40,0),$C$2:$N$2),1)</f>
        <v>1</v>
      </c>
      <c r="H114" s="259">
        <f>IFERROR(INDEX($BD$7:$BO$40,MATCH(Ajustes!$E$4:$E$323,$BC$7:$BC$40,0),$C$2:$N$2),1)</f>
        <v>1</v>
      </c>
      <c r="I114" s="259">
        <f>IFERROR(INDEX($BD$7:$BO$40,MATCH(Ajustes!$E$4:$E$323,$BC$7:$BC$40,0),$C$2:$N$2),1)</f>
        <v>1</v>
      </c>
      <c r="J114" s="259">
        <f>IFERROR(INDEX($BD$7:$BO$40,MATCH(Ajustes!$E$4:$E$323,$BC$7:$BC$40,0),$C$2:$N$2),1)</f>
        <v>1</v>
      </c>
      <c r="K114" s="259">
        <f>IFERROR(INDEX($BD$7:$BO$40,MATCH(Ajustes!$E$4:$E$323,$BC$7:$BC$40,0),$C$2:$N$2),1)</f>
        <v>1</v>
      </c>
      <c r="L114" s="259">
        <f>IFERROR(INDEX($BD$7:$BO$40,MATCH(Ajustes!$E$4:$E$323,$BC$7:$BC$40,0),$C$2:$N$2),1)</f>
        <v>1</v>
      </c>
      <c r="M114" s="259">
        <f>IFERROR(INDEX($BD$7:$BO$40,MATCH(Ajustes!$E$4:$E$323,$BC$7:$BC$40,0),$C$2:$N$2),1)</f>
        <v>1</v>
      </c>
      <c r="N114" s="259">
        <f>IFERROR(INDEX($BD$7:$BO$40,MATCH(Ajustes!$E$4:$E$323,$BC$7:$BC$40,0),$C$2:$N$2),1)</f>
        <v>1</v>
      </c>
      <c r="O114">
        <f>C114*Ajustes!AM114</f>
        <v>137</v>
      </c>
      <c r="P114">
        <f>D114*Ajustes!AN114</f>
        <v>124</v>
      </c>
      <c r="Q114">
        <f>E114*Ajustes!AO114</f>
        <v>106</v>
      </c>
      <c r="R114">
        <f>F114*Ajustes!AP114</f>
        <v>141</v>
      </c>
      <c r="S114">
        <f>G114*Ajustes!AQ114</f>
        <v>193</v>
      </c>
      <c r="T114">
        <f>H114*Ajustes!AR114</f>
        <v>240</v>
      </c>
      <c r="U114">
        <f>I114*Ajustes!AS114</f>
        <v>272</v>
      </c>
      <c r="V114">
        <f>J114*Ajustes!AT114</f>
        <v>272</v>
      </c>
      <c r="W114">
        <f>K114*Ajustes!AU114</f>
        <v>311</v>
      </c>
      <c r="X114">
        <f>L114*Ajustes!AV114</f>
        <v>315</v>
      </c>
      <c r="Y114">
        <f>M114*Ajustes!AW114</f>
        <v>221</v>
      </c>
      <c r="Z114">
        <f>N114*Ajustes!AX114</f>
        <v>176</v>
      </c>
      <c r="AA114" s="259">
        <f>IF(AND(NOT(_incrementaisPassadas),
      OR(
       AND(_semanaAtual&gt;Prevs!D$6,_tipo="Semanal"),
       AND(_mes&gt;AA$2,_tipo="Mensal")
      )), 0,IF(Ajustes!$G114&gt;0,INDEX($AA$4:$AL$323,Ajustes!$G114,O$2),0)+IF(Ajustes!$H114&gt;0,INDEX($AA$4:$AL$323,Ajustes!$H114,O$2),0)+IF(Ajustes!$I114&gt;0,INDEX($AA$4:$AL$323,Ajustes!$I114,O$2),0)+IF(Ajustes!$J114&gt;0,INDEX($AA$4:$AL$323,Ajustes!$J114,O$2),0)+IF(Ajustes!$K114&gt;0,INDEX($AA$4:$AL$323,Ajustes!$K114,O$2),0)+IF(Ajustes!$L114&gt;0,INDEX($AA$4:$AL$323,Ajustes!$L114,O$2),0))+O114</f>
        <v>137</v>
      </c>
      <c r="AB114" s="259">
        <f>IF(AND(NOT(_incrementaisPassadas),
      OR(
       AND(_semanaAtual&gt;Prevs!E$6,_tipo="Semanal"),
       AND(_mes&gt;AB$2,_tipo="Mensal")
      )), 0,IF(Ajustes!$G114&gt;0,INDEX($AA$4:$AL$323,Ajustes!$G114,P$2),0)+IF(Ajustes!$H114&gt;0,INDEX($AA$4:$AL$323,Ajustes!$H114,P$2),0)+IF(Ajustes!$I114&gt;0,INDEX($AA$4:$AL$323,Ajustes!$I114,P$2),0)+IF(Ajustes!$J114&gt;0,INDEX($AA$4:$AL$323,Ajustes!$J114,P$2),0)+IF(Ajustes!$K114&gt;0,INDEX($AA$4:$AL$323,Ajustes!$K114,P$2),0)+IF(Ajustes!$L114&gt;0,INDEX($AA$4:$AL$323,Ajustes!$L114,P$2),0))+P114</f>
        <v>124</v>
      </c>
      <c r="AC114" s="259">
        <f>IF(AND(NOT(_incrementaisPassadas),
      OR(
       AND(_semanaAtual&gt;Prevs!F$6,_tipo="Semanal"),
       AND(_mes&gt;AC$2,_tipo="Mensal")
      )), 0,IF(Ajustes!$G114&gt;0,INDEX($AA$4:$AL$323,Ajustes!$G114,Q$2),0)+IF(Ajustes!$H114&gt;0,INDEX($AA$4:$AL$323,Ajustes!$H114,Q$2),0)+IF(Ajustes!$I114&gt;0,INDEX($AA$4:$AL$323,Ajustes!$I114,Q$2),0)+IF(Ajustes!$J114&gt;0,INDEX($AA$4:$AL$323,Ajustes!$J114,Q$2),0)+IF(Ajustes!$K114&gt;0,INDEX($AA$4:$AL$323,Ajustes!$K114,Q$2),0)+IF(Ajustes!$L114&gt;0,INDEX($AA$4:$AL$323,Ajustes!$L114,Q$2),0))+Q114</f>
        <v>106</v>
      </c>
      <c r="AD114" s="259">
        <f>IF(AND(NOT(_incrementaisPassadas),
      OR(
       AND(_semanaAtual&gt;Prevs!G$6,_tipo="Semanal"),
       AND(_mes&gt;AD$2,_tipo="Mensal")
      )), 0,IF(Ajustes!$G114&gt;0,INDEX($AA$4:$AL$323,Ajustes!$G114,R$2),0)+IF(Ajustes!$H114&gt;0,INDEX($AA$4:$AL$323,Ajustes!$H114,R$2),0)+IF(Ajustes!$I114&gt;0,INDEX($AA$4:$AL$323,Ajustes!$I114,R$2),0)+IF(Ajustes!$J114&gt;0,INDEX($AA$4:$AL$323,Ajustes!$J114,R$2),0)+IF(Ajustes!$K114&gt;0,INDEX($AA$4:$AL$323,Ajustes!$K114,R$2),0)+IF(Ajustes!$L114&gt;0,INDEX($AA$4:$AL$323,Ajustes!$L114,R$2),0))+R114</f>
        <v>141</v>
      </c>
      <c r="AE114" s="259">
        <f>IF(AND(NOT(_incrementaisPassadas),
      OR(
       AND(_semanaAtual&gt;Prevs!H$6,_tipo="Semanal"),
       AND(_mes&gt;AE$2,_tipo="Mensal")
      )), 0,IF(Ajustes!$G114&gt;0,INDEX($AA$4:$AL$323,Ajustes!$G114,S$2),0)+IF(Ajustes!$H114&gt;0,INDEX($AA$4:$AL$323,Ajustes!$H114,S$2),0)+IF(Ajustes!$I114&gt;0,INDEX($AA$4:$AL$323,Ajustes!$I114,S$2),0)+IF(Ajustes!$J114&gt;0,INDEX($AA$4:$AL$323,Ajustes!$J114,S$2),0)+IF(Ajustes!$K114&gt;0,INDEX($AA$4:$AL$323,Ajustes!$K114,S$2),0)+IF(Ajustes!$L114&gt;0,INDEX($AA$4:$AL$323,Ajustes!$L114,S$2),0))+S114</f>
        <v>193</v>
      </c>
      <c r="AF114" s="259">
        <f>IF(AND(NOT(_incrementaisPassadas),
      OR(
       AND(_semanaAtual&gt;Prevs!I$6,_tipo="Semanal"),
       AND(_mes&gt;AF$2,_tipo="Mensal")
      )), 0,IF(Ajustes!$G114&gt;0,INDEX($AA$4:$AL$323,Ajustes!$G114,T$2),0)+IF(Ajustes!$H114&gt;0,INDEX($AA$4:$AL$323,Ajustes!$H114,T$2),0)+IF(Ajustes!$I114&gt;0,INDEX($AA$4:$AL$323,Ajustes!$I114,T$2),0)+IF(Ajustes!$J114&gt;0,INDEX($AA$4:$AL$323,Ajustes!$J114,T$2),0)+IF(Ajustes!$K114&gt;0,INDEX($AA$4:$AL$323,Ajustes!$K114,T$2),0)+IF(Ajustes!$L114&gt;0,INDEX($AA$4:$AL$323,Ajustes!$L114,T$2),0))+T114</f>
        <v>240</v>
      </c>
      <c r="AG114" s="259">
        <f>IF(AND(NOT(_incrementaisPassadas),
      OR(
       AND(_semanaAtual&gt;Prevs!J$6,_tipo="Semanal"),
       AND(_mes&gt;AG$2,_tipo="Mensal")
      )), 0,IF(Ajustes!$G114&gt;0,INDEX($AA$4:$AL$323,Ajustes!$G114,U$2),0)+IF(Ajustes!$H114&gt;0,INDEX($AA$4:$AL$323,Ajustes!$H114,U$2),0)+IF(Ajustes!$I114&gt;0,INDEX($AA$4:$AL$323,Ajustes!$I114,U$2),0)+IF(Ajustes!$J114&gt;0,INDEX($AA$4:$AL$323,Ajustes!$J114,U$2),0)+IF(Ajustes!$K114&gt;0,INDEX($AA$4:$AL$323,Ajustes!$K114,U$2),0)+IF(Ajustes!$L114&gt;0,INDEX($AA$4:$AL$323,Ajustes!$L114,U$2),0))+U114</f>
        <v>272</v>
      </c>
      <c r="AH114" s="259">
        <f>IF(AND(NOT(_incrementaisPassadas),
      OR(
       AND(_semanaAtual&gt;Prevs!K$6,_tipo="Semanal"),
       AND(_mes&gt;AH$2,_tipo="Mensal")
      )), 0,IF(Ajustes!$G114&gt;0,INDEX($AA$4:$AL$323,Ajustes!$G114,V$2),0)+IF(Ajustes!$H114&gt;0,INDEX($AA$4:$AL$323,Ajustes!$H114,V$2),0)+IF(Ajustes!$I114&gt;0,INDEX($AA$4:$AL$323,Ajustes!$I114,V$2),0)+IF(Ajustes!$J114&gt;0,INDEX($AA$4:$AL$323,Ajustes!$J114,V$2),0)+IF(Ajustes!$K114&gt;0,INDEX($AA$4:$AL$323,Ajustes!$K114,V$2),0)+IF(Ajustes!$L114&gt;0,INDEX($AA$4:$AL$323,Ajustes!$L114,V$2),0))+V114</f>
        <v>272</v>
      </c>
      <c r="AI114" s="259">
        <f>IF(AND(NOT(_incrementaisPassadas),
      OR(
       AND(_semanaAtual&gt;Prevs!L$6,_tipo="Semanal"),
       AND(_mes&gt;AI$2,_tipo="Mensal")
      )), 0,IF(Ajustes!$G114&gt;0,INDEX($AA$4:$AL$323,Ajustes!$G114,W$2),0)+IF(Ajustes!$H114&gt;0,INDEX($AA$4:$AL$323,Ajustes!$H114,W$2),0)+IF(Ajustes!$I114&gt;0,INDEX($AA$4:$AL$323,Ajustes!$I114,W$2),0)+IF(Ajustes!$J114&gt;0,INDEX($AA$4:$AL$323,Ajustes!$J114,W$2),0)+IF(Ajustes!$K114&gt;0,INDEX($AA$4:$AL$323,Ajustes!$K114,W$2),0)+IF(Ajustes!$L114&gt;0,INDEX($AA$4:$AL$323,Ajustes!$L114,W$2),0))+W114</f>
        <v>311</v>
      </c>
      <c r="AJ114" s="259">
        <f>IF(AND(NOT(_incrementaisPassadas),
      OR(
       AND(_semanaAtual&gt;Prevs!M$6,_tipo="Semanal"),
       AND(_mes&gt;AJ$2,_tipo="Mensal")
      )), 0,IF(Ajustes!$G114&gt;0,INDEX($AA$4:$AL$323,Ajustes!$G114,X$2),0)+IF(Ajustes!$H114&gt;0,INDEX($AA$4:$AL$323,Ajustes!$H114,X$2),0)+IF(Ajustes!$I114&gt;0,INDEX($AA$4:$AL$323,Ajustes!$I114,X$2),0)+IF(Ajustes!$J114&gt;0,INDEX($AA$4:$AL$323,Ajustes!$J114,X$2),0)+IF(Ajustes!$K114&gt;0,INDEX($AA$4:$AL$323,Ajustes!$K114,X$2),0)+IF(Ajustes!$L114&gt;0,INDEX($AA$4:$AL$323,Ajustes!$L114,X$2),0))+X114</f>
        <v>315</v>
      </c>
      <c r="AK114" s="259">
        <f>IF(AND(NOT(_incrementaisPassadas),
      OR(
       AND(_semanaAtual&gt;Prevs!N$6,_tipo="Semanal"),
       AND(_mes&gt;AK$2,_tipo="Mensal")
      )), 0,IF(Ajustes!$G114&gt;0,INDEX($AA$4:$AL$323,Ajustes!$G114,Y$2),0)+IF(Ajustes!$H114&gt;0,INDEX($AA$4:$AL$323,Ajustes!$H114,Y$2),0)+IF(Ajustes!$I114&gt;0,INDEX($AA$4:$AL$323,Ajustes!$I114,Y$2),0)+IF(Ajustes!$J114&gt;0,INDEX($AA$4:$AL$323,Ajustes!$J114,Y$2),0)+IF(Ajustes!$K114&gt;0,INDEX($AA$4:$AL$323,Ajustes!$K114,Y$2),0)+IF(Ajustes!$L114&gt;0,INDEX($AA$4:$AL$323,Ajustes!$L114,Y$2),0))+Y114</f>
        <v>221</v>
      </c>
      <c r="AL114" s="259">
        <f>IF(AND(NOT(_incrementaisPassadas),
      OR(
       AND(_semanaAtual&gt;Prevs!O$6,_tipo="Semanal"),
       AND(_mes&gt;AL$2,_tipo="Mensal")
      )), 0,IF(Ajustes!$G114&gt;0,INDEX($AA$4:$AL$323,Ajustes!$G114,Z$2),0)+IF(Ajustes!$H114&gt;0,INDEX($AA$4:$AL$323,Ajustes!$H114,Z$2),0)+IF(Ajustes!$I114&gt;0,INDEX($AA$4:$AL$323,Ajustes!$I114,Z$2),0)+IF(Ajustes!$J114&gt;0,INDEX($AA$4:$AL$323,Ajustes!$J114,Z$2),0)+IF(Ajustes!$K114&gt;0,INDEX($AA$4:$AL$323,Ajustes!$K114,Z$2),0)+IF(Ajustes!$L114&gt;0,INDEX($AA$4:$AL$323,Ajustes!$L114,Z$2),0))+Z114</f>
        <v>176</v>
      </c>
      <c r="AM114" s="113">
        <f t="shared" si="90"/>
        <v>137</v>
      </c>
      <c r="AN114" s="113">
        <f t="shared" si="104"/>
        <v>124</v>
      </c>
      <c r="AO114" s="113">
        <f t="shared" si="104"/>
        <v>106</v>
      </c>
      <c r="AP114" s="113">
        <f t="shared" si="104"/>
        <v>141</v>
      </c>
      <c r="AQ114" s="113">
        <f t="shared" si="104"/>
        <v>193</v>
      </c>
      <c r="AR114" s="113">
        <f t="shared" si="104"/>
        <v>240</v>
      </c>
      <c r="AS114" s="113">
        <f t="shared" si="104"/>
        <v>272</v>
      </c>
      <c r="AT114" s="113">
        <f t="shared" si="104"/>
        <v>272</v>
      </c>
      <c r="AU114" s="113">
        <f t="shared" si="104"/>
        <v>311</v>
      </c>
      <c r="AV114" s="113">
        <f t="shared" si="104"/>
        <v>315</v>
      </c>
      <c r="AW114" s="113">
        <f t="shared" si="104"/>
        <v>221</v>
      </c>
      <c r="AX114" s="113">
        <f t="shared" si="104"/>
        <v>176</v>
      </c>
      <c r="AY114" s="259"/>
      <c r="BQ114" s="259" t="e">
        <f t="shared" si="77"/>
        <v>#N/A</v>
      </c>
      <c r="BR114" s="398">
        <f t="shared" si="112"/>
        <v>137</v>
      </c>
      <c r="BS114" s="398">
        <f t="shared" si="112"/>
        <v>124</v>
      </c>
      <c r="BT114" s="398">
        <f t="shared" si="112"/>
        <v>106</v>
      </c>
      <c r="BU114" s="398">
        <f t="shared" si="112"/>
        <v>141</v>
      </c>
      <c r="BV114" s="398">
        <f t="shared" si="112"/>
        <v>193</v>
      </c>
      <c r="BW114" s="398">
        <f t="shared" si="112"/>
        <v>240</v>
      </c>
      <c r="BX114" s="398">
        <f t="shared" si="112"/>
        <v>272</v>
      </c>
      <c r="BY114" s="398">
        <f t="shared" si="112"/>
        <v>272</v>
      </c>
      <c r="BZ114" s="398">
        <f t="shared" si="112"/>
        <v>311</v>
      </c>
      <c r="CA114" s="398">
        <f t="shared" si="112"/>
        <v>315</v>
      </c>
      <c r="CB114" s="398">
        <f t="shared" si="112"/>
        <v>221</v>
      </c>
      <c r="CC114" s="398">
        <f t="shared" si="112"/>
        <v>176</v>
      </c>
      <c r="CD114" s="259"/>
    </row>
    <row r="115" spans="1:82" x14ac:dyDescent="0.25">
      <c r="A115" s="113">
        <v>112</v>
      </c>
      <c r="B115" s="176" t="s">
        <v>179</v>
      </c>
      <c r="C115" s="259">
        <f>IFERROR(INDEX($BD$7:$BO$40,MATCH(Ajustes!$E$4:$E$323,$BC$7:$BC$40,0),$C$2:$N$2),1)</f>
        <v>1</v>
      </c>
      <c r="D115" s="259">
        <f>IFERROR(INDEX($BD$7:$BO$40,MATCH(Ajustes!$E$4:$E$323,$BC$7:$BC$40,0),$C$2:$N$2),1)</f>
        <v>1</v>
      </c>
      <c r="E115" s="259">
        <f>IFERROR(INDEX($BD$7:$BO$40,MATCH(Ajustes!$E$4:$E$323,$BC$7:$BC$40,0),$C$2:$N$2),1)</f>
        <v>1</v>
      </c>
      <c r="F115" s="259">
        <f>IFERROR(INDEX($BD$7:$BO$40,MATCH(Ajustes!$E$4:$E$323,$BC$7:$BC$40,0),$C$2:$N$2),1)</f>
        <v>1</v>
      </c>
      <c r="G115" s="259">
        <f>IFERROR(INDEX($BD$7:$BO$40,MATCH(Ajustes!$E$4:$E$323,$BC$7:$BC$40,0),$C$2:$N$2),1)</f>
        <v>1</v>
      </c>
      <c r="H115" s="259">
        <f>IFERROR(INDEX($BD$7:$BO$40,MATCH(Ajustes!$E$4:$E$323,$BC$7:$BC$40,0),$C$2:$N$2),1)</f>
        <v>1</v>
      </c>
      <c r="I115" s="259">
        <f>IFERROR(INDEX($BD$7:$BO$40,MATCH(Ajustes!$E$4:$E$323,$BC$7:$BC$40,0),$C$2:$N$2),1)</f>
        <v>1</v>
      </c>
      <c r="J115" s="259">
        <f>IFERROR(INDEX($BD$7:$BO$40,MATCH(Ajustes!$E$4:$E$323,$BC$7:$BC$40,0),$C$2:$N$2),1)</f>
        <v>1</v>
      </c>
      <c r="K115" s="259">
        <f>IFERROR(INDEX($BD$7:$BO$40,MATCH(Ajustes!$E$4:$E$323,$BC$7:$BC$40,0),$C$2:$N$2),1)</f>
        <v>1</v>
      </c>
      <c r="L115" s="259">
        <f>IFERROR(INDEX($BD$7:$BO$40,MATCH(Ajustes!$E$4:$E$323,$BC$7:$BC$40,0),$C$2:$N$2),1)</f>
        <v>1</v>
      </c>
      <c r="M115" s="259">
        <f>IFERROR(INDEX($BD$7:$BO$40,MATCH(Ajustes!$E$4:$E$323,$BC$7:$BC$40,0),$C$2:$N$2),1)</f>
        <v>1</v>
      </c>
      <c r="N115" s="259">
        <f>IFERROR(INDEX($BD$7:$BO$40,MATCH(Ajustes!$E$4:$E$323,$BC$7:$BC$40,0),$C$2:$N$2),1)</f>
        <v>1</v>
      </c>
      <c r="O115">
        <f>C115*Ajustes!AM115</f>
        <v>139</v>
      </c>
      <c r="P115">
        <f>D115*Ajustes!AN115</f>
        <v>125</v>
      </c>
      <c r="Q115">
        <f>E115*Ajustes!AO115</f>
        <v>107</v>
      </c>
      <c r="R115">
        <f>F115*Ajustes!AP115</f>
        <v>142</v>
      </c>
      <c r="S115">
        <f>G115*Ajustes!AQ115</f>
        <v>195</v>
      </c>
      <c r="T115">
        <f>H115*Ajustes!AR115</f>
        <v>242</v>
      </c>
      <c r="U115">
        <f>I115*Ajustes!AS115</f>
        <v>275</v>
      </c>
      <c r="V115">
        <f>J115*Ajustes!AT115</f>
        <v>274</v>
      </c>
      <c r="W115">
        <f>K115*Ajustes!AU115</f>
        <v>313</v>
      </c>
      <c r="X115">
        <f>L115*Ajustes!AV115</f>
        <v>317</v>
      </c>
      <c r="Y115">
        <f>M115*Ajustes!AW115</f>
        <v>222</v>
      </c>
      <c r="Z115">
        <f>N115*Ajustes!AX115</f>
        <v>178</v>
      </c>
      <c r="AA115" s="259">
        <f>IF(AND(NOT(_incrementaisPassadas),
      OR(
       AND(_semanaAtual&gt;Prevs!D$6,_tipo="Semanal"),
       AND(_mes&gt;AA$2,_tipo="Mensal")
      )), 0,IF(Ajustes!$G115&gt;0,INDEX($AA$4:$AL$323,Ajustes!$G115,O$2),0)+IF(Ajustes!$H115&gt;0,INDEX($AA$4:$AL$323,Ajustes!$H115,O$2),0)+IF(Ajustes!$I115&gt;0,INDEX($AA$4:$AL$323,Ajustes!$I115,O$2),0)+IF(Ajustes!$J115&gt;0,INDEX($AA$4:$AL$323,Ajustes!$J115,O$2),0)+IF(Ajustes!$K115&gt;0,INDEX($AA$4:$AL$323,Ajustes!$K115,O$2),0)+IF(Ajustes!$L115&gt;0,INDEX($AA$4:$AL$323,Ajustes!$L115,O$2),0))+O115</f>
        <v>139</v>
      </c>
      <c r="AB115" s="259">
        <f>IF(AND(NOT(_incrementaisPassadas),
      OR(
       AND(_semanaAtual&gt;Prevs!E$6,_tipo="Semanal"),
       AND(_mes&gt;AB$2,_tipo="Mensal")
      )), 0,IF(Ajustes!$G115&gt;0,INDEX($AA$4:$AL$323,Ajustes!$G115,P$2),0)+IF(Ajustes!$H115&gt;0,INDEX($AA$4:$AL$323,Ajustes!$H115,P$2),0)+IF(Ajustes!$I115&gt;0,INDEX($AA$4:$AL$323,Ajustes!$I115,P$2),0)+IF(Ajustes!$J115&gt;0,INDEX($AA$4:$AL$323,Ajustes!$J115,P$2),0)+IF(Ajustes!$K115&gt;0,INDEX($AA$4:$AL$323,Ajustes!$K115,P$2),0)+IF(Ajustes!$L115&gt;0,INDEX($AA$4:$AL$323,Ajustes!$L115,P$2),0))+P115</f>
        <v>125</v>
      </c>
      <c r="AC115" s="259">
        <f>IF(AND(NOT(_incrementaisPassadas),
      OR(
       AND(_semanaAtual&gt;Prevs!F$6,_tipo="Semanal"),
       AND(_mes&gt;AC$2,_tipo="Mensal")
      )), 0,IF(Ajustes!$G115&gt;0,INDEX($AA$4:$AL$323,Ajustes!$G115,Q$2),0)+IF(Ajustes!$H115&gt;0,INDEX($AA$4:$AL$323,Ajustes!$H115,Q$2),0)+IF(Ajustes!$I115&gt;0,INDEX($AA$4:$AL$323,Ajustes!$I115,Q$2),0)+IF(Ajustes!$J115&gt;0,INDEX($AA$4:$AL$323,Ajustes!$J115,Q$2),0)+IF(Ajustes!$K115&gt;0,INDEX($AA$4:$AL$323,Ajustes!$K115,Q$2),0)+IF(Ajustes!$L115&gt;0,INDEX($AA$4:$AL$323,Ajustes!$L115,Q$2),0))+Q115</f>
        <v>107</v>
      </c>
      <c r="AD115" s="259">
        <f>IF(AND(NOT(_incrementaisPassadas),
      OR(
       AND(_semanaAtual&gt;Prevs!G$6,_tipo="Semanal"),
       AND(_mes&gt;AD$2,_tipo="Mensal")
      )), 0,IF(Ajustes!$G115&gt;0,INDEX($AA$4:$AL$323,Ajustes!$G115,R$2),0)+IF(Ajustes!$H115&gt;0,INDEX($AA$4:$AL$323,Ajustes!$H115,R$2),0)+IF(Ajustes!$I115&gt;0,INDEX($AA$4:$AL$323,Ajustes!$I115,R$2),0)+IF(Ajustes!$J115&gt;0,INDEX($AA$4:$AL$323,Ajustes!$J115,R$2),0)+IF(Ajustes!$K115&gt;0,INDEX($AA$4:$AL$323,Ajustes!$K115,R$2),0)+IF(Ajustes!$L115&gt;0,INDEX($AA$4:$AL$323,Ajustes!$L115,R$2),0))+R115</f>
        <v>142</v>
      </c>
      <c r="AE115" s="259">
        <f>IF(AND(NOT(_incrementaisPassadas),
      OR(
       AND(_semanaAtual&gt;Prevs!H$6,_tipo="Semanal"),
       AND(_mes&gt;AE$2,_tipo="Mensal")
      )), 0,IF(Ajustes!$G115&gt;0,INDEX($AA$4:$AL$323,Ajustes!$G115,S$2),0)+IF(Ajustes!$H115&gt;0,INDEX($AA$4:$AL$323,Ajustes!$H115,S$2),0)+IF(Ajustes!$I115&gt;0,INDEX($AA$4:$AL$323,Ajustes!$I115,S$2),0)+IF(Ajustes!$J115&gt;0,INDEX($AA$4:$AL$323,Ajustes!$J115,S$2),0)+IF(Ajustes!$K115&gt;0,INDEX($AA$4:$AL$323,Ajustes!$K115,S$2),0)+IF(Ajustes!$L115&gt;0,INDEX($AA$4:$AL$323,Ajustes!$L115,S$2),0))+S115</f>
        <v>195</v>
      </c>
      <c r="AF115" s="259">
        <f>IF(AND(NOT(_incrementaisPassadas),
      OR(
       AND(_semanaAtual&gt;Prevs!I$6,_tipo="Semanal"),
       AND(_mes&gt;AF$2,_tipo="Mensal")
      )), 0,IF(Ajustes!$G115&gt;0,INDEX($AA$4:$AL$323,Ajustes!$G115,T$2),0)+IF(Ajustes!$H115&gt;0,INDEX($AA$4:$AL$323,Ajustes!$H115,T$2),0)+IF(Ajustes!$I115&gt;0,INDEX($AA$4:$AL$323,Ajustes!$I115,T$2),0)+IF(Ajustes!$J115&gt;0,INDEX($AA$4:$AL$323,Ajustes!$J115,T$2),0)+IF(Ajustes!$K115&gt;0,INDEX($AA$4:$AL$323,Ajustes!$K115,T$2),0)+IF(Ajustes!$L115&gt;0,INDEX($AA$4:$AL$323,Ajustes!$L115,T$2),0))+T115</f>
        <v>242</v>
      </c>
      <c r="AG115" s="259">
        <f>IF(AND(NOT(_incrementaisPassadas),
      OR(
       AND(_semanaAtual&gt;Prevs!J$6,_tipo="Semanal"),
       AND(_mes&gt;AG$2,_tipo="Mensal")
      )), 0,IF(Ajustes!$G115&gt;0,INDEX($AA$4:$AL$323,Ajustes!$G115,U$2),0)+IF(Ajustes!$H115&gt;0,INDEX($AA$4:$AL$323,Ajustes!$H115,U$2),0)+IF(Ajustes!$I115&gt;0,INDEX($AA$4:$AL$323,Ajustes!$I115,U$2),0)+IF(Ajustes!$J115&gt;0,INDEX($AA$4:$AL$323,Ajustes!$J115,U$2),0)+IF(Ajustes!$K115&gt;0,INDEX($AA$4:$AL$323,Ajustes!$K115,U$2),0)+IF(Ajustes!$L115&gt;0,INDEX($AA$4:$AL$323,Ajustes!$L115,U$2),0))+U115</f>
        <v>275</v>
      </c>
      <c r="AH115" s="259">
        <f>IF(AND(NOT(_incrementaisPassadas),
      OR(
       AND(_semanaAtual&gt;Prevs!K$6,_tipo="Semanal"),
       AND(_mes&gt;AH$2,_tipo="Mensal")
      )), 0,IF(Ajustes!$G115&gt;0,INDEX($AA$4:$AL$323,Ajustes!$G115,V$2),0)+IF(Ajustes!$H115&gt;0,INDEX($AA$4:$AL$323,Ajustes!$H115,V$2),0)+IF(Ajustes!$I115&gt;0,INDEX($AA$4:$AL$323,Ajustes!$I115,V$2),0)+IF(Ajustes!$J115&gt;0,INDEX($AA$4:$AL$323,Ajustes!$J115,V$2),0)+IF(Ajustes!$K115&gt;0,INDEX($AA$4:$AL$323,Ajustes!$K115,V$2),0)+IF(Ajustes!$L115&gt;0,INDEX($AA$4:$AL$323,Ajustes!$L115,V$2),0))+V115</f>
        <v>274</v>
      </c>
      <c r="AI115" s="259">
        <f>IF(AND(NOT(_incrementaisPassadas),
      OR(
       AND(_semanaAtual&gt;Prevs!L$6,_tipo="Semanal"),
       AND(_mes&gt;AI$2,_tipo="Mensal")
      )), 0,IF(Ajustes!$G115&gt;0,INDEX($AA$4:$AL$323,Ajustes!$G115,W$2),0)+IF(Ajustes!$H115&gt;0,INDEX($AA$4:$AL$323,Ajustes!$H115,W$2),0)+IF(Ajustes!$I115&gt;0,INDEX($AA$4:$AL$323,Ajustes!$I115,W$2),0)+IF(Ajustes!$J115&gt;0,INDEX($AA$4:$AL$323,Ajustes!$J115,W$2),0)+IF(Ajustes!$K115&gt;0,INDEX($AA$4:$AL$323,Ajustes!$K115,W$2),0)+IF(Ajustes!$L115&gt;0,INDEX($AA$4:$AL$323,Ajustes!$L115,W$2),0))+W115</f>
        <v>313</v>
      </c>
      <c r="AJ115" s="259">
        <f>IF(AND(NOT(_incrementaisPassadas),
      OR(
       AND(_semanaAtual&gt;Prevs!M$6,_tipo="Semanal"),
       AND(_mes&gt;AJ$2,_tipo="Mensal")
      )), 0,IF(Ajustes!$G115&gt;0,INDEX($AA$4:$AL$323,Ajustes!$G115,X$2),0)+IF(Ajustes!$H115&gt;0,INDEX($AA$4:$AL$323,Ajustes!$H115,X$2),0)+IF(Ajustes!$I115&gt;0,INDEX($AA$4:$AL$323,Ajustes!$I115,X$2),0)+IF(Ajustes!$J115&gt;0,INDEX($AA$4:$AL$323,Ajustes!$J115,X$2),0)+IF(Ajustes!$K115&gt;0,INDEX($AA$4:$AL$323,Ajustes!$K115,X$2),0)+IF(Ajustes!$L115&gt;0,INDEX($AA$4:$AL$323,Ajustes!$L115,X$2),0))+X115</f>
        <v>317</v>
      </c>
      <c r="AK115" s="259">
        <f>IF(AND(NOT(_incrementaisPassadas),
      OR(
       AND(_semanaAtual&gt;Prevs!N$6,_tipo="Semanal"),
       AND(_mes&gt;AK$2,_tipo="Mensal")
      )), 0,IF(Ajustes!$G115&gt;0,INDEX($AA$4:$AL$323,Ajustes!$G115,Y$2),0)+IF(Ajustes!$H115&gt;0,INDEX($AA$4:$AL$323,Ajustes!$H115,Y$2),0)+IF(Ajustes!$I115&gt;0,INDEX($AA$4:$AL$323,Ajustes!$I115,Y$2),0)+IF(Ajustes!$J115&gt;0,INDEX($AA$4:$AL$323,Ajustes!$J115,Y$2),0)+IF(Ajustes!$K115&gt;0,INDEX($AA$4:$AL$323,Ajustes!$K115,Y$2),0)+IF(Ajustes!$L115&gt;0,INDEX($AA$4:$AL$323,Ajustes!$L115,Y$2),0))+Y115</f>
        <v>222</v>
      </c>
      <c r="AL115" s="259">
        <f>IF(AND(NOT(_incrementaisPassadas),
      OR(
       AND(_semanaAtual&gt;Prevs!O$6,_tipo="Semanal"),
       AND(_mes&gt;AL$2,_tipo="Mensal")
      )), 0,IF(Ajustes!$G115&gt;0,INDEX($AA$4:$AL$323,Ajustes!$G115,Z$2),0)+IF(Ajustes!$H115&gt;0,INDEX($AA$4:$AL$323,Ajustes!$H115,Z$2),0)+IF(Ajustes!$I115&gt;0,INDEX($AA$4:$AL$323,Ajustes!$I115,Z$2),0)+IF(Ajustes!$J115&gt;0,INDEX($AA$4:$AL$323,Ajustes!$J115,Z$2),0)+IF(Ajustes!$K115&gt;0,INDEX($AA$4:$AL$323,Ajustes!$K115,Z$2),0)+IF(Ajustes!$L115&gt;0,INDEX($AA$4:$AL$323,Ajustes!$L115,Z$2),0))+Z115</f>
        <v>178</v>
      </c>
      <c r="AM115" s="113">
        <f t="shared" si="90"/>
        <v>139</v>
      </c>
      <c r="AN115" s="113">
        <f t="shared" si="104"/>
        <v>125</v>
      </c>
      <c r="AO115" s="113">
        <f t="shared" si="104"/>
        <v>107</v>
      </c>
      <c r="AP115" s="113">
        <f t="shared" si="104"/>
        <v>142</v>
      </c>
      <c r="AQ115" s="113">
        <f t="shared" si="104"/>
        <v>195</v>
      </c>
      <c r="AR115" s="113">
        <f t="shared" si="104"/>
        <v>242</v>
      </c>
      <c r="AS115" s="113">
        <f t="shared" si="104"/>
        <v>275</v>
      </c>
      <c r="AT115" s="113">
        <f t="shared" si="104"/>
        <v>274</v>
      </c>
      <c r="AU115" s="113">
        <f t="shared" si="104"/>
        <v>313</v>
      </c>
      <c r="AV115" s="113">
        <f t="shared" si="104"/>
        <v>317</v>
      </c>
      <c r="AW115" s="113">
        <f t="shared" si="104"/>
        <v>222</v>
      </c>
      <c r="AX115" s="113">
        <f t="shared" si="104"/>
        <v>178</v>
      </c>
      <c r="AY115" s="259"/>
      <c r="BQ115" s="259">
        <f t="shared" si="77"/>
        <v>50</v>
      </c>
      <c r="BR115" s="398">
        <f t="shared" si="112"/>
        <v>138.44400000000002</v>
      </c>
      <c r="BS115" s="398">
        <f t="shared" si="112"/>
        <v>124.91999999999999</v>
      </c>
      <c r="BT115" s="398">
        <f t="shared" si="112"/>
        <v>107.048</v>
      </c>
      <c r="BU115" s="398">
        <f t="shared" si="112"/>
        <v>142.28700000000001</v>
      </c>
      <c r="BV115" s="398">
        <f t="shared" si="112"/>
        <v>194.64400000000001</v>
      </c>
      <c r="BW115" s="398">
        <f t="shared" si="112"/>
        <v>242.12</v>
      </c>
      <c r="BX115" s="398">
        <f t="shared" si="112"/>
        <v>274.17599999999999</v>
      </c>
      <c r="BY115" s="398">
        <f t="shared" si="112"/>
        <v>274.00400000000002</v>
      </c>
      <c r="BZ115" s="398">
        <f t="shared" si="112"/>
        <v>313.47699999999998</v>
      </c>
      <c r="CA115" s="398">
        <f t="shared" si="112"/>
        <v>317.41999999999996</v>
      </c>
      <c r="CB115" s="398">
        <f t="shared" si="112"/>
        <v>222.56800000000001</v>
      </c>
      <c r="CC115" s="398">
        <f t="shared" si="112"/>
        <v>177.30800000000002</v>
      </c>
      <c r="CD115" s="259"/>
    </row>
    <row r="116" spans="1:82" x14ac:dyDescent="0.25">
      <c r="A116" s="113">
        <v>113</v>
      </c>
      <c r="B116" s="176" t="s">
        <v>180</v>
      </c>
      <c r="C116" s="259">
        <f>IFERROR(INDEX($BD$7:$BO$40,MATCH(Ajustes!$E$4:$E$323,$BC$7:$BC$40,0),$C$2:$N$2),1)</f>
        <v>1</v>
      </c>
      <c r="D116" s="259">
        <f>IFERROR(INDEX($BD$7:$BO$40,MATCH(Ajustes!$E$4:$E$323,$BC$7:$BC$40,0),$C$2:$N$2),1)</f>
        <v>1</v>
      </c>
      <c r="E116" s="259">
        <f>IFERROR(INDEX($BD$7:$BO$40,MATCH(Ajustes!$E$4:$E$323,$BC$7:$BC$40,0),$C$2:$N$2),1)</f>
        <v>1</v>
      </c>
      <c r="F116" s="259">
        <f>IFERROR(INDEX($BD$7:$BO$40,MATCH(Ajustes!$E$4:$E$323,$BC$7:$BC$40,0),$C$2:$N$2),1)</f>
        <v>1</v>
      </c>
      <c r="G116" s="259">
        <f>IFERROR(INDEX($BD$7:$BO$40,MATCH(Ajustes!$E$4:$E$323,$BC$7:$BC$40,0),$C$2:$N$2),1)</f>
        <v>1</v>
      </c>
      <c r="H116" s="259">
        <f>IFERROR(INDEX($BD$7:$BO$40,MATCH(Ajustes!$E$4:$E$323,$BC$7:$BC$40,0),$C$2:$N$2),1)</f>
        <v>1</v>
      </c>
      <c r="I116" s="259">
        <f>IFERROR(INDEX($BD$7:$BO$40,MATCH(Ajustes!$E$4:$E$323,$BC$7:$BC$40,0),$C$2:$N$2),1)</f>
        <v>1</v>
      </c>
      <c r="J116" s="259">
        <f>IFERROR(INDEX($BD$7:$BO$40,MATCH(Ajustes!$E$4:$E$323,$BC$7:$BC$40,0),$C$2:$N$2),1)</f>
        <v>1</v>
      </c>
      <c r="K116" s="259">
        <f>IFERROR(INDEX($BD$7:$BO$40,MATCH(Ajustes!$E$4:$E$323,$BC$7:$BC$40,0),$C$2:$N$2),1)</f>
        <v>1</v>
      </c>
      <c r="L116" s="259">
        <f>IFERROR(INDEX($BD$7:$BO$40,MATCH(Ajustes!$E$4:$E$323,$BC$7:$BC$40,0),$C$2:$N$2),1)</f>
        <v>1</v>
      </c>
      <c r="M116" s="259">
        <f>IFERROR(INDEX($BD$7:$BO$40,MATCH(Ajustes!$E$4:$E$323,$BC$7:$BC$40,0),$C$2:$N$2),1)</f>
        <v>1</v>
      </c>
      <c r="N116" s="259">
        <f>IFERROR(INDEX($BD$7:$BO$40,MATCH(Ajustes!$E$4:$E$323,$BC$7:$BC$40,0),$C$2:$N$2),1)</f>
        <v>1</v>
      </c>
      <c r="O116">
        <f>C116*Ajustes!AM116</f>
        <v>172</v>
      </c>
      <c r="P116">
        <f>D116*Ajustes!AN116</f>
        <v>156</v>
      </c>
      <c r="Q116">
        <f>E116*Ajustes!AO116</f>
        <v>134</v>
      </c>
      <c r="R116">
        <f>F116*Ajustes!AP116</f>
        <v>181</v>
      </c>
      <c r="S116">
        <f>G116*Ajustes!AQ116</f>
        <v>248</v>
      </c>
      <c r="T116">
        <f>H116*Ajustes!AR116</f>
        <v>308</v>
      </c>
      <c r="U116">
        <f>I116*Ajustes!AS116</f>
        <v>353</v>
      </c>
      <c r="V116">
        <f>J116*Ajustes!AT116</f>
        <v>345</v>
      </c>
      <c r="W116">
        <f>K116*Ajustes!AU116</f>
        <v>398</v>
      </c>
      <c r="X116">
        <f>L116*Ajustes!AV116</f>
        <v>402</v>
      </c>
      <c r="Y116">
        <f>M116*Ajustes!AW116</f>
        <v>287</v>
      </c>
      <c r="Z116">
        <f>N116*Ajustes!AX116</f>
        <v>222</v>
      </c>
      <c r="AA116" s="259">
        <f>IF(AND(NOT(_incrementaisPassadas),
      OR(
       AND(_semanaAtual&gt;Prevs!D$6,_tipo="Semanal"),
       AND(_mes&gt;AA$2,_tipo="Mensal")
      )), 0,IF(Ajustes!$G116&gt;0,INDEX($AA$4:$AL$323,Ajustes!$G116,O$2),0)+IF(Ajustes!$H116&gt;0,INDEX($AA$4:$AL$323,Ajustes!$H116,O$2),0)+IF(Ajustes!$I116&gt;0,INDEX($AA$4:$AL$323,Ajustes!$I116,O$2),0)+IF(Ajustes!$J116&gt;0,INDEX($AA$4:$AL$323,Ajustes!$J116,O$2),0)+IF(Ajustes!$K116&gt;0,INDEX($AA$4:$AL$323,Ajustes!$K116,O$2),0)+IF(Ajustes!$L116&gt;0,INDEX($AA$4:$AL$323,Ajustes!$L116,O$2),0))+O116</f>
        <v>172</v>
      </c>
      <c r="AB116" s="259">
        <f>IF(AND(NOT(_incrementaisPassadas),
      OR(
       AND(_semanaAtual&gt;Prevs!E$6,_tipo="Semanal"),
       AND(_mes&gt;AB$2,_tipo="Mensal")
      )), 0,IF(Ajustes!$G116&gt;0,INDEX($AA$4:$AL$323,Ajustes!$G116,P$2),0)+IF(Ajustes!$H116&gt;0,INDEX($AA$4:$AL$323,Ajustes!$H116,P$2),0)+IF(Ajustes!$I116&gt;0,INDEX($AA$4:$AL$323,Ajustes!$I116,P$2),0)+IF(Ajustes!$J116&gt;0,INDEX($AA$4:$AL$323,Ajustes!$J116,P$2),0)+IF(Ajustes!$K116&gt;0,INDEX($AA$4:$AL$323,Ajustes!$K116,P$2),0)+IF(Ajustes!$L116&gt;0,INDEX($AA$4:$AL$323,Ajustes!$L116,P$2),0))+P116</f>
        <v>156</v>
      </c>
      <c r="AC116" s="259">
        <f>IF(AND(NOT(_incrementaisPassadas),
      OR(
       AND(_semanaAtual&gt;Prevs!F$6,_tipo="Semanal"),
       AND(_mes&gt;AC$2,_tipo="Mensal")
      )), 0,IF(Ajustes!$G116&gt;0,INDEX($AA$4:$AL$323,Ajustes!$G116,Q$2),0)+IF(Ajustes!$H116&gt;0,INDEX($AA$4:$AL$323,Ajustes!$H116,Q$2),0)+IF(Ajustes!$I116&gt;0,INDEX($AA$4:$AL$323,Ajustes!$I116,Q$2),0)+IF(Ajustes!$J116&gt;0,INDEX($AA$4:$AL$323,Ajustes!$J116,Q$2),0)+IF(Ajustes!$K116&gt;0,INDEX($AA$4:$AL$323,Ajustes!$K116,Q$2),0)+IF(Ajustes!$L116&gt;0,INDEX($AA$4:$AL$323,Ajustes!$L116,Q$2),0))+Q116</f>
        <v>134</v>
      </c>
      <c r="AD116" s="259">
        <f>IF(AND(NOT(_incrementaisPassadas),
      OR(
       AND(_semanaAtual&gt;Prevs!G$6,_tipo="Semanal"),
       AND(_mes&gt;AD$2,_tipo="Mensal")
      )), 0,IF(Ajustes!$G116&gt;0,INDEX($AA$4:$AL$323,Ajustes!$G116,R$2),0)+IF(Ajustes!$H116&gt;0,INDEX($AA$4:$AL$323,Ajustes!$H116,R$2),0)+IF(Ajustes!$I116&gt;0,INDEX($AA$4:$AL$323,Ajustes!$I116,R$2),0)+IF(Ajustes!$J116&gt;0,INDEX($AA$4:$AL$323,Ajustes!$J116,R$2),0)+IF(Ajustes!$K116&gt;0,INDEX($AA$4:$AL$323,Ajustes!$K116,R$2),0)+IF(Ajustes!$L116&gt;0,INDEX($AA$4:$AL$323,Ajustes!$L116,R$2),0))+R116</f>
        <v>181</v>
      </c>
      <c r="AE116" s="259">
        <f>IF(AND(NOT(_incrementaisPassadas),
      OR(
       AND(_semanaAtual&gt;Prevs!H$6,_tipo="Semanal"),
       AND(_mes&gt;AE$2,_tipo="Mensal")
      )), 0,IF(Ajustes!$G116&gt;0,INDEX($AA$4:$AL$323,Ajustes!$G116,S$2),0)+IF(Ajustes!$H116&gt;0,INDEX($AA$4:$AL$323,Ajustes!$H116,S$2),0)+IF(Ajustes!$I116&gt;0,INDEX($AA$4:$AL$323,Ajustes!$I116,S$2),0)+IF(Ajustes!$J116&gt;0,INDEX($AA$4:$AL$323,Ajustes!$J116,S$2),0)+IF(Ajustes!$K116&gt;0,INDEX($AA$4:$AL$323,Ajustes!$K116,S$2),0)+IF(Ajustes!$L116&gt;0,INDEX($AA$4:$AL$323,Ajustes!$L116,S$2),0))+S116</f>
        <v>248</v>
      </c>
      <c r="AF116" s="259">
        <f>IF(AND(NOT(_incrementaisPassadas),
      OR(
       AND(_semanaAtual&gt;Prevs!I$6,_tipo="Semanal"),
       AND(_mes&gt;AF$2,_tipo="Mensal")
      )), 0,IF(Ajustes!$G116&gt;0,INDEX($AA$4:$AL$323,Ajustes!$G116,T$2),0)+IF(Ajustes!$H116&gt;0,INDEX($AA$4:$AL$323,Ajustes!$H116,T$2),0)+IF(Ajustes!$I116&gt;0,INDEX($AA$4:$AL$323,Ajustes!$I116,T$2),0)+IF(Ajustes!$J116&gt;0,INDEX($AA$4:$AL$323,Ajustes!$J116,T$2),0)+IF(Ajustes!$K116&gt;0,INDEX($AA$4:$AL$323,Ajustes!$K116,T$2),0)+IF(Ajustes!$L116&gt;0,INDEX($AA$4:$AL$323,Ajustes!$L116,T$2),0))+T116</f>
        <v>308</v>
      </c>
      <c r="AG116" s="259">
        <f>IF(AND(NOT(_incrementaisPassadas),
      OR(
       AND(_semanaAtual&gt;Prevs!J$6,_tipo="Semanal"),
       AND(_mes&gt;AG$2,_tipo="Mensal")
      )), 0,IF(Ajustes!$G116&gt;0,INDEX($AA$4:$AL$323,Ajustes!$G116,U$2),0)+IF(Ajustes!$H116&gt;0,INDEX($AA$4:$AL$323,Ajustes!$H116,U$2),0)+IF(Ajustes!$I116&gt;0,INDEX($AA$4:$AL$323,Ajustes!$I116,U$2),0)+IF(Ajustes!$J116&gt;0,INDEX($AA$4:$AL$323,Ajustes!$J116,U$2),0)+IF(Ajustes!$K116&gt;0,INDEX($AA$4:$AL$323,Ajustes!$K116,U$2),0)+IF(Ajustes!$L116&gt;0,INDEX($AA$4:$AL$323,Ajustes!$L116,U$2),0))+U116</f>
        <v>353</v>
      </c>
      <c r="AH116" s="259">
        <f>IF(AND(NOT(_incrementaisPassadas),
      OR(
       AND(_semanaAtual&gt;Prevs!K$6,_tipo="Semanal"),
       AND(_mes&gt;AH$2,_tipo="Mensal")
      )), 0,IF(Ajustes!$G116&gt;0,INDEX($AA$4:$AL$323,Ajustes!$G116,V$2),0)+IF(Ajustes!$H116&gt;0,INDEX($AA$4:$AL$323,Ajustes!$H116,V$2),0)+IF(Ajustes!$I116&gt;0,INDEX($AA$4:$AL$323,Ajustes!$I116,V$2),0)+IF(Ajustes!$J116&gt;0,INDEX($AA$4:$AL$323,Ajustes!$J116,V$2),0)+IF(Ajustes!$K116&gt;0,INDEX($AA$4:$AL$323,Ajustes!$K116,V$2),0)+IF(Ajustes!$L116&gt;0,INDEX($AA$4:$AL$323,Ajustes!$L116,V$2),0))+V116</f>
        <v>345</v>
      </c>
      <c r="AI116" s="259">
        <f>IF(AND(NOT(_incrementaisPassadas),
      OR(
       AND(_semanaAtual&gt;Prevs!L$6,_tipo="Semanal"),
       AND(_mes&gt;AI$2,_tipo="Mensal")
      )), 0,IF(Ajustes!$G116&gt;0,INDEX($AA$4:$AL$323,Ajustes!$G116,W$2),0)+IF(Ajustes!$H116&gt;0,INDEX($AA$4:$AL$323,Ajustes!$H116,W$2),0)+IF(Ajustes!$I116&gt;0,INDEX($AA$4:$AL$323,Ajustes!$I116,W$2),0)+IF(Ajustes!$J116&gt;0,INDEX($AA$4:$AL$323,Ajustes!$J116,W$2),0)+IF(Ajustes!$K116&gt;0,INDEX($AA$4:$AL$323,Ajustes!$K116,W$2),0)+IF(Ajustes!$L116&gt;0,INDEX($AA$4:$AL$323,Ajustes!$L116,W$2),0))+W116</f>
        <v>398</v>
      </c>
      <c r="AJ116" s="259">
        <f>IF(AND(NOT(_incrementaisPassadas),
      OR(
       AND(_semanaAtual&gt;Prevs!M$6,_tipo="Semanal"),
       AND(_mes&gt;AJ$2,_tipo="Mensal")
      )), 0,IF(Ajustes!$G116&gt;0,INDEX($AA$4:$AL$323,Ajustes!$G116,X$2),0)+IF(Ajustes!$H116&gt;0,INDEX($AA$4:$AL$323,Ajustes!$H116,X$2),0)+IF(Ajustes!$I116&gt;0,INDEX($AA$4:$AL$323,Ajustes!$I116,X$2),0)+IF(Ajustes!$J116&gt;0,INDEX($AA$4:$AL$323,Ajustes!$J116,X$2),0)+IF(Ajustes!$K116&gt;0,INDEX($AA$4:$AL$323,Ajustes!$K116,X$2),0)+IF(Ajustes!$L116&gt;0,INDEX($AA$4:$AL$323,Ajustes!$L116,X$2),0))+X116</f>
        <v>402</v>
      </c>
      <c r="AK116" s="259">
        <f>IF(AND(NOT(_incrementaisPassadas),
      OR(
       AND(_semanaAtual&gt;Prevs!N$6,_tipo="Semanal"),
       AND(_mes&gt;AK$2,_tipo="Mensal")
      )), 0,IF(Ajustes!$G116&gt;0,INDEX($AA$4:$AL$323,Ajustes!$G116,Y$2),0)+IF(Ajustes!$H116&gt;0,INDEX($AA$4:$AL$323,Ajustes!$H116,Y$2),0)+IF(Ajustes!$I116&gt;0,INDEX($AA$4:$AL$323,Ajustes!$I116,Y$2),0)+IF(Ajustes!$J116&gt;0,INDEX($AA$4:$AL$323,Ajustes!$J116,Y$2),0)+IF(Ajustes!$K116&gt;0,INDEX($AA$4:$AL$323,Ajustes!$K116,Y$2),0)+IF(Ajustes!$L116&gt;0,INDEX($AA$4:$AL$323,Ajustes!$L116,Y$2),0))+Y116</f>
        <v>287</v>
      </c>
      <c r="AL116" s="259">
        <f>IF(AND(NOT(_incrementaisPassadas),
      OR(
       AND(_semanaAtual&gt;Prevs!O$6,_tipo="Semanal"),
       AND(_mes&gt;AL$2,_tipo="Mensal")
      )), 0,IF(Ajustes!$G116&gt;0,INDEX($AA$4:$AL$323,Ajustes!$G116,Z$2),0)+IF(Ajustes!$H116&gt;0,INDEX($AA$4:$AL$323,Ajustes!$H116,Z$2),0)+IF(Ajustes!$I116&gt;0,INDEX($AA$4:$AL$323,Ajustes!$I116,Z$2),0)+IF(Ajustes!$J116&gt;0,INDEX($AA$4:$AL$323,Ajustes!$J116,Z$2),0)+IF(Ajustes!$K116&gt;0,INDEX($AA$4:$AL$323,Ajustes!$K116,Z$2),0)+IF(Ajustes!$L116&gt;0,INDEX($AA$4:$AL$323,Ajustes!$L116,Z$2),0))+Z116</f>
        <v>222</v>
      </c>
      <c r="AM116" s="113">
        <f t="shared" si="90"/>
        <v>172</v>
      </c>
      <c r="AN116" s="113">
        <f t="shared" si="104"/>
        <v>156</v>
      </c>
      <c r="AO116" s="113">
        <f t="shared" si="104"/>
        <v>134</v>
      </c>
      <c r="AP116" s="113">
        <f t="shared" si="104"/>
        <v>181</v>
      </c>
      <c r="AQ116" s="113">
        <f t="shared" si="104"/>
        <v>248</v>
      </c>
      <c r="AR116" s="113">
        <f t="shared" si="104"/>
        <v>308</v>
      </c>
      <c r="AS116" s="113">
        <f t="shared" si="104"/>
        <v>353</v>
      </c>
      <c r="AT116" s="113">
        <f t="shared" si="104"/>
        <v>345</v>
      </c>
      <c r="AU116" s="113">
        <f t="shared" si="104"/>
        <v>398</v>
      </c>
      <c r="AV116" s="113">
        <f t="shared" si="104"/>
        <v>402</v>
      </c>
      <c r="AW116" s="113">
        <f t="shared" si="104"/>
        <v>287</v>
      </c>
      <c r="AX116" s="113">
        <f t="shared" si="104"/>
        <v>222</v>
      </c>
      <c r="AY116" s="259"/>
      <c r="BQ116" s="259">
        <f t="shared" si="77"/>
        <v>49</v>
      </c>
      <c r="BR116" s="398">
        <f t="shared" si="112"/>
        <v>171.35000000000002</v>
      </c>
      <c r="BS116" s="398">
        <f t="shared" si="112"/>
        <v>156.232</v>
      </c>
      <c r="BT116" s="398">
        <f t="shared" si="112"/>
        <v>134.47199999999998</v>
      </c>
      <c r="BU116" s="398">
        <f t="shared" si="112"/>
        <v>181.65200000000002</v>
      </c>
      <c r="BV116" s="398">
        <f t="shared" si="112"/>
        <v>248.309</v>
      </c>
      <c r="BW116" s="398">
        <f t="shared" si="112"/>
        <v>308.26</v>
      </c>
      <c r="BX116" s="398">
        <f t="shared" si="112"/>
        <v>353.464</v>
      </c>
      <c r="BY116" s="398">
        <f t="shared" si="112"/>
        <v>346.38399999999996</v>
      </c>
      <c r="BZ116" s="398">
        <f t="shared" si="112"/>
        <v>397.88099999999997</v>
      </c>
      <c r="CA116" s="398">
        <f t="shared" si="112"/>
        <v>402.4</v>
      </c>
      <c r="CB116" s="398">
        <f t="shared" si="112"/>
        <v>287.45400000000001</v>
      </c>
      <c r="CC116" s="398">
        <f t="shared" si="112"/>
        <v>219.732</v>
      </c>
      <c r="CD116" s="259"/>
    </row>
    <row r="117" spans="1:82" x14ac:dyDescent="0.25">
      <c r="A117" s="113">
        <v>114</v>
      </c>
      <c r="B117" s="176" t="s">
        <v>592</v>
      </c>
      <c r="C117" s="259">
        <f>IFERROR(INDEX($BD$7:$BO$40,MATCH(Ajustes!$E$4:$E$323,$BC$7:$BC$40,0),$C$2:$N$2),1)</f>
        <v>1</v>
      </c>
      <c r="D117" s="259">
        <f>IFERROR(INDEX($BD$7:$BO$40,MATCH(Ajustes!$E$4:$E$323,$BC$7:$BC$40,0),$C$2:$N$2),1)</f>
        <v>1</v>
      </c>
      <c r="E117" s="259">
        <f>IFERROR(INDEX($BD$7:$BO$40,MATCH(Ajustes!$E$4:$E$323,$BC$7:$BC$40,0),$C$2:$N$2),1)</f>
        <v>1</v>
      </c>
      <c r="F117" s="259">
        <f>IFERROR(INDEX($BD$7:$BO$40,MATCH(Ajustes!$E$4:$E$323,$BC$7:$BC$40,0),$C$2:$N$2),1)</f>
        <v>1</v>
      </c>
      <c r="G117" s="259">
        <f>IFERROR(INDEX($BD$7:$BO$40,MATCH(Ajustes!$E$4:$E$323,$BC$7:$BC$40,0),$C$2:$N$2),1)</f>
        <v>1</v>
      </c>
      <c r="H117" s="259">
        <f>IFERROR(INDEX($BD$7:$BO$40,MATCH(Ajustes!$E$4:$E$323,$BC$7:$BC$40,0),$C$2:$N$2),1)</f>
        <v>1</v>
      </c>
      <c r="I117" s="259">
        <f>IFERROR(INDEX($BD$7:$BO$40,MATCH(Ajustes!$E$4:$E$323,$BC$7:$BC$40,0),$C$2:$N$2),1)</f>
        <v>1</v>
      </c>
      <c r="J117" s="259">
        <f>IFERROR(INDEX($BD$7:$BO$40,MATCH(Ajustes!$E$4:$E$323,$BC$7:$BC$40,0),$C$2:$N$2),1)</f>
        <v>1</v>
      </c>
      <c r="K117" s="259">
        <f>IFERROR(INDEX($BD$7:$BO$40,MATCH(Ajustes!$E$4:$E$323,$BC$7:$BC$40,0),$C$2:$N$2),1)</f>
        <v>1</v>
      </c>
      <c r="L117" s="259">
        <f>IFERROR(INDEX($BD$7:$BO$40,MATCH(Ajustes!$E$4:$E$323,$BC$7:$BC$40,0),$C$2:$N$2),1)</f>
        <v>1</v>
      </c>
      <c r="M117" s="259">
        <f>IFERROR(INDEX($BD$7:$BO$40,MATCH(Ajustes!$E$4:$E$323,$BC$7:$BC$40,0),$C$2:$N$2),1)</f>
        <v>1</v>
      </c>
      <c r="N117" s="259">
        <f>IFERROR(INDEX($BD$7:$BO$40,MATCH(Ajustes!$E$4:$E$323,$BC$7:$BC$40,0),$C$2:$N$2),1)</f>
        <v>1</v>
      </c>
      <c r="O117">
        <f>C117*Ajustes!AM117</f>
        <v>209</v>
      </c>
      <c r="P117">
        <f>D117*Ajustes!AN117</f>
        <v>194</v>
      </c>
      <c r="Q117">
        <f>E117*Ajustes!AO117</f>
        <v>167</v>
      </c>
      <c r="R117">
        <f>F117*Ajustes!AP117</f>
        <v>231</v>
      </c>
      <c r="S117">
        <f>G117*Ajustes!AQ117</f>
        <v>303</v>
      </c>
      <c r="T117">
        <f>H117*Ajustes!AR117</f>
        <v>393</v>
      </c>
      <c r="U117">
        <f>I117*Ajustes!AS117</f>
        <v>445</v>
      </c>
      <c r="V117">
        <f>J117*Ajustes!AT117</f>
        <v>421</v>
      </c>
      <c r="W117">
        <f>K117*Ajustes!AU117</f>
        <v>483</v>
      </c>
      <c r="X117">
        <f>L117*Ajustes!AV117</f>
        <v>487</v>
      </c>
      <c r="Y117">
        <f>M117*Ajustes!AW117</f>
        <v>343</v>
      </c>
      <c r="Z117">
        <f>N117*Ajustes!AX117</f>
        <v>268</v>
      </c>
      <c r="AA117" s="259">
        <f>IF(AND(NOT(_incrementaisPassadas),
      OR(
       AND(_semanaAtual&gt;Prevs!D$6,_tipo="Semanal"),
       AND(_mes&gt;AA$2,_tipo="Mensal")
      )), 0,IF(Ajustes!$G117&gt;0,INDEX($AA$4:$AL$323,Ajustes!$G117,O$2),0)+IF(Ajustes!$H117&gt;0,INDEX($AA$4:$AL$323,Ajustes!$H117,O$2),0)+IF(Ajustes!$I117&gt;0,INDEX($AA$4:$AL$323,Ajustes!$I117,O$2),0)+IF(Ajustes!$J117&gt;0,INDEX($AA$4:$AL$323,Ajustes!$J117,O$2),0)+IF(Ajustes!$K117&gt;0,INDEX($AA$4:$AL$323,Ajustes!$K117,O$2),0)+IF(Ajustes!$L117&gt;0,INDEX($AA$4:$AL$323,Ajustes!$L117,O$2),0))+O117</f>
        <v>209</v>
      </c>
      <c r="AB117" s="259">
        <f>IF(AND(NOT(_incrementaisPassadas),
      OR(
       AND(_semanaAtual&gt;Prevs!E$6,_tipo="Semanal"),
       AND(_mes&gt;AB$2,_tipo="Mensal")
      )), 0,IF(Ajustes!$G117&gt;0,INDEX($AA$4:$AL$323,Ajustes!$G117,P$2),0)+IF(Ajustes!$H117&gt;0,INDEX($AA$4:$AL$323,Ajustes!$H117,P$2),0)+IF(Ajustes!$I117&gt;0,INDEX($AA$4:$AL$323,Ajustes!$I117,P$2),0)+IF(Ajustes!$J117&gt;0,INDEX($AA$4:$AL$323,Ajustes!$J117,P$2),0)+IF(Ajustes!$K117&gt;0,INDEX($AA$4:$AL$323,Ajustes!$K117,P$2),0)+IF(Ajustes!$L117&gt;0,INDEX($AA$4:$AL$323,Ajustes!$L117,P$2),0))+P117</f>
        <v>194</v>
      </c>
      <c r="AC117" s="259">
        <f>IF(AND(NOT(_incrementaisPassadas),
      OR(
       AND(_semanaAtual&gt;Prevs!F$6,_tipo="Semanal"),
       AND(_mes&gt;AC$2,_tipo="Mensal")
      )), 0,IF(Ajustes!$G117&gt;0,INDEX($AA$4:$AL$323,Ajustes!$G117,Q$2),0)+IF(Ajustes!$H117&gt;0,INDEX($AA$4:$AL$323,Ajustes!$H117,Q$2),0)+IF(Ajustes!$I117&gt;0,INDEX($AA$4:$AL$323,Ajustes!$I117,Q$2),0)+IF(Ajustes!$J117&gt;0,INDEX($AA$4:$AL$323,Ajustes!$J117,Q$2),0)+IF(Ajustes!$K117&gt;0,INDEX($AA$4:$AL$323,Ajustes!$K117,Q$2),0)+IF(Ajustes!$L117&gt;0,INDEX($AA$4:$AL$323,Ajustes!$L117,Q$2),0))+Q117</f>
        <v>167</v>
      </c>
      <c r="AD117" s="259">
        <f>IF(AND(NOT(_incrementaisPassadas),
      OR(
       AND(_semanaAtual&gt;Prevs!G$6,_tipo="Semanal"),
       AND(_mes&gt;AD$2,_tipo="Mensal")
      )), 0,IF(Ajustes!$G117&gt;0,INDEX($AA$4:$AL$323,Ajustes!$G117,R$2),0)+IF(Ajustes!$H117&gt;0,INDEX($AA$4:$AL$323,Ajustes!$H117,R$2),0)+IF(Ajustes!$I117&gt;0,INDEX($AA$4:$AL$323,Ajustes!$I117,R$2),0)+IF(Ajustes!$J117&gt;0,INDEX($AA$4:$AL$323,Ajustes!$J117,R$2),0)+IF(Ajustes!$K117&gt;0,INDEX($AA$4:$AL$323,Ajustes!$K117,R$2),0)+IF(Ajustes!$L117&gt;0,INDEX($AA$4:$AL$323,Ajustes!$L117,R$2),0))+R117</f>
        <v>231</v>
      </c>
      <c r="AE117" s="259">
        <f>IF(AND(NOT(_incrementaisPassadas),
      OR(
       AND(_semanaAtual&gt;Prevs!H$6,_tipo="Semanal"),
       AND(_mes&gt;AE$2,_tipo="Mensal")
      )), 0,IF(Ajustes!$G117&gt;0,INDEX($AA$4:$AL$323,Ajustes!$G117,S$2),0)+IF(Ajustes!$H117&gt;0,INDEX($AA$4:$AL$323,Ajustes!$H117,S$2),0)+IF(Ajustes!$I117&gt;0,INDEX($AA$4:$AL$323,Ajustes!$I117,S$2),0)+IF(Ajustes!$J117&gt;0,INDEX($AA$4:$AL$323,Ajustes!$J117,S$2),0)+IF(Ajustes!$K117&gt;0,INDEX($AA$4:$AL$323,Ajustes!$K117,S$2),0)+IF(Ajustes!$L117&gt;0,INDEX($AA$4:$AL$323,Ajustes!$L117,S$2),0))+S117</f>
        <v>303</v>
      </c>
      <c r="AF117" s="259">
        <f>IF(AND(NOT(_incrementaisPassadas),
      OR(
       AND(_semanaAtual&gt;Prevs!I$6,_tipo="Semanal"),
       AND(_mes&gt;AF$2,_tipo="Mensal")
      )), 0,IF(Ajustes!$G117&gt;0,INDEX($AA$4:$AL$323,Ajustes!$G117,T$2),0)+IF(Ajustes!$H117&gt;0,INDEX($AA$4:$AL$323,Ajustes!$H117,T$2),0)+IF(Ajustes!$I117&gt;0,INDEX($AA$4:$AL$323,Ajustes!$I117,T$2),0)+IF(Ajustes!$J117&gt;0,INDEX($AA$4:$AL$323,Ajustes!$J117,T$2),0)+IF(Ajustes!$K117&gt;0,INDEX($AA$4:$AL$323,Ajustes!$K117,T$2),0)+IF(Ajustes!$L117&gt;0,INDEX($AA$4:$AL$323,Ajustes!$L117,T$2),0))+T117</f>
        <v>393</v>
      </c>
      <c r="AG117" s="259">
        <f>IF(AND(NOT(_incrementaisPassadas),
      OR(
       AND(_semanaAtual&gt;Prevs!J$6,_tipo="Semanal"),
       AND(_mes&gt;AG$2,_tipo="Mensal")
      )), 0,IF(Ajustes!$G117&gt;0,INDEX($AA$4:$AL$323,Ajustes!$G117,U$2),0)+IF(Ajustes!$H117&gt;0,INDEX($AA$4:$AL$323,Ajustes!$H117,U$2),0)+IF(Ajustes!$I117&gt;0,INDEX($AA$4:$AL$323,Ajustes!$I117,U$2),0)+IF(Ajustes!$J117&gt;0,INDEX($AA$4:$AL$323,Ajustes!$J117,U$2),0)+IF(Ajustes!$K117&gt;0,INDEX($AA$4:$AL$323,Ajustes!$K117,U$2),0)+IF(Ajustes!$L117&gt;0,INDEX($AA$4:$AL$323,Ajustes!$L117,U$2),0))+U117</f>
        <v>445</v>
      </c>
      <c r="AH117" s="259">
        <f>IF(AND(NOT(_incrementaisPassadas),
      OR(
       AND(_semanaAtual&gt;Prevs!K$6,_tipo="Semanal"),
       AND(_mes&gt;AH$2,_tipo="Mensal")
      )), 0,IF(Ajustes!$G117&gt;0,INDEX($AA$4:$AL$323,Ajustes!$G117,V$2),0)+IF(Ajustes!$H117&gt;0,INDEX($AA$4:$AL$323,Ajustes!$H117,V$2),0)+IF(Ajustes!$I117&gt;0,INDEX($AA$4:$AL$323,Ajustes!$I117,V$2),0)+IF(Ajustes!$J117&gt;0,INDEX($AA$4:$AL$323,Ajustes!$J117,V$2),0)+IF(Ajustes!$K117&gt;0,INDEX($AA$4:$AL$323,Ajustes!$K117,V$2),0)+IF(Ajustes!$L117&gt;0,INDEX($AA$4:$AL$323,Ajustes!$L117,V$2),0))+V117</f>
        <v>421</v>
      </c>
      <c r="AI117" s="259">
        <f>IF(AND(NOT(_incrementaisPassadas),
      OR(
       AND(_semanaAtual&gt;Prevs!L$6,_tipo="Semanal"),
       AND(_mes&gt;AI$2,_tipo="Mensal")
      )), 0,IF(Ajustes!$G117&gt;0,INDEX($AA$4:$AL$323,Ajustes!$G117,W$2),0)+IF(Ajustes!$H117&gt;0,INDEX($AA$4:$AL$323,Ajustes!$H117,W$2),0)+IF(Ajustes!$I117&gt;0,INDEX($AA$4:$AL$323,Ajustes!$I117,W$2),0)+IF(Ajustes!$J117&gt;0,INDEX($AA$4:$AL$323,Ajustes!$J117,W$2),0)+IF(Ajustes!$K117&gt;0,INDEX($AA$4:$AL$323,Ajustes!$K117,W$2),0)+IF(Ajustes!$L117&gt;0,INDEX($AA$4:$AL$323,Ajustes!$L117,W$2),0))+W117</f>
        <v>483</v>
      </c>
      <c r="AJ117" s="259">
        <f>IF(AND(NOT(_incrementaisPassadas),
      OR(
       AND(_semanaAtual&gt;Prevs!M$6,_tipo="Semanal"),
       AND(_mes&gt;AJ$2,_tipo="Mensal")
      )), 0,IF(Ajustes!$G117&gt;0,INDEX($AA$4:$AL$323,Ajustes!$G117,X$2),0)+IF(Ajustes!$H117&gt;0,INDEX($AA$4:$AL$323,Ajustes!$H117,X$2),0)+IF(Ajustes!$I117&gt;0,INDEX($AA$4:$AL$323,Ajustes!$I117,X$2),0)+IF(Ajustes!$J117&gt;0,INDEX($AA$4:$AL$323,Ajustes!$J117,X$2),0)+IF(Ajustes!$K117&gt;0,INDEX($AA$4:$AL$323,Ajustes!$K117,X$2),0)+IF(Ajustes!$L117&gt;0,INDEX($AA$4:$AL$323,Ajustes!$L117,X$2),0))+X117</f>
        <v>487</v>
      </c>
      <c r="AK117" s="259">
        <f>IF(AND(NOT(_incrementaisPassadas),
      OR(
       AND(_semanaAtual&gt;Prevs!N$6,_tipo="Semanal"),
       AND(_mes&gt;AK$2,_tipo="Mensal")
      )), 0,IF(Ajustes!$G117&gt;0,INDEX($AA$4:$AL$323,Ajustes!$G117,Y$2),0)+IF(Ajustes!$H117&gt;0,INDEX($AA$4:$AL$323,Ajustes!$H117,Y$2),0)+IF(Ajustes!$I117&gt;0,INDEX($AA$4:$AL$323,Ajustes!$I117,Y$2),0)+IF(Ajustes!$J117&gt;0,INDEX($AA$4:$AL$323,Ajustes!$J117,Y$2),0)+IF(Ajustes!$K117&gt;0,INDEX($AA$4:$AL$323,Ajustes!$K117,Y$2),0)+IF(Ajustes!$L117&gt;0,INDEX($AA$4:$AL$323,Ajustes!$L117,Y$2),0))+Y117</f>
        <v>343</v>
      </c>
      <c r="AL117" s="259">
        <f>IF(AND(NOT(_incrementaisPassadas),
      OR(
       AND(_semanaAtual&gt;Prevs!O$6,_tipo="Semanal"),
       AND(_mes&gt;AL$2,_tipo="Mensal")
      )), 0,IF(Ajustes!$G117&gt;0,INDEX($AA$4:$AL$323,Ajustes!$G117,Z$2),0)+IF(Ajustes!$H117&gt;0,INDEX($AA$4:$AL$323,Ajustes!$H117,Z$2),0)+IF(Ajustes!$I117&gt;0,INDEX($AA$4:$AL$323,Ajustes!$I117,Z$2),0)+IF(Ajustes!$J117&gt;0,INDEX($AA$4:$AL$323,Ajustes!$J117,Z$2),0)+IF(Ajustes!$K117&gt;0,INDEX($AA$4:$AL$323,Ajustes!$K117,Z$2),0)+IF(Ajustes!$L117&gt;0,INDEX($AA$4:$AL$323,Ajustes!$L117,Z$2),0))+Z117</f>
        <v>268</v>
      </c>
      <c r="AM117" s="113">
        <f t="shared" si="90"/>
        <v>209</v>
      </c>
      <c r="AN117" s="113">
        <f t="shared" si="104"/>
        <v>194</v>
      </c>
      <c r="AO117" s="113">
        <f t="shared" si="104"/>
        <v>167</v>
      </c>
      <c r="AP117" s="113">
        <f t="shared" si="104"/>
        <v>231</v>
      </c>
      <c r="AQ117" s="113">
        <f t="shared" si="104"/>
        <v>303</v>
      </c>
      <c r="AR117" s="113">
        <f t="shared" si="104"/>
        <v>393</v>
      </c>
      <c r="AS117" s="113">
        <f t="shared" si="104"/>
        <v>445</v>
      </c>
      <c r="AT117" s="113">
        <f t="shared" si="104"/>
        <v>421</v>
      </c>
      <c r="AU117" s="113">
        <f t="shared" si="104"/>
        <v>483</v>
      </c>
      <c r="AV117" s="113">
        <f t="shared" si="104"/>
        <v>487</v>
      </c>
      <c r="AW117" s="113">
        <f t="shared" si="104"/>
        <v>343</v>
      </c>
      <c r="AX117" s="113">
        <f t="shared" si="104"/>
        <v>268</v>
      </c>
      <c r="AY117" s="259"/>
      <c r="BQ117" s="259">
        <f t="shared" si="77"/>
        <v>47</v>
      </c>
      <c r="BR117" s="398">
        <f t="shared" si="112"/>
        <v>208.33199999999997</v>
      </c>
      <c r="BS117" s="398">
        <f t="shared" si="112"/>
        <v>194.26</v>
      </c>
      <c r="BT117" s="398">
        <f t="shared" si="112"/>
        <v>167.60000000000002</v>
      </c>
      <c r="BU117" s="398">
        <f t="shared" si="112"/>
        <v>231.73099999999999</v>
      </c>
      <c r="BV117" s="398">
        <f t="shared" si="112"/>
        <v>304.04700000000003</v>
      </c>
      <c r="BW117" s="398">
        <f t="shared" si="112"/>
        <v>392.5</v>
      </c>
      <c r="BX117" s="398">
        <f t="shared" si="112"/>
        <v>446.17199999999997</v>
      </c>
      <c r="BY117" s="398">
        <f t="shared" si="112"/>
        <v>423.34800000000001</v>
      </c>
      <c r="BZ117" s="398">
        <f t="shared" si="112"/>
        <v>481.82599999999996</v>
      </c>
      <c r="CA117" s="398">
        <f t="shared" si="112"/>
        <v>484.65500000000003</v>
      </c>
      <c r="CB117" s="398">
        <f t="shared" si="112"/>
        <v>342.57300000000004</v>
      </c>
      <c r="CC117" s="398">
        <f t="shared" si="112"/>
        <v>263.59199999999998</v>
      </c>
      <c r="CD117" s="259"/>
    </row>
    <row r="118" spans="1:82" x14ac:dyDescent="0.25">
      <c r="A118" s="113">
        <v>115</v>
      </c>
      <c r="B118" s="176" t="s">
        <v>593</v>
      </c>
      <c r="C118" s="259">
        <f>IFERROR(INDEX($BD$7:$BO$40,MATCH(Ajustes!$E$4:$E$323,$BC$7:$BC$40,0),$C$2:$N$2),1)</f>
        <v>1</v>
      </c>
      <c r="D118" s="259">
        <f>IFERROR(INDEX($BD$7:$BO$40,MATCH(Ajustes!$E$4:$E$323,$BC$7:$BC$40,0),$C$2:$N$2),1)</f>
        <v>1</v>
      </c>
      <c r="E118" s="259">
        <f>IFERROR(INDEX($BD$7:$BO$40,MATCH(Ajustes!$E$4:$E$323,$BC$7:$BC$40,0),$C$2:$N$2),1)</f>
        <v>1</v>
      </c>
      <c r="F118" s="259">
        <f>IFERROR(INDEX($BD$7:$BO$40,MATCH(Ajustes!$E$4:$E$323,$BC$7:$BC$40,0),$C$2:$N$2),1)</f>
        <v>1</v>
      </c>
      <c r="G118" s="259">
        <f>IFERROR(INDEX($BD$7:$BO$40,MATCH(Ajustes!$E$4:$E$323,$BC$7:$BC$40,0),$C$2:$N$2),1)</f>
        <v>1</v>
      </c>
      <c r="H118" s="259">
        <f>IFERROR(INDEX($BD$7:$BO$40,MATCH(Ajustes!$E$4:$E$323,$BC$7:$BC$40,0),$C$2:$N$2),1)</f>
        <v>1</v>
      </c>
      <c r="I118" s="259">
        <f>IFERROR(INDEX($BD$7:$BO$40,MATCH(Ajustes!$E$4:$E$323,$BC$7:$BC$40,0),$C$2:$N$2),1)</f>
        <v>1</v>
      </c>
      <c r="J118" s="259">
        <f>IFERROR(INDEX($BD$7:$BO$40,MATCH(Ajustes!$E$4:$E$323,$BC$7:$BC$40,0),$C$2:$N$2),1)</f>
        <v>1</v>
      </c>
      <c r="K118" s="259">
        <f>IFERROR(INDEX($BD$7:$BO$40,MATCH(Ajustes!$E$4:$E$323,$BC$7:$BC$40,0),$C$2:$N$2),1)</f>
        <v>1</v>
      </c>
      <c r="L118" s="259">
        <f>IFERROR(INDEX($BD$7:$BO$40,MATCH(Ajustes!$E$4:$E$323,$BC$7:$BC$40,0),$C$2:$N$2),1)</f>
        <v>1</v>
      </c>
      <c r="M118" s="259">
        <f>IFERROR(INDEX($BD$7:$BO$40,MATCH(Ajustes!$E$4:$E$323,$BC$7:$BC$40,0),$C$2:$N$2),1)</f>
        <v>1</v>
      </c>
      <c r="N118" s="259">
        <f>IFERROR(INDEX($BD$7:$BO$40,MATCH(Ajustes!$E$4:$E$323,$BC$7:$BC$40,0),$C$2:$N$2),1)</f>
        <v>1</v>
      </c>
      <c r="O118">
        <f>C118*Ajustes!AM118</f>
        <v>25</v>
      </c>
      <c r="P118">
        <f>D118*Ajustes!AN118</f>
        <v>27</v>
      </c>
      <c r="Q118">
        <f>E118*Ajustes!AO118</f>
        <v>24</v>
      </c>
      <c r="R118">
        <f>F118*Ajustes!AP118</f>
        <v>18</v>
      </c>
      <c r="S118">
        <f>G118*Ajustes!AQ118</f>
        <v>17</v>
      </c>
      <c r="T118">
        <f>H118*Ajustes!AR118</f>
        <v>17</v>
      </c>
      <c r="U118">
        <f>I118*Ajustes!AS118</f>
        <v>17</v>
      </c>
      <c r="V118">
        <f>J118*Ajustes!AT118</f>
        <v>15</v>
      </c>
      <c r="W118">
        <f>K118*Ajustes!AU118</f>
        <v>18</v>
      </c>
      <c r="X118">
        <f>L118*Ajustes!AV118</f>
        <v>20</v>
      </c>
      <c r="Y118">
        <f>M118*Ajustes!AW118</f>
        <v>20</v>
      </c>
      <c r="Z118">
        <f>N118*Ajustes!AX118</f>
        <v>21</v>
      </c>
      <c r="AA118" s="259">
        <f>IF(AND(NOT(_incrementaisPassadas),
      OR(
       AND(_semanaAtual&gt;Prevs!D$6,_tipo="Semanal"),
       AND(_mes&gt;AA$2,_tipo="Mensal")
      )), 0,IF(Ajustes!$G118&gt;0,INDEX($AA$4:$AL$323,Ajustes!$G118,O$2),0)+IF(Ajustes!$H118&gt;0,INDEX($AA$4:$AL$323,Ajustes!$H118,O$2),0)+IF(Ajustes!$I118&gt;0,INDEX($AA$4:$AL$323,Ajustes!$I118,O$2),0)+IF(Ajustes!$J118&gt;0,INDEX($AA$4:$AL$323,Ajustes!$J118,O$2),0)+IF(Ajustes!$K118&gt;0,INDEX($AA$4:$AL$323,Ajustes!$K118,O$2),0)+IF(Ajustes!$L118&gt;0,INDEX($AA$4:$AL$323,Ajustes!$L118,O$2),0))+O118</f>
        <v>25</v>
      </c>
      <c r="AB118" s="259">
        <f>IF(AND(NOT(_incrementaisPassadas),
      OR(
       AND(_semanaAtual&gt;Prevs!E$6,_tipo="Semanal"),
       AND(_mes&gt;AB$2,_tipo="Mensal")
      )), 0,IF(Ajustes!$G118&gt;0,INDEX($AA$4:$AL$323,Ajustes!$G118,P$2),0)+IF(Ajustes!$H118&gt;0,INDEX($AA$4:$AL$323,Ajustes!$H118,P$2),0)+IF(Ajustes!$I118&gt;0,INDEX($AA$4:$AL$323,Ajustes!$I118,P$2),0)+IF(Ajustes!$J118&gt;0,INDEX($AA$4:$AL$323,Ajustes!$J118,P$2),0)+IF(Ajustes!$K118&gt;0,INDEX($AA$4:$AL$323,Ajustes!$K118,P$2),0)+IF(Ajustes!$L118&gt;0,INDEX($AA$4:$AL$323,Ajustes!$L118,P$2),0))+P118</f>
        <v>27</v>
      </c>
      <c r="AC118" s="259">
        <f>IF(AND(NOT(_incrementaisPassadas),
      OR(
       AND(_semanaAtual&gt;Prevs!F$6,_tipo="Semanal"),
       AND(_mes&gt;AC$2,_tipo="Mensal")
      )), 0,IF(Ajustes!$G118&gt;0,INDEX($AA$4:$AL$323,Ajustes!$G118,Q$2),0)+IF(Ajustes!$H118&gt;0,INDEX($AA$4:$AL$323,Ajustes!$H118,Q$2),0)+IF(Ajustes!$I118&gt;0,INDEX($AA$4:$AL$323,Ajustes!$I118,Q$2),0)+IF(Ajustes!$J118&gt;0,INDEX($AA$4:$AL$323,Ajustes!$J118,Q$2),0)+IF(Ajustes!$K118&gt;0,INDEX($AA$4:$AL$323,Ajustes!$K118,Q$2),0)+IF(Ajustes!$L118&gt;0,INDEX($AA$4:$AL$323,Ajustes!$L118,Q$2),0))+Q118</f>
        <v>24</v>
      </c>
      <c r="AD118" s="259">
        <f>IF(AND(NOT(_incrementaisPassadas),
      OR(
       AND(_semanaAtual&gt;Prevs!G$6,_tipo="Semanal"),
       AND(_mes&gt;AD$2,_tipo="Mensal")
      )), 0,IF(Ajustes!$G118&gt;0,INDEX($AA$4:$AL$323,Ajustes!$G118,R$2),0)+IF(Ajustes!$H118&gt;0,INDEX($AA$4:$AL$323,Ajustes!$H118,R$2),0)+IF(Ajustes!$I118&gt;0,INDEX($AA$4:$AL$323,Ajustes!$I118,R$2),0)+IF(Ajustes!$J118&gt;0,INDEX($AA$4:$AL$323,Ajustes!$J118,R$2),0)+IF(Ajustes!$K118&gt;0,INDEX($AA$4:$AL$323,Ajustes!$K118,R$2),0)+IF(Ajustes!$L118&gt;0,INDEX($AA$4:$AL$323,Ajustes!$L118,R$2),0))+R118</f>
        <v>18</v>
      </c>
      <c r="AE118" s="259">
        <f>IF(AND(NOT(_incrementaisPassadas),
      OR(
       AND(_semanaAtual&gt;Prevs!H$6,_tipo="Semanal"),
       AND(_mes&gt;AE$2,_tipo="Mensal")
      )), 0,IF(Ajustes!$G118&gt;0,INDEX($AA$4:$AL$323,Ajustes!$G118,S$2),0)+IF(Ajustes!$H118&gt;0,INDEX($AA$4:$AL$323,Ajustes!$H118,S$2),0)+IF(Ajustes!$I118&gt;0,INDEX($AA$4:$AL$323,Ajustes!$I118,S$2),0)+IF(Ajustes!$J118&gt;0,INDEX($AA$4:$AL$323,Ajustes!$J118,S$2),0)+IF(Ajustes!$K118&gt;0,INDEX($AA$4:$AL$323,Ajustes!$K118,S$2),0)+IF(Ajustes!$L118&gt;0,INDEX($AA$4:$AL$323,Ajustes!$L118,S$2),0))+S118</f>
        <v>17</v>
      </c>
      <c r="AF118" s="259">
        <f>IF(AND(NOT(_incrementaisPassadas),
      OR(
       AND(_semanaAtual&gt;Prevs!I$6,_tipo="Semanal"),
       AND(_mes&gt;AF$2,_tipo="Mensal")
      )), 0,IF(Ajustes!$G118&gt;0,INDEX($AA$4:$AL$323,Ajustes!$G118,T$2),0)+IF(Ajustes!$H118&gt;0,INDEX($AA$4:$AL$323,Ajustes!$H118,T$2),0)+IF(Ajustes!$I118&gt;0,INDEX($AA$4:$AL$323,Ajustes!$I118,T$2),0)+IF(Ajustes!$J118&gt;0,INDEX($AA$4:$AL$323,Ajustes!$J118,T$2),0)+IF(Ajustes!$K118&gt;0,INDEX($AA$4:$AL$323,Ajustes!$K118,T$2),0)+IF(Ajustes!$L118&gt;0,INDEX($AA$4:$AL$323,Ajustes!$L118,T$2),0))+T118</f>
        <v>17</v>
      </c>
      <c r="AG118" s="259">
        <f>IF(AND(NOT(_incrementaisPassadas),
      OR(
       AND(_semanaAtual&gt;Prevs!J$6,_tipo="Semanal"),
       AND(_mes&gt;AG$2,_tipo="Mensal")
      )), 0,IF(Ajustes!$G118&gt;0,INDEX($AA$4:$AL$323,Ajustes!$G118,U$2),0)+IF(Ajustes!$H118&gt;0,INDEX($AA$4:$AL$323,Ajustes!$H118,U$2),0)+IF(Ajustes!$I118&gt;0,INDEX($AA$4:$AL$323,Ajustes!$I118,U$2),0)+IF(Ajustes!$J118&gt;0,INDEX($AA$4:$AL$323,Ajustes!$J118,U$2),0)+IF(Ajustes!$K118&gt;0,INDEX($AA$4:$AL$323,Ajustes!$K118,U$2),0)+IF(Ajustes!$L118&gt;0,INDEX($AA$4:$AL$323,Ajustes!$L118,U$2),0))+U118</f>
        <v>17</v>
      </c>
      <c r="AH118" s="259">
        <f>IF(AND(NOT(_incrementaisPassadas),
      OR(
       AND(_semanaAtual&gt;Prevs!K$6,_tipo="Semanal"),
       AND(_mes&gt;AH$2,_tipo="Mensal")
      )), 0,IF(Ajustes!$G118&gt;0,INDEX($AA$4:$AL$323,Ajustes!$G118,V$2),0)+IF(Ajustes!$H118&gt;0,INDEX($AA$4:$AL$323,Ajustes!$H118,V$2),0)+IF(Ajustes!$I118&gt;0,INDEX($AA$4:$AL$323,Ajustes!$I118,V$2),0)+IF(Ajustes!$J118&gt;0,INDEX($AA$4:$AL$323,Ajustes!$J118,V$2),0)+IF(Ajustes!$K118&gt;0,INDEX($AA$4:$AL$323,Ajustes!$K118,V$2),0)+IF(Ajustes!$L118&gt;0,INDEX($AA$4:$AL$323,Ajustes!$L118,V$2),0))+V118</f>
        <v>15</v>
      </c>
      <c r="AI118" s="259">
        <f>IF(AND(NOT(_incrementaisPassadas),
      OR(
       AND(_semanaAtual&gt;Prevs!L$6,_tipo="Semanal"),
       AND(_mes&gt;AI$2,_tipo="Mensal")
      )), 0,IF(Ajustes!$G118&gt;0,INDEX($AA$4:$AL$323,Ajustes!$G118,W$2),0)+IF(Ajustes!$H118&gt;0,INDEX($AA$4:$AL$323,Ajustes!$H118,W$2),0)+IF(Ajustes!$I118&gt;0,INDEX($AA$4:$AL$323,Ajustes!$I118,W$2),0)+IF(Ajustes!$J118&gt;0,INDEX($AA$4:$AL$323,Ajustes!$J118,W$2),0)+IF(Ajustes!$K118&gt;0,INDEX($AA$4:$AL$323,Ajustes!$K118,W$2),0)+IF(Ajustes!$L118&gt;0,INDEX($AA$4:$AL$323,Ajustes!$L118,W$2),0))+W118</f>
        <v>18</v>
      </c>
      <c r="AJ118" s="259">
        <f>IF(AND(NOT(_incrementaisPassadas),
      OR(
       AND(_semanaAtual&gt;Prevs!M$6,_tipo="Semanal"),
       AND(_mes&gt;AJ$2,_tipo="Mensal")
      )), 0,IF(Ajustes!$G118&gt;0,INDEX($AA$4:$AL$323,Ajustes!$G118,X$2),0)+IF(Ajustes!$H118&gt;0,INDEX($AA$4:$AL$323,Ajustes!$H118,X$2),0)+IF(Ajustes!$I118&gt;0,INDEX($AA$4:$AL$323,Ajustes!$I118,X$2),0)+IF(Ajustes!$J118&gt;0,INDEX($AA$4:$AL$323,Ajustes!$J118,X$2),0)+IF(Ajustes!$K118&gt;0,INDEX($AA$4:$AL$323,Ajustes!$K118,X$2),0)+IF(Ajustes!$L118&gt;0,INDEX($AA$4:$AL$323,Ajustes!$L118,X$2),0))+X118</f>
        <v>20</v>
      </c>
      <c r="AK118" s="259">
        <f>IF(AND(NOT(_incrementaisPassadas),
      OR(
       AND(_semanaAtual&gt;Prevs!N$6,_tipo="Semanal"),
       AND(_mes&gt;AK$2,_tipo="Mensal")
      )), 0,IF(Ajustes!$G118&gt;0,INDEX($AA$4:$AL$323,Ajustes!$G118,Y$2),0)+IF(Ajustes!$H118&gt;0,INDEX($AA$4:$AL$323,Ajustes!$H118,Y$2),0)+IF(Ajustes!$I118&gt;0,INDEX($AA$4:$AL$323,Ajustes!$I118,Y$2),0)+IF(Ajustes!$J118&gt;0,INDEX($AA$4:$AL$323,Ajustes!$J118,Y$2),0)+IF(Ajustes!$K118&gt;0,INDEX($AA$4:$AL$323,Ajustes!$K118,Y$2),0)+IF(Ajustes!$L118&gt;0,INDEX($AA$4:$AL$323,Ajustes!$L118,Y$2),0))+Y118</f>
        <v>20</v>
      </c>
      <c r="AL118" s="259">
        <f>IF(AND(NOT(_incrementaisPassadas),
      OR(
       AND(_semanaAtual&gt;Prevs!O$6,_tipo="Semanal"),
       AND(_mes&gt;AL$2,_tipo="Mensal")
      )), 0,IF(Ajustes!$G118&gt;0,INDEX($AA$4:$AL$323,Ajustes!$G118,Z$2),0)+IF(Ajustes!$H118&gt;0,INDEX($AA$4:$AL$323,Ajustes!$H118,Z$2),0)+IF(Ajustes!$I118&gt;0,INDEX($AA$4:$AL$323,Ajustes!$I118,Z$2),0)+IF(Ajustes!$J118&gt;0,INDEX($AA$4:$AL$323,Ajustes!$J118,Z$2),0)+IF(Ajustes!$K118&gt;0,INDEX($AA$4:$AL$323,Ajustes!$K118,Z$2),0)+IF(Ajustes!$L118&gt;0,INDEX($AA$4:$AL$323,Ajustes!$L118,Z$2),0))+Z118</f>
        <v>21</v>
      </c>
      <c r="AM118" s="113">
        <f t="shared" si="90"/>
        <v>25</v>
      </c>
      <c r="AN118" s="113">
        <f t="shared" si="104"/>
        <v>27</v>
      </c>
      <c r="AO118" s="113">
        <f t="shared" si="104"/>
        <v>24</v>
      </c>
      <c r="AP118" s="113">
        <f t="shared" si="104"/>
        <v>18</v>
      </c>
      <c r="AQ118" s="113">
        <f t="shared" si="104"/>
        <v>17</v>
      </c>
      <c r="AR118" s="113">
        <f t="shared" si="104"/>
        <v>17</v>
      </c>
      <c r="AS118" s="113">
        <f t="shared" si="104"/>
        <v>17</v>
      </c>
      <c r="AT118" s="113">
        <f t="shared" si="104"/>
        <v>15</v>
      </c>
      <c r="AU118" s="113">
        <f t="shared" si="104"/>
        <v>18</v>
      </c>
      <c r="AV118" s="113">
        <f t="shared" si="104"/>
        <v>20</v>
      </c>
      <c r="AW118" s="113">
        <f t="shared" si="104"/>
        <v>20</v>
      </c>
      <c r="AX118" s="113">
        <f t="shared" si="104"/>
        <v>21</v>
      </c>
      <c r="AY118" s="259"/>
      <c r="BQ118" s="259" t="e">
        <f t="shared" si="77"/>
        <v>#N/A</v>
      </c>
      <c r="BR118" s="398">
        <f t="shared" si="112"/>
        <v>25</v>
      </c>
      <c r="BS118" s="398">
        <f t="shared" si="112"/>
        <v>27</v>
      </c>
      <c r="BT118" s="398">
        <f t="shared" si="112"/>
        <v>24</v>
      </c>
      <c r="BU118" s="398">
        <f t="shared" si="112"/>
        <v>18</v>
      </c>
      <c r="BV118" s="398">
        <f t="shared" si="112"/>
        <v>17</v>
      </c>
      <c r="BW118" s="398">
        <f t="shared" si="112"/>
        <v>17</v>
      </c>
      <c r="BX118" s="398">
        <f t="shared" si="112"/>
        <v>17</v>
      </c>
      <c r="BY118" s="398">
        <f t="shared" si="112"/>
        <v>15</v>
      </c>
      <c r="BZ118" s="398">
        <f t="shared" si="112"/>
        <v>18</v>
      </c>
      <c r="CA118" s="398">
        <f t="shared" si="112"/>
        <v>20</v>
      </c>
      <c r="CB118" s="398">
        <f t="shared" si="112"/>
        <v>20</v>
      </c>
      <c r="CC118" s="398">
        <f t="shared" si="112"/>
        <v>21</v>
      </c>
      <c r="CD118" s="259"/>
    </row>
    <row r="119" spans="1:82" x14ac:dyDescent="0.25">
      <c r="A119" s="113">
        <v>116</v>
      </c>
      <c r="B119" s="176" t="s">
        <v>594</v>
      </c>
      <c r="C119" s="259">
        <f>IFERROR(INDEX($BD$7:$BO$40,MATCH(Ajustes!$E$4:$E$323,$BC$7:$BC$40,0),$C$2:$N$2),1)</f>
        <v>1</v>
      </c>
      <c r="D119" s="259">
        <f>IFERROR(INDEX($BD$7:$BO$40,MATCH(Ajustes!$E$4:$E$323,$BC$7:$BC$40,0),$C$2:$N$2),1)</f>
        <v>1</v>
      </c>
      <c r="E119" s="259">
        <f>IFERROR(INDEX($BD$7:$BO$40,MATCH(Ajustes!$E$4:$E$323,$BC$7:$BC$40,0),$C$2:$N$2),1)</f>
        <v>1</v>
      </c>
      <c r="F119" s="259">
        <f>IFERROR(INDEX($BD$7:$BO$40,MATCH(Ajustes!$E$4:$E$323,$BC$7:$BC$40,0),$C$2:$N$2),1)</f>
        <v>1</v>
      </c>
      <c r="G119" s="259">
        <f>IFERROR(INDEX($BD$7:$BO$40,MATCH(Ajustes!$E$4:$E$323,$BC$7:$BC$40,0),$C$2:$N$2),1)</f>
        <v>1</v>
      </c>
      <c r="H119" s="259">
        <f>IFERROR(INDEX($BD$7:$BO$40,MATCH(Ajustes!$E$4:$E$323,$BC$7:$BC$40,0),$C$2:$N$2),1)</f>
        <v>1</v>
      </c>
      <c r="I119" s="259">
        <f>IFERROR(INDEX($BD$7:$BO$40,MATCH(Ajustes!$E$4:$E$323,$BC$7:$BC$40,0),$C$2:$N$2),1)</f>
        <v>1</v>
      </c>
      <c r="J119" s="259">
        <f>IFERROR(INDEX($BD$7:$BO$40,MATCH(Ajustes!$E$4:$E$323,$BC$7:$BC$40,0),$C$2:$N$2),1)</f>
        <v>1</v>
      </c>
      <c r="K119" s="259">
        <f>IFERROR(INDEX($BD$7:$BO$40,MATCH(Ajustes!$E$4:$E$323,$BC$7:$BC$40,0),$C$2:$N$2),1)</f>
        <v>1</v>
      </c>
      <c r="L119" s="259">
        <f>IFERROR(INDEX($BD$7:$BO$40,MATCH(Ajustes!$E$4:$E$323,$BC$7:$BC$40,0),$C$2:$N$2),1)</f>
        <v>1</v>
      </c>
      <c r="M119" s="259">
        <f>IFERROR(INDEX($BD$7:$BO$40,MATCH(Ajustes!$E$4:$E$323,$BC$7:$BC$40,0),$C$2:$N$2),1)</f>
        <v>1</v>
      </c>
      <c r="N119" s="259">
        <f>IFERROR(INDEX($BD$7:$BO$40,MATCH(Ajustes!$E$4:$E$323,$BC$7:$BC$40,0),$C$2:$N$2),1)</f>
        <v>1</v>
      </c>
      <c r="O119">
        <f>C119*Ajustes!AM119</f>
        <v>6</v>
      </c>
      <c r="P119">
        <f>D119*Ajustes!AN119</f>
        <v>6</v>
      </c>
      <c r="Q119">
        <f>E119*Ajustes!AO119</f>
        <v>5</v>
      </c>
      <c r="R119">
        <f>F119*Ajustes!AP119</f>
        <v>4</v>
      </c>
      <c r="S119">
        <f>G119*Ajustes!AQ119</f>
        <v>3</v>
      </c>
      <c r="T119">
        <f>H119*Ajustes!AR119</f>
        <v>2</v>
      </c>
      <c r="U119">
        <f>I119*Ajustes!AS119</f>
        <v>2</v>
      </c>
      <c r="V119">
        <f>J119*Ajustes!AT119</f>
        <v>2</v>
      </c>
      <c r="W119">
        <f>K119*Ajustes!AU119</f>
        <v>3</v>
      </c>
      <c r="X119">
        <f>L119*Ajustes!AV119</f>
        <v>3</v>
      </c>
      <c r="Y119">
        <f>M119*Ajustes!AW119</f>
        <v>3</v>
      </c>
      <c r="Z119">
        <f>N119*Ajustes!AX119</f>
        <v>5</v>
      </c>
      <c r="AA119" s="259">
        <f>IF(AND(NOT(_incrementaisPassadas),
      OR(
       AND(_semanaAtual&gt;Prevs!D$6,_tipo="Semanal"),
       AND(_mes&gt;AA$2,_tipo="Mensal")
      )), 0,IF(Ajustes!$G119&gt;0,INDEX($AA$4:$AL$323,Ajustes!$G119,O$2),0)+IF(Ajustes!$H119&gt;0,INDEX($AA$4:$AL$323,Ajustes!$H119,O$2),0)+IF(Ajustes!$I119&gt;0,INDEX($AA$4:$AL$323,Ajustes!$I119,O$2),0)+IF(Ajustes!$J119&gt;0,INDEX($AA$4:$AL$323,Ajustes!$J119,O$2),0)+IF(Ajustes!$K119&gt;0,INDEX($AA$4:$AL$323,Ajustes!$K119,O$2),0)+IF(Ajustes!$L119&gt;0,INDEX($AA$4:$AL$323,Ajustes!$L119,O$2),0))+O119</f>
        <v>6</v>
      </c>
      <c r="AB119" s="259">
        <f>IF(AND(NOT(_incrementaisPassadas),
      OR(
       AND(_semanaAtual&gt;Prevs!E$6,_tipo="Semanal"),
       AND(_mes&gt;AB$2,_tipo="Mensal")
      )), 0,IF(Ajustes!$G119&gt;0,INDEX($AA$4:$AL$323,Ajustes!$G119,P$2),0)+IF(Ajustes!$H119&gt;0,INDEX($AA$4:$AL$323,Ajustes!$H119,P$2),0)+IF(Ajustes!$I119&gt;0,INDEX($AA$4:$AL$323,Ajustes!$I119,P$2),0)+IF(Ajustes!$J119&gt;0,INDEX($AA$4:$AL$323,Ajustes!$J119,P$2),0)+IF(Ajustes!$K119&gt;0,INDEX($AA$4:$AL$323,Ajustes!$K119,P$2),0)+IF(Ajustes!$L119&gt;0,INDEX($AA$4:$AL$323,Ajustes!$L119,P$2),0))+P119</f>
        <v>6</v>
      </c>
      <c r="AC119" s="259">
        <f>IF(AND(NOT(_incrementaisPassadas),
      OR(
       AND(_semanaAtual&gt;Prevs!F$6,_tipo="Semanal"),
       AND(_mes&gt;AC$2,_tipo="Mensal")
      )), 0,IF(Ajustes!$G119&gt;0,INDEX($AA$4:$AL$323,Ajustes!$G119,Q$2),0)+IF(Ajustes!$H119&gt;0,INDEX($AA$4:$AL$323,Ajustes!$H119,Q$2),0)+IF(Ajustes!$I119&gt;0,INDEX($AA$4:$AL$323,Ajustes!$I119,Q$2),0)+IF(Ajustes!$J119&gt;0,INDEX($AA$4:$AL$323,Ajustes!$J119,Q$2),0)+IF(Ajustes!$K119&gt;0,INDEX($AA$4:$AL$323,Ajustes!$K119,Q$2),0)+IF(Ajustes!$L119&gt;0,INDEX($AA$4:$AL$323,Ajustes!$L119,Q$2),0))+Q119</f>
        <v>5</v>
      </c>
      <c r="AD119" s="259">
        <f>IF(AND(NOT(_incrementaisPassadas),
      OR(
       AND(_semanaAtual&gt;Prevs!G$6,_tipo="Semanal"),
       AND(_mes&gt;AD$2,_tipo="Mensal")
      )), 0,IF(Ajustes!$G119&gt;0,INDEX($AA$4:$AL$323,Ajustes!$G119,R$2),0)+IF(Ajustes!$H119&gt;0,INDEX($AA$4:$AL$323,Ajustes!$H119,R$2),0)+IF(Ajustes!$I119&gt;0,INDEX($AA$4:$AL$323,Ajustes!$I119,R$2),0)+IF(Ajustes!$J119&gt;0,INDEX($AA$4:$AL$323,Ajustes!$J119,R$2),0)+IF(Ajustes!$K119&gt;0,INDEX($AA$4:$AL$323,Ajustes!$K119,R$2),0)+IF(Ajustes!$L119&gt;0,INDEX($AA$4:$AL$323,Ajustes!$L119,R$2),0))+R119</f>
        <v>4</v>
      </c>
      <c r="AE119" s="259">
        <f>IF(AND(NOT(_incrementaisPassadas),
      OR(
       AND(_semanaAtual&gt;Prevs!H$6,_tipo="Semanal"),
       AND(_mes&gt;AE$2,_tipo="Mensal")
      )), 0,IF(Ajustes!$G119&gt;0,INDEX($AA$4:$AL$323,Ajustes!$G119,S$2),0)+IF(Ajustes!$H119&gt;0,INDEX($AA$4:$AL$323,Ajustes!$H119,S$2),0)+IF(Ajustes!$I119&gt;0,INDEX($AA$4:$AL$323,Ajustes!$I119,S$2),0)+IF(Ajustes!$J119&gt;0,INDEX($AA$4:$AL$323,Ajustes!$J119,S$2),0)+IF(Ajustes!$K119&gt;0,INDEX($AA$4:$AL$323,Ajustes!$K119,S$2),0)+IF(Ajustes!$L119&gt;0,INDEX($AA$4:$AL$323,Ajustes!$L119,S$2),0))+S119</f>
        <v>3</v>
      </c>
      <c r="AF119" s="259">
        <f>IF(AND(NOT(_incrementaisPassadas),
      OR(
       AND(_semanaAtual&gt;Prevs!I$6,_tipo="Semanal"),
       AND(_mes&gt;AF$2,_tipo="Mensal")
      )), 0,IF(Ajustes!$G119&gt;0,INDEX($AA$4:$AL$323,Ajustes!$G119,T$2),0)+IF(Ajustes!$H119&gt;0,INDEX($AA$4:$AL$323,Ajustes!$H119,T$2),0)+IF(Ajustes!$I119&gt;0,INDEX($AA$4:$AL$323,Ajustes!$I119,T$2),0)+IF(Ajustes!$J119&gt;0,INDEX($AA$4:$AL$323,Ajustes!$J119,T$2),0)+IF(Ajustes!$K119&gt;0,INDEX($AA$4:$AL$323,Ajustes!$K119,T$2),0)+IF(Ajustes!$L119&gt;0,INDEX($AA$4:$AL$323,Ajustes!$L119,T$2),0))+T119</f>
        <v>2</v>
      </c>
      <c r="AG119" s="259">
        <f>IF(AND(NOT(_incrementaisPassadas),
      OR(
       AND(_semanaAtual&gt;Prevs!J$6,_tipo="Semanal"),
       AND(_mes&gt;AG$2,_tipo="Mensal")
      )), 0,IF(Ajustes!$G119&gt;0,INDEX($AA$4:$AL$323,Ajustes!$G119,U$2),0)+IF(Ajustes!$H119&gt;0,INDEX($AA$4:$AL$323,Ajustes!$H119,U$2),0)+IF(Ajustes!$I119&gt;0,INDEX($AA$4:$AL$323,Ajustes!$I119,U$2),0)+IF(Ajustes!$J119&gt;0,INDEX($AA$4:$AL$323,Ajustes!$J119,U$2),0)+IF(Ajustes!$K119&gt;0,INDEX($AA$4:$AL$323,Ajustes!$K119,U$2),0)+IF(Ajustes!$L119&gt;0,INDEX($AA$4:$AL$323,Ajustes!$L119,U$2),0))+U119</f>
        <v>2</v>
      </c>
      <c r="AH119" s="259">
        <f>IF(AND(NOT(_incrementaisPassadas),
      OR(
       AND(_semanaAtual&gt;Prevs!K$6,_tipo="Semanal"),
       AND(_mes&gt;AH$2,_tipo="Mensal")
      )), 0,IF(Ajustes!$G119&gt;0,INDEX($AA$4:$AL$323,Ajustes!$G119,V$2),0)+IF(Ajustes!$H119&gt;0,INDEX($AA$4:$AL$323,Ajustes!$H119,V$2),0)+IF(Ajustes!$I119&gt;0,INDEX($AA$4:$AL$323,Ajustes!$I119,V$2),0)+IF(Ajustes!$J119&gt;0,INDEX($AA$4:$AL$323,Ajustes!$J119,V$2),0)+IF(Ajustes!$K119&gt;0,INDEX($AA$4:$AL$323,Ajustes!$K119,V$2),0)+IF(Ajustes!$L119&gt;0,INDEX($AA$4:$AL$323,Ajustes!$L119,V$2),0))+V119</f>
        <v>2</v>
      </c>
      <c r="AI119" s="259">
        <f>IF(AND(NOT(_incrementaisPassadas),
      OR(
       AND(_semanaAtual&gt;Prevs!L$6,_tipo="Semanal"),
       AND(_mes&gt;AI$2,_tipo="Mensal")
      )), 0,IF(Ajustes!$G119&gt;0,INDEX($AA$4:$AL$323,Ajustes!$G119,W$2),0)+IF(Ajustes!$H119&gt;0,INDEX($AA$4:$AL$323,Ajustes!$H119,W$2),0)+IF(Ajustes!$I119&gt;0,INDEX($AA$4:$AL$323,Ajustes!$I119,W$2),0)+IF(Ajustes!$J119&gt;0,INDEX($AA$4:$AL$323,Ajustes!$J119,W$2),0)+IF(Ajustes!$K119&gt;0,INDEX($AA$4:$AL$323,Ajustes!$K119,W$2),0)+IF(Ajustes!$L119&gt;0,INDEX($AA$4:$AL$323,Ajustes!$L119,W$2),0))+W119</f>
        <v>3</v>
      </c>
      <c r="AJ119" s="259">
        <f>IF(AND(NOT(_incrementaisPassadas),
      OR(
       AND(_semanaAtual&gt;Prevs!M$6,_tipo="Semanal"),
       AND(_mes&gt;AJ$2,_tipo="Mensal")
      )), 0,IF(Ajustes!$G119&gt;0,INDEX($AA$4:$AL$323,Ajustes!$G119,X$2),0)+IF(Ajustes!$H119&gt;0,INDEX($AA$4:$AL$323,Ajustes!$H119,X$2),0)+IF(Ajustes!$I119&gt;0,INDEX($AA$4:$AL$323,Ajustes!$I119,X$2),0)+IF(Ajustes!$J119&gt;0,INDEX($AA$4:$AL$323,Ajustes!$J119,X$2),0)+IF(Ajustes!$K119&gt;0,INDEX($AA$4:$AL$323,Ajustes!$K119,X$2),0)+IF(Ajustes!$L119&gt;0,INDEX($AA$4:$AL$323,Ajustes!$L119,X$2),0))+X119</f>
        <v>3</v>
      </c>
      <c r="AK119" s="259">
        <f>IF(AND(NOT(_incrementaisPassadas),
      OR(
       AND(_semanaAtual&gt;Prevs!N$6,_tipo="Semanal"),
       AND(_mes&gt;AK$2,_tipo="Mensal")
      )), 0,IF(Ajustes!$G119&gt;0,INDEX($AA$4:$AL$323,Ajustes!$G119,Y$2),0)+IF(Ajustes!$H119&gt;0,INDEX($AA$4:$AL$323,Ajustes!$H119,Y$2),0)+IF(Ajustes!$I119&gt;0,INDEX($AA$4:$AL$323,Ajustes!$I119,Y$2),0)+IF(Ajustes!$J119&gt;0,INDEX($AA$4:$AL$323,Ajustes!$J119,Y$2),0)+IF(Ajustes!$K119&gt;0,INDEX($AA$4:$AL$323,Ajustes!$K119,Y$2),0)+IF(Ajustes!$L119&gt;0,INDEX($AA$4:$AL$323,Ajustes!$L119,Y$2),0))+Y119</f>
        <v>3</v>
      </c>
      <c r="AL119" s="259">
        <f>IF(AND(NOT(_incrementaisPassadas),
      OR(
       AND(_semanaAtual&gt;Prevs!O$6,_tipo="Semanal"),
       AND(_mes&gt;AL$2,_tipo="Mensal")
      )), 0,IF(Ajustes!$G119&gt;0,INDEX($AA$4:$AL$323,Ajustes!$G119,Z$2),0)+IF(Ajustes!$H119&gt;0,INDEX($AA$4:$AL$323,Ajustes!$H119,Z$2),0)+IF(Ajustes!$I119&gt;0,INDEX($AA$4:$AL$323,Ajustes!$I119,Z$2),0)+IF(Ajustes!$J119&gt;0,INDEX($AA$4:$AL$323,Ajustes!$J119,Z$2),0)+IF(Ajustes!$K119&gt;0,INDEX($AA$4:$AL$323,Ajustes!$K119,Z$2),0)+IF(Ajustes!$L119&gt;0,INDEX($AA$4:$AL$323,Ajustes!$L119,Z$2),0))+Z119</f>
        <v>5</v>
      </c>
      <c r="AM119" s="186">
        <f t="shared" ref="AM119" si="113">AM122-AM304</f>
        <v>2</v>
      </c>
      <c r="AN119" s="186">
        <f t="shared" ref="AN119:AX119" si="114">AN122-AN304</f>
        <v>1</v>
      </c>
      <c r="AO119" s="186">
        <f t="shared" si="114"/>
        <v>2</v>
      </c>
      <c r="AP119" s="186">
        <f t="shared" si="114"/>
        <v>2</v>
      </c>
      <c r="AQ119" s="186">
        <f t="shared" si="114"/>
        <v>2</v>
      </c>
      <c r="AR119" s="186">
        <f t="shared" si="114"/>
        <v>2</v>
      </c>
      <c r="AS119" s="186">
        <f t="shared" si="114"/>
        <v>1</v>
      </c>
      <c r="AT119" s="186">
        <f t="shared" si="114"/>
        <v>1</v>
      </c>
      <c r="AU119" s="186">
        <f t="shared" si="114"/>
        <v>1</v>
      </c>
      <c r="AV119" s="186">
        <f t="shared" si="114"/>
        <v>1</v>
      </c>
      <c r="AW119" s="186">
        <f t="shared" si="114"/>
        <v>1</v>
      </c>
      <c r="AX119" s="186">
        <f t="shared" si="114"/>
        <v>1</v>
      </c>
      <c r="AY119" s="259"/>
      <c r="BQ119" s="259">
        <f t="shared" si="77"/>
        <v>37</v>
      </c>
      <c r="BR119" s="186">
        <f t="shared" ref="BR119:CC119" si="115">BR122-BR121</f>
        <v>6.1960000000000015</v>
      </c>
      <c r="BS119" s="186">
        <f t="shared" si="115"/>
        <v>5.9280000000000008</v>
      </c>
      <c r="BT119" s="186">
        <f t="shared" si="115"/>
        <v>5.0730000000000004</v>
      </c>
      <c r="BU119" s="186">
        <f t="shared" si="115"/>
        <v>3.4800000000000004</v>
      </c>
      <c r="BV119" s="186">
        <f t="shared" si="115"/>
        <v>2.5449999999999999</v>
      </c>
      <c r="BW119" s="186">
        <f t="shared" si="115"/>
        <v>2.8499999999999996</v>
      </c>
      <c r="BX119" s="186">
        <f t="shared" si="115"/>
        <v>1.8779999999999983</v>
      </c>
      <c r="BY119" s="186">
        <f t="shared" si="115"/>
        <v>1.9700000000000006</v>
      </c>
      <c r="BZ119" s="186">
        <f t="shared" si="115"/>
        <v>2.3900000000000006</v>
      </c>
      <c r="CA119" s="186">
        <f t="shared" si="115"/>
        <v>3.5999999999999996</v>
      </c>
      <c r="CB119" s="186">
        <f t="shared" si="115"/>
        <v>3.0129999999999981</v>
      </c>
      <c r="CC119" s="186">
        <f t="shared" si="115"/>
        <v>5.0250000000000021</v>
      </c>
      <c r="CD119" s="259"/>
    </row>
    <row r="120" spans="1:82" x14ac:dyDescent="0.25">
      <c r="A120" s="113">
        <v>117</v>
      </c>
      <c r="B120" s="176" t="s">
        <v>229</v>
      </c>
      <c r="C120" s="259">
        <f>IFERROR(INDEX($BD$7:$BO$40,MATCH(Ajustes!$E$4:$E$323,$BC$7:$BC$40,0),$C$2:$N$2),1)</f>
        <v>1</v>
      </c>
      <c r="D120" s="259">
        <f>IFERROR(INDEX($BD$7:$BO$40,MATCH(Ajustes!$E$4:$E$323,$BC$7:$BC$40,0),$C$2:$N$2),1)</f>
        <v>1</v>
      </c>
      <c r="E120" s="259">
        <f>IFERROR(INDEX($BD$7:$BO$40,MATCH(Ajustes!$E$4:$E$323,$BC$7:$BC$40,0),$C$2:$N$2),1)</f>
        <v>1</v>
      </c>
      <c r="F120" s="259">
        <f>IFERROR(INDEX($BD$7:$BO$40,MATCH(Ajustes!$E$4:$E$323,$BC$7:$BC$40,0),$C$2:$N$2),1)</f>
        <v>1</v>
      </c>
      <c r="G120" s="259">
        <f>IFERROR(INDEX($BD$7:$BO$40,MATCH(Ajustes!$E$4:$E$323,$BC$7:$BC$40,0),$C$2:$N$2),1)</f>
        <v>1</v>
      </c>
      <c r="H120" s="259">
        <f>IFERROR(INDEX($BD$7:$BO$40,MATCH(Ajustes!$E$4:$E$323,$BC$7:$BC$40,0),$C$2:$N$2),1)</f>
        <v>1</v>
      </c>
      <c r="I120" s="259">
        <f>IFERROR(INDEX($BD$7:$BO$40,MATCH(Ajustes!$E$4:$E$323,$BC$7:$BC$40,0),$C$2:$N$2),1)</f>
        <v>1</v>
      </c>
      <c r="J120" s="259">
        <f>IFERROR(INDEX($BD$7:$BO$40,MATCH(Ajustes!$E$4:$E$323,$BC$7:$BC$40,0),$C$2:$N$2),1)</f>
        <v>1</v>
      </c>
      <c r="K120" s="259">
        <f>IFERROR(INDEX($BD$7:$BO$40,MATCH(Ajustes!$E$4:$E$323,$BC$7:$BC$40,0),$C$2:$N$2),1)</f>
        <v>1</v>
      </c>
      <c r="L120" s="259">
        <f>IFERROR(INDEX($BD$7:$BO$40,MATCH(Ajustes!$E$4:$E$323,$BC$7:$BC$40,0),$C$2:$N$2),1)</f>
        <v>1</v>
      </c>
      <c r="M120" s="259">
        <f>IFERROR(INDEX($BD$7:$BO$40,MATCH(Ajustes!$E$4:$E$323,$BC$7:$BC$40,0),$C$2:$N$2),1)</f>
        <v>1</v>
      </c>
      <c r="N120" s="259">
        <f>IFERROR(INDEX($BD$7:$BO$40,MATCH(Ajustes!$E$4:$E$323,$BC$7:$BC$40,0),$C$2:$N$2),1)</f>
        <v>1</v>
      </c>
      <c r="O120">
        <f>C120*Ajustes!AM120</f>
        <v>20</v>
      </c>
      <c r="P120">
        <f>D120*Ajustes!AN120</f>
        <v>20</v>
      </c>
      <c r="Q120">
        <f>E120*Ajustes!AO120</f>
        <v>18</v>
      </c>
      <c r="R120">
        <f>F120*Ajustes!AP120</f>
        <v>13</v>
      </c>
      <c r="S120">
        <f>G120*Ajustes!AQ120</f>
        <v>10</v>
      </c>
      <c r="T120">
        <f>H120*Ajustes!AR120</f>
        <v>10</v>
      </c>
      <c r="U120">
        <f>I120*Ajustes!AS120</f>
        <v>9</v>
      </c>
      <c r="V120">
        <f>J120*Ajustes!AT120</f>
        <v>8</v>
      </c>
      <c r="W120">
        <f>K120*Ajustes!AU120</f>
        <v>9</v>
      </c>
      <c r="X120">
        <f>L120*Ajustes!AV120</f>
        <v>11</v>
      </c>
      <c r="Y120">
        <f>M120*Ajustes!AW120</f>
        <v>11</v>
      </c>
      <c r="Z120">
        <f>N120*Ajustes!AX120</f>
        <v>15</v>
      </c>
      <c r="AA120" s="259">
        <f>IF(AND(NOT(_incrementaisPassadas),
      OR(
       AND(_semanaAtual&gt;Prevs!D$6,_tipo="Semanal"),
       AND(_mes&gt;AA$2,_tipo="Mensal")
      )), 0,IF(Ajustes!$G120&gt;0,INDEX($AA$4:$AL$323,Ajustes!$G120,O$2),0)+IF(Ajustes!$H120&gt;0,INDEX($AA$4:$AL$323,Ajustes!$H120,O$2),0)+IF(Ajustes!$I120&gt;0,INDEX($AA$4:$AL$323,Ajustes!$I120,O$2),0)+IF(Ajustes!$J120&gt;0,INDEX($AA$4:$AL$323,Ajustes!$J120,O$2),0)+IF(Ajustes!$K120&gt;0,INDEX($AA$4:$AL$323,Ajustes!$K120,O$2),0)+IF(Ajustes!$L120&gt;0,INDEX($AA$4:$AL$323,Ajustes!$L120,O$2),0))+O120</f>
        <v>20</v>
      </c>
      <c r="AB120" s="259">
        <f>IF(AND(NOT(_incrementaisPassadas),
      OR(
       AND(_semanaAtual&gt;Prevs!E$6,_tipo="Semanal"),
       AND(_mes&gt;AB$2,_tipo="Mensal")
      )), 0,IF(Ajustes!$G120&gt;0,INDEX($AA$4:$AL$323,Ajustes!$G120,P$2),0)+IF(Ajustes!$H120&gt;0,INDEX($AA$4:$AL$323,Ajustes!$H120,P$2),0)+IF(Ajustes!$I120&gt;0,INDEX($AA$4:$AL$323,Ajustes!$I120,P$2),0)+IF(Ajustes!$J120&gt;0,INDEX($AA$4:$AL$323,Ajustes!$J120,P$2),0)+IF(Ajustes!$K120&gt;0,INDEX($AA$4:$AL$323,Ajustes!$K120,P$2),0)+IF(Ajustes!$L120&gt;0,INDEX($AA$4:$AL$323,Ajustes!$L120,P$2),0))+P120</f>
        <v>20</v>
      </c>
      <c r="AC120" s="259">
        <f>IF(AND(NOT(_incrementaisPassadas),
      OR(
       AND(_semanaAtual&gt;Prevs!F$6,_tipo="Semanal"),
       AND(_mes&gt;AC$2,_tipo="Mensal")
      )), 0,IF(Ajustes!$G120&gt;0,INDEX($AA$4:$AL$323,Ajustes!$G120,Q$2),0)+IF(Ajustes!$H120&gt;0,INDEX($AA$4:$AL$323,Ajustes!$H120,Q$2),0)+IF(Ajustes!$I120&gt;0,INDEX($AA$4:$AL$323,Ajustes!$I120,Q$2),0)+IF(Ajustes!$J120&gt;0,INDEX($AA$4:$AL$323,Ajustes!$J120,Q$2),0)+IF(Ajustes!$K120&gt;0,INDEX($AA$4:$AL$323,Ajustes!$K120,Q$2),0)+IF(Ajustes!$L120&gt;0,INDEX($AA$4:$AL$323,Ajustes!$L120,Q$2),0))+Q120</f>
        <v>18</v>
      </c>
      <c r="AD120" s="259">
        <f>IF(AND(NOT(_incrementaisPassadas),
      OR(
       AND(_semanaAtual&gt;Prevs!G$6,_tipo="Semanal"),
       AND(_mes&gt;AD$2,_tipo="Mensal")
      )), 0,IF(Ajustes!$G120&gt;0,INDEX($AA$4:$AL$323,Ajustes!$G120,R$2),0)+IF(Ajustes!$H120&gt;0,INDEX($AA$4:$AL$323,Ajustes!$H120,R$2),0)+IF(Ajustes!$I120&gt;0,INDEX($AA$4:$AL$323,Ajustes!$I120,R$2),0)+IF(Ajustes!$J120&gt;0,INDEX($AA$4:$AL$323,Ajustes!$J120,R$2),0)+IF(Ajustes!$K120&gt;0,INDEX($AA$4:$AL$323,Ajustes!$K120,R$2),0)+IF(Ajustes!$L120&gt;0,INDEX($AA$4:$AL$323,Ajustes!$L120,R$2),0))+R120</f>
        <v>13</v>
      </c>
      <c r="AE120" s="259">
        <f>IF(AND(NOT(_incrementaisPassadas),
      OR(
       AND(_semanaAtual&gt;Prevs!H$6,_tipo="Semanal"),
       AND(_mes&gt;AE$2,_tipo="Mensal")
      )), 0,IF(Ajustes!$G120&gt;0,INDEX($AA$4:$AL$323,Ajustes!$G120,S$2),0)+IF(Ajustes!$H120&gt;0,INDEX($AA$4:$AL$323,Ajustes!$H120,S$2),0)+IF(Ajustes!$I120&gt;0,INDEX($AA$4:$AL$323,Ajustes!$I120,S$2),0)+IF(Ajustes!$J120&gt;0,INDEX($AA$4:$AL$323,Ajustes!$J120,S$2),0)+IF(Ajustes!$K120&gt;0,INDEX($AA$4:$AL$323,Ajustes!$K120,S$2),0)+IF(Ajustes!$L120&gt;0,INDEX($AA$4:$AL$323,Ajustes!$L120,S$2),0))+S120</f>
        <v>10</v>
      </c>
      <c r="AF120" s="259">
        <f>IF(AND(NOT(_incrementaisPassadas),
      OR(
       AND(_semanaAtual&gt;Prevs!I$6,_tipo="Semanal"),
       AND(_mes&gt;AF$2,_tipo="Mensal")
      )), 0,IF(Ajustes!$G120&gt;0,INDEX($AA$4:$AL$323,Ajustes!$G120,T$2),0)+IF(Ajustes!$H120&gt;0,INDEX($AA$4:$AL$323,Ajustes!$H120,T$2),0)+IF(Ajustes!$I120&gt;0,INDEX($AA$4:$AL$323,Ajustes!$I120,T$2),0)+IF(Ajustes!$J120&gt;0,INDEX($AA$4:$AL$323,Ajustes!$J120,T$2),0)+IF(Ajustes!$K120&gt;0,INDEX($AA$4:$AL$323,Ajustes!$K120,T$2),0)+IF(Ajustes!$L120&gt;0,INDEX($AA$4:$AL$323,Ajustes!$L120,T$2),0))+T120</f>
        <v>10</v>
      </c>
      <c r="AG120" s="259">
        <f>IF(AND(NOT(_incrementaisPassadas),
      OR(
       AND(_semanaAtual&gt;Prevs!J$6,_tipo="Semanal"),
       AND(_mes&gt;AG$2,_tipo="Mensal")
      )), 0,IF(Ajustes!$G120&gt;0,INDEX($AA$4:$AL$323,Ajustes!$G120,U$2),0)+IF(Ajustes!$H120&gt;0,INDEX($AA$4:$AL$323,Ajustes!$H120,U$2),0)+IF(Ajustes!$I120&gt;0,INDEX($AA$4:$AL$323,Ajustes!$I120,U$2),0)+IF(Ajustes!$J120&gt;0,INDEX($AA$4:$AL$323,Ajustes!$J120,U$2),0)+IF(Ajustes!$K120&gt;0,INDEX($AA$4:$AL$323,Ajustes!$K120,U$2),0)+IF(Ajustes!$L120&gt;0,INDEX($AA$4:$AL$323,Ajustes!$L120,U$2),0))+U120</f>
        <v>9</v>
      </c>
      <c r="AH120" s="259">
        <f>IF(AND(NOT(_incrementaisPassadas),
      OR(
       AND(_semanaAtual&gt;Prevs!K$6,_tipo="Semanal"),
       AND(_mes&gt;AH$2,_tipo="Mensal")
      )), 0,IF(Ajustes!$G120&gt;0,INDEX($AA$4:$AL$323,Ajustes!$G120,V$2),0)+IF(Ajustes!$H120&gt;0,INDEX($AA$4:$AL$323,Ajustes!$H120,V$2),0)+IF(Ajustes!$I120&gt;0,INDEX($AA$4:$AL$323,Ajustes!$I120,V$2),0)+IF(Ajustes!$J120&gt;0,INDEX($AA$4:$AL$323,Ajustes!$J120,V$2),0)+IF(Ajustes!$K120&gt;0,INDEX($AA$4:$AL$323,Ajustes!$K120,V$2),0)+IF(Ajustes!$L120&gt;0,INDEX($AA$4:$AL$323,Ajustes!$L120,V$2),0))+V120</f>
        <v>8</v>
      </c>
      <c r="AI120" s="259">
        <f>IF(AND(NOT(_incrementaisPassadas),
      OR(
       AND(_semanaAtual&gt;Prevs!L$6,_tipo="Semanal"),
       AND(_mes&gt;AI$2,_tipo="Mensal")
      )), 0,IF(Ajustes!$G120&gt;0,INDEX($AA$4:$AL$323,Ajustes!$G120,W$2),0)+IF(Ajustes!$H120&gt;0,INDEX($AA$4:$AL$323,Ajustes!$H120,W$2),0)+IF(Ajustes!$I120&gt;0,INDEX($AA$4:$AL$323,Ajustes!$I120,W$2),0)+IF(Ajustes!$J120&gt;0,INDEX($AA$4:$AL$323,Ajustes!$J120,W$2),0)+IF(Ajustes!$K120&gt;0,INDEX($AA$4:$AL$323,Ajustes!$K120,W$2),0)+IF(Ajustes!$L120&gt;0,INDEX($AA$4:$AL$323,Ajustes!$L120,W$2),0))+W120</f>
        <v>9</v>
      </c>
      <c r="AJ120" s="259">
        <f>IF(AND(NOT(_incrementaisPassadas),
      OR(
       AND(_semanaAtual&gt;Prevs!M$6,_tipo="Semanal"),
       AND(_mes&gt;AJ$2,_tipo="Mensal")
      )), 0,IF(Ajustes!$G120&gt;0,INDEX($AA$4:$AL$323,Ajustes!$G120,X$2),0)+IF(Ajustes!$H120&gt;0,INDEX($AA$4:$AL$323,Ajustes!$H120,X$2),0)+IF(Ajustes!$I120&gt;0,INDEX($AA$4:$AL$323,Ajustes!$I120,X$2),0)+IF(Ajustes!$J120&gt;0,INDEX($AA$4:$AL$323,Ajustes!$J120,X$2),0)+IF(Ajustes!$K120&gt;0,INDEX($AA$4:$AL$323,Ajustes!$K120,X$2),0)+IF(Ajustes!$L120&gt;0,INDEX($AA$4:$AL$323,Ajustes!$L120,X$2),0))+X120</f>
        <v>11</v>
      </c>
      <c r="AK120" s="259">
        <f>IF(AND(NOT(_incrementaisPassadas),
      OR(
       AND(_semanaAtual&gt;Prevs!N$6,_tipo="Semanal"),
       AND(_mes&gt;AK$2,_tipo="Mensal")
      )), 0,IF(Ajustes!$G120&gt;0,INDEX($AA$4:$AL$323,Ajustes!$G120,Y$2),0)+IF(Ajustes!$H120&gt;0,INDEX($AA$4:$AL$323,Ajustes!$H120,Y$2),0)+IF(Ajustes!$I120&gt;0,INDEX($AA$4:$AL$323,Ajustes!$I120,Y$2),0)+IF(Ajustes!$J120&gt;0,INDEX($AA$4:$AL$323,Ajustes!$J120,Y$2),0)+IF(Ajustes!$K120&gt;0,INDEX($AA$4:$AL$323,Ajustes!$K120,Y$2),0)+IF(Ajustes!$L120&gt;0,INDEX($AA$4:$AL$323,Ajustes!$L120,Y$2),0))+Y120</f>
        <v>11</v>
      </c>
      <c r="AL120" s="259">
        <f>IF(AND(NOT(_incrementaisPassadas),
      OR(
       AND(_semanaAtual&gt;Prevs!O$6,_tipo="Semanal"),
       AND(_mes&gt;AL$2,_tipo="Mensal")
      )), 0,IF(Ajustes!$G120&gt;0,INDEX($AA$4:$AL$323,Ajustes!$G120,Z$2),0)+IF(Ajustes!$H120&gt;0,INDEX($AA$4:$AL$323,Ajustes!$H120,Z$2),0)+IF(Ajustes!$I120&gt;0,INDEX($AA$4:$AL$323,Ajustes!$I120,Z$2),0)+IF(Ajustes!$J120&gt;0,INDEX($AA$4:$AL$323,Ajustes!$J120,Z$2),0)+IF(Ajustes!$K120&gt;0,INDEX($AA$4:$AL$323,Ajustes!$K120,Z$2),0)+IF(Ajustes!$L120&gt;0,INDEX($AA$4:$AL$323,Ajustes!$L120,Z$2),0))+Z120</f>
        <v>15</v>
      </c>
      <c r="AM120" s="113">
        <f t="shared" si="90"/>
        <v>20</v>
      </c>
      <c r="AN120" s="113">
        <f t="shared" si="104"/>
        <v>20</v>
      </c>
      <c r="AO120" s="113">
        <f t="shared" si="104"/>
        <v>18</v>
      </c>
      <c r="AP120" s="113">
        <f t="shared" si="104"/>
        <v>13</v>
      </c>
      <c r="AQ120" s="113">
        <f t="shared" si="104"/>
        <v>10</v>
      </c>
      <c r="AR120" s="113">
        <f t="shared" si="104"/>
        <v>10</v>
      </c>
      <c r="AS120" s="113">
        <f t="shared" si="104"/>
        <v>9</v>
      </c>
      <c r="AT120" s="113">
        <f t="shared" si="104"/>
        <v>8</v>
      </c>
      <c r="AU120" s="113">
        <f t="shared" si="104"/>
        <v>9</v>
      </c>
      <c r="AV120" s="113">
        <f t="shared" si="104"/>
        <v>11</v>
      </c>
      <c r="AW120" s="113">
        <f t="shared" si="104"/>
        <v>11</v>
      </c>
      <c r="AX120" s="113">
        <f t="shared" si="104"/>
        <v>15</v>
      </c>
      <c r="AY120" s="259"/>
      <c r="BQ120" s="259" t="e">
        <f t="shared" si="77"/>
        <v>#N/A</v>
      </c>
      <c r="BR120" s="398">
        <f t="shared" ref="BR120:BR128" si="116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20</v>
      </c>
      <c r="BS120" s="398">
        <f t="shared" ref="BS120:BS128" si="117" xml:space="preserve">    IF(ISNA($BQ$4:$BQ$323),AN$4:AN$323,
IF(_tipo="Mensal",INDEX(_regrA0,$BQ$4:$BQ$323,$BR$1:$CC$1)+INDEX(_regrA1,$BQ$4:$BQ$323,$BR$1:$CC$1)*INDEX(AN$4:AN$323,INDEX(_regrPostoBase,$BQ$4:$BQ$323)),
INDEX(_regrA0sem,$BQ$4:$BQ$323,$BR$1:$CC$1)+INDEX(_regrA1sem,$BQ$4:$BQ$323,$BR$1:$CC$1)*INDEX(AN$4:AN$323,INDEX(_regrPostoBase,$BQ$4:$BQ$323))
))</f>
        <v>20</v>
      </c>
      <c r="BT120" s="398">
        <f t="shared" ref="BT120:BT128" si="118" xml:space="preserve">    IF(ISNA($BQ$4:$BQ$323),AO$4:AO$323,
IF(_tipo="Mensal",INDEX(_regrA0,$BQ$4:$BQ$323,$BR$1:$CC$1)+INDEX(_regrA1,$BQ$4:$BQ$323,$BR$1:$CC$1)*INDEX(AO$4:AO$323,INDEX(_regrPostoBase,$BQ$4:$BQ$323)),
INDEX(_regrA0sem,$BQ$4:$BQ$323,$BR$1:$CC$1)+INDEX(_regrA1sem,$BQ$4:$BQ$323,$BR$1:$CC$1)*INDEX(AO$4:AO$323,INDEX(_regrPostoBase,$BQ$4:$BQ$323))
))</f>
        <v>18</v>
      </c>
      <c r="BU120" s="398">
        <f t="shared" ref="BU120:BU128" si="119" xml:space="preserve">    IF(ISNA($BQ$4:$BQ$323),AP$4:AP$323,
IF(_tipo="Mensal",INDEX(_regrA0,$BQ$4:$BQ$323,$BR$1:$CC$1)+INDEX(_regrA1,$BQ$4:$BQ$323,$BR$1:$CC$1)*INDEX(AP$4:AP$323,INDEX(_regrPostoBase,$BQ$4:$BQ$323)),
INDEX(_regrA0sem,$BQ$4:$BQ$323,$BR$1:$CC$1)+INDEX(_regrA1sem,$BQ$4:$BQ$323,$BR$1:$CC$1)*INDEX(AP$4:AP$323,INDEX(_regrPostoBase,$BQ$4:$BQ$323))
))</f>
        <v>13</v>
      </c>
      <c r="BV120" s="398">
        <f t="shared" ref="BV120:BV128" si="120" xml:space="preserve">    IF(ISNA($BQ$4:$BQ$323),AQ$4:AQ$323,
IF(_tipo="Mensal",INDEX(_regrA0,$BQ$4:$BQ$323,$BR$1:$CC$1)+INDEX(_regrA1,$BQ$4:$BQ$323,$BR$1:$CC$1)*INDEX(AQ$4:AQ$323,INDEX(_regrPostoBase,$BQ$4:$BQ$323)),
INDEX(_regrA0sem,$BQ$4:$BQ$323,$BR$1:$CC$1)+INDEX(_regrA1sem,$BQ$4:$BQ$323,$BR$1:$CC$1)*INDEX(AQ$4:AQ$323,INDEX(_regrPostoBase,$BQ$4:$BQ$323))
))</f>
        <v>10</v>
      </c>
      <c r="BW120" s="398">
        <f t="shared" ref="BW120:BW128" si="121" xml:space="preserve">    IF(ISNA($BQ$4:$BQ$323),AR$4:AR$323,
IF(_tipo="Mensal",INDEX(_regrA0,$BQ$4:$BQ$323,$BR$1:$CC$1)+INDEX(_regrA1,$BQ$4:$BQ$323,$BR$1:$CC$1)*INDEX(AR$4:AR$323,INDEX(_regrPostoBase,$BQ$4:$BQ$323)),
INDEX(_regrA0sem,$BQ$4:$BQ$323,$BR$1:$CC$1)+INDEX(_regrA1sem,$BQ$4:$BQ$323,$BR$1:$CC$1)*INDEX(AR$4:AR$323,INDEX(_regrPostoBase,$BQ$4:$BQ$323))
))</f>
        <v>10</v>
      </c>
      <c r="BX120" s="398">
        <f t="shared" ref="BX120:BX128" si="122" xml:space="preserve">    IF(ISNA($BQ$4:$BQ$323),AS$4:AS$323,
IF(_tipo="Mensal",INDEX(_regrA0,$BQ$4:$BQ$323,$BR$1:$CC$1)+INDEX(_regrA1,$BQ$4:$BQ$323,$BR$1:$CC$1)*INDEX(AS$4:AS$323,INDEX(_regrPostoBase,$BQ$4:$BQ$323)),
INDEX(_regrA0sem,$BQ$4:$BQ$323,$BR$1:$CC$1)+INDEX(_regrA1sem,$BQ$4:$BQ$323,$BR$1:$CC$1)*INDEX(AS$4:AS$323,INDEX(_regrPostoBase,$BQ$4:$BQ$323))
))</f>
        <v>9</v>
      </c>
      <c r="BY120" s="398">
        <f t="shared" ref="BY120:BY128" si="123" xml:space="preserve">    IF(ISNA($BQ$4:$BQ$323),AT$4:AT$323,
IF(_tipo="Mensal",INDEX(_regrA0,$BQ$4:$BQ$323,$BR$1:$CC$1)+INDEX(_regrA1,$BQ$4:$BQ$323,$BR$1:$CC$1)*INDEX(AT$4:AT$323,INDEX(_regrPostoBase,$BQ$4:$BQ$323)),
INDEX(_regrA0sem,$BQ$4:$BQ$323,$BR$1:$CC$1)+INDEX(_regrA1sem,$BQ$4:$BQ$323,$BR$1:$CC$1)*INDEX(AT$4:AT$323,INDEX(_regrPostoBase,$BQ$4:$BQ$323))
))</f>
        <v>8</v>
      </c>
      <c r="BZ120" s="398">
        <f t="shared" ref="BZ120:BZ128" si="124" xml:space="preserve">    IF(ISNA($BQ$4:$BQ$323),AU$4:AU$323,
IF(_tipo="Mensal",INDEX(_regrA0,$BQ$4:$BQ$323,$BR$1:$CC$1)+INDEX(_regrA1,$BQ$4:$BQ$323,$BR$1:$CC$1)*INDEX(AU$4:AU$323,INDEX(_regrPostoBase,$BQ$4:$BQ$323)),
INDEX(_regrA0sem,$BQ$4:$BQ$323,$BR$1:$CC$1)+INDEX(_regrA1sem,$BQ$4:$BQ$323,$BR$1:$CC$1)*INDEX(AU$4:AU$323,INDEX(_regrPostoBase,$BQ$4:$BQ$323))
))</f>
        <v>9</v>
      </c>
      <c r="CA120" s="398">
        <f t="shared" ref="CA120:CA128" si="125" xml:space="preserve">    IF(ISNA($BQ$4:$BQ$323),AV$4:AV$323,
IF(_tipo="Mensal",INDEX(_regrA0,$BQ$4:$BQ$323,$BR$1:$CC$1)+INDEX(_regrA1,$BQ$4:$BQ$323,$BR$1:$CC$1)*INDEX(AV$4:AV$323,INDEX(_regrPostoBase,$BQ$4:$BQ$323)),
INDEX(_regrA0sem,$BQ$4:$BQ$323,$BR$1:$CC$1)+INDEX(_regrA1sem,$BQ$4:$BQ$323,$BR$1:$CC$1)*INDEX(AV$4:AV$323,INDEX(_regrPostoBase,$BQ$4:$BQ$323))
))</f>
        <v>11</v>
      </c>
      <c r="CB120" s="398">
        <f t="shared" ref="CB120:CB128" si="126" xml:space="preserve">    IF(ISNA($BQ$4:$BQ$323),AW$4:AW$323,
IF(_tipo="Mensal",INDEX(_regrA0,$BQ$4:$BQ$323,$BR$1:$CC$1)+INDEX(_regrA1,$BQ$4:$BQ$323,$BR$1:$CC$1)*INDEX(AW$4:AW$323,INDEX(_regrPostoBase,$BQ$4:$BQ$323)),
INDEX(_regrA0sem,$BQ$4:$BQ$323,$BR$1:$CC$1)+INDEX(_regrA1sem,$BQ$4:$BQ$323,$BR$1:$CC$1)*INDEX(AW$4:AW$323,INDEX(_regrPostoBase,$BQ$4:$BQ$323))
))</f>
        <v>11</v>
      </c>
      <c r="CC120" s="398">
        <f t="shared" ref="CC120:CC128" si="127" xml:space="preserve">    IF(ISNA($BQ$4:$BQ$323),AX$4:AX$323,
IF(_tipo="Mensal",INDEX(_regrA0,$BQ$4:$BQ$323,$BR$1:$CC$1)+INDEX(_regrA1,$BQ$4:$BQ$323,$BR$1:$CC$1)*INDEX(AX$4:AX$323,INDEX(_regrPostoBase,$BQ$4:$BQ$323)),
INDEX(_regrA0sem,$BQ$4:$BQ$323,$BR$1:$CC$1)+INDEX(_regrA1sem,$BQ$4:$BQ$323,$BR$1:$CC$1)*INDEX(AX$4:AX$323,INDEX(_regrPostoBase,$BQ$4:$BQ$323))
))</f>
        <v>15</v>
      </c>
      <c r="CD120" s="259"/>
    </row>
    <row r="121" spans="1:82" x14ac:dyDescent="0.25">
      <c r="A121" s="113">
        <v>118</v>
      </c>
      <c r="B121" s="176" t="s">
        <v>595</v>
      </c>
      <c r="C121" s="259">
        <f>IFERROR(INDEX($BD$7:$BO$40,MATCH(Ajustes!$E$4:$E$323,$BC$7:$BC$40,0),$C$2:$N$2),1)</f>
        <v>1</v>
      </c>
      <c r="D121" s="259">
        <f>IFERROR(INDEX($BD$7:$BO$40,MATCH(Ajustes!$E$4:$E$323,$BC$7:$BC$40,0),$C$2:$N$2),1)</f>
        <v>1</v>
      </c>
      <c r="E121" s="259">
        <f>IFERROR(INDEX($BD$7:$BO$40,MATCH(Ajustes!$E$4:$E$323,$BC$7:$BC$40,0),$C$2:$N$2),1)</f>
        <v>1</v>
      </c>
      <c r="F121" s="259">
        <f>IFERROR(INDEX($BD$7:$BO$40,MATCH(Ajustes!$E$4:$E$323,$BC$7:$BC$40,0),$C$2:$N$2),1)</f>
        <v>1</v>
      </c>
      <c r="G121" s="259">
        <f>IFERROR(INDEX($BD$7:$BO$40,MATCH(Ajustes!$E$4:$E$323,$BC$7:$BC$40,0),$C$2:$N$2),1)</f>
        <v>1</v>
      </c>
      <c r="H121" s="259">
        <f>IFERROR(INDEX($BD$7:$BO$40,MATCH(Ajustes!$E$4:$E$323,$BC$7:$BC$40,0),$C$2:$N$2),1)</f>
        <v>1</v>
      </c>
      <c r="I121" s="259">
        <f>IFERROR(INDEX($BD$7:$BO$40,MATCH(Ajustes!$E$4:$E$323,$BC$7:$BC$40,0),$C$2:$N$2),1)</f>
        <v>1</v>
      </c>
      <c r="J121" s="259">
        <f>IFERROR(INDEX($BD$7:$BO$40,MATCH(Ajustes!$E$4:$E$323,$BC$7:$BC$40,0),$C$2:$N$2),1)</f>
        <v>1</v>
      </c>
      <c r="K121" s="259">
        <f>IFERROR(INDEX($BD$7:$BO$40,MATCH(Ajustes!$E$4:$E$323,$BC$7:$BC$40,0),$C$2:$N$2),1)</f>
        <v>1</v>
      </c>
      <c r="L121" s="259">
        <f>IFERROR(INDEX($BD$7:$BO$40,MATCH(Ajustes!$E$4:$E$323,$BC$7:$BC$40,0),$C$2:$N$2),1)</f>
        <v>1</v>
      </c>
      <c r="M121" s="259">
        <f>IFERROR(INDEX($BD$7:$BO$40,MATCH(Ajustes!$E$4:$E$323,$BC$7:$BC$40,0),$C$2:$N$2),1)</f>
        <v>1</v>
      </c>
      <c r="N121" s="259">
        <f>IFERROR(INDEX($BD$7:$BO$40,MATCH(Ajustes!$E$4:$E$323,$BC$7:$BC$40,0),$C$2:$N$2),1)</f>
        <v>1</v>
      </c>
      <c r="O121">
        <f>C121*Ajustes!AM121</f>
        <v>26</v>
      </c>
      <c r="P121">
        <f>D121*Ajustes!AN121</f>
        <v>26</v>
      </c>
      <c r="Q121">
        <f>E121*Ajustes!AO121</f>
        <v>23</v>
      </c>
      <c r="R121">
        <f>F121*Ajustes!AP121</f>
        <v>17</v>
      </c>
      <c r="S121">
        <f>G121*Ajustes!AQ121</f>
        <v>12</v>
      </c>
      <c r="T121">
        <f>H121*Ajustes!AR121</f>
        <v>11</v>
      </c>
      <c r="U121">
        <f>I121*Ajustes!AS121</f>
        <v>9</v>
      </c>
      <c r="V121">
        <f>J121*Ajustes!AT121</f>
        <v>8</v>
      </c>
      <c r="W121">
        <f>K121*Ajustes!AU121</f>
        <v>12</v>
      </c>
      <c r="X121">
        <f>L121*Ajustes!AV121</f>
        <v>15</v>
      </c>
      <c r="Y121">
        <f>M121*Ajustes!AW121</f>
        <v>16</v>
      </c>
      <c r="Z121">
        <f>N121*Ajustes!AX121</f>
        <v>21</v>
      </c>
      <c r="AA121" s="259">
        <f>IF(AND(NOT(_incrementaisPassadas),
      OR(
       AND(_semanaAtual&gt;Prevs!D$6,_tipo="Semanal"),
       AND(_mes&gt;AA$2,_tipo="Mensal")
      )), 0,IF(Ajustes!$G121&gt;0,INDEX($AA$4:$AL$323,Ajustes!$G121,O$2),0)+IF(Ajustes!$H121&gt;0,INDEX($AA$4:$AL$323,Ajustes!$H121,O$2),0)+IF(Ajustes!$I121&gt;0,INDEX($AA$4:$AL$323,Ajustes!$I121,O$2),0)+IF(Ajustes!$J121&gt;0,INDEX($AA$4:$AL$323,Ajustes!$J121,O$2),0)+IF(Ajustes!$K121&gt;0,INDEX($AA$4:$AL$323,Ajustes!$K121,O$2),0)+IF(Ajustes!$L121&gt;0,INDEX($AA$4:$AL$323,Ajustes!$L121,O$2),0))+O121</f>
        <v>26</v>
      </c>
      <c r="AB121" s="259">
        <f>IF(AND(NOT(_incrementaisPassadas),
      OR(
       AND(_semanaAtual&gt;Prevs!E$6,_tipo="Semanal"),
       AND(_mes&gt;AB$2,_tipo="Mensal")
      )), 0,IF(Ajustes!$G121&gt;0,INDEX($AA$4:$AL$323,Ajustes!$G121,P$2),0)+IF(Ajustes!$H121&gt;0,INDEX($AA$4:$AL$323,Ajustes!$H121,P$2),0)+IF(Ajustes!$I121&gt;0,INDEX($AA$4:$AL$323,Ajustes!$I121,P$2),0)+IF(Ajustes!$J121&gt;0,INDEX($AA$4:$AL$323,Ajustes!$J121,P$2),0)+IF(Ajustes!$K121&gt;0,INDEX($AA$4:$AL$323,Ajustes!$K121,P$2),0)+IF(Ajustes!$L121&gt;0,INDEX($AA$4:$AL$323,Ajustes!$L121,P$2),0))+P121</f>
        <v>26</v>
      </c>
      <c r="AC121" s="259">
        <f>IF(AND(NOT(_incrementaisPassadas),
      OR(
       AND(_semanaAtual&gt;Prevs!F$6,_tipo="Semanal"),
       AND(_mes&gt;AC$2,_tipo="Mensal")
      )), 0,IF(Ajustes!$G121&gt;0,INDEX($AA$4:$AL$323,Ajustes!$G121,Q$2),0)+IF(Ajustes!$H121&gt;0,INDEX($AA$4:$AL$323,Ajustes!$H121,Q$2),0)+IF(Ajustes!$I121&gt;0,INDEX($AA$4:$AL$323,Ajustes!$I121,Q$2),0)+IF(Ajustes!$J121&gt;0,INDEX($AA$4:$AL$323,Ajustes!$J121,Q$2),0)+IF(Ajustes!$K121&gt;0,INDEX($AA$4:$AL$323,Ajustes!$K121,Q$2),0)+IF(Ajustes!$L121&gt;0,INDEX($AA$4:$AL$323,Ajustes!$L121,Q$2),0))+Q121</f>
        <v>23</v>
      </c>
      <c r="AD121" s="259">
        <f>IF(AND(NOT(_incrementaisPassadas),
      OR(
       AND(_semanaAtual&gt;Prevs!G$6,_tipo="Semanal"),
       AND(_mes&gt;AD$2,_tipo="Mensal")
      )), 0,IF(Ajustes!$G121&gt;0,INDEX($AA$4:$AL$323,Ajustes!$G121,R$2),0)+IF(Ajustes!$H121&gt;0,INDEX($AA$4:$AL$323,Ajustes!$H121,R$2),0)+IF(Ajustes!$I121&gt;0,INDEX($AA$4:$AL$323,Ajustes!$I121,R$2),0)+IF(Ajustes!$J121&gt;0,INDEX($AA$4:$AL$323,Ajustes!$J121,R$2),0)+IF(Ajustes!$K121&gt;0,INDEX($AA$4:$AL$323,Ajustes!$K121,R$2),0)+IF(Ajustes!$L121&gt;0,INDEX($AA$4:$AL$323,Ajustes!$L121,R$2),0))+R121</f>
        <v>17</v>
      </c>
      <c r="AE121" s="259">
        <f>IF(AND(NOT(_incrementaisPassadas),
      OR(
       AND(_semanaAtual&gt;Prevs!H$6,_tipo="Semanal"),
       AND(_mes&gt;AE$2,_tipo="Mensal")
      )), 0,IF(Ajustes!$G121&gt;0,INDEX($AA$4:$AL$323,Ajustes!$G121,S$2),0)+IF(Ajustes!$H121&gt;0,INDEX($AA$4:$AL$323,Ajustes!$H121,S$2),0)+IF(Ajustes!$I121&gt;0,INDEX($AA$4:$AL$323,Ajustes!$I121,S$2),0)+IF(Ajustes!$J121&gt;0,INDEX($AA$4:$AL$323,Ajustes!$J121,S$2),0)+IF(Ajustes!$K121&gt;0,INDEX($AA$4:$AL$323,Ajustes!$K121,S$2),0)+IF(Ajustes!$L121&gt;0,INDEX($AA$4:$AL$323,Ajustes!$L121,S$2),0))+S121</f>
        <v>12</v>
      </c>
      <c r="AF121" s="259">
        <f>IF(AND(NOT(_incrementaisPassadas),
      OR(
       AND(_semanaAtual&gt;Prevs!I$6,_tipo="Semanal"),
       AND(_mes&gt;AF$2,_tipo="Mensal")
      )), 0,IF(Ajustes!$G121&gt;0,INDEX($AA$4:$AL$323,Ajustes!$G121,T$2),0)+IF(Ajustes!$H121&gt;0,INDEX($AA$4:$AL$323,Ajustes!$H121,T$2),0)+IF(Ajustes!$I121&gt;0,INDEX($AA$4:$AL$323,Ajustes!$I121,T$2),0)+IF(Ajustes!$J121&gt;0,INDEX($AA$4:$AL$323,Ajustes!$J121,T$2),0)+IF(Ajustes!$K121&gt;0,INDEX($AA$4:$AL$323,Ajustes!$K121,T$2),0)+IF(Ajustes!$L121&gt;0,INDEX($AA$4:$AL$323,Ajustes!$L121,T$2),0))+T121</f>
        <v>11</v>
      </c>
      <c r="AG121" s="259">
        <f>IF(AND(NOT(_incrementaisPassadas),
      OR(
       AND(_semanaAtual&gt;Prevs!J$6,_tipo="Semanal"),
       AND(_mes&gt;AG$2,_tipo="Mensal")
      )), 0,IF(Ajustes!$G121&gt;0,INDEX($AA$4:$AL$323,Ajustes!$G121,U$2),0)+IF(Ajustes!$H121&gt;0,INDEX($AA$4:$AL$323,Ajustes!$H121,U$2),0)+IF(Ajustes!$I121&gt;0,INDEX($AA$4:$AL$323,Ajustes!$I121,U$2),0)+IF(Ajustes!$J121&gt;0,INDEX($AA$4:$AL$323,Ajustes!$J121,U$2),0)+IF(Ajustes!$K121&gt;0,INDEX($AA$4:$AL$323,Ajustes!$K121,U$2),0)+IF(Ajustes!$L121&gt;0,INDEX($AA$4:$AL$323,Ajustes!$L121,U$2),0))+U121</f>
        <v>9</v>
      </c>
      <c r="AH121" s="259">
        <f>IF(AND(NOT(_incrementaisPassadas),
      OR(
       AND(_semanaAtual&gt;Prevs!K$6,_tipo="Semanal"),
       AND(_mes&gt;AH$2,_tipo="Mensal")
      )), 0,IF(Ajustes!$G121&gt;0,INDEX($AA$4:$AL$323,Ajustes!$G121,V$2),0)+IF(Ajustes!$H121&gt;0,INDEX($AA$4:$AL$323,Ajustes!$H121,V$2),0)+IF(Ajustes!$I121&gt;0,INDEX($AA$4:$AL$323,Ajustes!$I121,V$2),0)+IF(Ajustes!$J121&gt;0,INDEX($AA$4:$AL$323,Ajustes!$J121,V$2),0)+IF(Ajustes!$K121&gt;0,INDEX($AA$4:$AL$323,Ajustes!$K121,V$2),0)+IF(Ajustes!$L121&gt;0,INDEX($AA$4:$AL$323,Ajustes!$L121,V$2),0))+V121</f>
        <v>8</v>
      </c>
      <c r="AI121" s="259">
        <f>IF(AND(NOT(_incrementaisPassadas),
      OR(
       AND(_semanaAtual&gt;Prevs!L$6,_tipo="Semanal"),
       AND(_mes&gt;AI$2,_tipo="Mensal")
      )), 0,IF(Ajustes!$G121&gt;0,INDEX($AA$4:$AL$323,Ajustes!$G121,W$2),0)+IF(Ajustes!$H121&gt;0,INDEX($AA$4:$AL$323,Ajustes!$H121,W$2),0)+IF(Ajustes!$I121&gt;0,INDEX($AA$4:$AL$323,Ajustes!$I121,W$2),0)+IF(Ajustes!$J121&gt;0,INDEX($AA$4:$AL$323,Ajustes!$J121,W$2),0)+IF(Ajustes!$K121&gt;0,INDEX($AA$4:$AL$323,Ajustes!$K121,W$2),0)+IF(Ajustes!$L121&gt;0,INDEX($AA$4:$AL$323,Ajustes!$L121,W$2),0))+W121</f>
        <v>12</v>
      </c>
      <c r="AJ121" s="259">
        <f>IF(AND(NOT(_incrementaisPassadas),
      OR(
       AND(_semanaAtual&gt;Prevs!M$6,_tipo="Semanal"),
       AND(_mes&gt;AJ$2,_tipo="Mensal")
      )), 0,IF(Ajustes!$G121&gt;0,INDEX($AA$4:$AL$323,Ajustes!$G121,X$2),0)+IF(Ajustes!$H121&gt;0,INDEX($AA$4:$AL$323,Ajustes!$H121,X$2),0)+IF(Ajustes!$I121&gt;0,INDEX($AA$4:$AL$323,Ajustes!$I121,X$2),0)+IF(Ajustes!$J121&gt;0,INDEX($AA$4:$AL$323,Ajustes!$J121,X$2),0)+IF(Ajustes!$K121&gt;0,INDEX($AA$4:$AL$323,Ajustes!$K121,X$2),0)+IF(Ajustes!$L121&gt;0,INDEX($AA$4:$AL$323,Ajustes!$L121,X$2),0))+X121</f>
        <v>15</v>
      </c>
      <c r="AK121" s="259">
        <f>IF(AND(NOT(_incrementaisPassadas),
      OR(
       AND(_semanaAtual&gt;Prevs!N$6,_tipo="Semanal"),
       AND(_mes&gt;AK$2,_tipo="Mensal")
      )), 0,IF(Ajustes!$G121&gt;0,INDEX($AA$4:$AL$323,Ajustes!$G121,Y$2),0)+IF(Ajustes!$H121&gt;0,INDEX($AA$4:$AL$323,Ajustes!$H121,Y$2),0)+IF(Ajustes!$I121&gt;0,INDEX($AA$4:$AL$323,Ajustes!$I121,Y$2),0)+IF(Ajustes!$J121&gt;0,INDEX($AA$4:$AL$323,Ajustes!$J121,Y$2),0)+IF(Ajustes!$K121&gt;0,INDEX($AA$4:$AL$323,Ajustes!$K121,Y$2),0)+IF(Ajustes!$L121&gt;0,INDEX($AA$4:$AL$323,Ajustes!$L121,Y$2),0))+Y121</f>
        <v>16</v>
      </c>
      <c r="AL121" s="259">
        <f>IF(AND(NOT(_incrementaisPassadas),
      OR(
       AND(_semanaAtual&gt;Prevs!O$6,_tipo="Semanal"),
       AND(_mes&gt;AL$2,_tipo="Mensal")
      )), 0,IF(Ajustes!$G121&gt;0,INDEX($AA$4:$AL$323,Ajustes!$G121,Z$2),0)+IF(Ajustes!$H121&gt;0,INDEX($AA$4:$AL$323,Ajustes!$H121,Z$2),0)+IF(Ajustes!$I121&gt;0,INDEX($AA$4:$AL$323,Ajustes!$I121,Z$2),0)+IF(Ajustes!$J121&gt;0,INDEX($AA$4:$AL$323,Ajustes!$J121,Z$2),0)+IF(Ajustes!$K121&gt;0,INDEX($AA$4:$AL$323,Ajustes!$K121,Z$2),0)+IF(Ajustes!$L121&gt;0,INDEX($AA$4:$AL$323,Ajustes!$L121,Z$2),0))+Z121</f>
        <v>21</v>
      </c>
      <c r="AM121" s="113">
        <f t="shared" si="90"/>
        <v>26</v>
      </c>
      <c r="AN121" s="113">
        <f t="shared" si="104"/>
        <v>26</v>
      </c>
      <c r="AO121" s="113">
        <f t="shared" si="104"/>
        <v>23</v>
      </c>
      <c r="AP121" s="113">
        <f t="shared" si="104"/>
        <v>17</v>
      </c>
      <c r="AQ121" s="113">
        <f t="shared" si="104"/>
        <v>12</v>
      </c>
      <c r="AR121" s="113">
        <f t="shared" si="104"/>
        <v>11</v>
      </c>
      <c r="AS121" s="113">
        <f t="shared" si="104"/>
        <v>9</v>
      </c>
      <c r="AT121" s="113">
        <f t="shared" si="104"/>
        <v>8</v>
      </c>
      <c r="AU121" s="113">
        <f t="shared" si="104"/>
        <v>12</v>
      </c>
      <c r="AV121" s="113">
        <f t="shared" si="104"/>
        <v>15</v>
      </c>
      <c r="AW121" s="113">
        <f t="shared" si="104"/>
        <v>16</v>
      </c>
      <c r="AX121" s="113">
        <f t="shared" si="104"/>
        <v>21</v>
      </c>
      <c r="AY121" s="259"/>
      <c r="BQ121" s="259">
        <f t="shared" si="77"/>
        <v>9</v>
      </c>
      <c r="BR121" s="398">
        <f t="shared" si="116"/>
        <v>25.803999999999998</v>
      </c>
      <c r="BS121" s="398">
        <f t="shared" si="117"/>
        <v>25.071999999999999</v>
      </c>
      <c r="BT121" s="398">
        <f t="shared" si="118"/>
        <v>23.927</v>
      </c>
      <c r="BU121" s="398">
        <f t="shared" si="119"/>
        <v>16.52</v>
      </c>
      <c r="BV121" s="398">
        <f t="shared" si="120"/>
        <v>12.455</v>
      </c>
      <c r="BW121" s="398">
        <f t="shared" si="121"/>
        <v>10.15</v>
      </c>
      <c r="BX121" s="398">
        <f t="shared" si="122"/>
        <v>9.1220000000000017</v>
      </c>
      <c r="BY121" s="398">
        <f t="shared" si="123"/>
        <v>8.0299999999999994</v>
      </c>
      <c r="BZ121" s="398">
        <f t="shared" si="124"/>
        <v>12.61</v>
      </c>
      <c r="CA121" s="398">
        <f t="shared" si="125"/>
        <v>15.4</v>
      </c>
      <c r="CB121" s="398">
        <f t="shared" si="126"/>
        <v>15.987000000000002</v>
      </c>
      <c r="CC121" s="398">
        <f t="shared" si="127"/>
        <v>19.974999999999998</v>
      </c>
      <c r="CD121" s="259"/>
    </row>
    <row r="122" spans="1:82" x14ac:dyDescent="0.25">
      <c r="A122" s="113">
        <v>119</v>
      </c>
      <c r="B122" s="176" t="s">
        <v>596</v>
      </c>
      <c r="C122" s="259">
        <f>IFERROR(INDEX($BD$7:$BO$40,MATCH(Ajustes!$E$4:$E$323,$BC$7:$BC$40,0),$C$2:$N$2),1)</f>
        <v>1</v>
      </c>
      <c r="D122" s="259">
        <f>IFERROR(INDEX($BD$7:$BO$40,MATCH(Ajustes!$E$4:$E$323,$BC$7:$BC$40,0),$C$2:$N$2),1)</f>
        <v>1</v>
      </c>
      <c r="E122" s="259">
        <f>IFERROR(INDEX($BD$7:$BO$40,MATCH(Ajustes!$E$4:$E$323,$BC$7:$BC$40,0),$C$2:$N$2),1)</f>
        <v>1</v>
      </c>
      <c r="F122" s="259">
        <f>IFERROR(INDEX($BD$7:$BO$40,MATCH(Ajustes!$E$4:$E$323,$BC$7:$BC$40,0),$C$2:$N$2),1)</f>
        <v>1</v>
      </c>
      <c r="G122" s="259">
        <f>IFERROR(INDEX($BD$7:$BO$40,MATCH(Ajustes!$E$4:$E$323,$BC$7:$BC$40,0),$C$2:$N$2),1)</f>
        <v>1</v>
      </c>
      <c r="H122" s="259">
        <f>IFERROR(INDEX($BD$7:$BO$40,MATCH(Ajustes!$E$4:$E$323,$BC$7:$BC$40,0),$C$2:$N$2),1)</f>
        <v>1</v>
      </c>
      <c r="I122" s="259">
        <f>IFERROR(INDEX($BD$7:$BO$40,MATCH(Ajustes!$E$4:$E$323,$BC$7:$BC$40,0),$C$2:$N$2),1)</f>
        <v>1</v>
      </c>
      <c r="J122" s="259">
        <f>IFERROR(INDEX($BD$7:$BO$40,MATCH(Ajustes!$E$4:$E$323,$BC$7:$BC$40,0),$C$2:$N$2),1)</f>
        <v>1</v>
      </c>
      <c r="K122" s="259">
        <f>IFERROR(INDEX($BD$7:$BO$40,MATCH(Ajustes!$E$4:$E$323,$BC$7:$BC$40,0),$C$2:$N$2),1)</f>
        <v>1</v>
      </c>
      <c r="L122" s="259">
        <f>IFERROR(INDEX($BD$7:$BO$40,MATCH(Ajustes!$E$4:$E$323,$BC$7:$BC$40,0),$C$2:$N$2),1)</f>
        <v>1</v>
      </c>
      <c r="M122" s="259">
        <f>IFERROR(INDEX($BD$7:$BO$40,MATCH(Ajustes!$E$4:$E$323,$BC$7:$BC$40,0),$C$2:$N$2),1)</f>
        <v>1</v>
      </c>
      <c r="N122" s="259">
        <f>IFERROR(INDEX($BD$7:$BO$40,MATCH(Ajustes!$E$4:$E$323,$BC$7:$BC$40,0),$C$2:$N$2),1)</f>
        <v>1</v>
      </c>
      <c r="O122">
        <f>C122*Ajustes!AM122</f>
        <v>32</v>
      </c>
      <c r="P122">
        <f>D122*Ajustes!AN122</f>
        <v>31</v>
      </c>
      <c r="Q122">
        <f>E122*Ajustes!AO122</f>
        <v>29</v>
      </c>
      <c r="R122">
        <f>F122*Ajustes!AP122</f>
        <v>20</v>
      </c>
      <c r="S122">
        <f>G122*Ajustes!AQ122</f>
        <v>15</v>
      </c>
      <c r="T122">
        <f>H122*Ajustes!AR122</f>
        <v>13</v>
      </c>
      <c r="U122">
        <f>I122*Ajustes!AS122</f>
        <v>11</v>
      </c>
      <c r="V122">
        <f>J122*Ajustes!AT122</f>
        <v>10</v>
      </c>
      <c r="W122">
        <f>K122*Ajustes!AU122</f>
        <v>15</v>
      </c>
      <c r="X122">
        <f>L122*Ajustes!AV122</f>
        <v>19</v>
      </c>
      <c r="Y122">
        <f>M122*Ajustes!AW122</f>
        <v>19</v>
      </c>
      <c r="Z122">
        <f>N122*Ajustes!AX122</f>
        <v>25</v>
      </c>
      <c r="AA122" s="259">
        <f>IF(AND(NOT(_incrementaisPassadas),
      OR(
       AND(_semanaAtual&gt;Prevs!D$6,_tipo="Semanal"),
       AND(_mes&gt;AA$2,_tipo="Mensal")
      )), 0,IF(Ajustes!$G122&gt;0,INDEX($AA$4:$AL$323,Ajustes!$G122,O$2),0)+IF(Ajustes!$H122&gt;0,INDEX($AA$4:$AL$323,Ajustes!$H122,O$2),0)+IF(Ajustes!$I122&gt;0,INDEX($AA$4:$AL$323,Ajustes!$I122,O$2),0)+IF(Ajustes!$J122&gt;0,INDEX($AA$4:$AL$323,Ajustes!$J122,O$2),0)+IF(Ajustes!$K122&gt;0,INDEX($AA$4:$AL$323,Ajustes!$K122,O$2),0)+IF(Ajustes!$L122&gt;0,INDEX($AA$4:$AL$323,Ajustes!$L122,O$2),0))+O122</f>
        <v>32</v>
      </c>
      <c r="AB122" s="259">
        <f>IF(AND(NOT(_incrementaisPassadas),
      OR(
       AND(_semanaAtual&gt;Prevs!E$6,_tipo="Semanal"),
       AND(_mes&gt;AB$2,_tipo="Mensal")
      )), 0,IF(Ajustes!$G122&gt;0,INDEX($AA$4:$AL$323,Ajustes!$G122,P$2),0)+IF(Ajustes!$H122&gt;0,INDEX($AA$4:$AL$323,Ajustes!$H122,P$2),0)+IF(Ajustes!$I122&gt;0,INDEX($AA$4:$AL$323,Ajustes!$I122,P$2),0)+IF(Ajustes!$J122&gt;0,INDEX($AA$4:$AL$323,Ajustes!$J122,P$2),0)+IF(Ajustes!$K122&gt;0,INDEX($AA$4:$AL$323,Ajustes!$K122,P$2),0)+IF(Ajustes!$L122&gt;0,INDEX($AA$4:$AL$323,Ajustes!$L122,P$2),0))+P122</f>
        <v>31</v>
      </c>
      <c r="AC122" s="259">
        <f>IF(AND(NOT(_incrementaisPassadas),
      OR(
       AND(_semanaAtual&gt;Prevs!F$6,_tipo="Semanal"),
       AND(_mes&gt;AC$2,_tipo="Mensal")
      )), 0,IF(Ajustes!$G122&gt;0,INDEX($AA$4:$AL$323,Ajustes!$G122,Q$2),0)+IF(Ajustes!$H122&gt;0,INDEX($AA$4:$AL$323,Ajustes!$H122,Q$2),0)+IF(Ajustes!$I122&gt;0,INDEX($AA$4:$AL$323,Ajustes!$I122,Q$2),0)+IF(Ajustes!$J122&gt;0,INDEX($AA$4:$AL$323,Ajustes!$J122,Q$2),0)+IF(Ajustes!$K122&gt;0,INDEX($AA$4:$AL$323,Ajustes!$K122,Q$2),0)+IF(Ajustes!$L122&gt;0,INDEX($AA$4:$AL$323,Ajustes!$L122,Q$2),0))+Q122</f>
        <v>29</v>
      </c>
      <c r="AD122" s="259">
        <f>IF(AND(NOT(_incrementaisPassadas),
      OR(
       AND(_semanaAtual&gt;Prevs!G$6,_tipo="Semanal"),
       AND(_mes&gt;AD$2,_tipo="Mensal")
      )), 0,IF(Ajustes!$G122&gt;0,INDEX($AA$4:$AL$323,Ajustes!$G122,R$2),0)+IF(Ajustes!$H122&gt;0,INDEX($AA$4:$AL$323,Ajustes!$H122,R$2),0)+IF(Ajustes!$I122&gt;0,INDEX($AA$4:$AL$323,Ajustes!$I122,R$2),0)+IF(Ajustes!$J122&gt;0,INDEX($AA$4:$AL$323,Ajustes!$J122,R$2),0)+IF(Ajustes!$K122&gt;0,INDEX($AA$4:$AL$323,Ajustes!$K122,R$2),0)+IF(Ajustes!$L122&gt;0,INDEX($AA$4:$AL$323,Ajustes!$L122,R$2),0))+R122</f>
        <v>20</v>
      </c>
      <c r="AE122" s="259">
        <f>IF(AND(NOT(_incrementaisPassadas),
      OR(
       AND(_semanaAtual&gt;Prevs!H$6,_tipo="Semanal"),
       AND(_mes&gt;AE$2,_tipo="Mensal")
      )), 0,IF(Ajustes!$G122&gt;0,INDEX($AA$4:$AL$323,Ajustes!$G122,S$2),0)+IF(Ajustes!$H122&gt;0,INDEX($AA$4:$AL$323,Ajustes!$H122,S$2),0)+IF(Ajustes!$I122&gt;0,INDEX($AA$4:$AL$323,Ajustes!$I122,S$2),0)+IF(Ajustes!$J122&gt;0,INDEX($AA$4:$AL$323,Ajustes!$J122,S$2),0)+IF(Ajustes!$K122&gt;0,INDEX($AA$4:$AL$323,Ajustes!$K122,S$2),0)+IF(Ajustes!$L122&gt;0,INDEX($AA$4:$AL$323,Ajustes!$L122,S$2),0))+S122</f>
        <v>15</v>
      </c>
      <c r="AF122" s="259">
        <f>IF(AND(NOT(_incrementaisPassadas),
      OR(
       AND(_semanaAtual&gt;Prevs!I$6,_tipo="Semanal"),
       AND(_mes&gt;AF$2,_tipo="Mensal")
      )), 0,IF(Ajustes!$G122&gt;0,INDEX($AA$4:$AL$323,Ajustes!$G122,T$2),0)+IF(Ajustes!$H122&gt;0,INDEX($AA$4:$AL$323,Ajustes!$H122,T$2),0)+IF(Ajustes!$I122&gt;0,INDEX($AA$4:$AL$323,Ajustes!$I122,T$2),0)+IF(Ajustes!$J122&gt;0,INDEX($AA$4:$AL$323,Ajustes!$J122,T$2),0)+IF(Ajustes!$K122&gt;0,INDEX($AA$4:$AL$323,Ajustes!$K122,T$2),0)+IF(Ajustes!$L122&gt;0,INDEX($AA$4:$AL$323,Ajustes!$L122,T$2),0))+T122</f>
        <v>13</v>
      </c>
      <c r="AG122" s="259">
        <f>IF(AND(NOT(_incrementaisPassadas),
      OR(
       AND(_semanaAtual&gt;Prevs!J$6,_tipo="Semanal"),
       AND(_mes&gt;AG$2,_tipo="Mensal")
      )), 0,IF(Ajustes!$G122&gt;0,INDEX($AA$4:$AL$323,Ajustes!$G122,U$2),0)+IF(Ajustes!$H122&gt;0,INDEX($AA$4:$AL$323,Ajustes!$H122,U$2),0)+IF(Ajustes!$I122&gt;0,INDEX($AA$4:$AL$323,Ajustes!$I122,U$2),0)+IF(Ajustes!$J122&gt;0,INDEX($AA$4:$AL$323,Ajustes!$J122,U$2),0)+IF(Ajustes!$K122&gt;0,INDEX($AA$4:$AL$323,Ajustes!$K122,U$2),0)+IF(Ajustes!$L122&gt;0,INDEX($AA$4:$AL$323,Ajustes!$L122,U$2),0))+U122</f>
        <v>11</v>
      </c>
      <c r="AH122" s="259">
        <f>IF(AND(NOT(_incrementaisPassadas),
      OR(
       AND(_semanaAtual&gt;Prevs!K$6,_tipo="Semanal"),
       AND(_mes&gt;AH$2,_tipo="Mensal")
      )), 0,IF(Ajustes!$G122&gt;0,INDEX($AA$4:$AL$323,Ajustes!$G122,V$2),0)+IF(Ajustes!$H122&gt;0,INDEX($AA$4:$AL$323,Ajustes!$H122,V$2),0)+IF(Ajustes!$I122&gt;0,INDEX($AA$4:$AL$323,Ajustes!$I122,V$2),0)+IF(Ajustes!$J122&gt;0,INDEX($AA$4:$AL$323,Ajustes!$J122,V$2),0)+IF(Ajustes!$K122&gt;0,INDEX($AA$4:$AL$323,Ajustes!$K122,V$2),0)+IF(Ajustes!$L122&gt;0,INDEX($AA$4:$AL$323,Ajustes!$L122,V$2),0))+V122</f>
        <v>10</v>
      </c>
      <c r="AI122" s="259">
        <f>IF(AND(NOT(_incrementaisPassadas),
      OR(
       AND(_semanaAtual&gt;Prevs!L$6,_tipo="Semanal"),
       AND(_mes&gt;AI$2,_tipo="Mensal")
      )), 0,IF(Ajustes!$G122&gt;0,INDEX($AA$4:$AL$323,Ajustes!$G122,W$2),0)+IF(Ajustes!$H122&gt;0,INDEX($AA$4:$AL$323,Ajustes!$H122,W$2),0)+IF(Ajustes!$I122&gt;0,INDEX($AA$4:$AL$323,Ajustes!$I122,W$2),0)+IF(Ajustes!$J122&gt;0,INDEX($AA$4:$AL$323,Ajustes!$J122,W$2),0)+IF(Ajustes!$K122&gt;0,INDEX($AA$4:$AL$323,Ajustes!$K122,W$2),0)+IF(Ajustes!$L122&gt;0,INDEX($AA$4:$AL$323,Ajustes!$L122,W$2),0))+W122</f>
        <v>15</v>
      </c>
      <c r="AJ122" s="259">
        <f>IF(AND(NOT(_incrementaisPassadas),
      OR(
       AND(_semanaAtual&gt;Prevs!M$6,_tipo="Semanal"),
       AND(_mes&gt;AJ$2,_tipo="Mensal")
      )), 0,IF(Ajustes!$G122&gt;0,INDEX($AA$4:$AL$323,Ajustes!$G122,X$2),0)+IF(Ajustes!$H122&gt;0,INDEX($AA$4:$AL$323,Ajustes!$H122,X$2),0)+IF(Ajustes!$I122&gt;0,INDEX($AA$4:$AL$323,Ajustes!$I122,X$2),0)+IF(Ajustes!$J122&gt;0,INDEX($AA$4:$AL$323,Ajustes!$J122,X$2),0)+IF(Ajustes!$K122&gt;0,INDEX($AA$4:$AL$323,Ajustes!$K122,X$2),0)+IF(Ajustes!$L122&gt;0,INDEX($AA$4:$AL$323,Ajustes!$L122,X$2),0))+X122</f>
        <v>19</v>
      </c>
      <c r="AK122" s="259">
        <f>IF(AND(NOT(_incrementaisPassadas),
      OR(
       AND(_semanaAtual&gt;Prevs!N$6,_tipo="Semanal"),
       AND(_mes&gt;AK$2,_tipo="Mensal")
      )), 0,IF(Ajustes!$G122&gt;0,INDEX($AA$4:$AL$323,Ajustes!$G122,Y$2),0)+IF(Ajustes!$H122&gt;0,INDEX($AA$4:$AL$323,Ajustes!$H122,Y$2),0)+IF(Ajustes!$I122&gt;0,INDEX($AA$4:$AL$323,Ajustes!$I122,Y$2),0)+IF(Ajustes!$J122&gt;0,INDEX($AA$4:$AL$323,Ajustes!$J122,Y$2),0)+IF(Ajustes!$K122&gt;0,INDEX($AA$4:$AL$323,Ajustes!$K122,Y$2),0)+IF(Ajustes!$L122&gt;0,INDEX($AA$4:$AL$323,Ajustes!$L122,Y$2),0))+Y122</f>
        <v>19</v>
      </c>
      <c r="AL122" s="259">
        <f>IF(AND(NOT(_incrementaisPassadas),
      OR(
       AND(_semanaAtual&gt;Prevs!O$6,_tipo="Semanal"),
       AND(_mes&gt;AL$2,_tipo="Mensal")
      )), 0,IF(Ajustes!$G122&gt;0,INDEX($AA$4:$AL$323,Ajustes!$G122,Z$2),0)+IF(Ajustes!$H122&gt;0,INDEX($AA$4:$AL$323,Ajustes!$H122,Z$2),0)+IF(Ajustes!$I122&gt;0,INDEX($AA$4:$AL$323,Ajustes!$I122,Z$2),0)+IF(Ajustes!$J122&gt;0,INDEX($AA$4:$AL$323,Ajustes!$J122,Z$2),0)+IF(Ajustes!$K122&gt;0,INDEX($AA$4:$AL$323,Ajustes!$K122,Z$2),0)+IF(Ajustes!$L122&gt;0,INDEX($AA$4:$AL$323,Ajustes!$L122,Z$2),0))+Z122</f>
        <v>25</v>
      </c>
      <c r="AM122" s="402">
        <f t="shared" ref="AM122" si="128">AA122</f>
        <v>32</v>
      </c>
      <c r="AN122" s="402">
        <f t="shared" ref="AN122" si="129">AB122</f>
        <v>31</v>
      </c>
      <c r="AO122" s="402">
        <f t="shared" ref="AO122" si="130">AC122</f>
        <v>29</v>
      </c>
      <c r="AP122" s="402">
        <f t="shared" ref="AP122" si="131">AD122</f>
        <v>20</v>
      </c>
      <c r="AQ122" s="402">
        <f t="shared" ref="AQ122" si="132">AE122</f>
        <v>15</v>
      </c>
      <c r="AR122" s="402">
        <f t="shared" ref="AR122" si="133">AF122</f>
        <v>13</v>
      </c>
      <c r="AS122" s="402">
        <f t="shared" ref="AS122" si="134">AG122</f>
        <v>11</v>
      </c>
      <c r="AT122" s="402">
        <f t="shared" ref="AT122" si="135">AH122</f>
        <v>10</v>
      </c>
      <c r="AU122" s="402">
        <f t="shared" ref="AU122" si="136">AI122</f>
        <v>15</v>
      </c>
      <c r="AV122" s="402">
        <f t="shared" ref="AV122" si="137">AJ122</f>
        <v>19</v>
      </c>
      <c r="AW122" s="402">
        <f t="shared" ref="AW122" si="138">AK122</f>
        <v>19</v>
      </c>
      <c r="AX122" s="402">
        <f t="shared" ref="AX122" si="139">AL122</f>
        <v>25</v>
      </c>
      <c r="AY122" s="259"/>
      <c r="BQ122" s="259" t="e">
        <f t="shared" si="77"/>
        <v>#N/A</v>
      </c>
      <c r="BR122" s="398">
        <f t="shared" si="116"/>
        <v>32</v>
      </c>
      <c r="BS122" s="398">
        <f t="shared" si="117"/>
        <v>31</v>
      </c>
      <c r="BT122" s="398">
        <f t="shared" si="118"/>
        <v>29</v>
      </c>
      <c r="BU122" s="398">
        <f t="shared" si="119"/>
        <v>20</v>
      </c>
      <c r="BV122" s="398">
        <f t="shared" si="120"/>
        <v>15</v>
      </c>
      <c r="BW122" s="398">
        <f t="shared" si="121"/>
        <v>13</v>
      </c>
      <c r="BX122" s="398">
        <f t="shared" si="122"/>
        <v>11</v>
      </c>
      <c r="BY122" s="398">
        <f t="shared" si="123"/>
        <v>10</v>
      </c>
      <c r="BZ122" s="398">
        <f t="shared" si="124"/>
        <v>15</v>
      </c>
      <c r="CA122" s="398">
        <f t="shared" si="125"/>
        <v>19</v>
      </c>
      <c r="CB122" s="398">
        <f t="shared" si="126"/>
        <v>19</v>
      </c>
      <c r="CC122" s="398">
        <f t="shared" si="127"/>
        <v>25</v>
      </c>
      <c r="CD122" s="259"/>
    </row>
    <row r="123" spans="1:82" x14ac:dyDescent="0.25">
      <c r="A123" s="113">
        <v>120</v>
      </c>
      <c r="B123" s="176" t="s">
        <v>597</v>
      </c>
      <c r="C123" s="259">
        <f>IFERROR(INDEX($BD$7:$BO$40,MATCH(Ajustes!$E$4:$E$323,$BC$7:$BC$40,0),$C$2:$N$2),1)</f>
        <v>1</v>
      </c>
      <c r="D123" s="259">
        <f>IFERROR(INDEX($BD$7:$BO$40,MATCH(Ajustes!$E$4:$E$323,$BC$7:$BC$40,0),$C$2:$N$2),1)</f>
        <v>1</v>
      </c>
      <c r="E123" s="259">
        <f>IFERROR(INDEX($BD$7:$BO$40,MATCH(Ajustes!$E$4:$E$323,$BC$7:$BC$40,0),$C$2:$N$2),1)</f>
        <v>1</v>
      </c>
      <c r="F123" s="259">
        <f>IFERROR(INDEX($BD$7:$BO$40,MATCH(Ajustes!$E$4:$E$323,$BC$7:$BC$40,0),$C$2:$N$2),1)</f>
        <v>1</v>
      </c>
      <c r="G123" s="259">
        <f>IFERROR(INDEX($BD$7:$BO$40,MATCH(Ajustes!$E$4:$E$323,$BC$7:$BC$40,0),$C$2:$N$2),1)</f>
        <v>1</v>
      </c>
      <c r="H123" s="259">
        <f>IFERROR(INDEX($BD$7:$BO$40,MATCH(Ajustes!$E$4:$E$323,$BC$7:$BC$40,0),$C$2:$N$2),1)</f>
        <v>1</v>
      </c>
      <c r="I123" s="259">
        <f>IFERROR(INDEX($BD$7:$BO$40,MATCH(Ajustes!$E$4:$E$323,$BC$7:$BC$40,0),$C$2:$N$2),1)</f>
        <v>1</v>
      </c>
      <c r="J123" s="259">
        <f>IFERROR(INDEX($BD$7:$BO$40,MATCH(Ajustes!$E$4:$E$323,$BC$7:$BC$40,0),$C$2:$N$2),1)</f>
        <v>1</v>
      </c>
      <c r="K123" s="259">
        <f>IFERROR(INDEX($BD$7:$BO$40,MATCH(Ajustes!$E$4:$E$323,$BC$7:$BC$40,0),$C$2:$N$2),1)</f>
        <v>1</v>
      </c>
      <c r="L123" s="259">
        <f>IFERROR(INDEX($BD$7:$BO$40,MATCH(Ajustes!$E$4:$E$323,$BC$7:$BC$40,0),$C$2:$N$2),1)</f>
        <v>1</v>
      </c>
      <c r="M123" s="259">
        <f>IFERROR(INDEX($BD$7:$BO$40,MATCH(Ajustes!$E$4:$E$323,$BC$7:$BC$40,0),$C$2:$N$2),1)</f>
        <v>1</v>
      </c>
      <c r="N123" s="259">
        <f>IFERROR(INDEX($BD$7:$BO$40,MATCH(Ajustes!$E$4:$E$323,$BC$7:$BC$40,0),$C$2:$N$2),1)</f>
        <v>1</v>
      </c>
      <c r="O123">
        <f>C123*Ajustes!AM123</f>
        <v>45</v>
      </c>
      <c r="P123">
        <f>D123*Ajustes!AN123</f>
        <v>48</v>
      </c>
      <c r="Q123">
        <f>E123*Ajustes!AO123</f>
        <v>46</v>
      </c>
      <c r="R123">
        <f>F123*Ajustes!AP123</f>
        <v>33</v>
      </c>
      <c r="S123">
        <f>G123*Ajustes!AQ123</f>
        <v>26</v>
      </c>
      <c r="T123">
        <f>H123*Ajustes!AR123</f>
        <v>24</v>
      </c>
      <c r="U123">
        <f>I123*Ajustes!AS123</f>
        <v>20</v>
      </c>
      <c r="V123">
        <f>J123*Ajustes!AT123</f>
        <v>17</v>
      </c>
      <c r="W123">
        <f>K123*Ajustes!AU123</f>
        <v>18</v>
      </c>
      <c r="X123">
        <f>L123*Ajustes!AV123</f>
        <v>20</v>
      </c>
      <c r="Y123">
        <f>M123*Ajustes!AW123</f>
        <v>23</v>
      </c>
      <c r="Z123">
        <f>N123*Ajustes!AX123</f>
        <v>33</v>
      </c>
      <c r="AA123" s="259">
        <f>IF(AND(NOT(_incrementaisPassadas),
      OR(
       AND(_semanaAtual&gt;Prevs!D$6,_tipo="Semanal"),
       AND(_mes&gt;AA$2,_tipo="Mensal")
      )), 0,IF(Ajustes!$G123&gt;0,INDEX($AA$4:$AL$323,Ajustes!$G123,O$2),0)+IF(Ajustes!$H123&gt;0,INDEX($AA$4:$AL$323,Ajustes!$H123,O$2),0)+IF(Ajustes!$I123&gt;0,INDEX($AA$4:$AL$323,Ajustes!$I123,O$2),0)+IF(Ajustes!$J123&gt;0,INDEX($AA$4:$AL$323,Ajustes!$J123,O$2),0)+IF(Ajustes!$K123&gt;0,INDEX($AA$4:$AL$323,Ajustes!$K123,O$2),0)+IF(Ajustes!$L123&gt;0,INDEX($AA$4:$AL$323,Ajustes!$L123,O$2),0))+O123</f>
        <v>45</v>
      </c>
      <c r="AB123" s="259">
        <f>IF(AND(NOT(_incrementaisPassadas),
      OR(
       AND(_semanaAtual&gt;Prevs!E$6,_tipo="Semanal"),
       AND(_mes&gt;AB$2,_tipo="Mensal")
      )), 0,IF(Ajustes!$G123&gt;0,INDEX($AA$4:$AL$323,Ajustes!$G123,P$2),0)+IF(Ajustes!$H123&gt;0,INDEX($AA$4:$AL$323,Ajustes!$H123,P$2),0)+IF(Ajustes!$I123&gt;0,INDEX($AA$4:$AL$323,Ajustes!$I123,P$2),0)+IF(Ajustes!$J123&gt;0,INDEX($AA$4:$AL$323,Ajustes!$J123,P$2),0)+IF(Ajustes!$K123&gt;0,INDEX($AA$4:$AL$323,Ajustes!$K123,P$2),0)+IF(Ajustes!$L123&gt;0,INDEX($AA$4:$AL$323,Ajustes!$L123,P$2),0))+P123</f>
        <v>48</v>
      </c>
      <c r="AC123" s="259">
        <f>IF(AND(NOT(_incrementaisPassadas),
      OR(
       AND(_semanaAtual&gt;Prevs!F$6,_tipo="Semanal"),
       AND(_mes&gt;AC$2,_tipo="Mensal")
      )), 0,IF(Ajustes!$G123&gt;0,INDEX($AA$4:$AL$323,Ajustes!$G123,Q$2),0)+IF(Ajustes!$H123&gt;0,INDEX($AA$4:$AL$323,Ajustes!$H123,Q$2),0)+IF(Ajustes!$I123&gt;0,INDEX($AA$4:$AL$323,Ajustes!$I123,Q$2),0)+IF(Ajustes!$J123&gt;0,INDEX($AA$4:$AL$323,Ajustes!$J123,Q$2),0)+IF(Ajustes!$K123&gt;0,INDEX($AA$4:$AL$323,Ajustes!$K123,Q$2),0)+IF(Ajustes!$L123&gt;0,INDEX($AA$4:$AL$323,Ajustes!$L123,Q$2),0))+Q123</f>
        <v>46</v>
      </c>
      <c r="AD123" s="259">
        <f>IF(AND(NOT(_incrementaisPassadas),
      OR(
       AND(_semanaAtual&gt;Prevs!G$6,_tipo="Semanal"),
       AND(_mes&gt;AD$2,_tipo="Mensal")
      )), 0,IF(Ajustes!$G123&gt;0,INDEX($AA$4:$AL$323,Ajustes!$G123,R$2),0)+IF(Ajustes!$H123&gt;0,INDEX($AA$4:$AL$323,Ajustes!$H123,R$2),0)+IF(Ajustes!$I123&gt;0,INDEX($AA$4:$AL$323,Ajustes!$I123,R$2),0)+IF(Ajustes!$J123&gt;0,INDEX($AA$4:$AL$323,Ajustes!$J123,R$2),0)+IF(Ajustes!$K123&gt;0,INDEX($AA$4:$AL$323,Ajustes!$K123,R$2),0)+IF(Ajustes!$L123&gt;0,INDEX($AA$4:$AL$323,Ajustes!$L123,R$2),0))+R123</f>
        <v>33</v>
      </c>
      <c r="AE123" s="259">
        <f>IF(AND(NOT(_incrementaisPassadas),
      OR(
       AND(_semanaAtual&gt;Prevs!H$6,_tipo="Semanal"),
       AND(_mes&gt;AE$2,_tipo="Mensal")
      )), 0,IF(Ajustes!$G123&gt;0,INDEX($AA$4:$AL$323,Ajustes!$G123,S$2),0)+IF(Ajustes!$H123&gt;0,INDEX($AA$4:$AL$323,Ajustes!$H123,S$2),0)+IF(Ajustes!$I123&gt;0,INDEX($AA$4:$AL$323,Ajustes!$I123,S$2),0)+IF(Ajustes!$J123&gt;0,INDEX($AA$4:$AL$323,Ajustes!$J123,S$2),0)+IF(Ajustes!$K123&gt;0,INDEX($AA$4:$AL$323,Ajustes!$K123,S$2),0)+IF(Ajustes!$L123&gt;0,INDEX($AA$4:$AL$323,Ajustes!$L123,S$2),0))+S123</f>
        <v>26</v>
      </c>
      <c r="AF123" s="259">
        <f>IF(AND(NOT(_incrementaisPassadas),
      OR(
       AND(_semanaAtual&gt;Prevs!I$6,_tipo="Semanal"),
       AND(_mes&gt;AF$2,_tipo="Mensal")
      )), 0,IF(Ajustes!$G123&gt;0,INDEX($AA$4:$AL$323,Ajustes!$G123,T$2),0)+IF(Ajustes!$H123&gt;0,INDEX($AA$4:$AL$323,Ajustes!$H123,T$2),0)+IF(Ajustes!$I123&gt;0,INDEX($AA$4:$AL$323,Ajustes!$I123,T$2),0)+IF(Ajustes!$J123&gt;0,INDEX($AA$4:$AL$323,Ajustes!$J123,T$2),0)+IF(Ajustes!$K123&gt;0,INDEX($AA$4:$AL$323,Ajustes!$K123,T$2),0)+IF(Ajustes!$L123&gt;0,INDEX($AA$4:$AL$323,Ajustes!$L123,T$2),0))+T123</f>
        <v>24</v>
      </c>
      <c r="AG123" s="259">
        <f>IF(AND(NOT(_incrementaisPassadas),
      OR(
       AND(_semanaAtual&gt;Prevs!J$6,_tipo="Semanal"),
       AND(_mes&gt;AG$2,_tipo="Mensal")
      )), 0,IF(Ajustes!$G123&gt;0,INDEX($AA$4:$AL$323,Ajustes!$G123,U$2),0)+IF(Ajustes!$H123&gt;0,INDEX($AA$4:$AL$323,Ajustes!$H123,U$2),0)+IF(Ajustes!$I123&gt;0,INDEX($AA$4:$AL$323,Ajustes!$I123,U$2),0)+IF(Ajustes!$J123&gt;0,INDEX($AA$4:$AL$323,Ajustes!$J123,U$2),0)+IF(Ajustes!$K123&gt;0,INDEX($AA$4:$AL$323,Ajustes!$K123,U$2),0)+IF(Ajustes!$L123&gt;0,INDEX($AA$4:$AL$323,Ajustes!$L123,U$2),0))+U123</f>
        <v>20</v>
      </c>
      <c r="AH123" s="259">
        <f>IF(AND(NOT(_incrementaisPassadas),
      OR(
       AND(_semanaAtual&gt;Prevs!K$6,_tipo="Semanal"),
       AND(_mes&gt;AH$2,_tipo="Mensal")
      )), 0,IF(Ajustes!$G123&gt;0,INDEX($AA$4:$AL$323,Ajustes!$G123,V$2),0)+IF(Ajustes!$H123&gt;0,INDEX($AA$4:$AL$323,Ajustes!$H123,V$2),0)+IF(Ajustes!$I123&gt;0,INDEX($AA$4:$AL$323,Ajustes!$I123,V$2),0)+IF(Ajustes!$J123&gt;0,INDEX($AA$4:$AL$323,Ajustes!$J123,V$2),0)+IF(Ajustes!$K123&gt;0,INDEX($AA$4:$AL$323,Ajustes!$K123,V$2),0)+IF(Ajustes!$L123&gt;0,INDEX($AA$4:$AL$323,Ajustes!$L123,V$2),0))+V123</f>
        <v>17</v>
      </c>
      <c r="AI123" s="259">
        <f>IF(AND(NOT(_incrementaisPassadas),
      OR(
       AND(_semanaAtual&gt;Prevs!L$6,_tipo="Semanal"),
       AND(_mes&gt;AI$2,_tipo="Mensal")
      )), 0,IF(Ajustes!$G123&gt;0,INDEX($AA$4:$AL$323,Ajustes!$G123,W$2),0)+IF(Ajustes!$H123&gt;0,INDEX($AA$4:$AL$323,Ajustes!$H123,W$2),0)+IF(Ajustes!$I123&gt;0,INDEX($AA$4:$AL$323,Ajustes!$I123,W$2),0)+IF(Ajustes!$J123&gt;0,INDEX($AA$4:$AL$323,Ajustes!$J123,W$2),0)+IF(Ajustes!$K123&gt;0,INDEX($AA$4:$AL$323,Ajustes!$K123,W$2),0)+IF(Ajustes!$L123&gt;0,INDEX($AA$4:$AL$323,Ajustes!$L123,W$2),0))+W123</f>
        <v>18</v>
      </c>
      <c r="AJ123" s="259">
        <f>IF(AND(NOT(_incrementaisPassadas),
      OR(
       AND(_semanaAtual&gt;Prevs!M$6,_tipo="Semanal"),
       AND(_mes&gt;AJ$2,_tipo="Mensal")
      )), 0,IF(Ajustes!$G123&gt;0,INDEX($AA$4:$AL$323,Ajustes!$G123,X$2),0)+IF(Ajustes!$H123&gt;0,INDEX($AA$4:$AL$323,Ajustes!$H123,X$2),0)+IF(Ajustes!$I123&gt;0,INDEX($AA$4:$AL$323,Ajustes!$I123,X$2),0)+IF(Ajustes!$J123&gt;0,INDEX($AA$4:$AL$323,Ajustes!$J123,X$2),0)+IF(Ajustes!$K123&gt;0,INDEX($AA$4:$AL$323,Ajustes!$K123,X$2),0)+IF(Ajustes!$L123&gt;0,INDEX($AA$4:$AL$323,Ajustes!$L123,X$2),0))+X123</f>
        <v>20</v>
      </c>
      <c r="AK123" s="259">
        <f>IF(AND(NOT(_incrementaisPassadas),
      OR(
       AND(_semanaAtual&gt;Prevs!N$6,_tipo="Semanal"),
       AND(_mes&gt;AK$2,_tipo="Mensal")
      )), 0,IF(Ajustes!$G123&gt;0,INDEX($AA$4:$AL$323,Ajustes!$G123,Y$2),0)+IF(Ajustes!$H123&gt;0,INDEX($AA$4:$AL$323,Ajustes!$H123,Y$2),0)+IF(Ajustes!$I123&gt;0,INDEX($AA$4:$AL$323,Ajustes!$I123,Y$2),0)+IF(Ajustes!$J123&gt;0,INDEX($AA$4:$AL$323,Ajustes!$J123,Y$2),0)+IF(Ajustes!$K123&gt;0,INDEX($AA$4:$AL$323,Ajustes!$K123,Y$2),0)+IF(Ajustes!$L123&gt;0,INDEX($AA$4:$AL$323,Ajustes!$L123,Y$2),0))+Y123</f>
        <v>23</v>
      </c>
      <c r="AL123" s="259">
        <f>IF(AND(NOT(_incrementaisPassadas),
      OR(
       AND(_semanaAtual&gt;Prevs!O$6,_tipo="Semanal"),
       AND(_mes&gt;AL$2,_tipo="Mensal")
      )), 0,IF(Ajustes!$G123&gt;0,INDEX($AA$4:$AL$323,Ajustes!$G123,Z$2),0)+IF(Ajustes!$H123&gt;0,INDEX($AA$4:$AL$323,Ajustes!$H123,Z$2),0)+IF(Ajustes!$I123&gt;0,INDEX($AA$4:$AL$323,Ajustes!$I123,Z$2),0)+IF(Ajustes!$J123&gt;0,INDEX($AA$4:$AL$323,Ajustes!$J123,Z$2),0)+IF(Ajustes!$K123&gt;0,INDEX($AA$4:$AL$323,Ajustes!$K123,Z$2),0)+IF(Ajustes!$L123&gt;0,INDEX($AA$4:$AL$323,Ajustes!$L123,Z$2),0))+Z123</f>
        <v>33</v>
      </c>
      <c r="AM123" s="113">
        <f t="shared" ref="AM123:AM128" si="140">AA123</f>
        <v>45</v>
      </c>
      <c r="AN123" s="113">
        <f t="shared" ref="AN123:AN128" si="141">AB123</f>
        <v>48</v>
      </c>
      <c r="AO123" s="113">
        <f t="shared" ref="AO123:AO128" si="142">AC123</f>
        <v>46</v>
      </c>
      <c r="AP123" s="113">
        <f t="shared" ref="AP123:AP128" si="143">AD123</f>
        <v>33</v>
      </c>
      <c r="AQ123" s="113">
        <f t="shared" ref="AQ123:AQ128" si="144">AE123</f>
        <v>26</v>
      </c>
      <c r="AR123" s="113">
        <f t="shared" ref="AR123:AR128" si="145">AF123</f>
        <v>24</v>
      </c>
      <c r="AS123" s="113">
        <f t="shared" ref="AS123:AS128" si="146">AG123</f>
        <v>20</v>
      </c>
      <c r="AT123" s="113">
        <f t="shared" ref="AT123:AT128" si="147">AH123</f>
        <v>17</v>
      </c>
      <c r="AU123" s="113">
        <f t="shared" ref="AU123:AU128" si="148">AI123</f>
        <v>18</v>
      </c>
      <c r="AV123" s="113">
        <f t="shared" ref="AV123:AV128" si="149">AJ123</f>
        <v>20</v>
      </c>
      <c r="AW123" s="113">
        <f t="shared" ref="AW123:AW128" si="150">AK123</f>
        <v>23</v>
      </c>
      <c r="AX123" s="113">
        <f t="shared" ref="AX123:AX128" si="151">AL123</f>
        <v>33</v>
      </c>
      <c r="AY123" s="259"/>
      <c r="BQ123" s="259" t="e">
        <f t="shared" si="77"/>
        <v>#N/A</v>
      </c>
      <c r="BR123" s="398">
        <f t="shared" si="116"/>
        <v>45</v>
      </c>
      <c r="BS123" s="398">
        <f t="shared" si="117"/>
        <v>48</v>
      </c>
      <c r="BT123" s="398">
        <f t="shared" si="118"/>
        <v>46</v>
      </c>
      <c r="BU123" s="398">
        <f t="shared" si="119"/>
        <v>33</v>
      </c>
      <c r="BV123" s="398">
        <f t="shared" si="120"/>
        <v>26</v>
      </c>
      <c r="BW123" s="398">
        <f t="shared" si="121"/>
        <v>24</v>
      </c>
      <c r="BX123" s="398">
        <f t="shared" si="122"/>
        <v>20</v>
      </c>
      <c r="BY123" s="398">
        <f t="shared" si="123"/>
        <v>17</v>
      </c>
      <c r="BZ123" s="398">
        <f t="shared" si="124"/>
        <v>18</v>
      </c>
      <c r="CA123" s="398">
        <f t="shared" si="125"/>
        <v>20</v>
      </c>
      <c r="CB123" s="398">
        <f t="shared" si="126"/>
        <v>23</v>
      </c>
      <c r="CC123" s="398">
        <f t="shared" si="127"/>
        <v>33</v>
      </c>
      <c r="CD123" s="259"/>
    </row>
    <row r="124" spans="1:82" x14ac:dyDescent="0.25">
      <c r="A124" s="113">
        <v>121</v>
      </c>
      <c r="B124" s="176" t="s">
        <v>598</v>
      </c>
      <c r="C124" s="259">
        <f>IFERROR(INDEX($BD$7:$BO$40,MATCH(Ajustes!$E$4:$E$323,$BC$7:$BC$40,0),$C$2:$N$2),1)</f>
        <v>1</v>
      </c>
      <c r="D124" s="259">
        <f>IFERROR(INDEX($BD$7:$BO$40,MATCH(Ajustes!$E$4:$E$323,$BC$7:$BC$40,0),$C$2:$N$2),1)</f>
        <v>1</v>
      </c>
      <c r="E124" s="259">
        <f>IFERROR(INDEX($BD$7:$BO$40,MATCH(Ajustes!$E$4:$E$323,$BC$7:$BC$40,0),$C$2:$N$2),1)</f>
        <v>1</v>
      </c>
      <c r="F124" s="259">
        <f>IFERROR(INDEX($BD$7:$BO$40,MATCH(Ajustes!$E$4:$E$323,$BC$7:$BC$40,0),$C$2:$N$2),1)</f>
        <v>1</v>
      </c>
      <c r="G124" s="259">
        <f>IFERROR(INDEX($BD$7:$BO$40,MATCH(Ajustes!$E$4:$E$323,$BC$7:$BC$40,0),$C$2:$N$2),1)</f>
        <v>1</v>
      </c>
      <c r="H124" s="259">
        <f>IFERROR(INDEX($BD$7:$BO$40,MATCH(Ajustes!$E$4:$E$323,$BC$7:$BC$40,0),$C$2:$N$2),1)</f>
        <v>1</v>
      </c>
      <c r="I124" s="259">
        <f>IFERROR(INDEX($BD$7:$BO$40,MATCH(Ajustes!$E$4:$E$323,$BC$7:$BC$40,0),$C$2:$N$2),1)</f>
        <v>1</v>
      </c>
      <c r="J124" s="259">
        <f>IFERROR(INDEX($BD$7:$BO$40,MATCH(Ajustes!$E$4:$E$323,$BC$7:$BC$40,0),$C$2:$N$2),1)</f>
        <v>1</v>
      </c>
      <c r="K124" s="259">
        <f>IFERROR(INDEX($BD$7:$BO$40,MATCH(Ajustes!$E$4:$E$323,$BC$7:$BC$40,0),$C$2:$N$2),1)</f>
        <v>1</v>
      </c>
      <c r="L124" s="259">
        <f>IFERROR(INDEX($BD$7:$BO$40,MATCH(Ajustes!$E$4:$E$323,$BC$7:$BC$40,0),$C$2:$N$2),1)</f>
        <v>1</v>
      </c>
      <c r="M124" s="259">
        <f>IFERROR(INDEX($BD$7:$BO$40,MATCH(Ajustes!$E$4:$E$323,$BC$7:$BC$40,0),$C$2:$N$2),1)</f>
        <v>1</v>
      </c>
      <c r="N124" s="259">
        <f>IFERROR(INDEX($BD$7:$BO$40,MATCH(Ajustes!$E$4:$E$323,$BC$7:$BC$40,0),$C$2:$N$2),1)</f>
        <v>1</v>
      </c>
      <c r="O124">
        <f>C124*Ajustes!AM124</f>
        <v>105</v>
      </c>
      <c r="P124">
        <f>D124*Ajustes!AN124</f>
        <v>111</v>
      </c>
      <c r="Q124">
        <f>E124*Ajustes!AO124</f>
        <v>102</v>
      </c>
      <c r="R124">
        <f>F124*Ajustes!AP124</f>
        <v>79</v>
      </c>
      <c r="S124">
        <f>G124*Ajustes!AQ124</f>
        <v>61</v>
      </c>
      <c r="T124">
        <f>H124*Ajustes!AR124</f>
        <v>54</v>
      </c>
      <c r="U124">
        <f>I124*Ajustes!AS124</f>
        <v>47</v>
      </c>
      <c r="V124">
        <f>J124*Ajustes!AT124</f>
        <v>42</v>
      </c>
      <c r="W124">
        <f>K124*Ajustes!AU124</f>
        <v>45</v>
      </c>
      <c r="X124">
        <f>L124*Ajustes!AV124</f>
        <v>51</v>
      </c>
      <c r="Y124">
        <f>M124*Ajustes!AW124</f>
        <v>58</v>
      </c>
      <c r="Z124">
        <f>N124*Ajustes!AX124</f>
        <v>79</v>
      </c>
      <c r="AA124" s="259">
        <f>IF(AND(NOT(_incrementaisPassadas),
      OR(
       AND(_semanaAtual&gt;Prevs!D$6,_tipo="Semanal"),
       AND(_mes&gt;AA$2,_tipo="Mensal")
      )), 0,IF(Ajustes!$G124&gt;0,INDEX($AA$4:$AL$323,Ajustes!$G124,O$2),0)+IF(Ajustes!$H124&gt;0,INDEX($AA$4:$AL$323,Ajustes!$H124,O$2),0)+IF(Ajustes!$I124&gt;0,INDEX($AA$4:$AL$323,Ajustes!$I124,O$2),0)+IF(Ajustes!$J124&gt;0,INDEX($AA$4:$AL$323,Ajustes!$J124,O$2),0)+IF(Ajustes!$K124&gt;0,INDEX($AA$4:$AL$323,Ajustes!$K124,O$2),0)+IF(Ajustes!$L124&gt;0,INDEX($AA$4:$AL$323,Ajustes!$L124,O$2),0))+O124</f>
        <v>105</v>
      </c>
      <c r="AB124" s="259">
        <f>IF(AND(NOT(_incrementaisPassadas),
      OR(
       AND(_semanaAtual&gt;Prevs!E$6,_tipo="Semanal"),
       AND(_mes&gt;AB$2,_tipo="Mensal")
      )), 0,IF(Ajustes!$G124&gt;0,INDEX($AA$4:$AL$323,Ajustes!$G124,P$2),0)+IF(Ajustes!$H124&gt;0,INDEX($AA$4:$AL$323,Ajustes!$H124,P$2),0)+IF(Ajustes!$I124&gt;0,INDEX($AA$4:$AL$323,Ajustes!$I124,P$2),0)+IF(Ajustes!$J124&gt;0,INDEX($AA$4:$AL$323,Ajustes!$J124,P$2),0)+IF(Ajustes!$K124&gt;0,INDEX($AA$4:$AL$323,Ajustes!$K124,P$2),0)+IF(Ajustes!$L124&gt;0,INDEX($AA$4:$AL$323,Ajustes!$L124,P$2),0))+P124</f>
        <v>111</v>
      </c>
      <c r="AC124" s="259">
        <f>IF(AND(NOT(_incrementaisPassadas),
      OR(
       AND(_semanaAtual&gt;Prevs!F$6,_tipo="Semanal"),
       AND(_mes&gt;AC$2,_tipo="Mensal")
      )), 0,IF(Ajustes!$G124&gt;0,INDEX($AA$4:$AL$323,Ajustes!$G124,Q$2),0)+IF(Ajustes!$H124&gt;0,INDEX($AA$4:$AL$323,Ajustes!$H124,Q$2),0)+IF(Ajustes!$I124&gt;0,INDEX($AA$4:$AL$323,Ajustes!$I124,Q$2),0)+IF(Ajustes!$J124&gt;0,INDEX($AA$4:$AL$323,Ajustes!$J124,Q$2),0)+IF(Ajustes!$K124&gt;0,INDEX($AA$4:$AL$323,Ajustes!$K124,Q$2),0)+IF(Ajustes!$L124&gt;0,INDEX($AA$4:$AL$323,Ajustes!$L124,Q$2),0))+Q124</f>
        <v>102</v>
      </c>
      <c r="AD124" s="259">
        <f>IF(AND(NOT(_incrementaisPassadas),
      OR(
       AND(_semanaAtual&gt;Prevs!G$6,_tipo="Semanal"),
       AND(_mes&gt;AD$2,_tipo="Mensal")
      )), 0,IF(Ajustes!$G124&gt;0,INDEX($AA$4:$AL$323,Ajustes!$G124,R$2),0)+IF(Ajustes!$H124&gt;0,INDEX($AA$4:$AL$323,Ajustes!$H124,R$2),0)+IF(Ajustes!$I124&gt;0,INDEX($AA$4:$AL$323,Ajustes!$I124,R$2),0)+IF(Ajustes!$J124&gt;0,INDEX($AA$4:$AL$323,Ajustes!$J124,R$2),0)+IF(Ajustes!$K124&gt;0,INDEX($AA$4:$AL$323,Ajustes!$K124,R$2),0)+IF(Ajustes!$L124&gt;0,INDEX($AA$4:$AL$323,Ajustes!$L124,R$2),0))+R124</f>
        <v>79</v>
      </c>
      <c r="AE124" s="259">
        <f>IF(AND(NOT(_incrementaisPassadas),
      OR(
       AND(_semanaAtual&gt;Prevs!H$6,_tipo="Semanal"),
       AND(_mes&gt;AE$2,_tipo="Mensal")
      )), 0,IF(Ajustes!$G124&gt;0,INDEX($AA$4:$AL$323,Ajustes!$G124,S$2),0)+IF(Ajustes!$H124&gt;0,INDEX($AA$4:$AL$323,Ajustes!$H124,S$2),0)+IF(Ajustes!$I124&gt;0,INDEX($AA$4:$AL$323,Ajustes!$I124,S$2),0)+IF(Ajustes!$J124&gt;0,INDEX($AA$4:$AL$323,Ajustes!$J124,S$2),0)+IF(Ajustes!$K124&gt;0,INDEX($AA$4:$AL$323,Ajustes!$K124,S$2),0)+IF(Ajustes!$L124&gt;0,INDEX($AA$4:$AL$323,Ajustes!$L124,S$2),0))+S124</f>
        <v>61</v>
      </c>
      <c r="AF124" s="259">
        <f>IF(AND(NOT(_incrementaisPassadas),
      OR(
       AND(_semanaAtual&gt;Prevs!I$6,_tipo="Semanal"),
       AND(_mes&gt;AF$2,_tipo="Mensal")
      )), 0,IF(Ajustes!$G124&gt;0,INDEX($AA$4:$AL$323,Ajustes!$G124,T$2),0)+IF(Ajustes!$H124&gt;0,INDEX($AA$4:$AL$323,Ajustes!$H124,T$2),0)+IF(Ajustes!$I124&gt;0,INDEX($AA$4:$AL$323,Ajustes!$I124,T$2),0)+IF(Ajustes!$J124&gt;0,INDEX($AA$4:$AL$323,Ajustes!$J124,T$2),0)+IF(Ajustes!$K124&gt;0,INDEX($AA$4:$AL$323,Ajustes!$K124,T$2),0)+IF(Ajustes!$L124&gt;0,INDEX($AA$4:$AL$323,Ajustes!$L124,T$2),0))+T124</f>
        <v>54</v>
      </c>
      <c r="AG124" s="259">
        <f>IF(AND(NOT(_incrementaisPassadas),
      OR(
       AND(_semanaAtual&gt;Prevs!J$6,_tipo="Semanal"),
       AND(_mes&gt;AG$2,_tipo="Mensal")
      )), 0,IF(Ajustes!$G124&gt;0,INDEX($AA$4:$AL$323,Ajustes!$G124,U$2),0)+IF(Ajustes!$H124&gt;0,INDEX($AA$4:$AL$323,Ajustes!$H124,U$2),0)+IF(Ajustes!$I124&gt;0,INDEX($AA$4:$AL$323,Ajustes!$I124,U$2),0)+IF(Ajustes!$J124&gt;0,INDEX($AA$4:$AL$323,Ajustes!$J124,U$2),0)+IF(Ajustes!$K124&gt;0,INDEX($AA$4:$AL$323,Ajustes!$K124,U$2),0)+IF(Ajustes!$L124&gt;0,INDEX($AA$4:$AL$323,Ajustes!$L124,U$2),0))+U124</f>
        <v>47</v>
      </c>
      <c r="AH124" s="259">
        <f>IF(AND(NOT(_incrementaisPassadas),
      OR(
       AND(_semanaAtual&gt;Prevs!K$6,_tipo="Semanal"),
       AND(_mes&gt;AH$2,_tipo="Mensal")
      )), 0,IF(Ajustes!$G124&gt;0,INDEX($AA$4:$AL$323,Ajustes!$G124,V$2),0)+IF(Ajustes!$H124&gt;0,INDEX($AA$4:$AL$323,Ajustes!$H124,V$2),0)+IF(Ajustes!$I124&gt;0,INDEX($AA$4:$AL$323,Ajustes!$I124,V$2),0)+IF(Ajustes!$J124&gt;0,INDEX($AA$4:$AL$323,Ajustes!$J124,V$2),0)+IF(Ajustes!$K124&gt;0,INDEX($AA$4:$AL$323,Ajustes!$K124,V$2),0)+IF(Ajustes!$L124&gt;0,INDEX($AA$4:$AL$323,Ajustes!$L124,V$2),0))+V124</f>
        <v>42</v>
      </c>
      <c r="AI124" s="259">
        <f>IF(AND(NOT(_incrementaisPassadas),
      OR(
       AND(_semanaAtual&gt;Prevs!L$6,_tipo="Semanal"),
       AND(_mes&gt;AI$2,_tipo="Mensal")
      )), 0,IF(Ajustes!$G124&gt;0,INDEX($AA$4:$AL$323,Ajustes!$G124,W$2),0)+IF(Ajustes!$H124&gt;0,INDEX($AA$4:$AL$323,Ajustes!$H124,W$2),0)+IF(Ajustes!$I124&gt;0,INDEX($AA$4:$AL$323,Ajustes!$I124,W$2),0)+IF(Ajustes!$J124&gt;0,INDEX($AA$4:$AL$323,Ajustes!$J124,W$2),0)+IF(Ajustes!$K124&gt;0,INDEX($AA$4:$AL$323,Ajustes!$K124,W$2),0)+IF(Ajustes!$L124&gt;0,INDEX($AA$4:$AL$323,Ajustes!$L124,W$2),0))+W124</f>
        <v>45</v>
      </c>
      <c r="AJ124" s="259">
        <f>IF(AND(NOT(_incrementaisPassadas),
      OR(
       AND(_semanaAtual&gt;Prevs!M$6,_tipo="Semanal"),
       AND(_mes&gt;AJ$2,_tipo="Mensal")
      )), 0,IF(Ajustes!$G124&gt;0,INDEX($AA$4:$AL$323,Ajustes!$G124,X$2),0)+IF(Ajustes!$H124&gt;0,INDEX($AA$4:$AL$323,Ajustes!$H124,X$2),0)+IF(Ajustes!$I124&gt;0,INDEX($AA$4:$AL$323,Ajustes!$I124,X$2),0)+IF(Ajustes!$J124&gt;0,INDEX($AA$4:$AL$323,Ajustes!$J124,X$2),0)+IF(Ajustes!$K124&gt;0,INDEX($AA$4:$AL$323,Ajustes!$K124,X$2),0)+IF(Ajustes!$L124&gt;0,INDEX($AA$4:$AL$323,Ajustes!$L124,X$2),0))+X124</f>
        <v>51</v>
      </c>
      <c r="AK124" s="259">
        <f>IF(AND(NOT(_incrementaisPassadas),
      OR(
       AND(_semanaAtual&gt;Prevs!N$6,_tipo="Semanal"),
       AND(_mes&gt;AK$2,_tipo="Mensal")
      )), 0,IF(Ajustes!$G124&gt;0,INDEX($AA$4:$AL$323,Ajustes!$G124,Y$2),0)+IF(Ajustes!$H124&gt;0,INDEX($AA$4:$AL$323,Ajustes!$H124,Y$2),0)+IF(Ajustes!$I124&gt;0,INDEX($AA$4:$AL$323,Ajustes!$I124,Y$2),0)+IF(Ajustes!$J124&gt;0,INDEX($AA$4:$AL$323,Ajustes!$J124,Y$2),0)+IF(Ajustes!$K124&gt;0,INDEX($AA$4:$AL$323,Ajustes!$K124,Y$2),0)+IF(Ajustes!$L124&gt;0,INDEX($AA$4:$AL$323,Ajustes!$L124,Y$2),0))+Y124</f>
        <v>58</v>
      </c>
      <c r="AL124" s="259">
        <f>IF(AND(NOT(_incrementaisPassadas),
      OR(
       AND(_semanaAtual&gt;Prevs!O$6,_tipo="Semanal"),
       AND(_mes&gt;AL$2,_tipo="Mensal")
      )), 0,IF(Ajustes!$G124&gt;0,INDEX($AA$4:$AL$323,Ajustes!$G124,Z$2),0)+IF(Ajustes!$H124&gt;0,INDEX($AA$4:$AL$323,Ajustes!$H124,Z$2),0)+IF(Ajustes!$I124&gt;0,INDEX($AA$4:$AL$323,Ajustes!$I124,Z$2),0)+IF(Ajustes!$J124&gt;0,INDEX($AA$4:$AL$323,Ajustes!$J124,Z$2),0)+IF(Ajustes!$K124&gt;0,INDEX($AA$4:$AL$323,Ajustes!$K124,Z$2),0)+IF(Ajustes!$L124&gt;0,INDEX($AA$4:$AL$323,Ajustes!$L124,Z$2),0))+Z124</f>
        <v>79</v>
      </c>
      <c r="AM124" s="113">
        <f t="shared" si="140"/>
        <v>105</v>
      </c>
      <c r="AN124" s="113">
        <f t="shared" si="141"/>
        <v>111</v>
      </c>
      <c r="AO124" s="113">
        <f t="shared" si="142"/>
        <v>102</v>
      </c>
      <c r="AP124" s="113">
        <f t="shared" si="143"/>
        <v>79</v>
      </c>
      <c r="AQ124" s="113">
        <f t="shared" si="144"/>
        <v>61</v>
      </c>
      <c r="AR124" s="113">
        <f t="shared" si="145"/>
        <v>54</v>
      </c>
      <c r="AS124" s="113">
        <f t="shared" si="146"/>
        <v>47</v>
      </c>
      <c r="AT124" s="113">
        <f t="shared" si="147"/>
        <v>42</v>
      </c>
      <c r="AU124" s="113">
        <f t="shared" si="148"/>
        <v>45</v>
      </c>
      <c r="AV124" s="113">
        <f t="shared" si="149"/>
        <v>51</v>
      </c>
      <c r="AW124" s="113">
        <f t="shared" si="150"/>
        <v>58</v>
      </c>
      <c r="AX124" s="113">
        <f t="shared" si="151"/>
        <v>79</v>
      </c>
      <c r="AY124" s="259"/>
      <c r="BQ124" s="259" t="e">
        <f t="shared" si="77"/>
        <v>#N/A</v>
      </c>
      <c r="BR124" s="398">
        <f t="shared" si="116"/>
        <v>105</v>
      </c>
      <c r="BS124" s="398">
        <f t="shared" si="117"/>
        <v>111</v>
      </c>
      <c r="BT124" s="398">
        <f t="shared" si="118"/>
        <v>102</v>
      </c>
      <c r="BU124" s="398">
        <f t="shared" si="119"/>
        <v>79</v>
      </c>
      <c r="BV124" s="398">
        <f t="shared" si="120"/>
        <v>61</v>
      </c>
      <c r="BW124" s="398">
        <f t="shared" si="121"/>
        <v>54</v>
      </c>
      <c r="BX124" s="398">
        <f t="shared" si="122"/>
        <v>47</v>
      </c>
      <c r="BY124" s="398">
        <f t="shared" si="123"/>
        <v>42</v>
      </c>
      <c r="BZ124" s="398">
        <f t="shared" si="124"/>
        <v>45</v>
      </c>
      <c r="CA124" s="398">
        <f t="shared" si="125"/>
        <v>51</v>
      </c>
      <c r="CB124" s="398">
        <f t="shared" si="126"/>
        <v>58</v>
      </c>
      <c r="CC124" s="398">
        <f t="shared" si="127"/>
        <v>79</v>
      </c>
      <c r="CD124" s="259"/>
    </row>
    <row r="125" spans="1:82" x14ac:dyDescent="0.25">
      <c r="A125" s="113">
        <v>122</v>
      </c>
      <c r="B125" s="176" t="s">
        <v>112</v>
      </c>
      <c r="C125" s="259">
        <f>IFERROR(INDEX($BD$7:$BO$40,MATCH(Ajustes!$E$4:$E$323,$BC$7:$BC$40,0),$C$2:$N$2),1)</f>
        <v>1</v>
      </c>
      <c r="D125" s="259">
        <f>IFERROR(INDEX($BD$7:$BO$40,MATCH(Ajustes!$E$4:$E$323,$BC$7:$BC$40,0),$C$2:$N$2),1)</f>
        <v>1</v>
      </c>
      <c r="E125" s="259">
        <f>IFERROR(INDEX($BD$7:$BO$40,MATCH(Ajustes!$E$4:$E$323,$BC$7:$BC$40,0),$C$2:$N$2),1)</f>
        <v>1</v>
      </c>
      <c r="F125" s="259">
        <f>IFERROR(INDEX($BD$7:$BO$40,MATCH(Ajustes!$E$4:$E$323,$BC$7:$BC$40,0),$C$2:$N$2),1)</f>
        <v>1</v>
      </c>
      <c r="G125" s="259">
        <f>IFERROR(INDEX($BD$7:$BO$40,MATCH(Ajustes!$E$4:$E$323,$BC$7:$BC$40,0),$C$2:$N$2),1)</f>
        <v>1</v>
      </c>
      <c r="H125" s="259">
        <f>IFERROR(INDEX($BD$7:$BO$40,MATCH(Ajustes!$E$4:$E$323,$BC$7:$BC$40,0),$C$2:$N$2),1)</f>
        <v>1</v>
      </c>
      <c r="I125" s="259">
        <f>IFERROR(INDEX($BD$7:$BO$40,MATCH(Ajustes!$E$4:$E$323,$BC$7:$BC$40,0),$C$2:$N$2),1)</f>
        <v>1</v>
      </c>
      <c r="J125" s="259">
        <f>IFERROR(INDEX($BD$7:$BO$40,MATCH(Ajustes!$E$4:$E$323,$BC$7:$BC$40,0),$C$2:$N$2),1)</f>
        <v>1</v>
      </c>
      <c r="K125" s="259">
        <f>IFERROR(INDEX($BD$7:$BO$40,MATCH(Ajustes!$E$4:$E$323,$BC$7:$BC$40,0),$C$2:$N$2),1)</f>
        <v>1</v>
      </c>
      <c r="L125" s="259">
        <f>IFERROR(INDEX($BD$7:$BO$40,MATCH(Ajustes!$E$4:$E$323,$BC$7:$BC$40,0),$C$2:$N$2),1)</f>
        <v>1</v>
      </c>
      <c r="M125" s="259">
        <f>IFERROR(INDEX($BD$7:$BO$40,MATCH(Ajustes!$E$4:$E$323,$BC$7:$BC$40,0),$C$2:$N$2),1)</f>
        <v>1</v>
      </c>
      <c r="N125" s="259">
        <f>IFERROR(INDEX($BD$7:$BO$40,MATCH(Ajustes!$E$4:$E$323,$BC$7:$BC$40,0),$C$2:$N$2),1)</f>
        <v>1</v>
      </c>
      <c r="O125">
        <f>C125*Ajustes!AM125</f>
        <v>120</v>
      </c>
      <c r="P125">
        <f>D125*Ajustes!AN125</f>
        <v>128</v>
      </c>
      <c r="Q125">
        <f>E125*Ajustes!AO125</f>
        <v>116</v>
      </c>
      <c r="R125">
        <f>F125*Ajustes!AP125</f>
        <v>90</v>
      </c>
      <c r="S125">
        <f>G125*Ajustes!AQ125</f>
        <v>70</v>
      </c>
      <c r="T125">
        <f>H125*Ajustes!AR125</f>
        <v>62</v>
      </c>
      <c r="U125">
        <f>I125*Ajustes!AS125</f>
        <v>54</v>
      </c>
      <c r="V125">
        <f>J125*Ajustes!AT125</f>
        <v>48</v>
      </c>
      <c r="W125">
        <f>K125*Ajustes!AU125</f>
        <v>51</v>
      </c>
      <c r="X125">
        <f>L125*Ajustes!AV125</f>
        <v>57</v>
      </c>
      <c r="Y125">
        <f>M125*Ajustes!AW125</f>
        <v>66</v>
      </c>
      <c r="Z125">
        <f>N125*Ajustes!AX125</f>
        <v>89</v>
      </c>
      <c r="AA125" s="259">
        <f>IF(AND(NOT(_incrementaisPassadas),
      OR(
       AND(_semanaAtual&gt;Prevs!D$6,_tipo="Semanal"),
       AND(_mes&gt;AA$2,_tipo="Mensal")
      )), 0,IF(Ajustes!$G125&gt;0,INDEX($AA$4:$AL$323,Ajustes!$G125,O$2),0)+IF(Ajustes!$H125&gt;0,INDEX($AA$4:$AL$323,Ajustes!$H125,O$2),0)+IF(Ajustes!$I125&gt;0,INDEX($AA$4:$AL$323,Ajustes!$I125,O$2),0)+IF(Ajustes!$J125&gt;0,INDEX($AA$4:$AL$323,Ajustes!$J125,O$2),0)+IF(Ajustes!$K125&gt;0,INDEX($AA$4:$AL$323,Ajustes!$K125,O$2),0)+IF(Ajustes!$L125&gt;0,INDEX($AA$4:$AL$323,Ajustes!$L125,O$2),0))+O125</f>
        <v>120</v>
      </c>
      <c r="AB125" s="259">
        <f>IF(AND(NOT(_incrementaisPassadas),
      OR(
       AND(_semanaAtual&gt;Prevs!E$6,_tipo="Semanal"),
       AND(_mes&gt;AB$2,_tipo="Mensal")
      )), 0,IF(Ajustes!$G125&gt;0,INDEX($AA$4:$AL$323,Ajustes!$G125,P$2),0)+IF(Ajustes!$H125&gt;0,INDEX($AA$4:$AL$323,Ajustes!$H125,P$2),0)+IF(Ajustes!$I125&gt;0,INDEX($AA$4:$AL$323,Ajustes!$I125,P$2),0)+IF(Ajustes!$J125&gt;0,INDEX($AA$4:$AL$323,Ajustes!$J125,P$2),0)+IF(Ajustes!$K125&gt;0,INDEX($AA$4:$AL$323,Ajustes!$K125,P$2),0)+IF(Ajustes!$L125&gt;0,INDEX($AA$4:$AL$323,Ajustes!$L125,P$2),0))+P125</f>
        <v>128</v>
      </c>
      <c r="AC125" s="259">
        <f>IF(AND(NOT(_incrementaisPassadas),
      OR(
       AND(_semanaAtual&gt;Prevs!F$6,_tipo="Semanal"),
       AND(_mes&gt;AC$2,_tipo="Mensal")
      )), 0,IF(Ajustes!$G125&gt;0,INDEX($AA$4:$AL$323,Ajustes!$G125,Q$2),0)+IF(Ajustes!$H125&gt;0,INDEX($AA$4:$AL$323,Ajustes!$H125,Q$2),0)+IF(Ajustes!$I125&gt;0,INDEX($AA$4:$AL$323,Ajustes!$I125,Q$2),0)+IF(Ajustes!$J125&gt;0,INDEX($AA$4:$AL$323,Ajustes!$J125,Q$2),0)+IF(Ajustes!$K125&gt;0,INDEX($AA$4:$AL$323,Ajustes!$K125,Q$2),0)+IF(Ajustes!$L125&gt;0,INDEX($AA$4:$AL$323,Ajustes!$L125,Q$2),0))+Q125</f>
        <v>116</v>
      </c>
      <c r="AD125" s="259">
        <f>IF(AND(NOT(_incrementaisPassadas),
      OR(
       AND(_semanaAtual&gt;Prevs!G$6,_tipo="Semanal"),
       AND(_mes&gt;AD$2,_tipo="Mensal")
      )), 0,IF(Ajustes!$G125&gt;0,INDEX($AA$4:$AL$323,Ajustes!$G125,R$2),0)+IF(Ajustes!$H125&gt;0,INDEX($AA$4:$AL$323,Ajustes!$H125,R$2),0)+IF(Ajustes!$I125&gt;0,INDEX($AA$4:$AL$323,Ajustes!$I125,R$2),0)+IF(Ajustes!$J125&gt;0,INDEX($AA$4:$AL$323,Ajustes!$J125,R$2),0)+IF(Ajustes!$K125&gt;0,INDEX($AA$4:$AL$323,Ajustes!$K125,R$2),0)+IF(Ajustes!$L125&gt;0,INDEX($AA$4:$AL$323,Ajustes!$L125,R$2),0))+R125</f>
        <v>90</v>
      </c>
      <c r="AE125" s="259">
        <f>IF(AND(NOT(_incrementaisPassadas),
      OR(
       AND(_semanaAtual&gt;Prevs!H$6,_tipo="Semanal"),
       AND(_mes&gt;AE$2,_tipo="Mensal")
      )), 0,IF(Ajustes!$G125&gt;0,INDEX($AA$4:$AL$323,Ajustes!$G125,S$2),0)+IF(Ajustes!$H125&gt;0,INDEX($AA$4:$AL$323,Ajustes!$H125,S$2),0)+IF(Ajustes!$I125&gt;0,INDEX($AA$4:$AL$323,Ajustes!$I125,S$2),0)+IF(Ajustes!$J125&gt;0,INDEX($AA$4:$AL$323,Ajustes!$J125,S$2),0)+IF(Ajustes!$K125&gt;0,INDEX($AA$4:$AL$323,Ajustes!$K125,S$2),0)+IF(Ajustes!$L125&gt;0,INDEX($AA$4:$AL$323,Ajustes!$L125,S$2),0))+S125</f>
        <v>70</v>
      </c>
      <c r="AF125" s="259">
        <f>IF(AND(NOT(_incrementaisPassadas),
      OR(
       AND(_semanaAtual&gt;Prevs!I$6,_tipo="Semanal"),
       AND(_mes&gt;AF$2,_tipo="Mensal")
      )), 0,IF(Ajustes!$G125&gt;0,INDEX($AA$4:$AL$323,Ajustes!$G125,T$2),0)+IF(Ajustes!$H125&gt;0,INDEX($AA$4:$AL$323,Ajustes!$H125,T$2),0)+IF(Ajustes!$I125&gt;0,INDEX($AA$4:$AL$323,Ajustes!$I125,T$2),0)+IF(Ajustes!$J125&gt;0,INDEX($AA$4:$AL$323,Ajustes!$J125,T$2),0)+IF(Ajustes!$K125&gt;0,INDEX($AA$4:$AL$323,Ajustes!$K125,T$2),0)+IF(Ajustes!$L125&gt;0,INDEX($AA$4:$AL$323,Ajustes!$L125,T$2),0))+T125</f>
        <v>62</v>
      </c>
      <c r="AG125" s="259">
        <f>IF(AND(NOT(_incrementaisPassadas),
      OR(
       AND(_semanaAtual&gt;Prevs!J$6,_tipo="Semanal"),
       AND(_mes&gt;AG$2,_tipo="Mensal")
      )), 0,IF(Ajustes!$G125&gt;0,INDEX($AA$4:$AL$323,Ajustes!$G125,U$2),0)+IF(Ajustes!$H125&gt;0,INDEX($AA$4:$AL$323,Ajustes!$H125,U$2),0)+IF(Ajustes!$I125&gt;0,INDEX($AA$4:$AL$323,Ajustes!$I125,U$2),0)+IF(Ajustes!$J125&gt;0,INDEX($AA$4:$AL$323,Ajustes!$J125,U$2),0)+IF(Ajustes!$K125&gt;0,INDEX($AA$4:$AL$323,Ajustes!$K125,U$2),0)+IF(Ajustes!$L125&gt;0,INDEX($AA$4:$AL$323,Ajustes!$L125,U$2),0))+U125</f>
        <v>54</v>
      </c>
      <c r="AH125" s="259">
        <f>IF(AND(NOT(_incrementaisPassadas),
      OR(
       AND(_semanaAtual&gt;Prevs!K$6,_tipo="Semanal"),
       AND(_mes&gt;AH$2,_tipo="Mensal")
      )), 0,IF(Ajustes!$G125&gt;0,INDEX($AA$4:$AL$323,Ajustes!$G125,V$2),0)+IF(Ajustes!$H125&gt;0,INDEX($AA$4:$AL$323,Ajustes!$H125,V$2),0)+IF(Ajustes!$I125&gt;0,INDEX($AA$4:$AL$323,Ajustes!$I125,V$2),0)+IF(Ajustes!$J125&gt;0,INDEX($AA$4:$AL$323,Ajustes!$J125,V$2),0)+IF(Ajustes!$K125&gt;0,INDEX($AA$4:$AL$323,Ajustes!$K125,V$2),0)+IF(Ajustes!$L125&gt;0,INDEX($AA$4:$AL$323,Ajustes!$L125,V$2),0))+V125</f>
        <v>48</v>
      </c>
      <c r="AI125" s="259">
        <f>IF(AND(NOT(_incrementaisPassadas),
      OR(
       AND(_semanaAtual&gt;Prevs!L$6,_tipo="Semanal"),
       AND(_mes&gt;AI$2,_tipo="Mensal")
      )), 0,IF(Ajustes!$G125&gt;0,INDEX($AA$4:$AL$323,Ajustes!$G125,W$2),0)+IF(Ajustes!$H125&gt;0,INDEX($AA$4:$AL$323,Ajustes!$H125,W$2),0)+IF(Ajustes!$I125&gt;0,INDEX($AA$4:$AL$323,Ajustes!$I125,W$2),0)+IF(Ajustes!$J125&gt;0,INDEX($AA$4:$AL$323,Ajustes!$J125,W$2),0)+IF(Ajustes!$K125&gt;0,INDEX($AA$4:$AL$323,Ajustes!$K125,W$2),0)+IF(Ajustes!$L125&gt;0,INDEX($AA$4:$AL$323,Ajustes!$L125,W$2),0))+W125</f>
        <v>51</v>
      </c>
      <c r="AJ125" s="259">
        <f>IF(AND(NOT(_incrementaisPassadas),
      OR(
       AND(_semanaAtual&gt;Prevs!M$6,_tipo="Semanal"),
       AND(_mes&gt;AJ$2,_tipo="Mensal")
      )), 0,IF(Ajustes!$G125&gt;0,INDEX($AA$4:$AL$323,Ajustes!$G125,X$2),0)+IF(Ajustes!$H125&gt;0,INDEX($AA$4:$AL$323,Ajustes!$H125,X$2),0)+IF(Ajustes!$I125&gt;0,INDEX($AA$4:$AL$323,Ajustes!$I125,X$2),0)+IF(Ajustes!$J125&gt;0,INDEX($AA$4:$AL$323,Ajustes!$J125,X$2),0)+IF(Ajustes!$K125&gt;0,INDEX($AA$4:$AL$323,Ajustes!$K125,X$2),0)+IF(Ajustes!$L125&gt;0,INDEX($AA$4:$AL$323,Ajustes!$L125,X$2),0))+X125</f>
        <v>57</v>
      </c>
      <c r="AK125" s="259">
        <f>IF(AND(NOT(_incrementaisPassadas),
      OR(
       AND(_semanaAtual&gt;Prevs!N$6,_tipo="Semanal"),
       AND(_mes&gt;AK$2,_tipo="Mensal")
      )), 0,IF(Ajustes!$G125&gt;0,INDEX($AA$4:$AL$323,Ajustes!$G125,Y$2),0)+IF(Ajustes!$H125&gt;0,INDEX($AA$4:$AL$323,Ajustes!$H125,Y$2),0)+IF(Ajustes!$I125&gt;0,INDEX($AA$4:$AL$323,Ajustes!$I125,Y$2),0)+IF(Ajustes!$J125&gt;0,INDEX($AA$4:$AL$323,Ajustes!$J125,Y$2),0)+IF(Ajustes!$K125&gt;0,INDEX($AA$4:$AL$323,Ajustes!$K125,Y$2),0)+IF(Ajustes!$L125&gt;0,INDEX($AA$4:$AL$323,Ajustes!$L125,Y$2),0))+Y125</f>
        <v>66</v>
      </c>
      <c r="AL125" s="259">
        <f>IF(AND(NOT(_incrementaisPassadas),
      OR(
       AND(_semanaAtual&gt;Prevs!O$6,_tipo="Semanal"),
       AND(_mes&gt;AL$2,_tipo="Mensal")
      )), 0,IF(Ajustes!$G125&gt;0,INDEX($AA$4:$AL$323,Ajustes!$G125,Z$2),0)+IF(Ajustes!$H125&gt;0,INDEX($AA$4:$AL$323,Ajustes!$H125,Z$2),0)+IF(Ajustes!$I125&gt;0,INDEX($AA$4:$AL$323,Ajustes!$I125,Z$2),0)+IF(Ajustes!$J125&gt;0,INDEX($AA$4:$AL$323,Ajustes!$J125,Z$2),0)+IF(Ajustes!$K125&gt;0,INDEX($AA$4:$AL$323,Ajustes!$K125,Z$2),0)+IF(Ajustes!$L125&gt;0,INDEX($AA$4:$AL$323,Ajustes!$L125,Z$2),0))+Z125</f>
        <v>89</v>
      </c>
      <c r="AM125" s="113">
        <f t="shared" si="140"/>
        <v>120</v>
      </c>
      <c r="AN125" s="113">
        <f t="shared" si="141"/>
        <v>128</v>
      </c>
      <c r="AO125" s="113">
        <f t="shared" si="142"/>
        <v>116</v>
      </c>
      <c r="AP125" s="113">
        <f t="shared" si="143"/>
        <v>90</v>
      </c>
      <c r="AQ125" s="113">
        <f t="shared" si="144"/>
        <v>70</v>
      </c>
      <c r="AR125" s="113">
        <f t="shared" si="145"/>
        <v>62</v>
      </c>
      <c r="AS125" s="113">
        <f t="shared" si="146"/>
        <v>54</v>
      </c>
      <c r="AT125" s="113">
        <f t="shared" si="147"/>
        <v>48</v>
      </c>
      <c r="AU125" s="113">
        <f t="shared" si="148"/>
        <v>51</v>
      </c>
      <c r="AV125" s="113">
        <f t="shared" si="149"/>
        <v>57</v>
      </c>
      <c r="AW125" s="113">
        <f t="shared" si="150"/>
        <v>66</v>
      </c>
      <c r="AX125" s="113">
        <f t="shared" si="151"/>
        <v>89</v>
      </c>
      <c r="AY125" s="259"/>
      <c r="BQ125" s="259">
        <f t="shared" si="77"/>
        <v>57</v>
      </c>
      <c r="BR125" s="398">
        <f t="shared" si="116"/>
        <v>122.69999999999999</v>
      </c>
      <c r="BS125" s="398">
        <f t="shared" si="117"/>
        <v>131.071</v>
      </c>
      <c r="BT125" s="398">
        <f t="shared" si="118"/>
        <v>118.788</v>
      </c>
      <c r="BU125" s="398">
        <f t="shared" si="119"/>
        <v>90.745000000000005</v>
      </c>
      <c r="BV125" s="398">
        <f t="shared" si="120"/>
        <v>70.959999999999994</v>
      </c>
      <c r="BW125" s="398">
        <f t="shared" si="121"/>
        <v>63.762</v>
      </c>
      <c r="BX125" s="398">
        <f t="shared" si="122"/>
        <v>55.118000000000009</v>
      </c>
      <c r="BY125" s="398">
        <f t="shared" si="123"/>
        <v>49.637999999999998</v>
      </c>
      <c r="BZ125" s="398">
        <f t="shared" si="124"/>
        <v>53.23</v>
      </c>
      <c r="CA125" s="398">
        <f t="shared" si="125"/>
        <v>59.943999999999996</v>
      </c>
      <c r="CB125" s="398">
        <f t="shared" si="126"/>
        <v>67.555999999999997</v>
      </c>
      <c r="CC125" s="398">
        <f t="shared" si="127"/>
        <v>91.762</v>
      </c>
      <c r="CD125" s="259"/>
    </row>
    <row r="126" spans="1:82" x14ac:dyDescent="0.25">
      <c r="A126" s="113">
        <v>123</v>
      </c>
      <c r="B126" s="176" t="s">
        <v>599</v>
      </c>
      <c r="C126" s="259">
        <f>IFERROR(INDEX($BD$7:$BO$40,MATCH(Ajustes!$E$4:$E$323,$BC$7:$BC$40,0),$C$2:$N$2),1)</f>
        <v>1</v>
      </c>
      <c r="D126" s="259">
        <f>IFERROR(INDEX($BD$7:$BO$40,MATCH(Ajustes!$E$4:$E$323,$BC$7:$BC$40,0),$C$2:$N$2),1)</f>
        <v>1</v>
      </c>
      <c r="E126" s="259">
        <f>IFERROR(INDEX($BD$7:$BO$40,MATCH(Ajustes!$E$4:$E$323,$BC$7:$BC$40,0),$C$2:$N$2),1)</f>
        <v>1</v>
      </c>
      <c r="F126" s="259">
        <f>IFERROR(INDEX($BD$7:$BO$40,MATCH(Ajustes!$E$4:$E$323,$BC$7:$BC$40,0),$C$2:$N$2),1)</f>
        <v>1</v>
      </c>
      <c r="G126" s="259">
        <f>IFERROR(INDEX($BD$7:$BO$40,MATCH(Ajustes!$E$4:$E$323,$BC$7:$BC$40,0),$C$2:$N$2),1)</f>
        <v>1</v>
      </c>
      <c r="H126" s="259">
        <f>IFERROR(INDEX($BD$7:$BO$40,MATCH(Ajustes!$E$4:$E$323,$BC$7:$BC$40,0),$C$2:$N$2),1)</f>
        <v>1</v>
      </c>
      <c r="I126" s="259">
        <f>IFERROR(INDEX($BD$7:$BO$40,MATCH(Ajustes!$E$4:$E$323,$BC$7:$BC$40,0),$C$2:$N$2),1)</f>
        <v>1</v>
      </c>
      <c r="J126" s="259">
        <f>IFERROR(INDEX($BD$7:$BO$40,MATCH(Ajustes!$E$4:$E$323,$BC$7:$BC$40,0),$C$2:$N$2),1)</f>
        <v>1</v>
      </c>
      <c r="K126" s="259">
        <f>IFERROR(INDEX($BD$7:$BO$40,MATCH(Ajustes!$E$4:$E$323,$BC$7:$BC$40,0),$C$2:$N$2),1)</f>
        <v>1</v>
      </c>
      <c r="L126" s="259">
        <f>IFERROR(INDEX($BD$7:$BO$40,MATCH(Ajustes!$E$4:$E$323,$BC$7:$BC$40,0),$C$2:$N$2),1)</f>
        <v>1</v>
      </c>
      <c r="M126" s="259">
        <f>IFERROR(INDEX($BD$7:$BO$40,MATCH(Ajustes!$E$4:$E$323,$BC$7:$BC$40,0),$C$2:$N$2),1)</f>
        <v>1</v>
      </c>
      <c r="N126" s="259">
        <f>IFERROR(INDEX($BD$7:$BO$40,MATCH(Ajustes!$E$4:$E$323,$BC$7:$BC$40,0),$C$2:$N$2),1)</f>
        <v>1</v>
      </c>
      <c r="O126">
        <f>C126*Ajustes!AM126</f>
        <v>376</v>
      </c>
      <c r="P126">
        <f>D126*Ajustes!AN126</f>
        <v>397</v>
      </c>
      <c r="Q126">
        <f>E126*Ajustes!AO126</f>
        <v>384</v>
      </c>
      <c r="R126">
        <f>F126*Ajustes!AP126</f>
        <v>272</v>
      </c>
      <c r="S126">
        <f>G126*Ajustes!AQ126</f>
        <v>190</v>
      </c>
      <c r="T126">
        <f>H126*Ajustes!AR126</f>
        <v>167</v>
      </c>
      <c r="U126">
        <f>I126*Ajustes!AS126</f>
        <v>140</v>
      </c>
      <c r="V126">
        <f>J126*Ajustes!AT126</f>
        <v>120</v>
      </c>
      <c r="W126">
        <f>K126*Ajustes!AU126</f>
        <v>124</v>
      </c>
      <c r="X126">
        <f>L126*Ajustes!AV126</f>
        <v>148</v>
      </c>
      <c r="Y126">
        <f>M126*Ajustes!AW126</f>
        <v>185</v>
      </c>
      <c r="Z126">
        <f>N126*Ajustes!AX126</f>
        <v>268</v>
      </c>
      <c r="AA126" s="259">
        <f>IF(AND(NOT(_incrementaisPassadas),
      OR(
       AND(_semanaAtual&gt;Prevs!D$6,_tipo="Semanal"),
       AND(_mes&gt;AA$2,_tipo="Mensal")
      )), 0,IF(Ajustes!$G126&gt;0,INDEX($AA$4:$AL$323,Ajustes!$G126,O$2),0)+IF(Ajustes!$H126&gt;0,INDEX($AA$4:$AL$323,Ajustes!$H126,O$2),0)+IF(Ajustes!$I126&gt;0,INDEX($AA$4:$AL$323,Ajustes!$I126,O$2),0)+IF(Ajustes!$J126&gt;0,INDEX($AA$4:$AL$323,Ajustes!$J126,O$2),0)+IF(Ajustes!$K126&gt;0,INDEX($AA$4:$AL$323,Ajustes!$K126,O$2),0)+IF(Ajustes!$L126&gt;0,INDEX($AA$4:$AL$323,Ajustes!$L126,O$2),0))+O126</f>
        <v>376</v>
      </c>
      <c r="AB126" s="259">
        <f>IF(AND(NOT(_incrementaisPassadas),
      OR(
       AND(_semanaAtual&gt;Prevs!E$6,_tipo="Semanal"),
       AND(_mes&gt;AB$2,_tipo="Mensal")
      )), 0,IF(Ajustes!$G126&gt;0,INDEX($AA$4:$AL$323,Ajustes!$G126,P$2),0)+IF(Ajustes!$H126&gt;0,INDEX($AA$4:$AL$323,Ajustes!$H126,P$2),0)+IF(Ajustes!$I126&gt;0,INDEX($AA$4:$AL$323,Ajustes!$I126,P$2),0)+IF(Ajustes!$J126&gt;0,INDEX($AA$4:$AL$323,Ajustes!$J126,P$2),0)+IF(Ajustes!$K126&gt;0,INDEX($AA$4:$AL$323,Ajustes!$K126,P$2),0)+IF(Ajustes!$L126&gt;0,INDEX($AA$4:$AL$323,Ajustes!$L126,P$2),0))+P126</f>
        <v>397</v>
      </c>
      <c r="AC126" s="259">
        <f>IF(AND(NOT(_incrementaisPassadas),
      OR(
       AND(_semanaAtual&gt;Prevs!F$6,_tipo="Semanal"),
       AND(_mes&gt;AC$2,_tipo="Mensal")
      )), 0,IF(Ajustes!$G126&gt;0,INDEX($AA$4:$AL$323,Ajustes!$G126,Q$2),0)+IF(Ajustes!$H126&gt;0,INDEX($AA$4:$AL$323,Ajustes!$H126,Q$2),0)+IF(Ajustes!$I126&gt;0,INDEX($AA$4:$AL$323,Ajustes!$I126,Q$2),0)+IF(Ajustes!$J126&gt;0,INDEX($AA$4:$AL$323,Ajustes!$J126,Q$2),0)+IF(Ajustes!$K126&gt;0,INDEX($AA$4:$AL$323,Ajustes!$K126,Q$2),0)+IF(Ajustes!$L126&gt;0,INDEX($AA$4:$AL$323,Ajustes!$L126,Q$2),0))+Q126</f>
        <v>384</v>
      </c>
      <c r="AD126" s="259">
        <f>IF(AND(NOT(_incrementaisPassadas),
      OR(
       AND(_semanaAtual&gt;Prevs!G$6,_tipo="Semanal"),
       AND(_mes&gt;AD$2,_tipo="Mensal")
      )), 0,IF(Ajustes!$G126&gt;0,INDEX($AA$4:$AL$323,Ajustes!$G126,R$2),0)+IF(Ajustes!$H126&gt;0,INDEX($AA$4:$AL$323,Ajustes!$H126,R$2),0)+IF(Ajustes!$I126&gt;0,INDEX($AA$4:$AL$323,Ajustes!$I126,R$2),0)+IF(Ajustes!$J126&gt;0,INDEX($AA$4:$AL$323,Ajustes!$J126,R$2),0)+IF(Ajustes!$K126&gt;0,INDEX($AA$4:$AL$323,Ajustes!$K126,R$2),0)+IF(Ajustes!$L126&gt;0,INDEX($AA$4:$AL$323,Ajustes!$L126,R$2),0))+R126</f>
        <v>272</v>
      </c>
      <c r="AE126" s="259">
        <f>IF(AND(NOT(_incrementaisPassadas),
      OR(
       AND(_semanaAtual&gt;Prevs!H$6,_tipo="Semanal"),
       AND(_mes&gt;AE$2,_tipo="Mensal")
      )), 0,IF(Ajustes!$G126&gt;0,INDEX($AA$4:$AL$323,Ajustes!$G126,S$2),0)+IF(Ajustes!$H126&gt;0,INDEX($AA$4:$AL$323,Ajustes!$H126,S$2),0)+IF(Ajustes!$I126&gt;0,INDEX($AA$4:$AL$323,Ajustes!$I126,S$2),0)+IF(Ajustes!$J126&gt;0,INDEX($AA$4:$AL$323,Ajustes!$J126,S$2),0)+IF(Ajustes!$K126&gt;0,INDEX($AA$4:$AL$323,Ajustes!$K126,S$2),0)+IF(Ajustes!$L126&gt;0,INDEX($AA$4:$AL$323,Ajustes!$L126,S$2),0))+S126</f>
        <v>190</v>
      </c>
      <c r="AF126" s="259">
        <f>IF(AND(NOT(_incrementaisPassadas),
      OR(
       AND(_semanaAtual&gt;Prevs!I$6,_tipo="Semanal"),
       AND(_mes&gt;AF$2,_tipo="Mensal")
      )), 0,IF(Ajustes!$G126&gt;0,INDEX($AA$4:$AL$323,Ajustes!$G126,T$2),0)+IF(Ajustes!$H126&gt;0,INDEX($AA$4:$AL$323,Ajustes!$H126,T$2),0)+IF(Ajustes!$I126&gt;0,INDEX($AA$4:$AL$323,Ajustes!$I126,T$2),0)+IF(Ajustes!$J126&gt;0,INDEX($AA$4:$AL$323,Ajustes!$J126,T$2),0)+IF(Ajustes!$K126&gt;0,INDEX($AA$4:$AL$323,Ajustes!$K126,T$2),0)+IF(Ajustes!$L126&gt;0,INDEX($AA$4:$AL$323,Ajustes!$L126,T$2),0))+T126</f>
        <v>167</v>
      </c>
      <c r="AG126" s="259">
        <f>IF(AND(NOT(_incrementaisPassadas),
      OR(
       AND(_semanaAtual&gt;Prevs!J$6,_tipo="Semanal"),
       AND(_mes&gt;AG$2,_tipo="Mensal")
      )), 0,IF(Ajustes!$G126&gt;0,INDEX($AA$4:$AL$323,Ajustes!$G126,U$2),0)+IF(Ajustes!$H126&gt;0,INDEX($AA$4:$AL$323,Ajustes!$H126,U$2),0)+IF(Ajustes!$I126&gt;0,INDEX($AA$4:$AL$323,Ajustes!$I126,U$2),0)+IF(Ajustes!$J126&gt;0,INDEX($AA$4:$AL$323,Ajustes!$J126,U$2),0)+IF(Ajustes!$K126&gt;0,INDEX($AA$4:$AL$323,Ajustes!$K126,U$2),0)+IF(Ajustes!$L126&gt;0,INDEX($AA$4:$AL$323,Ajustes!$L126,U$2),0))+U126</f>
        <v>140</v>
      </c>
      <c r="AH126" s="259">
        <f>IF(AND(NOT(_incrementaisPassadas),
      OR(
       AND(_semanaAtual&gt;Prevs!K$6,_tipo="Semanal"),
       AND(_mes&gt;AH$2,_tipo="Mensal")
      )), 0,IF(Ajustes!$G126&gt;0,INDEX($AA$4:$AL$323,Ajustes!$G126,V$2),0)+IF(Ajustes!$H126&gt;0,INDEX($AA$4:$AL$323,Ajustes!$H126,V$2),0)+IF(Ajustes!$I126&gt;0,INDEX($AA$4:$AL$323,Ajustes!$I126,V$2),0)+IF(Ajustes!$J126&gt;0,INDEX($AA$4:$AL$323,Ajustes!$J126,V$2),0)+IF(Ajustes!$K126&gt;0,INDEX($AA$4:$AL$323,Ajustes!$K126,V$2),0)+IF(Ajustes!$L126&gt;0,INDEX($AA$4:$AL$323,Ajustes!$L126,V$2),0))+V126</f>
        <v>120</v>
      </c>
      <c r="AI126" s="259">
        <f>IF(AND(NOT(_incrementaisPassadas),
      OR(
       AND(_semanaAtual&gt;Prevs!L$6,_tipo="Semanal"),
       AND(_mes&gt;AI$2,_tipo="Mensal")
      )), 0,IF(Ajustes!$G126&gt;0,INDEX($AA$4:$AL$323,Ajustes!$G126,W$2),0)+IF(Ajustes!$H126&gt;0,INDEX($AA$4:$AL$323,Ajustes!$H126,W$2),0)+IF(Ajustes!$I126&gt;0,INDEX($AA$4:$AL$323,Ajustes!$I126,W$2),0)+IF(Ajustes!$J126&gt;0,INDEX($AA$4:$AL$323,Ajustes!$J126,W$2),0)+IF(Ajustes!$K126&gt;0,INDEX($AA$4:$AL$323,Ajustes!$K126,W$2),0)+IF(Ajustes!$L126&gt;0,INDEX($AA$4:$AL$323,Ajustes!$L126,W$2),0))+W126</f>
        <v>124</v>
      </c>
      <c r="AJ126" s="259">
        <f>IF(AND(NOT(_incrementaisPassadas),
      OR(
       AND(_semanaAtual&gt;Prevs!M$6,_tipo="Semanal"),
       AND(_mes&gt;AJ$2,_tipo="Mensal")
      )), 0,IF(Ajustes!$G126&gt;0,INDEX($AA$4:$AL$323,Ajustes!$G126,X$2),0)+IF(Ajustes!$H126&gt;0,INDEX($AA$4:$AL$323,Ajustes!$H126,X$2),0)+IF(Ajustes!$I126&gt;0,INDEX($AA$4:$AL$323,Ajustes!$I126,X$2),0)+IF(Ajustes!$J126&gt;0,INDEX($AA$4:$AL$323,Ajustes!$J126,X$2),0)+IF(Ajustes!$K126&gt;0,INDEX($AA$4:$AL$323,Ajustes!$K126,X$2),0)+IF(Ajustes!$L126&gt;0,INDEX($AA$4:$AL$323,Ajustes!$L126,X$2),0))+X126</f>
        <v>148</v>
      </c>
      <c r="AK126" s="259">
        <f>IF(AND(NOT(_incrementaisPassadas),
      OR(
       AND(_semanaAtual&gt;Prevs!N$6,_tipo="Semanal"),
       AND(_mes&gt;AK$2,_tipo="Mensal")
      )), 0,IF(Ajustes!$G126&gt;0,INDEX($AA$4:$AL$323,Ajustes!$G126,Y$2),0)+IF(Ajustes!$H126&gt;0,INDEX($AA$4:$AL$323,Ajustes!$H126,Y$2),0)+IF(Ajustes!$I126&gt;0,INDEX($AA$4:$AL$323,Ajustes!$I126,Y$2),0)+IF(Ajustes!$J126&gt;0,INDEX($AA$4:$AL$323,Ajustes!$J126,Y$2),0)+IF(Ajustes!$K126&gt;0,INDEX($AA$4:$AL$323,Ajustes!$K126,Y$2),0)+IF(Ajustes!$L126&gt;0,INDEX($AA$4:$AL$323,Ajustes!$L126,Y$2),0))+Y126</f>
        <v>185</v>
      </c>
      <c r="AL126" s="259">
        <f>IF(AND(NOT(_incrementaisPassadas),
      OR(
       AND(_semanaAtual&gt;Prevs!O$6,_tipo="Semanal"),
       AND(_mes&gt;AL$2,_tipo="Mensal")
      )), 0,IF(Ajustes!$G126&gt;0,INDEX($AA$4:$AL$323,Ajustes!$G126,Z$2),0)+IF(Ajustes!$H126&gt;0,INDEX($AA$4:$AL$323,Ajustes!$H126,Z$2),0)+IF(Ajustes!$I126&gt;0,INDEX($AA$4:$AL$323,Ajustes!$I126,Z$2),0)+IF(Ajustes!$J126&gt;0,INDEX($AA$4:$AL$323,Ajustes!$J126,Z$2),0)+IF(Ajustes!$K126&gt;0,INDEX($AA$4:$AL$323,Ajustes!$K126,Z$2),0)+IF(Ajustes!$L126&gt;0,INDEX($AA$4:$AL$323,Ajustes!$L126,Z$2),0))+Z126</f>
        <v>268</v>
      </c>
      <c r="AM126" s="113">
        <f t="shared" si="140"/>
        <v>376</v>
      </c>
      <c r="AN126" s="113">
        <f t="shared" si="141"/>
        <v>397</v>
      </c>
      <c r="AO126" s="113">
        <f t="shared" si="142"/>
        <v>384</v>
      </c>
      <c r="AP126" s="113">
        <f t="shared" si="143"/>
        <v>272</v>
      </c>
      <c r="AQ126" s="113">
        <f t="shared" si="144"/>
        <v>190</v>
      </c>
      <c r="AR126" s="113">
        <f t="shared" si="145"/>
        <v>167</v>
      </c>
      <c r="AS126" s="113">
        <f t="shared" si="146"/>
        <v>140</v>
      </c>
      <c r="AT126" s="113">
        <f t="shared" si="147"/>
        <v>120</v>
      </c>
      <c r="AU126" s="113">
        <f t="shared" si="148"/>
        <v>124</v>
      </c>
      <c r="AV126" s="113">
        <f t="shared" si="149"/>
        <v>148</v>
      </c>
      <c r="AW126" s="113">
        <f t="shared" si="150"/>
        <v>185</v>
      </c>
      <c r="AX126" s="113">
        <f t="shared" si="151"/>
        <v>268</v>
      </c>
      <c r="AY126" s="259"/>
      <c r="BQ126" s="259">
        <f t="shared" si="77"/>
        <v>53</v>
      </c>
      <c r="BR126" s="398">
        <f t="shared" si="116"/>
        <v>376.43200000000002</v>
      </c>
      <c r="BS126" s="398">
        <f t="shared" si="117"/>
        <v>399.01400000000001</v>
      </c>
      <c r="BT126" s="398">
        <f t="shared" si="118"/>
        <v>382.78000000000003</v>
      </c>
      <c r="BU126" s="398">
        <f t="shared" si="119"/>
        <v>268.42399999999998</v>
      </c>
      <c r="BV126" s="398">
        <f t="shared" si="120"/>
        <v>184.75800000000001</v>
      </c>
      <c r="BW126" s="398">
        <f t="shared" si="121"/>
        <v>160.58699999999999</v>
      </c>
      <c r="BX126" s="398">
        <f t="shared" si="122"/>
        <v>135.18800000000002</v>
      </c>
      <c r="BY126" s="398">
        <f t="shared" si="123"/>
        <v>113.9</v>
      </c>
      <c r="BZ126" s="398">
        <f t="shared" si="124"/>
        <v>119.22900000000001</v>
      </c>
      <c r="CA126" s="398">
        <f t="shared" si="125"/>
        <v>143.16999999999999</v>
      </c>
      <c r="CB126" s="398">
        <f t="shared" si="126"/>
        <v>182.73999999999998</v>
      </c>
      <c r="CC126" s="398">
        <f t="shared" si="127"/>
        <v>266.3</v>
      </c>
      <c r="CD126" s="259"/>
    </row>
    <row r="127" spans="1:82" x14ac:dyDescent="0.25">
      <c r="A127" s="113">
        <v>124</v>
      </c>
      <c r="B127" s="176"/>
      <c r="C127" s="259">
        <f>IFERROR(INDEX($BD$7:$BO$40,MATCH(Ajustes!$E$4:$E$323,$BC$7:$BC$40,0),$C$2:$N$2),1)</f>
        <v>1</v>
      </c>
      <c r="D127" s="259">
        <f>IFERROR(INDEX($BD$7:$BO$40,MATCH(Ajustes!$E$4:$E$323,$BC$7:$BC$40,0),$C$2:$N$2),1)</f>
        <v>1</v>
      </c>
      <c r="E127" s="259">
        <f>IFERROR(INDEX($BD$7:$BO$40,MATCH(Ajustes!$E$4:$E$323,$BC$7:$BC$40,0),$C$2:$N$2),1)</f>
        <v>1</v>
      </c>
      <c r="F127" s="259">
        <f>IFERROR(INDEX($BD$7:$BO$40,MATCH(Ajustes!$E$4:$E$323,$BC$7:$BC$40,0),$C$2:$N$2),1)</f>
        <v>1</v>
      </c>
      <c r="G127" s="259">
        <f>IFERROR(INDEX($BD$7:$BO$40,MATCH(Ajustes!$E$4:$E$323,$BC$7:$BC$40,0),$C$2:$N$2),1)</f>
        <v>1</v>
      </c>
      <c r="H127" s="259">
        <f>IFERROR(INDEX($BD$7:$BO$40,MATCH(Ajustes!$E$4:$E$323,$BC$7:$BC$40,0),$C$2:$N$2),1)</f>
        <v>1</v>
      </c>
      <c r="I127" s="259">
        <f>IFERROR(INDEX($BD$7:$BO$40,MATCH(Ajustes!$E$4:$E$323,$BC$7:$BC$40,0),$C$2:$N$2),1)</f>
        <v>1</v>
      </c>
      <c r="J127" s="259">
        <f>IFERROR(INDEX($BD$7:$BO$40,MATCH(Ajustes!$E$4:$E$323,$BC$7:$BC$40,0),$C$2:$N$2),1)</f>
        <v>1</v>
      </c>
      <c r="K127" s="259">
        <f>IFERROR(INDEX($BD$7:$BO$40,MATCH(Ajustes!$E$4:$E$323,$BC$7:$BC$40,0),$C$2:$N$2),1)</f>
        <v>1</v>
      </c>
      <c r="L127" s="259">
        <f>IFERROR(INDEX($BD$7:$BO$40,MATCH(Ajustes!$E$4:$E$323,$BC$7:$BC$40,0),$C$2:$N$2),1)</f>
        <v>1</v>
      </c>
      <c r="M127" s="259">
        <f>IFERROR(INDEX($BD$7:$BO$40,MATCH(Ajustes!$E$4:$E$323,$BC$7:$BC$40,0),$C$2:$N$2),1)</f>
        <v>1</v>
      </c>
      <c r="N127" s="259">
        <f>IFERROR(INDEX($BD$7:$BO$40,MATCH(Ajustes!$E$4:$E$323,$BC$7:$BC$40,0),$C$2:$N$2),1)</f>
        <v>1</v>
      </c>
      <c r="O127">
        <f>C127*Ajustes!AM127</f>
        <v>0</v>
      </c>
      <c r="P127">
        <f>D127*Ajustes!AN127</f>
        <v>0</v>
      </c>
      <c r="Q127">
        <f>E127*Ajustes!AO127</f>
        <v>0</v>
      </c>
      <c r="R127">
        <f>F127*Ajustes!AP127</f>
        <v>0</v>
      </c>
      <c r="S127">
        <f>G127*Ajustes!AQ127</f>
        <v>0</v>
      </c>
      <c r="T127">
        <f>H127*Ajustes!AR127</f>
        <v>0</v>
      </c>
      <c r="U127">
        <f>I127*Ajustes!AS127</f>
        <v>0</v>
      </c>
      <c r="V127">
        <f>J127*Ajustes!AT127</f>
        <v>0</v>
      </c>
      <c r="W127">
        <f>K127*Ajustes!AU127</f>
        <v>0</v>
      </c>
      <c r="X127">
        <f>L127*Ajustes!AV127</f>
        <v>0</v>
      </c>
      <c r="Y127">
        <f>M127*Ajustes!AW127</f>
        <v>0</v>
      </c>
      <c r="Z127">
        <f>N127*Ajustes!AX127</f>
        <v>0</v>
      </c>
      <c r="AA127" s="259">
        <f>IF(AND(NOT(_incrementaisPassadas),
      OR(
       AND(_semanaAtual&gt;Prevs!D$6,_tipo="Semanal"),
       AND(_mes&gt;AA$2,_tipo="Mensal")
      )), 0,IF(Ajustes!$G127&gt;0,INDEX($AA$4:$AL$323,Ajustes!$G127,O$2),0)+IF(Ajustes!$H127&gt;0,INDEX($AA$4:$AL$323,Ajustes!$H127,O$2),0)+IF(Ajustes!$I127&gt;0,INDEX($AA$4:$AL$323,Ajustes!$I127,O$2),0)+IF(Ajustes!$J127&gt;0,INDEX($AA$4:$AL$323,Ajustes!$J127,O$2),0)+IF(Ajustes!$K127&gt;0,INDEX($AA$4:$AL$323,Ajustes!$K127,O$2),0)+IF(Ajustes!$L127&gt;0,INDEX($AA$4:$AL$323,Ajustes!$L127,O$2),0))+O127</f>
        <v>0</v>
      </c>
      <c r="AB127" s="259">
        <f>IF(AND(NOT(_incrementaisPassadas),
      OR(
       AND(_semanaAtual&gt;Prevs!E$6,_tipo="Semanal"),
       AND(_mes&gt;AB$2,_tipo="Mensal")
      )), 0,IF(Ajustes!$G127&gt;0,INDEX($AA$4:$AL$323,Ajustes!$G127,P$2),0)+IF(Ajustes!$H127&gt;0,INDEX($AA$4:$AL$323,Ajustes!$H127,P$2),0)+IF(Ajustes!$I127&gt;0,INDEX($AA$4:$AL$323,Ajustes!$I127,P$2),0)+IF(Ajustes!$J127&gt;0,INDEX($AA$4:$AL$323,Ajustes!$J127,P$2),0)+IF(Ajustes!$K127&gt;0,INDEX($AA$4:$AL$323,Ajustes!$K127,P$2),0)+IF(Ajustes!$L127&gt;0,INDEX($AA$4:$AL$323,Ajustes!$L127,P$2),0))+P127</f>
        <v>0</v>
      </c>
      <c r="AC127" s="259">
        <f>IF(AND(NOT(_incrementaisPassadas),
      OR(
       AND(_semanaAtual&gt;Prevs!F$6,_tipo="Semanal"),
       AND(_mes&gt;AC$2,_tipo="Mensal")
      )), 0,IF(Ajustes!$G127&gt;0,INDEX($AA$4:$AL$323,Ajustes!$G127,Q$2),0)+IF(Ajustes!$H127&gt;0,INDEX($AA$4:$AL$323,Ajustes!$H127,Q$2),0)+IF(Ajustes!$I127&gt;0,INDEX($AA$4:$AL$323,Ajustes!$I127,Q$2),0)+IF(Ajustes!$J127&gt;0,INDEX($AA$4:$AL$323,Ajustes!$J127,Q$2),0)+IF(Ajustes!$K127&gt;0,INDEX($AA$4:$AL$323,Ajustes!$K127,Q$2),0)+IF(Ajustes!$L127&gt;0,INDEX($AA$4:$AL$323,Ajustes!$L127,Q$2),0))+Q127</f>
        <v>0</v>
      </c>
      <c r="AD127" s="259">
        <f>IF(AND(NOT(_incrementaisPassadas),
      OR(
       AND(_semanaAtual&gt;Prevs!G$6,_tipo="Semanal"),
       AND(_mes&gt;AD$2,_tipo="Mensal")
      )), 0,IF(Ajustes!$G127&gt;0,INDEX($AA$4:$AL$323,Ajustes!$G127,R$2),0)+IF(Ajustes!$H127&gt;0,INDEX($AA$4:$AL$323,Ajustes!$H127,R$2),0)+IF(Ajustes!$I127&gt;0,INDEX($AA$4:$AL$323,Ajustes!$I127,R$2),0)+IF(Ajustes!$J127&gt;0,INDEX($AA$4:$AL$323,Ajustes!$J127,R$2),0)+IF(Ajustes!$K127&gt;0,INDEX($AA$4:$AL$323,Ajustes!$K127,R$2),0)+IF(Ajustes!$L127&gt;0,INDEX($AA$4:$AL$323,Ajustes!$L127,R$2),0))+R127</f>
        <v>0</v>
      </c>
      <c r="AE127" s="259">
        <f>IF(AND(NOT(_incrementaisPassadas),
      OR(
       AND(_semanaAtual&gt;Prevs!H$6,_tipo="Semanal"),
       AND(_mes&gt;AE$2,_tipo="Mensal")
      )), 0,IF(Ajustes!$G127&gt;0,INDEX($AA$4:$AL$323,Ajustes!$G127,S$2),0)+IF(Ajustes!$H127&gt;0,INDEX($AA$4:$AL$323,Ajustes!$H127,S$2),0)+IF(Ajustes!$I127&gt;0,INDEX($AA$4:$AL$323,Ajustes!$I127,S$2),0)+IF(Ajustes!$J127&gt;0,INDEX($AA$4:$AL$323,Ajustes!$J127,S$2),0)+IF(Ajustes!$K127&gt;0,INDEX($AA$4:$AL$323,Ajustes!$K127,S$2),0)+IF(Ajustes!$L127&gt;0,INDEX($AA$4:$AL$323,Ajustes!$L127,S$2),0))+S127</f>
        <v>0</v>
      </c>
      <c r="AF127" s="259">
        <f>IF(AND(NOT(_incrementaisPassadas),
      OR(
       AND(_semanaAtual&gt;Prevs!I$6,_tipo="Semanal"),
       AND(_mes&gt;AF$2,_tipo="Mensal")
      )), 0,IF(Ajustes!$G127&gt;0,INDEX($AA$4:$AL$323,Ajustes!$G127,T$2),0)+IF(Ajustes!$H127&gt;0,INDEX($AA$4:$AL$323,Ajustes!$H127,T$2),0)+IF(Ajustes!$I127&gt;0,INDEX($AA$4:$AL$323,Ajustes!$I127,T$2),0)+IF(Ajustes!$J127&gt;0,INDEX($AA$4:$AL$323,Ajustes!$J127,T$2),0)+IF(Ajustes!$K127&gt;0,INDEX($AA$4:$AL$323,Ajustes!$K127,T$2),0)+IF(Ajustes!$L127&gt;0,INDEX($AA$4:$AL$323,Ajustes!$L127,T$2),0))+T127</f>
        <v>0</v>
      </c>
      <c r="AG127" s="259">
        <f>IF(AND(NOT(_incrementaisPassadas),
      OR(
       AND(_semanaAtual&gt;Prevs!J$6,_tipo="Semanal"),
       AND(_mes&gt;AG$2,_tipo="Mensal")
      )), 0,IF(Ajustes!$G127&gt;0,INDEX($AA$4:$AL$323,Ajustes!$G127,U$2),0)+IF(Ajustes!$H127&gt;0,INDEX($AA$4:$AL$323,Ajustes!$H127,U$2),0)+IF(Ajustes!$I127&gt;0,INDEX($AA$4:$AL$323,Ajustes!$I127,U$2),0)+IF(Ajustes!$J127&gt;0,INDEX($AA$4:$AL$323,Ajustes!$J127,U$2),0)+IF(Ajustes!$K127&gt;0,INDEX($AA$4:$AL$323,Ajustes!$K127,U$2),0)+IF(Ajustes!$L127&gt;0,INDEX($AA$4:$AL$323,Ajustes!$L127,U$2),0))+U127</f>
        <v>0</v>
      </c>
      <c r="AH127" s="259">
        <f>IF(AND(NOT(_incrementaisPassadas),
      OR(
       AND(_semanaAtual&gt;Prevs!K$6,_tipo="Semanal"),
       AND(_mes&gt;AH$2,_tipo="Mensal")
      )), 0,IF(Ajustes!$G127&gt;0,INDEX($AA$4:$AL$323,Ajustes!$G127,V$2),0)+IF(Ajustes!$H127&gt;0,INDEX($AA$4:$AL$323,Ajustes!$H127,V$2),0)+IF(Ajustes!$I127&gt;0,INDEX($AA$4:$AL$323,Ajustes!$I127,V$2),0)+IF(Ajustes!$J127&gt;0,INDEX($AA$4:$AL$323,Ajustes!$J127,V$2),0)+IF(Ajustes!$K127&gt;0,INDEX($AA$4:$AL$323,Ajustes!$K127,V$2),0)+IF(Ajustes!$L127&gt;0,INDEX($AA$4:$AL$323,Ajustes!$L127,V$2),0))+V127</f>
        <v>0</v>
      </c>
      <c r="AI127" s="259">
        <f>IF(AND(NOT(_incrementaisPassadas),
      OR(
       AND(_semanaAtual&gt;Prevs!L$6,_tipo="Semanal"),
       AND(_mes&gt;AI$2,_tipo="Mensal")
      )), 0,IF(Ajustes!$G127&gt;0,INDEX($AA$4:$AL$323,Ajustes!$G127,W$2),0)+IF(Ajustes!$H127&gt;0,INDEX($AA$4:$AL$323,Ajustes!$H127,W$2),0)+IF(Ajustes!$I127&gt;0,INDEX($AA$4:$AL$323,Ajustes!$I127,W$2),0)+IF(Ajustes!$J127&gt;0,INDEX($AA$4:$AL$323,Ajustes!$J127,W$2),0)+IF(Ajustes!$K127&gt;0,INDEX($AA$4:$AL$323,Ajustes!$K127,W$2),0)+IF(Ajustes!$L127&gt;0,INDEX($AA$4:$AL$323,Ajustes!$L127,W$2),0))+W127</f>
        <v>0</v>
      </c>
      <c r="AJ127" s="259">
        <f>IF(AND(NOT(_incrementaisPassadas),
      OR(
       AND(_semanaAtual&gt;Prevs!M$6,_tipo="Semanal"),
       AND(_mes&gt;AJ$2,_tipo="Mensal")
      )), 0,IF(Ajustes!$G127&gt;0,INDEX($AA$4:$AL$323,Ajustes!$G127,X$2),0)+IF(Ajustes!$H127&gt;0,INDEX($AA$4:$AL$323,Ajustes!$H127,X$2),0)+IF(Ajustes!$I127&gt;0,INDEX($AA$4:$AL$323,Ajustes!$I127,X$2),0)+IF(Ajustes!$J127&gt;0,INDEX($AA$4:$AL$323,Ajustes!$J127,X$2),0)+IF(Ajustes!$K127&gt;0,INDEX($AA$4:$AL$323,Ajustes!$K127,X$2),0)+IF(Ajustes!$L127&gt;0,INDEX($AA$4:$AL$323,Ajustes!$L127,X$2),0))+X127</f>
        <v>0</v>
      </c>
      <c r="AK127" s="259">
        <f>IF(AND(NOT(_incrementaisPassadas),
      OR(
       AND(_semanaAtual&gt;Prevs!N$6,_tipo="Semanal"),
       AND(_mes&gt;AK$2,_tipo="Mensal")
      )), 0,IF(Ajustes!$G127&gt;0,INDEX($AA$4:$AL$323,Ajustes!$G127,Y$2),0)+IF(Ajustes!$H127&gt;0,INDEX($AA$4:$AL$323,Ajustes!$H127,Y$2),0)+IF(Ajustes!$I127&gt;0,INDEX($AA$4:$AL$323,Ajustes!$I127,Y$2),0)+IF(Ajustes!$J127&gt;0,INDEX($AA$4:$AL$323,Ajustes!$J127,Y$2),0)+IF(Ajustes!$K127&gt;0,INDEX($AA$4:$AL$323,Ajustes!$K127,Y$2),0)+IF(Ajustes!$L127&gt;0,INDEX($AA$4:$AL$323,Ajustes!$L127,Y$2),0))+Y127</f>
        <v>0</v>
      </c>
      <c r="AL127" s="259">
        <f>IF(AND(NOT(_incrementaisPassadas),
      OR(
       AND(_semanaAtual&gt;Prevs!O$6,_tipo="Semanal"),
       AND(_mes&gt;AL$2,_tipo="Mensal")
      )), 0,IF(Ajustes!$G127&gt;0,INDEX($AA$4:$AL$323,Ajustes!$G127,Z$2),0)+IF(Ajustes!$H127&gt;0,INDEX($AA$4:$AL$323,Ajustes!$H127,Z$2),0)+IF(Ajustes!$I127&gt;0,INDEX($AA$4:$AL$323,Ajustes!$I127,Z$2),0)+IF(Ajustes!$J127&gt;0,INDEX($AA$4:$AL$323,Ajustes!$J127,Z$2),0)+IF(Ajustes!$K127&gt;0,INDEX($AA$4:$AL$323,Ajustes!$K127,Z$2),0)+IF(Ajustes!$L127&gt;0,INDEX($AA$4:$AL$323,Ajustes!$L127,Z$2),0))+Z127</f>
        <v>0</v>
      </c>
      <c r="AM127" s="113">
        <f t="shared" si="140"/>
        <v>0</v>
      </c>
      <c r="AN127" s="113">
        <f t="shared" si="141"/>
        <v>0</v>
      </c>
      <c r="AO127" s="113">
        <f t="shared" si="142"/>
        <v>0</v>
      </c>
      <c r="AP127" s="113">
        <f t="shared" si="143"/>
        <v>0</v>
      </c>
      <c r="AQ127" s="113">
        <f t="shared" si="144"/>
        <v>0</v>
      </c>
      <c r="AR127" s="113">
        <f t="shared" si="145"/>
        <v>0</v>
      </c>
      <c r="AS127" s="113">
        <f t="shared" si="146"/>
        <v>0</v>
      </c>
      <c r="AT127" s="113">
        <f t="shared" si="147"/>
        <v>0</v>
      </c>
      <c r="AU127" s="113">
        <f t="shared" si="148"/>
        <v>0</v>
      </c>
      <c r="AV127" s="113">
        <f t="shared" si="149"/>
        <v>0</v>
      </c>
      <c r="AW127" s="113">
        <f t="shared" si="150"/>
        <v>0</v>
      </c>
      <c r="AX127" s="113">
        <f t="shared" si="151"/>
        <v>0</v>
      </c>
      <c r="AY127" s="259"/>
      <c r="BQ127" s="259" t="e">
        <f t="shared" si="77"/>
        <v>#N/A</v>
      </c>
      <c r="BR127" s="398">
        <f t="shared" si="116"/>
        <v>0</v>
      </c>
      <c r="BS127" s="398">
        <f t="shared" si="117"/>
        <v>0</v>
      </c>
      <c r="BT127" s="398">
        <f t="shared" si="118"/>
        <v>0</v>
      </c>
      <c r="BU127" s="398">
        <f t="shared" si="119"/>
        <v>0</v>
      </c>
      <c r="BV127" s="398">
        <f t="shared" si="120"/>
        <v>0</v>
      </c>
      <c r="BW127" s="398">
        <f t="shared" si="121"/>
        <v>0</v>
      </c>
      <c r="BX127" s="398">
        <f t="shared" si="122"/>
        <v>0</v>
      </c>
      <c r="BY127" s="398">
        <f t="shared" si="123"/>
        <v>0</v>
      </c>
      <c r="BZ127" s="398">
        <f t="shared" si="124"/>
        <v>0</v>
      </c>
      <c r="CA127" s="398">
        <f t="shared" si="125"/>
        <v>0</v>
      </c>
      <c r="CB127" s="398">
        <f t="shared" si="126"/>
        <v>0</v>
      </c>
      <c r="CC127" s="398">
        <f t="shared" si="127"/>
        <v>0</v>
      </c>
      <c r="CD127" s="259"/>
    </row>
    <row r="128" spans="1:82" x14ac:dyDescent="0.25">
      <c r="A128" s="113">
        <v>125</v>
      </c>
      <c r="B128" s="176" t="s">
        <v>262</v>
      </c>
      <c r="C128" s="259">
        <f>IFERROR(INDEX($BD$7:$BO$40,MATCH(Ajustes!$E$4:$E$323,$BC$7:$BC$40,0),$C$2:$N$2),1)</f>
        <v>1</v>
      </c>
      <c r="D128" s="259">
        <f>IFERROR(INDEX($BD$7:$BO$40,MATCH(Ajustes!$E$4:$E$323,$BC$7:$BC$40,0),$C$2:$N$2),1)</f>
        <v>1</v>
      </c>
      <c r="E128" s="259">
        <f>IFERROR(INDEX($BD$7:$BO$40,MATCH(Ajustes!$E$4:$E$323,$BC$7:$BC$40,0),$C$2:$N$2),1)</f>
        <v>1</v>
      </c>
      <c r="F128" s="259">
        <f>IFERROR(INDEX($BD$7:$BO$40,MATCH(Ajustes!$E$4:$E$323,$BC$7:$BC$40,0),$C$2:$N$2),1)</f>
        <v>1</v>
      </c>
      <c r="G128" s="259">
        <f>IFERROR(INDEX($BD$7:$BO$40,MATCH(Ajustes!$E$4:$E$323,$BC$7:$BC$40,0),$C$2:$N$2),1)</f>
        <v>1</v>
      </c>
      <c r="H128" s="259">
        <f>IFERROR(INDEX($BD$7:$BO$40,MATCH(Ajustes!$E$4:$E$323,$BC$7:$BC$40,0),$C$2:$N$2),1)</f>
        <v>1</v>
      </c>
      <c r="I128" s="259">
        <f>IFERROR(INDEX($BD$7:$BO$40,MATCH(Ajustes!$E$4:$E$323,$BC$7:$BC$40,0),$C$2:$N$2),1)</f>
        <v>1</v>
      </c>
      <c r="J128" s="259">
        <f>IFERROR(INDEX($BD$7:$BO$40,MATCH(Ajustes!$E$4:$E$323,$BC$7:$BC$40,0),$C$2:$N$2),1)</f>
        <v>1</v>
      </c>
      <c r="K128" s="259">
        <f>IFERROR(INDEX($BD$7:$BO$40,MATCH(Ajustes!$E$4:$E$323,$BC$7:$BC$40,0),$C$2:$N$2),1)</f>
        <v>1</v>
      </c>
      <c r="L128" s="259">
        <f>IFERROR(INDEX($BD$7:$BO$40,MATCH(Ajustes!$E$4:$E$323,$BC$7:$BC$40,0),$C$2:$N$2),1)</f>
        <v>1</v>
      </c>
      <c r="M128" s="259">
        <f>IFERROR(INDEX($BD$7:$BO$40,MATCH(Ajustes!$E$4:$E$323,$BC$7:$BC$40,0),$C$2:$N$2),1)</f>
        <v>1</v>
      </c>
      <c r="N128" s="259">
        <f>IFERROR(INDEX($BD$7:$BO$40,MATCH(Ajustes!$E$4:$E$323,$BC$7:$BC$40,0),$C$2:$N$2),1)</f>
        <v>1</v>
      </c>
      <c r="O128">
        <f>C128*Ajustes!AM128</f>
        <v>494</v>
      </c>
      <c r="P128">
        <f>D128*Ajustes!AN128</f>
        <v>514</v>
      </c>
      <c r="Q128">
        <f>E128*Ajustes!AO128</f>
        <v>490</v>
      </c>
      <c r="R128">
        <f>F128*Ajustes!AP128</f>
        <v>344</v>
      </c>
      <c r="S128">
        <f>G128*Ajustes!AQ128</f>
        <v>241</v>
      </c>
      <c r="T128">
        <f>H128*Ajustes!AR128</f>
        <v>209</v>
      </c>
      <c r="U128">
        <f>I128*Ajustes!AS128</f>
        <v>174</v>
      </c>
      <c r="V128">
        <f>J128*Ajustes!AT128</f>
        <v>147</v>
      </c>
      <c r="W128">
        <f>K128*Ajustes!AU128</f>
        <v>153</v>
      </c>
      <c r="X128">
        <f>L128*Ajustes!AV128</f>
        <v>183</v>
      </c>
      <c r="Y128">
        <f>M128*Ajustes!AW128</f>
        <v>240</v>
      </c>
      <c r="Z128">
        <f>N128*Ajustes!AX128</f>
        <v>350</v>
      </c>
      <c r="AA128" s="259">
        <f>IF(AND(NOT(_incrementaisPassadas),
      OR(
       AND(_semanaAtual&gt;Prevs!D$6,_tipo="Semanal"),
       AND(_mes&gt;AA$2,_tipo="Mensal")
      )), 0,IF(Ajustes!$G128&gt;0,INDEX($AA$4:$AL$323,Ajustes!$G128,O$2),0)+IF(Ajustes!$H128&gt;0,INDEX($AA$4:$AL$323,Ajustes!$H128,O$2),0)+IF(Ajustes!$I128&gt;0,INDEX($AA$4:$AL$323,Ajustes!$I128,O$2),0)+IF(Ajustes!$J128&gt;0,INDEX($AA$4:$AL$323,Ajustes!$J128,O$2),0)+IF(Ajustes!$K128&gt;0,INDEX($AA$4:$AL$323,Ajustes!$K128,O$2),0)+IF(Ajustes!$L128&gt;0,INDEX($AA$4:$AL$323,Ajustes!$L128,O$2),0))+O128</f>
        <v>494</v>
      </c>
      <c r="AB128" s="259">
        <f>IF(AND(NOT(_incrementaisPassadas),
      OR(
       AND(_semanaAtual&gt;Prevs!E$6,_tipo="Semanal"),
       AND(_mes&gt;AB$2,_tipo="Mensal")
      )), 0,IF(Ajustes!$G128&gt;0,INDEX($AA$4:$AL$323,Ajustes!$G128,P$2),0)+IF(Ajustes!$H128&gt;0,INDEX($AA$4:$AL$323,Ajustes!$H128,P$2),0)+IF(Ajustes!$I128&gt;0,INDEX($AA$4:$AL$323,Ajustes!$I128,P$2),0)+IF(Ajustes!$J128&gt;0,INDEX($AA$4:$AL$323,Ajustes!$J128,P$2),0)+IF(Ajustes!$K128&gt;0,INDEX($AA$4:$AL$323,Ajustes!$K128,P$2),0)+IF(Ajustes!$L128&gt;0,INDEX($AA$4:$AL$323,Ajustes!$L128,P$2),0))+P128</f>
        <v>514</v>
      </c>
      <c r="AC128" s="259">
        <f>IF(AND(NOT(_incrementaisPassadas),
      OR(
       AND(_semanaAtual&gt;Prevs!F$6,_tipo="Semanal"),
       AND(_mes&gt;AC$2,_tipo="Mensal")
      )), 0,IF(Ajustes!$G128&gt;0,INDEX($AA$4:$AL$323,Ajustes!$G128,Q$2),0)+IF(Ajustes!$H128&gt;0,INDEX($AA$4:$AL$323,Ajustes!$H128,Q$2),0)+IF(Ajustes!$I128&gt;0,INDEX($AA$4:$AL$323,Ajustes!$I128,Q$2),0)+IF(Ajustes!$J128&gt;0,INDEX($AA$4:$AL$323,Ajustes!$J128,Q$2),0)+IF(Ajustes!$K128&gt;0,INDEX($AA$4:$AL$323,Ajustes!$K128,Q$2),0)+IF(Ajustes!$L128&gt;0,INDEX($AA$4:$AL$323,Ajustes!$L128,Q$2),0))+Q128</f>
        <v>490</v>
      </c>
      <c r="AD128" s="259">
        <f>IF(AND(NOT(_incrementaisPassadas),
      OR(
       AND(_semanaAtual&gt;Prevs!G$6,_tipo="Semanal"),
       AND(_mes&gt;AD$2,_tipo="Mensal")
      )), 0,IF(Ajustes!$G128&gt;0,INDEX($AA$4:$AL$323,Ajustes!$G128,R$2),0)+IF(Ajustes!$H128&gt;0,INDEX($AA$4:$AL$323,Ajustes!$H128,R$2),0)+IF(Ajustes!$I128&gt;0,INDEX($AA$4:$AL$323,Ajustes!$I128,R$2),0)+IF(Ajustes!$J128&gt;0,INDEX($AA$4:$AL$323,Ajustes!$J128,R$2),0)+IF(Ajustes!$K128&gt;0,INDEX($AA$4:$AL$323,Ajustes!$K128,R$2),0)+IF(Ajustes!$L128&gt;0,INDEX($AA$4:$AL$323,Ajustes!$L128,R$2),0))+R128</f>
        <v>344</v>
      </c>
      <c r="AE128" s="259">
        <f>IF(AND(NOT(_incrementaisPassadas),
      OR(
       AND(_semanaAtual&gt;Prevs!H$6,_tipo="Semanal"),
       AND(_mes&gt;AE$2,_tipo="Mensal")
      )), 0,IF(Ajustes!$G128&gt;0,INDEX($AA$4:$AL$323,Ajustes!$G128,S$2),0)+IF(Ajustes!$H128&gt;0,INDEX($AA$4:$AL$323,Ajustes!$H128,S$2),0)+IF(Ajustes!$I128&gt;0,INDEX($AA$4:$AL$323,Ajustes!$I128,S$2),0)+IF(Ajustes!$J128&gt;0,INDEX($AA$4:$AL$323,Ajustes!$J128,S$2),0)+IF(Ajustes!$K128&gt;0,INDEX($AA$4:$AL$323,Ajustes!$K128,S$2),0)+IF(Ajustes!$L128&gt;0,INDEX($AA$4:$AL$323,Ajustes!$L128,S$2),0))+S128</f>
        <v>241</v>
      </c>
      <c r="AF128" s="259">
        <f>IF(AND(NOT(_incrementaisPassadas),
      OR(
       AND(_semanaAtual&gt;Prevs!I$6,_tipo="Semanal"),
       AND(_mes&gt;AF$2,_tipo="Mensal")
      )), 0,IF(Ajustes!$G128&gt;0,INDEX($AA$4:$AL$323,Ajustes!$G128,T$2),0)+IF(Ajustes!$H128&gt;0,INDEX($AA$4:$AL$323,Ajustes!$H128,T$2),0)+IF(Ajustes!$I128&gt;0,INDEX($AA$4:$AL$323,Ajustes!$I128,T$2),0)+IF(Ajustes!$J128&gt;0,INDEX($AA$4:$AL$323,Ajustes!$J128,T$2),0)+IF(Ajustes!$K128&gt;0,INDEX($AA$4:$AL$323,Ajustes!$K128,T$2),0)+IF(Ajustes!$L128&gt;0,INDEX($AA$4:$AL$323,Ajustes!$L128,T$2),0))+T128</f>
        <v>209</v>
      </c>
      <c r="AG128" s="259">
        <f>IF(AND(NOT(_incrementaisPassadas),
      OR(
       AND(_semanaAtual&gt;Prevs!J$6,_tipo="Semanal"),
       AND(_mes&gt;AG$2,_tipo="Mensal")
      )), 0,IF(Ajustes!$G128&gt;0,INDEX($AA$4:$AL$323,Ajustes!$G128,U$2),0)+IF(Ajustes!$H128&gt;0,INDEX($AA$4:$AL$323,Ajustes!$H128,U$2),0)+IF(Ajustes!$I128&gt;0,INDEX($AA$4:$AL$323,Ajustes!$I128,U$2),0)+IF(Ajustes!$J128&gt;0,INDEX($AA$4:$AL$323,Ajustes!$J128,U$2),0)+IF(Ajustes!$K128&gt;0,INDEX($AA$4:$AL$323,Ajustes!$K128,U$2),0)+IF(Ajustes!$L128&gt;0,INDEX($AA$4:$AL$323,Ajustes!$L128,U$2),0))+U128</f>
        <v>174</v>
      </c>
      <c r="AH128" s="259">
        <f>IF(AND(NOT(_incrementaisPassadas),
      OR(
       AND(_semanaAtual&gt;Prevs!K$6,_tipo="Semanal"),
       AND(_mes&gt;AH$2,_tipo="Mensal")
      )), 0,IF(Ajustes!$G128&gt;0,INDEX($AA$4:$AL$323,Ajustes!$G128,V$2),0)+IF(Ajustes!$H128&gt;0,INDEX($AA$4:$AL$323,Ajustes!$H128,V$2),0)+IF(Ajustes!$I128&gt;0,INDEX($AA$4:$AL$323,Ajustes!$I128,V$2),0)+IF(Ajustes!$J128&gt;0,INDEX($AA$4:$AL$323,Ajustes!$J128,V$2),0)+IF(Ajustes!$K128&gt;0,INDEX($AA$4:$AL$323,Ajustes!$K128,V$2),0)+IF(Ajustes!$L128&gt;0,INDEX($AA$4:$AL$323,Ajustes!$L128,V$2),0))+V128</f>
        <v>147</v>
      </c>
      <c r="AI128" s="259">
        <f>IF(AND(NOT(_incrementaisPassadas),
      OR(
       AND(_semanaAtual&gt;Prevs!L$6,_tipo="Semanal"),
       AND(_mes&gt;AI$2,_tipo="Mensal")
      )), 0,IF(Ajustes!$G128&gt;0,INDEX($AA$4:$AL$323,Ajustes!$G128,W$2),0)+IF(Ajustes!$H128&gt;0,INDEX($AA$4:$AL$323,Ajustes!$H128,W$2),0)+IF(Ajustes!$I128&gt;0,INDEX($AA$4:$AL$323,Ajustes!$I128,W$2),0)+IF(Ajustes!$J128&gt;0,INDEX($AA$4:$AL$323,Ajustes!$J128,W$2),0)+IF(Ajustes!$K128&gt;0,INDEX($AA$4:$AL$323,Ajustes!$K128,W$2),0)+IF(Ajustes!$L128&gt;0,INDEX($AA$4:$AL$323,Ajustes!$L128,W$2),0))+W128</f>
        <v>153</v>
      </c>
      <c r="AJ128" s="259">
        <f>IF(AND(NOT(_incrementaisPassadas),
      OR(
       AND(_semanaAtual&gt;Prevs!M$6,_tipo="Semanal"),
       AND(_mes&gt;AJ$2,_tipo="Mensal")
      )), 0,IF(Ajustes!$G128&gt;0,INDEX($AA$4:$AL$323,Ajustes!$G128,X$2),0)+IF(Ajustes!$H128&gt;0,INDEX($AA$4:$AL$323,Ajustes!$H128,X$2),0)+IF(Ajustes!$I128&gt;0,INDEX($AA$4:$AL$323,Ajustes!$I128,X$2),0)+IF(Ajustes!$J128&gt;0,INDEX($AA$4:$AL$323,Ajustes!$J128,X$2),0)+IF(Ajustes!$K128&gt;0,INDEX($AA$4:$AL$323,Ajustes!$K128,X$2),0)+IF(Ajustes!$L128&gt;0,INDEX($AA$4:$AL$323,Ajustes!$L128,X$2),0))+X128</f>
        <v>183</v>
      </c>
      <c r="AK128" s="259">
        <f>IF(AND(NOT(_incrementaisPassadas),
      OR(
       AND(_semanaAtual&gt;Prevs!N$6,_tipo="Semanal"),
       AND(_mes&gt;AK$2,_tipo="Mensal")
      )), 0,IF(Ajustes!$G128&gt;0,INDEX($AA$4:$AL$323,Ajustes!$G128,Y$2),0)+IF(Ajustes!$H128&gt;0,INDEX($AA$4:$AL$323,Ajustes!$H128,Y$2),0)+IF(Ajustes!$I128&gt;0,INDEX($AA$4:$AL$323,Ajustes!$I128,Y$2),0)+IF(Ajustes!$J128&gt;0,INDEX($AA$4:$AL$323,Ajustes!$J128,Y$2),0)+IF(Ajustes!$K128&gt;0,INDEX($AA$4:$AL$323,Ajustes!$K128,Y$2),0)+IF(Ajustes!$L128&gt;0,INDEX($AA$4:$AL$323,Ajustes!$L128,Y$2),0))+Y128</f>
        <v>240</v>
      </c>
      <c r="AL128" s="259">
        <f>IF(AND(NOT(_incrementaisPassadas),
      OR(
       AND(_semanaAtual&gt;Prevs!O$6,_tipo="Semanal"),
       AND(_mes&gt;AL$2,_tipo="Mensal")
      )), 0,IF(Ajustes!$G128&gt;0,INDEX($AA$4:$AL$323,Ajustes!$G128,Z$2),0)+IF(Ajustes!$H128&gt;0,INDEX($AA$4:$AL$323,Ajustes!$H128,Z$2),0)+IF(Ajustes!$I128&gt;0,INDEX($AA$4:$AL$323,Ajustes!$I128,Z$2),0)+IF(Ajustes!$J128&gt;0,INDEX($AA$4:$AL$323,Ajustes!$J128,Z$2),0)+IF(Ajustes!$K128&gt;0,INDEX($AA$4:$AL$323,Ajustes!$K128,Z$2),0)+IF(Ajustes!$L128&gt;0,INDEX($AA$4:$AL$323,Ajustes!$L128,Z$2),0))+Z128</f>
        <v>350</v>
      </c>
      <c r="AM128" s="113">
        <f t="shared" si="140"/>
        <v>494</v>
      </c>
      <c r="AN128" s="113">
        <f t="shared" si="141"/>
        <v>514</v>
      </c>
      <c r="AO128" s="113">
        <f t="shared" si="142"/>
        <v>490</v>
      </c>
      <c r="AP128" s="113">
        <f t="shared" si="143"/>
        <v>344</v>
      </c>
      <c r="AQ128" s="113">
        <f t="shared" si="144"/>
        <v>241</v>
      </c>
      <c r="AR128" s="113">
        <f t="shared" si="145"/>
        <v>209</v>
      </c>
      <c r="AS128" s="113">
        <f t="shared" si="146"/>
        <v>174</v>
      </c>
      <c r="AT128" s="113">
        <f t="shared" si="147"/>
        <v>147</v>
      </c>
      <c r="AU128" s="113">
        <f t="shared" si="148"/>
        <v>153</v>
      </c>
      <c r="AV128" s="113">
        <f t="shared" si="149"/>
        <v>183</v>
      </c>
      <c r="AW128" s="113">
        <f t="shared" si="150"/>
        <v>240</v>
      </c>
      <c r="AX128" s="113">
        <f t="shared" si="151"/>
        <v>350</v>
      </c>
      <c r="AY128" s="259"/>
      <c r="BQ128" s="259" t="e">
        <f t="shared" si="77"/>
        <v>#N/A</v>
      </c>
      <c r="BR128" s="398">
        <f t="shared" si="116"/>
        <v>494</v>
      </c>
      <c r="BS128" s="398">
        <f t="shared" si="117"/>
        <v>514</v>
      </c>
      <c r="BT128" s="398">
        <f t="shared" si="118"/>
        <v>490</v>
      </c>
      <c r="BU128" s="398">
        <f t="shared" si="119"/>
        <v>344</v>
      </c>
      <c r="BV128" s="398">
        <f t="shared" si="120"/>
        <v>241</v>
      </c>
      <c r="BW128" s="398">
        <f t="shared" si="121"/>
        <v>209</v>
      </c>
      <c r="BX128" s="398">
        <f t="shared" si="122"/>
        <v>174</v>
      </c>
      <c r="BY128" s="398">
        <f t="shared" si="123"/>
        <v>147</v>
      </c>
      <c r="BZ128" s="398">
        <f t="shared" si="124"/>
        <v>153</v>
      </c>
      <c r="CA128" s="398">
        <f t="shared" si="125"/>
        <v>183</v>
      </c>
      <c r="CB128" s="398">
        <f t="shared" si="126"/>
        <v>240</v>
      </c>
      <c r="CC128" s="398">
        <f t="shared" si="127"/>
        <v>350</v>
      </c>
      <c r="CD128" s="259"/>
    </row>
    <row r="129" spans="1:82" x14ac:dyDescent="0.25">
      <c r="A129" s="113">
        <v>126</v>
      </c>
      <c r="B129" s="176" t="s">
        <v>600</v>
      </c>
      <c r="C129" s="259">
        <f>IFERROR(INDEX($BD$7:$BO$40,MATCH(Ajustes!$E$4:$E$323,$BC$7:$BC$40,0),$C$2:$N$2),1)</f>
        <v>1</v>
      </c>
      <c r="D129" s="259">
        <f>IFERROR(INDEX($BD$7:$BO$40,MATCH(Ajustes!$E$4:$E$323,$BC$7:$BC$40,0),$C$2:$N$2),1)</f>
        <v>1</v>
      </c>
      <c r="E129" s="259">
        <f>IFERROR(INDEX($BD$7:$BO$40,MATCH(Ajustes!$E$4:$E$323,$BC$7:$BC$40,0),$C$2:$N$2),1)</f>
        <v>1</v>
      </c>
      <c r="F129" s="259">
        <f>IFERROR(INDEX($BD$7:$BO$40,MATCH(Ajustes!$E$4:$E$323,$BC$7:$BC$40,0),$C$2:$N$2),1)</f>
        <v>1</v>
      </c>
      <c r="G129" s="259">
        <f>IFERROR(INDEX($BD$7:$BO$40,MATCH(Ajustes!$E$4:$E$323,$BC$7:$BC$40,0),$C$2:$N$2),1)</f>
        <v>1</v>
      </c>
      <c r="H129" s="259">
        <f>IFERROR(INDEX($BD$7:$BO$40,MATCH(Ajustes!$E$4:$E$323,$BC$7:$BC$40,0),$C$2:$N$2),1)</f>
        <v>1</v>
      </c>
      <c r="I129" s="259">
        <f>IFERROR(INDEX($BD$7:$BO$40,MATCH(Ajustes!$E$4:$E$323,$BC$7:$BC$40,0),$C$2:$N$2),1)</f>
        <v>1</v>
      </c>
      <c r="J129" s="259">
        <f>IFERROR(INDEX($BD$7:$BO$40,MATCH(Ajustes!$E$4:$E$323,$BC$7:$BC$40,0),$C$2:$N$2),1)</f>
        <v>1</v>
      </c>
      <c r="K129" s="259">
        <f>IFERROR(INDEX($BD$7:$BO$40,MATCH(Ajustes!$E$4:$E$323,$BC$7:$BC$40,0),$C$2:$N$2),1)</f>
        <v>1</v>
      </c>
      <c r="L129" s="259">
        <f>IFERROR(INDEX($BD$7:$BO$40,MATCH(Ajustes!$E$4:$E$323,$BC$7:$BC$40,0),$C$2:$N$2),1)</f>
        <v>1</v>
      </c>
      <c r="M129" s="259">
        <f>IFERROR(INDEX($BD$7:$BO$40,MATCH(Ajustes!$E$4:$E$323,$BC$7:$BC$40,0),$C$2:$N$2),1)</f>
        <v>1</v>
      </c>
      <c r="N129" s="259">
        <f>IFERROR(INDEX($BD$7:$BO$40,MATCH(Ajustes!$E$4:$E$323,$BC$7:$BC$40,0),$C$2:$N$2),1)</f>
        <v>1</v>
      </c>
      <c r="O129">
        <f>C129*Ajustes!AM129</f>
        <v>324</v>
      </c>
      <c r="P129">
        <f>D129*Ajustes!AN129</f>
        <v>323</v>
      </c>
      <c r="Q129">
        <f>E129*Ajustes!AO129</f>
        <v>327</v>
      </c>
      <c r="R129">
        <f>F129*Ajustes!AP129</f>
        <v>292</v>
      </c>
      <c r="S129">
        <f>G129*Ajustes!AQ129</f>
        <v>213</v>
      </c>
      <c r="T129">
        <f>H129*Ajustes!AR129</f>
        <v>161</v>
      </c>
      <c r="U129">
        <f>I129*Ajustes!AS129</f>
        <v>123</v>
      </c>
      <c r="V129">
        <f>J129*Ajustes!AT129</f>
        <v>92</v>
      </c>
      <c r="W129">
        <f>K129*Ajustes!AU129</f>
        <v>92</v>
      </c>
      <c r="X129">
        <f>L129*Ajustes!AV129</f>
        <v>126</v>
      </c>
      <c r="Y129">
        <f>M129*Ajustes!AW129</f>
        <v>211</v>
      </c>
      <c r="Z129">
        <f>N129*Ajustes!AX129</f>
        <v>303</v>
      </c>
      <c r="AA129" s="259">
        <f>IF(AND(NOT(_incrementaisPassadas),
      OR(
       AND(_semanaAtual&gt;Prevs!D$6,_tipo="Semanal"),
       AND(_mes&gt;AA$2,_tipo="Mensal")
      )), 0,IF(Ajustes!$G129&gt;0,INDEX($AA$4:$AL$323,Ajustes!$G129,O$2),0)+IF(Ajustes!$H129&gt;0,INDEX($AA$4:$AL$323,Ajustes!$H129,O$2),0)+IF(Ajustes!$I129&gt;0,INDEX($AA$4:$AL$323,Ajustes!$I129,O$2),0)+IF(Ajustes!$J129&gt;0,INDEX($AA$4:$AL$323,Ajustes!$J129,O$2),0)+IF(Ajustes!$K129&gt;0,INDEX($AA$4:$AL$323,Ajustes!$K129,O$2),0)+IF(Ajustes!$L129&gt;0,INDEX($AA$4:$AL$323,Ajustes!$L129,O$2),0))+O129</f>
        <v>324</v>
      </c>
      <c r="AB129" s="259">
        <f>IF(AND(NOT(_incrementaisPassadas),
      OR(
       AND(_semanaAtual&gt;Prevs!E$6,_tipo="Semanal"),
       AND(_mes&gt;AB$2,_tipo="Mensal")
      )), 0,IF(Ajustes!$G129&gt;0,INDEX($AA$4:$AL$323,Ajustes!$G129,P$2),0)+IF(Ajustes!$H129&gt;0,INDEX($AA$4:$AL$323,Ajustes!$H129,P$2),0)+IF(Ajustes!$I129&gt;0,INDEX($AA$4:$AL$323,Ajustes!$I129,P$2),0)+IF(Ajustes!$J129&gt;0,INDEX($AA$4:$AL$323,Ajustes!$J129,P$2),0)+IF(Ajustes!$K129&gt;0,INDEX($AA$4:$AL$323,Ajustes!$K129,P$2),0)+IF(Ajustes!$L129&gt;0,INDEX($AA$4:$AL$323,Ajustes!$L129,P$2),0))+P129</f>
        <v>323</v>
      </c>
      <c r="AC129" s="259">
        <f>IF(AND(NOT(_incrementaisPassadas),
      OR(
       AND(_semanaAtual&gt;Prevs!F$6,_tipo="Semanal"),
       AND(_mes&gt;AC$2,_tipo="Mensal")
      )), 0,IF(Ajustes!$G129&gt;0,INDEX($AA$4:$AL$323,Ajustes!$G129,Q$2),0)+IF(Ajustes!$H129&gt;0,INDEX($AA$4:$AL$323,Ajustes!$H129,Q$2),0)+IF(Ajustes!$I129&gt;0,INDEX($AA$4:$AL$323,Ajustes!$I129,Q$2),0)+IF(Ajustes!$J129&gt;0,INDEX($AA$4:$AL$323,Ajustes!$J129,Q$2),0)+IF(Ajustes!$K129&gt;0,INDEX($AA$4:$AL$323,Ajustes!$K129,Q$2),0)+IF(Ajustes!$L129&gt;0,INDEX($AA$4:$AL$323,Ajustes!$L129,Q$2),0))+Q129</f>
        <v>327</v>
      </c>
      <c r="AD129" s="259">
        <f>IF(AND(NOT(_incrementaisPassadas),
      OR(
       AND(_semanaAtual&gt;Prevs!G$6,_tipo="Semanal"),
       AND(_mes&gt;AD$2,_tipo="Mensal")
      )), 0,IF(Ajustes!$G129&gt;0,INDEX($AA$4:$AL$323,Ajustes!$G129,R$2),0)+IF(Ajustes!$H129&gt;0,INDEX($AA$4:$AL$323,Ajustes!$H129,R$2),0)+IF(Ajustes!$I129&gt;0,INDEX($AA$4:$AL$323,Ajustes!$I129,R$2),0)+IF(Ajustes!$J129&gt;0,INDEX($AA$4:$AL$323,Ajustes!$J129,R$2),0)+IF(Ajustes!$K129&gt;0,INDEX($AA$4:$AL$323,Ajustes!$K129,R$2),0)+IF(Ajustes!$L129&gt;0,INDEX($AA$4:$AL$323,Ajustes!$L129,R$2),0))+R129</f>
        <v>292</v>
      </c>
      <c r="AE129" s="259">
        <f>IF(AND(NOT(_incrementaisPassadas),
      OR(
       AND(_semanaAtual&gt;Prevs!H$6,_tipo="Semanal"),
       AND(_mes&gt;AE$2,_tipo="Mensal")
      )), 0,IF(Ajustes!$G129&gt;0,INDEX($AA$4:$AL$323,Ajustes!$G129,S$2),0)+IF(Ajustes!$H129&gt;0,INDEX($AA$4:$AL$323,Ajustes!$H129,S$2),0)+IF(Ajustes!$I129&gt;0,INDEX($AA$4:$AL$323,Ajustes!$I129,S$2),0)+IF(Ajustes!$J129&gt;0,INDEX($AA$4:$AL$323,Ajustes!$J129,S$2),0)+IF(Ajustes!$K129&gt;0,INDEX($AA$4:$AL$323,Ajustes!$K129,S$2),0)+IF(Ajustes!$L129&gt;0,INDEX($AA$4:$AL$323,Ajustes!$L129,S$2),0))+S129</f>
        <v>213</v>
      </c>
      <c r="AF129" s="259">
        <f>IF(AND(NOT(_incrementaisPassadas),
      OR(
       AND(_semanaAtual&gt;Prevs!I$6,_tipo="Semanal"),
       AND(_mes&gt;AF$2,_tipo="Mensal")
      )), 0,IF(Ajustes!$G129&gt;0,INDEX($AA$4:$AL$323,Ajustes!$G129,T$2),0)+IF(Ajustes!$H129&gt;0,INDEX($AA$4:$AL$323,Ajustes!$H129,T$2),0)+IF(Ajustes!$I129&gt;0,INDEX($AA$4:$AL$323,Ajustes!$I129,T$2),0)+IF(Ajustes!$J129&gt;0,INDEX($AA$4:$AL$323,Ajustes!$J129,T$2),0)+IF(Ajustes!$K129&gt;0,INDEX($AA$4:$AL$323,Ajustes!$K129,T$2),0)+IF(Ajustes!$L129&gt;0,INDEX($AA$4:$AL$323,Ajustes!$L129,T$2),0))+T129</f>
        <v>161</v>
      </c>
      <c r="AG129" s="259">
        <f>IF(AND(NOT(_incrementaisPassadas),
      OR(
       AND(_semanaAtual&gt;Prevs!J$6,_tipo="Semanal"),
       AND(_mes&gt;AG$2,_tipo="Mensal")
      )), 0,IF(Ajustes!$G129&gt;0,INDEX($AA$4:$AL$323,Ajustes!$G129,U$2),0)+IF(Ajustes!$H129&gt;0,INDEX($AA$4:$AL$323,Ajustes!$H129,U$2),0)+IF(Ajustes!$I129&gt;0,INDEX($AA$4:$AL$323,Ajustes!$I129,U$2),0)+IF(Ajustes!$J129&gt;0,INDEX($AA$4:$AL$323,Ajustes!$J129,U$2),0)+IF(Ajustes!$K129&gt;0,INDEX($AA$4:$AL$323,Ajustes!$K129,U$2),0)+IF(Ajustes!$L129&gt;0,INDEX($AA$4:$AL$323,Ajustes!$L129,U$2),0))+U129</f>
        <v>123</v>
      </c>
      <c r="AH129" s="259">
        <f>IF(AND(NOT(_incrementaisPassadas),
      OR(
       AND(_semanaAtual&gt;Prevs!K$6,_tipo="Semanal"),
       AND(_mes&gt;AH$2,_tipo="Mensal")
      )), 0,IF(Ajustes!$G129&gt;0,INDEX($AA$4:$AL$323,Ajustes!$G129,V$2),0)+IF(Ajustes!$H129&gt;0,INDEX($AA$4:$AL$323,Ajustes!$H129,V$2),0)+IF(Ajustes!$I129&gt;0,INDEX($AA$4:$AL$323,Ajustes!$I129,V$2),0)+IF(Ajustes!$J129&gt;0,INDEX($AA$4:$AL$323,Ajustes!$J129,V$2),0)+IF(Ajustes!$K129&gt;0,INDEX($AA$4:$AL$323,Ajustes!$K129,V$2),0)+IF(Ajustes!$L129&gt;0,INDEX($AA$4:$AL$323,Ajustes!$L129,V$2),0))+V129</f>
        <v>92</v>
      </c>
      <c r="AI129" s="259">
        <f>IF(AND(NOT(_incrementaisPassadas),
      OR(
       AND(_semanaAtual&gt;Prevs!L$6,_tipo="Semanal"),
       AND(_mes&gt;AI$2,_tipo="Mensal")
      )), 0,IF(Ajustes!$G129&gt;0,INDEX($AA$4:$AL$323,Ajustes!$G129,W$2),0)+IF(Ajustes!$H129&gt;0,INDEX($AA$4:$AL$323,Ajustes!$H129,W$2),0)+IF(Ajustes!$I129&gt;0,INDEX($AA$4:$AL$323,Ajustes!$I129,W$2),0)+IF(Ajustes!$J129&gt;0,INDEX($AA$4:$AL$323,Ajustes!$J129,W$2),0)+IF(Ajustes!$K129&gt;0,INDEX($AA$4:$AL$323,Ajustes!$K129,W$2),0)+IF(Ajustes!$L129&gt;0,INDEX($AA$4:$AL$323,Ajustes!$L129,W$2),0))+W129</f>
        <v>92</v>
      </c>
      <c r="AJ129" s="259">
        <f>IF(AND(NOT(_incrementaisPassadas),
      OR(
       AND(_semanaAtual&gt;Prevs!M$6,_tipo="Semanal"),
       AND(_mes&gt;AJ$2,_tipo="Mensal")
      )), 0,IF(Ajustes!$G129&gt;0,INDEX($AA$4:$AL$323,Ajustes!$G129,X$2),0)+IF(Ajustes!$H129&gt;0,INDEX($AA$4:$AL$323,Ajustes!$H129,X$2),0)+IF(Ajustes!$I129&gt;0,INDEX($AA$4:$AL$323,Ajustes!$I129,X$2),0)+IF(Ajustes!$J129&gt;0,INDEX($AA$4:$AL$323,Ajustes!$J129,X$2),0)+IF(Ajustes!$K129&gt;0,INDEX($AA$4:$AL$323,Ajustes!$K129,X$2),0)+IF(Ajustes!$L129&gt;0,INDEX($AA$4:$AL$323,Ajustes!$L129,X$2),0))+X129</f>
        <v>126</v>
      </c>
      <c r="AK129" s="259">
        <f>IF(AND(NOT(_incrementaisPassadas),
      OR(
       AND(_semanaAtual&gt;Prevs!N$6,_tipo="Semanal"),
       AND(_mes&gt;AK$2,_tipo="Mensal")
      )), 0,IF(Ajustes!$G129&gt;0,INDEX($AA$4:$AL$323,Ajustes!$G129,Y$2),0)+IF(Ajustes!$H129&gt;0,INDEX($AA$4:$AL$323,Ajustes!$H129,Y$2),0)+IF(Ajustes!$I129&gt;0,INDEX($AA$4:$AL$323,Ajustes!$I129,Y$2),0)+IF(Ajustes!$J129&gt;0,INDEX($AA$4:$AL$323,Ajustes!$J129,Y$2),0)+IF(Ajustes!$K129&gt;0,INDEX($AA$4:$AL$323,Ajustes!$K129,Y$2),0)+IF(Ajustes!$L129&gt;0,INDEX($AA$4:$AL$323,Ajustes!$L129,Y$2),0))+Y129</f>
        <v>211</v>
      </c>
      <c r="AL129" s="259">
        <f>IF(AND(NOT(_incrementaisPassadas),
      OR(
       AND(_semanaAtual&gt;Prevs!O$6,_tipo="Semanal"),
       AND(_mes&gt;AL$2,_tipo="Mensal")
      )), 0,IF(Ajustes!$G129&gt;0,INDEX($AA$4:$AL$323,Ajustes!$G129,Z$2),0)+IF(Ajustes!$H129&gt;0,INDEX($AA$4:$AL$323,Ajustes!$H129,Z$2),0)+IF(Ajustes!$I129&gt;0,INDEX($AA$4:$AL$323,Ajustes!$I129,Z$2),0)+IF(Ajustes!$J129&gt;0,INDEX($AA$4:$AL$323,Ajustes!$J129,Z$2),0)+IF(Ajustes!$K129&gt;0,INDEX($AA$4:$AL$323,Ajustes!$K129,Z$2),0)+IF(Ajustes!$L129&gt;0,INDEX($AA$4:$AL$323,Ajustes!$L129,Z$2),0))+Z129</f>
        <v>303</v>
      </c>
      <c r="AM129" s="345">
        <f t="shared" ref="AM129:AX129" si="152">IF(AM130&lt;=430,MAX(0,AM130-90),340)</f>
        <v>340</v>
      </c>
      <c r="AN129" s="345">
        <f t="shared" si="152"/>
        <v>340</v>
      </c>
      <c r="AO129" s="345">
        <f t="shared" si="152"/>
        <v>340</v>
      </c>
      <c r="AP129" s="345">
        <f t="shared" si="152"/>
        <v>340</v>
      </c>
      <c r="AQ129" s="345">
        <f t="shared" si="152"/>
        <v>204</v>
      </c>
      <c r="AR129" s="345">
        <f t="shared" si="152"/>
        <v>169</v>
      </c>
      <c r="AS129" s="345">
        <f t="shared" si="152"/>
        <v>120.02105263157895</v>
      </c>
      <c r="AT129" s="345">
        <f t="shared" si="152"/>
        <v>89.931578947368422</v>
      </c>
      <c r="AU129" s="345">
        <f t="shared" si="152"/>
        <v>92.173684210526318</v>
      </c>
      <c r="AV129" s="345">
        <f t="shared" si="152"/>
        <v>123.38421052631577</v>
      </c>
      <c r="AW129" s="345">
        <f t="shared" si="152"/>
        <v>207</v>
      </c>
      <c r="AX129" s="345">
        <f t="shared" si="152"/>
        <v>340</v>
      </c>
      <c r="AY129" s="259"/>
      <c r="BQ129" s="259" t="e">
        <f t="shared" si="77"/>
        <v>#N/A</v>
      </c>
      <c r="BR129" s="186">
        <f t="shared" ref="BR129:CC129" si="153">IF(BR130&lt;=430,MAX(0,BR130-90),340)</f>
        <v>340</v>
      </c>
      <c r="BS129" s="186">
        <f t="shared" si="153"/>
        <v>340</v>
      </c>
      <c r="BT129" s="186">
        <f t="shared" si="153"/>
        <v>340</v>
      </c>
      <c r="BU129" s="186">
        <f t="shared" si="153"/>
        <v>340</v>
      </c>
      <c r="BV129" s="186">
        <f t="shared" si="153"/>
        <v>231.09199999999993</v>
      </c>
      <c r="BW129" s="186">
        <f t="shared" si="153"/>
        <v>189.88799999999998</v>
      </c>
      <c r="BX129" s="186">
        <f t="shared" si="153"/>
        <v>137.841052631579</v>
      </c>
      <c r="BY129" s="186">
        <f t="shared" si="153"/>
        <v>106.71157894736845</v>
      </c>
      <c r="BZ129" s="186">
        <f t="shared" si="153"/>
        <v>107.46868421052633</v>
      </c>
      <c r="CA129" s="186">
        <f t="shared" si="153"/>
        <v>141.20321052631581</v>
      </c>
      <c r="CB129" s="186">
        <f t="shared" si="153"/>
        <v>230.03199999999998</v>
      </c>
      <c r="CC129" s="186">
        <f t="shared" si="153"/>
        <v>340</v>
      </c>
      <c r="CD129" s="259"/>
    </row>
    <row r="130" spans="1:82" x14ac:dyDescent="0.25">
      <c r="A130" s="113">
        <v>127</v>
      </c>
      <c r="B130" s="176" t="s">
        <v>601</v>
      </c>
      <c r="C130" s="259">
        <f>IFERROR(INDEX($BD$7:$BO$40,MATCH(Ajustes!$E$4:$E$323,$BC$7:$BC$40,0),$C$2:$N$2),1)</f>
        <v>1</v>
      </c>
      <c r="D130" s="259">
        <f>IFERROR(INDEX($BD$7:$BO$40,MATCH(Ajustes!$E$4:$E$323,$BC$7:$BC$40,0),$C$2:$N$2),1)</f>
        <v>1</v>
      </c>
      <c r="E130" s="259">
        <f>IFERROR(INDEX($BD$7:$BO$40,MATCH(Ajustes!$E$4:$E$323,$BC$7:$BC$40,0),$C$2:$N$2),1)</f>
        <v>1</v>
      </c>
      <c r="F130" s="259">
        <f>IFERROR(INDEX($BD$7:$BO$40,MATCH(Ajustes!$E$4:$E$323,$BC$7:$BC$40,0),$C$2:$N$2),1)</f>
        <v>1</v>
      </c>
      <c r="G130" s="259">
        <f>IFERROR(INDEX($BD$7:$BO$40,MATCH(Ajustes!$E$4:$E$323,$BC$7:$BC$40,0),$C$2:$N$2),1)</f>
        <v>1</v>
      </c>
      <c r="H130" s="259">
        <f>IFERROR(INDEX($BD$7:$BO$40,MATCH(Ajustes!$E$4:$E$323,$BC$7:$BC$40,0),$C$2:$N$2),1)</f>
        <v>1</v>
      </c>
      <c r="I130" s="259">
        <f>IFERROR(INDEX($BD$7:$BO$40,MATCH(Ajustes!$E$4:$E$323,$BC$7:$BC$40,0),$C$2:$N$2),1)</f>
        <v>1</v>
      </c>
      <c r="J130" s="259">
        <f>IFERROR(INDEX($BD$7:$BO$40,MATCH(Ajustes!$E$4:$E$323,$BC$7:$BC$40,0),$C$2:$N$2),1)</f>
        <v>1</v>
      </c>
      <c r="K130" s="259">
        <f>IFERROR(INDEX($BD$7:$BO$40,MATCH(Ajustes!$E$4:$E$323,$BC$7:$BC$40,0),$C$2:$N$2),1)</f>
        <v>1</v>
      </c>
      <c r="L130" s="259">
        <f>IFERROR(INDEX($BD$7:$BO$40,MATCH(Ajustes!$E$4:$E$323,$BC$7:$BC$40,0),$C$2:$N$2),1)</f>
        <v>1</v>
      </c>
      <c r="M130" s="259">
        <f>IFERROR(INDEX($BD$7:$BO$40,MATCH(Ajustes!$E$4:$E$323,$BC$7:$BC$40,0),$C$2:$N$2),1)</f>
        <v>1</v>
      </c>
      <c r="N130" s="259">
        <f>IFERROR(INDEX($BD$7:$BO$40,MATCH(Ajustes!$E$4:$E$323,$BC$7:$BC$40,0),$C$2:$N$2),1)</f>
        <v>1</v>
      </c>
      <c r="O130">
        <f>C130*Ajustes!AM130</f>
        <v>763</v>
      </c>
      <c r="P130">
        <f>D130*Ajustes!AN130</f>
        <v>759</v>
      </c>
      <c r="Q130">
        <f>E130*Ajustes!AO130</f>
        <v>700</v>
      </c>
      <c r="R130">
        <f>F130*Ajustes!AP130</f>
        <v>468</v>
      </c>
      <c r="S130">
        <f>G130*Ajustes!AQ130</f>
        <v>307</v>
      </c>
      <c r="T130">
        <f>H130*Ajustes!AR130</f>
        <v>258</v>
      </c>
      <c r="U130">
        <f>I130*Ajustes!AS130</f>
        <v>214</v>
      </c>
      <c r="V130">
        <f>J130*Ajustes!AT130</f>
        <v>182</v>
      </c>
      <c r="W130">
        <f>K130*Ajustes!AU130</f>
        <v>185</v>
      </c>
      <c r="X130">
        <f>L130*Ajustes!AV130</f>
        <v>218</v>
      </c>
      <c r="Y130">
        <f>M130*Ajustes!AW130</f>
        <v>314</v>
      </c>
      <c r="Z130">
        <f>N130*Ajustes!AX130</f>
        <v>514</v>
      </c>
      <c r="AA130" s="259">
        <f>IF(AND(NOT(_incrementaisPassadas),
      OR(
       AND(_semanaAtual&gt;Prevs!D$6,_tipo="Semanal"),
       AND(_mes&gt;AA$2,_tipo="Mensal")
      )), 0,IF(Ajustes!$G130&gt;0,INDEX($AA$4:$AL$323,Ajustes!$G130,O$2),0)+IF(Ajustes!$H130&gt;0,INDEX($AA$4:$AL$323,Ajustes!$H130,O$2),0)+IF(Ajustes!$I130&gt;0,INDEX($AA$4:$AL$323,Ajustes!$I130,O$2),0)+IF(Ajustes!$J130&gt;0,INDEX($AA$4:$AL$323,Ajustes!$J130,O$2),0)+IF(Ajustes!$K130&gt;0,INDEX($AA$4:$AL$323,Ajustes!$K130,O$2),0)+IF(Ajustes!$L130&gt;0,INDEX($AA$4:$AL$323,Ajustes!$L130,O$2),0))+O130</f>
        <v>763</v>
      </c>
      <c r="AB130" s="259">
        <f>IF(AND(NOT(_incrementaisPassadas),
      OR(
       AND(_semanaAtual&gt;Prevs!E$6,_tipo="Semanal"),
       AND(_mes&gt;AB$2,_tipo="Mensal")
      )), 0,IF(Ajustes!$G130&gt;0,INDEX($AA$4:$AL$323,Ajustes!$G130,P$2),0)+IF(Ajustes!$H130&gt;0,INDEX($AA$4:$AL$323,Ajustes!$H130,P$2),0)+IF(Ajustes!$I130&gt;0,INDEX($AA$4:$AL$323,Ajustes!$I130,P$2),0)+IF(Ajustes!$J130&gt;0,INDEX($AA$4:$AL$323,Ajustes!$J130,P$2),0)+IF(Ajustes!$K130&gt;0,INDEX($AA$4:$AL$323,Ajustes!$K130,P$2),0)+IF(Ajustes!$L130&gt;0,INDEX($AA$4:$AL$323,Ajustes!$L130,P$2),0))+P130</f>
        <v>759</v>
      </c>
      <c r="AC130" s="259">
        <f>IF(AND(NOT(_incrementaisPassadas),
      OR(
       AND(_semanaAtual&gt;Prevs!F$6,_tipo="Semanal"),
       AND(_mes&gt;AC$2,_tipo="Mensal")
      )), 0,IF(Ajustes!$G130&gt;0,INDEX($AA$4:$AL$323,Ajustes!$G130,Q$2),0)+IF(Ajustes!$H130&gt;0,INDEX($AA$4:$AL$323,Ajustes!$H130,Q$2),0)+IF(Ajustes!$I130&gt;0,INDEX($AA$4:$AL$323,Ajustes!$I130,Q$2),0)+IF(Ajustes!$J130&gt;0,INDEX($AA$4:$AL$323,Ajustes!$J130,Q$2),0)+IF(Ajustes!$K130&gt;0,INDEX($AA$4:$AL$323,Ajustes!$K130,Q$2),0)+IF(Ajustes!$L130&gt;0,INDEX($AA$4:$AL$323,Ajustes!$L130,Q$2),0))+Q130</f>
        <v>700</v>
      </c>
      <c r="AD130" s="259">
        <f>IF(AND(NOT(_incrementaisPassadas),
      OR(
       AND(_semanaAtual&gt;Prevs!G$6,_tipo="Semanal"),
       AND(_mes&gt;AD$2,_tipo="Mensal")
      )), 0,IF(Ajustes!$G130&gt;0,INDEX($AA$4:$AL$323,Ajustes!$G130,R$2),0)+IF(Ajustes!$H130&gt;0,INDEX($AA$4:$AL$323,Ajustes!$H130,R$2),0)+IF(Ajustes!$I130&gt;0,INDEX($AA$4:$AL$323,Ajustes!$I130,R$2),0)+IF(Ajustes!$J130&gt;0,INDEX($AA$4:$AL$323,Ajustes!$J130,R$2),0)+IF(Ajustes!$K130&gt;0,INDEX($AA$4:$AL$323,Ajustes!$K130,R$2),0)+IF(Ajustes!$L130&gt;0,INDEX($AA$4:$AL$323,Ajustes!$L130,R$2),0))+R130</f>
        <v>468</v>
      </c>
      <c r="AE130" s="259">
        <f>IF(AND(NOT(_incrementaisPassadas),
      OR(
       AND(_semanaAtual&gt;Prevs!H$6,_tipo="Semanal"),
       AND(_mes&gt;AE$2,_tipo="Mensal")
      )), 0,IF(Ajustes!$G130&gt;0,INDEX($AA$4:$AL$323,Ajustes!$G130,S$2),0)+IF(Ajustes!$H130&gt;0,INDEX($AA$4:$AL$323,Ajustes!$H130,S$2),0)+IF(Ajustes!$I130&gt;0,INDEX($AA$4:$AL$323,Ajustes!$I130,S$2),0)+IF(Ajustes!$J130&gt;0,INDEX($AA$4:$AL$323,Ajustes!$J130,S$2),0)+IF(Ajustes!$K130&gt;0,INDEX($AA$4:$AL$323,Ajustes!$K130,S$2),0)+IF(Ajustes!$L130&gt;0,INDEX($AA$4:$AL$323,Ajustes!$L130,S$2),0))+S130</f>
        <v>307</v>
      </c>
      <c r="AF130" s="259">
        <f>IF(AND(NOT(_incrementaisPassadas),
      OR(
       AND(_semanaAtual&gt;Prevs!I$6,_tipo="Semanal"),
       AND(_mes&gt;AF$2,_tipo="Mensal")
      )), 0,IF(Ajustes!$G130&gt;0,INDEX($AA$4:$AL$323,Ajustes!$G130,T$2),0)+IF(Ajustes!$H130&gt;0,INDEX($AA$4:$AL$323,Ajustes!$H130,T$2),0)+IF(Ajustes!$I130&gt;0,INDEX($AA$4:$AL$323,Ajustes!$I130,T$2),0)+IF(Ajustes!$J130&gt;0,INDEX($AA$4:$AL$323,Ajustes!$J130,T$2),0)+IF(Ajustes!$K130&gt;0,INDEX($AA$4:$AL$323,Ajustes!$K130,T$2),0)+IF(Ajustes!$L130&gt;0,INDEX($AA$4:$AL$323,Ajustes!$L130,T$2),0))+T130</f>
        <v>258</v>
      </c>
      <c r="AG130" s="259">
        <f>IF(AND(NOT(_incrementaisPassadas),
      OR(
       AND(_semanaAtual&gt;Prevs!J$6,_tipo="Semanal"),
       AND(_mes&gt;AG$2,_tipo="Mensal")
      )), 0,IF(Ajustes!$G130&gt;0,INDEX($AA$4:$AL$323,Ajustes!$G130,U$2),0)+IF(Ajustes!$H130&gt;0,INDEX($AA$4:$AL$323,Ajustes!$H130,U$2),0)+IF(Ajustes!$I130&gt;0,INDEX($AA$4:$AL$323,Ajustes!$I130,U$2),0)+IF(Ajustes!$J130&gt;0,INDEX($AA$4:$AL$323,Ajustes!$J130,U$2),0)+IF(Ajustes!$K130&gt;0,INDEX($AA$4:$AL$323,Ajustes!$K130,U$2),0)+IF(Ajustes!$L130&gt;0,INDEX($AA$4:$AL$323,Ajustes!$L130,U$2),0))+U130</f>
        <v>214</v>
      </c>
      <c r="AH130" s="259">
        <f>IF(AND(NOT(_incrementaisPassadas),
      OR(
       AND(_semanaAtual&gt;Prevs!K$6,_tipo="Semanal"),
       AND(_mes&gt;AH$2,_tipo="Mensal")
      )), 0,IF(Ajustes!$G130&gt;0,INDEX($AA$4:$AL$323,Ajustes!$G130,V$2),0)+IF(Ajustes!$H130&gt;0,INDEX($AA$4:$AL$323,Ajustes!$H130,V$2),0)+IF(Ajustes!$I130&gt;0,INDEX($AA$4:$AL$323,Ajustes!$I130,V$2),0)+IF(Ajustes!$J130&gt;0,INDEX($AA$4:$AL$323,Ajustes!$J130,V$2),0)+IF(Ajustes!$K130&gt;0,INDEX($AA$4:$AL$323,Ajustes!$K130,V$2),0)+IF(Ajustes!$L130&gt;0,INDEX($AA$4:$AL$323,Ajustes!$L130,V$2),0))+V130</f>
        <v>182</v>
      </c>
      <c r="AI130" s="259">
        <f>IF(AND(NOT(_incrementaisPassadas),
      OR(
       AND(_semanaAtual&gt;Prevs!L$6,_tipo="Semanal"),
       AND(_mes&gt;AI$2,_tipo="Mensal")
      )), 0,IF(Ajustes!$G130&gt;0,INDEX($AA$4:$AL$323,Ajustes!$G130,W$2),0)+IF(Ajustes!$H130&gt;0,INDEX($AA$4:$AL$323,Ajustes!$H130,W$2),0)+IF(Ajustes!$I130&gt;0,INDEX($AA$4:$AL$323,Ajustes!$I130,W$2),0)+IF(Ajustes!$J130&gt;0,INDEX($AA$4:$AL$323,Ajustes!$J130,W$2),0)+IF(Ajustes!$K130&gt;0,INDEX($AA$4:$AL$323,Ajustes!$K130,W$2),0)+IF(Ajustes!$L130&gt;0,INDEX($AA$4:$AL$323,Ajustes!$L130,W$2),0))+W130</f>
        <v>185</v>
      </c>
      <c r="AJ130" s="259">
        <f>IF(AND(NOT(_incrementaisPassadas),
      OR(
       AND(_semanaAtual&gt;Prevs!M$6,_tipo="Semanal"),
       AND(_mes&gt;AJ$2,_tipo="Mensal")
      )), 0,IF(Ajustes!$G130&gt;0,INDEX($AA$4:$AL$323,Ajustes!$G130,X$2),0)+IF(Ajustes!$H130&gt;0,INDEX($AA$4:$AL$323,Ajustes!$H130,X$2),0)+IF(Ajustes!$I130&gt;0,INDEX($AA$4:$AL$323,Ajustes!$I130,X$2),0)+IF(Ajustes!$J130&gt;0,INDEX($AA$4:$AL$323,Ajustes!$J130,X$2),0)+IF(Ajustes!$K130&gt;0,INDEX($AA$4:$AL$323,Ajustes!$K130,X$2),0)+IF(Ajustes!$L130&gt;0,INDEX($AA$4:$AL$323,Ajustes!$L130,X$2),0))+X130</f>
        <v>218</v>
      </c>
      <c r="AK130" s="259">
        <f>IF(AND(NOT(_incrementaisPassadas),
      OR(
       AND(_semanaAtual&gt;Prevs!N$6,_tipo="Semanal"),
       AND(_mes&gt;AK$2,_tipo="Mensal")
      )), 0,IF(Ajustes!$G130&gt;0,INDEX($AA$4:$AL$323,Ajustes!$G130,Y$2),0)+IF(Ajustes!$H130&gt;0,INDEX($AA$4:$AL$323,Ajustes!$H130,Y$2),0)+IF(Ajustes!$I130&gt;0,INDEX($AA$4:$AL$323,Ajustes!$I130,Y$2),0)+IF(Ajustes!$J130&gt;0,INDEX($AA$4:$AL$323,Ajustes!$J130,Y$2),0)+IF(Ajustes!$K130&gt;0,INDEX($AA$4:$AL$323,Ajustes!$K130,Y$2),0)+IF(Ajustes!$L130&gt;0,INDEX($AA$4:$AL$323,Ajustes!$L130,Y$2),0))+Y130</f>
        <v>314</v>
      </c>
      <c r="AL130" s="259">
        <f>IF(AND(NOT(_incrementaisPassadas),
      OR(
       AND(_semanaAtual&gt;Prevs!O$6,_tipo="Semanal"),
       AND(_mes&gt;AL$2,_tipo="Mensal")
      )), 0,IF(Ajustes!$G130&gt;0,INDEX($AA$4:$AL$323,Ajustes!$G130,Z$2),0)+IF(Ajustes!$H130&gt;0,INDEX($AA$4:$AL$323,Ajustes!$H130,Z$2),0)+IF(Ajustes!$I130&gt;0,INDEX($AA$4:$AL$323,Ajustes!$I130,Z$2),0)+IF(Ajustes!$J130&gt;0,INDEX($AA$4:$AL$323,Ajustes!$J130,Z$2),0)+IF(Ajustes!$K130&gt;0,INDEX($AA$4:$AL$323,Ajustes!$K130,Z$2),0)+IF(Ajustes!$L130&gt;0,INDEX($AA$4:$AL$323,Ajustes!$L130,Z$2),0))+Z130</f>
        <v>514</v>
      </c>
      <c r="AM130" s="345">
        <f t="shared" ref="AM130" si="154">AM132-AM301-AM206+AM307</f>
        <v>757</v>
      </c>
      <c r="AN130" s="345">
        <f t="shared" ref="AN130:AX130" si="155">AN132-AN301-AN206+AN307</f>
        <v>752</v>
      </c>
      <c r="AO130" s="345">
        <f t="shared" si="155"/>
        <v>697</v>
      </c>
      <c r="AP130" s="345">
        <f t="shared" si="155"/>
        <v>462</v>
      </c>
      <c r="AQ130" s="345">
        <f t="shared" si="155"/>
        <v>294</v>
      </c>
      <c r="AR130" s="345">
        <f t="shared" si="155"/>
        <v>259</v>
      </c>
      <c r="AS130" s="345">
        <f t="shared" si="155"/>
        <v>210.02105263157895</v>
      </c>
      <c r="AT130" s="345">
        <f t="shared" si="155"/>
        <v>179.93157894736842</v>
      </c>
      <c r="AU130" s="345">
        <f t="shared" si="155"/>
        <v>182.17368421052632</v>
      </c>
      <c r="AV130" s="345">
        <f t="shared" si="155"/>
        <v>213.38421052631577</v>
      </c>
      <c r="AW130" s="345">
        <f t="shared" si="155"/>
        <v>297</v>
      </c>
      <c r="AX130" s="345">
        <f t="shared" si="155"/>
        <v>508</v>
      </c>
      <c r="AY130" s="259"/>
      <c r="BQ130" s="259" t="e">
        <f t="shared" si="77"/>
        <v>#N/A</v>
      </c>
      <c r="BR130" s="186">
        <f t="shared" ref="BR130:CC130" si="156">BR132-BR301-BR206+BR307</f>
        <v>805.76600000000008</v>
      </c>
      <c r="BS130" s="186">
        <f t="shared" si="156"/>
        <v>808.30700000000002</v>
      </c>
      <c r="BT130" s="186">
        <f t="shared" si="156"/>
        <v>751.67100000000005</v>
      </c>
      <c r="BU130" s="186">
        <f t="shared" si="156"/>
        <v>500.52100000000002</v>
      </c>
      <c r="BV130" s="186">
        <f t="shared" si="156"/>
        <v>321.09199999999993</v>
      </c>
      <c r="BW130" s="186">
        <f t="shared" si="156"/>
        <v>279.88799999999998</v>
      </c>
      <c r="BX130" s="186">
        <f t="shared" si="156"/>
        <v>227.841052631579</v>
      </c>
      <c r="BY130" s="186">
        <f t="shared" si="156"/>
        <v>196.71157894736845</v>
      </c>
      <c r="BZ130" s="186">
        <f t="shared" si="156"/>
        <v>197.46868421052633</v>
      </c>
      <c r="CA130" s="186">
        <f t="shared" si="156"/>
        <v>231.20321052631581</v>
      </c>
      <c r="CB130" s="186">
        <f t="shared" si="156"/>
        <v>320.03199999999998</v>
      </c>
      <c r="CC130" s="186">
        <f t="shared" si="156"/>
        <v>540.87400000000002</v>
      </c>
      <c r="CD130" s="259"/>
    </row>
    <row r="131" spans="1:82" x14ac:dyDescent="0.25">
      <c r="A131" s="113">
        <v>128</v>
      </c>
      <c r="B131" s="176"/>
      <c r="C131" s="259">
        <f>IFERROR(INDEX($BD$7:$BO$40,MATCH(Ajustes!$E$4:$E$323,$BC$7:$BC$40,0),$C$2:$N$2),1)</f>
        <v>1</v>
      </c>
      <c r="D131" s="259">
        <f>IFERROR(INDEX($BD$7:$BO$40,MATCH(Ajustes!$E$4:$E$323,$BC$7:$BC$40,0),$C$2:$N$2),1)</f>
        <v>1</v>
      </c>
      <c r="E131" s="259">
        <f>IFERROR(INDEX($BD$7:$BO$40,MATCH(Ajustes!$E$4:$E$323,$BC$7:$BC$40,0),$C$2:$N$2),1)</f>
        <v>1</v>
      </c>
      <c r="F131" s="259">
        <f>IFERROR(INDEX($BD$7:$BO$40,MATCH(Ajustes!$E$4:$E$323,$BC$7:$BC$40,0),$C$2:$N$2),1)</f>
        <v>1</v>
      </c>
      <c r="G131" s="259">
        <f>IFERROR(INDEX($BD$7:$BO$40,MATCH(Ajustes!$E$4:$E$323,$BC$7:$BC$40,0),$C$2:$N$2),1)</f>
        <v>1</v>
      </c>
      <c r="H131" s="259">
        <f>IFERROR(INDEX($BD$7:$BO$40,MATCH(Ajustes!$E$4:$E$323,$BC$7:$BC$40,0),$C$2:$N$2),1)</f>
        <v>1</v>
      </c>
      <c r="I131" s="259">
        <f>IFERROR(INDEX($BD$7:$BO$40,MATCH(Ajustes!$E$4:$E$323,$BC$7:$BC$40,0),$C$2:$N$2),1)</f>
        <v>1</v>
      </c>
      <c r="J131" s="259">
        <f>IFERROR(INDEX($BD$7:$BO$40,MATCH(Ajustes!$E$4:$E$323,$BC$7:$BC$40,0),$C$2:$N$2),1)</f>
        <v>1</v>
      </c>
      <c r="K131" s="259">
        <f>IFERROR(INDEX($BD$7:$BO$40,MATCH(Ajustes!$E$4:$E$323,$BC$7:$BC$40,0),$C$2:$N$2),1)</f>
        <v>1</v>
      </c>
      <c r="L131" s="259">
        <f>IFERROR(INDEX($BD$7:$BO$40,MATCH(Ajustes!$E$4:$E$323,$BC$7:$BC$40,0),$C$2:$N$2),1)</f>
        <v>1</v>
      </c>
      <c r="M131" s="259">
        <f>IFERROR(INDEX($BD$7:$BO$40,MATCH(Ajustes!$E$4:$E$323,$BC$7:$BC$40,0),$C$2:$N$2),1)</f>
        <v>1</v>
      </c>
      <c r="N131" s="259">
        <f>IFERROR(INDEX($BD$7:$BO$40,MATCH(Ajustes!$E$4:$E$323,$BC$7:$BC$40,0),$C$2:$N$2),1)</f>
        <v>1</v>
      </c>
      <c r="O131">
        <f>C131*Ajustes!AM131</f>
        <v>0</v>
      </c>
      <c r="P131">
        <f>D131*Ajustes!AN131</f>
        <v>0</v>
      </c>
      <c r="Q131">
        <f>E131*Ajustes!AO131</f>
        <v>0</v>
      </c>
      <c r="R131">
        <f>F131*Ajustes!AP131</f>
        <v>0</v>
      </c>
      <c r="S131">
        <f>G131*Ajustes!AQ131</f>
        <v>0</v>
      </c>
      <c r="T131">
        <f>H131*Ajustes!AR131</f>
        <v>0</v>
      </c>
      <c r="U131">
        <f>I131*Ajustes!AS131</f>
        <v>0</v>
      </c>
      <c r="V131">
        <f>J131*Ajustes!AT131</f>
        <v>0</v>
      </c>
      <c r="W131">
        <f>K131*Ajustes!AU131</f>
        <v>0</v>
      </c>
      <c r="X131">
        <f>L131*Ajustes!AV131</f>
        <v>0</v>
      </c>
      <c r="Y131">
        <f>M131*Ajustes!AW131</f>
        <v>0</v>
      </c>
      <c r="Z131">
        <f>N131*Ajustes!AX131</f>
        <v>0</v>
      </c>
      <c r="AA131" s="259">
        <f>IF(AND(NOT(_incrementaisPassadas),
      OR(
       AND(_semanaAtual&gt;Prevs!D$6,_tipo="Semanal"),
       AND(_mes&gt;AA$2,_tipo="Mensal")
      )), 0,IF(Ajustes!$G131&gt;0,INDEX($AA$4:$AL$323,Ajustes!$G131,O$2),0)+IF(Ajustes!$H131&gt;0,INDEX($AA$4:$AL$323,Ajustes!$H131,O$2),0)+IF(Ajustes!$I131&gt;0,INDEX($AA$4:$AL$323,Ajustes!$I131,O$2),0)+IF(Ajustes!$J131&gt;0,INDEX($AA$4:$AL$323,Ajustes!$J131,O$2),0)+IF(Ajustes!$K131&gt;0,INDEX($AA$4:$AL$323,Ajustes!$K131,O$2),0)+IF(Ajustes!$L131&gt;0,INDEX($AA$4:$AL$323,Ajustes!$L131,O$2),0))+O131</f>
        <v>0</v>
      </c>
      <c r="AB131" s="259">
        <f>IF(AND(NOT(_incrementaisPassadas),
      OR(
       AND(_semanaAtual&gt;Prevs!E$6,_tipo="Semanal"),
       AND(_mes&gt;AB$2,_tipo="Mensal")
      )), 0,IF(Ajustes!$G131&gt;0,INDEX($AA$4:$AL$323,Ajustes!$G131,P$2),0)+IF(Ajustes!$H131&gt;0,INDEX($AA$4:$AL$323,Ajustes!$H131,P$2),0)+IF(Ajustes!$I131&gt;0,INDEX($AA$4:$AL$323,Ajustes!$I131,P$2),0)+IF(Ajustes!$J131&gt;0,INDEX($AA$4:$AL$323,Ajustes!$J131,P$2),0)+IF(Ajustes!$K131&gt;0,INDEX($AA$4:$AL$323,Ajustes!$K131,P$2),0)+IF(Ajustes!$L131&gt;0,INDEX($AA$4:$AL$323,Ajustes!$L131,P$2),0))+P131</f>
        <v>0</v>
      </c>
      <c r="AC131" s="259">
        <f>IF(AND(NOT(_incrementaisPassadas),
      OR(
       AND(_semanaAtual&gt;Prevs!F$6,_tipo="Semanal"),
       AND(_mes&gt;AC$2,_tipo="Mensal")
      )), 0,IF(Ajustes!$G131&gt;0,INDEX($AA$4:$AL$323,Ajustes!$G131,Q$2),0)+IF(Ajustes!$H131&gt;0,INDEX($AA$4:$AL$323,Ajustes!$H131,Q$2),0)+IF(Ajustes!$I131&gt;0,INDEX($AA$4:$AL$323,Ajustes!$I131,Q$2),0)+IF(Ajustes!$J131&gt;0,INDEX($AA$4:$AL$323,Ajustes!$J131,Q$2),0)+IF(Ajustes!$K131&gt;0,INDEX($AA$4:$AL$323,Ajustes!$K131,Q$2),0)+IF(Ajustes!$L131&gt;0,INDEX($AA$4:$AL$323,Ajustes!$L131,Q$2),0))+Q131</f>
        <v>0</v>
      </c>
      <c r="AD131" s="259">
        <f>IF(AND(NOT(_incrementaisPassadas),
      OR(
       AND(_semanaAtual&gt;Prevs!G$6,_tipo="Semanal"),
       AND(_mes&gt;AD$2,_tipo="Mensal")
      )), 0,IF(Ajustes!$G131&gt;0,INDEX($AA$4:$AL$323,Ajustes!$G131,R$2),0)+IF(Ajustes!$H131&gt;0,INDEX($AA$4:$AL$323,Ajustes!$H131,R$2),0)+IF(Ajustes!$I131&gt;0,INDEX($AA$4:$AL$323,Ajustes!$I131,R$2),0)+IF(Ajustes!$J131&gt;0,INDEX($AA$4:$AL$323,Ajustes!$J131,R$2),0)+IF(Ajustes!$K131&gt;0,INDEX($AA$4:$AL$323,Ajustes!$K131,R$2),0)+IF(Ajustes!$L131&gt;0,INDEX($AA$4:$AL$323,Ajustes!$L131,R$2),0))+R131</f>
        <v>0</v>
      </c>
      <c r="AE131" s="259">
        <f>IF(AND(NOT(_incrementaisPassadas),
      OR(
       AND(_semanaAtual&gt;Prevs!H$6,_tipo="Semanal"),
       AND(_mes&gt;AE$2,_tipo="Mensal")
      )), 0,IF(Ajustes!$G131&gt;0,INDEX($AA$4:$AL$323,Ajustes!$G131,S$2),0)+IF(Ajustes!$H131&gt;0,INDEX($AA$4:$AL$323,Ajustes!$H131,S$2),0)+IF(Ajustes!$I131&gt;0,INDEX($AA$4:$AL$323,Ajustes!$I131,S$2),0)+IF(Ajustes!$J131&gt;0,INDEX($AA$4:$AL$323,Ajustes!$J131,S$2),0)+IF(Ajustes!$K131&gt;0,INDEX($AA$4:$AL$323,Ajustes!$K131,S$2),0)+IF(Ajustes!$L131&gt;0,INDEX($AA$4:$AL$323,Ajustes!$L131,S$2),0))+S131</f>
        <v>0</v>
      </c>
      <c r="AF131" s="259">
        <f>IF(AND(NOT(_incrementaisPassadas),
      OR(
       AND(_semanaAtual&gt;Prevs!I$6,_tipo="Semanal"),
       AND(_mes&gt;AF$2,_tipo="Mensal")
      )), 0,IF(Ajustes!$G131&gt;0,INDEX($AA$4:$AL$323,Ajustes!$G131,T$2),0)+IF(Ajustes!$H131&gt;0,INDEX($AA$4:$AL$323,Ajustes!$H131,T$2),0)+IF(Ajustes!$I131&gt;0,INDEX($AA$4:$AL$323,Ajustes!$I131,T$2),0)+IF(Ajustes!$J131&gt;0,INDEX($AA$4:$AL$323,Ajustes!$J131,T$2),0)+IF(Ajustes!$K131&gt;0,INDEX($AA$4:$AL$323,Ajustes!$K131,T$2),0)+IF(Ajustes!$L131&gt;0,INDEX($AA$4:$AL$323,Ajustes!$L131,T$2),0))+T131</f>
        <v>0</v>
      </c>
      <c r="AG131" s="259">
        <f>IF(AND(NOT(_incrementaisPassadas),
      OR(
       AND(_semanaAtual&gt;Prevs!J$6,_tipo="Semanal"),
       AND(_mes&gt;AG$2,_tipo="Mensal")
      )), 0,IF(Ajustes!$G131&gt;0,INDEX($AA$4:$AL$323,Ajustes!$G131,U$2),0)+IF(Ajustes!$H131&gt;0,INDEX($AA$4:$AL$323,Ajustes!$H131,U$2),0)+IF(Ajustes!$I131&gt;0,INDEX($AA$4:$AL$323,Ajustes!$I131,U$2),0)+IF(Ajustes!$J131&gt;0,INDEX($AA$4:$AL$323,Ajustes!$J131,U$2),0)+IF(Ajustes!$K131&gt;0,INDEX($AA$4:$AL$323,Ajustes!$K131,U$2),0)+IF(Ajustes!$L131&gt;0,INDEX($AA$4:$AL$323,Ajustes!$L131,U$2),0))+U131</f>
        <v>0</v>
      </c>
      <c r="AH131" s="259">
        <f>IF(AND(NOT(_incrementaisPassadas),
      OR(
       AND(_semanaAtual&gt;Prevs!K$6,_tipo="Semanal"),
       AND(_mes&gt;AH$2,_tipo="Mensal")
      )), 0,IF(Ajustes!$G131&gt;0,INDEX($AA$4:$AL$323,Ajustes!$G131,V$2),0)+IF(Ajustes!$H131&gt;0,INDEX($AA$4:$AL$323,Ajustes!$H131,V$2),0)+IF(Ajustes!$I131&gt;0,INDEX($AA$4:$AL$323,Ajustes!$I131,V$2),0)+IF(Ajustes!$J131&gt;0,INDEX($AA$4:$AL$323,Ajustes!$J131,V$2),0)+IF(Ajustes!$K131&gt;0,INDEX($AA$4:$AL$323,Ajustes!$K131,V$2),0)+IF(Ajustes!$L131&gt;0,INDEX($AA$4:$AL$323,Ajustes!$L131,V$2),0))+V131</f>
        <v>0</v>
      </c>
      <c r="AI131" s="259">
        <f>IF(AND(NOT(_incrementaisPassadas),
      OR(
       AND(_semanaAtual&gt;Prevs!L$6,_tipo="Semanal"),
       AND(_mes&gt;AI$2,_tipo="Mensal")
      )), 0,IF(Ajustes!$G131&gt;0,INDEX($AA$4:$AL$323,Ajustes!$G131,W$2),0)+IF(Ajustes!$H131&gt;0,INDEX($AA$4:$AL$323,Ajustes!$H131,W$2),0)+IF(Ajustes!$I131&gt;0,INDEX($AA$4:$AL$323,Ajustes!$I131,W$2),0)+IF(Ajustes!$J131&gt;0,INDEX($AA$4:$AL$323,Ajustes!$J131,W$2),0)+IF(Ajustes!$K131&gt;0,INDEX($AA$4:$AL$323,Ajustes!$K131,W$2),0)+IF(Ajustes!$L131&gt;0,INDEX($AA$4:$AL$323,Ajustes!$L131,W$2),0))+W131</f>
        <v>0</v>
      </c>
      <c r="AJ131" s="259">
        <f>IF(AND(NOT(_incrementaisPassadas),
      OR(
       AND(_semanaAtual&gt;Prevs!M$6,_tipo="Semanal"),
       AND(_mes&gt;AJ$2,_tipo="Mensal")
      )), 0,IF(Ajustes!$G131&gt;0,INDEX($AA$4:$AL$323,Ajustes!$G131,X$2),0)+IF(Ajustes!$H131&gt;0,INDEX($AA$4:$AL$323,Ajustes!$H131,X$2),0)+IF(Ajustes!$I131&gt;0,INDEX($AA$4:$AL$323,Ajustes!$I131,X$2),0)+IF(Ajustes!$J131&gt;0,INDEX($AA$4:$AL$323,Ajustes!$J131,X$2),0)+IF(Ajustes!$K131&gt;0,INDEX($AA$4:$AL$323,Ajustes!$K131,X$2),0)+IF(Ajustes!$L131&gt;0,INDEX($AA$4:$AL$323,Ajustes!$L131,X$2),0))+X131</f>
        <v>0</v>
      </c>
      <c r="AK131" s="259">
        <f>IF(AND(NOT(_incrementaisPassadas),
      OR(
       AND(_semanaAtual&gt;Prevs!N$6,_tipo="Semanal"),
       AND(_mes&gt;AK$2,_tipo="Mensal")
      )), 0,IF(Ajustes!$G131&gt;0,INDEX($AA$4:$AL$323,Ajustes!$G131,Y$2),0)+IF(Ajustes!$H131&gt;0,INDEX($AA$4:$AL$323,Ajustes!$H131,Y$2),0)+IF(Ajustes!$I131&gt;0,INDEX($AA$4:$AL$323,Ajustes!$I131,Y$2),0)+IF(Ajustes!$J131&gt;0,INDEX($AA$4:$AL$323,Ajustes!$J131,Y$2),0)+IF(Ajustes!$K131&gt;0,INDEX($AA$4:$AL$323,Ajustes!$K131,Y$2),0)+IF(Ajustes!$L131&gt;0,INDEX($AA$4:$AL$323,Ajustes!$L131,Y$2),0))+Y131</f>
        <v>0</v>
      </c>
      <c r="AL131" s="259">
        <f>IF(AND(NOT(_incrementaisPassadas),
      OR(
       AND(_semanaAtual&gt;Prevs!O$6,_tipo="Semanal"),
       AND(_mes&gt;AL$2,_tipo="Mensal")
      )), 0,IF(Ajustes!$G131&gt;0,INDEX($AA$4:$AL$323,Ajustes!$G131,Z$2),0)+IF(Ajustes!$H131&gt;0,INDEX($AA$4:$AL$323,Ajustes!$H131,Z$2),0)+IF(Ajustes!$I131&gt;0,INDEX($AA$4:$AL$323,Ajustes!$I131,Z$2),0)+IF(Ajustes!$J131&gt;0,INDEX($AA$4:$AL$323,Ajustes!$J131,Z$2),0)+IF(Ajustes!$K131&gt;0,INDEX($AA$4:$AL$323,Ajustes!$K131,Z$2),0)+IF(Ajustes!$L131&gt;0,INDEX($AA$4:$AL$323,Ajustes!$L131,Z$2),0))+Z131</f>
        <v>0</v>
      </c>
      <c r="AM131" s="192">
        <f t="shared" ref="AM131:AM133" si="157">AA131</f>
        <v>0</v>
      </c>
      <c r="AN131" s="192">
        <f t="shared" ref="AN131:AN133" si="158">AB131</f>
        <v>0</v>
      </c>
      <c r="AO131" s="192">
        <f t="shared" ref="AO131:AO133" si="159">AC131</f>
        <v>0</v>
      </c>
      <c r="AP131" s="192">
        <f t="shared" ref="AP131:AP133" si="160">AD131</f>
        <v>0</v>
      </c>
      <c r="AQ131" s="192">
        <f t="shared" ref="AQ131:AQ133" si="161">AE131</f>
        <v>0</v>
      </c>
      <c r="AR131" s="192">
        <f t="shared" ref="AR131:AR133" si="162">AF131</f>
        <v>0</v>
      </c>
      <c r="AS131" s="192">
        <f t="shared" ref="AS131:AS133" si="163">AG131</f>
        <v>0</v>
      </c>
      <c r="AT131" s="192">
        <f t="shared" ref="AT131:AT133" si="164">AH131</f>
        <v>0</v>
      </c>
      <c r="AU131" s="192">
        <f t="shared" ref="AU131:AU133" si="165">AI131</f>
        <v>0</v>
      </c>
      <c r="AV131" s="192">
        <f t="shared" ref="AV131:AV133" si="166">AJ131</f>
        <v>0</v>
      </c>
      <c r="AW131" s="192">
        <f t="shared" ref="AW131:AW133" si="167">AK131</f>
        <v>0</v>
      </c>
      <c r="AX131" s="192">
        <f t="shared" ref="AX131:AX133" si="168">AL131</f>
        <v>0</v>
      </c>
      <c r="AY131" s="259"/>
      <c r="BQ131" s="259" t="e">
        <f t="shared" si="77"/>
        <v>#N/A</v>
      </c>
      <c r="BR131" s="398">
        <f t="shared" ref="BR131:CC133" si="169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131" s="398">
        <f t="shared" si="169"/>
        <v>0</v>
      </c>
      <c r="BT131" s="398">
        <f t="shared" si="169"/>
        <v>0</v>
      </c>
      <c r="BU131" s="398">
        <f t="shared" si="169"/>
        <v>0</v>
      </c>
      <c r="BV131" s="398">
        <f t="shared" si="169"/>
        <v>0</v>
      </c>
      <c r="BW131" s="398">
        <f t="shared" si="169"/>
        <v>0</v>
      </c>
      <c r="BX131" s="398">
        <f t="shared" si="169"/>
        <v>0</v>
      </c>
      <c r="BY131" s="398">
        <f t="shared" si="169"/>
        <v>0</v>
      </c>
      <c r="BZ131" s="398">
        <f t="shared" si="169"/>
        <v>0</v>
      </c>
      <c r="CA131" s="398">
        <f t="shared" si="169"/>
        <v>0</v>
      </c>
      <c r="CB131" s="398">
        <f t="shared" si="169"/>
        <v>0</v>
      </c>
      <c r="CC131" s="398">
        <f t="shared" si="169"/>
        <v>0</v>
      </c>
      <c r="CD131" s="259"/>
    </row>
    <row r="132" spans="1:82" x14ac:dyDescent="0.25">
      <c r="A132" s="113">
        <v>129</v>
      </c>
      <c r="B132" s="176" t="s">
        <v>602</v>
      </c>
      <c r="C132" s="259">
        <f>IFERROR(INDEX($BD$7:$BO$40,MATCH(Ajustes!$E$4:$E$323,$BC$7:$BC$40,0),$C$2:$N$2),1)</f>
        <v>1</v>
      </c>
      <c r="D132" s="259">
        <f>IFERROR(INDEX($BD$7:$BO$40,MATCH(Ajustes!$E$4:$E$323,$BC$7:$BC$40,0),$C$2:$N$2),1)</f>
        <v>1</v>
      </c>
      <c r="E132" s="259">
        <f>IFERROR(INDEX($BD$7:$BO$40,MATCH(Ajustes!$E$4:$E$323,$BC$7:$BC$40,0),$C$2:$N$2),1)</f>
        <v>1</v>
      </c>
      <c r="F132" s="259">
        <f>IFERROR(INDEX($BD$7:$BO$40,MATCH(Ajustes!$E$4:$E$323,$BC$7:$BC$40,0),$C$2:$N$2),1)</f>
        <v>1</v>
      </c>
      <c r="G132" s="259">
        <f>IFERROR(INDEX($BD$7:$BO$40,MATCH(Ajustes!$E$4:$E$323,$BC$7:$BC$40,0),$C$2:$N$2),1)</f>
        <v>1</v>
      </c>
      <c r="H132" s="259">
        <f>IFERROR(INDEX($BD$7:$BO$40,MATCH(Ajustes!$E$4:$E$323,$BC$7:$BC$40,0),$C$2:$N$2),1)</f>
        <v>1</v>
      </c>
      <c r="I132" s="259">
        <f>IFERROR(INDEX($BD$7:$BO$40,MATCH(Ajustes!$E$4:$E$323,$BC$7:$BC$40,0),$C$2:$N$2),1)</f>
        <v>1</v>
      </c>
      <c r="J132" s="259">
        <f>IFERROR(INDEX($BD$7:$BO$40,MATCH(Ajustes!$E$4:$E$323,$BC$7:$BC$40,0),$C$2:$N$2),1)</f>
        <v>1</v>
      </c>
      <c r="K132" s="259">
        <f>IFERROR(INDEX($BD$7:$BO$40,MATCH(Ajustes!$E$4:$E$323,$BC$7:$BC$40,0),$C$2:$N$2),1)</f>
        <v>1</v>
      </c>
      <c r="L132" s="259">
        <f>IFERROR(INDEX($BD$7:$BO$40,MATCH(Ajustes!$E$4:$E$323,$BC$7:$BC$40,0),$C$2:$N$2),1)</f>
        <v>1</v>
      </c>
      <c r="M132" s="259">
        <f>IFERROR(INDEX($BD$7:$BO$40,MATCH(Ajustes!$E$4:$E$323,$BC$7:$BC$40,0),$C$2:$N$2),1)</f>
        <v>1</v>
      </c>
      <c r="N132" s="259">
        <f>IFERROR(INDEX($BD$7:$BO$40,MATCH(Ajustes!$E$4:$E$323,$BC$7:$BC$40,0),$C$2:$N$2),1)</f>
        <v>1</v>
      </c>
      <c r="O132">
        <f>C132*Ajustes!AM132</f>
        <v>958</v>
      </c>
      <c r="P132">
        <f>D132*Ajustes!AN132</f>
        <v>953</v>
      </c>
      <c r="Q132">
        <f>E132*Ajustes!AO132</f>
        <v>895</v>
      </c>
      <c r="R132">
        <f>F132*Ajustes!AP132</f>
        <v>652</v>
      </c>
      <c r="S132">
        <f>G132*Ajustes!AQ132</f>
        <v>465</v>
      </c>
      <c r="T132">
        <f>H132*Ajustes!AR132</f>
        <v>393</v>
      </c>
      <c r="U132">
        <f>I132*Ajustes!AS132</f>
        <v>331</v>
      </c>
      <c r="V132">
        <f>J132*Ajustes!AT132</f>
        <v>283</v>
      </c>
      <c r="W132">
        <f>K132*Ajustes!AU132</f>
        <v>289</v>
      </c>
      <c r="X132">
        <f>L132*Ajustes!AV132</f>
        <v>341</v>
      </c>
      <c r="Y132">
        <f>M132*Ajustes!AW132</f>
        <v>467</v>
      </c>
      <c r="Z132">
        <f>N132*Ajustes!AX132</f>
        <v>698</v>
      </c>
      <c r="AA132" s="259">
        <f>IF(AND(NOT(_incrementaisPassadas),
      OR(
       AND(_semanaAtual&gt;Prevs!D$6,_tipo="Semanal"),
       AND(_mes&gt;AA$2,_tipo="Mensal")
      )), 0,IF(Ajustes!$G132&gt;0,INDEX($AA$4:$AL$323,Ajustes!$G132,O$2),0)+IF(Ajustes!$H132&gt;0,INDEX($AA$4:$AL$323,Ajustes!$H132,O$2),0)+IF(Ajustes!$I132&gt;0,INDEX($AA$4:$AL$323,Ajustes!$I132,O$2),0)+IF(Ajustes!$J132&gt;0,INDEX($AA$4:$AL$323,Ajustes!$J132,O$2),0)+IF(Ajustes!$K132&gt;0,INDEX($AA$4:$AL$323,Ajustes!$K132,O$2),0)+IF(Ajustes!$L132&gt;0,INDEX($AA$4:$AL$323,Ajustes!$L132,O$2),0))+O132</f>
        <v>958</v>
      </c>
      <c r="AB132" s="259">
        <f>IF(AND(NOT(_incrementaisPassadas),
      OR(
       AND(_semanaAtual&gt;Prevs!E$6,_tipo="Semanal"),
       AND(_mes&gt;AB$2,_tipo="Mensal")
      )), 0,IF(Ajustes!$G132&gt;0,INDEX($AA$4:$AL$323,Ajustes!$G132,P$2),0)+IF(Ajustes!$H132&gt;0,INDEX($AA$4:$AL$323,Ajustes!$H132,P$2),0)+IF(Ajustes!$I132&gt;0,INDEX($AA$4:$AL$323,Ajustes!$I132,P$2),0)+IF(Ajustes!$J132&gt;0,INDEX($AA$4:$AL$323,Ajustes!$J132,P$2),0)+IF(Ajustes!$K132&gt;0,INDEX($AA$4:$AL$323,Ajustes!$K132,P$2),0)+IF(Ajustes!$L132&gt;0,INDEX($AA$4:$AL$323,Ajustes!$L132,P$2),0))+P132</f>
        <v>953</v>
      </c>
      <c r="AC132" s="259">
        <f>IF(AND(NOT(_incrementaisPassadas),
      OR(
       AND(_semanaAtual&gt;Prevs!F$6,_tipo="Semanal"),
       AND(_mes&gt;AC$2,_tipo="Mensal")
      )), 0,IF(Ajustes!$G132&gt;0,INDEX($AA$4:$AL$323,Ajustes!$G132,Q$2),0)+IF(Ajustes!$H132&gt;0,INDEX($AA$4:$AL$323,Ajustes!$H132,Q$2),0)+IF(Ajustes!$I132&gt;0,INDEX($AA$4:$AL$323,Ajustes!$I132,Q$2),0)+IF(Ajustes!$J132&gt;0,INDEX($AA$4:$AL$323,Ajustes!$J132,Q$2),0)+IF(Ajustes!$K132&gt;0,INDEX($AA$4:$AL$323,Ajustes!$K132,Q$2),0)+IF(Ajustes!$L132&gt;0,INDEX($AA$4:$AL$323,Ajustes!$L132,Q$2),0))+Q132</f>
        <v>895</v>
      </c>
      <c r="AD132" s="259">
        <f>IF(AND(NOT(_incrementaisPassadas),
      OR(
       AND(_semanaAtual&gt;Prevs!G$6,_tipo="Semanal"),
       AND(_mes&gt;AD$2,_tipo="Mensal")
      )), 0,IF(Ajustes!$G132&gt;0,INDEX($AA$4:$AL$323,Ajustes!$G132,R$2),0)+IF(Ajustes!$H132&gt;0,INDEX($AA$4:$AL$323,Ajustes!$H132,R$2),0)+IF(Ajustes!$I132&gt;0,INDEX($AA$4:$AL$323,Ajustes!$I132,R$2),0)+IF(Ajustes!$J132&gt;0,INDEX($AA$4:$AL$323,Ajustes!$J132,R$2),0)+IF(Ajustes!$K132&gt;0,INDEX($AA$4:$AL$323,Ajustes!$K132,R$2),0)+IF(Ajustes!$L132&gt;0,INDEX($AA$4:$AL$323,Ajustes!$L132,R$2),0))+R132</f>
        <v>652</v>
      </c>
      <c r="AE132" s="259">
        <f>IF(AND(NOT(_incrementaisPassadas),
      OR(
       AND(_semanaAtual&gt;Prevs!H$6,_tipo="Semanal"),
       AND(_mes&gt;AE$2,_tipo="Mensal")
      )), 0,IF(Ajustes!$G132&gt;0,INDEX($AA$4:$AL$323,Ajustes!$G132,S$2),0)+IF(Ajustes!$H132&gt;0,INDEX($AA$4:$AL$323,Ajustes!$H132,S$2),0)+IF(Ajustes!$I132&gt;0,INDEX($AA$4:$AL$323,Ajustes!$I132,S$2),0)+IF(Ajustes!$J132&gt;0,INDEX($AA$4:$AL$323,Ajustes!$J132,S$2),0)+IF(Ajustes!$K132&gt;0,INDEX($AA$4:$AL$323,Ajustes!$K132,S$2),0)+IF(Ajustes!$L132&gt;0,INDEX($AA$4:$AL$323,Ajustes!$L132,S$2),0))+S132</f>
        <v>465</v>
      </c>
      <c r="AF132" s="259">
        <f>IF(AND(NOT(_incrementaisPassadas),
      OR(
       AND(_semanaAtual&gt;Prevs!I$6,_tipo="Semanal"),
       AND(_mes&gt;AF$2,_tipo="Mensal")
      )), 0,IF(Ajustes!$G132&gt;0,INDEX($AA$4:$AL$323,Ajustes!$G132,T$2),0)+IF(Ajustes!$H132&gt;0,INDEX($AA$4:$AL$323,Ajustes!$H132,T$2),0)+IF(Ajustes!$I132&gt;0,INDEX($AA$4:$AL$323,Ajustes!$I132,T$2),0)+IF(Ajustes!$J132&gt;0,INDEX($AA$4:$AL$323,Ajustes!$J132,T$2),0)+IF(Ajustes!$K132&gt;0,INDEX($AA$4:$AL$323,Ajustes!$K132,T$2),0)+IF(Ajustes!$L132&gt;0,INDEX($AA$4:$AL$323,Ajustes!$L132,T$2),0))+T132</f>
        <v>393</v>
      </c>
      <c r="AG132" s="259">
        <f>IF(AND(NOT(_incrementaisPassadas),
      OR(
       AND(_semanaAtual&gt;Prevs!J$6,_tipo="Semanal"),
       AND(_mes&gt;AG$2,_tipo="Mensal")
      )), 0,IF(Ajustes!$G132&gt;0,INDEX($AA$4:$AL$323,Ajustes!$G132,U$2),0)+IF(Ajustes!$H132&gt;0,INDEX($AA$4:$AL$323,Ajustes!$H132,U$2),0)+IF(Ajustes!$I132&gt;0,INDEX($AA$4:$AL$323,Ajustes!$I132,U$2),0)+IF(Ajustes!$J132&gt;0,INDEX($AA$4:$AL$323,Ajustes!$J132,U$2),0)+IF(Ajustes!$K132&gt;0,INDEX($AA$4:$AL$323,Ajustes!$K132,U$2),0)+IF(Ajustes!$L132&gt;0,INDEX($AA$4:$AL$323,Ajustes!$L132,U$2),0))+U132</f>
        <v>331</v>
      </c>
      <c r="AH132" s="259">
        <f>IF(AND(NOT(_incrementaisPassadas),
      OR(
       AND(_semanaAtual&gt;Prevs!K$6,_tipo="Semanal"),
       AND(_mes&gt;AH$2,_tipo="Mensal")
      )), 0,IF(Ajustes!$G132&gt;0,INDEX($AA$4:$AL$323,Ajustes!$G132,V$2),0)+IF(Ajustes!$H132&gt;0,INDEX($AA$4:$AL$323,Ajustes!$H132,V$2),0)+IF(Ajustes!$I132&gt;0,INDEX($AA$4:$AL$323,Ajustes!$I132,V$2),0)+IF(Ajustes!$J132&gt;0,INDEX($AA$4:$AL$323,Ajustes!$J132,V$2),0)+IF(Ajustes!$K132&gt;0,INDEX($AA$4:$AL$323,Ajustes!$K132,V$2),0)+IF(Ajustes!$L132&gt;0,INDEX($AA$4:$AL$323,Ajustes!$L132,V$2),0))+V132</f>
        <v>283</v>
      </c>
      <c r="AI132" s="259">
        <f>IF(AND(NOT(_incrementaisPassadas),
      OR(
       AND(_semanaAtual&gt;Prevs!L$6,_tipo="Semanal"),
       AND(_mes&gt;AI$2,_tipo="Mensal")
      )), 0,IF(Ajustes!$G132&gt;0,INDEX($AA$4:$AL$323,Ajustes!$G132,W$2),0)+IF(Ajustes!$H132&gt;0,INDEX($AA$4:$AL$323,Ajustes!$H132,W$2),0)+IF(Ajustes!$I132&gt;0,INDEX($AA$4:$AL$323,Ajustes!$I132,W$2),0)+IF(Ajustes!$J132&gt;0,INDEX($AA$4:$AL$323,Ajustes!$J132,W$2),0)+IF(Ajustes!$K132&gt;0,INDEX($AA$4:$AL$323,Ajustes!$K132,W$2),0)+IF(Ajustes!$L132&gt;0,INDEX($AA$4:$AL$323,Ajustes!$L132,W$2),0))+W132</f>
        <v>289</v>
      </c>
      <c r="AJ132" s="259">
        <f>IF(AND(NOT(_incrementaisPassadas),
      OR(
       AND(_semanaAtual&gt;Prevs!M$6,_tipo="Semanal"),
       AND(_mes&gt;AJ$2,_tipo="Mensal")
      )), 0,IF(Ajustes!$G132&gt;0,INDEX($AA$4:$AL$323,Ajustes!$G132,X$2),0)+IF(Ajustes!$H132&gt;0,INDEX($AA$4:$AL$323,Ajustes!$H132,X$2),0)+IF(Ajustes!$I132&gt;0,INDEX($AA$4:$AL$323,Ajustes!$I132,X$2),0)+IF(Ajustes!$J132&gt;0,INDEX($AA$4:$AL$323,Ajustes!$J132,X$2),0)+IF(Ajustes!$K132&gt;0,INDEX($AA$4:$AL$323,Ajustes!$K132,X$2),0)+IF(Ajustes!$L132&gt;0,INDEX($AA$4:$AL$323,Ajustes!$L132,X$2),0))+X132</f>
        <v>341</v>
      </c>
      <c r="AK132" s="259">
        <f>IF(AND(NOT(_incrementaisPassadas),
      OR(
       AND(_semanaAtual&gt;Prevs!N$6,_tipo="Semanal"),
       AND(_mes&gt;AK$2,_tipo="Mensal")
      )), 0,IF(Ajustes!$G132&gt;0,INDEX($AA$4:$AL$323,Ajustes!$G132,Y$2),0)+IF(Ajustes!$H132&gt;0,INDEX($AA$4:$AL$323,Ajustes!$H132,Y$2),0)+IF(Ajustes!$I132&gt;0,INDEX($AA$4:$AL$323,Ajustes!$I132,Y$2),0)+IF(Ajustes!$J132&gt;0,INDEX($AA$4:$AL$323,Ajustes!$J132,Y$2),0)+IF(Ajustes!$K132&gt;0,INDEX($AA$4:$AL$323,Ajustes!$K132,Y$2),0)+IF(Ajustes!$L132&gt;0,INDEX($AA$4:$AL$323,Ajustes!$L132,Y$2),0))+Y132</f>
        <v>467</v>
      </c>
      <c r="AL132" s="259">
        <f>IF(AND(NOT(_incrementaisPassadas),
      OR(
       AND(_semanaAtual&gt;Prevs!O$6,_tipo="Semanal"),
       AND(_mes&gt;AL$2,_tipo="Mensal")
      )), 0,IF(Ajustes!$G132&gt;0,INDEX($AA$4:$AL$323,Ajustes!$G132,Z$2),0)+IF(Ajustes!$H132&gt;0,INDEX($AA$4:$AL$323,Ajustes!$H132,Z$2),0)+IF(Ajustes!$I132&gt;0,INDEX($AA$4:$AL$323,Ajustes!$I132,Z$2),0)+IF(Ajustes!$J132&gt;0,INDEX($AA$4:$AL$323,Ajustes!$J132,Z$2),0)+IF(Ajustes!$K132&gt;0,INDEX($AA$4:$AL$323,Ajustes!$K132,Z$2),0)+IF(Ajustes!$L132&gt;0,INDEX($AA$4:$AL$323,Ajustes!$L132,Z$2),0))+Z132</f>
        <v>698</v>
      </c>
      <c r="AM132" s="192">
        <f t="shared" si="157"/>
        <v>958</v>
      </c>
      <c r="AN132" s="192">
        <f t="shared" si="158"/>
        <v>953</v>
      </c>
      <c r="AO132" s="192">
        <f t="shared" si="159"/>
        <v>895</v>
      </c>
      <c r="AP132" s="192">
        <f t="shared" si="160"/>
        <v>652</v>
      </c>
      <c r="AQ132" s="192">
        <f t="shared" si="161"/>
        <v>465</v>
      </c>
      <c r="AR132" s="192">
        <f t="shared" si="162"/>
        <v>393</v>
      </c>
      <c r="AS132" s="192">
        <f t="shared" si="163"/>
        <v>331</v>
      </c>
      <c r="AT132" s="192">
        <f t="shared" si="164"/>
        <v>283</v>
      </c>
      <c r="AU132" s="192">
        <f t="shared" si="165"/>
        <v>289</v>
      </c>
      <c r="AV132" s="192">
        <f t="shared" si="166"/>
        <v>341</v>
      </c>
      <c r="AW132" s="192">
        <f t="shared" si="167"/>
        <v>467</v>
      </c>
      <c r="AX132" s="192">
        <f t="shared" si="168"/>
        <v>698</v>
      </c>
      <c r="AY132" s="259"/>
      <c r="BQ132" s="259">
        <f t="shared" ref="BQ132:BQ195" si="170">MATCH($A:$A,_regrPosto,0)</f>
        <v>54</v>
      </c>
      <c r="BR132" s="398">
        <f t="shared" si="169"/>
        <v>1000.7900000000001</v>
      </c>
      <c r="BS132" s="398">
        <f t="shared" si="169"/>
        <v>1004.932</v>
      </c>
      <c r="BT132" s="398">
        <f t="shared" si="169"/>
        <v>945.44200000000001</v>
      </c>
      <c r="BU132" s="398">
        <f t="shared" si="169"/>
        <v>686.97500000000002</v>
      </c>
      <c r="BV132" s="398">
        <f t="shared" si="169"/>
        <v>489.63199999999995</v>
      </c>
      <c r="BW132" s="398">
        <f t="shared" si="169"/>
        <v>411.959</v>
      </c>
      <c r="BX132" s="398">
        <f t="shared" si="169"/>
        <v>347.07200000000006</v>
      </c>
      <c r="BY132" s="398">
        <f t="shared" si="169"/>
        <v>297.55200000000002</v>
      </c>
      <c r="BZ132" s="398">
        <f t="shared" si="169"/>
        <v>302.05700000000002</v>
      </c>
      <c r="CA132" s="398">
        <f t="shared" si="169"/>
        <v>357.45500000000004</v>
      </c>
      <c r="CB132" s="398">
        <f t="shared" si="169"/>
        <v>487.61599999999999</v>
      </c>
      <c r="CC132" s="398">
        <f t="shared" si="169"/>
        <v>727.2</v>
      </c>
      <c r="CD132" s="259"/>
    </row>
    <row r="133" spans="1:82" x14ac:dyDescent="0.25">
      <c r="A133" s="113">
        <v>130</v>
      </c>
      <c r="B133" s="176" t="s">
        <v>603</v>
      </c>
      <c r="C133" s="259">
        <f>IFERROR(INDEX($BD$7:$BO$40,MATCH(Ajustes!$E$4:$E$323,$BC$7:$BC$40,0),$C$2:$N$2),1)</f>
        <v>1</v>
      </c>
      <c r="D133" s="259">
        <f>IFERROR(INDEX($BD$7:$BO$40,MATCH(Ajustes!$E$4:$E$323,$BC$7:$BC$40,0),$C$2:$N$2),1)</f>
        <v>1</v>
      </c>
      <c r="E133" s="259">
        <f>IFERROR(INDEX($BD$7:$BO$40,MATCH(Ajustes!$E$4:$E$323,$BC$7:$BC$40,0),$C$2:$N$2),1)</f>
        <v>1</v>
      </c>
      <c r="F133" s="259">
        <f>IFERROR(INDEX($BD$7:$BO$40,MATCH(Ajustes!$E$4:$E$323,$BC$7:$BC$40,0),$C$2:$N$2),1)</f>
        <v>1</v>
      </c>
      <c r="G133" s="259">
        <f>IFERROR(INDEX($BD$7:$BO$40,MATCH(Ajustes!$E$4:$E$323,$BC$7:$BC$40,0),$C$2:$N$2),1)</f>
        <v>1</v>
      </c>
      <c r="H133" s="259">
        <f>IFERROR(INDEX($BD$7:$BO$40,MATCH(Ajustes!$E$4:$E$323,$BC$7:$BC$40,0),$C$2:$N$2),1)</f>
        <v>1</v>
      </c>
      <c r="I133" s="259">
        <f>IFERROR(INDEX($BD$7:$BO$40,MATCH(Ajustes!$E$4:$E$323,$BC$7:$BC$40,0),$C$2:$N$2),1)</f>
        <v>1</v>
      </c>
      <c r="J133" s="259">
        <f>IFERROR(INDEX($BD$7:$BO$40,MATCH(Ajustes!$E$4:$E$323,$BC$7:$BC$40,0),$C$2:$N$2),1)</f>
        <v>1</v>
      </c>
      <c r="K133" s="259">
        <f>IFERROR(INDEX($BD$7:$BO$40,MATCH(Ajustes!$E$4:$E$323,$BC$7:$BC$40,0),$C$2:$N$2),1)</f>
        <v>1</v>
      </c>
      <c r="L133" s="259">
        <f>IFERROR(INDEX($BD$7:$BO$40,MATCH(Ajustes!$E$4:$E$323,$BC$7:$BC$40,0),$C$2:$N$2),1)</f>
        <v>1</v>
      </c>
      <c r="M133" s="259">
        <f>IFERROR(INDEX($BD$7:$BO$40,MATCH(Ajustes!$E$4:$E$323,$BC$7:$BC$40,0),$C$2:$N$2),1)</f>
        <v>1</v>
      </c>
      <c r="N133" s="259">
        <f>IFERROR(INDEX($BD$7:$BO$40,MATCH(Ajustes!$E$4:$E$323,$BC$7:$BC$40,0),$C$2:$N$2),1)</f>
        <v>1</v>
      </c>
      <c r="O133">
        <f>C133*Ajustes!AM133</f>
        <v>1070</v>
      </c>
      <c r="P133">
        <f>D133*Ajustes!AN133</f>
        <v>1068</v>
      </c>
      <c r="Q133">
        <f>E133*Ajustes!AO133</f>
        <v>1002</v>
      </c>
      <c r="R133">
        <f>F133*Ajustes!AP133</f>
        <v>725</v>
      </c>
      <c r="S133">
        <f>G133*Ajustes!AQ133</f>
        <v>514</v>
      </c>
      <c r="T133">
        <f>H133*Ajustes!AR133</f>
        <v>433</v>
      </c>
      <c r="U133">
        <f>I133*Ajustes!AS133</f>
        <v>364</v>
      </c>
      <c r="V133">
        <f>J133*Ajustes!AT133</f>
        <v>311</v>
      </c>
      <c r="W133">
        <f>K133*Ajustes!AU133</f>
        <v>317</v>
      </c>
      <c r="X133">
        <f>L133*Ajustes!AV133</f>
        <v>377</v>
      </c>
      <c r="Y133">
        <f>M133*Ajustes!AW133</f>
        <v>518</v>
      </c>
      <c r="Z133">
        <f>N133*Ajustes!AX133</f>
        <v>780</v>
      </c>
      <c r="AA133" s="259">
        <f>IF(AND(NOT(_incrementaisPassadas),
      OR(
       AND(_semanaAtual&gt;Prevs!D$6,_tipo="Semanal"),
       AND(_mes&gt;AA$2,_tipo="Mensal")
      )), 0,IF(Ajustes!$G133&gt;0,INDEX($AA$4:$AL$323,Ajustes!$G133,O$2),0)+IF(Ajustes!$H133&gt;0,INDEX($AA$4:$AL$323,Ajustes!$H133,O$2),0)+IF(Ajustes!$I133&gt;0,INDEX($AA$4:$AL$323,Ajustes!$I133,O$2),0)+IF(Ajustes!$J133&gt;0,INDEX($AA$4:$AL$323,Ajustes!$J133,O$2),0)+IF(Ajustes!$K133&gt;0,INDEX($AA$4:$AL$323,Ajustes!$K133,O$2),0)+IF(Ajustes!$L133&gt;0,INDEX($AA$4:$AL$323,Ajustes!$L133,O$2),0))+O133</f>
        <v>1070</v>
      </c>
      <c r="AB133" s="259">
        <f>IF(AND(NOT(_incrementaisPassadas),
      OR(
       AND(_semanaAtual&gt;Prevs!E$6,_tipo="Semanal"),
       AND(_mes&gt;AB$2,_tipo="Mensal")
      )), 0,IF(Ajustes!$G133&gt;0,INDEX($AA$4:$AL$323,Ajustes!$G133,P$2),0)+IF(Ajustes!$H133&gt;0,INDEX($AA$4:$AL$323,Ajustes!$H133,P$2),0)+IF(Ajustes!$I133&gt;0,INDEX($AA$4:$AL$323,Ajustes!$I133,P$2),0)+IF(Ajustes!$J133&gt;0,INDEX($AA$4:$AL$323,Ajustes!$J133,P$2),0)+IF(Ajustes!$K133&gt;0,INDEX($AA$4:$AL$323,Ajustes!$K133,P$2),0)+IF(Ajustes!$L133&gt;0,INDEX($AA$4:$AL$323,Ajustes!$L133,P$2),0))+P133</f>
        <v>1068</v>
      </c>
      <c r="AC133" s="259">
        <f>IF(AND(NOT(_incrementaisPassadas),
      OR(
       AND(_semanaAtual&gt;Prevs!F$6,_tipo="Semanal"),
       AND(_mes&gt;AC$2,_tipo="Mensal")
      )), 0,IF(Ajustes!$G133&gt;0,INDEX($AA$4:$AL$323,Ajustes!$G133,Q$2),0)+IF(Ajustes!$H133&gt;0,INDEX($AA$4:$AL$323,Ajustes!$H133,Q$2),0)+IF(Ajustes!$I133&gt;0,INDEX($AA$4:$AL$323,Ajustes!$I133,Q$2),0)+IF(Ajustes!$J133&gt;0,INDEX($AA$4:$AL$323,Ajustes!$J133,Q$2),0)+IF(Ajustes!$K133&gt;0,INDEX($AA$4:$AL$323,Ajustes!$K133,Q$2),0)+IF(Ajustes!$L133&gt;0,INDEX($AA$4:$AL$323,Ajustes!$L133,Q$2),0))+Q133</f>
        <v>1002</v>
      </c>
      <c r="AD133" s="259">
        <f>IF(AND(NOT(_incrementaisPassadas),
      OR(
       AND(_semanaAtual&gt;Prevs!G$6,_tipo="Semanal"),
       AND(_mes&gt;AD$2,_tipo="Mensal")
      )), 0,IF(Ajustes!$G133&gt;0,INDEX($AA$4:$AL$323,Ajustes!$G133,R$2),0)+IF(Ajustes!$H133&gt;0,INDEX($AA$4:$AL$323,Ajustes!$H133,R$2),0)+IF(Ajustes!$I133&gt;0,INDEX($AA$4:$AL$323,Ajustes!$I133,R$2),0)+IF(Ajustes!$J133&gt;0,INDEX($AA$4:$AL$323,Ajustes!$J133,R$2),0)+IF(Ajustes!$K133&gt;0,INDEX($AA$4:$AL$323,Ajustes!$K133,R$2),0)+IF(Ajustes!$L133&gt;0,INDEX($AA$4:$AL$323,Ajustes!$L133,R$2),0))+R133</f>
        <v>725</v>
      </c>
      <c r="AE133" s="259">
        <f>IF(AND(NOT(_incrementaisPassadas),
      OR(
       AND(_semanaAtual&gt;Prevs!H$6,_tipo="Semanal"),
       AND(_mes&gt;AE$2,_tipo="Mensal")
      )), 0,IF(Ajustes!$G133&gt;0,INDEX($AA$4:$AL$323,Ajustes!$G133,S$2),0)+IF(Ajustes!$H133&gt;0,INDEX($AA$4:$AL$323,Ajustes!$H133,S$2),0)+IF(Ajustes!$I133&gt;0,INDEX($AA$4:$AL$323,Ajustes!$I133,S$2),0)+IF(Ajustes!$J133&gt;0,INDEX($AA$4:$AL$323,Ajustes!$J133,S$2),0)+IF(Ajustes!$K133&gt;0,INDEX($AA$4:$AL$323,Ajustes!$K133,S$2),0)+IF(Ajustes!$L133&gt;0,INDEX($AA$4:$AL$323,Ajustes!$L133,S$2),0))+S133</f>
        <v>514</v>
      </c>
      <c r="AF133" s="259">
        <f>IF(AND(NOT(_incrementaisPassadas),
      OR(
       AND(_semanaAtual&gt;Prevs!I$6,_tipo="Semanal"),
       AND(_mes&gt;AF$2,_tipo="Mensal")
      )), 0,IF(Ajustes!$G133&gt;0,INDEX($AA$4:$AL$323,Ajustes!$G133,T$2),0)+IF(Ajustes!$H133&gt;0,INDEX($AA$4:$AL$323,Ajustes!$H133,T$2),0)+IF(Ajustes!$I133&gt;0,INDEX($AA$4:$AL$323,Ajustes!$I133,T$2),0)+IF(Ajustes!$J133&gt;0,INDEX($AA$4:$AL$323,Ajustes!$J133,T$2),0)+IF(Ajustes!$K133&gt;0,INDEX($AA$4:$AL$323,Ajustes!$K133,T$2),0)+IF(Ajustes!$L133&gt;0,INDEX($AA$4:$AL$323,Ajustes!$L133,T$2),0))+T133</f>
        <v>433</v>
      </c>
      <c r="AG133" s="259">
        <f>IF(AND(NOT(_incrementaisPassadas),
      OR(
       AND(_semanaAtual&gt;Prevs!J$6,_tipo="Semanal"),
       AND(_mes&gt;AG$2,_tipo="Mensal")
      )), 0,IF(Ajustes!$G133&gt;0,INDEX($AA$4:$AL$323,Ajustes!$G133,U$2),0)+IF(Ajustes!$H133&gt;0,INDEX($AA$4:$AL$323,Ajustes!$H133,U$2),0)+IF(Ajustes!$I133&gt;0,INDEX($AA$4:$AL$323,Ajustes!$I133,U$2),0)+IF(Ajustes!$J133&gt;0,INDEX($AA$4:$AL$323,Ajustes!$J133,U$2),0)+IF(Ajustes!$K133&gt;0,INDEX($AA$4:$AL$323,Ajustes!$K133,U$2),0)+IF(Ajustes!$L133&gt;0,INDEX($AA$4:$AL$323,Ajustes!$L133,U$2),0))+U133</f>
        <v>364</v>
      </c>
      <c r="AH133" s="259">
        <f>IF(AND(NOT(_incrementaisPassadas),
      OR(
       AND(_semanaAtual&gt;Prevs!K$6,_tipo="Semanal"),
       AND(_mes&gt;AH$2,_tipo="Mensal")
      )), 0,IF(Ajustes!$G133&gt;0,INDEX($AA$4:$AL$323,Ajustes!$G133,V$2),0)+IF(Ajustes!$H133&gt;0,INDEX($AA$4:$AL$323,Ajustes!$H133,V$2),0)+IF(Ajustes!$I133&gt;0,INDEX($AA$4:$AL$323,Ajustes!$I133,V$2),0)+IF(Ajustes!$J133&gt;0,INDEX($AA$4:$AL$323,Ajustes!$J133,V$2),0)+IF(Ajustes!$K133&gt;0,INDEX($AA$4:$AL$323,Ajustes!$K133,V$2),0)+IF(Ajustes!$L133&gt;0,INDEX($AA$4:$AL$323,Ajustes!$L133,V$2),0))+V133</f>
        <v>311</v>
      </c>
      <c r="AI133" s="259">
        <f>IF(AND(NOT(_incrementaisPassadas),
      OR(
       AND(_semanaAtual&gt;Prevs!L$6,_tipo="Semanal"),
       AND(_mes&gt;AI$2,_tipo="Mensal")
      )), 0,IF(Ajustes!$G133&gt;0,INDEX($AA$4:$AL$323,Ajustes!$G133,W$2),0)+IF(Ajustes!$H133&gt;0,INDEX($AA$4:$AL$323,Ajustes!$H133,W$2),0)+IF(Ajustes!$I133&gt;0,INDEX($AA$4:$AL$323,Ajustes!$I133,W$2),0)+IF(Ajustes!$J133&gt;0,INDEX($AA$4:$AL$323,Ajustes!$J133,W$2),0)+IF(Ajustes!$K133&gt;0,INDEX($AA$4:$AL$323,Ajustes!$K133,W$2),0)+IF(Ajustes!$L133&gt;0,INDEX($AA$4:$AL$323,Ajustes!$L133,W$2),0))+W133</f>
        <v>317</v>
      </c>
      <c r="AJ133" s="259">
        <f>IF(AND(NOT(_incrementaisPassadas),
      OR(
       AND(_semanaAtual&gt;Prevs!M$6,_tipo="Semanal"),
       AND(_mes&gt;AJ$2,_tipo="Mensal")
      )), 0,IF(Ajustes!$G133&gt;0,INDEX($AA$4:$AL$323,Ajustes!$G133,X$2),0)+IF(Ajustes!$H133&gt;0,INDEX($AA$4:$AL$323,Ajustes!$H133,X$2),0)+IF(Ajustes!$I133&gt;0,INDEX($AA$4:$AL$323,Ajustes!$I133,X$2),0)+IF(Ajustes!$J133&gt;0,INDEX($AA$4:$AL$323,Ajustes!$J133,X$2),0)+IF(Ajustes!$K133&gt;0,INDEX($AA$4:$AL$323,Ajustes!$K133,X$2),0)+IF(Ajustes!$L133&gt;0,INDEX($AA$4:$AL$323,Ajustes!$L133,X$2),0))+X133</f>
        <v>377</v>
      </c>
      <c r="AK133" s="259">
        <f>IF(AND(NOT(_incrementaisPassadas),
      OR(
       AND(_semanaAtual&gt;Prevs!N$6,_tipo="Semanal"),
       AND(_mes&gt;AK$2,_tipo="Mensal")
      )), 0,IF(Ajustes!$G133&gt;0,INDEX($AA$4:$AL$323,Ajustes!$G133,Y$2),0)+IF(Ajustes!$H133&gt;0,INDEX($AA$4:$AL$323,Ajustes!$H133,Y$2),0)+IF(Ajustes!$I133&gt;0,INDEX($AA$4:$AL$323,Ajustes!$I133,Y$2),0)+IF(Ajustes!$J133&gt;0,INDEX($AA$4:$AL$323,Ajustes!$J133,Y$2),0)+IF(Ajustes!$K133&gt;0,INDEX($AA$4:$AL$323,Ajustes!$K133,Y$2),0)+IF(Ajustes!$L133&gt;0,INDEX($AA$4:$AL$323,Ajustes!$L133,Y$2),0))+Y133</f>
        <v>518</v>
      </c>
      <c r="AL133" s="259">
        <f>IF(AND(NOT(_incrementaisPassadas),
      OR(
       AND(_semanaAtual&gt;Prevs!O$6,_tipo="Semanal"),
       AND(_mes&gt;AL$2,_tipo="Mensal")
      )), 0,IF(Ajustes!$G133&gt;0,INDEX($AA$4:$AL$323,Ajustes!$G133,Z$2),0)+IF(Ajustes!$H133&gt;0,INDEX($AA$4:$AL$323,Ajustes!$H133,Z$2),0)+IF(Ajustes!$I133&gt;0,INDEX($AA$4:$AL$323,Ajustes!$I133,Z$2),0)+IF(Ajustes!$J133&gt;0,INDEX($AA$4:$AL$323,Ajustes!$J133,Z$2),0)+IF(Ajustes!$K133&gt;0,INDEX($AA$4:$AL$323,Ajustes!$K133,Z$2),0)+IF(Ajustes!$L133&gt;0,INDEX($AA$4:$AL$323,Ajustes!$L133,Z$2),0))+Z133</f>
        <v>780</v>
      </c>
      <c r="AM133" s="192">
        <f t="shared" si="157"/>
        <v>1070</v>
      </c>
      <c r="AN133" s="192">
        <f t="shared" si="158"/>
        <v>1068</v>
      </c>
      <c r="AO133" s="192">
        <f t="shared" si="159"/>
        <v>1002</v>
      </c>
      <c r="AP133" s="192">
        <f t="shared" si="160"/>
        <v>725</v>
      </c>
      <c r="AQ133" s="192">
        <f t="shared" si="161"/>
        <v>514</v>
      </c>
      <c r="AR133" s="192">
        <f t="shared" si="162"/>
        <v>433</v>
      </c>
      <c r="AS133" s="192">
        <f t="shared" si="163"/>
        <v>364</v>
      </c>
      <c r="AT133" s="192">
        <f t="shared" si="164"/>
        <v>311</v>
      </c>
      <c r="AU133" s="192">
        <f t="shared" si="165"/>
        <v>317</v>
      </c>
      <c r="AV133" s="192">
        <f t="shared" si="166"/>
        <v>377</v>
      </c>
      <c r="AW133" s="192">
        <f t="shared" si="167"/>
        <v>518</v>
      </c>
      <c r="AX133" s="192">
        <f t="shared" si="168"/>
        <v>780</v>
      </c>
      <c r="AY133" s="259"/>
      <c r="BQ133" s="259" t="e">
        <f t="shared" si="170"/>
        <v>#N/A</v>
      </c>
      <c r="BR133" s="398">
        <f t="shared" si="169"/>
        <v>1070</v>
      </c>
      <c r="BS133" s="398">
        <f t="shared" si="169"/>
        <v>1068</v>
      </c>
      <c r="BT133" s="398">
        <f t="shared" si="169"/>
        <v>1002</v>
      </c>
      <c r="BU133" s="398">
        <f t="shared" si="169"/>
        <v>725</v>
      </c>
      <c r="BV133" s="398">
        <f t="shared" si="169"/>
        <v>514</v>
      </c>
      <c r="BW133" s="398">
        <f t="shared" si="169"/>
        <v>433</v>
      </c>
      <c r="BX133" s="398">
        <f t="shared" si="169"/>
        <v>364</v>
      </c>
      <c r="BY133" s="398">
        <f t="shared" si="169"/>
        <v>311</v>
      </c>
      <c r="BZ133" s="398">
        <f t="shared" si="169"/>
        <v>317</v>
      </c>
      <c r="CA133" s="398">
        <f t="shared" si="169"/>
        <v>377</v>
      </c>
      <c r="CB133" s="398">
        <f t="shared" si="169"/>
        <v>518</v>
      </c>
      <c r="CC133" s="398">
        <f t="shared" si="169"/>
        <v>780</v>
      </c>
      <c r="CD133" s="259"/>
    </row>
    <row r="134" spans="1:82" x14ac:dyDescent="0.25">
      <c r="A134" s="113">
        <v>131</v>
      </c>
      <c r="B134" s="176" t="s">
        <v>357</v>
      </c>
      <c r="C134" s="259">
        <f>IFERROR(INDEX($BD$7:$BO$40,MATCH(Ajustes!$E$4:$E$323,$BC$7:$BC$40,0),$C$2:$N$2),1)</f>
        <v>1</v>
      </c>
      <c r="D134" s="259">
        <f>IFERROR(INDEX($BD$7:$BO$40,MATCH(Ajustes!$E$4:$E$323,$BC$7:$BC$40,0),$C$2:$N$2),1)</f>
        <v>1</v>
      </c>
      <c r="E134" s="259">
        <f>IFERROR(INDEX($BD$7:$BO$40,MATCH(Ajustes!$E$4:$E$323,$BC$7:$BC$40,0),$C$2:$N$2),1)</f>
        <v>1</v>
      </c>
      <c r="F134" s="259">
        <f>IFERROR(INDEX($BD$7:$BO$40,MATCH(Ajustes!$E$4:$E$323,$BC$7:$BC$40,0),$C$2:$N$2),1)</f>
        <v>1</v>
      </c>
      <c r="G134" s="259">
        <f>IFERROR(INDEX($BD$7:$BO$40,MATCH(Ajustes!$E$4:$E$323,$BC$7:$BC$40,0),$C$2:$N$2),1)</f>
        <v>1</v>
      </c>
      <c r="H134" s="259">
        <f>IFERROR(INDEX($BD$7:$BO$40,MATCH(Ajustes!$E$4:$E$323,$BC$7:$BC$40,0),$C$2:$N$2),1)</f>
        <v>1</v>
      </c>
      <c r="I134" s="259">
        <f>IFERROR(INDEX($BD$7:$BO$40,MATCH(Ajustes!$E$4:$E$323,$BC$7:$BC$40,0),$C$2:$N$2),1)</f>
        <v>1</v>
      </c>
      <c r="J134" s="259">
        <f>IFERROR(INDEX($BD$7:$BO$40,MATCH(Ajustes!$E$4:$E$323,$BC$7:$BC$40,0),$C$2:$N$2),1)</f>
        <v>1</v>
      </c>
      <c r="K134" s="259">
        <f>IFERROR(INDEX($BD$7:$BO$40,MATCH(Ajustes!$E$4:$E$323,$BC$7:$BC$40,0),$C$2:$N$2),1)</f>
        <v>1</v>
      </c>
      <c r="L134" s="259">
        <f>IFERROR(INDEX($BD$7:$BO$40,MATCH(Ajustes!$E$4:$E$323,$BC$7:$BC$40,0),$C$2:$N$2),1)</f>
        <v>1</v>
      </c>
      <c r="M134" s="259">
        <f>IFERROR(INDEX($BD$7:$BO$40,MATCH(Ajustes!$E$4:$E$323,$BC$7:$BC$40,0),$C$2:$N$2),1)</f>
        <v>1</v>
      </c>
      <c r="N134" s="259">
        <f>IFERROR(INDEX($BD$7:$BO$40,MATCH(Ajustes!$E$4:$E$323,$BC$7:$BC$40,0),$C$2:$N$2),1)</f>
        <v>1</v>
      </c>
      <c r="O134">
        <f>C134*Ajustes!AM134</f>
        <v>143</v>
      </c>
      <c r="P134">
        <f>D134*Ajustes!AN134</f>
        <v>142</v>
      </c>
      <c r="Q134">
        <f>E134*Ajustes!AO134</f>
        <v>144</v>
      </c>
      <c r="R134">
        <f>F134*Ajustes!AP134</f>
        <v>142</v>
      </c>
      <c r="S134">
        <f>G134*Ajustes!AQ134</f>
        <v>133</v>
      </c>
      <c r="T134">
        <f>H134*Ajustes!AR134</f>
        <v>121</v>
      </c>
      <c r="U134">
        <f>I134*Ajustes!AS134</f>
        <v>109</v>
      </c>
      <c r="V134">
        <f>J134*Ajustes!AT134</f>
        <v>95</v>
      </c>
      <c r="W134">
        <f>K134*Ajustes!AU134</f>
        <v>96</v>
      </c>
      <c r="X134">
        <f>L134*Ajustes!AV134</f>
        <v>111</v>
      </c>
      <c r="Y134">
        <f>M134*Ajustes!AW134</f>
        <v>131</v>
      </c>
      <c r="Z134">
        <f>N134*Ajustes!AX134</f>
        <v>141</v>
      </c>
      <c r="AA134" s="259">
        <f>IF(AND(NOT(_incrementaisPassadas),
      OR(
       AND(_semanaAtual&gt;Prevs!D$6,_tipo="Semanal"),
       AND(_mes&gt;AA$2,_tipo="Mensal")
      )), 0,IF(Ajustes!$G134&gt;0,INDEX($AA$4:$AL$323,Ajustes!$G134,O$2),0)+IF(Ajustes!$H134&gt;0,INDEX($AA$4:$AL$323,Ajustes!$H134,O$2),0)+IF(Ajustes!$I134&gt;0,INDEX($AA$4:$AL$323,Ajustes!$I134,O$2),0)+IF(Ajustes!$J134&gt;0,INDEX($AA$4:$AL$323,Ajustes!$J134,O$2),0)+IF(Ajustes!$K134&gt;0,INDEX($AA$4:$AL$323,Ajustes!$K134,O$2),0)+IF(Ajustes!$L134&gt;0,INDEX($AA$4:$AL$323,Ajustes!$L134,O$2),0))+O134</f>
        <v>143</v>
      </c>
      <c r="AB134" s="259">
        <f>IF(AND(NOT(_incrementaisPassadas),
      OR(
       AND(_semanaAtual&gt;Prevs!E$6,_tipo="Semanal"),
       AND(_mes&gt;AB$2,_tipo="Mensal")
      )), 0,IF(Ajustes!$G134&gt;0,INDEX($AA$4:$AL$323,Ajustes!$G134,P$2),0)+IF(Ajustes!$H134&gt;0,INDEX($AA$4:$AL$323,Ajustes!$H134,P$2),0)+IF(Ajustes!$I134&gt;0,INDEX($AA$4:$AL$323,Ajustes!$I134,P$2),0)+IF(Ajustes!$J134&gt;0,INDEX($AA$4:$AL$323,Ajustes!$J134,P$2),0)+IF(Ajustes!$K134&gt;0,INDEX($AA$4:$AL$323,Ajustes!$K134,P$2),0)+IF(Ajustes!$L134&gt;0,INDEX($AA$4:$AL$323,Ajustes!$L134,P$2),0))+P134</f>
        <v>142</v>
      </c>
      <c r="AC134" s="259">
        <f>IF(AND(NOT(_incrementaisPassadas),
      OR(
       AND(_semanaAtual&gt;Prevs!F$6,_tipo="Semanal"),
       AND(_mes&gt;AC$2,_tipo="Mensal")
      )), 0,IF(Ajustes!$G134&gt;0,INDEX($AA$4:$AL$323,Ajustes!$G134,Q$2),0)+IF(Ajustes!$H134&gt;0,INDEX($AA$4:$AL$323,Ajustes!$H134,Q$2),0)+IF(Ajustes!$I134&gt;0,INDEX($AA$4:$AL$323,Ajustes!$I134,Q$2),0)+IF(Ajustes!$J134&gt;0,INDEX($AA$4:$AL$323,Ajustes!$J134,Q$2),0)+IF(Ajustes!$K134&gt;0,INDEX($AA$4:$AL$323,Ajustes!$K134,Q$2),0)+IF(Ajustes!$L134&gt;0,INDEX($AA$4:$AL$323,Ajustes!$L134,Q$2),0))+Q134</f>
        <v>144</v>
      </c>
      <c r="AD134" s="259">
        <f>IF(AND(NOT(_incrementaisPassadas),
      OR(
       AND(_semanaAtual&gt;Prevs!G$6,_tipo="Semanal"),
       AND(_mes&gt;AD$2,_tipo="Mensal")
      )), 0,IF(Ajustes!$G134&gt;0,INDEX($AA$4:$AL$323,Ajustes!$G134,R$2),0)+IF(Ajustes!$H134&gt;0,INDEX($AA$4:$AL$323,Ajustes!$H134,R$2),0)+IF(Ajustes!$I134&gt;0,INDEX($AA$4:$AL$323,Ajustes!$I134,R$2),0)+IF(Ajustes!$J134&gt;0,INDEX($AA$4:$AL$323,Ajustes!$J134,R$2),0)+IF(Ajustes!$K134&gt;0,INDEX($AA$4:$AL$323,Ajustes!$K134,R$2),0)+IF(Ajustes!$L134&gt;0,INDEX($AA$4:$AL$323,Ajustes!$L134,R$2),0))+R134</f>
        <v>142</v>
      </c>
      <c r="AE134" s="259">
        <f>IF(AND(NOT(_incrementaisPassadas),
      OR(
       AND(_semanaAtual&gt;Prevs!H$6,_tipo="Semanal"),
       AND(_mes&gt;AE$2,_tipo="Mensal")
      )), 0,IF(Ajustes!$G134&gt;0,INDEX($AA$4:$AL$323,Ajustes!$G134,S$2),0)+IF(Ajustes!$H134&gt;0,INDEX($AA$4:$AL$323,Ajustes!$H134,S$2),0)+IF(Ajustes!$I134&gt;0,INDEX($AA$4:$AL$323,Ajustes!$I134,S$2),0)+IF(Ajustes!$J134&gt;0,INDEX($AA$4:$AL$323,Ajustes!$J134,S$2),0)+IF(Ajustes!$K134&gt;0,INDEX($AA$4:$AL$323,Ajustes!$K134,S$2),0)+IF(Ajustes!$L134&gt;0,INDEX($AA$4:$AL$323,Ajustes!$L134,S$2),0))+S134</f>
        <v>133</v>
      </c>
      <c r="AF134" s="259">
        <f>IF(AND(NOT(_incrementaisPassadas),
      OR(
       AND(_semanaAtual&gt;Prevs!I$6,_tipo="Semanal"),
       AND(_mes&gt;AF$2,_tipo="Mensal")
      )), 0,IF(Ajustes!$G134&gt;0,INDEX($AA$4:$AL$323,Ajustes!$G134,T$2),0)+IF(Ajustes!$H134&gt;0,INDEX($AA$4:$AL$323,Ajustes!$H134,T$2),0)+IF(Ajustes!$I134&gt;0,INDEX($AA$4:$AL$323,Ajustes!$I134,T$2),0)+IF(Ajustes!$J134&gt;0,INDEX($AA$4:$AL$323,Ajustes!$J134,T$2),0)+IF(Ajustes!$K134&gt;0,INDEX($AA$4:$AL$323,Ajustes!$K134,T$2),0)+IF(Ajustes!$L134&gt;0,INDEX($AA$4:$AL$323,Ajustes!$L134,T$2),0))+T134</f>
        <v>121</v>
      </c>
      <c r="AG134" s="259">
        <f>IF(AND(NOT(_incrementaisPassadas),
      OR(
       AND(_semanaAtual&gt;Prevs!J$6,_tipo="Semanal"),
       AND(_mes&gt;AG$2,_tipo="Mensal")
      )), 0,IF(Ajustes!$G134&gt;0,INDEX($AA$4:$AL$323,Ajustes!$G134,U$2),0)+IF(Ajustes!$H134&gt;0,INDEX($AA$4:$AL$323,Ajustes!$H134,U$2),0)+IF(Ajustes!$I134&gt;0,INDEX($AA$4:$AL$323,Ajustes!$I134,U$2),0)+IF(Ajustes!$J134&gt;0,INDEX($AA$4:$AL$323,Ajustes!$J134,U$2),0)+IF(Ajustes!$K134&gt;0,INDEX($AA$4:$AL$323,Ajustes!$K134,U$2),0)+IF(Ajustes!$L134&gt;0,INDEX($AA$4:$AL$323,Ajustes!$L134,U$2),0))+U134</f>
        <v>109</v>
      </c>
      <c r="AH134" s="259">
        <f>IF(AND(NOT(_incrementaisPassadas),
      OR(
       AND(_semanaAtual&gt;Prevs!K$6,_tipo="Semanal"),
       AND(_mes&gt;AH$2,_tipo="Mensal")
      )), 0,IF(Ajustes!$G134&gt;0,INDEX($AA$4:$AL$323,Ajustes!$G134,V$2),0)+IF(Ajustes!$H134&gt;0,INDEX($AA$4:$AL$323,Ajustes!$H134,V$2),0)+IF(Ajustes!$I134&gt;0,INDEX($AA$4:$AL$323,Ajustes!$I134,V$2),0)+IF(Ajustes!$J134&gt;0,INDEX($AA$4:$AL$323,Ajustes!$J134,V$2),0)+IF(Ajustes!$K134&gt;0,INDEX($AA$4:$AL$323,Ajustes!$K134,V$2),0)+IF(Ajustes!$L134&gt;0,INDEX($AA$4:$AL$323,Ajustes!$L134,V$2),0))+V134</f>
        <v>95</v>
      </c>
      <c r="AI134" s="259">
        <f>IF(AND(NOT(_incrementaisPassadas),
      OR(
       AND(_semanaAtual&gt;Prevs!L$6,_tipo="Semanal"),
       AND(_mes&gt;AI$2,_tipo="Mensal")
      )), 0,IF(Ajustes!$G134&gt;0,INDEX($AA$4:$AL$323,Ajustes!$G134,W$2),0)+IF(Ajustes!$H134&gt;0,INDEX($AA$4:$AL$323,Ajustes!$H134,W$2),0)+IF(Ajustes!$I134&gt;0,INDEX($AA$4:$AL$323,Ajustes!$I134,W$2),0)+IF(Ajustes!$J134&gt;0,INDEX($AA$4:$AL$323,Ajustes!$J134,W$2),0)+IF(Ajustes!$K134&gt;0,INDEX($AA$4:$AL$323,Ajustes!$K134,W$2),0)+IF(Ajustes!$L134&gt;0,INDEX($AA$4:$AL$323,Ajustes!$L134,W$2),0))+W134</f>
        <v>96</v>
      </c>
      <c r="AJ134" s="259">
        <f>IF(AND(NOT(_incrementaisPassadas),
      OR(
       AND(_semanaAtual&gt;Prevs!M$6,_tipo="Semanal"),
       AND(_mes&gt;AJ$2,_tipo="Mensal")
      )), 0,IF(Ajustes!$G134&gt;0,INDEX($AA$4:$AL$323,Ajustes!$G134,X$2),0)+IF(Ajustes!$H134&gt;0,INDEX($AA$4:$AL$323,Ajustes!$H134,X$2),0)+IF(Ajustes!$I134&gt;0,INDEX($AA$4:$AL$323,Ajustes!$I134,X$2),0)+IF(Ajustes!$J134&gt;0,INDEX($AA$4:$AL$323,Ajustes!$J134,X$2),0)+IF(Ajustes!$K134&gt;0,INDEX($AA$4:$AL$323,Ajustes!$K134,X$2),0)+IF(Ajustes!$L134&gt;0,INDEX($AA$4:$AL$323,Ajustes!$L134,X$2),0))+X134</f>
        <v>111</v>
      </c>
      <c r="AK134" s="259">
        <f>IF(AND(NOT(_incrementaisPassadas),
      OR(
       AND(_semanaAtual&gt;Prevs!N$6,_tipo="Semanal"),
       AND(_mes&gt;AK$2,_tipo="Mensal")
      )), 0,IF(Ajustes!$G134&gt;0,INDEX($AA$4:$AL$323,Ajustes!$G134,Y$2),0)+IF(Ajustes!$H134&gt;0,INDEX($AA$4:$AL$323,Ajustes!$H134,Y$2),0)+IF(Ajustes!$I134&gt;0,INDEX($AA$4:$AL$323,Ajustes!$I134,Y$2),0)+IF(Ajustes!$J134&gt;0,INDEX($AA$4:$AL$323,Ajustes!$J134,Y$2),0)+IF(Ajustes!$K134&gt;0,INDEX($AA$4:$AL$323,Ajustes!$K134,Y$2),0)+IF(Ajustes!$L134&gt;0,INDEX($AA$4:$AL$323,Ajustes!$L134,Y$2),0))+Y134</f>
        <v>131</v>
      </c>
      <c r="AL134" s="259">
        <f>IF(AND(NOT(_incrementaisPassadas),
      OR(
       AND(_semanaAtual&gt;Prevs!O$6,_tipo="Semanal"),
       AND(_mes&gt;AL$2,_tipo="Mensal")
      )), 0,IF(Ajustes!$G134&gt;0,INDEX($AA$4:$AL$323,Ajustes!$G134,Z$2),0)+IF(Ajustes!$H134&gt;0,INDEX($AA$4:$AL$323,Ajustes!$H134,Z$2),0)+IF(Ajustes!$I134&gt;0,INDEX($AA$4:$AL$323,Ajustes!$I134,Z$2),0)+IF(Ajustes!$J134&gt;0,INDEX($AA$4:$AL$323,Ajustes!$J134,Z$2),0)+IF(Ajustes!$K134&gt;0,INDEX($AA$4:$AL$323,Ajustes!$K134,Z$2),0)+IF(Ajustes!$L134&gt;0,INDEX($AA$4:$AL$323,Ajustes!$L134,Z$2),0))+Z134</f>
        <v>141</v>
      </c>
      <c r="AM134" s="346">
        <f t="shared" ref="AM134:AX134" si="171">MIN(AM319,144)</f>
        <v>144</v>
      </c>
      <c r="AN134" s="345">
        <f t="shared" si="171"/>
        <v>144</v>
      </c>
      <c r="AO134" s="345">
        <f t="shared" si="171"/>
        <v>144</v>
      </c>
      <c r="AP134" s="345">
        <f t="shared" si="171"/>
        <v>144</v>
      </c>
      <c r="AQ134" s="345">
        <f t="shared" si="171"/>
        <v>144</v>
      </c>
      <c r="AR134" s="345">
        <f t="shared" si="171"/>
        <v>125</v>
      </c>
      <c r="AS134" s="345">
        <f t="shared" si="171"/>
        <v>113.97894736842105</v>
      </c>
      <c r="AT134" s="345">
        <f t="shared" si="171"/>
        <v>97.068421052631578</v>
      </c>
      <c r="AU134" s="345">
        <f t="shared" si="171"/>
        <v>100.82631578947368</v>
      </c>
      <c r="AV134" s="345">
        <f t="shared" si="171"/>
        <v>119.61578947368422</v>
      </c>
      <c r="AW134" s="345">
        <f t="shared" si="171"/>
        <v>144</v>
      </c>
      <c r="AX134" s="345">
        <f t="shared" si="171"/>
        <v>144</v>
      </c>
      <c r="AY134" s="259"/>
      <c r="BQ134" s="259" t="e">
        <f t="shared" si="170"/>
        <v>#N/A</v>
      </c>
      <c r="BR134" s="186">
        <f t="shared" ref="BR134:CC134" si="172">MIN(BR319,144)</f>
        <v>144</v>
      </c>
      <c r="BS134" s="186">
        <f t="shared" si="172"/>
        <v>144</v>
      </c>
      <c r="BT134" s="186">
        <f t="shared" si="172"/>
        <v>144</v>
      </c>
      <c r="BU134" s="186">
        <f t="shared" si="172"/>
        <v>144</v>
      </c>
      <c r="BV134" s="186">
        <f t="shared" si="172"/>
        <v>144</v>
      </c>
      <c r="BW134" s="186">
        <f t="shared" si="172"/>
        <v>123.071</v>
      </c>
      <c r="BX134" s="186">
        <f t="shared" si="172"/>
        <v>112.23094736842104</v>
      </c>
      <c r="BY134" s="186">
        <f t="shared" si="172"/>
        <v>94.840421052631584</v>
      </c>
      <c r="BZ134" s="186">
        <f t="shared" si="172"/>
        <v>98.588315789473683</v>
      </c>
      <c r="CA134" s="186">
        <f t="shared" si="172"/>
        <v>118.25178947368421</v>
      </c>
      <c r="CB134" s="186">
        <f t="shared" si="172"/>
        <v>144</v>
      </c>
      <c r="CC134" s="186">
        <f t="shared" si="172"/>
        <v>144</v>
      </c>
      <c r="CD134" s="259"/>
    </row>
    <row r="135" spans="1:82" x14ac:dyDescent="0.25">
      <c r="A135" s="113">
        <v>132</v>
      </c>
      <c r="B135" s="176" t="s">
        <v>604</v>
      </c>
      <c r="C135" s="259">
        <f>IFERROR(INDEX($BD$7:$BO$40,MATCH(Ajustes!$E$4:$E$323,$BC$7:$BC$40,0),$C$2:$N$2),1)</f>
        <v>1</v>
      </c>
      <c r="D135" s="259">
        <f>IFERROR(INDEX($BD$7:$BO$40,MATCH(Ajustes!$E$4:$E$323,$BC$7:$BC$40,0),$C$2:$N$2),1)</f>
        <v>1</v>
      </c>
      <c r="E135" s="259">
        <f>IFERROR(INDEX($BD$7:$BO$40,MATCH(Ajustes!$E$4:$E$323,$BC$7:$BC$40,0),$C$2:$N$2),1)</f>
        <v>1</v>
      </c>
      <c r="F135" s="259">
        <f>IFERROR(INDEX($BD$7:$BO$40,MATCH(Ajustes!$E$4:$E$323,$BC$7:$BC$40,0),$C$2:$N$2),1)</f>
        <v>1</v>
      </c>
      <c r="G135" s="259">
        <f>IFERROR(INDEX($BD$7:$BO$40,MATCH(Ajustes!$E$4:$E$323,$BC$7:$BC$40,0),$C$2:$N$2),1)</f>
        <v>1</v>
      </c>
      <c r="H135" s="259">
        <f>IFERROR(INDEX($BD$7:$BO$40,MATCH(Ajustes!$E$4:$E$323,$BC$7:$BC$40,0),$C$2:$N$2),1)</f>
        <v>1</v>
      </c>
      <c r="I135" s="259">
        <f>IFERROR(INDEX($BD$7:$BO$40,MATCH(Ajustes!$E$4:$E$323,$BC$7:$BC$40,0),$C$2:$N$2),1)</f>
        <v>1</v>
      </c>
      <c r="J135" s="259">
        <f>IFERROR(INDEX($BD$7:$BO$40,MATCH(Ajustes!$E$4:$E$323,$BC$7:$BC$40,0),$C$2:$N$2),1)</f>
        <v>1</v>
      </c>
      <c r="K135" s="259">
        <f>IFERROR(INDEX($BD$7:$BO$40,MATCH(Ajustes!$E$4:$E$323,$BC$7:$BC$40,0),$C$2:$N$2),1)</f>
        <v>1</v>
      </c>
      <c r="L135" s="259">
        <f>IFERROR(INDEX($BD$7:$BO$40,MATCH(Ajustes!$E$4:$E$323,$BC$7:$BC$40,0),$C$2:$N$2),1)</f>
        <v>1</v>
      </c>
      <c r="M135" s="259">
        <f>IFERROR(INDEX($BD$7:$BO$40,MATCH(Ajustes!$E$4:$E$323,$BC$7:$BC$40,0),$C$2:$N$2),1)</f>
        <v>1</v>
      </c>
      <c r="N135" s="259">
        <f>IFERROR(INDEX($BD$7:$BO$40,MATCH(Ajustes!$E$4:$E$323,$BC$7:$BC$40,0),$C$2:$N$2),1)</f>
        <v>1</v>
      </c>
      <c r="O135">
        <f>C135*Ajustes!AM135</f>
        <v>30</v>
      </c>
      <c r="P135">
        <f>D135*Ajustes!AN135</f>
        <v>29</v>
      </c>
      <c r="Q135">
        <f>E135*Ajustes!AO135</f>
        <v>29</v>
      </c>
      <c r="R135">
        <f>F135*Ajustes!AP135</f>
        <v>24</v>
      </c>
      <c r="S135">
        <f>G135*Ajustes!AQ135</f>
        <v>17</v>
      </c>
      <c r="T135">
        <f>H135*Ajustes!AR135</f>
        <v>12</v>
      </c>
      <c r="U135">
        <f>I135*Ajustes!AS135</f>
        <v>10</v>
      </c>
      <c r="V135">
        <f>J135*Ajustes!AT135</f>
        <v>9</v>
      </c>
      <c r="W135">
        <f>K135*Ajustes!AU135</f>
        <v>9</v>
      </c>
      <c r="X135">
        <f>L135*Ajustes!AV135</f>
        <v>11</v>
      </c>
      <c r="Y135">
        <f>M135*Ajustes!AW135</f>
        <v>17</v>
      </c>
      <c r="Z135">
        <f>N135*Ajustes!AX135</f>
        <v>25</v>
      </c>
      <c r="AA135" s="259">
        <f>IF(AND(NOT(_incrementaisPassadas),
      OR(
       AND(_semanaAtual&gt;Prevs!D$6,_tipo="Semanal"),
       AND(_mes&gt;AA$2,_tipo="Mensal")
      )), 0,IF(Ajustes!$G135&gt;0,INDEX($AA$4:$AL$323,Ajustes!$G135,O$2),0)+IF(Ajustes!$H135&gt;0,INDEX($AA$4:$AL$323,Ajustes!$H135,O$2),0)+IF(Ajustes!$I135&gt;0,INDEX($AA$4:$AL$323,Ajustes!$I135,O$2),0)+IF(Ajustes!$J135&gt;0,INDEX($AA$4:$AL$323,Ajustes!$J135,O$2),0)+IF(Ajustes!$K135&gt;0,INDEX($AA$4:$AL$323,Ajustes!$K135,O$2),0)+IF(Ajustes!$L135&gt;0,INDEX($AA$4:$AL$323,Ajustes!$L135,O$2),0))+O135</f>
        <v>30</v>
      </c>
      <c r="AB135" s="259">
        <f>IF(AND(NOT(_incrementaisPassadas),
      OR(
       AND(_semanaAtual&gt;Prevs!E$6,_tipo="Semanal"),
       AND(_mes&gt;AB$2,_tipo="Mensal")
      )), 0,IF(Ajustes!$G135&gt;0,INDEX($AA$4:$AL$323,Ajustes!$G135,P$2),0)+IF(Ajustes!$H135&gt;0,INDEX($AA$4:$AL$323,Ajustes!$H135,P$2),0)+IF(Ajustes!$I135&gt;0,INDEX($AA$4:$AL$323,Ajustes!$I135,P$2),0)+IF(Ajustes!$J135&gt;0,INDEX($AA$4:$AL$323,Ajustes!$J135,P$2),0)+IF(Ajustes!$K135&gt;0,INDEX($AA$4:$AL$323,Ajustes!$K135,P$2),0)+IF(Ajustes!$L135&gt;0,INDEX($AA$4:$AL$323,Ajustes!$L135,P$2),0))+P135</f>
        <v>29</v>
      </c>
      <c r="AC135" s="259">
        <f>IF(AND(NOT(_incrementaisPassadas),
      OR(
       AND(_semanaAtual&gt;Prevs!F$6,_tipo="Semanal"),
       AND(_mes&gt;AC$2,_tipo="Mensal")
      )), 0,IF(Ajustes!$G135&gt;0,INDEX($AA$4:$AL$323,Ajustes!$G135,Q$2),0)+IF(Ajustes!$H135&gt;0,INDEX($AA$4:$AL$323,Ajustes!$H135,Q$2),0)+IF(Ajustes!$I135&gt;0,INDEX($AA$4:$AL$323,Ajustes!$I135,Q$2),0)+IF(Ajustes!$J135&gt;0,INDEX($AA$4:$AL$323,Ajustes!$J135,Q$2),0)+IF(Ajustes!$K135&gt;0,INDEX($AA$4:$AL$323,Ajustes!$K135,Q$2),0)+IF(Ajustes!$L135&gt;0,INDEX($AA$4:$AL$323,Ajustes!$L135,Q$2),0))+Q135</f>
        <v>29</v>
      </c>
      <c r="AD135" s="259">
        <f>IF(AND(NOT(_incrementaisPassadas),
      OR(
       AND(_semanaAtual&gt;Prevs!G$6,_tipo="Semanal"),
       AND(_mes&gt;AD$2,_tipo="Mensal")
      )), 0,IF(Ajustes!$G135&gt;0,INDEX($AA$4:$AL$323,Ajustes!$G135,R$2),0)+IF(Ajustes!$H135&gt;0,INDEX($AA$4:$AL$323,Ajustes!$H135,R$2),0)+IF(Ajustes!$I135&gt;0,INDEX($AA$4:$AL$323,Ajustes!$I135,R$2),0)+IF(Ajustes!$J135&gt;0,INDEX($AA$4:$AL$323,Ajustes!$J135,R$2),0)+IF(Ajustes!$K135&gt;0,INDEX($AA$4:$AL$323,Ajustes!$K135,R$2),0)+IF(Ajustes!$L135&gt;0,INDEX($AA$4:$AL$323,Ajustes!$L135,R$2),0))+R135</f>
        <v>24</v>
      </c>
      <c r="AE135" s="259">
        <f>IF(AND(NOT(_incrementaisPassadas),
      OR(
       AND(_semanaAtual&gt;Prevs!H$6,_tipo="Semanal"),
       AND(_mes&gt;AE$2,_tipo="Mensal")
      )), 0,IF(Ajustes!$G135&gt;0,INDEX($AA$4:$AL$323,Ajustes!$G135,S$2),0)+IF(Ajustes!$H135&gt;0,INDEX($AA$4:$AL$323,Ajustes!$H135,S$2),0)+IF(Ajustes!$I135&gt;0,INDEX($AA$4:$AL$323,Ajustes!$I135,S$2),0)+IF(Ajustes!$J135&gt;0,INDEX($AA$4:$AL$323,Ajustes!$J135,S$2),0)+IF(Ajustes!$K135&gt;0,INDEX($AA$4:$AL$323,Ajustes!$K135,S$2),0)+IF(Ajustes!$L135&gt;0,INDEX($AA$4:$AL$323,Ajustes!$L135,S$2),0))+S135</f>
        <v>17</v>
      </c>
      <c r="AF135" s="259">
        <f>IF(AND(NOT(_incrementaisPassadas),
      OR(
       AND(_semanaAtual&gt;Prevs!I$6,_tipo="Semanal"),
       AND(_mes&gt;AF$2,_tipo="Mensal")
      )), 0,IF(Ajustes!$G135&gt;0,INDEX($AA$4:$AL$323,Ajustes!$G135,T$2),0)+IF(Ajustes!$H135&gt;0,INDEX($AA$4:$AL$323,Ajustes!$H135,T$2),0)+IF(Ajustes!$I135&gt;0,INDEX($AA$4:$AL$323,Ajustes!$I135,T$2),0)+IF(Ajustes!$J135&gt;0,INDEX($AA$4:$AL$323,Ajustes!$J135,T$2),0)+IF(Ajustes!$K135&gt;0,INDEX($AA$4:$AL$323,Ajustes!$K135,T$2),0)+IF(Ajustes!$L135&gt;0,INDEX($AA$4:$AL$323,Ajustes!$L135,T$2),0))+T135</f>
        <v>12</v>
      </c>
      <c r="AG135" s="259">
        <f>IF(AND(NOT(_incrementaisPassadas),
      OR(
       AND(_semanaAtual&gt;Prevs!J$6,_tipo="Semanal"),
       AND(_mes&gt;AG$2,_tipo="Mensal")
      )), 0,IF(Ajustes!$G135&gt;0,INDEX($AA$4:$AL$323,Ajustes!$G135,U$2),0)+IF(Ajustes!$H135&gt;0,INDEX($AA$4:$AL$323,Ajustes!$H135,U$2),0)+IF(Ajustes!$I135&gt;0,INDEX($AA$4:$AL$323,Ajustes!$I135,U$2),0)+IF(Ajustes!$J135&gt;0,INDEX($AA$4:$AL$323,Ajustes!$J135,U$2),0)+IF(Ajustes!$K135&gt;0,INDEX($AA$4:$AL$323,Ajustes!$K135,U$2),0)+IF(Ajustes!$L135&gt;0,INDEX($AA$4:$AL$323,Ajustes!$L135,U$2),0))+U135</f>
        <v>10</v>
      </c>
      <c r="AH135" s="259">
        <f>IF(AND(NOT(_incrementaisPassadas),
      OR(
       AND(_semanaAtual&gt;Prevs!K$6,_tipo="Semanal"),
       AND(_mes&gt;AH$2,_tipo="Mensal")
      )), 0,IF(Ajustes!$G135&gt;0,INDEX($AA$4:$AL$323,Ajustes!$G135,V$2),0)+IF(Ajustes!$H135&gt;0,INDEX($AA$4:$AL$323,Ajustes!$H135,V$2),0)+IF(Ajustes!$I135&gt;0,INDEX($AA$4:$AL$323,Ajustes!$I135,V$2),0)+IF(Ajustes!$J135&gt;0,INDEX($AA$4:$AL$323,Ajustes!$J135,V$2),0)+IF(Ajustes!$K135&gt;0,INDEX($AA$4:$AL$323,Ajustes!$K135,V$2),0)+IF(Ajustes!$L135&gt;0,INDEX($AA$4:$AL$323,Ajustes!$L135,V$2),0))+V135</f>
        <v>9</v>
      </c>
      <c r="AI135" s="259">
        <f>IF(AND(NOT(_incrementaisPassadas),
      OR(
       AND(_semanaAtual&gt;Prevs!L$6,_tipo="Semanal"),
       AND(_mes&gt;AI$2,_tipo="Mensal")
      )), 0,IF(Ajustes!$G135&gt;0,INDEX($AA$4:$AL$323,Ajustes!$G135,W$2),0)+IF(Ajustes!$H135&gt;0,INDEX($AA$4:$AL$323,Ajustes!$H135,W$2),0)+IF(Ajustes!$I135&gt;0,INDEX($AA$4:$AL$323,Ajustes!$I135,W$2),0)+IF(Ajustes!$J135&gt;0,INDEX($AA$4:$AL$323,Ajustes!$J135,W$2),0)+IF(Ajustes!$K135&gt;0,INDEX($AA$4:$AL$323,Ajustes!$K135,W$2),0)+IF(Ajustes!$L135&gt;0,INDEX($AA$4:$AL$323,Ajustes!$L135,W$2),0))+W135</f>
        <v>9</v>
      </c>
      <c r="AJ135" s="259">
        <f>IF(AND(NOT(_incrementaisPassadas),
      OR(
       AND(_semanaAtual&gt;Prevs!M$6,_tipo="Semanal"),
       AND(_mes&gt;AJ$2,_tipo="Mensal")
      )), 0,IF(Ajustes!$G135&gt;0,INDEX($AA$4:$AL$323,Ajustes!$G135,X$2),0)+IF(Ajustes!$H135&gt;0,INDEX($AA$4:$AL$323,Ajustes!$H135,X$2),0)+IF(Ajustes!$I135&gt;0,INDEX($AA$4:$AL$323,Ajustes!$I135,X$2),0)+IF(Ajustes!$J135&gt;0,INDEX($AA$4:$AL$323,Ajustes!$J135,X$2),0)+IF(Ajustes!$K135&gt;0,INDEX($AA$4:$AL$323,Ajustes!$K135,X$2),0)+IF(Ajustes!$L135&gt;0,INDEX($AA$4:$AL$323,Ajustes!$L135,X$2),0))+X135</f>
        <v>11</v>
      </c>
      <c r="AK135" s="259">
        <f>IF(AND(NOT(_incrementaisPassadas),
      OR(
       AND(_semanaAtual&gt;Prevs!N$6,_tipo="Semanal"),
       AND(_mes&gt;AK$2,_tipo="Mensal")
      )), 0,IF(Ajustes!$G135&gt;0,INDEX($AA$4:$AL$323,Ajustes!$G135,Y$2),0)+IF(Ajustes!$H135&gt;0,INDEX($AA$4:$AL$323,Ajustes!$H135,Y$2),0)+IF(Ajustes!$I135&gt;0,INDEX($AA$4:$AL$323,Ajustes!$I135,Y$2),0)+IF(Ajustes!$J135&gt;0,INDEX($AA$4:$AL$323,Ajustes!$J135,Y$2),0)+IF(Ajustes!$K135&gt;0,INDEX($AA$4:$AL$323,Ajustes!$K135,Y$2),0)+IF(Ajustes!$L135&gt;0,INDEX($AA$4:$AL$323,Ajustes!$L135,Y$2),0))+Y135</f>
        <v>17</v>
      </c>
      <c r="AL135" s="259">
        <f>IF(AND(NOT(_incrementaisPassadas),
      OR(
       AND(_semanaAtual&gt;Prevs!O$6,_tipo="Semanal"),
       AND(_mes&gt;AL$2,_tipo="Mensal")
      )), 0,IF(Ajustes!$G135&gt;0,INDEX($AA$4:$AL$323,Ajustes!$G135,Z$2),0)+IF(Ajustes!$H135&gt;0,INDEX($AA$4:$AL$323,Ajustes!$H135,Z$2),0)+IF(Ajustes!$I135&gt;0,INDEX($AA$4:$AL$323,Ajustes!$I135,Z$2),0)+IF(Ajustes!$J135&gt;0,INDEX($AA$4:$AL$323,Ajustes!$J135,Z$2),0)+IF(Ajustes!$K135&gt;0,INDEX($AA$4:$AL$323,Ajustes!$K135,Z$2),0)+IF(Ajustes!$L135&gt;0,INDEX($AA$4:$AL$323,Ajustes!$L135,Z$2),0))+Z135</f>
        <v>25</v>
      </c>
      <c r="AM135" s="345">
        <f t="shared" ref="AM135" si="173">AM205+MIN(AM204,25)</f>
        <v>34</v>
      </c>
      <c r="AN135" s="345">
        <f t="shared" ref="AN135:AX135" si="174">AN205+MIN(AN204,25)</f>
        <v>34</v>
      </c>
      <c r="AO135" s="345">
        <f t="shared" si="174"/>
        <v>32</v>
      </c>
      <c r="AP135" s="345">
        <f t="shared" si="174"/>
        <v>25</v>
      </c>
      <c r="AQ135" s="345">
        <f t="shared" si="174"/>
        <v>17</v>
      </c>
      <c r="AR135" s="345">
        <f t="shared" si="174"/>
        <v>12</v>
      </c>
      <c r="AS135" s="345">
        <f t="shared" si="174"/>
        <v>10</v>
      </c>
      <c r="AT135" s="345">
        <f t="shared" si="174"/>
        <v>8</v>
      </c>
      <c r="AU135" s="345">
        <f t="shared" si="174"/>
        <v>9</v>
      </c>
      <c r="AV135" s="345">
        <f t="shared" si="174"/>
        <v>11</v>
      </c>
      <c r="AW135" s="345">
        <f t="shared" si="174"/>
        <v>17</v>
      </c>
      <c r="AX135" s="345">
        <f t="shared" si="174"/>
        <v>26</v>
      </c>
      <c r="AY135" s="259"/>
      <c r="BQ135" s="259" t="e">
        <f t="shared" si="170"/>
        <v>#N/A</v>
      </c>
      <c r="BR135" s="186">
        <f t="shared" ref="BR135:CC135" si="175">BR205+MIN(BR204,25)</f>
        <v>34.599999999999994</v>
      </c>
      <c r="BS135" s="186">
        <f t="shared" si="175"/>
        <v>35.375</v>
      </c>
      <c r="BT135" s="186">
        <f t="shared" si="175"/>
        <v>32.597000000000001</v>
      </c>
      <c r="BU135" s="186">
        <f t="shared" si="175"/>
        <v>25.07</v>
      </c>
      <c r="BV135" s="186">
        <f t="shared" si="175"/>
        <v>16.552</v>
      </c>
      <c r="BW135" s="186">
        <f t="shared" si="175"/>
        <v>12.465</v>
      </c>
      <c r="BX135" s="186">
        <f t="shared" si="175"/>
        <v>9.4870000000000001</v>
      </c>
      <c r="BY135" s="186">
        <f t="shared" si="175"/>
        <v>8.1140000000000008</v>
      </c>
      <c r="BZ135" s="186">
        <f t="shared" si="175"/>
        <v>8.5399999999999991</v>
      </c>
      <c r="CA135" s="186">
        <f t="shared" si="175"/>
        <v>11.24</v>
      </c>
      <c r="CB135" s="186">
        <f t="shared" si="175"/>
        <v>16.864000000000001</v>
      </c>
      <c r="CC135" s="186">
        <f t="shared" si="175"/>
        <v>25.634</v>
      </c>
      <c r="CD135" s="259"/>
    </row>
    <row r="136" spans="1:82" x14ac:dyDescent="0.25">
      <c r="A136" s="113">
        <v>133</v>
      </c>
      <c r="B136" s="176"/>
      <c r="C136" s="259">
        <f>IFERROR(INDEX($BD$7:$BO$40,MATCH(Ajustes!$E$4:$E$323,$BC$7:$BC$40,0),$C$2:$N$2),1)</f>
        <v>1</v>
      </c>
      <c r="D136" s="259">
        <f>IFERROR(INDEX($BD$7:$BO$40,MATCH(Ajustes!$E$4:$E$323,$BC$7:$BC$40,0),$C$2:$N$2),1)</f>
        <v>1</v>
      </c>
      <c r="E136" s="259">
        <f>IFERROR(INDEX($BD$7:$BO$40,MATCH(Ajustes!$E$4:$E$323,$BC$7:$BC$40,0),$C$2:$N$2),1)</f>
        <v>1</v>
      </c>
      <c r="F136" s="259">
        <f>IFERROR(INDEX($BD$7:$BO$40,MATCH(Ajustes!$E$4:$E$323,$BC$7:$BC$40,0),$C$2:$N$2),1)</f>
        <v>1</v>
      </c>
      <c r="G136" s="259">
        <f>IFERROR(INDEX($BD$7:$BO$40,MATCH(Ajustes!$E$4:$E$323,$BC$7:$BC$40,0),$C$2:$N$2),1)</f>
        <v>1</v>
      </c>
      <c r="H136" s="259">
        <f>IFERROR(INDEX($BD$7:$BO$40,MATCH(Ajustes!$E$4:$E$323,$BC$7:$BC$40,0),$C$2:$N$2),1)</f>
        <v>1</v>
      </c>
      <c r="I136" s="259">
        <f>IFERROR(INDEX($BD$7:$BO$40,MATCH(Ajustes!$E$4:$E$323,$BC$7:$BC$40,0),$C$2:$N$2),1)</f>
        <v>1</v>
      </c>
      <c r="J136" s="259">
        <f>IFERROR(INDEX($BD$7:$BO$40,MATCH(Ajustes!$E$4:$E$323,$BC$7:$BC$40,0),$C$2:$N$2),1)</f>
        <v>1</v>
      </c>
      <c r="K136" s="259">
        <f>IFERROR(INDEX($BD$7:$BO$40,MATCH(Ajustes!$E$4:$E$323,$BC$7:$BC$40,0),$C$2:$N$2),1)</f>
        <v>1</v>
      </c>
      <c r="L136" s="259">
        <f>IFERROR(INDEX($BD$7:$BO$40,MATCH(Ajustes!$E$4:$E$323,$BC$7:$BC$40,0),$C$2:$N$2),1)</f>
        <v>1</v>
      </c>
      <c r="M136" s="259">
        <f>IFERROR(INDEX($BD$7:$BO$40,MATCH(Ajustes!$E$4:$E$323,$BC$7:$BC$40,0),$C$2:$N$2),1)</f>
        <v>1</v>
      </c>
      <c r="N136" s="259">
        <f>IFERROR(INDEX($BD$7:$BO$40,MATCH(Ajustes!$E$4:$E$323,$BC$7:$BC$40,0),$C$2:$N$2),1)</f>
        <v>1</v>
      </c>
      <c r="O136">
        <f>C136*Ajustes!AM136</f>
        <v>0</v>
      </c>
      <c r="P136">
        <f>D136*Ajustes!AN136</f>
        <v>0</v>
      </c>
      <c r="Q136">
        <f>E136*Ajustes!AO136</f>
        <v>0</v>
      </c>
      <c r="R136">
        <f>F136*Ajustes!AP136</f>
        <v>0</v>
      </c>
      <c r="S136">
        <f>G136*Ajustes!AQ136</f>
        <v>0</v>
      </c>
      <c r="T136">
        <f>H136*Ajustes!AR136</f>
        <v>0</v>
      </c>
      <c r="U136">
        <f>I136*Ajustes!AS136</f>
        <v>0</v>
      </c>
      <c r="V136">
        <f>J136*Ajustes!AT136</f>
        <v>0</v>
      </c>
      <c r="W136">
        <f>K136*Ajustes!AU136</f>
        <v>0</v>
      </c>
      <c r="X136">
        <f>L136*Ajustes!AV136</f>
        <v>0</v>
      </c>
      <c r="Y136">
        <f>M136*Ajustes!AW136</f>
        <v>0</v>
      </c>
      <c r="Z136">
        <f>N136*Ajustes!AX136</f>
        <v>0</v>
      </c>
      <c r="AA136" s="259">
        <f>IF(AND(NOT(_incrementaisPassadas),
      OR(
       AND(_semanaAtual&gt;Prevs!D$6,_tipo="Semanal"),
       AND(_mes&gt;AA$2,_tipo="Mensal")
      )), 0,IF(Ajustes!$G136&gt;0,INDEX($AA$4:$AL$323,Ajustes!$G136,O$2),0)+IF(Ajustes!$H136&gt;0,INDEX($AA$4:$AL$323,Ajustes!$H136,O$2),0)+IF(Ajustes!$I136&gt;0,INDEX($AA$4:$AL$323,Ajustes!$I136,O$2),0)+IF(Ajustes!$J136&gt;0,INDEX($AA$4:$AL$323,Ajustes!$J136,O$2),0)+IF(Ajustes!$K136&gt;0,INDEX($AA$4:$AL$323,Ajustes!$K136,O$2),0)+IF(Ajustes!$L136&gt;0,INDEX($AA$4:$AL$323,Ajustes!$L136,O$2),0))+O136</f>
        <v>0</v>
      </c>
      <c r="AB136" s="259">
        <f>IF(AND(NOT(_incrementaisPassadas),
      OR(
       AND(_semanaAtual&gt;Prevs!E$6,_tipo="Semanal"),
       AND(_mes&gt;AB$2,_tipo="Mensal")
      )), 0,IF(Ajustes!$G136&gt;0,INDEX($AA$4:$AL$323,Ajustes!$G136,P$2),0)+IF(Ajustes!$H136&gt;0,INDEX($AA$4:$AL$323,Ajustes!$H136,P$2),0)+IF(Ajustes!$I136&gt;0,INDEX($AA$4:$AL$323,Ajustes!$I136,P$2),0)+IF(Ajustes!$J136&gt;0,INDEX($AA$4:$AL$323,Ajustes!$J136,P$2),0)+IF(Ajustes!$K136&gt;0,INDEX($AA$4:$AL$323,Ajustes!$K136,P$2),0)+IF(Ajustes!$L136&gt;0,INDEX($AA$4:$AL$323,Ajustes!$L136,P$2),0))+P136</f>
        <v>0</v>
      </c>
      <c r="AC136" s="259">
        <f>IF(AND(NOT(_incrementaisPassadas),
      OR(
       AND(_semanaAtual&gt;Prevs!F$6,_tipo="Semanal"),
       AND(_mes&gt;AC$2,_tipo="Mensal")
      )), 0,IF(Ajustes!$G136&gt;0,INDEX($AA$4:$AL$323,Ajustes!$G136,Q$2),0)+IF(Ajustes!$H136&gt;0,INDEX($AA$4:$AL$323,Ajustes!$H136,Q$2),0)+IF(Ajustes!$I136&gt;0,INDEX($AA$4:$AL$323,Ajustes!$I136,Q$2),0)+IF(Ajustes!$J136&gt;0,INDEX($AA$4:$AL$323,Ajustes!$J136,Q$2),0)+IF(Ajustes!$K136&gt;0,INDEX($AA$4:$AL$323,Ajustes!$K136,Q$2),0)+IF(Ajustes!$L136&gt;0,INDEX($AA$4:$AL$323,Ajustes!$L136,Q$2),0))+Q136</f>
        <v>0</v>
      </c>
      <c r="AD136" s="259">
        <f>IF(AND(NOT(_incrementaisPassadas),
      OR(
       AND(_semanaAtual&gt;Prevs!G$6,_tipo="Semanal"),
       AND(_mes&gt;AD$2,_tipo="Mensal")
      )), 0,IF(Ajustes!$G136&gt;0,INDEX($AA$4:$AL$323,Ajustes!$G136,R$2),0)+IF(Ajustes!$H136&gt;0,INDEX($AA$4:$AL$323,Ajustes!$H136,R$2),0)+IF(Ajustes!$I136&gt;0,INDEX($AA$4:$AL$323,Ajustes!$I136,R$2),0)+IF(Ajustes!$J136&gt;0,INDEX($AA$4:$AL$323,Ajustes!$J136,R$2),0)+IF(Ajustes!$K136&gt;0,INDEX($AA$4:$AL$323,Ajustes!$K136,R$2),0)+IF(Ajustes!$L136&gt;0,INDEX($AA$4:$AL$323,Ajustes!$L136,R$2),0))+R136</f>
        <v>0</v>
      </c>
      <c r="AE136" s="259">
        <f>IF(AND(NOT(_incrementaisPassadas),
      OR(
       AND(_semanaAtual&gt;Prevs!H$6,_tipo="Semanal"),
       AND(_mes&gt;AE$2,_tipo="Mensal")
      )), 0,IF(Ajustes!$G136&gt;0,INDEX($AA$4:$AL$323,Ajustes!$G136,S$2),0)+IF(Ajustes!$H136&gt;0,INDEX($AA$4:$AL$323,Ajustes!$H136,S$2),0)+IF(Ajustes!$I136&gt;0,INDEX($AA$4:$AL$323,Ajustes!$I136,S$2),0)+IF(Ajustes!$J136&gt;0,INDEX($AA$4:$AL$323,Ajustes!$J136,S$2),0)+IF(Ajustes!$K136&gt;0,INDEX($AA$4:$AL$323,Ajustes!$K136,S$2),0)+IF(Ajustes!$L136&gt;0,INDEX($AA$4:$AL$323,Ajustes!$L136,S$2),0))+S136</f>
        <v>0</v>
      </c>
      <c r="AF136" s="259">
        <f>IF(AND(NOT(_incrementaisPassadas),
      OR(
       AND(_semanaAtual&gt;Prevs!I$6,_tipo="Semanal"),
       AND(_mes&gt;AF$2,_tipo="Mensal")
      )), 0,IF(Ajustes!$G136&gt;0,INDEX($AA$4:$AL$323,Ajustes!$G136,T$2),0)+IF(Ajustes!$H136&gt;0,INDEX($AA$4:$AL$323,Ajustes!$H136,T$2),0)+IF(Ajustes!$I136&gt;0,INDEX($AA$4:$AL$323,Ajustes!$I136,T$2),0)+IF(Ajustes!$J136&gt;0,INDEX($AA$4:$AL$323,Ajustes!$J136,T$2),0)+IF(Ajustes!$K136&gt;0,INDEX($AA$4:$AL$323,Ajustes!$K136,T$2),0)+IF(Ajustes!$L136&gt;0,INDEX($AA$4:$AL$323,Ajustes!$L136,T$2),0))+T136</f>
        <v>0</v>
      </c>
      <c r="AG136" s="259">
        <f>IF(AND(NOT(_incrementaisPassadas),
      OR(
       AND(_semanaAtual&gt;Prevs!J$6,_tipo="Semanal"),
       AND(_mes&gt;AG$2,_tipo="Mensal")
      )), 0,IF(Ajustes!$G136&gt;0,INDEX($AA$4:$AL$323,Ajustes!$G136,U$2),0)+IF(Ajustes!$H136&gt;0,INDEX($AA$4:$AL$323,Ajustes!$H136,U$2),0)+IF(Ajustes!$I136&gt;0,INDEX($AA$4:$AL$323,Ajustes!$I136,U$2),0)+IF(Ajustes!$J136&gt;0,INDEX($AA$4:$AL$323,Ajustes!$J136,U$2),0)+IF(Ajustes!$K136&gt;0,INDEX($AA$4:$AL$323,Ajustes!$K136,U$2),0)+IF(Ajustes!$L136&gt;0,INDEX($AA$4:$AL$323,Ajustes!$L136,U$2),0))+U136</f>
        <v>0</v>
      </c>
      <c r="AH136" s="259">
        <f>IF(AND(NOT(_incrementaisPassadas),
      OR(
       AND(_semanaAtual&gt;Prevs!K$6,_tipo="Semanal"),
       AND(_mes&gt;AH$2,_tipo="Mensal")
      )), 0,IF(Ajustes!$G136&gt;0,INDEX($AA$4:$AL$323,Ajustes!$G136,V$2),0)+IF(Ajustes!$H136&gt;0,INDEX($AA$4:$AL$323,Ajustes!$H136,V$2),0)+IF(Ajustes!$I136&gt;0,INDEX($AA$4:$AL$323,Ajustes!$I136,V$2),0)+IF(Ajustes!$J136&gt;0,INDEX($AA$4:$AL$323,Ajustes!$J136,V$2),0)+IF(Ajustes!$K136&gt;0,INDEX($AA$4:$AL$323,Ajustes!$K136,V$2),0)+IF(Ajustes!$L136&gt;0,INDEX($AA$4:$AL$323,Ajustes!$L136,V$2),0))+V136</f>
        <v>0</v>
      </c>
      <c r="AI136" s="259">
        <f>IF(AND(NOT(_incrementaisPassadas),
      OR(
       AND(_semanaAtual&gt;Prevs!L$6,_tipo="Semanal"),
       AND(_mes&gt;AI$2,_tipo="Mensal")
      )), 0,IF(Ajustes!$G136&gt;0,INDEX($AA$4:$AL$323,Ajustes!$G136,W$2),0)+IF(Ajustes!$H136&gt;0,INDEX($AA$4:$AL$323,Ajustes!$H136,W$2),0)+IF(Ajustes!$I136&gt;0,INDEX($AA$4:$AL$323,Ajustes!$I136,W$2),0)+IF(Ajustes!$J136&gt;0,INDEX($AA$4:$AL$323,Ajustes!$J136,W$2),0)+IF(Ajustes!$K136&gt;0,INDEX($AA$4:$AL$323,Ajustes!$K136,W$2),0)+IF(Ajustes!$L136&gt;0,INDEX($AA$4:$AL$323,Ajustes!$L136,W$2),0))+W136</f>
        <v>0</v>
      </c>
      <c r="AJ136" s="259">
        <f>IF(AND(NOT(_incrementaisPassadas),
      OR(
       AND(_semanaAtual&gt;Prevs!M$6,_tipo="Semanal"),
       AND(_mes&gt;AJ$2,_tipo="Mensal")
      )), 0,IF(Ajustes!$G136&gt;0,INDEX($AA$4:$AL$323,Ajustes!$G136,X$2),0)+IF(Ajustes!$H136&gt;0,INDEX($AA$4:$AL$323,Ajustes!$H136,X$2),0)+IF(Ajustes!$I136&gt;0,INDEX($AA$4:$AL$323,Ajustes!$I136,X$2),0)+IF(Ajustes!$J136&gt;0,INDEX($AA$4:$AL$323,Ajustes!$J136,X$2),0)+IF(Ajustes!$K136&gt;0,INDEX($AA$4:$AL$323,Ajustes!$K136,X$2),0)+IF(Ajustes!$L136&gt;0,INDEX($AA$4:$AL$323,Ajustes!$L136,X$2),0))+X136</f>
        <v>0</v>
      </c>
      <c r="AK136" s="259">
        <f>IF(AND(NOT(_incrementaisPassadas),
      OR(
       AND(_semanaAtual&gt;Prevs!N$6,_tipo="Semanal"),
       AND(_mes&gt;AK$2,_tipo="Mensal")
      )), 0,IF(Ajustes!$G136&gt;0,INDEX($AA$4:$AL$323,Ajustes!$G136,Y$2),0)+IF(Ajustes!$H136&gt;0,INDEX($AA$4:$AL$323,Ajustes!$H136,Y$2),0)+IF(Ajustes!$I136&gt;0,INDEX($AA$4:$AL$323,Ajustes!$I136,Y$2),0)+IF(Ajustes!$J136&gt;0,INDEX($AA$4:$AL$323,Ajustes!$J136,Y$2),0)+IF(Ajustes!$K136&gt;0,INDEX($AA$4:$AL$323,Ajustes!$K136,Y$2),0)+IF(Ajustes!$L136&gt;0,INDEX($AA$4:$AL$323,Ajustes!$L136,Y$2),0))+Y136</f>
        <v>0</v>
      </c>
      <c r="AL136" s="259">
        <f>IF(AND(NOT(_incrementaisPassadas),
      OR(
       AND(_semanaAtual&gt;Prevs!O$6,_tipo="Semanal"),
       AND(_mes&gt;AL$2,_tipo="Mensal")
      )), 0,IF(Ajustes!$G136&gt;0,INDEX($AA$4:$AL$323,Ajustes!$G136,Z$2),0)+IF(Ajustes!$H136&gt;0,INDEX($AA$4:$AL$323,Ajustes!$H136,Z$2),0)+IF(Ajustes!$I136&gt;0,INDEX($AA$4:$AL$323,Ajustes!$I136,Z$2),0)+IF(Ajustes!$J136&gt;0,INDEX($AA$4:$AL$323,Ajustes!$J136,Z$2),0)+IF(Ajustes!$K136&gt;0,INDEX($AA$4:$AL$323,Ajustes!$K136,Z$2),0)+IF(Ajustes!$L136&gt;0,INDEX($AA$4:$AL$323,Ajustes!$L136,Z$2),0))+Z136</f>
        <v>0</v>
      </c>
      <c r="AM136" s="113">
        <f t="shared" ref="AM136:AM199" si="176">AA136</f>
        <v>0</v>
      </c>
      <c r="AN136" s="113">
        <f t="shared" ref="AN136:AX159" si="177">AB136</f>
        <v>0</v>
      </c>
      <c r="AO136" s="113">
        <f t="shared" si="177"/>
        <v>0</v>
      </c>
      <c r="AP136" s="113">
        <f t="shared" si="177"/>
        <v>0</v>
      </c>
      <c r="AQ136" s="113">
        <f t="shared" si="177"/>
        <v>0</v>
      </c>
      <c r="AR136" s="113">
        <f t="shared" si="177"/>
        <v>0</v>
      </c>
      <c r="AS136" s="113">
        <f t="shared" si="177"/>
        <v>0</v>
      </c>
      <c r="AT136" s="113">
        <f t="shared" si="177"/>
        <v>0</v>
      </c>
      <c r="AU136" s="113">
        <f t="shared" si="177"/>
        <v>0</v>
      </c>
      <c r="AV136" s="113">
        <f t="shared" si="177"/>
        <v>0</v>
      </c>
      <c r="AW136" s="113">
        <f t="shared" si="177"/>
        <v>0</v>
      </c>
      <c r="AX136" s="113">
        <f t="shared" si="177"/>
        <v>0</v>
      </c>
      <c r="AY136" s="259"/>
      <c r="BQ136" s="259" t="e">
        <f t="shared" si="170"/>
        <v>#N/A</v>
      </c>
      <c r="BR136" s="398">
        <f t="shared" ref="BR136:BR166" si="178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136" s="398">
        <f t="shared" ref="BS136:BS166" si="179" xml:space="preserve">    IF(ISNA($BQ$4:$BQ$323),AN$4:AN$323,
IF(_tipo="Mensal",INDEX(_regrA0,$BQ$4:$BQ$323,$BR$1:$CC$1)+INDEX(_regrA1,$BQ$4:$BQ$323,$BR$1:$CC$1)*INDEX(AN$4:AN$323,INDEX(_regrPostoBase,$BQ$4:$BQ$323)),
INDEX(_regrA0sem,$BQ$4:$BQ$323,$BR$1:$CC$1)+INDEX(_regrA1sem,$BQ$4:$BQ$323,$BR$1:$CC$1)*INDEX(AN$4:AN$323,INDEX(_regrPostoBase,$BQ$4:$BQ$323))
))</f>
        <v>0</v>
      </c>
      <c r="BT136" s="398">
        <f t="shared" ref="BT136:BT166" si="180" xml:space="preserve">    IF(ISNA($BQ$4:$BQ$323),AO$4:AO$323,
IF(_tipo="Mensal",INDEX(_regrA0,$BQ$4:$BQ$323,$BR$1:$CC$1)+INDEX(_regrA1,$BQ$4:$BQ$323,$BR$1:$CC$1)*INDEX(AO$4:AO$323,INDEX(_regrPostoBase,$BQ$4:$BQ$323)),
INDEX(_regrA0sem,$BQ$4:$BQ$323,$BR$1:$CC$1)+INDEX(_regrA1sem,$BQ$4:$BQ$323,$BR$1:$CC$1)*INDEX(AO$4:AO$323,INDEX(_regrPostoBase,$BQ$4:$BQ$323))
))</f>
        <v>0</v>
      </c>
      <c r="BU136" s="398">
        <f t="shared" ref="BU136:BU166" si="181" xml:space="preserve">    IF(ISNA($BQ$4:$BQ$323),AP$4:AP$323,
IF(_tipo="Mensal",INDEX(_regrA0,$BQ$4:$BQ$323,$BR$1:$CC$1)+INDEX(_regrA1,$BQ$4:$BQ$323,$BR$1:$CC$1)*INDEX(AP$4:AP$323,INDEX(_regrPostoBase,$BQ$4:$BQ$323)),
INDEX(_regrA0sem,$BQ$4:$BQ$323,$BR$1:$CC$1)+INDEX(_regrA1sem,$BQ$4:$BQ$323,$BR$1:$CC$1)*INDEX(AP$4:AP$323,INDEX(_regrPostoBase,$BQ$4:$BQ$323))
))</f>
        <v>0</v>
      </c>
      <c r="BV136" s="398">
        <f t="shared" ref="BV136:BV166" si="182" xml:space="preserve">    IF(ISNA($BQ$4:$BQ$323),AQ$4:AQ$323,
IF(_tipo="Mensal",INDEX(_regrA0,$BQ$4:$BQ$323,$BR$1:$CC$1)+INDEX(_regrA1,$BQ$4:$BQ$323,$BR$1:$CC$1)*INDEX(AQ$4:AQ$323,INDEX(_regrPostoBase,$BQ$4:$BQ$323)),
INDEX(_regrA0sem,$BQ$4:$BQ$323,$BR$1:$CC$1)+INDEX(_regrA1sem,$BQ$4:$BQ$323,$BR$1:$CC$1)*INDEX(AQ$4:AQ$323,INDEX(_regrPostoBase,$BQ$4:$BQ$323))
))</f>
        <v>0</v>
      </c>
      <c r="BW136" s="398">
        <f t="shared" ref="BW136:BW166" si="183" xml:space="preserve">    IF(ISNA($BQ$4:$BQ$323),AR$4:AR$323,
IF(_tipo="Mensal",INDEX(_regrA0,$BQ$4:$BQ$323,$BR$1:$CC$1)+INDEX(_regrA1,$BQ$4:$BQ$323,$BR$1:$CC$1)*INDEX(AR$4:AR$323,INDEX(_regrPostoBase,$BQ$4:$BQ$323)),
INDEX(_regrA0sem,$BQ$4:$BQ$323,$BR$1:$CC$1)+INDEX(_regrA1sem,$BQ$4:$BQ$323,$BR$1:$CC$1)*INDEX(AR$4:AR$323,INDEX(_regrPostoBase,$BQ$4:$BQ$323))
))</f>
        <v>0</v>
      </c>
      <c r="BX136" s="398">
        <f t="shared" ref="BX136:BX166" si="184" xml:space="preserve">    IF(ISNA($BQ$4:$BQ$323),AS$4:AS$323,
IF(_tipo="Mensal",INDEX(_regrA0,$BQ$4:$BQ$323,$BR$1:$CC$1)+INDEX(_regrA1,$BQ$4:$BQ$323,$BR$1:$CC$1)*INDEX(AS$4:AS$323,INDEX(_regrPostoBase,$BQ$4:$BQ$323)),
INDEX(_regrA0sem,$BQ$4:$BQ$323,$BR$1:$CC$1)+INDEX(_regrA1sem,$BQ$4:$BQ$323,$BR$1:$CC$1)*INDEX(AS$4:AS$323,INDEX(_regrPostoBase,$BQ$4:$BQ$323))
))</f>
        <v>0</v>
      </c>
      <c r="BY136" s="398">
        <f t="shared" ref="BY136:BY166" si="185" xml:space="preserve">    IF(ISNA($BQ$4:$BQ$323),AT$4:AT$323,
IF(_tipo="Mensal",INDEX(_regrA0,$BQ$4:$BQ$323,$BR$1:$CC$1)+INDEX(_regrA1,$BQ$4:$BQ$323,$BR$1:$CC$1)*INDEX(AT$4:AT$323,INDEX(_regrPostoBase,$BQ$4:$BQ$323)),
INDEX(_regrA0sem,$BQ$4:$BQ$323,$BR$1:$CC$1)+INDEX(_regrA1sem,$BQ$4:$BQ$323,$BR$1:$CC$1)*INDEX(AT$4:AT$323,INDEX(_regrPostoBase,$BQ$4:$BQ$323))
))</f>
        <v>0</v>
      </c>
      <c r="BZ136" s="398">
        <f t="shared" ref="BZ136:BZ166" si="186" xml:space="preserve">    IF(ISNA($BQ$4:$BQ$323),AU$4:AU$323,
IF(_tipo="Mensal",INDEX(_regrA0,$BQ$4:$BQ$323,$BR$1:$CC$1)+INDEX(_regrA1,$BQ$4:$BQ$323,$BR$1:$CC$1)*INDEX(AU$4:AU$323,INDEX(_regrPostoBase,$BQ$4:$BQ$323)),
INDEX(_regrA0sem,$BQ$4:$BQ$323,$BR$1:$CC$1)+INDEX(_regrA1sem,$BQ$4:$BQ$323,$BR$1:$CC$1)*INDEX(AU$4:AU$323,INDEX(_regrPostoBase,$BQ$4:$BQ$323))
))</f>
        <v>0</v>
      </c>
      <c r="CA136" s="398">
        <f t="shared" ref="CA136:CA166" si="187" xml:space="preserve">    IF(ISNA($BQ$4:$BQ$323),AV$4:AV$323,
IF(_tipo="Mensal",INDEX(_regrA0,$BQ$4:$BQ$323,$BR$1:$CC$1)+INDEX(_regrA1,$BQ$4:$BQ$323,$BR$1:$CC$1)*INDEX(AV$4:AV$323,INDEX(_regrPostoBase,$BQ$4:$BQ$323)),
INDEX(_regrA0sem,$BQ$4:$BQ$323,$BR$1:$CC$1)+INDEX(_regrA1sem,$BQ$4:$BQ$323,$BR$1:$CC$1)*INDEX(AV$4:AV$323,INDEX(_regrPostoBase,$BQ$4:$BQ$323))
))</f>
        <v>0</v>
      </c>
      <c r="CB136" s="398">
        <f t="shared" ref="CB136:CB166" si="188" xml:space="preserve">    IF(ISNA($BQ$4:$BQ$323),AW$4:AW$323,
IF(_tipo="Mensal",INDEX(_regrA0,$BQ$4:$BQ$323,$BR$1:$CC$1)+INDEX(_regrA1,$BQ$4:$BQ$323,$BR$1:$CC$1)*INDEX(AW$4:AW$323,INDEX(_regrPostoBase,$BQ$4:$BQ$323)),
INDEX(_regrA0sem,$BQ$4:$BQ$323,$BR$1:$CC$1)+INDEX(_regrA1sem,$BQ$4:$BQ$323,$BR$1:$CC$1)*INDEX(AW$4:AW$323,INDEX(_regrPostoBase,$BQ$4:$BQ$323))
))</f>
        <v>0</v>
      </c>
      <c r="CC136" s="398">
        <f t="shared" ref="CC136:CC166" si="189" xml:space="preserve">    IF(ISNA($BQ$4:$BQ$323),AX$4:AX$323,
IF(_tipo="Mensal",INDEX(_regrA0,$BQ$4:$BQ$323,$BR$1:$CC$1)+INDEX(_regrA1,$BQ$4:$BQ$323,$BR$1:$CC$1)*INDEX(AX$4:AX$323,INDEX(_regrPostoBase,$BQ$4:$BQ$323)),
INDEX(_regrA0sem,$BQ$4:$BQ$323,$BR$1:$CC$1)+INDEX(_regrA1sem,$BQ$4:$BQ$323,$BR$1:$CC$1)*INDEX(AX$4:AX$323,INDEX(_regrPostoBase,$BQ$4:$BQ$323))
))</f>
        <v>0</v>
      </c>
      <c r="CD136" s="259"/>
    </row>
    <row r="137" spans="1:82" x14ac:dyDescent="0.25">
      <c r="A137" s="113">
        <v>134</v>
      </c>
      <c r="B137" s="176" t="s">
        <v>130</v>
      </c>
      <c r="C137" s="259">
        <f>IFERROR(INDEX($BD$7:$BO$40,MATCH(Ajustes!$E$4:$E$323,$BC$7:$BC$40,0),$C$2:$N$2),1)</f>
        <v>1</v>
      </c>
      <c r="D137" s="259">
        <f>IFERROR(INDEX($BD$7:$BO$40,MATCH(Ajustes!$E$4:$E$323,$BC$7:$BC$40,0),$C$2:$N$2),1)</f>
        <v>1</v>
      </c>
      <c r="E137" s="259">
        <f>IFERROR(INDEX($BD$7:$BO$40,MATCH(Ajustes!$E$4:$E$323,$BC$7:$BC$40,0),$C$2:$N$2),1)</f>
        <v>1</v>
      </c>
      <c r="F137" s="259">
        <f>IFERROR(INDEX($BD$7:$BO$40,MATCH(Ajustes!$E$4:$E$323,$BC$7:$BC$40,0),$C$2:$N$2),1)</f>
        <v>1</v>
      </c>
      <c r="G137" s="259">
        <f>IFERROR(INDEX($BD$7:$BO$40,MATCH(Ajustes!$E$4:$E$323,$BC$7:$BC$40,0),$C$2:$N$2),1)</f>
        <v>1</v>
      </c>
      <c r="H137" s="259">
        <f>IFERROR(INDEX($BD$7:$BO$40,MATCH(Ajustes!$E$4:$E$323,$BC$7:$BC$40,0),$C$2:$N$2),1)</f>
        <v>1</v>
      </c>
      <c r="I137" s="259">
        <f>IFERROR(INDEX($BD$7:$BO$40,MATCH(Ajustes!$E$4:$E$323,$BC$7:$BC$40,0),$C$2:$N$2),1)</f>
        <v>1</v>
      </c>
      <c r="J137" s="259">
        <f>IFERROR(INDEX($BD$7:$BO$40,MATCH(Ajustes!$E$4:$E$323,$BC$7:$BC$40,0),$C$2:$N$2),1)</f>
        <v>1</v>
      </c>
      <c r="K137" s="259">
        <f>IFERROR(INDEX($BD$7:$BO$40,MATCH(Ajustes!$E$4:$E$323,$BC$7:$BC$40,0),$C$2:$N$2),1)</f>
        <v>1</v>
      </c>
      <c r="L137" s="259">
        <f>IFERROR(INDEX($BD$7:$BO$40,MATCH(Ajustes!$E$4:$E$323,$BC$7:$BC$40,0),$C$2:$N$2),1)</f>
        <v>1</v>
      </c>
      <c r="M137" s="259">
        <f>IFERROR(INDEX($BD$7:$BO$40,MATCH(Ajustes!$E$4:$E$323,$BC$7:$BC$40,0),$C$2:$N$2),1)</f>
        <v>1</v>
      </c>
      <c r="N137" s="259">
        <f>IFERROR(INDEX($BD$7:$BO$40,MATCH(Ajustes!$E$4:$E$323,$BC$7:$BC$40,0),$C$2:$N$2),1)</f>
        <v>1</v>
      </c>
      <c r="O137">
        <f>C137*Ajustes!AM137</f>
        <v>293</v>
      </c>
      <c r="P137">
        <f>D137*Ajustes!AN137</f>
        <v>235</v>
      </c>
      <c r="Q137">
        <f>E137*Ajustes!AO137</f>
        <v>211</v>
      </c>
      <c r="R137">
        <f>F137*Ajustes!AP137</f>
        <v>159</v>
      </c>
      <c r="S137">
        <f>G137*Ajustes!AQ137</f>
        <v>114</v>
      </c>
      <c r="T137">
        <f>H137*Ajustes!AR137</f>
        <v>94</v>
      </c>
      <c r="U137">
        <f>I137*Ajustes!AS137</f>
        <v>80</v>
      </c>
      <c r="V137">
        <f>J137*Ajustes!AT137</f>
        <v>69</v>
      </c>
      <c r="W137">
        <f>K137*Ajustes!AU137</f>
        <v>67</v>
      </c>
      <c r="X137">
        <f>L137*Ajustes!AV137</f>
        <v>85</v>
      </c>
      <c r="Y137">
        <f>M137*Ajustes!AW137</f>
        <v>159</v>
      </c>
      <c r="Z137">
        <f>N137*Ajustes!AX137</f>
        <v>254</v>
      </c>
      <c r="AA137" s="259">
        <f>IF(AND(NOT(_incrementaisPassadas),
      OR(
       AND(_semanaAtual&gt;Prevs!D$6,_tipo="Semanal"),
       AND(_mes&gt;AA$2,_tipo="Mensal")
      )), 0,IF(Ajustes!$G137&gt;0,INDEX($AA$4:$AL$323,Ajustes!$G137,O$2),0)+IF(Ajustes!$H137&gt;0,INDEX($AA$4:$AL$323,Ajustes!$H137,O$2),0)+IF(Ajustes!$I137&gt;0,INDEX($AA$4:$AL$323,Ajustes!$I137,O$2),0)+IF(Ajustes!$J137&gt;0,INDEX($AA$4:$AL$323,Ajustes!$J137,O$2),0)+IF(Ajustes!$K137&gt;0,INDEX($AA$4:$AL$323,Ajustes!$K137,O$2),0)+IF(Ajustes!$L137&gt;0,INDEX($AA$4:$AL$323,Ajustes!$L137,O$2),0))+O137</f>
        <v>293</v>
      </c>
      <c r="AB137" s="259">
        <f>IF(AND(NOT(_incrementaisPassadas),
      OR(
       AND(_semanaAtual&gt;Prevs!E$6,_tipo="Semanal"),
       AND(_mes&gt;AB$2,_tipo="Mensal")
      )), 0,IF(Ajustes!$G137&gt;0,INDEX($AA$4:$AL$323,Ajustes!$G137,P$2),0)+IF(Ajustes!$H137&gt;0,INDEX($AA$4:$AL$323,Ajustes!$H137,P$2),0)+IF(Ajustes!$I137&gt;0,INDEX($AA$4:$AL$323,Ajustes!$I137,P$2),0)+IF(Ajustes!$J137&gt;0,INDEX($AA$4:$AL$323,Ajustes!$J137,P$2),0)+IF(Ajustes!$K137&gt;0,INDEX($AA$4:$AL$323,Ajustes!$K137,P$2),0)+IF(Ajustes!$L137&gt;0,INDEX($AA$4:$AL$323,Ajustes!$L137,P$2),0))+P137</f>
        <v>235</v>
      </c>
      <c r="AC137" s="259">
        <f>IF(AND(NOT(_incrementaisPassadas),
      OR(
       AND(_semanaAtual&gt;Prevs!F$6,_tipo="Semanal"),
       AND(_mes&gt;AC$2,_tipo="Mensal")
      )), 0,IF(Ajustes!$G137&gt;0,INDEX($AA$4:$AL$323,Ajustes!$G137,Q$2),0)+IF(Ajustes!$H137&gt;0,INDEX($AA$4:$AL$323,Ajustes!$H137,Q$2),0)+IF(Ajustes!$I137&gt;0,INDEX($AA$4:$AL$323,Ajustes!$I137,Q$2),0)+IF(Ajustes!$J137&gt;0,INDEX($AA$4:$AL$323,Ajustes!$J137,Q$2),0)+IF(Ajustes!$K137&gt;0,INDEX($AA$4:$AL$323,Ajustes!$K137,Q$2),0)+IF(Ajustes!$L137&gt;0,INDEX($AA$4:$AL$323,Ajustes!$L137,Q$2),0))+Q137</f>
        <v>211</v>
      </c>
      <c r="AD137" s="259">
        <f>IF(AND(NOT(_incrementaisPassadas),
      OR(
       AND(_semanaAtual&gt;Prevs!G$6,_tipo="Semanal"),
       AND(_mes&gt;AD$2,_tipo="Mensal")
      )), 0,IF(Ajustes!$G137&gt;0,INDEX($AA$4:$AL$323,Ajustes!$G137,R$2),0)+IF(Ajustes!$H137&gt;0,INDEX($AA$4:$AL$323,Ajustes!$H137,R$2),0)+IF(Ajustes!$I137&gt;0,INDEX($AA$4:$AL$323,Ajustes!$I137,R$2),0)+IF(Ajustes!$J137&gt;0,INDEX($AA$4:$AL$323,Ajustes!$J137,R$2),0)+IF(Ajustes!$K137&gt;0,INDEX($AA$4:$AL$323,Ajustes!$K137,R$2),0)+IF(Ajustes!$L137&gt;0,INDEX($AA$4:$AL$323,Ajustes!$L137,R$2),0))+R137</f>
        <v>159</v>
      </c>
      <c r="AE137" s="259">
        <f>IF(AND(NOT(_incrementaisPassadas),
      OR(
       AND(_semanaAtual&gt;Prevs!H$6,_tipo="Semanal"),
       AND(_mes&gt;AE$2,_tipo="Mensal")
      )), 0,IF(Ajustes!$G137&gt;0,INDEX($AA$4:$AL$323,Ajustes!$G137,S$2),0)+IF(Ajustes!$H137&gt;0,INDEX($AA$4:$AL$323,Ajustes!$H137,S$2),0)+IF(Ajustes!$I137&gt;0,INDEX($AA$4:$AL$323,Ajustes!$I137,S$2),0)+IF(Ajustes!$J137&gt;0,INDEX($AA$4:$AL$323,Ajustes!$J137,S$2),0)+IF(Ajustes!$K137&gt;0,INDEX($AA$4:$AL$323,Ajustes!$K137,S$2),0)+IF(Ajustes!$L137&gt;0,INDEX($AA$4:$AL$323,Ajustes!$L137,S$2),0))+S137</f>
        <v>114</v>
      </c>
      <c r="AF137" s="259">
        <f>IF(AND(NOT(_incrementaisPassadas),
      OR(
       AND(_semanaAtual&gt;Prevs!I$6,_tipo="Semanal"),
       AND(_mes&gt;AF$2,_tipo="Mensal")
      )), 0,IF(Ajustes!$G137&gt;0,INDEX($AA$4:$AL$323,Ajustes!$G137,T$2),0)+IF(Ajustes!$H137&gt;0,INDEX($AA$4:$AL$323,Ajustes!$H137,T$2),0)+IF(Ajustes!$I137&gt;0,INDEX($AA$4:$AL$323,Ajustes!$I137,T$2),0)+IF(Ajustes!$J137&gt;0,INDEX($AA$4:$AL$323,Ajustes!$J137,T$2),0)+IF(Ajustes!$K137&gt;0,INDEX($AA$4:$AL$323,Ajustes!$K137,T$2),0)+IF(Ajustes!$L137&gt;0,INDEX($AA$4:$AL$323,Ajustes!$L137,T$2),0))+T137</f>
        <v>94</v>
      </c>
      <c r="AG137" s="259">
        <f>IF(AND(NOT(_incrementaisPassadas),
      OR(
       AND(_semanaAtual&gt;Prevs!J$6,_tipo="Semanal"),
       AND(_mes&gt;AG$2,_tipo="Mensal")
      )), 0,IF(Ajustes!$G137&gt;0,INDEX($AA$4:$AL$323,Ajustes!$G137,U$2),0)+IF(Ajustes!$H137&gt;0,INDEX($AA$4:$AL$323,Ajustes!$H137,U$2),0)+IF(Ajustes!$I137&gt;0,INDEX($AA$4:$AL$323,Ajustes!$I137,U$2),0)+IF(Ajustes!$J137&gt;0,INDEX($AA$4:$AL$323,Ajustes!$J137,U$2),0)+IF(Ajustes!$K137&gt;0,INDEX($AA$4:$AL$323,Ajustes!$K137,U$2),0)+IF(Ajustes!$L137&gt;0,INDEX($AA$4:$AL$323,Ajustes!$L137,U$2),0))+U137</f>
        <v>80</v>
      </c>
      <c r="AH137" s="259">
        <f>IF(AND(NOT(_incrementaisPassadas),
      OR(
       AND(_semanaAtual&gt;Prevs!K$6,_tipo="Semanal"),
       AND(_mes&gt;AH$2,_tipo="Mensal")
      )), 0,IF(Ajustes!$G137&gt;0,INDEX($AA$4:$AL$323,Ajustes!$G137,V$2),0)+IF(Ajustes!$H137&gt;0,INDEX($AA$4:$AL$323,Ajustes!$H137,V$2),0)+IF(Ajustes!$I137&gt;0,INDEX($AA$4:$AL$323,Ajustes!$I137,V$2),0)+IF(Ajustes!$J137&gt;0,INDEX($AA$4:$AL$323,Ajustes!$J137,V$2),0)+IF(Ajustes!$K137&gt;0,INDEX($AA$4:$AL$323,Ajustes!$K137,V$2),0)+IF(Ajustes!$L137&gt;0,INDEX($AA$4:$AL$323,Ajustes!$L137,V$2),0))+V137</f>
        <v>69</v>
      </c>
      <c r="AI137" s="259">
        <f>IF(AND(NOT(_incrementaisPassadas),
      OR(
       AND(_semanaAtual&gt;Prevs!L$6,_tipo="Semanal"),
       AND(_mes&gt;AI$2,_tipo="Mensal")
      )), 0,IF(Ajustes!$G137&gt;0,INDEX($AA$4:$AL$323,Ajustes!$G137,W$2),0)+IF(Ajustes!$H137&gt;0,INDEX($AA$4:$AL$323,Ajustes!$H137,W$2),0)+IF(Ajustes!$I137&gt;0,INDEX($AA$4:$AL$323,Ajustes!$I137,W$2),0)+IF(Ajustes!$J137&gt;0,INDEX($AA$4:$AL$323,Ajustes!$J137,W$2),0)+IF(Ajustes!$K137&gt;0,INDEX($AA$4:$AL$323,Ajustes!$K137,W$2),0)+IF(Ajustes!$L137&gt;0,INDEX($AA$4:$AL$323,Ajustes!$L137,W$2),0))+W137</f>
        <v>67</v>
      </c>
      <c r="AJ137" s="259">
        <f>IF(AND(NOT(_incrementaisPassadas),
      OR(
       AND(_semanaAtual&gt;Prevs!M$6,_tipo="Semanal"),
       AND(_mes&gt;AJ$2,_tipo="Mensal")
      )), 0,IF(Ajustes!$G137&gt;0,INDEX($AA$4:$AL$323,Ajustes!$G137,X$2),0)+IF(Ajustes!$H137&gt;0,INDEX($AA$4:$AL$323,Ajustes!$H137,X$2),0)+IF(Ajustes!$I137&gt;0,INDEX($AA$4:$AL$323,Ajustes!$I137,X$2),0)+IF(Ajustes!$J137&gt;0,INDEX($AA$4:$AL$323,Ajustes!$J137,X$2),0)+IF(Ajustes!$K137&gt;0,INDEX($AA$4:$AL$323,Ajustes!$K137,X$2),0)+IF(Ajustes!$L137&gt;0,INDEX($AA$4:$AL$323,Ajustes!$L137,X$2),0))+X137</f>
        <v>85</v>
      </c>
      <c r="AK137" s="259">
        <f>IF(AND(NOT(_incrementaisPassadas),
      OR(
       AND(_semanaAtual&gt;Prevs!N$6,_tipo="Semanal"),
       AND(_mes&gt;AK$2,_tipo="Mensal")
      )), 0,IF(Ajustes!$G137&gt;0,INDEX($AA$4:$AL$323,Ajustes!$G137,Y$2),0)+IF(Ajustes!$H137&gt;0,INDEX($AA$4:$AL$323,Ajustes!$H137,Y$2),0)+IF(Ajustes!$I137&gt;0,INDEX($AA$4:$AL$323,Ajustes!$I137,Y$2),0)+IF(Ajustes!$J137&gt;0,INDEX($AA$4:$AL$323,Ajustes!$J137,Y$2),0)+IF(Ajustes!$K137&gt;0,INDEX($AA$4:$AL$323,Ajustes!$K137,Y$2),0)+IF(Ajustes!$L137&gt;0,INDEX($AA$4:$AL$323,Ajustes!$L137,Y$2),0))+Y137</f>
        <v>159</v>
      </c>
      <c r="AL137" s="259">
        <f>IF(AND(NOT(_incrementaisPassadas),
      OR(
       AND(_semanaAtual&gt;Prevs!O$6,_tipo="Semanal"),
       AND(_mes&gt;AL$2,_tipo="Mensal")
      )), 0,IF(Ajustes!$G137&gt;0,INDEX($AA$4:$AL$323,Ajustes!$G137,Z$2),0)+IF(Ajustes!$H137&gt;0,INDEX($AA$4:$AL$323,Ajustes!$H137,Z$2),0)+IF(Ajustes!$I137&gt;0,INDEX($AA$4:$AL$323,Ajustes!$I137,Z$2),0)+IF(Ajustes!$J137&gt;0,INDEX($AA$4:$AL$323,Ajustes!$J137,Z$2),0)+IF(Ajustes!$K137&gt;0,INDEX($AA$4:$AL$323,Ajustes!$K137,Z$2),0)+IF(Ajustes!$L137&gt;0,INDEX($AA$4:$AL$323,Ajustes!$L137,Z$2),0))+Z137</f>
        <v>254</v>
      </c>
      <c r="AM137" s="113">
        <f t="shared" si="176"/>
        <v>293</v>
      </c>
      <c r="AN137" s="113">
        <f t="shared" si="177"/>
        <v>235</v>
      </c>
      <c r="AO137" s="113">
        <f t="shared" si="177"/>
        <v>211</v>
      </c>
      <c r="AP137" s="113">
        <f t="shared" si="177"/>
        <v>159</v>
      </c>
      <c r="AQ137" s="113">
        <f t="shared" si="177"/>
        <v>114</v>
      </c>
      <c r="AR137" s="113">
        <f t="shared" si="177"/>
        <v>94</v>
      </c>
      <c r="AS137" s="113">
        <f t="shared" si="177"/>
        <v>80</v>
      </c>
      <c r="AT137" s="113">
        <f t="shared" si="177"/>
        <v>69</v>
      </c>
      <c r="AU137" s="113">
        <f t="shared" si="177"/>
        <v>67</v>
      </c>
      <c r="AV137" s="113">
        <f t="shared" si="177"/>
        <v>85</v>
      </c>
      <c r="AW137" s="113">
        <f t="shared" si="177"/>
        <v>159</v>
      </c>
      <c r="AX137" s="113">
        <f t="shared" si="177"/>
        <v>254</v>
      </c>
      <c r="AY137" s="259"/>
      <c r="BQ137" s="259" t="e">
        <f t="shared" si="170"/>
        <v>#N/A</v>
      </c>
      <c r="BR137" s="398">
        <f t="shared" si="178"/>
        <v>293</v>
      </c>
      <c r="BS137" s="398">
        <f t="shared" si="179"/>
        <v>235</v>
      </c>
      <c r="BT137" s="398">
        <f t="shared" si="180"/>
        <v>211</v>
      </c>
      <c r="BU137" s="398">
        <f t="shared" si="181"/>
        <v>159</v>
      </c>
      <c r="BV137" s="398">
        <f t="shared" si="182"/>
        <v>114</v>
      </c>
      <c r="BW137" s="398">
        <f t="shared" si="183"/>
        <v>94</v>
      </c>
      <c r="BX137" s="398">
        <f t="shared" si="184"/>
        <v>80</v>
      </c>
      <c r="BY137" s="398">
        <f t="shared" si="185"/>
        <v>69</v>
      </c>
      <c r="BZ137" s="398">
        <f t="shared" si="186"/>
        <v>67</v>
      </c>
      <c r="CA137" s="398">
        <f t="shared" si="187"/>
        <v>85</v>
      </c>
      <c r="CB137" s="398">
        <f t="shared" si="188"/>
        <v>159</v>
      </c>
      <c r="CC137" s="398">
        <f t="shared" si="189"/>
        <v>254</v>
      </c>
      <c r="CD137" s="259"/>
    </row>
    <row r="138" spans="1:82" x14ac:dyDescent="0.25">
      <c r="A138" s="113">
        <v>135</v>
      </c>
      <c r="B138" s="176"/>
      <c r="C138" s="259">
        <f>IFERROR(INDEX($BD$7:$BO$40,MATCH(Ajustes!$E$4:$E$323,$BC$7:$BC$40,0),$C$2:$N$2),1)</f>
        <v>1</v>
      </c>
      <c r="D138" s="259">
        <f>IFERROR(INDEX($BD$7:$BO$40,MATCH(Ajustes!$E$4:$E$323,$BC$7:$BC$40,0),$C$2:$N$2),1)</f>
        <v>1</v>
      </c>
      <c r="E138" s="259">
        <f>IFERROR(INDEX($BD$7:$BO$40,MATCH(Ajustes!$E$4:$E$323,$BC$7:$BC$40,0),$C$2:$N$2),1)</f>
        <v>1</v>
      </c>
      <c r="F138" s="259">
        <f>IFERROR(INDEX($BD$7:$BO$40,MATCH(Ajustes!$E$4:$E$323,$BC$7:$BC$40,0),$C$2:$N$2),1)</f>
        <v>1</v>
      </c>
      <c r="G138" s="259">
        <f>IFERROR(INDEX($BD$7:$BO$40,MATCH(Ajustes!$E$4:$E$323,$BC$7:$BC$40,0),$C$2:$N$2),1)</f>
        <v>1</v>
      </c>
      <c r="H138" s="259">
        <f>IFERROR(INDEX($BD$7:$BO$40,MATCH(Ajustes!$E$4:$E$323,$BC$7:$BC$40,0),$C$2:$N$2),1)</f>
        <v>1</v>
      </c>
      <c r="I138" s="259">
        <f>IFERROR(INDEX($BD$7:$BO$40,MATCH(Ajustes!$E$4:$E$323,$BC$7:$BC$40,0),$C$2:$N$2),1)</f>
        <v>1</v>
      </c>
      <c r="J138" s="259">
        <f>IFERROR(INDEX($BD$7:$BO$40,MATCH(Ajustes!$E$4:$E$323,$BC$7:$BC$40,0),$C$2:$N$2),1)</f>
        <v>1</v>
      </c>
      <c r="K138" s="259">
        <f>IFERROR(INDEX($BD$7:$BO$40,MATCH(Ajustes!$E$4:$E$323,$BC$7:$BC$40,0),$C$2:$N$2),1)</f>
        <v>1</v>
      </c>
      <c r="L138" s="259">
        <f>IFERROR(INDEX($BD$7:$BO$40,MATCH(Ajustes!$E$4:$E$323,$BC$7:$BC$40,0),$C$2:$N$2),1)</f>
        <v>1</v>
      </c>
      <c r="M138" s="259">
        <f>IFERROR(INDEX($BD$7:$BO$40,MATCH(Ajustes!$E$4:$E$323,$BC$7:$BC$40,0),$C$2:$N$2),1)</f>
        <v>1</v>
      </c>
      <c r="N138" s="259">
        <f>IFERROR(INDEX($BD$7:$BO$40,MATCH(Ajustes!$E$4:$E$323,$BC$7:$BC$40,0),$C$2:$N$2),1)</f>
        <v>1</v>
      </c>
      <c r="O138">
        <f>C138*Ajustes!AM138</f>
        <v>0</v>
      </c>
      <c r="P138">
        <f>D138*Ajustes!AN138</f>
        <v>0</v>
      </c>
      <c r="Q138">
        <f>E138*Ajustes!AO138</f>
        <v>0</v>
      </c>
      <c r="R138">
        <f>F138*Ajustes!AP138</f>
        <v>0</v>
      </c>
      <c r="S138">
        <f>G138*Ajustes!AQ138</f>
        <v>0</v>
      </c>
      <c r="T138">
        <f>H138*Ajustes!AR138</f>
        <v>0</v>
      </c>
      <c r="U138">
        <f>I138*Ajustes!AS138</f>
        <v>0</v>
      </c>
      <c r="V138">
        <f>J138*Ajustes!AT138</f>
        <v>0</v>
      </c>
      <c r="W138">
        <f>K138*Ajustes!AU138</f>
        <v>0</v>
      </c>
      <c r="X138">
        <f>L138*Ajustes!AV138</f>
        <v>0</v>
      </c>
      <c r="Y138">
        <f>M138*Ajustes!AW138</f>
        <v>0</v>
      </c>
      <c r="Z138">
        <f>N138*Ajustes!AX138</f>
        <v>0</v>
      </c>
      <c r="AA138" s="259">
        <f>IF(AND(NOT(_incrementaisPassadas),
      OR(
       AND(_semanaAtual&gt;Prevs!D$6,_tipo="Semanal"),
       AND(_mes&gt;AA$2,_tipo="Mensal")
      )), 0,IF(Ajustes!$G138&gt;0,INDEX($AA$4:$AL$323,Ajustes!$G138,O$2),0)+IF(Ajustes!$H138&gt;0,INDEX($AA$4:$AL$323,Ajustes!$H138,O$2),0)+IF(Ajustes!$I138&gt;0,INDEX($AA$4:$AL$323,Ajustes!$I138,O$2),0)+IF(Ajustes!$J138&gt;0,INDEX($AA$4:$AL$323,Ajustes!$J138,O$2),0)+IF(Ajustes!$K138&gt;0,INDEX($AA$4:$AL$323,Ajustes!$K138,O$2),0)+IF(Ajustes!$L138&gt;0,INDEX($AA$4:$AL$323,Ajustes!$L138,O$2),0))+O138</f>
        <v>0</v>
      </c>
      <c r="AB138" s="259">
        <f>IF(AND(NOT(_incrementaisPassadas),
      OR(
       AND(_semanaAtual&gt;Prevs!E$6,_tipo="Semanal"),
       AND(_mes&gt;AB$2,_tipo="Mensal")
      )), 0,IF(Ajustes!$G138&gt;0,INDEX($AA$4:$AL$323,Ajustes!$G138,P$2),0)+IF(Ajustes!$H138&gt;0,INDEX($AA$4:$AL$323,Ajustes!$H138,P$2),0)+IF(Ajustes!$I138&gt;0,INDEX($AA$4:$AL$323,Ajustes!$I138,P$2),0)+IF(Ajustes!$J138&gt;0,INDEX($AA$4:$AL$323,Ajustes!$J138,P$2),0)+IF(Ajustes!$K138&gt;0,INDEX($AA$4:$AL$323,Ajustes!$K138,P$2),0)+IF(Ajustes!$L138&gt;0,INDEX($AA$4:$AL$323,Ajustes!$L138,P$2),0))+P138</f>
        <v>0</v>
      </c>
      <c r="AC138" s="259">
        <f>IF(AND(NOT(_incrementaisPassadas),
      OR(
       AND(_semanaAtual&gt;Prevs!F$6,_tipo="Semanal"),
       AND(_mes&gt;AC$2,_tipo="Mensal")
      )), 0,IF(Ajustes!$G138&gt;0,INDEX($AA$4:$AL$323,Ajustes!$G138,Q$2),0)+IF(Ajustes!$H138&gt;0,INDEX($AA$4:$AL$323,Ajustes!$H138,Q$2),0)+IF(Ajustes!$I138&gt;0,INDEX($AA$4:$AL$323,Ajustes!$I138,Q$2),0)+IF(Ajustes!$J138&gt;0,INDEX($AA$4:$AL$323,Ajustes!$J138,Q$2),0)+IF(Ajustes!$K138&gt;0,INDEX($AA$4:$AL$323,Ajustes!$K138,Q$2),0)+IF(Ajustes!$L138&gt;0,INDEX($AA$4:$AL$323,Ajustes!$L138,Q$2),0))+Q138</f>
        <v>0</v>
      </c>
      <c r="AD138" s="259">
        <f>IF(AND(NOT(_incrementaisPassadas),
      OR(
       AND(_semanaAtual&gt;Prevs!G$6,_tipo="Semanal"),
       AND(_mes&gt;AD$2,_tipo="Mensal")
      )), 0,IF(Ajustes!$G138&gt;0,INDEX($AA$4:$AL$323,Ajustes!$G138,R$2),0)+IF(Ajustes!$H138&gt;0,INDEX($AA$4:$AL$323,Ajustes!$H138,R$2),0)+IF(Ajustes!$I138&gt;0,INDEX($AA$4:$AL$323,Ajustes!$I138,R$2),0)+IF(Ajustes!$J138&gt;0,INDEX($AA$4:$AL$323,Ajustes!$J138,R$2),0)+IF(Ajustes!$K138&gt;0,INDEX($AA$4:$AL$323,Ajustes!$K138,R$2),0)+IF(Ajustes!$L138&gt;0,INDEX($AA$4:$AL$323,Ajustes!$L138,R$2),0))+R138</f>
        <v>0</v>
      </c>
      <c r="AE138" s="259">
        <f>IF(AND(NOT(_incrementaisPassadas),
      OR(
       AND(_semanaAtual&gt;Prevs!H$6,_tipo="Semanal"),
       AND(_mes&gt;AE$2,_tipo="Mensal")
      )), 0,IF(Ajustes!$G138&gt;0,INDEX($AA$4:$AL$323,Ajustes!$G138,S$2),0)+IF(Ajustes!$H138&gt;0,INDEX($AA$4:$AL$323,Ajustes!$H138,S$2),0)+IF(Ajustes!$I138&gt;0,INDEX($AA$4:$AL$323,Ajustes!$I138,S$2),0)+IF(Ajustes!$J138&gt;0,INDEX($AA$4:$AL$323,Ajustes!$J138,S$2),0)+IF(Ajustes!$K138&gt;0,INDEX($AA$4:$AL$323,Ajustes!$K138,S$2),0)+IF(Ajustes!$L138&gt;0,INDEX($AA$4:$AL$323,Ajustes!$L138,S$2),0))+S138</f>
        <v>0</v>
      </c>
      <c r="AF138" s="259">
        <f>IF(AND(NOT(_incrementaisPassadas),
      OR(
       AND(_semanaAtual&gt;Prevs!I$6,_tipo="Semanal"),
       AND(_mes&gt;AF$2,_tipo="Mensal")
      )), 0,IF(Ajustes!$G138&gt;0,INDEX($AA$4:$AL$323,Ajustes!$G138,T$2),0)+IF(Ajustes!$H138&gt;0,INDEX($AA$4:$AL$323,Ajustes!$H138,T$2),0)+IF(Ajustes!$I138&gt;0,INDEX($AA$4:$AL$323,Ajustes!$I138,T$2),0)+IF(Ajustes!$J138&gt;0,INDEX($AA$4:$AL$323,Ajustes!$J138,T$2),0)+IF(Ajustes!$K138&gt;0,INDEX($AA$4:$AL$323,Ajustes!$K138,T$2),0)+IF(Ajustes!$L138&gt;0,INDEX($AA$4:$AL$323,Ajustes!$L138,T$2),0))+T138</f>
        <v>0</v>
      </c>
      <c r="AG138" s="259">
        <f>IF(AND(NOT(_incrementaisPassadas),
      OR(
       AND(_semanaAtual&gt;Prevs!J$6,_tipo="Semanal"),
       AND(_mes&gt;AG$2,_tipo="Mensal")
      )), 0,IF(Ajustes!$G138&gt;0,INDEX($AA$4:$AL$323,Ajustes!$G138,U$2),0)+IF(Ajustes!$H138&gt;0,INDEX($AA$4:$AL$323,Ajustes!$H138,U$2),0)+IF(Ajustes!$I138&gt;0,INDEX($AA$4:$AL$323,Ajustes!$I138,U$2),0)+IF(Ajustes!$J138&gt;0,INDEX($AA$4:$AL$323,Ajustes!$J138,U$2),0)+IF(Ajustes!$K138&gt;0,INDEX($AA$4:$AL$323,Ajustes!$K138,U$2),0)+IF(Ajustes!$L138&gt;0,INDEX($AA$4:$AL$323,Ajustes!$L138,U$2),0))+U138</f>
        <v>0</v>
      </c>
      <c r="AH138" s="259">
        <f>IF(AND(NOT(_incrementaisPassadas),
      OR(
       AND(_semanaAtual&gt;Prevs!K$6,_tipo="Semanal"),
       AND(_mes&gt;AH$2,_tipo="Mensal")
      )), 0,IF(Ajustes!$G138&gt;0,INDEX($AA$4:$AL$323,Ajustes!$G138,V$2),0)+IF(Ajustes!$H138&gt;0,INDEX($AA$4:$AL$323,Ajustes!$H138,V$2),0)+IF(Ajustes!$I138&gt;0,INDEX($AA$4:$AL$323,Ajustes!$I138,V$2),0)+IF(Ajustes!$J138&gt;0,INDEX($AA$4:$AL$323,Ajustes!$J138,V$2),0)+IF(Ajustes!$K138&gt;0,INDEX($AA$4:$AL$323,Ajustes!$K138,V$2),0)+IF(Ajustes!$L138&gt;0,INDEX($AA$4:$AL$323,Ajustes!$L138,V$2),0))+V138</f>
        <v>0</v>
      </c>
      <c r="AI138" s="259">
        <f>IF(AND(NOT(_incrementaisPassadas),
      OR(
       AND(_semanaAtual&gt;Prevs!L$6,_tipo="Semanal"),
       AND(_mes&gt;AI$2,_tipo="Mensal")
      )), 0,IF(Ajustes!$G138&gt;0,INDEX($AA$4:$AL$323,Ajustes!$G138,W$2),0)+IF(Ajustes!$H138&gt;0,INDEX($AA$4:$AL$323,Ajustes!$H138,W$2),0)+IF(Ajustes!$I138&gt;0,INDEX($AA$4:$AL$323,Ajustes!$I138,W$2),0)+IF(Ajustes!$J138&gt;0,INDEX($AA$4:$AL$323,Ajustes!$J138,W$2),0)+IF(Ajustes!$K138&gt;0,INDEX($AA$4:$AL$323,Ajustes!$K138,W$2),0)+IF(Ajustes!$L138&gt;0,INDEX($AA$4:$AL$323,Ajustes!$L138,W$2),0))+W138</f>
        <v>0</v>
      </c>
      <c r="AJ138" s="259">
        <f>IF(AND(NOT(_incrementaisPassadas),
      OR(
       AND(_semanaAtual&gt;Prevs!M$6,_tipo="Semanal"),
       AND(_mes&gt;AJ$2,_tipo="Mensal")
      )), 0,IF(Ajustes!$G138&gt;0,INDEX($AA$4:$AL$323,Ajustes!$G138,X$2),0)+IF(Ajustes!$H138&gt;0,INDEX($AA$4:$AL$323,Ajustes!$H138,X$2),0)+IF(Ajustes!$I138&gt;0,INDEX($AA$4:$AL$323,Ajustes!$I138,X$2),0)+IF(Ajustes!$J138&gt;0,INDEX($AA$4:$AL$323,Ajustes!$J138,X$2),0)+IF(Ajustes!$K138&gt;0,INDEX($AA$4:$AL$323,Ajustes!$K138,X$2),0)+IF(Ajustes!$L138&gt;0,INDEX($AA$4:$AL$323,Ajustes!$L138,X$2),0))+X138</f>
        <v>0</v>
      </c>
      <c r="AK138" s="259">
        <f>IF(AND(NOT(_incrementaisPassadas),
      OR(
       AND(_semanaAtual&gt;Prevs!N$6,_tipo="Semanal"),
       AND(_mes&gt;AK$2,_tipo="Mensal")
      )), 0,IF(Ajustes!$G138&gt;0,INDEX($AA$4:$AL$323,Ajustes!$G138,Y$2),0)+IF(Ajustes!$H138&gt;0,INDEX($AA$4:$AL$323,Ajustes!$H138,Y$2),0)+IF(Ajustes!$I138&gt;0,INDEX($AA$4:$AL$323,Ajustes!$I138,Y$2),0)+IF(Ajustes!$J138&gt;0,INDEX($AA$4:$AL$323,Ajustes!$J138,Y$2),0)+IF(Ajustes!$K138&gt;0,INDEX($AA$4:$AL$323,Ajustes!$K138,Y$2),0)+IF(Ajustes!$L138&gt;0,INDEX($AA$4:$AL$323,Ajustes!$L138,Y$2),0))+Y138</f>
        <v>0</v>
      </c>
      <c r="AL138" s="259">
        <f>IF(AND(NOT(_incrementaisPassadas),
      OR(
       AND(_semanaAtual&gt;Prevs!O$6,_tipo="Semanal"),
       AND(_mes&gt;AL$2,_tipo="Mensal")
      )), 0,IF(Ajustes!$G138&gt;0,INDEX($AA$4:$AL$323,Ajustes!$G138,Z$2),0)+IF(Ajustes!$H138&gt;0,INDEX($AA$4:$AL$323,Ajustes!$H138,Z$2),0)+IF(Ajustes!$I138&gt;0,INDEX($AA$4:$AL$323,Ajustes!$I138,Z$2),0)+IF(Ajustes!$J138&gt;0,INDEX($AA$4:$AL$323,Ajustes!$J138,Z$2),0)+IF(Ajustes!$K138&gt;0,INDEX($AA$4:$AL$323,Ajustes!$K138,Z$2),0)+IF(Ajustes!$L138&gt;0,INDEX($AA$4:$AL$323,Ajustes!$L138,Z$2),0))+Z138</f>
        <v>0</v>
      </c>
      <c r="AM138" s="113">
        <f t="shared" si="176"/>
        <v>0</v>
      </c>
      <c r="AN138" s="113">
        <f t="shared" si="177"/>
        <v>0</v>
      </c>
      <c r="AO138" s="113">
        <f t="shared" si="177"/>
        <v>0</v>
      </c>
      <c r="AP138" s="113">
        <f t="shared" si="177"/>
        <v>0</v>
      </c>
      <c r="AQ138" s="113">
        <f t="shared" si="177"/>
        <v>0</v>
      </c>
      <c r="AR138" s="113">
        <f t="shared" si="177"/>
        <v>0</v>
      </c>
      <c r="AS138" s="113">
        <f t="shared" si="177"/>
        <v>0</v>
      </c>
      <c r="AT138" s="113">
        <f t="shared" si="177"/>
        <v>0</v>
      </c>
      <c r="AU138" s="113">
        <f t="shared" si="177"/>
        <v>0</v>
      </c>
      <c r="AV138" s="113">
        <f t="shared" si="177"/>
        <v>0</v>
      </c>
      <c r="AW138" s="113">
        <f t="shared" si="177"/>
        <v>0</v>
      </c>
      <c r="AX138" s="113">
        <f t="shared" si="177"/>
        <v>0</v>
      </c>
      <c r="AY138" s="259"/>
      <c r="BQ138" s="259" t="e">
        <f t="shared" si="170"/>
        <v>#N/A</v>
      </c>
      <c r="BR138" s="398">
        <f t="shared" si="178"/>
        <v>0</v>
      </c>
      <c r="BS138" s="398">
        <f t="shared" si="179"/>
        <v>0</v>
      </c>
      <c r="BT138" s="398">
        <f t="shared" si="180"/>
        <v>0</v>
      </c>
      <c r="BU138" s="398">
        <f t="shared" si="181"/>
        <v>0</v>
      </c>
      <c r="BV138" s="398">
        <f t="shared" si="182"/>
        <v>0</v>
      </c>
      <c r="BW138" s="398">
        <f t="shared" si="183"/>
        <v>0</v>
      </c>
      <c r="BX138" s="398">
        <f t="shared" si="184"/>
        <v>0</v>
      </c>
      <c r="BY138" s="398">
        <f t="shared" si="185"/>
        <v>0</v>
      </c>
      <c r="BZ138" s="398">
        <f t="shared" si="186"/>
        <v>0</v>
      </c>
      <c r="CA138" s="398">
        <f t="shared" si="187"/>
        <v>0</v>
      </c>
      <c r="CB138" s="398">
        <f t="shared" si="188"/>
        <v>0</v>
      </c>
      <c r="CC138" s="398">
        <f t="shared" si="189"/>
        <v>0</v>
      </c>
      <c r="CD138" s="259"/>
    </row>
    <row r="139" spans="1:82" x14ac:dyDescent="0.25">
      <c r="A139" s="113">
        <v>136</v>
      </c>
      <c r="B139" s="176"/>
      <c r="C139" s="259">
        <f>IFERROR(INDEX($BD$7:$BO$40,MATCH(Ajustes!$E$4:$E$323,$BC$7:$BC$40,0),$C$2:$N$2),1)</f>
        <v>1</v>
      </c>
      <c r="D139" s="259">
        <f>IFERROR(INDEX($BD$7:$BO$40,MATCH(Ajustes!$E$4:$E$323,$BC$7:$BC$40,0),$C$2:$N$2),1)</f>
        <v>1</v>
      </c>
      <c r="E139" s="259">
        <f>IFERROR(INDEX($BD$7:$BO$40,MATCH(Ajustes!$E$4:$E$323,$BC$7:$BC$40,0),$C$2:$N$2),1)</f>
        <v>1</v>
      </c>
      <c r="F139" s="259">
        <f>IFERROR(INDEX($BD$7:$BO$40,MATCH(Ajustes!$E$4:$E$323,$BC$7:$BC$40,0),$C$2:$N$2),1)</f>
        <v>1</v>
      </c>
      <c r="G139" s="259">
        <f>IFERROR(INDEX($BD$7:$BO$40,MATCH(Ajustes!$E$4:$E$323,$BC$7:$BC$40,0),$C$2:$N$2),1)</f>
        <v>1</v>
      </c>
      <c r="H139" s="259">
        <f>IFERROR(INDEX($BD$7:$BO$40,MATCH(Ajustes!$E$4:$E$323,$BC$7:$BC$40,0),$C$2:$N$2),1)</f>
        <v>1</v>
      </c>
      <c r="I139" s="259">
        <f>IFERROR(INDEX($BD$7:$BO$40,MATCH(Ajustes!$E$4:$E$323,$BC$7:$BC$40,0),$C$2:$N$2),1)</f>
        <v>1</v>
      </c>
      <c r="J139" s="259">
        <f>IFERROR(INDEX($BD$7:$BO$40,MATCH(Ajustes!$E$4:$E$323,$BC$7:$BC$40,0),$C$2:$N$2),1)</f>
        <v>1</v>
      </c>
      <c r="K139" s="259">
        <f>IFERROR(INDEX($BD$7:$BO$40,MATCH(Ajustes!$E$4:$E$323,$BC$7:$BC$40,0),$C$2:$N$2),1)</f>
        <v>1</v>
      </c>
      <c r="L139" s="259">
        <f>IFERROR(INDEX($BD$7:$BO$40,MATCH(Ajustes!$E$4:$E$323,$BC$7:$BC$40,0),$C$2:$N$2),1)</f>
        <v>1</v>
      </c>
      <c r="M139" s="259">
        <f>IFERROR(INDEX($BD$7:$BO$40,MATCH(Ajustes!$E$4:$E$323,$BC$7:$BC$40,0),$C$2:$N$2),1)</f>
        <v>1</v>
      </c>
      <c r="N139" s="259">
        <f>IFERROR(INDEX($BD$7:$BO$40,MATCH(Ajustes!$E$4:$E$323,$BC$7:$BC$40,0),$C$2:$N$2),1)</f>
        <v>1</v>
      </c>
      <c r="O139">
        <f>C139*Ajustes!AM139</f>
        <v>0</v>
      </c>
      <c r="P139">
        <f>D139*Ajustes!AN139</f>
        <v>0</v>
      </c>
      <c r="Q139">
        <f>E139*Ajustes!AO139</f>
        <v>0</v>
      </c>
      <c r="R139">
        <f>F139*Ajustes!AP139</f>
        <v>0</v>
      </c>
      <c r="S139">
        <f>G139*Ajustes!AQ139</f>
        <v>0</v>
      </c>
      <c r="T139">
        <f>H139*Ajustes!AR139</f>
        <v>0</v>
      </c>
      <c r="U139">
        <f>I139*Ajustes!AS139</f>
        <v>0</v>
      </c>
      <c r="V139">
        <f>J139*Ajustes!AT139</f>
        <v>0</v>
      </c>
      <c r="W139">
        <f>K139*Ajustes!AU139</f>
        <v>0</v>
      </c>
      <c r="X139">
        <f>L139*Ajustes!AV139</f>
        <v>0</v>
      </c>
      <c r="Y139">
        <f>M139*Ajustes!AW139</f>
        <v>0</v>
      </c>
      <c r="Z139">
        <f>N139*Ajustes!AX139</f>
        <v>0</v>
      </c>
      <c r="AA139" s="259">
        <f>IF(AND(NOT(_incrementaisPassadas),
      OR(
       AND(_semanaAtual&gt;Prevs!D$6,_tipo="Semanal"),
       AND(_mes&gt;AA$2,_tipo="Mensal")
      )), 0,IF(Ajustes!$G139&gt;0,INDEX($AA$4:$AL$323,Ajustes!$G139,O$2),0)+IF(Ajustes!$H139&gt;0,INDEX($AA$4:$AL$323,Ajustes!$H139,O$2),0)+IF(Ajustes!$I139&gt;0,INDEX($AA$4:$AL$323,Ajustes!$I139,O$2),0)+IF(Ajustes!$J139&gt;0,INDEX($AA$4:$AL$323,Ajustes!$J139,O$2),0)+IF(Ajustes!$K139&gt;0,INDEX($AA$4:$AL$323,Ajustes!$K139,O$2),0)+IF(Ajustes!$L139&gt;0,INDEX($AA$4:$AL$323,Ajustes!$L139,O$2),0))+O139</f>
        <v>0</v>
      </c>
      <c r="AB139" s="259">
        <f>IF(AND(NOT(_incrementaisPassadas),
      OR(
       AND(_semanaAtual&gt;Prevs!E$6,_tipo="Semanal"),
       AND(_mes&gt;AB$2,_tipo="Mensal")
      )), 0,IF(Ajustes!$G139&gt;0,INDEX($AA$4:$AL$323,Ajustes!$G139,P$2),0)+IF(Ajustes!$H139&gt;0,INDEX($AA$4:$AL$323,Ajustes!$H139,P$2),0)+IF(Ajustes!$I139&gt;0,INDEX($AA$4:$AL$323,Ajustes!$I139,P$2),0)+IF(Ajustes!$J139&gt;0,INDEX($AA$4:$AL$323,Ajustes!$J139,P$2),0)+IF(Ajustes!$K139&gt;0,INDEX($AA$4:$AL$323,Ajustes!$K139,P$2),0)+IF(Ajustes!$L139&gt;0,INDEX($AA$4:$AL$323,Ajustes!$L139,P$2),0))+P139</f>
        <v>0</v>
      </c>
      <c r="AC139" s="259">
        <f>IF(AND(NOT(_incrementaisPassadas),
      OR(
       AND(_semanaAtual&gt;Prevs!F$6,_tipo="Semanal"),
       AND(_mes&gt;AC$2,_tipo="Mensal")
      )), 0,IF(Ajustes!$G139&gt;0,INDEX($AA$4:$AL$323,Ajustes!$G139,Q$2),0)+IF(Ajustes!$H139&gt;0,INDEX($AA$4:$AL$323,Ajustes!$H139,Q$2),0)+IF(Ajustes!$I139&gt;0,INDEX($AA$4:$AL$323,Ajustes!$I139,Q$2),0)+IF(Ajustes!$J139&gt;0,INDEX($AA$4:$AL$323,Ajustes!$J139,Q$2),0)+IF(Ajustes!$K139&gt;0,INDEX($AA$4:$AL$323,Ajustes!$K139,Q$2),0)+IF(Ajustes!$L139&gt;0,INDEX($AA$4:$AL$323,Ajustes!$L139,Q$2),0))+Q139</f>
        <v>0</v>
      </c>
      <c r="AD139" s="259">
        <f>IF(AND(NOT(_incrementaisPassadas),
      OR(
       AND(_semanaAtual&gt;Prevs!G$6,_tipo="Semanal"),
       AND(_mes&gt;AD$2,_tipo="Mensal")
      )), 0,IF(Ajustes!$G139&gt;0,INDEX($AA$4:$AL$323,Ajustes!$G139,R$2),0)+IF(Ajustes!$H139&gt;0,INDEX($AA$4:$AL$323,Ajustes!$H139,R$2),0)+IF(Ajustes!$I139&gt;0,INDEX($AA$4:$AL$323,Ajustes!$I139,R$2),0)+IF(Ajustes!$J139&gt;0,INDEX($AA$4:$AL$323,Ajustes!$J139,R$2),0)+IF(Ajustes!$K139&gt;0,INDEX($AA$4:$AL$323,Ajustes!$K139,R$2),0)+IF(Ajustes!$L139&gt;0,INDEX($AA$4:$AL$323,Ajustes!$L139,R$2),0))+R139</f>
        <v>0</v>
      </c>
      <c r="AE139" s="259">
        <f>IF(AND(NOT(_incrementaisPassadas),
      OR(
       AND(_semanaAtual&gt;Prevs!H$6,_tipo="Semanal"),
       AND(_mes&gt;AE$2,_tipo="Mensal")
      )), 0,IF(Ajustes!$G139&gt;0,INDEX($AA$4:$AL$323,Ajustes!$G139,S$2),0)+IF(Ajustes!$H139&gt;0,INDEX($AA$4:$AL$323,Ajustes!$H139,S$2),0)+IF(Ajustes!$I139&gt;0,INDEX($AA$4:$AL$323,Ajustes!$I139,S$2),0)+IF(Ajustes!$J139&gt;0,INDEX($AA$4:$AL$323,Ajustes!$J139,S$2),0)+IF(Ajustes!$K139&gt;0,INDEX($AA$4:$AL$323,Ajustes!$K139,S$2),0)+IF(Ajustes!$L139&gt;0,INDEX($AA$4:$AL$323,Ajustes!$L139,S$2),0))+S139</f>
        <v>0</v>
      </c>
      <c r="AF139" s="259">
        <f>IF(AND(NOT(_incrementaisPassadas),
      OR(
       AND(_semanaAtual&gt;Prevs!I$6,_tipo="Semanal"),
       AND(_mes&gt;AF$2,_tipo="Mensal")
      )), 0,IF(Ajustes!$G139&gt;0,INDEX($AA$4:$AL$323,Ajustes!$G139,T$2),0)+IF(Ajustes!$H139&gt;0,INDEX($AA$4:$AL$323,Ajustes!$H139,T$2),0)+IF(Ajustes!$I139&gt;0,INDEX($AA$4:$AL$323,Ajustes!$I139,T$2),0)+IF(Ajustes!$J139&gt;0,INDEX($AA$4:$AL$323,Ajustes!$J139,T$2),0)+IF(Ajustes!$K139&gt;0,INDEX($AA$4:$AL$323,Ajustes!$K139,T$2),0)+IF(Ajustes!$L139&gt;0,INDEX($AA$4:$AL$323,Ajustes!$L139,T$2),0))+T139</f>
        <v>0</v>
      </c>
      <c r="AG139" s="259">
        <f>IF(AND(NOT(_incrementaisPassadas),
      OR(
       AND(_semanaAtual&gt;Prevs!J$6,_tipo="Semanal"),
       AND(_mes&gt;AG$2,_tipo="Mensal")
      )), 0,IF(Ajustes!$G139&gt;0,INDEX($AA$4:$AL$323,Ajustes!$G139,U$2),0)+IF(Ajustes!$H139&gt;0,INDEX($AA$4:$AL$323,Ajustes!$H139,U$2),0)+IF(Ajustes!$I139&gt;0,INDEX($AA$4:$AL$323,Ajustes!$I139,U$2),0)+IF(Ajustes!$J139&gt;0,INDEX($AA$4:$AL$323,Ajustes!$J139,U$2),0)+IF(Ajustes!$K139&gt;0,INDEX($AA$4:$AL$323,Ajustes!$K139,U$2),0)+IF(Ajustes!$L139&gt;0,INDEX($AA$4:$AL$323,Ajustes!$L139,U$2),0))+U139</f>
        <v>0</v>
      </c>
      <c r="AH139" s="259">
        <f>IF(AND(NOT(_incrementaisPassadas),
      OR(
       AND(_semanaAtual&gt;Prevs!K$6,_tipo="Semanal"),
       AND(_mes&gt;AH$2,_tipo="Mensal")
      )), 0,IF(Ajustes!$G139&gt;0,INDEX($AA$4:$AL$323,Ajustes!$G139,V$2),0)+IF(Ajustes!$H139&gt;0,INDEX($AA$4:$AL$323,Ajustes!$H139,V$2),0)+IF(Ajustes!$I139&gt;0,INDEX($AA$4:$AL$323,Ajustes!$I139,V$2),0)+IF(Ajustes!$J139&gt;0,INDEX($AA$4:$AL$323,Ajustes!$J139,V$2),0)+IF(Ajustes!$K139&gt;0,INDEX($AA$4:$AL$323,Ajustes!$K139,V$2),0)+IF(Ajustes!$L139&gt;0,INDEX($AA$4:$AL$323,Ajustes!$L139,V$2),0))+V139</f>
        <v>0</v>
      </c>
      <c r="AI139" s="259">
        <f>IF(AND(NOT(_incrementaisPassadas),
      OR(
       AND(_semanaAtual&gt;Prevs!L$6,_tipo="Semanal"),
       AND(_mes&gt;AI$2,_tipo="Mensal")
      )), 0,IF(Ajustes!$G139&gt;0,INDEX($AA$4:$AL$323,Ajustes!$G139,W$2),0)+IF(Ajustes!$H139&gt;0,INDEX($AA$4:$AL$323,Ajustes!$H139,W$2),0)+IF(Ajustes!$I139&gt;0,INDEX($AA$4:$AL$323,Ajustes!$I139,W$2),0)+IF(Ajustes!$J139&gt;0,INDEX($AA$4:$AL$323,Ajustes!$J139,W$2),0)+IF(Ajustes!$K139&gt;0,INDEX($AA$4:$AL$323,Ajustes!$K139,W$2),0)+IF(Ajustes!$L139&gt;0,INDEX($AA$4:$AL$323,Ajustes!$L139,W$2),0))+W139</f>
        <v>0</v>
      </c>
      <c r="AJ139" s="259">
        <f>IF(AND(NOT(_incrementaisPassadas),
      OR(
       AND(_semanaAtual&gt;Prevs!M$6,_tipo="Semanal"),
       AND(_mes&gt;AJ$2,_tipo="Mensal")
      )), 0,IF(Ajustes!$G139&gt;0,INDEX($AA$4:$AL$323,Ajustes!$G139,X$2),0)+IF(Ajustes!$H139&gt;0,INDEX($AA$4:$AL$323,Ajustes!$H139,X$2),0)+IF(Ajustes!$I139&gt;0,INDEX($AA$4:$AL$323,Ajustes!$I139,X$2),0)+IF(Ajustes!$J139&gt;0,INDEX($AA$4:$AL$323,Ajustes!$J139,X$2),0)+IF(Ajustes!$K139&gt;0,INDEX($AA$4:$AL$323,Ajustes!$K139,X$2),0)+IF(Ajustes!$L139&gt;0,INDEX($AA$4:$AL$323,Ajustes!$L139,X$2),0))+X139</f>
        <v>0</v>
      </c>
      <c r="AK139" s="259">
        <f>IF(AND(NOT(_incrementaisPassadas),
      OR(
       AND(_semanaAtual&gt;Prevs!N$6,_tipo="Semanal"),
       AND(_mes&gt;AK$2,_tipo="Mensal")
      )), 0,IF(Ajustes!$G139&gt;0,INDEX($AA$4:$AL$323,Ajustes!$G139,Y$2),0)+IF(Ajustes!$H139&gt;0,INDEX($AA$4:$AL$323,Ajustes!$H139,Y$2),0)+IF(Ajustes!$I139&gt;0,INDEX($AA$4:$AL$323,Ajustes!$I139,Y$2),0)+IF(Ajustes!$J139&gt;0,INDEX($AA$4:$AL$323,Ajustes!$J139,Y$2),0)+IF(Ajustes!$K139&gt;0,INDEX($AA$4:$AL$323,Ajustes!$K139,Y$2),0)+IF(Ajustes!$L139&gt;0,INDEX($AA$4:$AL$323,Ajustes!$L139,Y$2),0))+Y139</f>
        <v>0</v>
      </c>
      <c r="AL139" s="259">
        <f>IF(AND(NOT(_incrementaisPassadas),
      OR(
       AND(_semanaAtual&gt;Prevs!O$6,_tipo="Semanal"),
       AND(_mes&gt;AL$2,_tipo="Mensal")
      )), 0,IF(Ajustes!$G139&gt;0,INDEX($AA$4:$AL$323,Ajustes!$G139,Z$2),0)+IF(Ajustes!$H139&gt;0,INDEX($AA$4:$AL$323,Ajustes!$H139,Z$2),0)+IF(Ajustes!$I139&gt;0,INDEX($AA$4:$AL$323,Ajustes!$I139,Z$2),0)+IF(Ajustes!$J139&gt;0,INDEX($AA$4:$AL$323,Ajustes!$J139,Z$2),0)+IF(Ajustes!$K139&gt;0,INDEX($AA$4:$AL$323,Ajustes!$K139,Z$2),0)+IF(Ajustes!$L139&gt;0,INDEX($AA$4:$AL$323,Ajustes!$L139,Z$2),0))+Z139</f>
        <v>0</v>
      </c>
      <c r="AM139" s="113">
        <f t="shared" si="176"/>
        <v>0</v>
      </c>
      <c r="AN139" s="113">
        <f t="shared" si="177"/>
        <v>0</v>
      </c>
      <c r="AO139" s="113">
        <f t="shared" si="177"/>
        <v>0</v>
      </c>
      <c r="AP139" s="113">
        <f t="shared" si="177"/>
        <v>0</v>
      </c>
      <c r="AQ139" s="113">
        <f t="shared" si="177"/>
        <v>0</v>
      </c>
      <c r="AR139" s="113">
        <f t="shared" si="177"/>
        <v>0</v>
      </c>
      <c r="AS139" s="113">
        <f t="shared" si="177"/>
        <v>0</v>
      </c>
      <c r="AT139" s="113">
        <f t="shared" si="177"/>
        <v>0</v>
      </c>
      <c r="AU139" s="113">
        <f t="shared" si="177"/>
        <v>0</v>
      </c>
      <c r="AV139" s="113">
        <f t="shared" si="177"/>
        <v>0</v>
      </c>
      <c r="AW139" s="113">
        <f t="shared" si="177"/>
        <v>0</v>
      </c>
      <c r="AX139" s="113">
        <f t="shared" si="177"/>
        <v>0</v>
      </c>
      <c r="AY139" s="259"/>
      <c r="BQ139" s="259" t="e">
        <f t="shared" si="170"/>
        <v>#N/A</v>
      </c>
      <c r="BR139" s="398">
        <f t="shared" si="178"/>
        <v>0</v>
      </c>
      <c r="BS139" s="398">
        <f t="shared" si="179"/>
        <v>0</v>
      </c>
      <c r="BT139" s="398">
        <f t="shared" si="180"/>
        <v>0</v>
      </c>
      <c r="BU139" s="398">
        <f t="shared" si="181"/>
        <v>0</v>
      </c>
      <c r="BV139" s="398">
        <f t="shared" si="182"/>
        <v>0</v>
      </c>
      <c r="BW139" s="398">
        <f t="shared" si="183"/>
        <v>0</v>
      </c>
      <c r="BX139" s="398">
        <f t="shared" si="184"/>
        <v>0</v>
      </c>
      <c r="BY139" s="398">
        <f t="shared" si="185"/>
        <v>0</v>
      </c>
      <c r="BZ139" s="398">
        <f t="shared" si="186"/>
        <v>0</v>
      </c>
      <c r="CA139" s="398">
        <f t="shared" si="187"/>
        <v>0</v>
      </c>
      <c r="CB139" s="398">
        <f t="shared" si="188"/>
        <v>0</v>
      </c>
      <c r="CC139" s="398">
        <f t="shared" si="189"/>
        <v>0</v>
      </c>
      <c r="CD139" s="259"/>
    </row>
    <row r="140" spans="1:82" x14ac:dyDescent="0.25">
      <c r="A140" s="113">
        <v>137</v>
      </c>
      <c r="B140" s="176"/>
      <c r="C140" s="259">
        <f>IFERROR(INDEX($BD$7:$BO$40,MATCH(Ajustes!$E$4:$E$323,$BC$7:$BC$40,0),$C$2:$N$2),1)</f>
        <v>1</v>
      </c>
      <c r="D140" s="259">
        <f>IFERROR(INDEX($BD$7:$BO$40,MATCH(Ajustes!$E$4:$E$323,$BC$7:$BC$40,0),$C$2:$N$2),1)</f>
        <v>1</v>
      </c>
      <c r="E140" s="259">
        <f>IFERROR(INDEX($BD$7:$BO$40,MATCH(Ajustes!$E$4:$E$323,$BC$7:$BC$40,0),$C$2:$N$2),1)</f>
        <v>1</v>
      </c>
      <c r="F140" s="259">
        <f>IFERROR(INDEX($BD$7:$BO$40,MATCH(Ajustes!$E$4:$E$323,$BC$7:$BC$40,0),$C$2:$N$2),1)</f>
        <v>1</v>
      </c>
      <c r="G140" s="259">
        <f>IFERROR(INDEX($BD$7:$BO$40,MATCH(Ajustes!$E$4:$E$323,$BC$7:$BC$40,0),$C$2:$N$2),1)</f>
        <v>1</v>
      </c>
      <c r="H140" s="259">
        <f>IFERROR(INDEX($BD$7:$BO$40,MATCH(Ajustes!$E$4:$E$323,$BC$7:$BC$40,0),$C$2:$N$2),1)</f>
        <v>1</v>
      </c>
      <c r="I140" s="259">
        <f>IFERROR(INDEX($BD$7:$BO$40,MATCH(Ajustes!$E$4:$E$323,$BC$7:$BC$40,0),$C$2:$N$2),1)</f>
        <v>1</v>
      </c>
      <c r="J140" s="259">
        <f>IFERROR(INDEX($BD$7:$BO$40,MATCH(Ajustes!$E$4:$E$323,$BC$7:$BC$40,0),$C$2:$N$2),1)</f>
        <v>1</v>
      </c>
      <c r="K140" s="259">
        <f>IFERROR(INDEX($BD$7:$BO$40,MATCH(Ajustes!$E$4:$E$323,$BC$7:$BC$40,0),$C$2:$N$2),1)</f>
        <v>1</v>
      </c>
      <c r="L140" s="259">
        <f>IFERROR(INDEX($BD$7:$BO$40,MATCH(Ajustes!$E$4:$E$323,$BC$7:$BC$40,0),$C$2:$N$2),1)</f>
        <v>1</v>
      </c>
      <c r="M140" s="259">
        <f>IFERROR(INDEX($BD$7:$BO$40,MATCH(Ajustes!$E$4:$E$323,$BC$7:$BC$40,0),$C$2:$N$2),1)</f>
        <v>1</v>
      </c>
      <c r="N140" s="259">
        <f>IFERROR(INDEX($BD$7:$BO$40,MATCH(Ajustes!$E$4:$E$323,$BC$7:$BC$40,0),$C$2:$N$2),1)</f>
        <v>1</v>
      </c>
      <c r="O140">
        <f>C140*Ajustes!AM140</f>
        <v>0</v>
      </c>
      <c r="P140">
        <f>D140*Ajustes!AN140</f>
        <v>0</v>
      </c>
      <c r="Q140">
        <f>E140*Ajustes!AO140</f>
        <v>0</v>
      </c>
      <c r="R140">
        <f>F140*Ajustes!AP140</f>
        <v>0</v>
      </c>
      <c r="S140">
        <f>G140*Ajustes!AQ140</f>
        <v>0</v>
      </c>
      <c r="T140">
        <f>H140*Ajustes!AR140</f>
        <v>0</v>
      </c>
      <c r="U140">
        <f>I140*Ajustes!AS140</f>
        <v>0</v>
      </c>
      <c r="V140">
        <f>J140*Ajustes!AT140</f>
        <v>0</v>
      </c>
      <c r="W140">
        <f>K140*Ajustes!AU140</f>
        <v>0</v>
      </c>
      <c r="X140">
        <f>L140*Ajustes!AV140</f>
        <v>0</v>
      </c>
      <c r="Y140">
        <f>M140*Ajustes!AW140</f>
        <v>0</v>
      </c>
      <c r="Z140">
        <f>N140*Ajustes!AX140</f>
        <v>0</v>
      </c>
      <c r="AA140" s="259">
        <f>IF(AND(NOT(_incrementaisPassadas),
      OR(
       AND(_semanaAtual&gt;Prevs!D$6,_tipo="Semanal"),
       AND(_mes&gt;AA$2,_tipo="Mensal")
      )), 0,IF(Ajustes!$G140&gt;0,INDEX($AA$4:$AL$323,Ajustes!$G140,O$2),0)+IF(Ajustes!$H140&gt;0,INDEX($AA$4:$AL$323,Ajustes!$H140,O$2),0)+IF(Ajustes!$I140&gt;0,INDEX($AA$4:$AL$323,Ajustes!$I140,O$2),0)+IF(Ajustes!$J140&gt;0,INDEX($AA$4:$AL$323,Ajustes!$J140,O$2),0)+IF(Ajustes!$K140&gt;0,INDEX($AA$4:$AL$323,Ajustes!$K140,O$2),0)+IF(Ajustes!$L140&gt;0,INDEX($AA$4:$AL$323,Ajustes!$L140,O$2),0))+O140</f>
        <v>0</v>
      </c>
      <c r="AB140" s="259">
        <f>IF(AND(NOT(_incrementaisPassadas),
      OR(
       AND(_semanaAtual&gt;Prevs!E$6,_tipo="Semanal"),
       AND(_mes&gt;AB$2,_tipo="Mensal")
      )), 0,IF(Ajustes!$G140&gt;0,INDEX($AA$4:$AL$323,Ajustes!$G140,P$2),0)+IF(Ajustes!$H140&gt;0,INDEX($AA$4:$AL$323,Ajustes!$H140,P$2),0)+IF(Ajustes!$I140&gt;0,INDEX($AA$4:$AL$323,Ajustes!$I140,P$2),0)+IF(Ajustes!$J140&gt;0,INDEX($AA$4:$AL$323,Ajustes!$J140,P$2),0)+IF(Ajustes!$K140&gt;0,INDEX($AA$4:$AL$323,Ajustes!$K140,P$2),0)+IF(Ajustes!$L140&gt;0,INDEX($AA$4:$AL$323,Ajustes!$L140,P$2),0))+P140</f>
        <v>0</v>
      </c>
      <c r="AC140" s="259">
        <f>IF(AND(NOT(_incrementaisPassadas),
      OR(
       AND(_semanaAtual&gt;Prevs!F$6,_tipo="Semanal"),
       AND(_mes&gt;AC$2,_tipo="Mensal")
      )), 0,IF(Ajustes!$G140&gt;0,INDEX($AA$4:$AL$323,Ajustes!$G140,Q$2),0)+IF(Ajustes!$H140&gt;0,INDEX($AA$4:$AL$323,Ajustes!$H140,Q$2),0)+IF(Ajustes!$I140&gt;0,INDEX($AA$4:$AL$323,Ajustes!$I140,Q$2),0)+IF(Ajustes!$J140&gt;0,INDEX($AA$4:$AL$323,Ajustes!$J140,Q$2),0)+IF(Ajustes!$K140&gt;0,INDEX($AA$4:$AL$323,Ajustes!$K140,Q$2),0)+IF(Ajustes!$L140&gt;0,INDEX($AA$4:$AL$323,Ajustes!$L140,Q$2),0))+Q140</f>
        <v>0</v>
      </c>
      <c r="AD140" s="259">
        <f>IF(AND(NOT(_incrementaisPassadas),
      OR(
       AND(_semanaAtual&gt;Prevs!G$6,_tipo="Semanal"),
       AND(_mes&gt;AD$2,_tipo="Mensal")
      )), 0,IF(Ajustes!$G140&gt;0,INDEX($AA$4:$AL$323,Ajustes!$G140,R$2),0)+IF(Ajustes!$H140&gt;0,INDEX($AA$4:$AL$323,Ajustes!$H140,R$2),0)+IF(Ajustes!$I140&gt;0,INDEX($AA$4:$AL$323,Ajustes!$I140,R$2),0)+IF(Ajustes!$J140&gt;0,INDEX($AA$4:$AL$323,Ajustes!$J140,R$2),0)+IF(Ajustes!$K140&gt;0,INDEX($AA$4:$AL$323,Ajustes!$K140,R$2),0)+IF(Ajustes!$L140&gt;0,INDEX($AA$4:$AL$323,Ajustes!$L140,R$2),0))+R140</f>
        <v>0</v>
      </c>
      <c r="AE140" s="259">
        <f>IF(AND(NOT(_incrementaisPassadas),
      OR(
       AND(_semanaAtual&gt;Prevs!H$6,_tipo="Semanal"),
       AND(_mes&gt;AE$2,_tipo="Mensal")
      )), 0,IF(Ajustes!$G140&gt;0,INDEX($AA$4:$AL$323,Ajustes!$G140,S$2),0)+IF(Ajustes!$H140&gt;0,INDEX($AA$4:$AL$323,Ajustes!$H140,S$2),0)+IF(Ajustes!$I140&gt;0,INDEX($AA$4:$AL$323,Ajustes!$I140,S$2),0)+IF(Ajustes!$J140&gt;0,INDEX($AA$4:$AL$323,Ajustes!$J140,S$2),0)+IF(Ajustes!$K140&gt;0,INDEX($AA$4:$AL$323,Ajustes!$K140,S$2),0)+IF(Ajustes!$L140&gt;0,INDEX($AA$4:$AL$323,Ajustes!$L140,S$2),0))+S140</f>
        <v>0</v>
      </c>
      <c r="AF140" s="259">
        <f>IF(AND(NOT(_incrementaisPassadas),
      OR(
       AND(_semanaAtual&gt;Prevs!I$6,_tipo="Semanal"),
       AND(_mes&gt;AF$2,_tipo="Mensal")
      )), 0,IF(Ajustes!$G140&gt;0,INDEX($AA$4:$AL$323,Ajustes!$G140,T$2),0)+IF(Ajustes!$H140&gt;0,INDEX($AA$4:$AL$323,Ajustes!$H140,T$2),0)+IF(Ajustes!$I140&gt;0,INDEX($AA$4:$AL$323,Ajustes!$I140,T$2),0)+IF(Ajustes!$J140&gt;0,INDEX($AA$4:$AL$323,Ajustes!$J140,T$2),0)+IF(Ajustes!$K140&gt;0,INDEX($AA$4:$AL$323,Ajustes!$K140,T$2),0)+IF(Ajustes!$L140&gt;0,INDEX($AA$4:$AL$323,Ajustes!$L140,T$2),0))+T140</f>
        <v>0</v>
      </c>
      <c r="AG140" s="259">
        <f>IF(AND(NOT(_incrementaisPassadas),
      OR(
       AND(_semanaAtual&gt;Prevs!J$6,_tipo="Semanal"),
       AND(_mes&gt;AG$2,_tipo="Mensal")
      )), 0,IF(Ajustes!$G140&gt;0,INDEX($AA$4:$AL$323,Ajustes!$G140,U$2),0)+IF(Ajustes!$H140&gt;0,INDEX($AA$4:$AL$323,Ajustes!$H140,U$2),0)+IF(Ajustes!$I140&gt;0,INDEX($AA$4:$AL$323,Ajustes!$I140,U$2),0)+IF(Ajustes!$J140&gt;0,INDEX($AA$4:$AL$323,Ajustes!$J140,U$2),0)+IF(Ajustes!$K140&gt;0,INDEX($AA$4:$AL$323,Ajustes!$K140,U$2),0)+IF(Ajustes!$L140&gt;0,INDEX($AA$4:$AL$323,Ajustes!$L140,U$2),0))+U140</f>
        <v>0</v>
      </c>
      <c r="AH140" s="259">
        <f>IF(AND(NOT(_incrementaisPassadas),
      OR(
       AND(_semanaAtual&gt;Prevs!K$6,_tipo="Semanal"),
       AND(_mes&gt;AH$2,_tipo="Mensal")
      )), 0,IF(Ajustes!$G140&gt;0,INDEX($AA$4:$AL$323,Ajustes!$G140,V$2),0)+IF(Ajustes!$H140&gt;0,INDEX($AA$4:$AL$323,Ajustes!$H140,V$2),0)+IF(Ajustes!$I140&gt;0,INDEX($AA$4:$AL$323,Ajustes!$I140,V$2),0)+IF(Ajustes!$J140&gt;0,INDEX($AA$4:$AL$323,Ajustes!$J140,V$2),0)+IF(Ajustes!$K140&gt;0,INDEX($AA$4:$AL$323,Ajustes!$K140,V$2),0)+IF(Ajustes!$L140&gt;0,INDEX($AA$4:$AL$323,Ajustes!$L140,V$2),0))+V140</f>
        <v>0</v>
      </c>
      <c r="AI140" s="259">
        <f>IF(AND(NOT(_incrementaisPassadas),
      OR(
       AND(_semanaAtual&gt;Prevs!L$6,_tipo="Semanal"),
       AND(_mes&gt;AI$2,_tipo="Mensal")
      )), 0,IF(Ajustes!$G140&gt;0,INDEX($AA$4:$AL$323,Ajustes!$G140,W$2),0)+IF(Ajustes!$H140&gt;0,INDEX($AA$4:$AL$323,Ajustes!$H140,W$2),0)+IF(Ajustes!$I140&gt;0,INDEX($AA$4:$AL$323,Ajustes!$I140,W$2),0)+IF(Ajustes!$J140&gt;0,INDEX($AA$4:$AL$323,Ajustes!$J140,W$2),0)+IF(Ajustes!$K140&gt;0,INDEX($AA$4:$AL$323,Ajustes!$K140,W$2),0)+IF(Ajustes!$L140&gt;0,INDEX($AA$4:$AL$323,Ajustes!$L140,W$2),0))+W140</f>
        <v>0</v>
      </c>
      <c r="AJ140" s="259">
        <f>IF(AND(NOT(_incrementaisPassadas),
      OR(
       AND(_semanaAtual&gt;Prevs!M$6,_tipo="Semanal"),
       AND(_mes&gt;AJ$2,_tipo="Mensal")
      )), 0,IF(Ajustes!$G140&gt;0,INDEX($AA$4:$AL$323,Ajustes!$G140,X$2),0)+IF(Ajustes!$H140&gt;0,INDEX($AA$4:$AL$323,Ajustes!$H140,X$2),0)+IF(Ajustes!$I140&gt;0,INDEX($AA$4:$AL$323,Ajustes!$I140,X$2),0)+IF(Ajustes!$J140&gt;0,INDEX($AA$4:$AL$323,Ajustes!$J140,X$2),0)+IF(Ajustes!$K140&gt;0,INDEX($AA$4:$AL$323,Ajustes!$K140,X$2),0)+IF(Ajustes!$L140&gt;0,INDEX($AA$4:$AL$323,Ajustes!$L140,X$2),0))+X140</f>
        <v>0</v>
      </c>
      <c r="AK140" s="259">
        <f>IF(AND(NOT(_incrementaisPassadas),
      OR(
       AND(_semanaAtual&gt;Prevs!N$6,_tipo="Semanal"),
       AND(_mes&gt;AK$2,_tipo="Mensal")
      )), 0,IF(Ajustes!$G140&gt;0,INDEX($AA$4:$AL$323,Ajustes!$G140,Y$2),0)+IF(Ajustes!$H140&gt;0,INDEX($AA$4:$AL$323,Ajustes!$H140,Y$2),0)+IF(Ajustes!$I140&gt;0,INDEX($AA$4:$AL$323,Ajustes!$I140,Y$2),0)+IF(Ajustes!$J140&gt;0,INDEX($AA$4:$AL$323,Ajustes!$J140,Y$2),0)+IF(Ajustes!$K140&gt;0,INDEX($AA$4:$AL$323,Ajustes!$K140,Y$2),0)+IF(Ajustes!$L140&gt;0,INDEX($AA$4:$AL$323,Ajustes!$L140,Y$2),0))+Y140</f>
        <v>0</v>
      </c>
      <c r="AL140" s="259">
        <f>IF(AND(NOT(_incrementaisPassadas),
      OR(
       AND(_semanaAtual&gt;Prevs!O$6,_tipo="Semanal"),
       AND(_mes&gt;AL$2,_tipo="Mensal")
      )), 0,IF(Ajustes!$G140&gt;0,INDEX($AA$4:$AL$323,Ajustes!$G140,Z$2),0)+IF(Ajustes!$H140&gt;0,INDEX($AA$4:$AL$323,Ajustes!$H140,Z$2),0)+IF(Ajustes!$I140&gt;0,INDEX($AA$4:$AL$323,Ajustes!$I140,Z$2),0)+IF(Ajustes!$J140&gt;0,INDEX($AA$4:$AL$323,Ajustes!$J140,Z$2),0)+IF(Ajustes!$K140&gt;0,INDEX($AA$4:$AL$323,Ajustes!$K140,Z$2),0)+IF(Ajustes!$L140&gt;0,INDEX($AA$4:$AL$323,Ajustes!$L140,Z$2),0))+Z140</f>
        <v>0</v>
      </c>
      <c r="AM140" s="113">
        <f t="shared" si="176"/>
        <v>0</v>
      </c>
      <c r="AN140" s="113">
        <f t="shared" si="177"/>
        <v>0</v>
      </c>
      <c r="AO140" s="113">
        <f t="shared" si="177"/>
        <v>0</v>
      </c>
      <c r="AP140" s="113">
        <f t="shared" si="177"/>
        <v>0</v>
      </c>
      <c r="AQ140" s="113">
        <f t="shared" si="177"/>
        <v>0</v>
      </c>
      <c r="AR140" s="113">
        <f t="shared" si="177"/>
        <v>0</v>
      </c>
      <c r="AS140" s="113">
        <f t="shared" si="177"/>
        <v>0</v>
      </c>
      <c r="AT140" s="113">
        <f t="shared" si="177"/>
        <v>0</v>
      </c>
      <c r="AU140" s="113">
        <f t="shared" si="177"/>
        <v>0</v>
      </c>
      <c r="AV140" s="113">
        <f t="shared" si="177"/>
        <v>0</v>
      </c>
      <c r="AW140" s="113">
        <f t="shared" si="177"/>
        <v>0</v>
      </c>
      <c r="AX140" s="113">
        <f t="shared" si="177"/>
        <v>0</v>
      </c>
      <c r="AY140" s="259"/>
      <c r="BQ140" s="259" t="e">
        <f t="shared" si="170"/>
        <v>#N/A</v>
      </c>
      <c r="BR140" s="398">
        <f t="shared" si="178"/>
        <v>0</v>
      </c>
      <c r="BS140" s="398">
        <f t="shared" si="179"/>
        <v>0</v>
      </c>
      <c r="BT140" s="398">
        <f t="shared" si="180"/>
        <v>0</v>
      </c>
      <c r="BU140" s="398">
        <f t="shared" si="181"/>
        <v>0</v>
      </c>
      <c r="BV140" s="398">
        <f t="shared" si="182"/>
        <v>0</v>
      </c>
      <c r="BW140" s="398">
        <f t="shared" si="183"/>
        <v>0</v>
      </c>
      <c r="BX140" s="398">
        <f t="shared" si="184"/>
        <v>0</v>
      </c>
      <c r="BY140" s="398">
        <f t="shared" si="185"/>
        <v>0</v>
      </c>
      <c r="BZ140" s="398">
        <f t="shared" si="186"/>
        <v>0</v>
      </c>
      <c r="CA140" s="398">
        <f t="shared" si="187"/>
        <v>0</v>
      </c>
      <c r="CB140" s="398">
        <f t="shared" si="188"/>
        <v>0</v>
      </c>
      <c r="CC140" s="398">
        <f t="shared" si="189"/>
        <v>0</v>
      </c>
      <c r="CD140" s="259"/>
    </row>
    <row r="141" spans="1:82" x14ac:dyDescent="0.25">
      <c r="A141" s="113">
        <v>138</v>
      </c>
      <c r="B141" s="176"/>
      <c r="C141" s="259">
        <f>IFERROR(INDEX($BD$7:$BO$40,MATCH(Ajustes!$E$4:$E$323,$BC$7:$BC$40,0),$C$2:$N$2),1)</f>
        <v>1</v>
      </c>
      <c r="D141" s="259">
        <f>IFERROR(INDEX($BD$7:$BO$40,MATCH(Ajustes!$E$4:$E$323,$BC$7:$BC$40,0),$C$2:$N$2),1)</f>
        <v>1</v>
      </c>
      <c r="E141" s="259">
        <f>IFERROR(INDEX($BD$7:$BO$40,MATCH(Ajustes!$E$4:$E$323,$BC$7:$BC$40,0),$C$2:$N$2),1)</f>
        <v>1</v>
      </c>
      <c r="F141" s="259">
        <f>IFERROR(INDEX($BD$7:$BO$40,MATCH(Ajustes!$E$4:$E$323,$BC$7:$BC$40,0),$C$2:$N$2),1)</f>
        <v>1</v>
      </c>
      <c r="G141" s="259">
        <f>IFERROR(INDEX($BD$7:$BO$40,MATCH(Ajustes!$E$4:$E$323,$BC$7:$BC$40,0),$C$2:$N$2),1)</f>
        <v>1</v>
      </c>
      <c r="H141" s="259">
        <f>IFERROR(INDEX($BD$7:$BO$40,MATCH(Ajustes!$E$4:$E$323,$BC$7:$BC$40,0),$C$2:$N$2),1)</f>
        <v>1</v>
      </c>
      <c r="I141" s="259">
        <f>IFERROR(INDEX($BD$7:$BO$40,MATCH(Ajustes!$E$4:$E$323,$BC$7:$BC$40,0),$C$2:$N$2),1)</f>
        <v>1</v>
      </c>
      <c r="J141" s="259">
        <f>IFERROR(INDEX($BD$7:$BO$40,MATCH(Ajustes!$E$4:$E$323,$BC$7:$BC$40,0),$C$2:$N$2),1)</f>
        <v>1</v>
      </c>
      <c r="K141" s="259">
        <f>IFERROR(INDEX($BD$7:$BO$40,MATCH(Ajustes!$E$4:$E$323,$BC$7:$BC$40,0),$C$2:$N$2),1)</f>
        <v>1</v>
      </c>
      <c r="L141" s="259">
        <f>IFERROR(INDEX($BD$7:$BO$40,MATCH(Ajustes!$E$4:$E$323,$BC$7:$BC$40,0),$C$2:$N$2),1)</f>
        <v>1</v>
      </c>
      <c r="M141" s="259">
        <f>IFERROR(INDEX($BD$7:$BO$40,MATCH(Ajustes!$E$4:$E$323,$BC$7:$BC$40,0),$C$2:$N$2),1)</f>
        <v>1</v>
      </c>
      <c r="N141" s="259">
        <f>IFERROR(INDEX($BD$7:$BO$40,MATCH(Ajustes!$E$4:$E$323,$BC$7:$BC$40,0),$C$2:$N$2),1)</f>
        <v>1</v>
      </c>
      <c r="O141">
        <f>C141*Ajustes!AM141</f>
        <v>0</v>
      </c>
      <c r="P141">
        <f>D141*Ajustes!AN141</f>
        <v>0</v>
      </c>
      <c r="Q141">
        <f>E141*Ajustes!AO141</f>
        <v>0</v>
      </c>
      <c r="R141">
        <f>F141*Ajustes!AP141</f>
        <v>0</v>
      </c>
      <c r="S141">
        <f>G141*Ajustes!AQ141</f>
        <v>0</v>
      </c>
      <c r="T141">
        <f>H141*Ajustes!AR141</f>
        <v>0</v>
      </c>
      <c r="U141">
        <f>I141*Ajustes!AS141</f>
        <v>0</v>
      </c>
      <c r="V141">
        <f>J141*Ajustes!AT141</f>
        <v>0</v>
      </c>
      <c r="W141">
        <f>K141*Ajustes!AU141</f>
        <v>0</v>
      </c>
      <c r="X141">
        <f>L141*Ajustes!AV141</f>
        <v>0</v>
      </c>
      <c r="Y141">
        <f>M141*Ajustes!AW141</f>
        <v>0</v>
      </c>
      <c r="Z141">
        <f>N141*Ajustes!AX141</f>
        <v>0</v>
      </c>
      <c r="AA141" s="259">
        <f>IF(AND(NOT(_incrementaisPassadas),
      OR(
       AND(_semanaAtual&gt;Prevs!D$6,_tipo="Semanal"),
       AND(_mes&gt;AA$2,_tipo="Mensal")
      )), 0,IF(Ajustes!$G141&gt;0,INDEX($AA$4:$AL$323,Ajustes!$G141,O$2),0)+IF(Ajustes!$H141&gt;0,INDEX($AA$4:$AL$323,Ajustes!$H141,O$2),0)+IF(Ajustes!$I141&gt;0,INDEX($AA$4:$AL$323,Ajustes!$I141,O$2),0)+IF(Ajustes!$J141&gt;0,INDEX($AA$4:$AL$323,Ajustes!$J141,O$2),0)+IF(Ajustes!$K141&gt;0,INDEX($AA$4:$AL$323,Ajustes!$K141,O$2),0)+IF(Ajustes!$L141&gt;0,INDEX($AA$4:$AL$323,Ajustes!$L141,O$2),0))+O141</f>
        <v>0</v>
      </c>
      <c r="AB141" s="259">
        <f>IF(AND(NOT(_incrementaisPassadas),
      OR(
       AND(_semanaAtual&gt;Prevs!E$6,_tipo="Semanal"),
       AND(_mes&gt;AB$2,_tipo="Mensal")
      )), 0,IF(Ajustes!$G141&gt;0,INDEX($AA$4:$AL$323,Ajustes!$G141,P$2),0)+IF(Ajustes!$H141&gt;0,INDEX($AA$4:$AL$323,Ajustes!$H141,P$2),0)+IF(Ajustes!$I141&gt;0,INDEX($AA$4:$AL$323,Ajustes!$I141,P$2),0)+IF(Ajustes!$J141&gt;0,INDEX($AA$4:$AL$323,Ajustes!$J141,P$2),0)+IF(Ajustes!$K141&gt;0,INDEX($AA$4:$AL$323,Ajustes!$K141,P$2),0)+IF(Ajustes!$L141&gt;0,INDEX($AA$4:$AL$323,Ajustes!$L141,P$2),0))+P141</f>
        <v>0</v>
      </c>
      <c r="AC141" s="259">
        <f>IF(AND(NOT(_incrementaisPassadas),
      OR(
       AND(_semanaAtual&gt;Prevs!F$6,_tipo="Semanal"),
       AND(_mes&gt;AC$2,_tipo="Mensal")
      )), 0,IF(Ajustes!$G141&gt;0,INDEX($AA$4:$AL$323,Ajustes!$G141,Q$2),0)+IF(Ajustes!$H141&gt;0,INDEX($AA$4:$AL$323,Ajustes!$H141,Q$2),0)+IF(Ajustes!$I141&gt;0,INDEX($AA$4:$AL$323,Ajustes!$I141,Q$2),0)+IF(Ajustes!$J141&gt;0,INDEX($AA$4:$AL$323,Ajustes!$J141,Q$2),0)+IF(Ajustes!$K141&gt;0,INDEX($AA$4:$AL$323,Ajustes!$K141,Q$2),0)+IF(Ajustes!$L141&gt;0,INDEX($AA$4:$AL$323,Ajustes!$L141,Q$2),0))+Q141</f>
        <v>0</v>
      </c>
      <c r="AD141" s="259">
        <f>IF(AND(NOT(_incrementaisPassadas),
      OR(
       AND(_semanaAtual&gt;Prevs!G$6,_tipo="Semanal"),
       AND(_mes&gt;AD$2,_tipo="Mensal")
      )), 0,IF(Ajustes!$G141&gt;0,INDEX($AA$4:$AL$323,Ajustes!$G141,R$2),0)+IF(Ajustes!$H141&gt;0,INDEX($AA$4:$AL$323,Ajustes!$H141,R$2),0)+IF(Ajustes!$I141&gt;0,INDEX($AA$4:$AL$323,Ajustes!$I141,R$2),0)+IF(Ajustes!$J141&gt;0,INDEX($AA$4:$AL$323,Ajustes!$J141,R$2),0)+IF(Ajustes!$K141&gt;0,INDEX($AA$4:$AL$323,Ajustes!$K141,R$2),0)+IF(Ajustes!$L141&gt;0,INDEX($AA$4:$AL$323,Ajustes!$L141,R$2),0))+R141</f>
        <v>0</v>
      </c>
      <c r="AE141" s="259">
        <f>IF(AND(NOT(_incrementaisPassadas),
      OR(
       AND(_semanaAtual&gt;Prevs!H$6,_tipo="Semanal"),
       AND(_mes&gt;AE$2,_tipo="Mensal")
      )), 0,IF(Ajustes!$G141&gt;0,INDEX($AA$4:$AL$323,Ajustes!$G141,S$2),0)+IF(Ajustes!$H141&gt;0,INDEX($AA$4:$AL$323,Ajustes!$H141,S$2),0)+IF(Ajustes!$I141&gt;0,INDEX($AA$4:$AL$323,Ajustes!$I141,S$2),0)+IF(Ajustes!$J141&gt;0,INDEX($AA$4:$AL$323,Ajustes!$J141,S$2),0)+IF(Ajustes!$K141&gt;0,INDEX($AA$4:$AL$323,Ajustes!$K141,S$2),0)+IF(Ajustes!$L141&gt;0,INDEX($AA$4:$AL$323,Ajustes!$L141,S$2),0))+S141</f>
        <v>0</v>
      </c>
      <c r="AF141" s="259">
        <f>IF(AND(NOT(_incrementaisPassadas),
      OR(
       AND(_semanaAtual&gt;Prevs!I$6,_tipo="Semanal"),
       AND(_mes&gt;AF$2,_tipo="Mensal")
      )), 0,IF(Ajustes!$G141&gt;0,INDEX($AA$4:$AL$323,Ajustes!$G141,T$2),0)+IF(Ajustes!$H141&gt;0,INDEX($AA$4:$AL$323,Ajustes!$H141,T$2),0)+IF(Ajustes!$I141&gt;0,INDEX($AA$4:$AL$323,Ajustes!$I141,T$2),0)+IF(Ajustes!$J141&gt;0,INDEX($AA$4:$AL$323,Ajustes!$J141,T$2),0)+IF(Ajustes!$K141&gt;0,INDEX($AA$4:$AL$323,Ajustes!$K141,T$2),0)+IF(Ajustes!$L141&gt;0,INDEX($AA$4:$AL$323,Ajustes!$L141,T$2),0))+T141</f>
        <v>0</v>
      </c>
      <c r="AG141" s="259">
        <f>IF(AND(NOT(_incrementaisPassadas),
      OR(
       AND(_semanaAtual&gt;Prevs!J$6,_tipo="Semanal"),
       AND(_mes&gt;AG$2,_tipo="Mensal")
      )), 0,IF(Ajustes!$G141&gt;0,INDEX($AA$4:$AL$323,Ajustes!$G141,U$2),0)+IF(Ajustes!$H141&gt;0,INDEX($AA$4:$AL$323,Ajustes!$H141,U$2),0)+IF(Ajustes!$I141&gt;0,INDEX($AA$4:$AL$323,Ajustes!$I141,U$2),0)+IF(Ajustes!$J141&gt;0,INDEX($AA$4:$AL$323,Ajustes!$J141,U$2),0)+IF(Ajustes!$K141&gt;0,INDEX($AA$4:$AL$323,Ajustes!$K141,U$2),0)+IF(Ajustes!$L141&gt;0,INDEX($AA$4:$AL$323,Ajustes!$L141,U$2),0))+U141</f>
        <v>0</v>
      </c>
      <c r="AH141" s="259">
        <f>IF(AND(NOT(_incrementaisPassadas),
      OR(
       AND(_semanaAtual&gt;Prevs!K$6,_tipo="Semanal"),
       AND(_mes&gt;AH$2,_tipo="Mensal")
      )), 0,IF(Ajustes!$G141&gt;0,INDEX($AA$4:$AL$323,Ajustes!$G141,V$2),0)+IF(Ajustes!$H141&gt;0,INDEX($AA$4:$AL$323,Ajustes!$H141,V$2),0)+IF(Ajustes!$I141&gt;0,INDEX($AA$4:$AL$323,Ajustes!$I141,V$2),0)+IF(Ajustes!$J141&gt;0,INDEX($AA$4:$AL$323,Ajustes!$J141,V$2),0)+IF(Ajustes!$K141&gt;0,INDEX($AA$4:$AL$323,Ajustes!$K141,V$2),0)+IF(Ajustes!$L141&gt;0,INDEX($AA$4:$AL$323,Ajustes!$L141,V$2),0))+V141</f>
        <v>0</v>
      </c>
      <c r="AI141" s="259">
        <f>IF(AND(NOT(_incrementaisPassadas),
      OR(
       AND(_semanaAtual&gt;Prevs!L$6,_tipo="Semanal"),
       AND(_mes&gt;AI$2,_tipo="Mensal")
      )), 0,IF(Ajustes!$G141&gt;0,INDEX($AA$4:$AL$323,Ajustes!$G141,W$2),0)+IF(Ajustes!$H141&gt;0,INDEX($AA$4:$AL$323,Ajustes!$H141,W$2),0)+IF(Ajustes!$I141&gt;0,INDEX($AA$4:$AL$323,Ajustes!$I141,W$2),0)+IF(Ajustes!$J141&gt;0,INDEX($AA$4:$AL$323,Ajustes!$J141,W$2),0)+IF(Ajustes!$K141&gt;0,INDEX($AA$4:$AL$323,Ajustes!$K141,W$2),0)+IF(Ajustes!$L141&gt;0,INDEX($AA$4:$AL$323,Ajustes!$L141,W$2),0))+W141</f>
        <v>0</v>
      </c>
      <c r="AJ141" s="259">
        <f>IF(AND(NOT(_incrementaisPassadas),
      OR(
       AND(_semanaAtual&gt;Prevs!M$6,_tipo="Semanal"),
       AND(_mes&gt;AJ$2,_tipo="Mensal")
      )), 0,IF(Ajustes!$G141&gt;0,INDEX($AA$4:$AL$323,Ajustes!$G141,X$2),0)+IF(Ajustes!$H141&gt;0,INDEX($AA$4:$AL$323,Ajustes!$H141,X$2),0)+IF(Ajustes!$I141&gt;0,INDEX($AA$4:$AL$323,Ajustes!$I141,X$2),0)+IF(Ajustes!$J141&gt;0,INDEX($AA$4:$AL$323,Ajustes!$J141,X$2),0)+IF(Ajustes!$K141&gt;0,INDEX($AA$4:$AL$323,Ajustes!$K141,X$2),0)+IF(Ajustes!$L141&gt;0,INDEX($AA$4:$AL$323,Ajustes!$L141,X$2),0))+X141</f>
        <v>0</v>
      </c>
      <c r="AK141" s="259">
        <f>IF(AND(NOT(_incrementaisPassadas),
      OR(
       AND(_semanaAtual&gt;Prevs!N$6,_tipo="Semanal"),
       AND(_mes&gt;AK$2,_tipo="Mensal")
      )), 0,IF(Ajustes!$G141&gt;0,INDEX($AA$4:$AL$323,Ajustes!$G141,Y$2),0)+IF(Ajustes!$H141&gt;0,INDEX($AA$4:$AL$323,Ajustes!$H141,Y$2),0)+IF(Ajustes!$I141&gt;0,INDEX($AA$4:$AL$323,Ajustes!$I141,Y$2),0)+IF(Ajustes!$J141&gt;0,INDEX($AA$4:$AL$323,Ajustes!$J141,Y$2),0)+IF(Ajustes!$K141&gt;0,INDEX($AA$4:$AL$323,Ajustes!$K141,Y$2),0)+IF(Ajustes!$L141&gt;0,INDEX($AA$4:$AL$323,Ajustes!$L141,Y$2),0))+Y141</f>
        <v>0</v>
      </c>
      <c r="AL141" s="259">
        <f>IF(AND(NOT(_incrementaisPassadas),
      OR(
       AND(_semanaAtual&gt;Prevs!O$6,_tipo="Semanal"),
       AND(_mes&gt;AL$2,_tipo="Mensal")
      )), 0,IF(Ajustes!$G141&gt;0,INDEX($AA$4:$AL$323,Ajustes!$G141,Z$2),0)+IF(Ajustes!$H141&gt;0,INDEX($AA$4:$AL$323,Ajustes!$H141,Z$2),0)+IF(Ajustes!$I141&gt;0,INDEX($AA$4:$AL$323,Ajustes!$I141,Z$2),0)+IF(Ajustes!$J141&gt;0,INDEX($AA$4:$AL$323,Ajustes!$J141,Z$2),0)+IF(Ajustes!$K141&gt;0,INDEX($AA$4:$AL$323,Ajustes!$K141,Z$2),0)+IF(Ajustes!$L141&gt;0,INDEX($AA$4:$AL$323,Ajustes!$L141,Z$2),0))+Z141</f>
        <v>0</v>
      </c>
      <c r="AM141" s="113">
        <f t="shared" si="176"/>
        <v>0</v>
      </c>
      <c r="AN141" s="113">
        <f t="shared" si="177"/>
        <v>0</v>
      </c>
      <c r="AO141" s="113">
        <f t="shared" si="177"/>
        <v>0</v>
      </c>
      <c r="AP141" s="113">
        <f t="shared" si="177"/>
        <v>0</v>
      </c>
      <c r="AQ141" s="113">
        <f t="shared" si="177"/>
        <v>0</v>
      </c>
      <c r="AR141" s="113">
        <f t="shared" si="177"/>
        <v>0</v>
      </c>
      <c r="AS141" s="113">
        <f t="shared" si="177"/>
        <v>0</v>
      </c>
      <c r="AT141" s="113">
        <f t="shared" si="177"/>
        <v>0</v>
      </c>
      <c r="AU141" s="113">
        <f t="shared" si="177"/>
        <v>0</v>
      </c>
      <c r="AV141" s="113">
        <f t="shared" si="177"/>
        <v>0</v>
      </c>
      <c r="AW141" s="113">
        <f t="shared" si="177"/>
        <v>0</v>
      </c>
      <c r="AX141" s="113">
        <f t="shared" si="177"/>
        <v>0</v>
      </c>
      <c r="AY141" s="259"/>
      <c r="BQ141" s="259" t="e">
        <f t="shared" si="170"/>
        <v>#N/A</v>
      </c>
      <c r="BR141" s="398">
        <f t="shared" si="178"/>
        <v>0</v>
      </c>
      <c r="BS141" s="398">
        <f t="shared" si="179"/>
        <v>0</v>
      </c>
      <c r="BT141" s="398">
        <f t="shared" si="180"/>
        <v>0</v>
      </c>
      <c r="BU141" s="398">
        <f t="shared" si="181"/>
        <v>0</v>
      </c>
      <c r="BV141" s="398">
        <f t="shared" si="182"/>
        <v>0</v>
      </c>
      <c r="BW141" s="398">
        <f t="shared" si="183"/>
        <v>0</v>
      </c>
      <c r="BX141" s="398">
        <f t="shared" si="184"/>
        <v>0</v>
      </c>
      <c r="BY141" s="398">
        <f t="shared" si="185"/>
        <v>0</v>
      </c>
      <c r="BZ141" s="398">
        <f t="shared" si="186"/>
        <v>0</v>
      </c>
      <c r="CA141" s="398">
        <f t="shared" si="187"/>
        <v>0</v>
      </c>
      <c r="CB141" s="398">
        <f t="shared" si="188"/>
        <v>0</v>
      </c>
      <c r="CC141" s="398">
        <f t="shared" si="189"/>
        <v>0</v>
      </c>
      <c r="CD141" s="259"/>
    </row>
    <row r="142" spans="1:82" x14ac:dyDescent="0.25">
      <c r="A142" s="113">
        <v>139</v>
      </c>
      <c r="B142" s="176"/>
      <c r="C142" s="259">
        <f>IFERROR(INDEX($BD$7:$BO$40,MATCH(Ajustes!$E$4:$E$323,$BC$7:$BC$40,0),$C$2:$N$2),1)</f>
        <v>1</v>
      </c>
      <c r="D142" s="259">
        <f>IFERROR(INDEX($BD$7:$BO$40,MATCH(Ajustes!$E$4:$E$323,$BC$7:$BC$40,0),$C$2:$N$2),1)</f>
        <v>1</v>
      </c>
      <c r="E142" s="259">
        <f>IFERROR(INDEX($BD$7:$BO$40,MATCH(Ajustes!$E$4:$E$323,$BC$7:$BC$40,0),$C$2:$N$2),1)</f>
        <v>1</v>
      </c>
      <c r="F142" s="259">
        <f>IFERROR(INDEX($BD$7:$BO$40,MATCH(Ajustes!$E$4:$E$323,$BC$7:$BC$40,0),$C$2:$N$2),1)</f>
        <v>1</v>
      </c>
      <c r="G142" s="259">
        <f>IFERROR(INDEX($BD$7:$BO$40,MATCH(Ajustes!$E$4:$E$323,$BC$7:$BC$40,0),$C$2:$N$2),1)</f>
        <v>1</v>
      </c>
      <c r="H142" s="259">
        <f>IFERROR(INDEX($BD$7:$BO$40,MATCH(Ajustes!$E$4:$E$323,$BC$7:$BC$40,0),$C$2:$N$2),1)</f>
        <v>1</v>
      </c>
      <c r="I142" s="259">
        <f>IFERROR(INDEX($BD$7:$BO$40,MATCH(Ajustes!$E$4:$E$323,$BC$7:$BC$40,0),$C$2:$N$2),1)</f>
        <v>1</v>
      </c>
      <c r="J142" s="259">
        <f>IFERROR(INDEX($BD$7:$BO$40,MATCH(Ajustes!$E$4:$E$323,$BC$7:$BC$40,0),$C$2:$N$2),1)</f>
        <v>1</v>
      </c>
      <c r="K142" s="259">
        <f>IFERROR(INDEX($BD$7:$BO$40,MATCH(Ajustes!$E$4:$E$323,$BC$7:$BC$40,0),$C$2:$N$2),1)</f>
        <v>1</v>
      </c>
      <c r="L142" s="259">
        <f>IFERROR(INDEX($BD$7:$BO$40,MATCH(Ajustes!$E$4:$E$323,$BC$7:$BC$40,0),$C$2:$N$2),1)</f>
        <v>1</v>
      </c>
      <c r="M142" s="259">
        <f>IFERROR(INDEX($BD$7:$BO$40,MATCH(Ajustes!$E$4:$E$323,$BC$7:$BC$40,0),$C$2:$N$2),1)</f>
        <v>1</v>
      </c>
      <c r="N142" s="259">
        <f>IFERROR(INDEX($BD$7:$BO$40,MATCH(Ajustes!$E$4:$E$323,$BC$7:$BC$40,0),$C$2:$N$2),1)</f>
        <v>1</v>
      </c>
      <c r="O142">
        <f>C142*Ajustes!AM142</f>
        <v>0</v>
      </c>
      <c r="P142">
        <f>D142*Ajustes!AN142</f>
        <v>0</v>
      </c>
      <c r="Q142">
        <f>E142*Ajustes!AO142</f>
        <v>0</v>
      </c>
      <c r="R142">
        <f>F142*Ajustes!AP142</f>
        <v>0</v>
      </c>
      <c r="S142">
        <f>G142*Ajustes!AQ142</f>
        <v>0</v>
      </c>
      <c r="T142">
        <f>H142*Ajustes!AR142</f>
        <v>0</v>
      </c>
      <c r="U142">
        <f>I142*Ajustes!AS142</f>
        <v>0</v>
      </c>
      <c r="V142">
        <f>J142*Ajustes!AT142</f>
        <v>0</v>
      </c>
      <c r="W142">
        <f>K142*Ajustes!AU142</f>
        <v>0</v>
      </c>
      <c r="X142">
        <f>L142*Ajustes!AV142</f>
        <v>0</v>
      </c>
      <c r="Y142">
        <f>M142*Ajustes!AW142</f>
        <v>0</v>
      </c>
      <c r="Z142">
        <f>N142*Ajustes!AX142</f>
        <v>0</v>
      </c>
      <c r="AA142" s="259">
        <f>IF(AND(NOT(_incrementaisPassadas),
      OR(
       AND(_semanaAtual&gt;Prevs!D$6,_tipo="Semanal"),
       AND(_mes&gt;AA$2,_tipo="Mensal")
      )), 0,IF(Ajustes!$G142&gt;0,INDEX($AA$4:$AL$323,Ajustes!$G142,O$2),0)+IF(Ajustes!$H142&gt;0,INDEX($AA$4:$AL$323,Ajustes!$H142,O$2),0)+IF(Ajustes!$I142&gt;0,INDEX($AA$4:$AL$323,Ajustes!$I142,O$2),0)+IF(Ajustes!$J142&gt;0,INDEX($AA$4:$AL$323,Ajustes!$J142,O$2),0)+IF(Ajustes!$K142&gt;0,INDEX($AA$4:$AL$323,Ajustes!$K142,O$2),0)+IF(Ajustes!$L142&gt;0,INDEX($AA$4:$AL$323,Ajustes!$L142,O$2),0))+O142</f>
        <v>0</v>
      </c>
      <c r="AB142" s="259">
        <f>IF(AND(NOT(_incrementaisPassadas),
      OR(
       AND(_semanaAtual&gt;Prevs!E$6,_tipo="Semanal"),
       AND(_mes&gt;AB$2,_tipo="Mensal")
      )), 0,IF(Ajustes!$G142&gt;0,INDEX($AA$4:$AL$323,Ajustes!$G142,P$2),0)+IF(Ajustes!$H142&gt;0,INDEX($AA$4:$AL$323,Ajustes!$H142,P$2),0)+IF(Ajustes!$I142&gt;0,INDEX($AA$4:$AL$323,Ajustes!$I142,P$2),0)+IF(Ajustes!$J142&gt;0,INDEX($AA$4:$AL$323,Ajustes!$J142,P$2),0)+IF(Ajustes!$K142&gt;0,INDEX($AA$4:$AL$323,Ajustes!$K142,P$2),0)+IF(Ajustes!$L142&gt;0,INDEX($AA$4:$AL$323,Ajustes!$L142,P$2),0))+P142</f>
        <v>0</v>
      </c>
      <c r="AC142" s="259">
        <f>IF(AND(NOT(_incrementaisPassadas),
      OR(
       AND(_semanaAtual&gt;Prevs!F$6,_tipo="Semanal"),
       AND(_mes&gt;AC$2,_tipo="Mensal")
      )), 0,IF(Ajustes!$G142&gt;0,INDEX($AA$4:$AL$323,Ajustes!$G142,Q$2),0)+IF(Ajustes!$H142&gt;0,INDEX($AA$4:$AL$323,Ajustes!$H142,Q$2),0)+IF(Ajustes!$I142&gt;0,INDEX($AA$4:$AL$323,Ajustes!$I142,Q$2),0)+IF(Ajustes!$J142&gt;0,INDEX($AA$4:$AL$323,Ajustes!$J142,Q$2),0)+IF(Ajustes!$K142&gt;0,INDEX($AA$4:$AL$323,Ajustes!$K142,Q$2),0)+IF(Ajustes!$L142&gt;0,INDEX($AA$4:$AL$323,Ajustes!$L142,Q$2),0))+Q142</f>
        <v>0</v>
      </c>
      <c r="AD142" s="259">
        <f>IF(AND(NOT(_incrementaisPassadas),
      OR(
       AND(_semanaAtual&gt;Prevs!G$6,_tipo="Semanal"),
       AND(_mes&gt;AD$2,_tipo="Mensal")
      )), 0,IF(Ajustes!$G142&gt;0,INDEX($AA$4:$AL$323,Ajustes!$G142,R$2),0)+IF(Ajustes!$H142&gt;0,INDEX($AA$4:$AL$323,Ajustes!$H142,R$2),0)+IF(Ajustes!$I142&gt;0,INDEX($AA$4:$AL$323,Ajustes!$I142,R$2),0)+IF(Ajustes!$J142&gt;0,INDEX($AA$4:$AL$323,Ajustes!$J142,R$2),0)+IF(Ajustes!$K142&gt;0,INDEX($AA$4:$AL$323,Ajustes!$K142,R$2),0)+IF(Ajustes!$L142&gt;0,INDEX($AA$4:$AL$323,Ajustes!$L142,R$2),0))+R142</f>
        <v>0</v>
      </c>
      <c r="AE142" s="259">
        <f>IF(AND(NOT(_incrementaisPassadas),
      OR(
       AND(_semanaAtual&gt;Prevs!H$6,_tipo="Semanal"),
       AND(_mes&gt;AE$2,_tipo="Mensal")
      )), 0,IF(Ajustes!$G142&gt;0,INDEX($AA$4:$AL$323,Ajustes!$G142,S$2),0)+IF(Ajustes!$H142&gt;0,INDEX($AA$4:$AL$323,Ajustes!$H142,S$2),0)+IF(Ajustes!$I142&gt;0,INDEX($AA$4:$AL$323,Ajustes!$I142,S$2),0)+IF(Ajustes!$J142&gt;0,INDEX($AA$4:$AL$323,Ajustes!$J142,S$2),0)+IF(Ajustes!$K142&gt;0,INDEX($AA$4:$AL$323,Ajustes!$K142,S$2),0)+IF(Ajustes!$L142&gt;0,INDEX($AA$4:$AL$323,Ajustes!$L142,S$2),0))+S142</f>
        <v>0</v>
      </c>
      <c r="AF142" s="259">
        <f>IF(AND(NOT(_incrementaisPassadas),
      OR(
       AND(_semanaAtual&gt;Prevs!I$6,_tipo="Semanal"),
       AND(_mes&gt;AF$2,_tipo="Mensal")
      )), 0,IF(Ajustes!$G142&gt;0,INDEX($AA$4:$AL$323,Ajustes!$G142,T$2),0)+IF(Ajustes!$H142&gt;0,INDEX($AA$4:$AL$323,Ajustes!$H142,T$2),0)+IF(Ajustes!$I142&gt;0,INDEX($AA$4:$AL$323,Ajustes!$I142,T$2),0)+IF(Ajustes!$J142&gt;0,INDEX($AA$4:$AL$323,Ajustes!$J142,T$2),0)+IF(Ajustes!$K142&gt;0,INDEX($AA$4:$AL$323,Ajustes!$K142,T$2),0)+IF(Ajustes!$L142&gt;0,INDEX($AA$4:$AL$323,Ajustes!$L142,T$2),0))+T142</f>
        <v>0</v>
      </c>
      <c r="AG142" s="259">
        <f>IF(AND(NOT(_incrementaisPassadas),
      OR(
       AND(_semanaAtual&gt;Prevs!J$6,_tipo="Semanal"),
       AND(_mes&gt;AG$2,_tipo="Mensal")
      )), 0,IF(Ajustes!$G142&gt;0,INDEX($AA$4:$AL$323,Ajustes!$G142,U$2),0)+IF(Ajustes!$H142&gt;0,INDEX($AA$4:$AL$323,Ajustes!$H142,U$2),0)+IF(Ajustes!$I142&gt;0,INDEX($AA$4:$AL$323,Ajustes!$I142,U$2),0)+IF(Ajustes!$J142&gt;0,INDEX($AA$4:$AL$323,Ajustes!$J142,U$2),0)+IF(Ajustes!$K142&gt;0,INDEX($AA$4:$AL$323,Ajustes!$K142,U$2),0)+IF(Ajustes!$L142&gt;0,INDEX($AA$4:$AL$323,Ajustes!$L142,U$2),0))+U142</f>
        <v>0</v>
      </c>
      <c r="AH142" s="259">
        <f>IF(AND(NOT(_incrementaisPassadas),
      OR(
       AND(_semanaAtual&gt;Prevs!K$6,_tipo="Semanal"),
       AND(_mes&gt;AH$2,_tipo="Mensal")
      )), 0,IF(Ajustes!$G142&gt;0,INDEX($AA$4:$AL$323,Ajustes!$G142,V$2),0)+IF(Ajustes!$H142&gt;0,INDEX($AA$4:$AL$323,Ajustes!$H142,V$2),0)+IF(Ajustes!$I142&gt;0,INDEX($AA$4:$AL$323,Ajustes!$I142,V$2),0)+IF(Ajustes!$J142&gt;0,INDEX($AA$4:$AL$323,Ajustes!$J142,V$2),0)+IF(Ajustes!$K142&gt;0,INDEX($AA$4:$AL$323,Ajustes!$K142,V$2),0)+IF(Ajustes!$L142&gt;0,INDEX($AA$4:$AL$323,Ajustes!$L142,V$2),0))+V142</f>
        <v>0</v>
      </c>
      <c r="AI142" s="259">
        <f>IF(AND(NOT(_incrementaisPassadas),
      OR(
       AND(_semanaAtual&gt;Prevs!L$6,_tipo="Semanal"),
       AND(_mes&gt;AI$2,_tipo="Mensal")
      )), 0,IF(Ajustes!$G142&gt;0,INDEX($AA$4:$AL$323,Ajustes!$G142,W$2),0)+IF(Ajustes!$H142&gt;0,INDEX($AA$4:$AL$323,Ajustes!$H142,W$2),0)+IF(Ajustes!$I142&gt;0,INDEX($AA$4:$AL$323,Ajustes!$I142,W$2),0)+IF(Ajustes!$J142&gt;0,INDEX($AA$4:$AL$323,Ajustes!$J142,W$2),0)+IF(Ajustes!$K142&gt;0,INDEX($AA$4:$AL$323,Ajustes!$K142,W$2),0)+IF(Ajustes!$L142&gt;0,INDEX($AA$4:$AL$323,Ajustes!$L142,W$2),0))+W142</f>
        <v>0</v>
      </c>
      <c r="AJ142" s="259">
        <f>IF(AND(NOT(_incrementaisPassadas),
      OR(
       AND(_semanaAtual&gt;Prevs!M$6,_tipo="Semanal"),
       AND(_mes&gt;AJ$2,_tipo="Mensal")
      )), 0,IF(Ajustes!$G142&gt;0,INDEX($AA$4:$AL$323,Ajustes!$G142,X$2),0)+IF(Ajustes!$H142&gt;0,INDEX($AA$4:$AL$323,Ajustes!$H142,X$2),0)+IF(Ajustes!$I142&gt;0,INDEX($AA$4:$AL$323,Ajustes!$I142,X$2),0)+IF(Ajustes!$J142&gt;0,INDEX($AA$4:$AL$323,Ajustes!$J142,X$2),0)+IF(Ajustes!$K142&gt;0,INDEX($AA$4:$AL$323,Ajustes!$K142,X$2),0)+IF(Ajustes!$L142&gt;0,INDEX($AA$4:$AL$323,Ajustes!$L142,X$2),0))+X142</f>
        <v>0</v>
      </c>
      <c r="AK142" s="259">
        <f>IF(AND(NOT(_incrementaisPassadas),
      OR(
       AND(_semanaAtual&gt;Prevs!N$6,_tipo="Semanal"),
       AND(_mes&gt;AK$2,_tipo="Mensal")
      )), 0,IF(Ajustes!$G142&gt;0,INDEX($AA$4:$AL$323,Ajustes!$G142,Y$2),0)+IF(Ajustes!$H142&gt;0,INDEX($AA$4:$AL$323,Ajustes!$H142,Y$2),0)+IF(Ajustes!$I142&gt;0,INDEX($AA$4:$AL$323,Ajustes!$I142,Y$2),0)+IF(Ajustes!$J142&gt;0,INDEX($AA$4:$AL$323,Ajustes!$J142,Y$2),0)+IF(Ajustes!$K142&gt;0,INDEX($AA$4:$AL$323,Ajustes!$K142,Y$2),0)+IF(Ajustes!$L142&gt;0,INDEX($AA$4:$AL$323,Ajustes!$L142,Y$2),0))+Y142</f>
        <v>0</v>
      </c>
      <c r="AL142" s="259">
        <f>IF(AND(NOT(_incrementaisPassadas),
      OR(
       AND(_semanaAtual&gt;Prevs!O$6,_tipo="Semanal"),
       AND(_mes&gt;AL$2,_tipo="Mensal")
      )), 0,IF(Ajustes!$G142&gt;0,INDEX($AA$4:$AL$323,Ajustes!$G142,Z$2),0)+IF(Ajustes!$H142&gt;0,INDEX($AA$4:$AL$323,Ajustes!$H142,Z$2),0)+IF(Ajustes!$I142&gt;0,INDEX($AA$4:$AL$323,Ajustes!$I142,Z$2),0)+IF(Ajustes!$J142&gt;0,INDEX($AA$4:$AL$323,Ajustes!$J142,Z$2),0)+IF(Ajustes!$K142&gt;0,INDEX($AA$4:$AL$323,Ajustes!$K142,Z$2),0)+IF(Ajustes!$L142&gt;0,INDEX($AA$4:$AL$323,Ajustes!$L142,Z$2),0))+Z142</f>
        <v>0</v>
      </c>
      <c r="AM142" s="113">
        <f t="shared" si="176"/>
        <v>0</v>
      </c>
      <c r="AN142" s="113">
        <f t="shared" si="177"/>
        <v>0</v>
      </c>
      <c r="AO142" s="113">
        <f t="shared" si="177"/>
        <v>0</v>
      </c>
      <c r="AP142" s="113">
        <f t="shared" si="177"/>
        <v>0</v>
      </c>
      <c r="AQ142" s="113">
        <f t="shared" si="177"/>
        <v>0</v>
      </c>
      <c r="AR142" s="113">
        <f t="shared" si="177"/>
        <v>0</v>
      </c>
      <c r="AS142" s="113">
        <f t="shared" si="177"/>
        <v>0</v>
      </c>
      <c r="AT142" s="113">
        <f t="shared" si="177"/>
        <v>0</v>
      </c>
      <c r="AU142" s="113">
        <f t="shared" si="177"/>
        <v>0</v>
      </c>
      <c r="AV142" s="113">
        <f t="shared" si="177"/>
        <v>0</v>
      </c>
      <c r="AW142" s="113">
        <f t="shared" si="177"/>
        <v>0</v>
      </c>
      <c r="AX142" s="113">
        <f t="shared" si="177"/>
        <v>0</v>
      </c>
      <c r="AY142" s="259"/>
      <c r="BQ142" s="259" t="e">
        <f t="shared" si="170"/>
        <v>#N/A</v>
      </c>
      <c r="BR142" s="398">
        <f t="shared" si="178"/>
        <v>0</v>
      </c>
      <c r="BS142" s="398">
        <f t="shared" si="179"/>
        <v>0</v>
      </c>
      <c r="BT142" s="398">
        <f t="shared" si="180"/>
        <v>0</v>
      </c>
      <c r="BU142" s="398">
        <f t="shared" si="181"/>
        <v>0</v>
      </c>
      <c r="BV142" s="398">
        <f t="shared" si="182"/>
        <v>0</v>
      </c>
      <c r="BW142" s="398">
        <f t="shared" si="183"/>
        <v>0</v>
      </c>
      <c r="BX142" s="398">
        <f t="shared" si="184"/>
        <v>0</v>
      </c>
      <c r="BY142" s="398">
        <f t="shared" si="185"/>
        <v>0</v>
      </c>
      <c r="BZ142" s="398">
        <f t="shared" si="186"/>
        <v>0</v>
      </c>
      <c r="CA142" s="398">
        <f t="shared" si="187"/>
        <v>0</v>
      </c>
      <c r="CB142" s="398">
        <f t="shared" si="188"/>
        <v>0</v>
      </c>
      <c r="CC142" s="398">
        <f t="shared" si="189"/>
        <v>0</v>
      </c>
      <c r="CD142" s="259"/>
    </row>
    <row r="143" spans="1:82" x14ac:dyDescent="0.25">
      <c r="A143" s="113">
        <v>140</v>
      </c>
      <c r="B143" s="176"/>
      <c r="C143" s="259">
        <f>IFERROR(INDEX($BD$7:$BO$40,MATCH(Ajustes!$E$4:$E$323,$BC$7:$BC$40,0),$C$2:$N$2),1)</f>
        <v>1</v>
      </c>
      <c r="D143" s="259">
        <f>IFERROR(INDEX($BD$7:$BO$40,MATCH(Ajustes!$E$4:$E$323,$BC$7:$BC$40,0),$C$2:$N$2),1)</f>
        <v>1</v>
      </c>
      <c r="E143" s="259">
        <f>IFERROR(INDEX($BD$7:$BO$40,MATCH(Ajustes!$E$4:$E$323,$BC$7:$BC$40,0),$C$2:$N$2),1)</f>
        <v>1</v>
      </c>
      <c r="F143" s="259">
        <f>IFERROR(INDEX($BD$7:$BO$40,MATCH(Ajustes!$E$4:$E$323,$BC$7:$BC$40,0),$C$2:$N$2),1)</f>
        <v>1</v>
      </c>
      <c r="G143" s="259">
        <f>IFERROR(INDEX($BD$7:$BO$40,MATCH(Ajustes!$E$4:$E$323,$BC$7:$BC$40,0),$C$2:$N$2),1)</f>
        <v>1</v>
      </c>
      <c r="H143" s="259">
        <f>IFERROR(INDEX($BD$7:$BO$40,MATCH(Ajustes!$E$4:$E$323,$BC$7:$BC$40,0),$C$2:$N$2),1)</f>
        <v>1</v>
      </c>
      <c r="I143" s="259">
        <f>IFERROR(INDEX($BD$7:$BO$40,MATCH(Ajustes!$E$4:$E$323,$BC$7:$BC$40,0),$C$2:$N$2),1)</f>
        <v>1</v>
      </c>
      <c r="J143" s="259">
        <f>IFERROR(INDEX($BD$7:$BO$40,MATCH(Ajustes!$E$4:$E$323,$BC$7:$BC$40,0),$C$2:$N$2),1)</f>
        <v>1</v>
      </c>
      <c r="K143" s="259">
        <f>IFERROR(INDEX($BD$7:$BO$40,MATCH(Ajustes!$E$4:$E$323,$BC$7:$BC$40,0),$C$2:$N$2),1)</f>
        <v>1</v>
      </c>
      <c r="L143" s="259">
        <f>IFERROR(INDEX($BD$7:$BO$40,MATCH(Ajustes!$E$4:$E$323,$BC$7:$BC$40,0),$C$2:$N$2),1)</f>
        <v>1</v>
      </c>
      <c r="M143" s="259">
        <f>IFERROR(INDEX($BD$7:$BO$40,MATCH(Ajustes!$E$4:$E$323,$BC$7:$BC$40,0),$C$2:$N$2),1)</f>
        <v>1</v>
      </c>
      <c r="N143" s="259">
        <f>IFERROR(INDEX($BD$7:$BO$40,MATCH(Ajustes!$E$4:$E$323,$BC$7:$BC$40,0),$C$2:$N$2),1)</f>
        <v>1</v>
      </c>
      <c r="O143">
        <f>C143*Ajustes!AM143</f>
        <v>0</v>
      </c>
      <c r="P143">
        <f>D143*Ajustes!AN143</f>
        <v>0</v>
      </c>
      <c r="Q143">
        <f>E143*Ajustes!AO143</f>
        <v>0</v>
      </c>
      <c r="R143">
        <f>F143*Ajustes!AP143</f>
        <v>0</v>
      </c>
      <c r="S143">
        <f>G143*Ajustes!AQ143</f>
        <v>0</v>
      </c>
      <c r="T143">
        <f>H143*Ajustes!AR143</f>
        <v>0</v>
      </c>
      <c r="U143">
        <f>I143*Ajustes!AS143</f>
        <v>0</v>
      </c>
      <c r="V143">
        <f>J143*Ajustes!AT143</f>
        <v>0</v>
      </c>
      <c r="W143">
        <f>K143*Ajustes!AU143</f>
        <v>0</v>
      </c>
      <c r="X143">
        <f>L143*Ajustes!AV143</f>
        <v>0</v>
      </c>
      <c r="Y143">
        <f>M143*Ajustes!AW143</f>
        <v>0</v>
      </c>
      <c r="Z143">
        <f>N143*Ajustes!AX143</f>
        <v>0</v>
      </c>
      <c r="AA143" s="259">
        <f>IF(AND(NOT(_incrementaisPassadas),
      OR(
       AND(_semanaAtual&gt;Prevs!D$6,_tipo="Semanal"),
       AND(_mes&gt;AA$2,_tipo="Mensal")
      )), 0,IF(Ajustes!$G143&gt;0,INDEX($AA$4:$AL$323,Ajustes!$G143,O$2),0)+IF(Ajustes!$H143&gt;0,INDEX($AA$4:$AL$323,Ajustes!$H143,O$2),0)+IF(Ajustes!$I143&gt;0,INDEX($AA$4:$AL$323,Ajustes!$I143,O$2),0)+IF(Ajustes!$J143&gt;0,INDEX($AA$4:$AL$323,Ajustes!$J143,O$2),0)+IF(Ajustes!$K143&gt;0,INDEX($AA$4:$AL$323,Ajustes!$K143,O$2),0)+IF(Ajustes!$L143&gt;0,INDEX($AA$4:$AL$323,Ajustes!$L143,O$2),0))+O143</f>
        <v>0</v>
      </c>
      <c r="AB143" s="259">
        <f>IF(AND(NOT(_incrementaisPassadas),
      OR(
       AND(_semanaAtual&gt;Prevs!E$6,_tipo="Semanal"),
       AND(_mes&gt;AB$2,_tipo="Mensal")
      )), 0,IF(Ajustes!$G143&gt;0,INDEX($AA$4:$AL$323,Ajustes!$G143,P$2),0)+IF(Ajustes!$H143&gt;0,INDEX($AA$4:$AL$323,Ajustes!$H143,P$2),0)+IF(Ajustes!$I143&gt;0,INDEX($AA$4:$AL$323,Ajustes!$I143,P$2),0)+IF(Ajustes!$J143&gt;0,INDEX($AA$4:$AL$323,Ajustes!$J143,P$2),0)+IF(Ajustes!$K143&gt;0,INDEX($AA$4:$AL$323,Ajustes!$K143,P$2),0)+IF(Ajustes!$L143&gt;0,INDEX($AA$4:$AL$323,Ajustes!$L143,P$2),0))+P143</f>
        <v>0</v>
      </c>
      <c r="AC143" s="259">
        <f>IF(AND(NOT(_incrementaisPassadas),
      OR(
       AND(_semanaAtual&gt;Prevs!F$6,_tipo="Semanal"),
       AND(_mes&gt;AC$2,_tipo="Mensal")
      )), 0,IF(Ajustes!$G143&gt;0,INDEX($AA$4:$AL$323,Ajustes!$G143,Q$2),0)+IF(Ajustes!$H143&gt;0,INDEX($AA$4:$AL$323,Ajustes!$H143,Q$2),0)+IF(Ajustes!$I143&gt;0,INDEX($AA$4:$AL$323,Ajustes!$I143,Q$2),0)+IF(Ajustes!$J143&gt;0,INDEX($AA$4:$AL$323,Ajustes!$J143,Q$2),0)+IF(Ajustes!$K143&gt;0,INDEX($AA$4:$AL$323,Ajustes!$K143,Q$2),0)+IF(Ajustes!$L143&gt;0,INDEX($AA$4:$AL$323,Ajustes!$L143,Q$2),0))+Q143</f>
        <v>0</v>
      </c>
      <c r="AD143" s="259">
        <f>IF(AND(NOT(_incrementaisPassadas),
      OR(
       AND(_semanaAtual&gt;Prevs!G$6,_tipo="Semanal"),
       AND(_mes&gt;AD$2,_tipo="Mensal")
      )), 0,IF(Ajustes!$G143&gt;0,INDEX($AA$4:$AL$323,Ajustes!$G143,R$2),0)+IF(Ajustes!$H143&gt;0,INDEX($AA$4:$AL$323,Ajustes!$H143,R$2),0)+IF(Ajustes!$I143&gt;0,INDEX($AA$4:$AL$323,Ajustes!$I143,R$2),0)+IF(Ajustes!$J143&gt;0,INDEX($AA$4:$AL$323,Ajustes!$J143,R$2),0)+IF(Ajustes!$K143&gt;0,INDEX($AA$4:$AL$323,Ajustes!$K143,R$2),0)+IF(Ajustes!$L143&gt;0,INDEX($AA$4:$AL$323,Ajustes!$L143,R$2),0))+R143</f>
        <v>0</v>
      </c>
      <c r="AE143" s="259">
        <f>IF(AND(NOT(_incrementaisPassadas),
      OR(
       AND(_semanaAtual&gt;Prevs!H$6,_tipo="Semanal"),
       AND(_mes&gt;AE$2,_tipo="Mensal")
      )), 0,IF(Ajustes!$G143&gt;0,INDEX($AA$4:$AL$323,Ajustes!$G143,S$2),0)+IF(Ajustes!$H143&gt;0,INDEX($AA$4:$AL$323,Ajustes!$H143,S$2),0)+IF(Ajustes!$I143&gt;0,INDEX($AA$4:$AL$323,Ajustes!$I143,S$2),0)+IF(Ajustes!$J143&gt;0,INDEX($AA$4:$AL$323,Ajustes!$J143,S$2),0)+IF(Ajustes!$K143&gt;0,INDEX($AA$4:$AL$323,Ajustes!$K143,S$2),0)+IF(Ajustes!$L143&gt;0,INDEX($AA$4:$AL$323,Ajustes!$L143,S$2),0))+S143</f>
        <v>0</v>
      </c>
      <c r="AF143" s="259">
        <f>IF(AND(NOT(_incrementaisPassadas),
      OR(
       AND(_semanaAtual&gt;Prevs!I$6,_tipo="Semanal"),
       AND(_mes&gt;AF$2,_tipo="Mensal")
      )), 0,IF(Ajustes!$G143&gt;0,INDEX($AA$4:$AL$323,Ajustes!$G143,T$2),0)+IF(Ajustes!$H143&gt;0,INDEX($AA$4:$AL$323,Ajustes!$H143,T$2),0)+IF(Ajustes!$I143&gt;0,INDEX($AA$4:$AL$323,Ajustes!$I143,T$2),0)+IF(Ajustes!$J143&gt;0,INDEX($AA$4:$AL$323,Ajustes!$J143,T$2),0)+IF(Ajustes!$K143&gt;0,INDEX($AA$4:$AL$323,Ajustes!$K143,T$2),0)+IF(Ajustes!$L143&gt;0,INDEX($AA$4:$AL$323,Ajustes!$L143,T$2),0))+T143</f>
        <v>0</v>
      </c>
      <c r="AG143" s="259">
        <f>IF(AND(NOT(_incrementaisPassadas),
      OR(
       AND(_semanaAtual&gt;Prevs!J$6,_tipo="Semanal"),
       AND(_mes&gt;AG$2,_tipo="Mensal")
      )), 0,IF(Ajustes!$G143&gt;0,INDEX($AA$4:$AL$323,Ajustes!$G143,U$2),0)+IF(Ajustes!$H143&gt;0,INDEX($AA$4:$AL$323,Ajustes!$H143,U$2),0)+IF(Ajustes!$I143&gt;0,INDEX($AA$4:$AL$323,Ajustes!$I143,U$2),0)+IF(Ajustes!$J143&gt;0,INDEX($AA$4:$AL$323,Ajustes!$J143,U$2),0)+IF(Ajustes!$K143&gt;0,INDEX($AA$4:$AL$323,Ajustes!$K143,U$2),0)+IF(Ajustes!$L143&gt;0,INDEX($AA$4:$AL$323,Ajustes!$L143,U$2),0))+U143</f>
        <v>0</v>
      </c>
      <c r="AH143" s="259">
        <f>IF(AND(NOT(_incrementaisPassadas),
      OR(
       AND(_semanaAtual&gt;Prevs!K$6,_tipo="Semanal"),
       AND(_mes&gt;AH$2,_tipo="Mensal")
      )), 0,IF(Ajustes!$G143&gt;0,INDEX($AA$4:$AL$323,Ajustes!$G143,V$2),0)+IF(Ajustes!$H143&gt;0,INDEX($AA$4:$AL$323,Ajustes!$H143,V$2),0)+IF(Ajustes!$I143&gt;0,INDEX($AA$4:$AL$323,Ajustes!$I143,V$2),0)+IF(Ajustes!$J143&gt;0,INDEX($AA$4:$AL$323,Ajustes!$J143,V$2),0)+IF(Ajustes!$K143&gt;0,INDEX($AA$4:$AL$323,Ajustes!$K143,V$2),0)+IF(Ajustes!$L143&gt;0,INDEX($AA$4:$AL$323,Ajustes!$L143,V$2),0))+V143</f>
        <v>0</v>
      </c>
      <c r="AI143" s="259">
        <f>IF(AND(NOT(_incrementaisPassadas),
      OR(
       AND(_semanaAtual&gt;Prevs!L$6,_tipo="Semanal"),
       AND(_mes&gt;AI$2,_tipo="Mensal")
      )), 0,IF(Ajustes!$G143&gt;0,INDEX($AA$4:$AL$323,Ajustes!$G143,W$2),0)+IF(Ajustes!$H143&gt;0,INDEX($AA$4:$AL$323,Ajustes!$H143,W$2),0)+IF(Ajustes!$I143&gt;0,INDEX($AA$4:$AL$323,Ajustes!$I143,W$2),0)+IF(Ajustes!$J143&gt;0,INDEX($AA$4:$AL$323,Ajustes!$J143,W$2),0)+IF(Ajustes!$K143&gt;0,INDEX($AA$4:$AL$323,Ajustes!$K143,W$2),0)+IF(Ajustes!$L143&gt;0,INDEX($AA$4:$AL$323,Ajustes!$L143,W$2),0))+W143</f>
        <v>0</v>
      </c>
      <c r="AJ143" s="259">
        <f>IF(AND(NOT(_incrementaisPassadas),
      OR(
       AND(_semanaAtual&gt;Prevs!M$6,_tipo="Semanal"),
       AND(_mes&gt;AJ$2,_tipo="Mensal")
      )), 0,IF(Ajustes!$G143&gt;0,INDEX($AA$4:$AL$323,Ajustes!$G143,X$2),0)+IF(Ajustes!$H143&gt;0,INDEX($AA$4:$AL$323,Ajustes!$H143,X$2),0)+IF(Ajustes!$I143&gt;0,INDEX($AA$4:$AL$323,Ajustes!$I143,X$2),0)+IF(Ajustes!$J143&gt;0,INDEX($AA$4:$AL$323,Ajustes!$J143,X$2),0)+IF(Ajustes!$K143&gt;0,INDEX($AA$4:$AL$323,Ajustes!$K143,X$2),0)+IF(Ajustes!$L143&gt;0,INDEX($AA$4:$AL$323,Ajustes!$L143,X$2),0))+X143</f>
        <v>0</v>
      </c>
      <c r="AK143" s="259">
        <f>IF(AND(NOT(_incrementaisPassadas),
      OR(
       AND(_semanaAtual&gt;Prevs!N$6,_tipo="Semanal"),
       AND(_mes&gt;AK$2,_tipo="Mensal")
      )), 0,IF(Ajustes!$G143&gt;0,INDEX($AA$4:$AL$323,Ajustes!$G143,Y$2),0)+IF(Ajustes!$H143&gt;0,INDEX($AA$4:$AL$323,Ajustes!$H143,Y$2),0)+IF(Ajustes!$I143&gt;0,INDEX($AA$4:$AL$323,Ajustes!$I143,Y$2),0)+IF(Ajustes!$J143&gt;0,INDEX($AA$4:$AL$323,Ajustes!$J143,Y$2),0)+IF(Ajustes!$K143&gt;0,INDEX($AA$4:$AL$323,Ajustes!$K143,Y$2),0)+IF(Ajustes!$L143&gt;0,INDEX($AA$4:$AL$323,Ajustes!$L143,Y$2),0))+Y143</f>
        <v>0</v>
      </c>
      <c r="AL143" s="259">
        <f>IF(AND(NOT(_incrementaisPassadas),
      OR(
       AND(_semanaAtual&gt;Prevs!O$6,_tipo="Semanal"),
       AND(_mes&gt;AL$2,_tipo="Mensal")
      )), 0,IF(Ajustes!$G143&gt;0,INDEX($AA$4:$AL$323,Ajustes!$G143,Z$2),0)+IF(Ajustes!$H143&gt;0,INDEX($AA$4:$AL$323,Ajustes!$H143,Z$2),0)+IF(Ajustes!$I143&gt;0,INDEX($AA$4:$AL$323,Ajustes!$I143,Z$2),0)+IF(Ajustes!$J143&gt;0,INDEX($AA$4:$AL$323,Ajustes!$J143,Z$2),0)+IF(Ajustes!$K143&gt;0,INDEX($AA$4:$AL$323,Ajustes!$K143,Z$2),0)+IF(Ajustes!$L143&gt;0,INDEX($AA$4:$AL$323,Ajustes!$L143,Z$2),0))+Z143</f>
        <v>0</v>
      </c>
      <c r="AM143" s="113">
        <f t="shared" si="176"/>
        <v>0</v>
      </c>
      <c r="AN143" s="113">
        <f t="shared" si="177"/>
        <v>0</v>
      </c>
      <c r="AO143" s="113">
        <f t="shared" si="177"/>
        <v>0</v>
      </c>
      <c r="AP143" s="113">
        <f t="shared" si="177"/>
        <v>0</v>
      </c>
      <c r="AQ143" s="113">
        <f t="shared" si="177"/>
        <v>0</v>
      </c>
      <c r="AR143" s="113">
        <f t="shared" si="177"/>
        <v>0</v>
      </c>
      <c r="AS143" s="113">
        <f t="shared" si="177"/>
        <v>0</v>
      </c>
      <c r="AT143" s="113">
        <f t="shared" si="177"/>
        <v>0</v>
      </c>
      <c r="AU143" s="113">
        <f t="shared" si="177"/>
        <v>0</v>
      </c>
      <c r="AV143" s="113">
        <f t="shared" si="177"/>
        <v>0</v>
      </c>
      <c r="AW143" s="113">
        <f t="shared" si="177"/>
        <v>0</v>
      </c>
      <c r="AX143" s="113">
        <f t="shared" si="177"/>
        <v>0</v>
      </c>
      <c r="AY143" s="259"/>
      <c r="BQ143" s="259" t="e">
        <f t="shared" si="170"/>
        <v>#N/A</v>
      </c>
      <c r="BR143" s="398">
        <f t="shared" si="178"/>
        <v>0</v>
      </c>
      <c r="BS143" s="398">
        <f t="shared" si="179"/>
        <v>0</v>
      </c>
      <c r="BT143" s="398">
        <f t="shared" si="180"/>
        <v>0</v>
      </c>
      <c r="BU143" s="398">
        <f t="shared" si="181"/>
        <v>0</v>
      </c>
      <c r="BV143" s="398">
        <f t="shared" si="182"/>
        <v>0</v>
      </c>
      <c r="BW143" s="398">
        <f t="shared" si="183"/>
        <v>0</v>
      </c>
      <c r="BX143" s="398">
        <f t="shared" si="184"/>
        <v>0</v>
      </c>
      <c r="BY143" s="398">
        <f t="shared" si="185"/>
        <v>0</v>
      </c>
      <c r="BZ143" s="398">
        <f t="shared" si="186"/>
        <v>0</v>
      </c>
      <c r="CA143" s="398">
        <f t="shared" si="187"/>
        <v>0</v>
      </c>
      <c r="CB143" s="398">
        <f t="shared" si="188"/>
        <v>0</v>
      </c>
      <c r="CC143" s="398">
        <f t="shared" si="189"/>
        <v>0</v>
      </c>
      <c r="CD143" s="259"/>
    </row>
    <row r="144" spans="1:82" x14ac:dyDescent="0.25">
      <c r="A144" s="113">
        <v>141</v>
      </c>
      <c r="B144" s="176" t="s">
        <v>605</v>
      </c>
      <c r="C144" s="259">
        <f>IFERROR(INDEX($BD$7:$BO$40,MATCH(Ajustes!$E$4:$E$323,$BC$7:$BC$40,0),$C$2:$N$2),1)</f>
        <v>1</v>
      </c>
      <c r="D144" s="259">
        <f>IFERROR(INDEX($BD$7:$BO$40,MATCH(Ajustes!$E$4:$E$323,$BC$7:$BC$40,0),$C$2:$N$2),1)</f>
        <v>1</v>
      </c>
      <c r="E144" s="259">
        <f>IFERROR(INDEX($BD$7:$BO$40,MATCH(Ajustes!$E$4:$E$323,$BC$7:$BC$40,0),$C$2:$N$2),1)</f>
        <v>1</v>
      </c>
      <c r="F144" s="259">
        <f>IFERROR(INDEX($BD$7:$BO$40,MATCH(Ajustes!$E$4:$E$323,$BC$7:$BC$40,0),$C$2:$N$2),1)</f>
        <v>1</v>
      </c>
      <c r="G144" s="259">
        <f>IFERROR(INDEX($BD$7:$BO$40,MATCH(Ajustes!$E$4:$E$323,$BC$7:$BC$40,0),$C$2:$N$2),1)</f>
        <v>1</v>
      </c>
      <c r="H144" s="259">
        <f>IFERROR(INDEX($BD$7:$BO$40,MATCH(Ajustes!$E$4:$E$323,$BC$7:$BC$40,0),$C$2:$N$2),1)</f>
        <v>1</v>
      </c>
      <c r="I144" s="259">
        <f>IFERROR(INDEX($BD$7:$BO$40,MATCH(Ajustes!$E$4:$E$323,$BC$7:$BC$40,0),$C$2:$N$2),1)</f>
        <v>1</v>
      </c>
      <c r="J144" s="259">
        <f>IFERROR(INDEX($BD$7:$BO$40,MATCH(Ajustes!$E$4:$E$323,$BC$7:$BC$40,0),$C$2:$N$2),1)</f>
        <v>1</v>
      </c>
      <c r="K144" s="259">
        <f>IFERROR(INDEX($BD$7:$BO$40,MATCH(Ajustes!$E$4:$E$323,$BC$7:$BC$40,0),$C$2:$N$2),1)</f>
        <v>1</v>
      </c>
      <c r="L144" s="259">
        <f>IFERROR(INDEX($BD$7:$BO$40,MATCH(Ajustes!$E$4:$E$323,$BC$7:$BC$40,0),$C$2:$N$2),1)</f>
        <v>1</v>
      </c>
      <c r="M144" s="259">
        <f>IFERROR(INDEX($BD$7:$BO$40,MATCH(Ajustes!$E$4:$E$323,$BC$7:$BC$40,0),$C$2:$N$2),1)</f>
        <v>1</v>
      </c>
      <c r="N144" s="259">
        <f>IFERROR(INDEX($BD$7:$BO$40,MATCH(Ajustes!$E$4:$E$323,$BC$7:$BC$40,0),$C$2:$N$2),1)</f>
        <v>1</v>
      </c>
      <c r="O144">
        <f>C144*Ajustes!AM144</f>
        <v>1033</v>
      </c>
      <c r="P144">
        <f>D144*Ajustes!AN144</f>
        <v>836</v>
      </c>
      <c r="Q144">
        <f>E144*Ajustes!AO144</f>
        <v>740</v>
      </c>
      <c r="R144">
        <f>F144*Ajustes!AP144</f>
        <v>580</v>
      </c>
      <c r="S144">
        <f>G144*Ajustes!AQ144</f>
        <v>435</v>
      </c>
      <c r="T144">
        <f>H144*Ajustes!AR144</f>
        <v>370</v>
      </c>
      <c r="U144">
        <f>I144*Ajustes!AS144</f>
        <v>328</v>
      </c>
      <c r="V144">
        <f>J144*Ajustes!AT144</f>
        <v>293</v>
      </c>
      <c r="W144">
        <f>K144*Ajustes!AU144</f>
        <v>286</v>
      </c>
      <c r="X144">
        <f>L144*Ajustes!AV144</f>
        <v>343</v>
      </c>
      <c r="Y144">
        <f>M144*Ajustes!AW144</f>
        <v>553</v>
      </c>
      <c r="Z144">
        <f>N144*Ajustes!AX144</f>
        <v>896</v>
      </c>
      <c r="AA144" s="259">
        <f>IF(AND(NOT(_incrementaisPassadas),
      OR(
       AND(_semanaAtual&gt;Prevs!D$6,_tipo="Semanal"),
       AND(_mes&gt;AA$2,_tipo="Mensal")
      )), 0,IF(Ajustes!$G144&gt;0,INDEX($AA$4:$AL$323,Ajustes!$G144,O$2),0)+IF(Ajustes!$H144&gt;0,INDEX($AA$4:$AL$323,Ajustes!$H144,O$2),0)+IF(Ajustes!$I144&gt;0,INDEX($AA$4:$AL$323,Ajustes!$I144,O$2),0)+IF(Ajustes!$J144&gt;0,INDEX($AA$4:$AL$323,Ajustes!$J144,O$2),0)+IF(Ajustes!$K144&gt;0,INDEX($AA$4:$AL$323,Ajustes!$K144,O$2),0)+IF(Ajustes!$L144&gt;0,INDEX($AA$4:$AL$323,Ajustes!$L144,O$2),0))+O144</f>
        <v>1033</v>
      </c>
      <c r="AB144" s="259">
        <f>IF(AND(NOT(_incrementaisPassadas),
      OR(
       AND(_semanaAtual&gt;Prevs!E$6,_tipo="Semanal"),
       AND(_mes&gt;AB$2,_tipo="Mensal")
      )), 0,IF(Ajustes!$G144&gt;0,INDEX($AA$4:$AL$323,Ajustes!$G144,P$2),0)+IF(Ajustes!$H144&gt;0,INDEX($AA$4:$AL$323,Ajustes!$H144,P$2),0)+IF(Ajustes!$I144&gt;0,INDEX($AA$4:$AL$323,Ajustes!$I144,P$2),0)+IF(Ajustes!$J144&gt;0,INDEX($AA$4:$AL$323,Ajustes!$J144,P$2),0)+IF(Ajustes!$K144&gt;0,INDEX($AA$4:$AL$323,Ajustes!$K144,P$2),0)+IF(Ajustes!$L144&gt;0,INDEX($AA$4:$AL$323,Ajustes!$L144,P$2),0))+P144</f>
        <v>836</v>
      </c>
      <c r="AC144" s="259">
        <f>IF(AND(NOT(_incrementaisPassadas),
      OR(
       AND(_semanaAtual&gt;Prevs!F$6,_tipo="Semanal"),
       AND(_mes&gt;AC$2,_tipo="Mensal")
      )), 0,IF(Ajustes!$G144&gt;0,INDEX($AA$4:$AL$323,Ajustes!$G144,Q$2),0)+IF(Ajustes!$H144&gt;0,INDEX($AA$4:$AL$323,Ajustes!$H144,Q$2),0)+IF(Ajustes!$I144&gt;0,INDEX($AA$4:$AL$323,Ajustes!$I144,Q$2),0)+IF(Ajustes!$J144&gt;0,INDEX($AA$4:$AL$323,Ajustes!$J144,Q$2),0)+IF(Ajustes!$K144&gt;0,INDEX($AA$4:$AL$323,Ajustes!$K144,Q$2),0)+IF(Ajustes!$L144&gt;0,INDEX($AA$4:$AL$323,Ajustes!$L144,Q$2),0))+Q144</f>
        <v>740</v>
      </c>
      <c r="AD144" s="259">
        <f>IF(AND(NOT(_incrementaisPassadas),
      OR(
       AND(_semanaAtual&gt;Prevs!G$6,_tipo="Semanal"),
       AND(_mes&gt;AD$2,_tipo="Mensal")
      )), 0,IF(Ajustes!$G144&gt;0,INDEX($AA$4:$AL$323,Ajustes!$G144,R$2),0)+IF(Ajustes!$H144&gt;0,INDEX($AA$4:$AL$323,Ajustes!$H144,R$2),0)+IF(Ajustes!$I144&gt;0,INDEX($AA$4:$AL$323,Ajustes!$I144,R$2),0)+IF(Ajustes!$J144&gt;0,INDEX($AA$4:$AL$323,Ajustes!$J144,R$2),0)+IF(Ajustes!$K144&gt;0,INDEX($AA$4:$AL$323,Ajustes!$K144,R$2),0)+IF(Ajustes!$L144&gt;0,INDEX($AA$4:$AL$323,Ajustes!$L144,R$2),0))+R144</f>
        <v>580</v>
      </c>
      <c r="AE144" s="259">
        <f>IF(AND(NOT(_incrementaisPassadas),
      OR(
       AND(_semanaAtual&gt;Prevs!H$6,_tipo="Semanal"),
       AND(_mes&gt;AE$2,_tipo="Mensal")
      )), 0,IF(Ajustes!$G144&gt;0,INDEX($AA$4:$AL$323,Ajustes!$G144,S$2),0)+IF(Ajustes!$H144&gt;0,INDEX($AA$4:$AL$323,Ajustes!$H144,S$2),0)+IF(Ajustes!$I144&gt;0,INDEX($AA$4:$AL$323,Ajustes!$I144,S$2),0)+IF(Ajustes!$J144&gt;0,INDEX($AA$4:$AL$323,Ajustes!$J144,S$2),0)+IF(Ajustes!$K144&gt;0,INDEX($AA$4:$AL$323,Ajustes!$K144,S$2),0)+IF(Ajustes!$L144&gt;0,INDEX($AA$4:$AL$323,Ajustes!$L144,S$2),0))+S144</f>
        <v>435</v>
      </c>
      <c r="AF144" s="259">
        <f>IF(AND(NOT(_incrementaisPassadas),
      OR(
       AND(_semanaAtual&gt;Prevs!I$6,_tipo="Semanal"),
       AND(_mes&gt;AF$2,_tipo="Mensal")
      )), 0,IF(Ajustes!$G144&gt;0,INDEX($AA$4:$AL$323,Ajustes!$G144,T$2),0)+IF(Ajustes!$H144&gt;0,INDEX($AA$4:$AL$323,Ajustes!$H144,T$2),0)+IF(Ajustes!$I144&gt;0,INDEX($AA$4:$AL$323,Ajustes!$I144,T$2),0)+IF(Ajustes!$J144&gt;0,INDEX($AA$4:$AL$323,Ajustes!$J144,T$2),0)+IF(Ajustes!$K144&gt;0,INDEX($AA$4:$AL$323,Ajustes!$K144,T$2),0)+IF(Ajustes!$L144&gt;0,INDEX($AA$4:$AL$323,Ajustes!$L144,T$2),0))+T144</f>
        <v>370</v>
      </c>
      <c r="AG144" s="259">
        <f>IF(AND(NOT(_incrementaisPassadas),
      OR(
       AND(_semanaAtual&gt;Prevs!J$6,_tipo="Semanal"),
       AND(_mes&gt;AG$2,_tipo="Mensal")
      )), 0,IF(Ajustes!$G144&gt;0,INDEX($AA$4:$AL$323,Ajustes!$G144,U$2),0)+IF(Ajustes!$H144&gt;0,INDEX($AA$4:$AL$323,Ajustes!$H144,U$2),0)+IF(Ajustes!$I144&gt;0,INDEX($AA$4:$AL$323,Ajustes!$I144,U$2),0)+IF(Ajustes!$J144&gt;0,INDEX($AA$4:$AL$323,Ajustes!$J144,U$2),0)+IF(Ajustes!$K144&gt;0,INDEX($AA$4:$AL$323,Ajustes!$K144,U$2),0)+IF(Ajustes!$L144&gt;0,INDEX($AA$4:$AL$323,Ajustes!$L144,U$2),0))+U144</f>
        <v>328</v>
      </c>
      <c r="AH144" s="259">
        <f>IF(AND(NOT(_incrementaisPassadas),
      OR(
       AND(_semanaAtual&gt;Prevs!K$6,_tipo="Semanal"),
       AND(_mes&gt;AH$2,_tipo="Mensal")
      )), 0,IF(Ajustes!$G144&gt;0,INDEX($AA$4:$AL$323,Ajustes!$G144,V$2),0)+IF(Ajustes!$H144&gt;0,INDEX($AA$4:$AL$323,Ajustes!$H144,V$2),0)+IF(Ajustes!$I144&gt;0,INDEX($AA$4:$AL$323,Ajustes!$I144,V$2),0)+IF(Ajustes!$J144&gt;0,INDEX($AA$4:$AL$323,Ajustes!$J144,V$2),0)+IF(Ajustes!$K144&gt;0,INDEX($AA$4:$AL$323,Ajustes!$K144,V$2),0)+IF(Ajustes!$L144&gt;0,INDEX($AA$4:$AL$323,Ajustes!$L144,V$2),0))+V144</f>
        <v>293</v>
      </c>
      <c r="AI144" s="259">
        <f>IF(AND(NOT(_incrementaisPassadas),
      OR(
       AND(_semanaAtual&gt;Prevs!L$6,_tipo="Semanal"),
       AND(_mes&gt;AI$2,_tipo="Mensal")
      )), 0,IF(Ajustes!$G144&gt;0,INDEX($AA$4:$AL$323,Ajustes!$G144,W$2),0)+IF(Ajustes!$H144&gt;0,INDEX($AA$4:$AL$323,Ajustes!$H144,W$2),0)+IF(Ajustes!$I144&gt;0,INDEX($AA$4:$AL$323,Ajustes!$I144,W$2),0)+IF(Ajustes!$J144&gt;0,INDEX($AA$4:$AL$323,Ajustes!$J144,W$2),0)+IF(Ajustes!$K144&gt;0,INDEX($AA$4:$AL$323,Ajustes!$K144,W$2),0)+IF(Ajustes!$L144&gt;0,INDEX($AA$4:$AL$323,Ajustes!$L144,W$2),0))+W144</f>
        <v>286</v>
      </c>
      <c r="AJ144" s="259">
        <f>IF(AND(NOT(_incrementaisPassadas),
      OR(
       AND(_semanaAtual&gt;Prevs!M$6,_tipo="Semanal"),
       AND(_mes&gt;AJ$2,_tipo="Mensal")
      )), 0,IF(Ajustes!$G144&gt;0,INDEX($AA$4:$AL$323,Ajustes!$G144,X$2),0)+IF(Ajustes!$H144&gt;0,INDEX($AA$4:$AL$323,Ajustes!$H144,X$2),0)+IF(Ajustes!$I144&gt;0,INDEX($AA$4:$AL$323,Ajustes!$I144,X$2),0)+IF(Ajustes!$J144&gt;0,INDEX($AA$4:$AL$323,Ajustes!$J144,X$2),0)+IF(Ajustes!$K144&gt;0,INDEX($AA$4:$AL$323,Ajustes!$K144,X$2),0)+IF(Ajustes!$L144&gt;0,INDEX($AA$4:$AL$323,Ajustes!$L144,X$2),0))+X144</f>
        <v>343</v>
      </c>
      <c r="AK144" s="259">
        <f>IF(AND(NOT(_incrementaisPassadas),
      OR(
       AND(_semanaAtual&gt;Prevs!N$6,_tipo="Semanal"),
       AND(_mes&gt;AK$2,_tipo="Mensal")
      )), 0,IF(Ajustes!$G144&gt;0,INDEX($AA$4:$AL$323,Ajustes!$G144,Y$2),0)+IF(Ajustes!$H144&gt;0,INDEX($AA$4:$AL$323,Ajustes!$H144,Y$2),0)+IF(Ajustes!$I144&gt;0,INDEX($AA$4:$AL$323,Ajustes!$I144,Y$2),0)+IF(Ajustes!$J144&gt;0,INDEX($AA$4:$AL$323,Ajustes!$J144,Y$2),0)+IF(Ajustes!$K144&gt;0,INDEX($AA$4:$AL$323,Ajustes!$K144,Y$2),0)+IF(Ajustes!$L144&gt;0,INDEX($AA$4:$AL$323,Ajustes!$L144,Y$2),0))+Y144</f>
        <v>553</v>
      </c>
      <c r="AL144" s="259">
        <f>IF(AND(NOT(_incrementaisPassadas),
      OR(
       AND(_semanaAtual&gt;Prevs!O$6,_tipo="Semanal"),
       AND(_mes&gt;AL$2,_tipo="Mensal")
      )), 0,IF(Ajustes!$G144&gt;0,INDEX($AA$4:$AL$323,Ajustes!$G144,Z$2),0)+IF(Ajustes!$H144&gt;0,INDEX($AA$4:$AL$323,Ajustes!$H144,Z$2),0)+IF(Ajustes!$I144&gt;0,INDEX($AA$4:$AL$323,Ajustes!$I144,Z$2),0)+IF(Ajustes!$J144&gt;0,INDEX($AA$4:$AL$323,Ajustes!$J144,Z$2),0)+IF(Ajustes!$K144&gt;0,INDEX($AA$4:$AL$323,Ajustes!$K144,Z$2),0)+IF(Ajustes!$L144&gt;0,INDEX($AA$4:$AL$323,Ajustes!$L144,Z$2),0))+Z144</f>
        <v>896</v>
      </c>
      <c r="AM144" s="113">
        <f t="shared" si="176"/>
        <v>1033</v>
      </c>
      <c r="AN144" s="113">
        <f t="shared" si="177"/>
        <v>836</v>
      </c>
      <c r="AO144" s="113">
        <f t="shared" si="177"/>
        <v>740</v>
      </c>
      <c r="AP144" s="113">
        <f t="shared" si="177"/>
        <v>580</v>
      </c>
      <c r="AQ144" s="113">
        <f t="shared" si="177"/>
        <v>435</v>
      </c>
      <c r="AR144" s="113">
        <f t="shared" si="177"/>
        <v>370</v>
      </c>
      <c r="AS144" s="113">
        <f t="shared" si="177"/>
        <v>328</v>
      </c>
      <c r="AT144" s="113">
        <f t="shared" si="177"/>
        <v>293</v>
      </c>
      <c r="AU144" s="113">
        <f t="shared" si="177"/>
        <v>286</v>
      </c>
      <c r="AV144" s="113">
        <f t="shared" si="177"/>
        <v>343</v>
      </c>
      <c r="AW144" s="113">
        <f t="shared" si="177"/>
        <v>553</v>
      </c>
      <c r="AX144" s="113">
        <f t="shared" si="177"/>
        <v>896</v>
      </c>
      <c r="AY144" s="259"/>
      <c r="BQ144" s="259">
        <f t="shared" si="170"/>
        <v>61</v>
      </c>
      <c r="BR144" s="398">
        <f t="shared" si="178"/>
        <v>1027.576</v>
      </c>
      <c r="BS144" s="398">
        <f t="shared" si="179"/>
        <v>834.90000000000009</v>
      </c>
      <c r="BT144" s="398">
        <f t="shared" si="180"/>
        <v>738.81000000000006</v>
      </c>
      <c r="BU144" s="398">
        <f t="shared" si="181"/>
        <v>581.79399999999998</v>
      </c>
      <c r="BV144" s="398">
        <f t="shared" si="182"/>
        <v>436.77499999999998</v>
      </c>
      <c r="BW144" s="398">
        <f t="shared" si="183"/>
        <v>373.07</v>
      </c>
      <c r="BX144" s="398">
        <f t="shared" si="184"/>
        <v>330.84899999999999</v>
      </c>
      <c r="BY144" s="398">
        <f t="shared" si="185"/>
        <v>296.416</v>
      </c>
      <c r="BZ144" s="398">
        <f t="shared" si="186"/>
        <v>288.97199999999998</v>
      </c>
      <c r="CA144" s="398">
        <f t="shared" si="187"/>
        <v>346.40800000000002</v>
      </c>
      <c r="CB144" s="398">
        <f t="shared" si="188"/>
        <v>551.65499999999997</v>
      </c>
      <c r="CC144" s="398">
        <f t="shared" si="189"/>
        <v>892.99799999999993</v>
      </c>
      <c r="CD144" s="259"/>
    </row>
    <row r="145" spans="1:82" x14ac:dyDescent="0.25">
      <c r="A145" s="113">
        <v>142</v>
      </c>
      <c r="B145" s="176"/>
      <c r="C145" s="259">
        <f>IFERROR(INDEX($BD$7:$BO$40,MATCH(Ajustes!$E$4:$E$323,$BC$7:$BC$40,0),$C$2:$N$2),1)</f>
        <v>1</v>
      </c>
      <c r="D145" s="259">
        <f>IFERROR(INDEX($BD$7:$BO$40,MATCH(Ajustes!$E$4:$E$323,$BC$7:$BC$40,0),$C$2:$N$2),1)</f>
        <v>1</v>
      </c>
      <c r="E145" s="259">
        <f>IFERROR(INDEX($BD$7:$BO$40,MATCH(Ajustes!$E$4:$E$323,$BC$7:$BC$40,0),$C$2:$N$2),1)</f>
        <v>1</v>
      </c>
      <c r="F145" s="259">
        <f>IFERROR(INDEX($BD$7:$BO$40,MATCH(Ajustes!$E$4:$E$323,$BC$7:$BC$40,0),$C$2:$N$2),1)</f>
        <v>1</v>
      </c>
      <c r="G145" s="259">
        <f>IFERROR(INDEX($BD$7:$BO$40,MATCH(Ajustes!$E$4:$E$323,$BC$7:$BC$40,0),$C$2:$N$2),1)</f>
        <v>1</v>
      </c>
      <c r="H145" s="259">
        <f>IFERROR(INDEX($BD$7:$BO$40,MATCH(Ajustes!$E$4:$E$323,$BC$7:$BC$40,0),$C$2:$N$2),1)</f>
        <v>1</v>
      </c>
      <c r="I145" s="259">
        <f>IFERROR(INDEX($BD$7:$BO$40,MATCH(Ajustes!$E$4:$E$323,$BC$7:$BC$40,0),$C$2:$N$2),1)</f>
        <v>1</v>
      </c>
      <c r="J145" s="259">
        <f>IFERROR(INDEX($BD$7:$BO$40,MATCH(Ajustes!$E$4:$E$323,$BC$7:$BC$40,0),$C$2:$N$2),1)</f>
        <v>1</v>
      </c>
      <c r="K145" s="259">
        <f>IFERROR(INDEX($BD$7:$BO$40,MATCH(Ajustes!$E$4:$E$323,$BC$7:$BC$40,0),$C$2:$N$2),1)</f>
        <v>1</v>
      </c>
      <c r="L145" s="259">
        <f>IFERROR(INDEX($BD$7:$BO$40,MATCH(Ajustes!$E$4:$E$323,$BC$7:$BC$40,0),$C$2:$N$2),1)</f>
        <v>1</v>
      </c>
      <c r="M145" s="259">
        <f>IFERROR(INDEX($BD$7:$BO$40,MATCH(Ajustes!$E$4:$E$323,$BC$7:$BC$40,0),$C$2:$N$2),1)</f>
        <v>1</v>
      </c>
      <c r="N145" s="259">
        <f>IFERROR(INDEX($BD$7:$BO$40,MATCH(Ajustes!$E$4:$E$323,$BC$7:$BC$40,0),$C$2:$N$2),1)</f>
        <v>1</v>
      </c>
      <c r="O145">
        <f>C145*Ajustes!AM145</f>
        <v>0</v>
      </c>
      <c r="P145">
        <f>D145*Ajustes!AN145</f>
        <v>0</v>
      </c>
      <c r="Q145">
        <f>E145*Ajustes!AO145</f>
        <v>0</v>
      </c>
      <c r="R145">
        <f>F145*Ajustes!AP145</f>
        <v>0</v>
      </c>
      <c r="S145">
        <f>G145*Ajustes!AQ145</f>
        <v>0</v>
      </c>
      <c r="T145">
        <f>H145*Ajustes!AR145</f>
        <v>0</v>
      </c>
      <c r="U145">
        <f>I145*Ajustes!AS145</f>
        <v>0</v>
      </c>
      <c r="V145">
        <f>J145*Ajustes!AT145</f>
        <v>0</v>
      </c>
      <c r="W145">
        <f>K145*Ajustes!AU145</f>
        <v>0</v>
      </c>
      <c r="X145">
        <f>L145*Ajustes!AV145</f>
        <v>0</v>
      </c>
      <c r="Y145">
        <f>M145*Ajustes!AW145</f>
        <v>0</v>
      </c>
      <c r="Z145">
        <f>N145*Ajustes!AX145</f>
        <v>0</v>
      </c>
      <c r="AA145" s="259">
        <f>IF(AND(NOT(_incrementaisPassadas),
      OR(
       AND(_semanaAtual&gt;Prevs!D$6,_tipo="Semanal"),
       AND(_mes&gt;AA$2,_tipo="Mensal")
      )), 0,IF(Ajustes!$G145&gt;0,INDEX($AA$4:$AL$323,Ajustes!$G145,O$2),0)+IF(Ajustes!$H145&gt;0,INDEX($AA$4:$AL$323,Ajustes!$H145,O$2),0)+IF(Ajustes!$I145&gt;0,INDEX($AA$4:$AL$323,Ajustes!$I145,O$2),0)+IF(Ajustes!$J145&gt;0,INDEX($AA$4:$AL$323,Ajustes!$J145,O$2),0)+IF(Ajustes!$K145&gt;0,INDEX($AA$4:$AL$323,Ajustes!$K145,O$2),0)+IF(Ajustes!$L145&gt;0,INDEX($AA$4:$AL$323,Ajustes!$L145,O$2),0))+O145</f>
        <v>0</v>
      </c>
      <c r="AB145" s="259">
        <f>IF(AND(NOT(_incrementaisPassadas),
      OR(
       AND(_semanaAtual&gt;Prevs!E$6,_tipo="Semanal"),
       AND(_mes&gt;AB$2,_tipo="Mensal")
      )), 0,IF(Ajustes!$G145&gt;0,INDEX($AA$4:$AL$323,Ajustes!$G145,P$2),0)+IF(Ajustes!$H145&gt;0,INDEX($AA$4:$AL$323,Ajustes!$H145,P$2),0)+IF(Ajustes!$I145&gt;0,INDEX($AA$4:$AL$323,Ajustes!$I145,P$2),0)+IF(Ajustes!$J145&gt;0,INDEX($AA$4:$AL$323,Ajustes!$J145,P$2),0)+IF(Ajustes!$K145&gt;0,INDEX($AA$4:$AL$323,Ajustes!$K145,P$2),0)+IF(Ajustes!$L145&gt;0,INDEX($AA$4:$AL$323,Ajustes!$L145,P$2),0))+P145</f>
        <v>0</v>
      </c>
      <c r="AC145" s="259">
        <f>IF(AND(NOT(_incrementaisPassadas),
      OR(
       AND(_semanaAtual&gt;Prevs!F$6,_tipo="Semanal"),
       AND(_mes&gt;AC$2,_tipo="Mensal")
      )), 0,IF(Ajustes!$G145&gt;0,INDEX($AA$4:$AL$323,Ajustes!$G145,Q$2),0)+IF(Ajustes!$H145&gt;0,INDEX($AA$4:$AL$323,Ajustes!$H145,Q$2),0)+IF(Ajustes!$I145&gt;0,INDEX($AA$4:$AL$323,Ajustes!$I145,Q$2),0)+IF(Ajustes!$J145&gt;0,INDEX($AA$4:$AL$323,Ajustes!$J145,Q$2),0)+IF(Ajustes!$K145&gt;0,INDEX($AA$4:$AL$323,Ajustes!$K145,Q$2),0)+IF(Ajustes!$L145&gt;0,INDEX($AA$4:$AL$323,Ajustes!$L145,Q$2),0))+Q145</f>
        <v>0</v>
      </c>
      <c r="AD145" s="259">
        <f>IF(AND(NOT(_incrementaisPassadas),
      OR(
       AND(_semanaAtual&gt;Prevs!G$6,_tipo="Semanal"),
       AND(_mes&gt;AD$2,_tipo="Mensal")
      )), 0,IF(Ajustes!$G145&gt;0,INDEX($AA$4:$AL$323,Ajustes!$G145,R$2),0)+IF(Ajustes!$H145&gt;0,INDEX($AA$4:$AL$323,Ajustes!$H145,R$2),0)+IF(Ajustes!$I145&gt;0,INDEX($AA$4:$AL$323,Ajustes!$I145,R$2),0)+IF(Ajustes!$J145&gt;0,INDEX($AA$4:$AL$323,Ajustes!$J145,R$2),0)+IF(Ajustes!$K145&gt;0,INDEX($AA$4:$AL$323,Ajustes!$K145,R$2),0)+IF(Ajustes!$L145&gt;0,INDEX($AA$4:$AL$323,Ajustes!$L145,R$2),0))+R145</f>
        <v>0</v>
      </c>
      <c r="AE145" s="259">
        <f>IF(AND(NOT(_incrementaisPassadas),
      OR(
       AND(_semanaAtual&gt;Prevs!H$6,_tipo="Semanal"),
       AND(_mes&gt;AE$2,_tipo="Mensal")
      )), 0,IF(Ajustes!$G145&gt;0,INDEX($AA$4:$AL$323,Ajustes!$G145,S$2),0)+IF(Ajustes!$H145&gt;0,INDEX($AA$4:$AL$323,Ajustes!$H145,S$2),0)+IF(Ajustes!$I145&gt;0,INDEX($AA$4:$AL$323,Ajustes!$I145,S$2),0)+IF(Ajustes!$J145&gt;0,INDEX($AA$4:$AL$323,Ajustes!$J145,S$2),0)+IF(Ajustes!$K145&gt;0,INDEX($AA$4:$AL$323,Ajustes!$K145,S$2),0)+IF(Ajustes!$L145&gt;0,INDEX($AA$4:$AL$323,Ajustes!$L145,S$2),0))+S145</f>
        <v>0</v>
      </c>
      <c r="AF145" s="259">
        <f>IF(AND(NOT(_incrementaisPassadas),
      OR(
       AND(_semanaAtual&gt;Prevs!I$6,_tipo="Semanal"),
       AND(_mes&gt;AF$2,_tipo="Mensal")
      )), 0,IF(Ajustes!$G145&gt;0,INDEX($AA$4:$AL$323,Ajustes!$G145,T$2),0)+IF(Ajustes!$H145&gt;0,INDEX($AA$4:$AL$323,Ajustes!$H145,T$2),0)+IF(Ajustes!$I145&gt;0,INDEX($AA$4:$AL$323,Ajustes!$I145,T$2),0)+IF(Ajustes!$J145&gt;0,INDEX($AA$4:$AL$323,Ajustes!$J145,T$2),0)+IF(Ajustes!$K145&gt;0,INDEX($AA$4:$AL$323,Ajustes!$K145,T$2),0)+IF(Ajustes!$L145&gt;0,INDEX($AA$4:$AL$323,Ajustes!$L145,T$2),0))+T145</f>
        <v>0</v>
      </c>
      <c r="AG145" s="259">
        <f>IF(AND(NOT(_incrementaisPassadas),
      OR(
       AND(_semanaAtual&gt;Prevs!J$6,_tipo="Semanal"),
       AND(_mes&gt;AG$2,_tipo="Mensal")
      )), 0,IF(Ajustes!$G145&gt;0,INDEX($AA$4:$AL$323,Ajustes!$G145,U$2),0)+IF(Ajustes!$H145&gt;0,INDEX($AA$4:$AL$323,Ajustes!$H145,U$2),0)+IF(Ajustes!$I145&gt;0,INDEX($AA$4:$AL$323,Ajustes!$I145,U$2),0)+IF(Ajustes!$J145&gt;0,INDEX($AA$4:$AL$323,Ajustes!$J145,U$2),0)+IF(Ajustes!$K145&gt;0,INDEX($AA$4:$AL$323,Ajustes!$K145,U$2),0)+IF(Ajustes!$L145&gt;0,INDEX($AA$4:$AL$323,Ajustes!$L145,U$2),0))+U145</f>
        <v>0</v>
      </c>
      <c r="AH145" s="259">
        <f>IF(AND(NOT(_incrementaisPassadas),
      OR(
       AND(_semanaAtual&gt;Prevs!K$6,_tipo="Semanal"),
       AND(_mes&gt;AH$2,_tipo="Mensal")
      )), 0,IF(Ajustes!$G145&gt;0,INDEX($AA$4:$AL$323,Ajustes!$G145,V$2),0)+IF(Ajustes!$H145&gt;0,INDEX($AA$4:$AL$323,Ajustes!$H145,V$2),0)+IF(Ajustes!$I145&gt;0,INDEX($AA$4:$AL$323,Ajustes!$I145,V$2),0)+IF(Ajustes!$J145&gt;0,INDEX($AA$4:$AL$323,Ajustes!$J145,V$2),0)+IF(Ajustes!$K145&gt;0,INDEX($AA$4:$AL$323,Ajustes!$K145,V$2),0)+IF(Ajustes!$L145&gt;0,INDEX($AA$4:$AL$323,Ajustes!$L145,V$2),0))+V145</f>
        <v>0</v>
      </c>
      <c r="AI145" s="259">
        <f>IF(AND(NOT(_incrementaisPassadas),
      OR(
       AND(_semanaAtual&gt;Prevs!L$6,_tipo="Semanal"),
       AND(_mes&gt;AI$2,_tipo="Mensal")
      )), 0,IF(Ajustes!$G145&gt;0,INDEX($AA$4:$AL$323,Ajustes!$G145,W$2),0)+IF(Ajustes!$H145&gt;0,INDEX($AA$4:$AL$323,Ajustes!$H145,W$2),0)+IF(Ajustes!$I145&gt;0,INDEX($AA$4:$AL$323,Ajustes!$I145,W$2),0)+IF(Ajustes!$J145&gt;0,INDEX($AA$4:$AL$323,Ajustes!$J145,W$2),0)+IF(Ajustes!$K145&gt;0,INDEX($AA$4:$AL$323,Ajustes!$K145,W$2),0)+IF(Ajustes!$L145&gt;0,INDEX($AA$4:$AL$323,Ajustes!$L145,W$2),0))+W145</f>
        <v>0</v>
      </c>
      <c r="AJ145" s="259">
        <f>IF(AND(NOT(_incrementaisPassadas),
      OR(
       AND(_semanaAtual&gt;Prevs!M$6,_tipo="Semanal"),
       AND(_mes&gt;AJ$2,_tipo="Mensal")
      )), 0,IF(Ajustes!$G145&gt;0,INDEX($AA$4:$AL$323,Ajustes!$G145,X$2),0)+IF(Ajustes!$H145&gt;0,INDEX($AA$4:$AL$323,Ajustes!$H145,X$2),0)+IF(Ajustes!$I145&gt;0,INDEX($AA$4:$AL$323,Ajustes!$I145,X$2),0)+IF(Ajustes!$J145&gt;0,INDEX($AA$4:$AL$323,Ajustes!$J145,X$2),0)+IF(Ajustes!$K145&gt;0,INDEX($AA$4:$AL$323,Ajustes!$K145,X$2),0)+IF(Ajustes!$L145&gt;0,INDEX($AA$4:$AL$323,Ajustes!$L145,X$2),0))+X145</f>
        <v>0</v>
      </c>
      <c r="AK145" s="259">
        <f>IF(AND(NOT(_incrementaisPassadas),
      OR(
       AND(_semanaAtual&gt;Prevs!N$6,_tipo="Semanal"),
       AND(_mes&gt;AK$2,_tipo="Mensal")
      )), 0,IF(Ajustes!$G145&gt;0,INDEX($AA$4:$AL$323,Ajustes!$G145,Y$2),0)+IF(Ajustes!$H145&gt;0,INDEX($AA$4:$AL$323,Ajustes!$H145,Y$2),0)+IF(Ajustes!$I145&gt;0,INDEX($AA$4:$AL$323,Ajustes!$I145,Y$2),0)+IF(Ajustes!$J145&gt;0,INDEX($AA$4:$AL$323,Ajustes!$J145,Y$2),0)+IF(Ajustes!$K145&gt;0,INDEX($AA$4:$AL$323,Ajustes!$K145,Y$2),0)+IF(Ajustes!$L145&gt;0,INDEX($AA$4:$AL$323,Ajustes!$L145,Y$2),0))+Y145</f>
        <v>0</v>
      </c>
      <c r="AL145" s="259">
        <f>IF(AND(NOT(_incrementaisPassadas),
      OR(
       AND(_semanaAtual&gt;Prevs!O$6,_tipo="Semanal"),
       AND(_mes&gt;AL$2,_tipo="Mensal")
      )), 0,IF(Ajustes!$G145&gt;0,INDEX($AA$4:$AL$323,Ajustes!$G145,Z$2),0)+IF(Ajustes!$H145&gt;0,INDEX($AA$4:$AL$323,Ajustes!$H145,Z$2),0)+IF(Ajustes!$I145&gt;0,INDEX($AA$4:$AL$323,Ajustes!$I145,Z$2),0)+IF(Ajustes!$J145&gt;0,INDEX($AA$4:$AL$323,Ajustes!$J145,Z$2),0)+IF(Ajustes!$K145&gt;0,INDEX($AA$4:$AL$323,Ajustes!$K145,Z$2),0)+IF(Ajustes!$L145&gt;0,INDEX($AA$4:$AL$323,Ajustes!$L145,Z$2),0))+Z145</f>
        <v>0</v>
      </c>
      <c r="AM145" s="113">
        <f t="shared" si="176"/>
        <v>0</v>
      </c>
      <c r="AN145" s="113">
        <f t="shared" si="177"/>
        <v>0</v>
      </c>
      <c r="AO145" s="113">
        <f t="shared" si="177"/>
        <v>0</v>
      </c>
      <c r="AP145" s="113">
        <f t="shared" si="177"/>
        <v>0</v>
      </c>
      <c r="AQ145" s="113">
        <f t="shared" si="177"/>
        <v>0</v>
      </c>
      <c r="AR145" s="113">
        <f t="shared" si="177"/>
        <v>0</v>
      </c>
      <c r="AS145" s="113">
        <f t="shared" si="177"/>
        <v>0</v>
      </c>
      <c r="AT145" s="113">
        <f t="shared" si="177"/>
        <v>0</v>
      </c>
      <c r="AU145" s="113">
        <f t="shared" si="177"/>
        <v>0</v>
      </c>
      <c r="AV145" s="113">
        <f t="shared" si="177"/>
        <v>0</v>
      </c>
      <c r="AW145" s="113">
        <f t="shared" si="177"/>
        <v>0</v>
      </c>
      <c r="AX145" s="113">
        <f t="shared" si="177"/>
        <v>0</v>
      </c>
      <c r="AY145" s="259"/>
      <c r="BQ145" s="259" t="e">
        <f t="shared" si="170"/>
        <v>#N/A</v>
      </c>
      <c r="BR145" s="398">
        <f t="shared" si="178"/>
        <v>0</v>
      </c>
      <c r="BS145" s="398">
        <f t="shared" si="179"/>
        <v>0</v>
      </c>
      <c r="BT145" s="398">
        <f t="shared" si="180"/>
        <v>0</v>
      </c>
      <c r="BU145" s="398">
        <f t="shared" si="181"/>
        <v>0</v>
      </c>
      <c r="BV145" s="398">
        <f t="shared" si="182"/>
        <v>0</v>
      </c>
      <c r="BW145" s="398">
        <f t="shared" si="183"/>
        <v>0</v>
      </c>
      <c r="BX145" s="398">
        <f t="shared" si="184"/>
        <v>0</v>
      </c>
      <c r="BY145" s="398">
        <f t="shared" si="185"/>
        <v>0</v>
      </c>
      <c r="BZ145" s="398">
        <f t="shared" si="186"/>
        <v>0</v>
      </c>
      <c r="CA145" s="398">
        <f t="shared" si="187"/>
        <v>0</v>
      </c>
      <c r="CB145" s="398">
        <f t="shared" si="188"/>
        <v>0</v>
      </c>
      <c r="CC145" s="398">
        <f t="shared" si="189"/>
        <v>0</v>
      </c>
      <c r="CD145" s="259"/>
    </row>
    <row r="146" spans="1:82" x14ac:dyDescent="0.25">
      <c r="A146" s="113">
        <v>143</v>
      </c>
      <c r="B146" s="176"/>
      <c r="C146" s="259">
        <f>IFERROR(INDEX($BD$7:$BO$40,MATCH(Ajustes!$E$4:$E$323,$BC$7:$BC$40,0),$C$2:$N$2),1)</f>
        <v>1</v>
      </c>
      <c r="D146" s="259">
        <f>IFERROR(INDEX($BD$7:$BO$40,MATCH(Ajustes!$E$4:$E$323,$BC$7:$BC$40,0),$C$2:$N$2),1)</f>
        <v>1</v>
      </c>
      <c r="E146" s="259">
        <f>IFERROR(INDEX($BD$7:$BO$40,MATCH(Ajustes!$E$4:$E$323,$BC$7:$BC$40,0),$C$2:$N$2),1)</f>
        <v>1</v>
      </c>
      <c r="F146" s="259">
        <f>IFERROR(INDEX($BD$7:$BO$40,MATCH(Ajustes!$E$4:$E$323,$BC$7:$BC$40,0),$C$2:$N$2),1)</f>
        <v>1</v>
      </c>
      <c r="G146" s="259">
        <f>IFERROR(INDEX($BD$7:$BO$40,MATCH(Ajustes!$E$4:$E$323,$BC$7:$BC$40,0),$C$2:$N$2),1)</f>
        <v>1</v>
      </c>
      <c r="H146" s="259">
        <f>IFERROR(INDEX($BD$7:$BO$40,MATCH(Ajustes!$E$4:$E$323,$BC$7:$BC$40,0),$C$2:$N$2),1)</f>
        <v>1</v>
      </c>
      <c r="I146" s="259">
        <f>IFERROR(INDEX($BD$7:$BO$40,MATCH(Ajustes!$E$4:$E$323,$BC$7:$BC$40,0),$C$2:$N$2),1)</f>
        <v>1</v>
      </c>
      <c r="J146" s="259">
        <f>IFERROR(INDEX($BD$7:$BO$40,MATCH(Ajustes!$E$4:$E$323,$BC$7:$BC$40,0),$C$2:$N$2),1)</f>
        <v>1</v>
      </c>
      <c r="K146" s="259">
        <f>IFERROR(INDEX($BD$7:$BO$40,MATCH(Ajustes!$E$4:$E$323,$BC$7:$BC$40,0),$C$2:$N$2),1)</f>
        <v>1</v>
      </c>
      <c r="L146" s="259">
        <f>IFERROR(INDEX($BD$7:$BO$40,MATCH(Ajustes!$E$4:$E$323,$BC$7:$BC$40,0),$C$2:$N$2),1)</f>
        <v>1</v>
      </c>
      <c r="M146" s="259">
        <f>IFERROR(INDEX($BD$7:$BO$40,MATCH(Ajustes!$E$4:$E$323,$BC$7:$BC$40,0),$C$2:$N$2),1)</f>
        <v>1</v>
      </c>
      <c r="N146" s="259">
        <f>IFERROR(INDEX($BD$7:$BO$40,MATCH(Ajustes!$E$4:$E$323,$BC$7:$BC$40,0),$C$2:$N$2),1)</f>
        <v>1</v>
      </c>
      <c r="O146">
        <f>C146*Ajustes!AM146</f>
        <v>0</v>
      </c>
      <c r="P146">
        <f>D146*Ajustes!AN146</f>
        <v>0</v>
      </c>
      <c r="Q146">
        <f>E146*Ajustes!AO146</f>
        <v>0</v>
      </c>
      <c r="R146">
        <f>F146*Ajustes!AP146</f>
        <v>0</v>
      </c>
      <c r="S146">
        <f>G146*Ajustes!AQ146</f>
        <v>0</v>
      </c>
      <c r="T146">
        <f>H146*Ajustes!AR146</f>
        <v>0</v>
      </c>
      <c r="U146">
        <f>I146*Ajustes!AS146</f>
        <v>0</v>
      </c>
      <c r="V146">
        <f>J146*Ajustes!AT146</f>
        <v>0</v>
      </c>
      <c r="W146">
        <f>K146*Ajustes!AU146</f>
        <v>0</v>
      </c>
      <c r="X146">
        <f>L146*Ajustes!AV146</f>
        <v>0</v>
      </c>
      <c r="Y146">
        <f>M146*Ajustes!AW146</f>
        <v>0</v>
      </c>
      <c r="Z146">
        <f>N146*Ajustes!AX146</f>
        <v>0</v>
      </c>
      <c r="AA146" s="259">
        <f>IF(AND(NOT(_incrementaisPassadas),
      OR(
       AND(_semanaAtual&gt;Prevs!D$6,_tipo="Semanal"),
       AND(_mes&gt;AA$2,_tipo="Mensal")
      )), 0,IF(Ajustes!$G146&gt;0,INDEX($AA$4:$AL$323,Ajustes!$G146,O$2),0)+IF(Ajustes!$H146&gt;0,INDEX($AA$4:$AL$323,Ajustes!$H146,O$2),0)+IF(Ajustes!$I146&gt;0,INDEX($AA$4:$AL$323,Ajustes!$I146,O$2),0)+IF(Ajustes!$J146&gt;0,INDEX($AA$4:$AL$323,Ajustes!$J146,O$2),0)+IF(Ajustes!$K146&gt;0,INDEX($AA$4:$AL$323,Ajustes!$K146,O$2),0)+IF(Ajustes!$L146&gt;0,INDEX($AA$4:$AL$323,Ajustes!$L146,O$2),0))+O146</f>
        <v>0</v>
      </c>
      <c r="AB146" s="259">
        <f>IF(AND(NOT(_incrementaisPassadas),
      OR(
       AND(_semanaAtual&gt;Prevs!E$6,_tipo="Semanal"),
       AND(_mes&gt;AB$2,_tipo="Mensal")
      )), 0,IF(Ajustes!$G146&gt;0,INDEX($AA$4:$AL$323,Ajustes!$G146,P$2),0)+IF(Ajustes!$H146&gt;0,INDEX($AA$4:$AL$323,Ajustes!$H146,P$2),0)+IF(Ajustes!$I146&gt;0,INDEX($AA$4:$AL$323,Ajustes!$I146,P$2),0)+IF(Ajustes!$J146&gt;0,INDEX($AA$4:$AL$323,Ajustes!$J146,P$2),0)+IF(Ajustes!$K146&gt;0,INDEX($AA$4:$AL$323,Ajustes!$K146,P$2),0)+IF(Ajustes!$L146&gt;0,INDEX($AA$4:$AL$323,Ajustes!$L146,P$2),0))+P146</f>
        <v>0</v>
      </c>
      <c r="AC146" s="259">
        <f>IF(AND(NOT(_incrementaisPassadas),
      OR(
       AND(_semanaAtual&gt;Prevs!F$6,_tipo="Semanal"),
       AND(_mes&gt;AC$2,_tipo="Mensal")
      )), 0,IF(Ajustes!$G146&gt;0,INDEX($AA$4:$AL$323,Ajustes!$G146,Q$2),0)+IF(Ajustes!$H146&gt;0,INDEX($AA$4:$AL$323,Ajustes!$H146,Q$2),0)+IF(Ajustes!$I146&gt;0,INDEX($AA$4:$AL$323,Ajustes!$I146,Q$2),0)+IF(Ajustes!$J146&gt;0,INDEX($AA$4:$AL$323,Ajustes!$J146,Q$2),0)+IF(Ajustes!$K146&gt;0,INDEX($AA$4:$AL$323,Ajustes!$K146,Q$2),0)+IF(Ajustes!$L146&gt;0,INDEX($AA$4:$AL$323,Ajustes!$L146,Q$2),0))+Q146</f>
        <v>0</v>
      </c>
      <c r="AD146" s="259">
        <f>IF(AND(NOT(_incrementaisPassadas),
      OR(
       AND(_semanaAtual&gt;Prevs!G$6,_tipo="Semanal"),
       AND(_mes&gt;AD$2,_tipo="Mensal")
      )), 0,IF(Ajustes!$G146&gt;0,INDEX($AA$4:$AL$323,Ajustes!$G146,R$2),0)+IF(Ajustes!$H146&gt;0,INDEX($AA$4:$AL$323,Ajustes!$H146,R$2),0)+IF(Ajustes!$I146&gt;0,INDEX($AA$4:$AL$323,Ajustes!$I146,R$2),0)+IF(Ajustes!$J146&gt;0,INDEX($AA$4:$AL$323,Ajustes!$J146,R$2),0)+IF(Ajustes!$K146&gt;0,INDEX($AA$4:$AL$323,Ajustes!$K146,R$2),0)+IF(Ajustes!$L146&gt;0,INDEX($AA$4:$AL$323,Ajustes!$L146,R$2),0))+R146</f>
        <v>0</v>
      </c>
      <c r="AE146" s="259">
        <f>IF(AND(NOT(_incrementaisPassadas),
      OR(
       AND(_semanaAtual&gt;Prevs!H$6,_tipo="Semanal"),
       AND(_mes&gt;AE$2,_tipo="Mensal")
      )), 0,IF(Ajustes!$G146&gt;0,INDEX($AA$4:$AL$323,Ajustes!$G146,S$2),0)+IF(Ajustes!$H146&gt;0,INDEX($AA$4:$AL$323,Ajustes!$H146,S$2),0)+IF(Ajustes!$I146&gt;0,INDEX($AA$4:$AL$323,Ajustes!$I146,S$2),0)+IF(Ajustes!$J146&gt;0,INDEX($AA$4:$AL$323,Ajustes!$J146,S$2),0)+IF(Ajustes!$K146&gt;0,INDEX($AA$4:$AL$323,Ajustes!$K146,S$2),0)+IF(Ajustes!$L146&gt;0,INDEX($AA$4:$AL$323,Ajustes!$L146,S$2),0))+S146</f>
        <v>0</v>
      </c>
      <c r="AF146" s="259">
        <f>IF(AND(NOT(_incrementaisPassadas),
      OR(
       AND(_semanaAtual&gt;Prevs!I$6,_tipo="Semanal"),
       AND(_mes&gt;AF$2,_tipo="Mensal")
      )), 0,IF(Ajustes!$G146&gt;0,INDEX($AA$4:$AL$323,Ajustes!$G146,T$2),0)+IF(Ajustes!$H146&gt;0,INDEX($AA$4:$AL$323,Ajustes!$H146,T$2),0)+IF(Ajustes!$I146&gt;0,INDEX($AA$4:$AL$323,Ajustes!$I146,T$2),0)+IF(Ajustes!$J146&gt;0,INDEX($AA$4:$AL$323,Ajustes!$J146,T$2),0)+IF(Ajustes!$K146&gt;0,INDEX($AA$4:$AL$323,Ajustes!$K146,T$2),0)+IF(Ajustes!$L146&gt;0,INDEX($AA$4:$AL$323,Ajustes!$L146,T$2),0))+T146</f>
        <v>0</v>
      </c>
      <c r="AG146" s="259">
        <f>IF(AND(NOT(_incrementaisPassadas),
      OR(
       AND(_semanaAtual&gt;Prevs!J$6,_tipo="Semanal"),
       AND(_mes&gt;AG$2,_tipo="Mensal")
      )), 0,IF(Ajustes!$G146&gt;0,INDEX($AA$4:$AL$323,Ajustes!$G146,U$2),0)+IF(Ajustes!$H146&gt;0,INDEX($AA$4:$AL$323,Ajustes!$H146,U$2),0)+IF(Ajustes!$I146&gt;0,INDEX($AA$4:$AL$323,Ajustes!$I146,U$2),0)+IF(Ajustes!$J146&gt;0,INDEX($AA$4:$AL$323,Ajustes!$J146,U$2),0)+IF(Ajustes!$K146&gt;0,INDEX($AA$4:$AL$323,Ajustes!$K146,U$2),0)+IF(Ajustes!$L146&gt;0,INDEX($AA$4:$AL$323,Ajustes!$L146,U$2),0))+U146</f>
        <v>0</v>
      </c>
      <c r="AH146" s="259">
        <f>IF(AND(NOT(_incrementaisPassadas),
      OR(
       AND(_semanaAtual&gt;Prevs!K$6,_tipo="Semanal"),
       AND(_mes&gt;AH$2,_tipo="Mensal")
      )), 0,IF(Ajustes!$G146&gt;0,INDEX($AA$4:$AL$323,Ajustes!$G146,V$2),0)+IF(Ajustes!$H146&gt;0,INDEX($AA$4:$AL$323,Ajustes!$H146,V$2),0)+IF(Ajustes!$I146&gt;0,INDEX($AA$4:$AL$323,Ajustes!$I146,V$2),0)+IF(Ajustes!$J146&gt;0,INDEX($AA$4:$AL$323,Ajustes!$J146,V$2),0)+IF(Ajustes!$K146&gt;0,INDEX($AA$4:$AL$323,Ajustes!$K146,V$2),0)+IF(Ajustes!$L146&gt;0,INDEX($AA$4:$AL$323,Ajustes!$L146,V$2),0))+V146</f>
        <v>0</v>
      </c>
      <c r="AI146" s="259">
        <f>IF(AND(NOT(_incrementaisPassadas),
      OR(
       AND(_semanaAtual&gt;Prevs!L$6,_tipo="Semanal"),
       AND(_mes&gt;AI$2,_tipo="Mensal")
      )), 0,IF(Ajustes!$G146&gt;0,INDEX($AA$4:$AL$323,Ajustes!$G146,W$2),0)+IF(Ajustes!$H146&gt;0,INDEX($AA$4:$AL$323,Ajustes!$H146,W$2),0)+IF(Ajustes!$I146&gt;0,INDEX($AA$4:$AL$323,Ajustes!$I146,W$2),0)+IF(Ajustes!$J146&gt;0,INDEX($AA$4:$AL$323,Ajustes!$J146,W$2),0)+IF(Ajustes!$K146&gt;0,INDEX($AA$4:$AL$323,Ajustes!$K146,W$2),0)+IF(Ajustes!$L146&gt;0,INDEX($AA$4:$AL$323,Ajustes!$L146,W$2),0))+W146</f>
        <v>0</v>
      </c>
      <c r="AJ146" s="259">
        <f>IF(AND(NOT(_incrementaisPassadas),
      OR(
       AND(_semanaAtual&gt;Prevs!M$6,_tipo="Semanal"),
       AND(_mes&gt;AJ$2,_tipo="Mensal")
      )), 0,IF(Ajustes!$G146&gt;0,INDEX($AA$4:$AL$323,Ajustes!$G146,X$2),0)+IF(Ajustes!$H146&gt;0,INDEX($AA$4:$AL$323,Ajustes!$H146,X$2),0)+IF(Ajustes!$I146&gt;0,INDEX($AA$4:$AL$323,Ajustes!$I146,X$2),0)+IF(Ajustes!$J146&gt;0,INDEX($AA$4:$AL$323,Ajustes!$J146,X$2),0)+IF(Ajustes!$K146&gt;0,INDEX($AA$4:$AL$323,Ajustes!$K146,X$2),0)+IF(Ajustes!$L146&gt;0,INDEX($AA$4:$AL$323,Ajustes!$L146,X$2),0))+X146</f>
        <v>0</v>
      </c>
      <c r="AK146" s="259">
        <f>IF(AND(NOT(_incrementaisPassadas),
      OR(
       AND(_semanaAtual&gt;Prevs!N$6,_tipo="Semanal"),
       AND(_mes&gt;AK$2,_tipo="Mensal")
      )), 0,IF(Ajustes!$G146&gt;0,INDEX($AA$4:$AL$323,Ajustes!$G146,Y$2),0)+IF(Ajustes!$H146&gt;0,INDEX($AA$4:$AL$323,Ajustes!$H146,Y$2),0)+IF(Ajustes!$I146&gt;0,INDEX($AA$4:$AL$323,Ajustes!$I146,Y$2),0)+IF(Ajustes!$J146&gt;0,INDEX($AA$4:$AL$323,Ajustes!$J146,Y$2),0)+IF(Ajustes!$K146&gt;0,INDEX($AA$4:$AL$323,Ajustes!$K146,Y$2),0)+IF(Ajustes!$L146&gt;0,INDEX($AA$4:$AL$323,Ajustes!$L146,Y$2),0))+Y146</f>
        <v>0</v>
      </c>
      <c r="AL146" s="259">
        <f>IF(AND(NOT(_incrementaisPassadas),
      OR(
       AND(_semanaAtual&gt;Prevs!O$6,_tipo="Semanal"),
       AND(_mes&gt;AL$2,_tipo="Mensal")
      )), 0,IF(Ajustes!$G146&gt;0,INDEX($AA$4:$AL$323,Ajustes!$G146,Z$2),0)+IF(Ajustes!$H146&gt;0,INDEX($AA$4:$AL$323,Ajustes!$H146,Z$2),0)+IF(Ajustes!$I146&gt;0,INDEX($AA$4:$AL$323,Ajustes!$I146,Z$2),0)+IF(Ajustes!$J146&gt;0,INDEX($AA$4:$AL$323,Ajustes!$J146,Z$2),0)+IF(Ajustes!$K146&gt;0,INDEX($AA$4:$AL$323,Ajustes!$K146,Z$2),0)+IF(Ajustes!$L146&gt;0,INDEX($AA$4:$AL$323,Ajustes!$L146,Z$2),0))+Z146</f>
        <v>0</v>
      </c>
      <c r="AM146" s="113">
        <f t="shared" si="176"/>
        <v>0</v>
      </c>
      <c r="AN146" s="113">
        <f t="shared" si="177"/>
        <v>0</v>
      </c>
      <c r="AO146" s="113">
        <f t="shared" si="177"/>
        <v>0</v>
      </c>
      <c r="AP146" s="113">
        <f t="shared" si="177"/>
        <v>0</v>
      </c>
      <c r="AQ146" s="113">
        <f t="shared" si="177"/>
        <v>0</v>
      </c>
      <c r="AR146" s="113">
        <f t="shared" si="177"/>
        <v>0</v>
      </c>
      <c r="AS146" s="113">
        <f t="shared" si="177"/>
        <v>0</v>
      </c>
      <c r="AT146" s="113">
        <f t="shared" si="177"/>
        <v>0</v>
      </c>
      <c r="AU146" s="113">
        <f t="shared" si="177"/>
        <v>0</v>
      </c>
      <c r="AV146" s="113">
        <f t="shared" si="177"/>
        <v>0</v>
      </c>
      <c r="AW146" s="113">
        <f t="shared" si="177"/>
        <v>0</v>
      </c>
      <c r="AX146" s="113">
        <f t="shared" si="177"/>
        <v>0</v>
      </c>
      <c r="AY146" s="259"/>
      <c r="BQ146" s="259" t="e">
        <f t="shared" si="170"/>
        <v>#N/A</v>
      </c>
      <c r="BR146" s="398">
        <f t="shared" si="178"/>
        <v>0</v>
      </c>
      <c r="BS146" s="398">
        <f t="shared" si="179"/>
        <v>0</v>
      </c>
      <c r="BT146" s="398">
        <f t="shared" si="180"/>
        <v>0</v>
      </c>
      <c r="BU146" s="398">
        <f t="shared" si="181"/>
        <v>0</v>
      </c>
      <c r="BV146" s="398">
        <f t="shared" si="182"/>
        <v>0</v>
      </c>
      <c r="BW146" s="398">
        <f t="shared" si="183"/>
        <v>0</v>
      </c>
      <c r="BX146" s="398">
        <f t="shared" si="184"/>
        <v>0</v>
      </c>
      <c r="BY146" s="398">
        <f t="shared" si="185"/>
        <v>0</v>
      </c>
      <c r="BZ146" s="398">
        <f t="shared" si="186"/>
        <v>0</v>
      </c>
      <c r="CA146" s="398">
        <f t="shared" si="187"/>
        <v>0</v>
      </c>
      <c r="CB146" s="398">
        <f t="shared" si="188"/>
        <v>0</v>
      </c>
      <c r="CC146" s="398">
        <f t="shared" si="189"/>
        <v>0</v>
      </c>
      <c r="CD146" s="259"/>
    </row>
    <row r="147" spans="1:82" x14ac:dyDescent="0.25">
      <c r="A147" s="113">
        <v>144</v>
      </c>
      <c r="B147" s="176" t="s">
        <v>606</v>
      </c>
      <c r="C147" s="259">
        <f>IFERROR(INDEX($BD$7:$BO$40,MATCH(Ajustes!$E$4:$E$323,$BC$7:$BC$40,0),$C$2:$N$2),1)</f>
        <v>1</v>
      </c>
      <c r="D147" s="259">
        <f>IFERROR(INDEX($BD$7:$BO$40,MATCH(Ajustes!$E$4:$E$323,$BC$7:$BC$40,0),$C$2:$N$2),1)</f>
        <v>1</v>
      </c>
      <c r="E147" s="259">
        <f>IFERROR(INDEX($BD$7:$BO$40,MATCH(Ajustes!$E$4:$E$323,$BC$7:$BC$40,0),$C$2:$N$2),1)</f>
        <v>1</v>
      </c>
      <c r="F147" s="259">
        <f>IFERROR(INDEX($BD$7:$BO$40,MATCH(Ajustes!$E$4:$E$323,$BC$7:$BC$40,0),$C$2:$N$2),1)</f>
        <v>1</v>
      </c>
      <c r="G147" s="259">
        <f>IFERROR(INDEX($BD$7:$BO$40,MATCH(Ajustes!$E$4:$E$323,$BC$7:$BC$40,0),$C$2:$N$2),1)</f>
        <v>1</v>
      </c>
      <c r="H147" s="259">
        <f>IFERROR(INDEX($BD$7:$BO$40,MATCH(Ajustes!$E$4:$E$323,$BC$7:$BC$40,0),$C$2:$N$2),1)</f>
        <v>1</v>
      </c>
      <c r="I147" s="259">
        <f>IFERROR(INDEX($BD$7:$BO$40,MATCH(Ajustes!$E$4:$E$323,$BC$7:$BC$40,0),$C$2:$N$2),1)</f>
        <v>1</v>
      </c>
      <c r="J147" s="259">
        <f>IFERROR(INDEX($BD$7:$BO$40,MATCH(Ajustes!$E$4:$E$323,$BC$7:$BC$40,0),$C$2:$N$2),1)</f>
        <v>1</v>
      </c>
      <c r="K147" s="259">
        <f>IFERROR(INDEX($BD$7:$BO$40,MATCH(Ajustes!$E$4:$E$323,$BC$7:$BC$40,0),$C$2:$N$2),1)</f>
        <v>1</v>
      </c>
      <c r="L147" s="259">
        <f>IFERROR(INDEX($BD$7:$BO$40,MATCH(Ajustes!$E$4:$E$323,$BC$7:$BC$40,0),$C$2:$N$2),1)</f>
        <v>1</v>
      </c>
      <c r="M147" s="259">
        <f>IFERROR(INDEX($BD$7:$BO$40,MATCH(Ajustes!$E$4:$E$323,$BC$7:$BC$40,0),$C$2:$N$2),1)</f>
        <v>1</v>
      </c>
      <c r="N147" s="259">
        <f>IFERROR(INDEX($BD$7:$BO$40,MATCH(Ajustes!$E$4:$E$323,$BC$7:$BC$40,0),$C$2:$N$2),1)</f>
        <v>1</v>
      </c>
      <c r="O147">
        <f>C147*Ajustes!AM147</f>
        <v>1848</v>
      </c>
      <c r="P147">
        <f>D147*Ajustes!AN147</f>
        <v>1428</v>
      </c>
      <c r="Q147">
        <f>E147*Ajustes!AO147</f>
        <v>1255</v>
      </c>
      <c r="R147">
        <f>F147*Ajustes!AP147</f>
        <v>971</v>
      </c>
      <c r="S147">
        <f>G147*Ajustes!AQ147</f>
        <v>705</v>
      </c>
      <c r="T147">
        <f>H147*Ajustes!AR147</f>
        <v>590</v>
      </c>
      <c r="U147">
        <f>I147*Ajustes!AS147</f>
        <v>521</v>
      </c>
      <c r="V147">
        <f>J147*Ajustes!AT147</f>
        <v>461</v>
      </c>
      <c r="W147">
        <f>K147*Ajustes!AU147</f>
        <v>444</v>
      </c>
      <c r="X147">
        <f>L147*Ajustes!AV147</f>
        <v>556</v>
      </c>
      <c r="Y147">
        <f>M147*Ajustes!AW147</f>
        <v>955</v>
      </c>
      <c r="Z147">
        <f>N147*Ajustes!AX147</f>
        <v>1619</v>
      </c>
      <c r="AA147" s="259">
        <f>IF(AND(NOT(_incrementaisPassadas),
      OR(
       AND(_semanaAtual&gt;Prevs!D$6,_tipo="Semanal"),
       AND(_mes&gt;AA$2,_tipo="Mensal")
      )), 0,IF(Ajustes!$G147&gt;0,INDEX($AA$4:$AL$323,Ajustes!$G147,O$2),0)+IF(Ajustes!$H147&gt;0,INDEX($AA$4:$AL$323,Ajustes!$H147,O$2),0)+IF(Ajustes!$I147&gt;0,INDEX($AA$4:$AL$323,Ajustes!$I147,O$2),0)+IF(Ajustes!$J147&gt;0,INDEX($AA$4:$AL$323,Ajustes!$J147,O$2),0)+IF(Ajustes!$K147&gt;0,INDEX($AA$4:$AL$323,Ajustes!$K147,O$2),0)+IF(Ajustes!$L147&gt;0,INDEX($AA$4:$AL$323,Ajustes!$L147,O$2),0))+O147</f>
        <v>1848</v>
      </c>
      <c r="AB147" s="259">
        <f>IF(AND(NOT(_incrementaisPassadas),
      OR(
       AND(_semanaAtual&gt;Prevs!E$6,_tipo="Semanal"),
       AND(_mes&gt;AB$2,_tipo="Mensal")
      )), 0,IF(Ajustes!$G147&gt;0,INDEX($AA$4:$AL$323,Ajustes!$G147,P$2),0)+IF(Ajustes!$H147&gt;0,INDEX($AA$4:$AL$323,Ajustes!$H147,P$2),0)+IF(Ajustes!$I147&gt;0,INDEX($AA$4:$AL$323,Ajustes!$I147,P$2),0)+IF(Ajustes!$J147&gt;0,INDEX($AA$4:$AL$323,Ajustes!$J147,P$2),0)+IF(Ajustes!$K147&gt;0,INDEX($AA$4:$AL$323,Ajustes!$K147,P$2),0)+IF(Ajustes!$L147&gt;0,INDEX($AA$4:$AL$323,Ajustes!$L147,P$2),0))+P147</f>
        <v>1428</v>
      </c>
      <c r="AC147" s="259">
        <f>IF(AND(NOT(_incrementaisPassadas),
      OR(
       AND(_semanaAtual&gt;Prevs!F$6,_tipo="Semanal"),
       AND(_mes&gt;AC$2,_tipo="Mensal")
      )), 0,IF(Ajustes!$G147&gt;0,INDEX($AA$4:$AL$323,Ajustes!$G147,Q$2),0)+IF(Ajustes!$H147&gt;0,INDEX($AA$4:$AL$323,Ajustes!$H147,Q$2),0)+IF(Ajustes!$I147&gt;0,INDEX($AA$4:$AL$323,Ajustes!$I147,Q$2),0)+IF(Ajustes!$J147&gt;0,INDEX($AA$4:$AL$323,Ajustes!$J147,Q$2),0)+IF(Ajustes!$K147&gt;0,INDEX($AA$4:$AL$323,Ajustes!$K147,Q$2),0)+IF(Ajustes!$L147&gt;0,INDEX($AA$4:$AL$323,Ajustes!$L147,Q$2),0))+Q147</f>
        <v>1255</v>
      </c>
      <c r="AD147" s="259">
        <f>IF(AND(NOT(_incrementaisPassadas),
      OR(
       AND(_semanaAtual&gt;Prevs!G$6,_tipo="Semanal"),
       AND(_mes&gt;AD$2,_tipo="Mensal")
      )), 0,IF(Ajustes!$G147&gt;0,INDEX($AA$4:$AL$323,Ajustes!$G147,R$2),0)+IF(Ajustes!$H147&gt;0,INDEX($AA$4:$AL$323,Ajustes!$H147,R$2),0)+IF(Ajustes!$I147&gt;0,INDEX($AA$4:$AL$323,Ajustes!$I147,R$2),0)+IF(Ajustes!$J147&gt;0,INDEX($AA$4:$AL$323,Ajustes!$J147,R$2),0)+IF(Ajustes!$K147&gt;0,INDEX($AA$4:$AL$323,Ajustes!$K147,R$2),0)+IF(Ajustes!$L147&gt;0,INDEX($AA$4:$AL$323,Ajustes!$L147,R$2),0))+R147</f>
        <v>971</v>
      </c>
      <c r="AE147" s="259">
        <f>IF(AND(NOT(_incrementaisPassadas),
      OR(
       AND(_semanaAtual&gt;Prevs!H$6,_tipo="Semanal"),
       AND(_mes&gt;AE$2,_tipo="Mensal")
      )), 0,IF(Ajustes!$G147&gt;0,INDEX($AA$4:$AL$323,Ajustes!$G147,S$2),0)+IF(Ajustes!$H147&gt;0,INDEX($AA$4:$AL$323,Ajustes!$H147,S$2),0)+IF(Ajustes!$I147&gt;0,INDEX($AA$4:$AL$323,Ajustes!$I147,S$2),0)+IF(Ajustes!$J147&gt;0,INDEX($AA$4:$AL$323,Ajustes!$J147,S$2),0)+IF(Ajustes!$K147&gt;0,INDEX($AA$4:$AL$323,Ajustes!$K147,S$2),0)+IF(Ajustes!$L147&gt;0,INDEX($AA$4:$AL$323,Ajustes!$L147,S$2),0))+S147</f>
        <v>705</v>
      </c>
      <c r="AF147" s="259">
        <f>IF(AND(NOT(_incrementaisPassadas),
      OR(
       AND(_semanaAtual&gt;Prevs!I$6,_tipo="Semanal"),
       AND(_mes&gt;AF$2,_tipo="Mensal")
      )), 0,IF(Ajustes!$G147&gt;0,INDEX($AA$4:$AL$323,Ajustes!$G147,T$2),0)+IF(Ajustes!$H147&gt;0,INDEX($AA$4:$AL$323,Ajustes!$H147,T$2),0)+IF(Ajustes!$I147&gt;0,INDEX($AA$4:$AL$323,Ajustes!$I147,T$2),0)+IF(Ajustes!$J147&gt;0,INDEX($AA$4:$AL$323,Ajustes!$J147,T$2),0)+IF(Ajustes!$K147&gt;0,INDEX($AA$4:$AL$323,Ajustes!$K147,T$2),0)+IF(Ajustes!$L147&gt;0,INDEX($AA$4:$AL$323,Ajustes!$L147,T$2),0))+T147</f>
        <v>590</v>
      </c>
      <c r="AG147" s="259">
        <f>IF(AND(NOT(_incrementaisPassadas),
      OR(
       AND(_semanaAtual&gt;Prevs!J$6,_tipo="Semanal"),
       AND(_mes&gt;AG$2,_tipo="Mensal")
      )), 0,IF(Ajustes!$G147&gt;0,INDEX($AA$4:$AL$323,Ajustes!$G147,U$2),0)+IF(Ajustes!$H147&gt;0,INDEX($AA$4:$AL$323,Ajustes!$H147,U$2),0)+IF(Ajustes!$I147&gt;0,INDEX($AA$4:$AL$323,Ajustes!$I147,U$2),0)+IF(Ajustes!$J147&gt;0,INDEX($AA$4:$AL$323,Ajustes!$J147,U$2),0)+IF(Ajustes!$K147&gt;0,INDEX($AA$4:$AL$323,Ajustes!$K147,U$2),0)+IF(Ajustes!$L147&gt;0,INDEX($AA$4:$AL$323,Ajustes!$L147,U$2),0))+U147</f>
        <v>521</v>
      </c>
      <c r="AH147" s="259">
        <f>IF(AND(NOT(_incrementaisPassadas),
      OR(
       AND(_semanaAtual&gt;Prevs!K$6,_tipo="Semanal"),
       AND(_mes&gt;AH$2,_tipo="Mensal")
      )), 0,IF(Ajustes!$G147&gt;0,INDEX($AA$4:$AL$323,Ajustes!$G147,V$2),0)+IF(Ajustes!$H147&gt;0,INDEX($AA$4:$AL$323,Ajustes!$H147,V$2),0)+IF(Ajustes!$I147&gt;0,INDEX($AA$4:$AL$323,Ajustes!$I147,V$2),0)+IF(Ajustes!$J147&gt;0,INDEX($AA$4:$AL$323,Ajustes!$J147,V$2),0)+IF(Ajustes!$K147&gt;0,INDEX($AA$4:$AL$323,Ajustes!$K147,V$2),0)+IF(Ajustes!$L147&gt;0,INDEX($AA$4:$AL$323,Ajustes!$L147,V$2),0))+V147</f>
        <v>461</v>
      </c>
      <c r="AI147" s="259">
        <f>IF(AND(NOT(_incrementaisPassadas),
      OR(
       AND(_semanaAtual&gt;Prevs!L$6,_tipo="Semanal"),
       AND(_mes&gt;AI$2,_tipo="Mensal")
      )), 0,IF(Ajustes!$G147&gt;0,INDEX($AA$4:$AL$323,Ajustes!$G147,W$2),0)+IF(Ajustes!$H147&gt;0,INDEX($AA$4:$AL$323,Ajustes!$H147,W$2),0)+IF(Ajustes!$I147&gt;0,INDEX($AA$4:$AL$323,Ajustes!$I147,W$2),0)+IF(Ajustes!$J147&gt;0,INDEX($AA$4:$AL$323,Ajustes!$J147,W$2),0)+IF(Ajustes!$K147&gt;0,INDEX($AA$4:$AL$323,Ajustes!$K147,W$2),0)+IF(Ajustes!$L147&gt;0,INDEX($AA$4:$AL$323,Ajustes!$L147,W$2),0))+W147</f>
        <v>444</v>
      </c>
      <c r="AJ147" s="259">
        <f>IF(AND(NOT(_incrementaisPassadas),
      OR(
       AND(_semanaAtual&gt;Prevs!M$6,_tipo="Semanal"),
       AND(_mes&gt;AJ$2,_tipo="Mensal")
      )), 0,IF(Ajustes!$G147&gt;0,INDEX($AA$4:$AL$323,Ajustes!$G147,X$2),0)+IF(Ajustes!$H147&gt;0,INDEX($AA$4:$AL$323,Ajustes!$H147,X$2),0)+IF(Ajustes!$I147&gt;0,INDEX($AA$4:$AL$323,Ajustes!$I147,X$2),0)+IF(Ajustes!$J147&gt;0,INDEX($AA$4:$AL$323,Ajustes!$J147,X$2),0)+IF(Ajustes!$K147&gt;0,INDEX($AA$4:$AL$323,Ajustes!$K147,X$2),0)+IF(Ajustes!$L147&gt;0,INDEX($AA$4:$AL$323,Ajustes!$L147,X$2),0))+X147</f>
        <v>556</v>
      </c>
      <c r="AK147" s="259">
        <f>IF(AND(NOT(_incrementaisPassadas),
      OR(
       AND(_semanaAtual&gt;Prevs!N$6,_tipo="Semanal"),
       AND(_mes&gt;AK$2,_tipo="Mensal")
      )), 0,IF(Ajustes!$G147&gt;0,INDEX($AA$4:$AL$323,Ajustes!$G147,Y$2),0)+IF(Ajustes!$H147&gt;0,INDEX($AA$4:$AL$323,Ajustes!$H147,Y$2),0)+IF(Ajustes!$I147&gt;0,INDEX($AA$4:$AL$323,Ajustes!$I147,Y$2),0)+IF(Ajustes!$J147&gt;0,INDEX($AA$4:$AL$323,Ajustes!$J147,Y$2),0)+IF(Ajustes!$K147&gt;0,INDEX($AA$4:$AL$323,Ajustes!$K147,Y$2),0)+IF(Ajustes!$L147&gt;0,INDEX($AA$4:$AL$323,Ajustes!$L147,Y$2),0))+Y147</f>
        <v>955</v>
      </c>
      <c r="AL147" s="259">
        <f>IF(AND(NOT(_incrementaisPassadas),
      OR(
       AND(_semanaAtual&gt;Prevs!O$6,_tipo="Semanal"),
       AND(_mes&gt;AL$2,_tipo="Mensal")
      )), 0,IF(Ajustes!$G147&gt;0,INDEX($AA$4:$AL$323,Ajustes!$G147,Z$2),0)+IF(Ajustes!$H147&gt;0,INDEX($AA$4:$AL$323,Ajustes!$H147,Z$2),0)+IF(Ajustes!$I147&gt;0,INDEX($AA$4:$AL$323,Ajustes!$I147,Z$2),0)+IF(Ajustes!$J147&gt;0,INDEX($AA$4:$AL$323,Ajustes!$J147,Z$2),0)+IF(Ajustes!$K147&gt;0,INDEX($AA$4:$AL$323,Ajustes!$K147,Z$2),0)+IF(Ajustes!$L147&gt;0,INDEX($AA$4:$AL$323,Ajustes!$L147,Z$2),0))+Z147</f>
        <v>1619</v>
      </c>
      <c r="AM147" s="113">
        <f t="shared" si="176"/>
        <v>1848</v>
      </c>
      <c r="AN147" s="113">
        <f t="shared" si="177"/>
        <v>1428</v>
      </c>
      <c r="AO147" s="113">
        <f t="shared" si="177"/>
        <v>1255</v>
      </c>
      <c r="AP147" s="113">
        <f t="shared" si="177"/>
        <v>971</v>
      </c>
      <c r="AQ147" s="113">
        <f t="shared" si="177"/>
        <v>705</v>
      </c>
      <c r="AR147" s="113">
        <f t="shared" si="177"/>
        <v>590</v>
      </c>
      <c r="AS147" s="113">
        <f t="shared" si="177"/>
        <v>521</v>
      </c>
      <c r="AT147" s="113">
        <f t="shared" si="177"/>
        <v>461</v>
      </c>
      <c r="AU147" s="113">
        <f t="shared" si="177"/>
        <v>444</v>
      </c>
      <c r="AV147" s="113">
        <f t="shared" si="177"/>
        <v>556</v>
      </c>
      <c r="AW147" s="113">
        <f t="shared" si="177"/>
        <v>955</v>
      </c>
      <c r="AX147" s="113">
        <f t="shared" si="177"/>
        <v>1619</v>
      </c>
      <c r="AY147" s="259"/>
      <c r="BQ147" s="259" t="e">
        <f t="shared" si="170"/>
        <v>#N/A</v>
      </c>
      <c r="BR147" s="398">
        <f t="shared" si="178"/>
        <v>1848</v>
      </c>
      <c r="BS147" s="398">
        <f t="shared" si="179"/>
        <v>1428</v>
      </c>
      <c r="BT147" s="398">
        <f t="shared" si="180"/>
        <v>1255</v>
      </c>
      <c r="BU147" s="398">
        <f t="shared" si="181"/>
        <v>971</v>
      </c>
      <c r="BV147" s="398">
        <f t="shared" si="182"/>
        <v>705</v>
      </c>
      <c r="BW147" s="398">
        <f t="shared" si="183"/>
        <v>590</v>
      </c>
      <c r="BX147" s="398">
        <f t="shared" si="184"/>
        <v>521</v>
      </c>
      <c r="BY147" s="398">
        <f t="shared" si="185"/>
        <v>461</v>
      </c>
      <c r="BZ147" s="398">
        <f t="shared" si="186"/>
        <v>444</v>
      </c>
      <c r="CA147" s="398">
        <f t="shared" si="187"/>
        <v>556</v>
      </c>
      <c r="CB147" s="398">
        <f t="shared" si="188"/>
        <v>955</v>
      </c>
      <c r="CC147" s="398">
        <f t="shared" si="189"/>
        <v>1619</v>
      </c>
      <c r="CD147" s="259"/>
    </row>
    <row r="148" spans="1:82" x14ac:dyDescent="0.25">
      <c r="A148" s="113">
        <v>145</v>
      </c>
      <c r="B148" s="176" t="s">
        <v>607</v>
      </c>
      <c r="C148" s="259">
        <f>IFERROR(INDEX($BD$7:$BO$40,MATCH(Ajustes!$E$4:$E$323,$BC$7:$BC$40,0),$C$2:$N$2),1)</f>
        <v>1</v>
      </c>
      <c r="D148" s="259">
        <f>IFERROR(INDEX($BD$7:$BO$40,MATCH(Ajustes!$E$4:$E$323,$BC$7:$BC$40,0),$C$2:$N$2),1)</f>
        <v>1</v>
      </c>
      <c r="E148" s="259">
        <f>IFERROR(INDEX($BD$7:$BO$40,MATCH(Ajustes!$E$4:$E$323,$BC$7:$BC$40,0),$C$2:$N$2),1)</f>
        <v>1</v>
      </c>
      <c r="F148" s="259">
        <f>IFERROR(INDEX($BD$7:$BO$40,MATCH(Ajustes!$E$4:$E$323,$BC$7:$BC$40,0),$C$2:$N$2),1)</f>
        <v>1</v>
      </c>
      <c r="G148" s="259">
        <f>IFERROR(INDEX($BD$7:$BO$40,MATCH(Ajustes!$E$4:$E$323,$BC$7:$BC$40,0),$C$2:$N$2),1)</f>
        <v>1</v>
      </c>
      <c r="H148" s="259">
        <f>IFERROR(INDEX($BD$7:$BO$40,MATCH(Ajustes!$E$4:$E$323,$BC$7:$BC$40,0),$C$2:$N$2),1)</f>
        <v>1</v>
      </c>
      <c r="I148" s="259">
        <f>IFERROR(INDEX($BD$7:$BO$40,MATCH(Ajustes!$E$4:$E$323,$BC$7:$BC$40,0),$C$2:$N$2),1)</f>
        <v>1</v>
      </c>
      <c r="J148" s="259">
        <f>IFERROR(INDEX($BD$7:$BO$40,MATCH(Ajustes!$E$4:$E$323,$BC$7:$BC$40,0),$C$2:$N$2),1)</f>
        <v>1</v>
      </c>
      <c r="K148" s="259">
        <f>IFERROR(INDEX($BD$7:$BO$40,MATCH(Ajustes!$E$4:$E$323,$BC$7:$BC$40,0),$C$2:$N$2),1)</f>
        <v>1</v>
      </c>
      <c r="L148" s="259">
        <f>IFERROR(INDEX($BD$7:$BO$40,MATCH(Ajustes!$E$4:$E$323,$BC$7:$BC$40,0),$C$2:$N$2),1)</f>
        <v>1</v>
      </c>
      <c r="M148" s="259">
        <f>IFERROR(INDEX($BD$7:$BO$40,MATCH(Ajustes!$E$4:$E$323,$BC$7:$BC$40,0),$C$2:$N$2),1)</f>
        <v>1</v>
      </c>
      <c r="N148" s="259">
        <f>IFERROR(INDEX($BD$7:$BO$40,MATCH(Ajustes!$E$4:$E$323,$BC$7:$BC$40,0),$C$2:$N$2),1)</f>
        <v>1</v>
      </c>
      <c r="O148">
        <f>C148*Ajustes!AM148</f>
        <v>117</v>
      </c>
      <c r="P148">
        <f>D148*Ajustes!AN148</f>
        <v>135</v>
      </c>
      <c r="Q148">
        <f>E148*Ajustes!AO148</f>
        <v>149</v>
      </c>
      <c r="R148">
        <f>F148*Ajustes!AP148</f>
        <v>111</v>
      </c>
      <c r="S148">
        <f>G148*Ajustes!AQ148</f>
        <v>79</v>
      </c>
      <c r="T148">
        <f>H148*Ajustes!AR148</f>
        <v>64</v>
      </c>
      <c r="U148">
        <f>I148*Ajustes!AS148</f>
        <v>58</v>
      </c>
      <c r="V148">
        <f>J148*Ajustes!AT148</f>
        <v>54</v>
      </c>
      <c r="W148">
        <f>K148*Ajustes!AU148</f>
        <v>53</v>
      </c>
      <c r="X148">
        <f>L148*Ajustes!AV148</f>
        <v>57</v>
      </c>
      <c r="Y148">
        <f>M148*Ajustes!AW148</f>
        <v>66</v>
      </c>
      <c r="Z148">
        <f>N148*Ajustes!AX148</f>
        <v>89</v>
      </c>
      <c r="AA148" s="259">
        <f>IF(AND(NOT(_incrementaisPassadas),
      OR(
       AND(_semanaAtual&gt;Prevs!D$6,_tipo="Semanal"),
       AND(_mes&gt;AA$2,_tipo="Mensal")
      )), 0,IF(Ajustes!$G148&gt;0,INDEX($AA$4:$AL$323,Ajustes!$G148,O$2),0)+IF(Ajustes!$H148&gt;0,INDEX($AA$4:$AL$323,Ajustes!$H148,O$2),0)+IF(Ajustes!$I148&gt;0,INDEX($AA$4:$AL$323,Ajustes!$I148,O$2),0)+IF(Ajustes!$J148&gt;0,INDEX($AA$4:$AL$323,Ajustes!$J148,O$2),0)+IF(Ajustes!$K148&gt;0,INDEX($AA$4:$AL$323,Ajustes!$K148,O$2),0)+IF(Ajustes!$L148&gt;0,INDEX($AA$4:$AL$323,Ajustes!$L148,O$2),0))+O148</f>
        <v>117</v>
      </c>
      <c r="AB148" s="259">
        <f>IF(AND(NOT(_incrementaisPassadas),
      OR(
       AND(_semanaAtual&gt;Prevs!E$6,_tipo="Semanal"),
       AND(_mes&gt;AB$2,_tipo="Mensal")
      )), 0,IF(Ajustes!$G148&gt;0,INDEX($AA$4:$AL$323,Ajustes!$G148,P$2),0)+IF(Ajustes!$H148&gt;0,INDEX($AA$4:$AL$323,Ajustes!$H148,P$2),0)+IF(Ajustes!$I148&gt;0,INDEX($AA$4:$AL$323,Ajustes!$I148,P$2),0)+IF(Ajustes!$J148&gt;0,INDEX($AA$4:$AL$323,Ajustes!$J148,P$2),0)+IF(Ajustes!$K148&gt;0,INDEX($AA$4:$AL$323,Ajustes!$K148,P$2),0)+IF(Ajustes!$L148&gt;0,INDEX($AA$4:$AL$323,Ajustes!$L148,P$2),0))+P148</f>
        <v>135</v>
      </c>
      <c r="AC148" s="259">
        <f>IF(AND(NOT(_incrementaisPassadas),
      OR(
       AND(_semanaAtual&gt;Prevs!F$6,_tipo="Semanal"),
       AND(_mes&gt;AC$2,_tipo="Mensal")
      )), 0,IF(Ajustes!$G148&gt;0,INDEX($AA$4:$AL$323,Ajustes!$G148,Q$2),0)+IF(Ajustes!$H148&gt;0,INDEX($AA$4:$AL$323,Ajustes!$H148,Q$2),0)+IF(Ajustes!$I148&gt;0,INDEX($AA$4:$AL$323,Ajustes!$I148,Q$2),0)+IF(Ajustes!$J148&gt;0,INDEX($AA$4:$AL$323,Ajustes!$J148,Q$2),0)+IF(Ajustes!$K148&gt;0,INDEX($AA$4:$AL$323,Ajustes!$K148,Q$2),0)+IF(Ajustes!$L148&gt;0,INDEX($AA$4:$AL$323,Ajustes!$L148,Q$2),0))+Q148</f>
        <v>149</v>
      </c>
      <c r="AD148" s="259">
        <f>IF(AND(NOT(_incrementaisPassadas),
      OR(
       AND(_semanaAtual&gt;Prevs!G$6,_tipo="Semanal"),
       AND(_mes&gt;AD$2,_tipo="Mensal")
      )), 0,IF(Ajustes!$G148&gt;0,INDEX($AA$4:$AL$323,Ajustes!$G148,R$2),0)+IF(Ajustes!$H148&gt;0,INDEX($AA$4:$AL$323,Ajustes!$H148,R$2),0)+IF(Ajustes!$I148&gt;0,INDEX($AA$4:$AL$323,Ajustes!$I148,R$2),0)+IF(Ajustes!$J148&gt;0,INDEX($AA$4:$AL$323,Ajustes!$J148,R$2),0)+IF(Ajustes!$K148&gt;0,INDEX($AA$4:$AL$323,Ajustes!$K148,R$2),0)+IF(Ajustes!$L148&gt;0,INDEX($AA$4:$AL$323,Ajustes!$L148,R$2),0))+R148</f>
        <v>111</v>
      </c>
      <c r="AE148" s="259">
        <f>IF(AND(NOT(_incrementaisPassadas),
      OR(
       AND(_semanaAtual&gt;Prevs!H$6,_tipo="Semanal"),
       AND(_mes&gt;AE$2,_tipo="Mensal")
      )), 0,IF(Ajustes!$G148&gt;0,INDEX($AA$4:$AL$323,Ajustes!$G148,S$2),0)+IF(Ajustes!$H148&gt;0,INDEX($AA$4:$AL$323,Ajustes!$H148,S$2),0)+IF(Ajustes!$I148&gt;0,INDEX($AA$4:$AL$323,Ajustes!$I148,S$2),0)+IF(Ajustes!$J148&gt;0,INDEX($AA$4:$AL$323,Ajustes!$J148,S$2),0)+IF(Ajustes!$K148&gt;0,INDEX($AA$4:$AL$323,Ajustes!$K148,S$2),0)+IF(Ajustes!$L148&gt;0,INDEX($AA$4:$AL$323,Ajustes!$L148,S$2),0))+S148</f>
        <v>79</v>
      </c>
      <c r="AF148" s="259">
        <f>IF(AND(NOT(_incrementaisPassadas),
      OR(
       AND(_semanaAtual&gt;Prevs!I$6,_tipo="Semanal"),
       AND(_mes&gt;AF$2,_tipo="Mensal")
      )), 0,IF(Ajustes!$G148&gt;0,INDEX($AA$4:$AL$323,Ajustes!$G148,T$2),0)+IF(Ajustes!$H148&gt;0,INDEX($AA$4:$AL$323,Ajustes!$H148,T$2),0)+IF(Ajustes!$I148&gt;0,INDEX($AA$4:$AL$323,Ajustes!$I148,T$2),0)+IF(Ajustes!$J148&gt;0,INDEX($AA$4:$AL$323,Ajustes!$J148,T$2),0)+IF(Ajustes!$K148&gt;0,INDEX($AA$4:$AL$323,Ajustes!$K148,T$2),0)+IF(Ajustes!$L148&gt;0,INDEX($AA$4:$AL$323,Ajustes!$L148,T$2),0))+T148</f>
        <v>64</v>
      </c>
      <c r="AG148" s="259">
        <f>IF(AND(NOT(_incrementaisPassadas),
      OR(
       AND(_semanaAtual&gt;Prevs!J$6,_tipo="Semanal"),
       AND(_mes&gt;AG$2,_tipo="Mensal")
      )), 0,IF(Ajustes!$G148&gt;0,INDEX($AA$4:$AL$323,Ajustes!$G148,U$2),0)+IF(Ajustes!$H148&gt;0,INDEX($AA$4:$AL$323,Ajustes!$H148,U$2),0)+IF(Ajustes!$I148&gt;0,INDEX($AA$4:$AL$323,Ajustes!$I148,U$2),0)+IF(Ajustes!$J148&gt;0,INDEX($AA$4:$AL$323,Ajustes!$J148,U$2),0)+IF(Ajustes!$K148&gt;0,INDEX($AA$4:$AL$323,Ajustes!$K148,U$2),0)+IF(Ajustes!$L148&gt;0,INDEX($AA$4:$AL$323,Ajustes!$L148,U$2),0))+U148</f>
        <v>58</v>
      </c>
      <c r="AH148" s="259">
        <f>IF(AND(NOT(_incrementaisPassadas),
      OR(
       AND(_semanaAtual&gt;Prevs!K$6,_tipo="Semanal"),
       AND(_mes&gt;AH$2,_tipo="Mensal")
      )), 0,IF(Ajustes!$G148&gt;0,INDEX($AA$4:$AL$323,Ajustes!$G148,V$2),0)+IF(Ajustes!$H148&gt;0,INDEX($AA$4:$AL$323,Ajustes!$H148,V$2),0)+IF(Ajustes!$I148&gt;0,INDEX($AA$4:$AL$323,Ajustes!$I148,V$2),0)+IF(Ajustes!$J148&gt;0,INDEX($AA$4:$AL$323,Ajustes!$J148,V$2),0)+IF(Ajustes!$K148&gt;0,INDEX($AA$4:$AL$323,Ajustes!$K148,V$2),0)+IF(Ajustes!$L148&gt;0,INDEX($AA$4:$AL$323,Ajustes!$L148,V$2),0))+V148</f>
        <v>54</v>
      </c>
      <c r="AI148" s="259">
        <f>IF(AND(NOT(_incrementaisPassadas),
      OR(
       AND(_semanaAtual&gt;Prevs!L$6,_tipo="Semanal"),
       AND(_mes&gt;AI$2,_tipo="Mensal")
      )), 0,IF(Ajustes!$G148&gt;0,INDEX($AA$4:$AL$323,Ajustes!$G148,W$2),0)+IF(Ajustes!$H148&gt;0,INDEX($AA$4:$AL$323,Ajustes!$H148,W$2),0)+IF(Ajustes!$I148&gt;0,INDEX($AA$4:$AL$323,Ajustes!$I148,W$2),0)+IF(Ajustes!$J148&gt;0,INDEX($AA$4:$AL$323,Ajustes!$J148,W$2),0)+IF(Ajustes!$K148&gt;0,INDEX($AA$4:$AL$323,Ajustes!$K148,W$2),0)+IF(Ajustes!$L148&gt;0,INDEX($AA$4:$AL$323,Ajustes!$L148,W$2),0))+W148</f>
        <v>53</v>
      </c>
      <c r="AJ148" s="259">
        <f>IF(AND(NOT(_incrementaisPassadas),
      OR(
       AND(_semanaAtual&gt;Prevs!M$6,_tipo="Semanal"),
       AND(_mes&gt;AJ$2,_tipo="Mensal")
      )), 0,IF(Ajustes!$G148&gt;0,INDEX($AA$4:$AL$323,Ajustes!$G148,X$2),0)+IF(Ajustes!$H148&gt;0,INDEX($AA$4:$AL$323,Ajustes!$H148,X$2),0)+IF(Ajustes!$I148&gt;0,INDEX($AA$4:$AL$323,Ajustes!$I148,X$2),0)+IF(Ajustes!$J148&gt;0,INDEX($AA$4:$AL$323,Ajustes!$J148,X$2),0)+IF(Ajustes!$K148&gt;0,INDEX($AA$4:$AL$323,Ajustes!$K148,X$2),0)+IF(Ajustes!$L148&gt;0,INDEX($AA$4:$AL$323,Ajustes!$L148,X$2),0))+X148</f>
        <v>57</v>
      </c>
      <c r="AK148" s="259">
        <f>IF(AND(NOT(_incrementaisPassadas),
      OR(
       AND(_semanaAtual&gt;Prevs!N$6,_tipo="Semanal"),
       AND(_mes&gt;AK$2,_tipo="Mensal")
      )), 0,IF(Ajustes!$G148&gt;0,INDEX($AA$4:$AL$323,Ajustes!$G148,Y$2),0)+IF(Ajustes!$H148&gt;0,INDEX($AA$4:$AL$323,Ajustes!$H148,Y$2),0)+IF(Ajustes!$I148&gt;0,INDEX($AA$4:$AL$323,Ajustes!$I148,Y$2),0)+IF(Ajustes!$J148&gt;0,INDEX($AA$4:$AL$323,Ajustes!$J148,Y$2),0)+IF(Ajustes!$K148&gt;0,INDEX($AA$4:$AL$323,Ajustes!$K148,Y$2),0)+IF(Ajustes!$L148&gt;0,INDEX($AA$4:$AL$323,Ajustes!$L148,Y$2),0))+Y148</f>
        <v>66</v>
      </c>
      <c r="AL148" s="259">
        <f>IF(AND(NOT(_incrementaisPassadas),
      OR(
       AND(_semanaAtual&gt;Prevs!O$6,_tipo="Semanal"),
       AND(_mes&gt;AL$2,_tipo="Mensal")
      )), 0,IF(Ajustes!$G148&gt;0,INDEX($AA$4:$AL$323,Ajustes!$G148,Z$2),0)+IF(Ajustes!$H148&gt;0,INDEX($AA$4:$AL$323,Ajustes!$H148,Z$2),0)+IF(Ajustes!$I148&gt;0,INDEX($AA$4:$AL$323,Ajustes!$I148,Z$2),0)+IF(Ajustes!$J148&gt;0,INDEX($AA$4:$AL$323,Ajustes!$J148,Z$2),0)+IF(Ajustes!$K148&gt;0,INDEX($AA$4:$AL$323,Ajustes!$K148,Z$2),0)+IF(Ajustes!$L148&gt;0,INDEX($AA$4:$AL$323,Ajustes!$L148,Z$2),0))+Z148</f>
        <v>89</v>
      </c>
      <c r="AM148" s="113">
        <f t="shared" si="176"/>
        <v>117</v>
      </c>
      <c r="AN148" s="113">
        <f t="shared" si="177"/>
        <v>135</v>
      </c>
      <c r="AO148" s="113">
        <f t="shared" si="177"/>
        <v>149</v>
      </c>
      <c r="AP148" s="113">
        <f t="shared" si="177"/>
        <v>111</v>
      </c>
      <c r="AQ148" s="113">
        <f t="shared" si="177"/>
        <v>79</v>
      </c>
      <c r="AR148" s="113">
        <f t="shared" si="177"/>
        <v>64</v>
      </c>
      <c r="AS148" s="113">
        <f t="shared" si="177"/>
        <v>58</v>
      </c>
      <c r="AT148" s="113">
        <f t="shared" si="177"/>
        <v>54</v>
      </c>
      <c r="AU148" s="113">
        <f t="shared" si="177"/>
        <v>53</v>
      </c>
      <c r="AV148" s="113">
        <f t="shared" si="177"/>
        <v>57</v>
      </c>
      <c r="AW148" s="113">
        <f t="shared" si="177"/>
        <v>66</v>
      </c>
      <c r="AX148" s="113">
        <f t="shared" si="177"/>
        <v>89</v>
      </c>
      <c r="AY148" s="259"/>
      <c r="BQ148" s="259" t="e">
        <f t="shared" si="170"/>
        <v>#N/A</v>
      </c>
      <c r="BR148" s="398">
        <f t="shared" si="178"/>
        <v>117</v>
      </c>
      <c r="BS148" s="398">
        <f t="shared" si="179"/>
        <v>135</v>
      </c>
      <c r="BT148" s="398">
        <f t="shared" si="180"/>
        <v>149</v>
      </c>
      <c r="BU148" s="398">
        <f t="shared" si="181"/>
        <v>111</v>
      </c>
      <c r="BV148" s="398">
        <f t="shared" si="182"/>
        <v>79</v>
      </c>
      <c r="BW148" s="398">
        <f t="shared" si="183"/>
        <v>64</v>
      </c>
      <c r="BX148" s="398">
        <f t="shared" si="184"/>
        <v>58</v>
      </c>
      <c r="BY148" s="398">
        <f t="shared" si="185"/>
        <v>54</v>
      </c>
      <c r="BZ148" s="398">
        <f t="shared" si="186"/>
        <v>53</v>
      </c>
      <c r="CA148" s="398">
        <f t="shared" si="187"/>
        <v>57</v>
      </c>
      <c r="CB148" s="398">
        <f t="shared" si="188"/>
        <v>66</v>
      </c>
      <c r="CC148" s="398">
        <f t="shared" si="189"/>
        <v>89</v>
      </c>
      <c r="CD148" s="259"/>
    </row>
    <row r="149" spans="1:82" x14ac:dyDescent="0.25">
      <c r="A149" s="113">
        <v>146</v>
      </c>
      <c r="B149" s="176"/>
      <c r="C149" s="259">
        <f>IFERROR(INDEX($BD$7:$BO$40,MATCH(Ajustes!$E$4:$E$323,$BC$7:$BC$40,0),$C$2:$N$2),1)</f>
        <v>1</v>
      </c>
      <c r="D149" s="259">
        <f>IFERROR(INDEX($BD$7:$BO$40,MATCH(Ajustes!$E$4:$E$323,$BC$7:$BC$40,0),$C$2:$N$2),1)</f>
        <v>1</v>
      </c>
      <c r="E149" s="259">
        <f>IFERROR(INDEX($BD$7:$BO$40,MATCH(Ajustes!$E$4:$E$323,$BC$7:$BC$40,0),$C$2:$N$2),1)</f>
        <v>1</v>
      </c>
      <c r="F149" s="259">
        <f>IFERROR(INDEX($BD$7:$BO$40,MATCH(Ajustes!$E$4:$E$323,$BC$7:$BC$40,0),$C$2:$N$2),1)</f>
        <v>1</v>
      </c>
      <c r="G149" s="259">
        <f>IFERROR(INDEX($BD$7:$BO$40,MATCH(Ajustes!$E$4:$E$323,$BC$7:$BC$40,0),$C$2:$N$2),1)</f>
        <v>1</v>
      </c>
      <c r="H149" s="259">
        <f>IFERROR(INDEX($BD$7:$BO$40,MATCH(Ajustes!$E$4:$E$323,$BC$7:$BC$40,0),$C$2:$N$2),1)</f>
        <v>1</v>
      </c>
      <c r="I149" s="259">
        <f>IFERROR(INDEX($BD$7:$BO$40,MATCH(Ajustes!$E$4:$E$323,$BC$7:$BC$40,0),$C$2:$N$2),1)</f>
        <v>1</v>
      </c>
      <c r="J149" s="259">
        <f>IFERROR(INDEX($BD$7:$BO$40,MATCH(Ajustes!$E$4:$E$323,$BC$7:$BC$40,0),$C$2:$N$2),1)</f>
        <v>1</v>
      </c>
      <c r="K149" s="259">
        <f>IFERROR(INDEX($BD$7:$BO$40,MATCH(Ajustes!$E$4:$E$323,$BC$7:$BC$40,0),$C$2:$N$2),1)</f>
        <v>1</v>
      </c>
      <c r="L149" s="259">
        <f>IFERROR(INDEX($BD$7:$BO$40,MATCH(Ajustes!$E$4:$E$323,$BC$7:$BC$40,0),$C$2:$N$2),1)</f>
        <v>1</v>
      </c>
      <c r="M149" s="259">
        <f>IFERROR(INDEX($BD$7:$BO$40,MATCH(Ajustes!$E$4:$E$323,$BC$7:$BC$40,0),$C$2:$N$2),1)</f>
        <v>1</v>
      </c>
      <c r="N149" s="259">
        <f>IFERROR(INDEX($BD$7:$BO$40,MATCH(Ajustes!$E$4:$E$323,$BC$7:$BC$40,0),$C$2:$N$2),1)</f>
        <v>1</v>
      </c>
      <c r="O149">
        <f>C149*Ajustes!AM149</f>
        <v>0</v>
      </c>
      <c r="P149">
        <f>D149*Ajustes!AN149</f>
        <v>0</v>
      </c>
      <c r="Q149">
        <f>E149*Ajustes!AO149</f>
        <v>0</v>
      </c>
      <c r="R149">
        <f>F149*Ajustes!AP149</f>
        <v>0</v>
      </c>
      <c r="S149">
        <f>G149*Ajustes!AQ149</f>
        <v>0</v>
      </c>
      <c r="T149">
        <f>H149*Ajustes!AR149</f>
        <v>0</v>
      </c>
      <c r="U149">
        <f>I149*Ajustes!AS149</f>
        <v>0</v>
      </c>
      <c r="V149">
        <f>J149*Ajustes!AT149</f>
        <v>0</v>
      </c>
      <c r="W149">
        <f>K149*Ajustes!AU149</f>
        <v>0</v>
      </c>
      <c r="X149">
        <f>L149*Ajustes!AV149</f>
        <v>0</v>
      </c>
      <c r="Y149">
        <f>M149*Ajustes!AW149</f>
        <v>0</v>
      </c>
      <c r="Z149">
        <f>N149*Ajustes!AX149</f>
        <v>0</v>
      </c>
      <c r="AA149" s="259">
        <f>IF(AND(NOT(_incrementaisPassadas),
      OR(
       AND(_semanaAtual&gt;Prevs!D$6,_tipo="Semanal"),
       AND(_mes&gt;AA$2,_tipo="Mensal")
      )), 0,IF(Ajustes!$G149&gt;0,INDEX($AA$4:$AL$323,Ajustes!$G149,O$2),0)+IF(Ajustes!$H149&gt;0,INDEX($AA$4:$AL$323,Ajustes!$H149,O$2),0)+IF(Ajustes!$I149&gt;0,INDEX($AA$4:$AL$323,Ajustes!$I149,O$2),0)+IF(Ajustes!$J149&gt;0,INDEX($AA$4:$AL$323,Ajustes!$J149,O$2),0)+IF(Ajustes!$K149&gt;0,INDEX($AA$4:$AL$323,Ajustes!$K149,O$2),0)+IF(Ajustes!$L149&gt;0,INDEX($AA$4:$AL$323,Ajustes!$L149,O$2),0))+O149</f>
        <v>0</v>
      </c>
      <c r="AB149" s="259">
        <f>IF(AND(NOT(_incrementaisPassadas),
      OR(
       AND(_semanaAtual&gt;Prevs!E$6,_tipo="Semanal"),
       AND(_mes&gt;AB$2,_tipo="Mensal")
      )), 0,IF(Ajustes!$G149&gt;0,INDEX($AA$4:$AL$323,Ajustes!$G149,P$2),0)+IF(Ajustes!$H149&gt;0,INDEX($AA$4:$AL$323,Ajustes!$H149,P$2),0)+IF(Ajustes!$I149&gt;0,INDEX($AA$4:$AL$323,Ajustes!$I149,P$2),0)+IF(Ajustes!$J149&gt;0,INDEX($AA$4:$AL$323,Ajustes!$J149,P$2),0)+IF(Ajustes!$K149&gt;0,INDEX($AA$4:$AL$323,Ajustes!$K149,P$2),0)+IF(Ajustes!$L149&gt;0,INDEX($AA$4:$AL$323,Ajustes!$L149,P$2),0))+P149</f>
        <v>0</v>
      </c>
      <c r="AC149" s="259">
        <f>IF(AND(NOT(_incrementaisPassadas),
      OR(
       AND(_semanaAtual&gt;Prevs!F$6,_tipo="Semanal"),
       AND(_mes&gt;AC$2,_tipo="Mensal")
      )), 0,IF(Ajustes!$G149&gt;0,INDEX($AA$4:$AL$323,Ajustes!$G149,Q$2),0)+IF(Ajustes!$H149&gt;0,INDEX($AA$4:$AL$323,Ajustes!$H149,Q$2),0)+IF(Ajustes!$I149&gt;0,INDEX($AA$4:$AL$323,Ajustes!$I149,Q$2),0)+IF(Ajustes!$J149&gt;0,INDEX($AA$4:$AL$323,Ajustes!$J149,Q$2),0)+IF(Ajustes!$K149&gt;0,INDEX($AA$4:$AL$323,Ajustes!$K149,Q$2),0)+IF(Ajustes!$L149&gt;0,INDEX($AA$4:$AL$323,Ajustes!$L149,Q$2),0))+Q149</f>
        <v>0</v>
      </c>
      <c r="AD149" s="259">
        <f>IF(AND(NOT(_incrementaisPassadas),
      OR(
       AND(_semanaAtual&gt;Prevs!G$6,_tipo="Semanal"),
       AND(_mes&gt;AD$2,_tipo="Mensal")
      )), 0,IF(Ajustes!$G149&gt;0,INDEX($AA$4:$AL$323,Ajustes!$G149,R$2),0)+IF(Ajustes!$H149&gt;0,INDEX($AA$4:$AL$323,Ajustes!$H149,R$2),0)+IF(Ajustes!$I149&gt;0,INDEX($AA$4:$AL$323,Ajustes!$I149,R$2),0)+IF(Ajustes!$J149&gt;0,INDEX($AA$4:$AL$323,Ajustes!$J149,R$2),0)+IF(Ajustes!$K149&gt;0,INDEX($AA$4:$AL$323,Ajustes!$K149,R$2),0)+IF(Ajustes!$L149&gt;0,INDEX($AA$4:$AL$323,Ajustes!$L149,R$2),0))+R149</f>
        <v>0</v>
      </c>
      <c r="AE149" s="259">
        <f>IF(AND(NOT(_incrementaisPassadas),
      OR(
       AND(_semanaAtual&gt;Prevs!H$6,_tipo="Semanal"),
       AND(_mes&gt;AE$2,_tipo="Mensal")
      )), 0,IF(Ajustes!$G149&gt;0,INDEX($AA$4:$AL$323,Ajustes!$G149,S$2),0)+IF(Ajustes!$H149&gt;0,INDEX($AA$4:$AL$323,Ajustes!$H149,S$2),0)+IF(Ajustes!$I149&gt;0,INDEX($AA$4:$AL$323,Ajustes!$I149,S$2),0)+IF(Ajustes!$J149&gt;0,INDEX($AA$4:$AL$323,Ajustes!$J149,S$2),0)+IF(Ajustes!$K149&gt;0,INDEX($AA$4:$AL$323,Ajustes!$K149,S$2),0)+IF(Ajustes!$L149&gt;0,INDEX($AA$4:$AL$323,Ajustes!$L149,S$2),0))+S149</f>
        <v>0</v>
      </c>
      <c r="AF149" s="259">
        <f>IF(AND(NOT(_incrementaisPassadas),
      OR(
       AND(_semanaAtual&gt;Prevs!I$6,_tipo="Semanal"),
       AND(_mes&gt;AF$2,_tipo="Mensal")
      )), 0,IF(Ajustes!$G149&gt;0,INDEX($AA$4:$AL$323,Ajustes!$G149,T$2),0)+IF(Ajustes!$H149&gt;0,INDEX($AA$4:$AL$323,Ajustes!$H149,T$2),0)+IF(Ajustes!$I149&gt;0,INDEX($AA$4:$AL$323,Ajustes!$I149,T$2),0)+IF(Ajustes!$J149&gt;0,INDEX($AA$4:$AL$323,Ajustes!$J149,T$2),0)+IF(Ajustes!$K149&gt;0,INDEX($AA$4:$AL$323,Ajustes!$K149,T$2),0)+IF(Ajustes!$L149&gt;0,INDEX($AA$4:$AL$323,Ajustes!$L149,T$2),0))+T149</f>
        <v>0</v>
      </c>
      <c r="AG149" s="259">
        <f>IF(AND(NOT(_incrementaisPassadas),
      OR(
       AND(_semanaAtual&gt;Prevs!J$6,_tipo="Semanal"),
       AND(_mes&gt;AG$2,_tipo="Mensal")
      )), 0,IF(Ajustes!$G149&gt;0,INDEX($AA$4:$AL$323,Ajustes!$G149,U$2),0)+IF(Ajustes!$H149&gt;0,INDEX($AA$4:$AL$323,Ajustes!$H149,U$2),0)+IF(Ajustes!$I149&gt;0,INDEX($AA$4:$AL$323,Ajustes!$I149,U$2),0)+IF(Ajustes!$J149&gt;0,INDEX($AA$4:$AL$323,Ajustes!$J149,U$2),0)+IF(Ajustes!$K149&gt;0,INDEX($AA$4:$AL$323,Ajustes!$K149,U$2),0)+IF(Ajustes!$L149&gt;0,INDEX($AA$4:$AL$323,Ajustes!$L149,U$2),0))+U149</f>
        <v>0</v>
      </c>
      <c r="AH149" s="259">
        <f>IF(AND(NOT(_incrementaisPassadas),
      OR(
       AND(_semanaAtual&gt;Prevs!K$6,_tipo="Semanal"),
       AND(_mes&gt;AH$2,_tipo="Mensal")
      )), 0,IF(Ajustes!$G149&gt;0,INDEX($AA$4:$AL$323,Ajustes!$G149,V$2),0)+IF(Ajustes!$H149&gt;0,INDEX($AA$4:$AL$323,Ajustes!$H149,V$2),0)+IF(Ajustes!$I149&gt;0,INDEX($AA$4:$AL$323,Ajustes!$I149,V$2),0)+IF(Ajustes!$J149&gt;0,INDEX($AA$4:$AL$323,Ajustes!$J149,V$2),0)+IF(Ajustes!$K149&gt;0,INDEX($AA$4:$AL$323,Ajustes!$K149,V$2),0)+IF(Ajustes!$L149&gt;0,INDEX($AA$4:$AL$323,Ajustes!$L149,V$2),0))+V149</f>
        <v>0</v>
      </c>
      <c r="AI149" s="259">
        <f>IF(AND(NOT(_incrementaisPassadas),
      OR(
       AND(_semanaAtual&gt;Prevs!L$6,_tipo="Semanal"),
       AND(_mes&gt;AI$2,_tipo="Mensal")
      )), 0,IF(Ajustes!$G149&gt;0,INDEX($AA$4:$AL$323,Ajustes!$G149,W$2),0)+IF(Ajustes!$H149&gt;0,INDEX($AA$4:$AL$323,Ajustes!$H149,W$2),0)+IF(Ajustes!$I149&gt;0,INDEX($AA$4:$AL$323,Ajustes!$I149,W$2),0)+IF(Ajustes!$J149&gt;0,INDEX($AA$4:$AL$323,Ajustes!$J149,W$2),0)+IF(Ajustes!$K149&gt;0,INDEX($AA$4:$AL$323,Ajustes!$K149,W$2),0)+IF(Ajustes!$L149&gt;0,INDEX($AA$4:$AL$323,Ajustes!$L149,W$2),0))+W149</f>
        <v>0</v>
      </c>
      <c r="AJ149" s="259">
        <f>IF(AND(NOT(_incrementaisPassadas),
      OR(
       AND(_semanaAtual&gt;Prevs!M$6,_tipo="Semanal"),
       AND(_mes&gt;AJ$2,_tipo="Mensal")
      )), 0,IF(Ajustes!$G149&gt;0,INDEX($AA$4:$AL$323,Ajustes!$G149,X$2),0)+IF(Ajustes!$H149&gt;0,INDEX($AA$4:$AL$323,Ajustes!$H149,X$2),0)+IF(Ajustes!$I149&gt;0,INDEX($AA$4:$AL$323,Ajustes!$I149,X$2),0)+IF(Ajustes!$J149&gt;0,INDEX($AA$4:$AL$323,Ajustes!$J149,X$2),0)+IF(Ajustes!$K149&gt;0,INDEX($AA$4:$AL$323,Ajustes!$K149,X$2),0)+IF(Ajustes!$L149&gt;0,INDEX($AA$4:$AL$323,Ajustes!$L149,X$2),0))+X149</f>
        <v>0</v>
      </c>
      <c r="AK149" s="259">
        <f>IF(AND(NOT(_incrementaisPassadas),
      OR(
       AND(_semanaAtual&gt;Prevs!N$6,_tipo="Semanal"),
       AND(_mes&gt;AK$2,_tipo="Mensal")
      )), 0,IF(Ajustes!$G149&gt;0,INDEX($AA$4:$AL$323,Ajustes!$G149,Y$2),0)+IF(Ajustes!$H149&gt;0,INDEX($AA$4:$AL$323,Ajustes!$H149,Y$2),0)+IF(Ajustes!$I149&gt;0,INDEX($AA$4:$AL$323,Ajustes!$I149,Y$2),0)+IF(Ajustes!$J149&gt;0,INDEX($AA$4:$AL$323,Ajustes!$J149,Y$2),0)+IF(Ajustes!$K149&gt;0,INDEX($AA$4:$AL$323,Ajustes!$K149,Y$2),0)+IF(Ajustes!$L149&gt;0,INDEX($AA$4:$AL$323,Ajustes!$L149,Y$2),0))+Y149</f>
        <v>0</v>
      </c>
      <c r="AL149" s="259">
        <f>IF(AND(NOT(_incrementaisPassadas),
      OR(
       AND(_semanaAtual&gt;Prevs!O$6,_tipo="Semanal"),
       AND(_mes&gt;AL$2,_tipo="Mensal")
      )), 0,IF(Ajustes!$G149&gt;0,INDEX($AA$4:$AL$323,Ajustes!$G149,Z$2),0)+IF(Ajustes!$H149&gt;0,INDEX($AA$4:$AL$323,Ajustes!$H149,Z$2),0)+IF(Ajustes!$I149&gt;0,INDEX($AA$4:$AL$323,Ajustes!$I149,Z$2),0)+IF(Ajustes!$J149&gt;0,INDEX($AA$4:$AL$323,Ajustes!$J149,Z$2),0)+IF(Ajustes!$K149&gt;0,INDEX($AA$4:$AL$323,Ajustes!$K149,Z$2),0)+IF(Ajustes!$L149&gt;0,INDEX($AA$4:$AL$323,Ajustes!$L149,Z$2),0))+Z149</f>
        <v>0</v>
      </c>
      <c r="AM149" s="113">
        <f t="shared" si="176"/>
        <v>0</v>
      </c>
      <c r="AN149" s="113">
        <f t="shared" si="177"/>
        <v>0</v>
      </c>
      <c r="AO149" s="113">
        <f t="shared" si="177"/>
        <v>0</v>
      </c>
      <c r="AP149" s="113">
        <f t="shared" si="177"/>
        <v>0</v>
      </c>
      <c r="AQ149" s="113">
        <f t="shared" si="177"/>
        <v>0</v>
      </c>
      <c r="AR149" s="113">
        <f t="shared" si="177"/>
        <v>0</v>
      </c>
      <c r="AS149" s="113">
        <f t="shared" si="177"/>
        <v>0</v>
      </c>
      <c r="AT149" s="113">
        <f t="shared" si="177"/>
        <v>0</v>
      </c>
      <c r="AU149" s="113">
        <f t="shared" si="177"/>
        <v>0</v>
      </c>
      <c r="AV149" s="113">
        <f t="shared" si="177"/>
        <v>0</v>
      </c>
      <c r="AW149" s="113">
        <f t="shared" si="177"/>
        <v>0</v>
      </c>
      <c r="AX149" s="113">
        <f t="shared" si="177"/>
        <v>0</v>
      </c>
      <c r="AY149" s="259"/>
      <c r="BQ149" s="259" t="e">
        <f t="shared" si="170"/>
        <v>#N/A</v>
      </c>
      <c r="BR149" s="398">
        <f t="shared" si="178"/>
        <v>0</v>
      </c>
      <c r="BS149" s="398">
        <f t="shared" si="179"/>
        <v>0</v>
      </c>
      <c r="BT149" s="398">
        <f t="shared" si="180"/>
        <v>0</v>
      </c>
      <c r="BU149" s="398">
        <f t="shared" si="181"/>
        <v>0</v>
      </c>
      <c r="BV149" s="398">
        <f t="shared" si="182"/>
        <v>0</v>
      </c>
      <c r="BW149" s="398">
        <f t="shared" si="183"/>
        <v>0</v>
      </c>
      <c r="BX149" s="398">
        <f t="shared" si="184"/>
        <v>0</v>
      </c>
      <c r="BY149" s="398">
        <f t="shared" si="185"/>
        <v>0</v>
      </c>
      <c r="BZ149" s="398">
        <f t="shared" si="186"/>
        <v>0</v>
      </c>
      <c r="CA149" s="398">
        <f t="shared" si="187"/>
        <v>0</v>
      </c>
      <c r="CB149" s="398">
        <f t="shared" si="188"/>
        <v>0</v>
      </c>
      <c r="CC149" s="398">
        <f t="shared" si="189"/>
        <v>0</v>
      </c>
      <c r="CD149" s="259"/>
    </row>
    <row r="150" spans="1:82" x14ac:dyDescent="0.25">
      <c r="A150" s="113">
        <v>147</v>
      </c>
      <c r="B150" s="176"/>
      <c r="C150" s="259">
        <f>IFERROR(INDEX($BD$7:$BO$40,MATCH(Ajustes!$E$4:$E$323,$BC$7:$BC$40,0),$C$2:$N$2),1)</f>
        <v>1</v>
      </c>
      <c r="D150" s="259">
        <f>IFERROR(INDEX($BD$7:$BO$40,MATCH(Ajustes!$E$4:$E$323,$BC$7:$BC$40,0),$C$2:$N$2),1)</f>
        <v>1</v>
      </c>
      <c r="E150" s="259">
        <f>IFERROR(INDEX($BD$7:$BO$40,MATCH(Ajustes!$E$4:$E$323,$BC$7:$BC$40,0),$C$2:$N$2),1)</f>
        <v>1</v>
      </c>
      <c r="F150" s="259">
        <f>IFERROR(INDEX($BD$7:$BO$40,MATCH(Ajustes!$E$4:$E$323,$BC$7:$BC$40,0),$C$2:$N$2),1)</f>
        <v>1</v>
      </c>
      <c r="G150" s="259">
        <f>IFERROR(INDEX($BD$7:$BO$40,MATCH(Ajustes!$E$4:$E$323,$BC$7:$BC$40,0),$C$2:$N$2),1)</f>
        <v>1</v>
      </c>
      <c r="H150" s="259">
        <f>IFERROR(INDEX($BD$7:$BO$40,MATCH(Ajustes!$E$4:$E$323,$BC$7:$BC$40,0),$C$2:$N$2),1)</f>
        <v>1</v>
      </c>
      <c r="I150" s="259">
        <f>IFERROR(INDEX($BD$7:$BO$40,MATCH(Ajustes!$E$4:$E$323,$BC$7:$BC$40,0),$C$2:$N$2),1)</f>
        <v>1</v>
      </c>
      <c r="J150" s="259">
        <f>IFERROR(INDEX($BD$7:$BO$40,MATCH(Ajustes!$E$4:$E$323,$BC$7:$BC$40,0),$C$2:$N$2),1)</f>
        <v>1</v>
      </c>
      <c r="K150" s="259">
        <f>IFERROR(INDEX($BD$7:$BO$40,MATCH(Ajustes!$E$4:$E$323,$BC$7:$BC$40,0),$C$2:$N$2),1)</f>
        <v>1</v>
      </c>
      <c r="L150" s="259">
        <f>IFERROR(INDEX($BD$7:$BO$40,MATCH(Ajustes!$E$4:$E$323,$BC$7:$BC$40,0),$C$2:$N$2),1)</f>
        <v>1</v>
      </c>
      <c r="M150" s="259">
        <f>IFERROR(INDEX($BD$7:$BO$40,MATCH(Ajustes!$E$4:$E$323,$BC$7:$BC$40,0),$C$2:$N$2),1)</f>
        <v>1</v>
      </c>
      <c r="N150" s="259">
        <f>IFERROR(INDEX($BD$7:$BO$40,MATCH(Ajustes!$E$4:$E$323,$BC$7:$BC$40,0),$C$2:$N$2),1)</f>
        <v>1</v>
      </c>
      <c r="O150">
        <f>C150*Ajustes!AM150</f>
        <v>0</v>
      </c>
      <c r="P150">
        <f>D150*Ajustes!AN150</f>
        <v>0</v>
      </c>
      <c r="Q150">
        <f>E150*Ajustes!AO150</f>
        <v>0</v>
      </c>
      <c r="R150">
        <f>F150*Ajustes!AP150</f>
        <v>0</v>
      </c>
      <c r="S150">
        <f>G150*Ajustes!AQ150</f>
        <v>0</v>
      </c>
      <c r="T150">
        <f>H150*Ajustes!AR150</f>
        <v>0</v>
      </c>
      <c r="U150">
        <f>I150*Ajustes!AS150</f>
        <v>0</v>
      </c>
      <c r="V150">
        <f>J150*Ajustes!AT150</f>
        <v>0</v>
      </c>
      <c r="W150">
        <f>K150*Ajustes!AU150</f>
        <v>0</v>
      </c>
      <c r="X150">
        <f>L150*Ajustes!AV150</f>
        <v>0</v>
      </c>
      <c r="Y150">
        <f>M150*Ajustes!AW150</f>
        <v>0</v>
      </c>
      <c r="Z150">
        <f>N150*Ajustes!AX150</f>
        <v>0</v>
      </c>
      <c r="AA150" s="259">
        <f>IF(AND(NOT(_incrementaisPassadas),
      OR(
       AND(_semanaAtual&gt;Prevs!D$6,_tipo="Semanal"),
       AND(_mes&gt;AA$2,_tipo="Mensal")
      )), 0,IF(Ajustes!$G150&gt;0,INDEX($AA$4:$AL$323,Ajustes!$G150,O$2),0)+IF(Ajustes!$H150&gt;0,INDEX($AA$4:$AL$323,Ajustes!$H150,O$2),0)+IF(Ajustes!$I150&gt;0,INDEX($AA$4:$AL$323,Ajustes!$I150,O$2),0)+IF(Ajustes!$J150&gt;0,INDEX($AA$4:$AL$323,Ajustes!$J150,O$2),0)+IF(Ajustes!$K150&gt;0,INDEX($AA$4:$AL$323,Ajustes!$K150,O$2),0)+IF(Ajustes!$L150&gt;0,INDEX($AA$4:$AL$323,Ajustes!$L150,O$2),0))+O150</f>
        <v>0</v>
      </c>
      <c r="AB150" s="259">
        <f>IF(AND(NOT(_incrementaisPassadas),
      OR(
       AND(_semanaAtual&gt;Prevs!E$6,_tipo="Semanal"),
       AND(_mes&gt;AB$2,_tipo="Mensal")
      )), 0,IF(Ajustes!$G150&gt;0,INDEX($AA$4:$AL$323,Ajustes!$G150,P$2),0)+IF(Ajustes!$H150&gt;0,INDEX($AA$4:$AL$323,Ajustes!$H150,P$2),0)+IF(Ajustes!$I150&gt;0,INDEX($AA$4:$AL$323,Ajustes!$I150,P$2),0)+IF(Ajustes!$J150&gt;0,INDEX($AA$4:$AL$323,Ajustes!$J150,P$2),0)+IF(Ajustes!$K150&gt;0,INDEX($AA$4:$AL$323,Ajustes!$K150,P$2),0)+IF(Ajustes!$L150&gt;0,INDEX($AA$4:$AL$323,Ajustes!$L150,P$2),0))+P150</f>
        <v>0</v>
      </c>
      <c r="AC150" s="259">
        <f>IF(AND(NOT(_incrementaisPassadas),
      OR(
       AND(_semanaAtual&gt;Prevs!F$6,_tipo="Semanal"),
       AND(_mes&gt;AC$2,_tipo="Mensal")
      )), 0,IF(Ajustes!$G150&gt;0,INDEX($AA$4:$AL$323,Ajustes!$G150,Q$2),0)+IF(Ajustes!$H150&gt;0,INDEX($AA$4:$AL$323,Ajustes!$H150,Q$2),0)+IF(Ajustes!$I150&gt;0,INDEX($AA$4:$AL$323,Ajustes!$I150,Q$2),0)+IF(Ajustes!$J150&gt;0,INDEX($AA$4:$AL$323,Ajustes!$J150,Q$2),0)+IF(Ajustes!$K150&gt;0,INDEX($AA$4:$AL$323,Ajustes!$K150,Q$2),0)+IF(Ajustes!$L150&gt;0,INDEX($AA$4:$AL$323,Ajustes!$L150,Q$2),0))+Q150</f>
        <v>0</v>
      </c>
      <c r="AD150" s="259">
        <f>IF(AND(NOT(_incrementaisPassadas),
      OR(
       AND(_semanaAtual&gt;Prevs!G$6,_tipo="Semanal"),
       AND(_mes&gt;AD$2,_tipo="Mensal")
      )), 0,IF(Ajustes!$G150&gt;0,INDEX($AA$4:$AL$323,Ajustes!$G150,R$2),0)+IF(Ajustes!$H150&gt;0,INDEX($AA$4:$AL$323,Ajustes!$H150,R$2),0)+IF(Ajustes!$I150&gt;0,INDEX($AA$4:$AL$323,Ajustes!$I150,R$2),0)+IF(Ajustes!$J150&gt;0,INDEX($AA$4:$AL$323,Ajustes!$J150,R$2),0)+IF(Ajustes!$K150&gt;0,INDEX($AA$4:$AL$323,Ajustes!$K150,R$2),0)+IF(Ajustes!$L150&gt;0,INDEX($AA$4:$AL$323,Ajustes!$L150,R$2),0))+R150</f>
        <v>0</v>
      </c>
      <c r="AE150" s="259">
        <f>IF(AND(NOT(_incrementaisPassadas),
      OR(
       AND(_semanaAtual&gt;Prevs!H$6,_tipo="Semanal"),
       AND(_mes&gt;AE$2,_tipo="Mensal")
      )), 0,IF(Ajustes!$G150&gt;0,INDEX($AA$4:$AL$323,Ajustes!$G150,S$2),0)+IF(Ajustes!$H150&gt;0,INDEX($AA$4:$AL$323,Ajustes!$H150,S$2),0)+IF(Ajustes!$I150&gt;0,INDEX($AA$4:$AL$323,Ajustes!$I150,S$2),0)+IF(Ajustes!$J150&gt;0,INDEX($AA$4:$AL$323,Ajustes!$J150,S$2),0)+IF(Ajustes!$K150&gt;0,INDEX($AA$4:$AL$323,Ajustes!$K150,S$2),0)+IF(Ajustes!$L150&gt;0,INDEX($AA$4:$AL$323,Ajustes!$L150,S$2),0))+S150</f>
        <v>0</v>
      </c>
      <c r="AF150" s="259">
        <f>IF(AND(NOT(_incrementaisPassadas),
      OR(
       AND(_semanaAtual&gt;Prevs!I$6,_tipo="Semanal"),
       AND(_mes&gt;AF$2,_tipo="Mensal")
      )), 0,IF(Ajustes!$G150&gt;0,INDEX($AA$4:$AL$323,Ajustes!$G150,T$2),0)+IF(Ajustes!$H150&gt;0,INDEX($AA$4:$AL$323,Ajustes!$H150,T$2),0)+IF(Ajustes!$I150&gt;0,INDEX($AA$4:$AL$323,Ajustes!$I150,T$2),0)+IF(Ajustes!$J150&gt;0,INDEX($AA$4:$AL$323,Ajustes!$J150,T$2),0)+IF(Ajustes!$K150&gt;0,INDEX($AA$4:$AL$323,Ajustes!$K150,T$2),0)+IF(Ajustes!$L150&gt;0,INDEX($AA$4:$AL$323,Ajustes!$L150,T$2),0))+T150</f>
        <v>0</v>
      </c>
      <c r="AG150" s="259">
        <f>IF(AND(NOT(_incrementaisPassadas),
      OR(
       AND(_semanaAtual&gt;Prevs!J$6,_tipo="Semanal"),
       AND(_mes&gt;AG$2,_tipo="Mensal")
      )), 0,IF(Ajustes!$G150&gt;0,INDEX($AA$4:$AL$323,Ajustes!$G150,U$2),0)+IF(Ajustes!$H150&gt;0,INDEX($AA$4:$AL$323,Ajustes!$H150,U$2),0)+IF(Ajustes!$I150&gt;0,INDEX($AA$4:$AL$323,Ajustes!$I150,U$2),0)+IF(Ajustes!$J150&gt;0,INDEX($AA$4:$AL$323,Ajustes!$J150,U$2),0)+IF(Ajustes!$K150&gt;0,INDEX($AA$4:$AL$323,Ajustes!$K150,U$2),0)+IF(Ajustes!$L150&gt;0,INDEX($AA$4:$AL$323,Ajustes!$L150,U$2),0))+U150</f>
        <v>0</v>
      </c>
      <c r="AH150" s="259">
        <f>IF(AND(NOT(_incrementaisPassadas),
      OR(
       AND(_semanaAtual&gt;Prevs!K$6,_tipo="Semanal"),
       AND(_mes&gt;AH$2,_tipo="Mensal")
      )), 0,IF(Ajustes!$G150&gt;0,INDEX($AA$4:$AL$323,Ajustes!$G150,V$2),0)+IF(Ajustes!$H150&gt;0,INDEX($AA$4:$AL$323,Ajustes!$H150,V$2),0)+IF(Ajustes!$I150&gt;0,INDEX($AA$4:$AL$323,Ajustes!$I150,V$2),0)+IF(Ajustes!$J150&gt;0,INDEX($AA$4:$AL$323,Ajustes!$J150,V$2),0)+IF(Ajustes!$K150&gt;0,INDEX($AA$4:$AL$323,Ajustes!$K150,V$2),0)+IF(Ajustes!$L150&gt;0,INDEX($AA$4:$AL$323,Ajustes!$L150,V$2),0))+V150</f>
        <v>0</v>
      </c>
      <c r="AI150" s="259">
        <f>IF(AND(NOT(_incrementaisPassadas),
      OR(
       AND(_semanaAtual&gt;Prevs!L$6,_tipo="Semanal"),
       AND(_mes&gt;AI$2,_tipo="Mensal")
      )), 0,IF(Ajustes!$G150&gt;0,INDEX($AA$4:$AL$323,Ajustes!$G150,W$2),0)+IF(Ajustes!$H150&gt;0,INDEX($AA$4:$AL$323,Ajustes!$H150,W$2),0)+IF(Ajustes!$I150&gt;0,INDEX($AA$4:$AL$323,Ajustes!$I150,W$2),0)+IF(Ajustes!$J150&gt;0,INDEX($AA$4:$AL$323,Ajustes!$J150,W$2),0)+IF(Ajustes!$K150&gt;0,INDEX($AA$4:$AL$323,Ajustes!$K150,W$2),0)+IF(Ajustes!$L150&gt;0,INDEX($AA$4:$AL$323,Ajustes!$L150,W$2),0))+W150</f>
        <v>0</v>
      </c>
      <c r="AJ150" s="259">
        <f>IF(AND(NOT(_incrementaisPassadas),
      OR(
       AND(_semanaAtual&gt;Prevs!M$6,_tipo="Semanal"),
       AND(_mes&gt;AJ$2,_tipo="Mensal")
      )), 0,IF(Ajustes!$G150&gt;0,INDEX($AA$4:$AL$323,Ajustes!$G150,X$2),0)+IF(Ajustes!$H150&gt;0,INDEX($AA$4:$AL$323,Ajustes!$H150,X$2),0)+IF(Ajustes!$I150&gt;0,INDEX($AA$4:$AL$323,Ajustes!$I150,X$2),0)+IF(Ajustes!$J150&gt;0,INDEX($AA$4:$AL$323,Ajustes!$J150,X$2),0)+IF(Ajustes!$K150&gt;0,INDEX($AA$4:$AL$323,Ajustes!$K150,X$2),0)+IF(Ajustes!$L150&gt;0,INDEX($AA$4:$AL$323,Ajustes!$L150,X$2),0))+X150</f>
        <v>0</v>
      </c>
      <c r="AK150" s="259">
        <f>IF(AND(NOT(_incrementaisPassadas),
      OR(
       AND(_semanaAtual&gt;Prevs!N$6,_tipo="Semanal"),
       AND(_mes&gt;AK$2,_tipo="Mensal")
      )), 0,IF(Ajustes!$G150&gt;0,INDEX($AA$4:$AL$323,Ajustes!$G150,Y$2),0)+IF(Ajustes!$H150&gt;0,INDEX($AA$4:$AL$323,Ajustes!$H150,Y$2),0)+IF(Ajustes!$I150&gt;0,INDEX($AA$4:$AL$323,Ajustes!$I150,Y$2),0)+IF(Ajustes!$J150&gt;0,INDEX($AA$4:$AL$323,Ajustes!$J150,Y$2),0)+IF(Ajustes!$K150&gt;0,INDEX($AA$4:$AL$323,Ajustes!$K150,Y$2),0)+IF(Ajustes!$L150&gt;0,INDEX($AA$4:$AL$323,Ajustes!$L150,Y$2),0))+Y150</f>
        <v>0</v>
      </c>
      <c r="AL150" s="259">
        <f>IF(AND(NOT(_incrementaisPassadas),
      OR(
       AND(_semanaAtual&gt;Prevs!O$6,_tipo="Semanal"),
       AND(_mes&gt;AL$2,_tipo="Mensal")
      )), 0,IF(Ajustes!$G150&gt;0,INDEX($AA$4:$AL$323,Ajustes!$G150,Z$2),0)+IF(Ajustes!$H150&gt;0,INDEX($AA$4:$AL$323,Ajustes!$H150,Z$2),0)+IF(Ajustes!$I150&gt;0,INDEX($AA$4:$AL$323,Ajustes!$I150,Z$2),0)+IF(Ajustes!$J150&gt;0,INDEX($AA$4:$AL$323,Ajustes!$J150,Z$2),0)+IF(Ajustes!$K150&gt;0,INDEX($AA$4:$AL$323,Ajustes!$K150,Z$2),0)+IF(Ajustes!$L150&gt;0,INDEX($AA$4:$AL$323,Ajustes!$L150,Z$2),0))+Z150</f>
        <v>0</v>
      </c>
      <c r="AM150" s="113">
        <f t="shared" si="176"/>
        <v>0</v>
      </c>
      <c r="AN150" s="113">
        <f t="shared" si="177"/>
        <v>0</v>
      </c>
      <c r="AO150" s="113">
        <f t="shared" si="177"/>
        <v>0</v>
      </c>
      <c r="AP150" s="113">
        <f t="shared" si="177"/>
        <v>0</v>
      </c>
      <c r="AQ150" s="113">
        <f t="shared" si="177"/>
        <v>0</v>
      </c>
      <c r="AR150" s="113">
        <f t="shared" si="177"/>
        <v>0</v>
      </c>
      <c r="AS150" s="113">
        <f t="shared" si="177"/>
        <v>0</v>
      </c>
      <c r="AT150" s="113">
        <f t="shared" si="177"/>
        <v>0</v>
      </c>
      <c r="AU150" s="113">
        <f t="shared" si="177"/>
        <v>0</v>
      </c>
      <c r="AV150" s="113">
        <f t="shared" si="177"/>
        <v>0</v>
      </c>
      <c r="AW150" s="113">
        <f t="shared" si="177"/>
        <v>0</v>
      </c>
      <c r="AX150" s="113">
        <f t="shared" si="177"/>
        <v>0</v>
      </c>
      <c r="AY150" s="259"/>
      <c r="BQ150" s="259" t="e">
        <f t="shared" si="170"/>
        <v>#N/A</v>
      </c>
      <c r="BR150" s="398">
        <f t="shared" si="178"/>
        <v>0</v>
      </c>
      <c r="BS150" s="398">
        <f t="shared" si="179"/>
        <v>0</v>
      </c>
      <c r="BT150" s="398">
        <f t="shared" si="180"/>
        <v>0</v>
      </c>
      <c r="BU150" s="398">
        <f t="shared" si="181"/>
        <v>0</v>
      </c>
      <c r="BV150" s="398">
        <f t="shared" si="182"/>
        <v>0</v>
      </c>
      <c r="BW150" s="398">
        <f t="shared" si="183"/>
        <v>0</v>
      </c>
      <c r="BX150" s="398">
        <f t="shared" si="184"/>
        <v>0</v>
      </c>
      <c r="BY150" s="398">
        <f t="shared" si="185"/>
        <v>0</v>
      </c>
      <c r="BZ150" s="398">
        <f t="shared" si="186"/>
        <v>0</v>
      </c>
      <c r="CA150" s="398">
        <f t="shared" si="187"/>
        <v>0</v>
      </c>
      <c r="CB150" s="398">
        <f t="shared" si="188"/>
        <v>0</v>
      </c>
      <c r="CC150" s="398">
        <f t="shared" si="189"/>
        <v>0</v>
      </c>
      <c r="CD150" s="259"/>
    </row>
    <row r="151" spans="1:82" x14ac:dyDescent="0.25">
      <c r="A151" s="113">
        <v>148</v>
      </c>
      <c r="B151" s="176" t="s">
        <v>608</v>
      </c>
      <c r="C151" s="259">
        <f>IFERROR(INDEX($BD$7:$BO$40,MATCH(Ajustes!$E$4:$E$323,$BC$7:$BC$40,0),$C$2:$N$2),1)</f>
        <v>1</v>
      </c>
      <c r="D151" s="259">
        <f>IFERROR(INDEX($BD$7:$BO$40,MATCH(Ajustes!$E$4:$E$323,$BC$7:$BC$40,0),$C$2:$N$2),1)</f>
        <v>1</v>
      </c>
      <c r="E151" s="259">
        <f>IFERROR(INDEX($BD$7:$BO$40,MATCH(Ajustes!$E$4:$E$323,$BC$7:$BC$40,0),$C$2:$N$2),1)</f>
        <v>1</v>
      </c>
      <c r="F151" s="259">
        <f>IFERROR(INDEX($BD$7:$BO$40,MATCH(Ajustes!$E$4:$E$323,$BC$7:$BC$40,0),$C$2:$N$2),1)</f>
        <v>1</v>
      </c>
      <c r="G151" s="259">
        <f>IFERROR(INDEX($BD$7:$BO$40,MATCH(Ajustes!$E$4:$E$323,$BC$7:$BC$40,0),$C$2:$N$2),1)</f>
        <v>1</v>
      </c>
      <c r="H151" s="259">
        <f>IFERROR(INDEX($BD$7:$BO$40,MATCH(Ajustes!$E$4:$E$323,$BC$7:$BC$40,0),$C$2:$N$2),1)</f>
        <v>1</v>
      </c>
      <c r="I151" s="259">
        <f>IFERROR(INDEX($BD$7:$BO$40,MATCH(Ajustes!$E$4:$E$323,$BC$7:$BC$40,0),$C$2:$N$2),1)</f>
        <v>1</v>
      </c>
      <c r="J151" s="259">
        <f>IFERROR(INDEX($BD$7:$BO$40,MATCH(Ajustes!$E$4:$E$323,$BC$7:$BC$40,0),$C$2:$N$2),1)</f>
        <v>1</v>
      </c>
      <c r="K151" s="259">
        <f>IFERROR(INDEX($BD$7:$BO$40,MATCH(Ajustes!$E$4:$E$323,$BC$7:$BC$40,0),$C$2:$N$2),1)</f>
        <v>1</v>
      </c>
      <c r="L151" s="259">
        <f>IFERROR(INDEX($BD$7:$BO$40,MATCH(Ajustes!$E$4:$E$323,$BC$7:$BC$40,0),$C$2:$N$2),1)</f>
        <v>1</v>
      </c>
      <c r="M151" s="259">
        <f>IFERROR(INDEX($BD$7:$BO$40,MATCH(Ajustes!$E$4:$E$323,$BC$7:$BC$40,0),$C$2:$N$2),1)</f>
        <v>1</v>
      </c>
      <c r="N151" s="259">
        <f>IFERROR(INDEX($BD$7:$BO$40,MATCH(Ajustes!$E$4:$E$323,$BC$7:$BC$40,0),$C$2:$N$2),1)</f>
        <v>1</v>
      </c>
      <c r="O151">
        <f>C151*Ajustes!AM151</f>
        <v>1587</v>
      </c>
      <c r="P151">
        <f>D151*Ajustes!AN151</f>
        <v>1230</v>
      </c>
      <c r="Q151">
        <f>E151*Ajustes!AO151</f>
        <v>1082</v>
      </c>
      <c r="R151">
        <f>F151*Ajustes!AP151</f>
        <v>837</v>
      </c>
      <c r="S151">
        <f>G151*Ajustes!AQ151</f>
        <v>609</v>
      </c>
      <c r="T151">
        <f>H151*Ajustes!AR151</f>
        <v>511</v>
      </c>
      <c r="U151">
        <f>I151*Ajustes!AS151</f>
        <v>452</v>
      </c>
      <c r="V151">
        <f>J151*Ajustes!AT151</f>
        <v>401</v>
      </c>
      <c r="W151">
        <f>K151*Ajustes!AU151</f>
        <v>387</v>
      </c>
      <c r="X151">
        <f>L151*Ajustes!AV151</f>
        <v>484</v>
      </c>
      <c r="Y151">
        <f>M151*Ajustes!AW151</f>
        <v>822</v>
      </c>
      <c r="Z151">
        <f>N151*Ajustes!AX151</f>
        <v>1389</v>
      </c>
      <c r="AA151" s="259">
        <f>IF(AND(NOT(_incrementaisPassadas),
      OR(
       AND(_semanaAtual&gt;Prevs!D$6,_tipo="Semanal"),
       AND(_mes&gt;AA$2,_tipo="Mensal")
      )), 0,IF(Ajustes!$G151&gt;0,INDEX($AA$4:$AL$323,Ajustes!$G151,O$2),0)+IF(Ajustes!$H151&gt;0,INDEX($AA$4:$AL$323,Ajustes!$H151,O$2),0)+IF(Ajustes!$I151&gt;0,INDEX($AA$4:$AL$323,Ajustes!$I151,O$2),0)+IF(Ajustes!$J151&gt;0,INDEX($AA$4:$AL$323,Ajustes!$J151,O$2),0)+IF(Ajustes!$K151&gt;0,INDEX($AA$4:$AL$323,Ajustes!$K151,O$2),0)+IF(Ajustes!$L151&gt;0,INDEX($AA$4:$AL$323,Ajustes!$L151,O$2),0))+O151</f>
        <v>1587</v>
      </c>
      <c r="AB151" s="259">
        <f>IF(AND(NOT(_incrementaisPassadas),
      OR(
       AND(_semanaAtual&gt;Prevs!E$6,_tipo="Semanal"),
       AND(_mes&gt;AB$2,_tipo="Mensal")
      )), 0,IF(Ajustes!$G151&gt;0,INDEX($AA$4:$AL$323,Ajustes!$G151,P$2),0)+IF(Ajustes!$H151&gt;0,INDEX($AA$4:$AL$323,Ajustes!$H151,P$2),0)+IF(Ajustes!$I151&gt;0,INDEX($AA$4:$AL$323,Ajustes!$I151,P$2),0)+IF(Ajustes!$J151&gt;0,INDEX($AA$4:$AL$323,Ajustes!$J151,P$2),0)+IF(Ajustes!$K151&gt;0,INDEX($AA$4:$AL$323,Ajustes!$K151,P$2),0)+IF(Ajustes!$L151&gt;0,INDEX($AA$4:$AL$323,Ajustes!$L151,P$2),0))+P151</f>
        <v>1230</v>
      </c>
      <c r="AC151" s="259">
        <f>IF(AND(NOT(_incrementaisPassadas),
      OR(
       AND(_semanaAtual&gt;Prevs!F$6,_tipo="Semanal"),
       AND(_mes&gt;AC$2,_tipo="Mensal")
      )), 0,IF(Ajustes!$G151&gt;0,INDEX($AA$4:$AL$323,Ajustes!$G151,Q$2),0)+IF(Ajustes!$H151&gt;0,INDEX($AA$4:$AL$323,Ajustes!$H151,Q$2),0)+IF(Ajustes!$I151&gt;0,INDEX($AA$4:$AL$323,Ajustes!$I151,Q$2),0)+IF(Ajustes!$J151&gt;0,INDEX($AA$4:$AL$323,Ajustes!$J151,Q$2),0)+IF(Ajustes!$K151&gt;0,INDEX($AA$4:$AL$323,Ajustes!$K151,Q$2),0)+IF(Ajustes!$L151&gt;0,INDEX($AA$4:$AL$323,Ajustes!$L151,Q$2),0))+Q151</f>
        <v>1082</v>
      </c>
      <c r="AD151" s="259">
        <f>IF(AND(NOT(_incrementaisPassadas),
      OR(
       AND(_semanaAtual&gt;Prevs!G$6,_tipo="Semanal"),
       AND(_mes&gt;AD$2,_tipo="Mensal")
      )), 0,IF(Ajustes!$G151&gt;0,INDEX($AA$4:$AL$323,Ajustes!$G151,R$2),0)+IF(Ajustes!$H151&gt;0,INDEX($AA$4:$AL$323,Ajustes!$H151,R$2),0)+IF(Ajustes!$I151&gt;0,INDEX($AA$4:$AL$323,Ajustes!$I151,R$2),0)+IF(Ajustes!$J151&gt;0,INDEX($AA$4:$AL$323,Ajustes!$J151,R$2),0)+IF(Ajustes!$K151&gt;0,INDEX($AA$4:$AL$323,Ajustes!$K151,R$2),0)+IF(Ajustes!$L151&gt;0,INDEX($AA$4:$AL$323,Ajustes!$L151,R$2),0))+R151</f>
        <v>837</v>
      </c>
      <c r="AE151" s="259">
        <f>IF(AND(NOT(_incrementaisPassadas),
      OR(
       AND(_semanaAtual&gt;Prevs!H$6,_tipo="Semanal"),
       AND(_mes&gt;AE$2,_tipo="Mensal")
      )), 0,IF(Ajustes!$G151&gt;0,INDEX($AA$4:$AL$323,Ajustes!$G151,S$2),0)+IF(Ajustes!$H151&gt;0,INDEX($AA$4:$AL$323,Ajustes!$H151,S$2),0)+IF(Ajustes!$I151&gt;0,INDEX($AA$4:$AL$323,Ajustes!$I151,S$2),0)+IF(Ajustes!$J151&gt;0,INDEX($AA$4:$AL$323,Ajustes!$J151,S$2),0)+IF(Ajustes!$K151&gt;0,INDEX($AA$4:$AL$323,Ajustes!$K151,S$2),0)+IF(Ajustes!$L151&gt;0,INDEX($AA$4:$AL$323,Ajustes!$L151,S$2),0))+S151</f>
        <v>609</v>
      </c>
      <c r="AF151" s="259">
        <f>IF(AND(NOT(_incrementaisPassadas),
      OR(
       AND(_semanaAtual&gt;Prevs!I$6,_tipo="Semanal"),
       AND(_mes&gt;AF$2,_tipo="Mensal")
      )), 0,IF(Ajustes!$G151&gt;0,INDEX($AA$4:$AL$323,Ajustes!$G151,T$2),0)+IF(Ajustes!$H151&gt;0,INDEX($AA$4:$AL$323,Ajustes!$H151,T$2),0)+IF(Ajustes!$I151&gt;0,INDEX($AA$4:$AL$323,Ajustes!$I151,T$2),0)+IF(Ajustes!$J151&gt;0,INDEX($AA$4:$AL$323,Ajustes!$J151,T$2),0)+IF(Ajustes!$K151&gt;0,INDEX($AA$4:$AL$323,Ajustes!$K151,T$2),0)+IF(Ajustes!$L151&gt;0,INDEX($AA$4:$AL$323,Ajustes!$L151,T$2),0))+T151</f>
        <v>511</v>
      </c>
      <c r="AG151" s="259">
        <f>IF(AND(NOT(_incrementaisPassadas),
      OR(
       AND(_semanaAtual&gt;Prevs!J$6,_tipo="Semanal"),
       AND(_mes&gt;AG$2,_tipo="Mensal")
      )), 0,IF(Ajustes!$G151&gt;0,INDEX($AA$4:$AL$323,Ajustes!$G151,U$2),0)+IF(Ajustes!$H151&gt;0,INDEX($AA$4:$AL$323,Ajustes!$H151,U$2),0)+IF(Ajustes!$I151&gt;0,INDEX($AA$4:$AL$323,Ajustes!$I151,U$2),0)+IF(Ajustes!$J151&gt;0,INDEX($AA$4:$AL$323,Ajustes!$J151,U$2),0)+IF(Ajustes!$K151&gt;0,INDEX($AA$4:$AL$323,Ajustes!$K151,U$2),0)+IF(Ajustes!$L151&gt;0,INDEX($AA$4:$AL$323,Ajustes!$L151,U$2),0))+U151</f>
        <v>452</v>
      </c>
      <c r="AH151" s="259">
        <f>IF(AND(NOT(_incrementaisPassadas),
      OR(
       AND(_semanaAtual&gt;Prevs!K$6,_tipo="Semanal"),
       AND(_mes&gt;AH$2,_tipo="Mensal")
      )), 0,IF(Ajustes!$G151&gt;0,INDEX($AA$4:$AL$323,Ajustes!$G151,V$2),0)+IF(Ajustes!$H151&gt;0,INDEX($AA$4:$AL$323,Ajustes!$H151,V$2),0)+IF(Ajustes!$I151&gt;0,INDEX($AA$4:$AL$323,Ajustes!$I151,V$2),0)+IF(Ajustes!$J151&gt;0,INDEX($AA$4:$AL$323,Ajustes!$J151,V$2),0)+IF(Ajustes!$K151&gt;0,INDEX($AA$4:$AL$323,Ajustes!$K151,V$2),0)+IF(Ajustes!$L151&gt;0,INDEX($AA$4:$AL$323,Ajustes!$L151,V$2),0))+V151</f>
        <v>401</v>
      </c>
      <c r="AI151" s="259">
        <f>IF(AND(NOT(_incrementaisPassadas),
      OR(
       AND(_semanaAtual&gt;Prevs!L$6,_tipo="Semanal"),
       AND(_mes&gt;AI$2,_tipo="Mensal")
      )), 0,IF(Ajustes!$G151&gt;0,INDEX($AA$4:$AL$323,Ajustes!$G151,W$2),0)+IF(Ajustes!$H151&gt;0,INDEX($AA$4:$AL$323,Ajustes!$H151,W$2),0)+IF(Ajustes!$I151&gt;0,INDEX($AA$4:$AL$323,Ajustes!$I151,W$2),0)+IF(Ajustes!$J151&gt;0,INDEX($AA$4:$AL$323,Ajustes!$J151,W$2),0)+IF(Ajustes!$K151&gt;0,INDEX($AA$4:$AL$323,Ajustes!$K151,W$2),0)+IF(Ajustes!$L151&gt;0,INDEX($AA$4:$AL$323,Ajustes!$L151,W$2),0))+W151</f>
        <v>387</v>
      </c>
      <c r="AJ151" s="259">
        <f>IF(AND(NOT(_incrementaisPassadas),
      OR(
       AND(_semanaAtual&gt;Prevs!M$6,_tipo="Semanal"),
       AND(_mes&gt;AJ$2,_tipo="Mensal")
      )), 0,IF(Ajustes!$G151&gt;0,INDEX($AA$4:$AL$323,Ajustes!$G151,X$2),0)+IF(Ajustes!$H151&gt;0,INDEX($AA$4:$AL$323,Ajustes!$H151,X$2),0)+IF(Ajustes!$I151&gt;0,INDEX($AA$4:$AL$323,Ajustes!$I151,X$2),0)+IF(Ajustes!$J151&gt;0,INDEX($AA$4:$AL$323,Ajustes!$J151,X$2),0)+IF(Ajustes!$K151&gt;0,INDEX($AA$4:$AL$323,Ajustes!$K151,X$2),0)+IF(Ajustes!$L151&gt;0,INDEX($AA$4:$AL$323,Ajustes!$L151,X$2),0))+X151</f>
        <v>484</v>
      </c>
      <c r="AK151" s="259">
        <f>IF(AND(NOT(_incrementaisPassadas),
      OR(
       AND(_semanaAtual&gt;Prevs!N$6,_tipo="Semanal"),
       AND(_mes&gt;AK$2,_tipo="Mensal")
      )), 0,IF(Ajustes!$G151&gt;0,INDEX($AA$4:$AL$323,Ajustes!$G151,Y$2),0)+IF(Ajustes!$H151&gt;0,INDEX($AA$4:$AL$323,Ajustes!$H151,Y$2),0)+IF(Ajustes!$I151&gt;0,INDEX($AA$4:$AL$323,Ajustes!$I151,Y$2),0)+IF(Ajustes!$J151&gt;0,INDEX($AA$4:$AL$323,Ajustes!$J151,Y$2),0)+IF(Ajustes!$K151&gt;0,INDEX($AA$4:$AL$323,Ajustes!$K151,Y$2),0)+IF(Ajustes!$L151&gt;0,INDEX($AA$4:$AL$323,Ajustes!$L151,Y$2),0))+Y151</f>
        <v>822</v>
      </c>
      <c r="AL151" s="259">
        <f>IF(AND(NOT(_incrementaisPassadas),
      OR(
       AND(_semanaAtual&gt;Prevs!O$6,_tipo="Semanal"),
       AND(_mes&gt;AL$2,_tipo="Mensal")
      )), 0,IF(Ajustes!$G151&gt;0,INDEX($AA$4:$AL$323,Ajustes!$G151,Z$2),0)+IF(Ajustes!$H151&gt;0,INDEX($AA$4:$AL$323,Ajustes!$H151,Z$2),0)+IF(Ajustes!$I151&gt;0,INDEX($AA$4:$AL$323,Ajustes!$I151,Z$2),0)+IF(Ajustes!$J151&gt;0,INDEX($AA$4:$AL$323,Ajustes!$J151,Z$2),0)+IF(Ajustes!$K151&gt;0,INDEX($AA$4:$AL$323,Ajustes!$K151,Z$2),0)+IF(Ajustes!$L151&gt;0,INDEX($AA$4:$AL$323,Ajustes!$L151,Z$2),0))+Z151</f>
        <v>1389</v>
      </c>
      <c r="AM151" s="113">
        <f t="shared" si="176"/>
        <v>1587</v>
      </c>
      <c r="AN151" s="113">
        <f t="shared" si="177"/>
        <v>1230</v>
      </c>
      <c r="AO151" s="113">
        <f t="shared" si="177"/>
        <v>1082</v>
      </c>
      <c r="AP151" s="113">
        <f t="shared" si="177"/>
        <v>837</v>
      </c>
      <c r="AQ151" s="113">
        <f t="shared" si="177"/>
        <v>609</v>
      </c>
      <c r="AR151" s="113">
        <f t="shared" si="177"/>
        <v>511</v>
      </c>
      <c r="AS151" s="113">
        <f t="shared" si="177"/>
        <v>452</v>
      </c>
      <c r="AT151" s="113">
        <f t="shared" si="177"/>
        <v>401</v>
      </c>
      <c r="AU151" s="113">
        <f t="shared" si="177"/>
        <v>387</v>
      </c>
      <c r="AV151" s="113">
        <f t="shared" si="177"/>
        <v>484</v>
      </c>
      <c r="AW151" s="113">
        <f t="shared" si="177"/>
        <v>822</v>
      </c>
      <c r="AX151" s="113">
        <f t="shared" si="177"/>
        <v>1389</v>
      </c>
      <c r="AY151" s="259"/>
      <c r="BQ151" s="259">
        <f t="shared" si="170"/>
        <v>60</v>
      </c>
      <c r="BR151" s="398">
        <f t="shared" si="178"/>
        <v>1585.048</v>
      </c>
      <c r="BS151" s="398">
        <f t="shared" si="179"/>
        <v>1228.836</v>
      </c>
      <c r="BT151" s="398">
        <f t="shared" si="180"/>
        <v>1080.8149999999998</v>
      </c>
      <c r="BU151" s="398">
        <f t="shared" si="181"/>
        <v>836.69200000000001</v>
      </c>
      <c r="BV151" s="398">
        <f t="shared" si="182"/>
        <v>608.44499999999994</v>
      </c>
      <c r="BW151" s="398">
        <f t="shared" si="183"/>
        <v>510.62999999999994</v>
      </c>
      <c r="BX151" s="398">
        <f t="shared" si="184"/>
        <v>451.96599999999995</v>
      </c>
      <c r="BY151" s="398">
        <f t="shared" si="185"/>
        <v>401.584</v>
      </c>
      <c r="BZ151" s="398">
        <f t="shared" si="186"/>
        <v>387.4</v>
      </c>
      <c r="CA151" s="398">
        <f t="shared" si="187"/>
        <v>482.96</v>
      </c>
      <c r="CB151" s="398">
        <f t="shared" si="188"/>
        <v>822.3599999999999</v>
      </c>
      <c r="CC151" s="398">
        <f t="shared" si="189"/>
        <v>1388.9259999999999</v>
      </c>
      <c r="CD151" s="259"/>
    </row>
    <row r="152" spans="1:82" x14ac:dyDescent="0.25">
      <c r="A152" s="113">
        <v>149</v>
      </c>
      <c r="B152" s="176" t="s">
        <v>609</v>
      </c>
      <c r="C152" s="259">
        <f>IFERROR(INDEX($BD$7:$BO$40,MATCH(Ajustes!$E$4:$E$323,$BC$7:$BC$40,0),$C$2:$N$2),1)</f>
        <v>1</v>
      </c>
      <c r="D152" s="259">
        <f>IFERROR(INDEX($BD$7:$BO$40,MATCH(Ajustes!$E$4:$E$323,$BC$7:$BC$40,0),$C$2:$N$2),1)</f>
        <v>1</v>
      </c>
      <c r="E152" s="259">
        <f>IFERROR(INDEX($BD$7:$BO$40,MATCH(Ajustes!$E$4:$E$323,$BC$7:$BC$40,0),$C$2:$N$2),1)</f>
        <v>1</v>
      </c>
      <c r="F152" s="259">
        <f>IFERROR(INDEX($BD$7:$BO$40,MATCH(Ajustes!$E$4:$E$323,$BC$7:$BC$40,0),$C$2:$N$2),1)</f>
        <v>1</v>
      </c>
      <c r="G152" s="259">
        <f>IFERROR(INDEX($BD$7:$BO$40,MATCH(Ajustes!$E$4:$E$323,$BC$7:$BC$40,0),$C$2:$N$2),1)</f>
        <v>1</v>
      </c>
      <c r="H152" s="259">
        <f>IFERROR(INDEX($BD$7:$BO$40,MATCH(Ajustes!$E$4:$E$323,$BC$7:$BC$40,0),$C$2:$N$2),1)</f>
        <v>1</v>
      </c>
      <c r="I152" s="259">
        <f>IFERROR(INDEX($BD$7:$BO$40,MATCH(Ajustes!$E$4:$E$323,$BC$7:$BC$40,0),$C$2:$N$2),1)</f>
        <v>1</v>
      </c>
      <c r="J152" s="259">
        <f>IFERROR(INDEX($BD$7:$BO$40,MATCH(Ajustes!$E$4:$E$323,$BC$7:$BC$40,0),$C$2:$N$2),1)</f>
        <v>1</v>
      </c>
      <c r="K152" s="259">
        <f>IFERROR(INDEX($BD$7:$BO$40,MATCH(Ajustes!$E$4:$E$323,$BC$7:$BC$40,0),$C$2:$N$2),1)</f>
        <v>1</v>
      </c>
      <c r="L152" s="259">
        <f>IFERROR(INDEX($BD$7:$BO$40,MATCH(Ajustes!$E$4:$E$323,$BC$7:$BC$40,0),$C$2:$N$2),1)</f>
        <v>1</v>
      </c>
      <c r="M152" s="259">
        <f>IFERROR(INDEX($BD$7:$BO$40,MATCH(Ajustes!$E$4:$E$323,$BC$7:$BC$40,0),$C$2:$N$2),1)</f>
        <v>1</v>
      </c>
      <c r="N152" s="259">
        <f>IFERROR(INDEX($BD$7:$BO$40,MATCH(Ajustes!$E$4:$E$323,$BC$7:$BC$40,0),$C$2:$N$2),1)</f>
        <v>1</v>
      </c>
      <c r="O152">
        <f>C152*Ajustes!AM152</f>
        <v>268</v>
      </c>
      <c r="P152">
        <f>D152*Ajustes!AN152</f>
        <v>227</v>
      </c>
      <c r="Q152">
        <f>E152*Ajustes!AO152</f>
        <v>203</v>
      </c>
      <c r="R152">
        <f>F152*Ajustes!AP152</f>
        <v>157</v>
      </c>
      <c r="S152">
        <f>G152*Ajustes!AQ152</f>
        <v>121</v>
      </c>
      <c r="T152">
        <f>H152*Ajustes!AR152</f>
        <v>106</v>
      </c>
      <c r="U152">
        <f>I152*Ajustes!AS152</f>
        <v>94</v>
      </c>
      <c r="V152">
        <f>J152*Ajustes!AT152</f>
        <v>84</v>
      </c>
      <c r="W152">
        <f>K152*Ajustes!AU152</f>
        <v>84</v>
      </c>
      <c r="X152">
        <f>L152*Ajustes!AV152</f>
        <v>99</v>
      </c>
      <c r="Y152">
        <f>M152*Ajustes!AW152</f>
        <v>145</v>
      </c>
      <c r="Z152">
        <f>N152*Ajustes!AX152</f>
        <v>227</v>
      </c>
      <c r="AA152" s="259">
        <f>IF(AND(NOT(_incrementaisPassadas),
      OR(
       AND(_semanaAtual&gt;Prevs!D$6,_tipo="Semanal"),
       AND(_mes&gt;AA$2,_tipo="Mensal")
      )), 0,IF(Ajustes!$G152&gt;0,INDEX($AA$4:$AL$323,Ajustes!$G152,O$2),0)+IF(Ajustes!$H152&gt;0,INDEX($AA$4:$AL$323,Ajustes!$H152,O$2),0)+IF(Ajustes!$I152&gt;0,INDEX($AA$4:$AL$323,Ajustes!$I152,O$2),0)+IF(Ajustes!$J152&gt;0,INDEX($AA$4:$AL$323,Ajustes!$J152,O$2),0)+IF(Ajustes!$K152&gt;0,INDEX($AA$4:$AL$323,Ajustes!$K152,O$2),0)+IF(Ajustes!$L152&gt;0,INDEX($AA$4:$AL$323,Ajustes!$L152,O$2),0))+O152</f>
        <v>268</v>
      </c>
      <c r="AB152" s="259">
        <f>IF(AND(NOT(_incrementaisPassadas),
      OR(
       AND(_semanaAtual&gt;Prevs!E$6,_tipo="Semanal"),
       AND(_mes&gt;AB$2,_tipo="Mensal")
      )), 0,IF(Ajustes!$G152&gt;0,INDEX($AA$4:$AL$323,Ajustes!$G152,P$2),0)+IF(Ajustes!$H152&gt;0,INDEX($AA$4:$AL$323,Ajustes!$H152,P$2),0)+IF(Ajustes!$I152&gt;0,INDEX($AA$4:$AL$323,Ajustes!$I152,P$2),0)+IF(Ajustes!$J152&gt;0,INDEX($AA$4:$AL$323,Ajustes!$J152,P$2),0)+IF(Ajustes!$K152&gt;0,INDEX($AA$4:$AL$323,Ajustes!$K152,P$2),0)+IF(Ajustes!$L152&gt;0,INDEX($AA$4:$AL$323,Ajustes!$L152,P$2),0))+P152</f>
        <v>227</v>
      </c>
      <c r="AC152" s="259">
        <f>IF(AND(NOT(_incrementaisPassadas),
      OR(
       AND(_semanaAtual&gt;Prevs!F$6,_tipo="Semanal"),
       AND(_mes&gt;AC$2,_tipo="Mensal")
      )), 0,IF(Ajustes!$G152&gt;0,INDEX($AA$4:$AL$323,Ajustes!$G152,Q$2),0)+IF(Ajustes!$H152&gt;0,INDEX($AA$4:$AL$323,Ajustes!$H152,Q$2),0)+IF(Ajustes!$I152&gt;0,INDEX($AA$4:$AL$323,Ajustes!$I152,Q$2),0)+IF(Ajustes!$J152&gt;0,INDEX($AA$4:$AL$323,Ajustes!$J152,Q$2),0)+IF(Ajustes!$K152&gt;0,INDEX($AA$4:$AL$323,Ajustes!$K152,Q$2),0)+IF(Ajustes!$L152&gt;0,INDEX($AA$4:$AL$323,Ajustes!$L152,Q$2),0))+Q152</f>
        <v>203</v>
      </c>
      <c r="AD152" s="259">
        <f>IF(AND(NOT(_incrementaisPassadas),
      OR(
       AND(_semanaAtual&gt;Prevs!G$6,_tipo="Semanal"),
       AND(_mes&gt;AD$2,_tipo="Mensal")
      )), 0,IF(Ajustes!$G152&gt;0,INDEX($AA$4:$AL$323,Ajustes!$G152,R$2),0)+IF(Ajustes!$H152&gt;0,INDEX($AA$4:$AL$323,Ajustes!$H152,R$2),0)+IF(Ajustes!$I152&gt;0,INDEX($AA$4:$AL$323,Ajustes!$I152,R$2),0)+IF(Ajustes!$J152&gt;0,INDEX($AA$4:$AL$323,Ajustes!$J152,R$2),0)+IF(Ajustes!$K152&gt;0,INDEX($AA$4:$AL$323,Ajustes!$K152,R$2),0)+IF(Ajustes!$L152&gt;0,INDEX($AA$4:$AL$323,Ajustes!$L152,R$2),0))+R152</f>
        <v>157</v>
      </c>
      <c r="AE152" s="259">
        <f>IF(AND(NOT(_incrementaisPassadas),
      OR(
       AND(_semanaAtual&gt;Prevs!H$6,_tipo="Semanal"),
       AND(_mes&gt;AE$2,_tipo="Mensal")
      )), 0,IF(Ajustes!$G152&gt;0,INDEX($AA$4:$AL$323,Ajustes!$G152,S$2),0)+IF(Ajustes!$H152&gt;0,INDEX($AA$4:$AL$323,Ajustes!$H152,S$2),0)+IF(Ajustes!$I152&gt;0,INDEX($AA$4:$AL$323,Ajustes!$I152,S$2),0)+IF(Ajustes!$J152&gt;0,INDEX($AA$4:$AL$323,Ajustes!$J152,S$2),0)+IF(Ajustes!$K152&gt;0,INDEX($AA$4:$AL$323,Ajustes!$K152,S$2),0)+IF(Ajustes!$L152&gt;0,INDEX($AA$4:$AL$323,Ajustes!$L152,S$2),0))+S152</f>
        <v>121</v>
      </c>
      <c r="AF152" s="259">
        <f>IF(AND(NOT(_incrementaisPassadas),
      OR(
       AND(_semanaAtual&gt;Prevs!I$6,_tipo="Semanal"),
       AND(_mes&gt;AF$2,_tipo="Mensal")
      )), 0,IF(Ajustes!$G152&gt;0,INDEX($AA$4:$AL$323,Ajustes!$G152,T$2),0)+IF(Ajustes!$H152&gt;0,INDEX($AA$4:$AL$323,Ajustes!$H152,T$2),0)+IF(Ajustes!$I152&gt;0,INDEX($AA$4:$AL$323,Ajustes!$I152,T$2),0)+IF(Ajustes!$J152&gt;0,INDEX($AA$4:$AL$323,Ajustes!$J152,T$2),0)+IF(Ajustes!$K152&gt;0,INDEX($AA$4:$AL$323,Ajustes!$K152,T$2),0)+IF(Ajustes!$L152&gt;0,INDEX($AA$4:$AL$323,Ajustes!$L152,T$2),0))+T152</f>
        <v>106</v>
      </c>
      <c r="AG152" s="259">
        <f>IF(AND(NOT(_incrementaisPassadas),
      OR(
       AND(_semanaAtual&gt;Prevs!J$6,_tipo="Semanal"),
       AND(_mes&gt;AG$2,_tipo="Mensal")
      )), 0,IF(Ajustes!$G152&gt;0,INDEX($AA$4:$AL$323,Ajustes!$G152,U$2),0)+IF(Ajustes!$H152&gt;0,INDEX($AA$4:$AL$323,Ajustes!$H152,U$2),0)+IF(Ajustes!$I152&gt;0,INDEX($AA$4:$AL$323,Ajustes!$I152,U$2),0)+IF(Ajustes!$J152&gt;0,INDEX($AA$4:$AL$323,Ajustes!$J152,U$2),0)+IF(Ajustes!$K152&gt;0,INDEX($AA$4:$AL$323,Ajustes!$K152,U$2),0)+IF(Ajustes!$L152&gt;0,INDEX($AA$4:$AL$323,Ajustes!$L152,U$2),0))+U152</f>
        <v>94</v>
      </c>
      <c r="AH152" s="259">
        <f>IF(AND(NOT(_incrementaisPassadas),
      OR(
       AND(_semanaAtual&gt;Prevs!K$6,_tipo="Semanal"),
       AND(_mes&gt;AH$2,_tipo="Mensal")
      )), 0,IF(Ajustes!$G152&gt;0,INDEX($AA$4:$AL$323,Ajustes!$G152,V$2),0)+IF(Ajustes!$H152&gt;0,INDEX($AA$4:$AL$323,Ajustes!$H152,V$2),0)+IF(Ajustes!$I152&gt;0,INDEX($AA$4:$AL$323,Ajustes!$I152,V$2),0)+IF(Ajustes!$J152&gt;0,INDEX($AA$4:$AL$323,Ajustes!$J152,V$2),0)+IF(Ajustes!$K152&gt;0,INDEX($AA$4:$AL$323,Ajustes!$K152,V$2),0)+IF(Ajustes!$L152&gt;0,INDEX($AA$4:$AL$323,Ajustes!$L152,V$2),0))+V152</f>
        <v>84</v>
      </c>
      <c r="AI152" s="259">
        <f>IF(AND(NOT(_incrementaisPassadas),
      OR(
       AND(_semanaAtual&gt;Prevs!L$6,_tipo="Semanal"),
       AND(_mes&gt;AI$2,_tipo="Mensal")
      )), 0,IF(Ajustes!$G152&gt;0,INDEX($AA$4:$AL$323,Ajustes!$G152,W$2),0)+IF(Ajustes!$H152&gt;0,INDEX($AA$4:$AL$323,Ajustes!$H152,W$2),0)+IF(Ajustes!$I152&gt;0,INDEX($AA$4:$AL$323,Ajustes!$I152,W$2),0)+IF(Ajustes!$J152&gt;0,INDEX($AA$4:$AL$323,Ajustes!$J152,W$2),0)+IF(Ajustes!$K152&gt;0,INDEX($AA$4:$AL$323,Ajustes!$K152,W$2),0)+IF(Ajustes!$L152&gt;0,INDEX($AA$4:$AL$323,Ajustes!$L152,W$2),0))+W152</f>
        <v>84</v>
      </c>
      <c r="AJ152" s="259">
        <f>IF(AND(NOT(_incrementaisPassadas),
      OR(
       AND(_semanaAtual&gt;Prevs!M$6,_tipo="Semanal"),
       AND(_mes&gt;AJ$2,_tipo="Mensal")
      )), 0,IF(Ajustes!$G152&gt;0,INDEX($AA$4:$AL$323,Ajustes!$G152,X$2),0)+IF(Ajustes!$H152&gt;0,INDEX($AA$4:$AL$323,Ajustes!$H152,X$2),0)+IF(Ajustes!$I152&gt;0,INDEX($AA$4:$AL$323,Ajustes!$I152,X$2),0)+IF(Ajustes!$J152&gt;0,INDEX($AA$4:$AL$323,Ajustes!$J152,X$2),0)+IF(Ajustes!$K152&gt;0,INDEX($AA$4:$AL$323,Ajustes!$K152,X$2),0)+IF(Ajustes!$L152&gt;0,INDEX($AA$4:$AL$323,Ajustes!$L152,X$2),0))+X152</f>
        <v>99</v>
      </c>
      <c r="AK152" s="259">
        <f>IF(AND(NOT(_incrementaisPassadas),
      OR(
       AND(_semanaAtual&gt;Prevs!N$6,_tipo="Semanal"),
       AND(_mes&gt;AK$2,_tipo="Mensal")
      )), 0,IF(Ajustes!$G152&gt;0,INDEX($AA$4:$AL$323,Ajustes!$G152,Y$2),0)+IF(Ajustes!$H152&gt;0,INDEX($AA$4:$AL$323,Ajustes!$H152,Y$2),0)+IF(Ajustes!$I152&gt;0,INDEX($AA$4:$AL$323,Ajustes!$I152,Y$2),0)+IF(Ajustes!$J152&gt;0,INDEX($AA$4:$AL$323,Ajustes!$J152,Y$2),0)+IF(Ajustes!$K152&gt;0,INDEX($AA$4:$AL$323,Ajustes!$K152,Y$2),0)+IF(Ajustes!$L152&gt;0,INDEX($AA$4:$AL$323,Ajustes!$L152,Y$2),0))+Y152</f>
        <v>145</v>
      </c>
      <c r="AL152" s="259">
        <f>IF(AND(NOT(_incrementaisPassadas),
      OR(
       AND(_semanaAtual&gt;Prevs!O$6,_tipo="Semanal"),
       AND(_mes&gt;AL$2,_tipo="Mensal")
      )), 0,IF(Ajustes!$G152&gt;0,INDEX($AA$4:$AL$323,Ajustes!$G152,Z$2),0)+IF(Ajustes!$H152&gt;0,INDEX($AA$4:$AL$323,Ajustes!$H152,Z$2),0)+IF(Ajustes!$I152&gt;0,INDEX($AA$4:$AL$323,Ajustes!$I152,Z$2),0)+IF(Ajustes!$J152&gt;0,INDEX($AA$4:$AL$323,Ajustes!$J152,Z$2),0)+IF(Ajustes!$K152&gt;0,INDEX($AA$4:$AL$323,Ajustes!$K152,Z$2),0)+IF(Ajustes!$L152&gt;0,INDEX($AA$4:$AL$323,Ajustes!$L152,Z$2),0))+Z152</f>
        <v>227</v>
      </c>
      <c r="AM152" s="113">
        <f t="shared" si="176"/>
        <v>268</v>
      </c>
      <c r="AN152" s="113">
        <f t="shared" si="177"/>
        <v>227</v>
      </c>
      <c r="AO152" s="113">
        <f t="shared" si="177"/>
        <v>203</v>
      </c>
      <c r="AP152" s="113">
        <f t="shared" si="177"/>
        <v>157</v>
      </c>
      <c r="AQ152" s="113">
        <f t="shared" si="177"/>
        <v>121</v>
      </c>
      <c r="AR152" s="113">
        <f t="shared" si="177"/>
        <v>106</v>
      </c>
      <c r="AS152" s="113">
        <f t="shared" si="177"/>
        <v>94</v>
      </c>
      <c r="AT152" s="113">
        <f t="shared" si="177"/>
        <v>84</v>
      </c>
      <c r="AU152" s="113">
        <f t="shared" si="177"/>
        <v>84</v>
      </c>
      <c r="AV152" s="113">
        <f t="shared" si="177"/>
        <v>99</v>
      </c>
      <c r="AW152" s="113">
        <f t="shared" si="177"/>
        <v>145</v>
      </c>
      <c r="AX152" s="113">
        <f t="shared" si="177"/>
        <v>227</v>
      </c>
      <c r="AY152" s="259"/>
      <c r="BQ152" s="259" t="e">
        <f t="shared" si="170"/>
        <v>#N/A</v>
      </c>
      <c r="BR152" s="398">
        <f t="shared" si="178"/>
        <v>268</v>
      </c>
      <c r="BS152" s="398">
        <f t="shared" si="179"/>
        <v>227</v>
      </c>
      <c r="BT152" s="398">
        <f t="shared" si="180"/>
        <v>203</v>
      </c>
      <c r="BU152" s="398">
        <f t="shared" si="181"/>
        <v>157</v>
      </c>
      <c r="BV152" s="398">
        <f t="shared" si="182"/>
        <v>121</v>
      </c>
      <c r="BW152" s="398">
        <f t="shared" si="183"/>
        <v>106</v>
      </c>
      <c r="BX152" s="398">
        <f t="shared" si="184"/>
        <v>94</v>
      </c>
      <c r="BY152" s="398">
        <f t="shared" si="185"/>
        <v>84</v>
      </c>
      <c r="BZ152" s="398">
        <f t="shared" si="186"/>
        <v>84</v>
      </c>
      <c r="CA152" s="398">
        <f t="shared" si="187"/>
        <v>99</v>
      </c>
      <c r="CB152" s="398">
        <f t="shared" si="188"/>
        <v>145</v>
      </c>
      <c r="CC152" s="398">
        <f t="shared" si="189"/>
        <v>227</v>
      </c>
      <c r="CD152" s="259"/>
    </row>
    <row r="153" spans="1:82" x14ac:dyDescent="0.25">
      <c r="A153" s="113">
        <v>150</v>
      </c>
      <c r="B153" s="176"/>
      <c r="C153" s="259">
        <f>IFERROR(INDEX($BD$7:$BO$40,MATCH(Ajustes!$E$4:$E$323,$BC$7:$BC$40,0),$C$2:$N$2),1)</f>
        <v>1</v>
      </c>
      <c r="D153" s="259">
        <f>IFERROR(INDEX($BD$7:$BO$40,MATCH(Ajustes!$E$4:$E$323,$BC$7:$BC$40,0),$C$2:$N$2),1)</f>
        <v>1</v>
      </c>
      <c r="E153" s="259">
        <f>IFERROR(INDEX($BD$7:$BO$40,MATCH(Ajustes!$E$4:$E$323,$BC$7:$BC$40,0),$C$2:$N$2),1)</f>
        <v>1</v>
      </c>
      <c r="F153" s="259">
        <f>IFERROR(INDEX($BD$7:$BO$40,MATCH(Ajustes!$E$4:$E$323,$BC$7:$BC$40,0),$C$2:$N$2),1)</f>
        <v>1</v>
      </c>
      <c r="G153" s="259">
        <f>IFERROR(INDEX($BD$7:$BO$40,MATCH(Ajustes!$E$4:$E$323,$BC$7:$BC$40,0),$C$2:$N$2),1)</f>
        <v>1</v>
      </c>
      <c r="H153" s="259">
        <f>IFERROR(INDEX($BD$7:$BO$40,MATCH(Ajustes!$E$4:$E$323,$BC$7:$BC$40,0),$C$2:$N$2),1)</f>
        <v>1</v>
      </c>
      <c r="I153" s="259">
        <f>IFERROR(INDEX($BD$7:$BO$40,MATCH(Ajustes!$E$4:$E$323,$BC$7:$BC$40,0),$C$2:$N$2),1)</f>
        <v>1</v>
      </c>
      <c r="J153" s="259">
        <f>IFERROR(INDEX($BD$7:$BO$40,MATCH(Ajustes!$E$4:$E$323,$BC$7:$BC$40,0),$C$2:$N$2),1)</f>
        <v>1</v>
      </c>
      <c r="K153" s="259">
        <f>IFERROR(INDEX($BD$7:$BO$40,MATCH(Ajustes!$E$4:$E$323,$BC$7:$BC$40,0),$C$2:$N$2),1)</f>
        <v>1</v>
      </c>
      <c r="L153" s="259">
        <f>IFERROR(INDEX($BD$7:$BO$40,MATCH(Ajustes!$E$4:$E$323,$BC$7:$BC$40,0),$C$2:$N$2),1)</f>
        <v>1</v>
      </c>
      <c r="M153" s="259">
        <f>IFERROR(INDEX($BD$7:$BO$40,MATCH(Ajustes!$E$4:$E$323,$BC$7:$BC$40,0),$C$2:$N$2),1)</f>
        <v>1</v>
      </c>
      <c r="N153" s="259">
        <f>IFERROR(INDEX($BD$7:$BO$40,MATCH(Ajustes!$E$4:$E$323,$BC$7:$BC$40,0),$C$2:$N$2),1)</f>
        <v>1</v>
      </c>
      <c r="O153">
        <f>C153*Ajustes!AM153</f>
        <v>0</v>
      </c>
      <c r="P153">
        <f>D153*Ajustes!AN153</f>
        <v>0</v>
      </c>
      <c r="Q153">
        <f>E153*Ajustes!AO153</f>
        <v>0</v>
      </c>
      <c r="R153">
        <f>F153*Ajustes!AP153</f>
        <v>0</v>
      </c>
      <c r="S153">
        <f>G153*Ajustes!AQ153</f>
        <v>0</v>
      </c>
      <c r="T153">
        <f>H153*Ajustes!AR153</f>
        <v>0</v>
      </c>
      <c r="U153">
        <f>I153*Ajustes!AS153</f>
        <v>0</v>
      </c>
      <c r="V153">
        <f>J153*Ajustes!AT153</f>
        <v>0</v>
      </c>
      <c r="W153">
        <f>K153*Ajustes!AU153</f>
        <v>0</v>
      </c>
      <c r="X153">
        <f>L153*Ajustes!AV153</f>
        <v>0</v>
      </c>
      <c r="Y153">
        <f>M153*Ajustes!AW153</f>
        <v>0</v>
      </c>
      <c r="Z153">
        <f>N153*Ajustes!AX153</f>
        <v>0</v>
      </c>
      <c r="AA153" s="259">
        <f>IF(AND(NOT(_incrementaisPassadas),
      OR(
       AND(_semanaAtual&gt;Prevs!D$6,_tipo="Semanal"),
       AND(_mes&gt;AA$2,_tipo="Mensal")
      )), 0,IF(Ajustes!$G153&gt;0,INDEX($AA$4:$AL$323,Ajustes!$G153,O$2),0)+IF(Ajustes!$H153&gt;0,INDEX($AA$4:$AL$323,Ajustes!$H153,O$2),0)+IF(Ajustes!$I153&gt;0,INDEX($AA$4:$AL$323,Ajustes!$I153,O$2),0)+IF(Ajustes!$J153&gt;0,INDEX($AA$4:$AL$323,Ajustes!$J153,O$2),0)+IF(Ajustes!$K153&gt;0,INDEX($AA$4:$AL$323,Ajustes!$K153,O$2),0)+IF(Ajustes!$L153&gt;0,INDEX($AA$4:$AL$323,Ajustes!$L153,O$2),0))+O153</f>
        <v>0</v>
      </c>
      <c r="AB153" s="259">
        <f>IF(AND(NOT(_incrementaisPassadas),
      OR(
       AND(_semanaAtual&gt;Prevs!E$6,_tipo="Semanal"),
       AND(_mes&gt;AB$2,_tipo="Mensal")
      )), 0,IF(Ajustes!$G153&gt;0,INDEX($AA$4:$AL$323,Ajustes!$G153,P$2),0)+IF(Ajustes!$H153&gt;0,INDEX($AA$4:$AL$323,Ajustes!$H153,P$2),0)+IF(Ajustes!$I153&gt;0,INDEX($AA$4:$AL$323,Ajustes!$I153,P$2),0)+IF(Ajustes!$J153&gt;0,INDEX($AA$4:$AL$323,Ajustes!$J153,P$2),0)+IF(Ajustes!$K153&gt;0,INDEX($AA$4:$AL$323,Ajustes!$K153,P$2),0)+IF(Ajustes!$L153&gt;0,INDEX($AA$4:$AL$323,Ajustes!$L153,P$2),0))+P153</f>
        <v>0</v>
      </c>
      <c r="AC153" s="259">
        <f>IF(AND(NOT(_incrementaisPassadas),
      OR(
       AND(_semanaAtual&gt;Prevs!F$6,_tipo="Semanal"),
       AND(_mes&gt;AC$2,_tipo="Mensal")
      )), 0,IF(Ajustes!$G153&gt;0,INDEX($AA$4:$AL$323,Ajustes!$G153,Q$2),0)+IF(Ajustes!$H153&gt;0,INDEX($AA$4:$AL$323,Ajustes!$H153,Q$2),0)+IF(Ajustes!$I153&gt;0,INDEX($AA$4:$AL$323,Ajustes!$I153,Q$2),0)+IF(Ajustes!$J153&gt;0,INDEX($AA$4:$AL$323,Ajustes!$J153,Q$2),0)+IF(Ajustes!$K153&gt;0,INDEX($AA$4:$AL$323,Ajustes!$K153,Q$2),0)+IF(Ajustes!$L153&gt;0,INDEX($AA$4:$AL$323,Ajustes!$L153,Q$2),0))+Q153</f>
        <v>0</v>
      </c>
      <c r="AD153" s="259">
        <f>IF(AND(NOT(_incrementaisPassadas),
      OR(
       AND(_semanaAtual&gt;Prevs!G$6,_tipo="Semanal"),
       AND(_mes&gt;AD$2,_tipo="Mensal")
      )), 0,IF(Ajustes!$G153&gt;0,INDEX($AA$4:$AL$323,Ajustes!$G153,R$2),0)+IF(Ajustes!$H153&gt;0,INDEX($AA$4:$AL$323,Ajustes!$H153,R$2),0)+IF(Ajustes!$I153&gt;0,INDEX($AA$4:$AL$323,Ajustes!$I153,R$2),0)+IF(Ajustes!$J153&gt;0,INDEX($AA$4:$AL$323,Ajustes!$J153,R$2),0)+IF(Ajustes!$K153&gt;0,INDEX($AA$4:$AL$323,Ajustes!$K153,R$2),0)+IF(Ajustes!$L153&gt;0,INDEX($AA$4:$AL$323,Ajustes!$L153,R$2),0))+R153</f>
        <v>0</v>
      </c>
      <c r="AE153" s="259">
        <f>IF(AND(NOT(_incrementaisPassadas),
      OR(
       AND(_semanaAtual&gt;Prevs!H$6,_tipo="Semanal"),
       AND(_mes&gt;AE$2,_tipo="Mensal")
      )), 0,IF(Ajustes!$G153&gt;0,INDEX($AA$4:$AL$323,Ajustes!$G153,S$2),0)+IF(Ajustes!$H153&gt;0,INDEX($AA$4:$AL$323,Ajustes!$H153,S$2),0)+IF(Ajustes!$I153&gt;0,INDEX($AA$4:$AL$323,Ajustes!$I153,S$2),0)+IF(Ajustes!$J153&gt;0,INDEX($AA$4:$AL$323,Ajustes!$J153,S$2),0)+IF(Ajustes!$K153&gt;0,INDEX($AA$4:$AL$323,Ajustes!$K153,S$2),0)+IF(Ajustes!$L153&gt;0,INDEX($AA$4:$AL$323,Ajustes!$L153,S$2),0))+S153</f>
        <v>0</v>
      </c>
      <c r="AF153" s="259">
        <f>IF(AND(NOT(_incrementaisPassadas),
      OR(
       AND(_semanaAtual&gt;Prevs!I$6,_tipo="Semanal"),
       AND(_mes&gt;AF$2,_tipo="Mensal")
      )), 0,IF(Ajustes!$G153&gt;0,INDEX($AA$4:$AL$323,Ajustes!$G153,T$2),0)+IF(Ajustes!$H153&gt;0,INDEX($AA$4:$AL$323,Ajustes!$H153,T$2),0)+IF(Ajustes!$I153&gt;0,INDEX($AA$4:$AL$323,Ajustes!$I153,T$2),0)+IF(Ajustes!$J153&gt;0,INDEX($AA$4:$AL$323,Ajustes!$J153,T$2),0)+IF(Ajustes!$K153&gt;0,INDEX($AA$4:$AL$323,Ajustes!$K153,T$2),0)+IF(Ajustes!$L153&gt;0,INDEX($AA$4:$AL$323,Ajustes!$L153,T$2),0))+T153</f>
        <v>0</v>
      </c>
      <c r="AG153" s="259">
        <f>IF(AND(NOT(_incrementaisPassadas),
      OR(
       AND(_semanaAtual&gt;Prevs!J$6,_tipo="Semanal"),
       AND(_mes&gt;AG$2,_tipo="Mensal")
      )), 0,IF(Ajustes!$G153&gt;0,INDEX($AA$4:$AL$323,Ajustes!$G153,U$2),0)+IF(Ajustes!$H153&gt;0,INDEX($AA$4:$AL$323,Ajustes!$H153,U$2),0)+IF(Ajustes!$I153&gt;0,INDEX($AA$4:$AL$323,Ajustes!$I153,U$2),0)+IF(Ajustes!$J153&gt;0,INDEX($AA$4:$AL$323,Ajustes!$J153,U$2),0)+IF(Ajustes!$K153&gt;0,INDEX($AA$4:$AL$323,Ajustes!$K153,U$2),0)+IF(Ajustes!$L153&gt;0,INDEX($AA$4:$AL$323,Ajustes!$L153,U$2),0))+U153</f>
        <v>0</v>
      </c>
      <c r="AH153" s="259">
        <f>IF(AND(NOT(_incrementaisPassadas),
      OR(
       AND(_semanaAtual&gt;Prevs!K$6,_tipo="Semanal"),
       AND(_mes&gt;AH$2,_tipo="Mensal")
      )), 0,IF(Ajustes!$G153&gt;0,INDEX($AA$4:$AL$323,Ajustes!$G153,V$2),0)+IF(Ajustes!$H153&gt;0,INDEX($AA$4:$AL$323,Ajustes!$H153,V$2),0)+IF(Ajustes!$I153&gt;0,INDEX($AA$4:$AL$323,Ajustes!$I153,V$2),0)+IF(Ajustes!$J153&gt;0,INDEX($AA$4:$AL$323,Ajustes!$J153,V$2),0)+IF(Ajustes!$K153&gt;0,INDEX($AA$4:$AL$323,Ajustes!$K153,V$2),0)+IF(Ajustes!$L153&gt;0,INDEX($AA$4:$AL$323,Ajustes!$L153,V$2),0))+V153</f>
        <v>0</v>
      </c>
      <c r="AI153" s="259">
        <f>IF(AND(NOT(_incrementaisPassadas),
      OR(
       AND(_semanaAtual&gt;Prevs!L$6,_tipo="Semanal"),
       AND(_mes&gt;AI$2,_tipo="Mensal")
      )), 0,IF(Ajustes!$G153&gt;0,INDEX($AA$4:$AL$323,Ajustes!$G153,W$2),0)+IF(Ajustes!$H153&gt;0,INDEX($AA$4:$AL$323,Ajustes!$H153,W$2),0)+IF(Ajustes!$I153&gt;0,INDEX($AA$4:$AL$323,Ajustes!$I153,W$2),0)+IF(Ajustes!$J153&gt;0,INDEX($AA$4:$AL$323,Ajustes!$J153,W$2),0)+IF(Ajustes!$K153&gt;0,INDEX($AA$4:$AL$323,Ajustes!$K153,W$2),0)+IF(Ajustes!$L153&gt;0,INDEX($AA$4:$AL$323,Ajustes!$L153,W$2),0))+W153</f>
        <v>0</v>
      </c>
      <c r="AJ153" s="259">
        <f>IF(AND(NOT(_incrementaisPassadas),
      OR(
       AND(_semanaAtual&gt;Prevs!M$6,_tipo="Semanal"),
       AND(_mes&gt;AJ$2,_tipo="Mensal")
      )), 0,IF(Ajustes!$G153&gt;0,INDEX($AA$4:$AL$323,Ajustes!$G153,X$2),0)+IF(Ajustes!$H153&gt;0,INDEX($AA$4:$AL$323,Ajustes!$H153,X$2),0)+IF(Ajustes!$I153&gt;0,INDEX($AA$4:$AL$323,Ajustes!$I153,X$2),0)+IF(Ajustes!$J153&gt;0,INDEX($AA$4:$AL$323,Ajustes!$J153,X$2),0)+IF(Ajustes!$K153&gt;0,INDEX($AA$4:$AL$323,Ajustes!$K153,X$2),0)+IF(Ajustes!$L153&gt;0,INDEX($AA$4:$AL$323,Ajustes!$L153,X$2),0))+X153</f>
        <v>0</v>
      </c>
      <c r="AK153" s="259">
        <f>IF(AND(NOT(_incrementaisPassadas),
      OR(
       AND(_semanaAtual&gt;Prevs!N$6,_tipo="Semanal"),
       AND(_mes&gt;AK$2,_tipo="Mensal")
      )), 0,IF(Ajustes!$G153&gt;0,INDEX($AA$4:$AL$323,Ajustes!$G153,Y$2),0)+IF(Ajustes!$H153&gt;0,INDEX($AA$4:$AL$323,Ajustes!$H153,Y$2),0)+IF(Ajustes!$I153&gt;0,INDEX($AA$4:$AL$323,Ajustes!$I153,Y$2),0)+IF(Ajustes!$J153&gt;0,INDEX($AA$4:$AL$323,Ajustes!$J153,Y$2),0)+IF(Ajustes!$K153&gt;0,INDEX($AA$4:$AL$323,Ajustes!$K153,Y$2),0)+IF(Ajustes!$L153&gt;0,INDEX($AA$4:$AL$323,Ajustes!$L153,Y$2),0))+Y153</f>
        <v>0</v>
      </c>
      <c r="AL153" s="259">
        <f>IF(AND(NOT(_incrementaisPassadas),
      OR(
       AND(_semanaAtual&gt;Prevs!O$6,_tipo="Semanal"),
       AND(_mes&gt;AL$2,_tipo="Mensal")
      )), 0,IF(Ajustes!$G153&gt;0,INDEX($AA$4:$AL$323,Ajustes!$G153,Z$2),0)+IF(Ajustes!$H153&gt;0,INDEX($AA$4:$AL$323,Ajustes!$H153,Z$2),0)+IF(Ajustes!$I153&gt;0,INDEX($AA$4:$AL$323,Ajustes!$I153,Z$2),0)+IF(Ajustes!$J153&gt;0,INDEX($AA$4:$AL$323,Ajustes!$J153,Z$2),0)+IF(Ajustes!$K153&gt;0,INDEX($AA$4:$AL$323,Ajustes!$K153,Z$2),0)+IF(Ajustes!$L153&gt;0,INDEX($AA$4:$AL$323,Ajustes!$L153,Z$2),0))+Z153</f>
        <v>0</v>
      </c>
      <c r="AM153" s="113">
        <f t="shared" si="176"/>
        <v>0</v>
      </c>
      <c r="AN153" s="113">
        <f t="shared" si="177"/>
        <v>0</v>
      </c>
      <c r="AO153" s="113">
        <f t="shared" si="177"/>
        <v>0</v>
      </c>
      <c r="AP153" s="113">
        <f t="shared" si="177"/>
        <v>0</v>
      </c>
      <c r="AQ153" s="113">
        <f t="shared" si="177"/>
        <v>0</v>
      </c>
      <c r="AR153" s="113">
        <f t="shared" si="177"/>
        <v>0</v>
      </c>
      <c r="AS153" s="113">
        <f t="shared" si="177"/>
        <v>0</v>
      </c>
      <c r="AT153" s="113">
        <f t="shared" si="177"/>
        <v>0</v>
      </c>
      <c r="AU153" s="113">
        <f t="shared" si="177"/>
        <v>0</v>
      </c>
      <c r="AV153" s="113">
        <f t="shared" si="177"/>
        <v>0</v>
      </c>
      <c r="AW153" s="113">
        <f t="shared" si="177"/>
        <v>0</v>
      </c>
      <c r="AX153" s="113">
        <f t="shared" si="177"/>
        <v>0</v>
      </c>
      <c r="AY153" s="259"/>
      <c r="BQ153" s="259" t="e">
        <f t="shared" si="170"/>
        <v>#N/A</v>
      </c>
      <c r="BR153" s="398">
        <f t="shared" si="178"/>
        <v>0</v>
      </c>
      <c r="BS153" s="398">
        <f t="shared" si="179"/>
        <v>0</v>
      </c>
      <c r="BT153" s="398">
        <f t="shared" si="180"/>
        <v>0</v>
      </c>
      <c r="BU153" s="398">
        <f t="shared" si="181"/>
        <v>0</v>
      </c>
      <c r="BV153" s="398">
        <f t="shared" si="182"/>
        <v>0</v>
      </c>
      <c r="BW153" s="398">
        <f t="shared" si="183"/>
        <v>0</v>
      </c>
      <c r="BX153" s="398">
        <f t="shared" si="184"/>
        <v>0</v>
      </c>
      <c r="BY153" s="398">
        <f t="shared" si="185"/>
        <v>0</v>
      </c>
      <c r="BZ153" s="398">
        <f t="shared" si="186"/>
        <v>0</v>
      </c>
      <c r="CA153" s="398">
        <f t="shared" si="187"/>
        <v>0</v>
      </c>
      <c r="CB153" s="398">
        <f t="shared" si="188"/>
        <v>0</v>
      </c>
      <c r="CC153" s="398">
        <f t="shared" si="189"/>
        <v>0</v>
      </c>
      <c r="CD153" s="259"/>
    </row>
    <row r="154" spans="1:82" x14ac:dyDescent="0.25">
      <c r="A154" s="113">
        <v>151</v>
      </c>
      <c r="B154" s="176"/>
      <c r="C154" s="259">
        <f>IFERROR(INDEX($BD$7:$BO$40,MATCH(Ajustes!$E$4:$E$323,$BC$7:$BC$40,0),$C$2:$N$2),1)</f>
        <v>1</v>
      </c>
      <c r="D154" s="259">
        <f>IFERROR(INDEX($BD$7:$BO$40,MATCH(Ajustes!$E$4:$E$323,$BC$7:$BC$40,0),$C$2:$N$2),1)</f>
        <v>1</v>
      </c>
      <c r="E154" s="259">
        <f>IFERROR(INDEX($BD$7:$BO$40,MATCH(Ajustes!$E$4:$E$323,$BC$7:$BC$40,0),$C$2:$N$2),1)</f>
        <v>1</v>
      </c>
      <c r="F154" s="259">
        <f>IFERROR(INDEX($BD$7:$BO$40,MATCH(Ajustes!$E$4:$E$323,$BC$7:$BC$40,0),$C$2:$N$2),1)</f>
        <v>1</v>
      </c>
      <c r="G154" s="259">
        <f>IFERROR(INDEX($BD$7:$BO$40,MATCH(Ajustes!$E$4:$E$323,$BC$7:$BC$40,0),$C$2:$N$2),1)</f>
        <v>1</v>
      </c>
      <c r="H154" s="259">
        <f>IFERROR(INDEX($BD$7:$BO$40,MATCH(Ajustes!$E$4:$E$323,$BC$7:$BC$40,0),$C$2:$N$2),1)</f>
        <v>1</v>
      </c>
      <c r="I154" s="259">
        <f>IFERROR(INDEX($BD$7:$BO$40,MATCH(Ajustes!$E$4:$E$323,$BC$7:$BC$40,0),$C$2:$N$2),1)</f>
        <v>1</v>
      </c>
      <c r="J154" s="259">
        <f>IFERROR(INDEX($BD$7:$BO$40,MATCH(Ajustes!$E$4:$E$323,$BC$7:$BC$40,0),$C$2:$N$2),1)</f>
        <v>1</v>
      </c>
      <c r="K154" s="259">
        <f>IFERROR(INDEX($BD$7:$BO$40,MATCH(Ajustes!$E$4:$E$323,$BC$7:$BC$40,0),$C$2:$N$2),1)</f>
        <v>1</v>
      </c>
      <c r="L154" s="259">
        <f>IFERROR(INDEX($BD$7:$BO$40,MATCH(Ajustes!$E$4:$E$323,$BC$7:$BC$40,0),$C$2:$N$2),1)</f>
        <v>1</v>
      </c>
      <c r="M154" s="259">
        <f>IFERROR(INDEX($BD$7:$BO$40,MATCH(Ajustes!$E$4:$E$323,$BC$7:$BC$40,0),$C$2:$N$2),1)</f>
        <v>1</v>
      </c>
      <c r="N154" s="259">
        <f>IFERROR(INDEX($BD$7:$BO$40,MATCH(Ajustes!$E$4:$E$323,$BC$7:$BC$40,0),$C$2:$N$2),1)</f>
        <v>1</v>
      </c>
      <c r="O154">
        <f>C154*Ajustes!AM154</f>
        <v>0</v>
      </c>
      <c r="P154">
        <f>D154*Ajustes!AN154</f>
        <v>0</v>
      </c>
      <c r="Q154">
        <f>E154*Ajustes!AO154</f>
        <v>0</v>
      </c>
      <c r="R154">
        <f>F154*Ajustes!AP154</f>
        <v>0</v>
      </c>
      <c r="S154">
        <f>G154*Ajustes!AQ154</f>
        <v>0</v>
      </c>
      <c r="T154">
        <f>H154*Ajustes!AR154</f>
        <v>0</v>
      </c>
      <c r="U154">
        <f>I154*Ajustes!AS154</f>
        <v>0</v>
      </c>
      <c r="V154">
        <f>J154*Ajustes!AT154</f>
        <v>0</v>
      </c>
      <c r="W154">
        <f>K154*Ajustes!AU154</f>
        <v>0</v>
      </c>
      <c r="X154">
        <f>L154*Ajustes!AV154</f>
        <v>0</v>
      </c>
      <c r="Y154">
        <f>M154*Ajustes!AW154</f>
        <v>0</v>
      </c>
      <c r="Z154">
        <f>N154*Ajustes!AX154</f>
        <v>0</v>
      </c>
      <c r="AA154" s="259">
        <f>IF(AND(NOT(_incrementaisPassadas),
      OR(
       AND(_semanaAtual&gt;Prevs!D$6,_tipo="Semanal"),
       AND(_mes&gt;AA$2,_tipo="Mensal")
      )), 0,IF(Ajustes!$G154&gt;0,INDEX($AA$4:$AL$323,Ajustes!$G154,O$2),0)+IF(Ajustes!$H154&gt;0,INDEX($AA$4:$AL$323,Ajustes!$H154,O$2),0)+IF(Ajustes!$I154&gt;0,INDEX($AA$4:$AL$323,Ajustes!$I154,O$2),0)+IF(Ajustes!$J154&gt;0,INDEX($AA$4:$AL$323,Ajustes!$J154,O$2),0)+IF(Ajustes!$K154&gt;0,INDEX($AA$4:$AL$323,Ajustes!$K154,O$2),0)+IF(Ajustes!$L154&gt;0,INDEX($AA$4:$AL$323,Ajustes!$L154,O$2),0))+O154</f>
        <v>0</v>
      </c>
      <c r="AB154" s="259">
        <f>IF(AND(NOT(_incrementaisPassadas),
      OR(
       AND(_semanaAtual&gt;Prevs!E$6,_tipo="Semanal"),
       AND(_mes&gt;AB$2,_tipo="Mensal")
      )), 0,IF(Ajustes!$G154&gt;0,INDEX($AA$4:$AL$323,Ajustes!$G154,P$2),0)+IF(Ajustes!$H154&gt;0,INDEX($AA$4:$AL$323,Ajustes!$H154,P$2),0)+IF(Ajustes!$I154&gt;0,INDEX($AA$4:$AL$323,Ajustes!$I154,P$2),0)+IF(Ajustes!$J154&gt;0,INDEX($AA$4:$AL$323,Ajustes!$J154,P$2),0)+IF(Ajustes!$K154&gt;0,INDEX($AA$4:$AL$323,Ajustes!$K154,P$2),0)+IF(Ajustes!$L154&gt;0,INDEX($AA$4:$AL$323,Ajustes!$L154,P$2),0))+P154</f>
        <v>0</v>
      </c>
      <c r="AC154" s="259">
        <f>IF(AND(NOT(_incrementaisPassadas),
      OR(
       AND(_semanaAtual&gt;Prevs!F$6,_tipo="Semanal"),
       AND(_mes&gt;AC$2,_tipo="Mensal")
      )), 0,IF(Ajustes!$G154&gt;0,INDEX($AA$4:$AL$323,Ajustes!$G154,Q$2),0)+IF(Ajustes!$H154&gt;0,INDEX($AA$4:$AL$323,Ajustes!$H154,Q$2),0)+IF(Ajustes!$I154&gt;0,INDEX($AA$4:$AL$323,Ajustes!$I154,Q$2),0)+IF(Ajustes!$J154&gt;0,INDEX($AA$4:$AL$323,Ajustes!$J154,Q$2),0)+IF(Ajustes!$K154&gt;0,INDEX($AA$4:$AL$323,Ajustes!$K154,Q$2),0)+IF(Ajustes!$L154&gt;0,INDEX($AA$4:$AL$323,Ajustes!$L154,Q$2),0))+Q154</f>
        <v>0</v>
      </c>
      <c r="AD154" s="259">
        <f>IF(AND(NOT(_incrementaisPassadas),
      OR(
       AND(_semanaAtual&gt;Prevs!G$6,_tipo="Semanal"),
       AND(_mes&gt;AD$2,_tipo="Mensal")
      )), 0,IF(Ajustes!$G154&gt;0,INDEX($AA$4:$AL$323,Ajustes!$G154,R$2),0)+IF(Ajustes!$H154&gt;0,INDEX($AA$4:$AL$323,Ajustes!$H154,R$2),0)+IF(Ajustes!$I154&gt;0,INDEX($AA$4:$AL$323,Ajustes!$I154,R$2),0)+IF(Ajustes!$J154&gt;0,INDEX($AA$4:$AL$323,Ajustes!$J154,R$2),0)+IF(Ajustes!$K154&gt;0,INDEX($AA$4:$AL$323,Ajustes!$K154,R$2),0)+IF(Ajustes!$L154&gt;0,INDEX($AA$4:$AL$323,Ajustes!$L154,R$2),0))+R154</f>
        <v>0</v>
      </c>
      <c r="AE154" s="259">
        <f>IF(AND(NOT(_incrementaisPassadas),
      OR(
       AND(_semanaAtual&gt;Prevs!H$6,_tipo="Semanal"),
       AND(_mes&gt;AE$2,_tipo="Mensal")
      )), 0,IF(Ajustes!$G154&gt;0,INDEX($AA$4:$AL$323,Ajustes!$G154,S$2),0)+IF(Ajustes!$H154&gt;0,INDEX($AA$4:$AL$323,Ajustes!$H154,S$2),0)+IF(Ajustes!$I154&gt;0,INDEX($AA$4:$AL$323,Ajustes!$I154,S$2),0)+IF(Ajustes!$J154&gt;0,INDEX($AA$4:$AL$323,Ajustes!$J154,S$2),0)+IF(Ajustes!$K154&gt;0,INDEX($AA$4:$AL$323,Ajustes!$K154,S$2),0)+IF(Ajustes!$L154&gt;0,INDEX($AA$4:$AL$323,Ajustes!$L154,S$2),0))+S154</f>
        <v>0</v>
      </c>
      <c r="AF154" s="259">
        <f>IF(AND(NOT(_incrementaisPassadas),
      OR(
       AND(_semanaAtual&gt;Prevs!I$6,_tipo="Semanal"),
       AND(_mes&gt;AF$2,_tipo="Mensal")
      )), 0,IF(Ajustes!$G154&gt;0,INDEX($AA$4:$AL$323,Ajustes!$G154,T$2),0)+IF(Ajustes!$H154&gt;0,INDEX($AA$4:$AL$323,Ajustes!$H154,T$2),0)+IF(Ajustes!$I154&gt;0,INDEX($AA$4:$AL$323,Ajustes!$I154,T$2),0)+IF(Ajustes!$J154&gt;0,INDEX($AA$4:$AL$323,Ajustes!$J154,T$2),0)+IF(Ajustes!$K154&gt;0,INDEX($AA$4:$AL$323,Ajustes!$K154,T$2),0)+IF(Ajustes!$L154&gt;0,INDEX($AA$4:$AL$323,Ajustes!$L154,T$2),0))+T154</f>
        <v>0</v>
      </c>
      <c r="AG154" s="259">
        <f>IF(AND(NOT(_incrementaisPassadas),
      OR(
       AND(_semanaAtual&gt;Prevs!J$6,_tipo="Semanal"),
       AND(_mes&gt;AG$2,_tipo="Mensal")
      )), 0,IF(Ajustes!$G154&gt;0,INDEX($AA$4:$AL$323,Ajustes!$G154,U$2),0)+IF(Ajustes!$H154&gt;0,INDEX($AA$4:$AL$323,Ajustes!$H154,U$2),0)+IF(Ajustes!$I154&gt;0,INDEX($AA$4:$AL$323,Ajustes!$I154,U$2),0)+IF(Ajustes!$J154&gt;0,INDEX($AA$4:$AL$323,Ajustes!$J154,U$2),0)+IF(Ajustes!$K154&gt;0,INDEX($AA$4:$AL$323,Ajustes!$K154,U$2),0)+IF(Ajustes!$L154&gt;0,INDEX($AA$4:$AL$323,Ajustes!$L154,U$2),0))+U154</f>
        <v>0</v>
      </c>
      <c r="AH154" s="259">
        <f>IF(AND(NOT(_incrementaisPassadas),
      OR(
       AND(_semanaAtual&gt;Prevs!K$6,_tipo="Semanal"),
       AND(_mes&gt;AH$2,_tipo="Mensal")
      )), 0,IF(Ajustes!$G154&gt;0,INDEX($AA$4:$AL$323,Ajustes!$G154,V$2),0)+IF(Ajustes!$H154&gt;0,INDEX($AA$4:$AL$323,Ajustes!$H154,V$2),0)+IF(Ajustes!$I154&gt;0,INDEX($AA$4:$AL$323,Ajustes!$I154,V$2),0)+IF(Ajustes!$J154&gt;0,INDEX($AA$4:$AL$323,Ajustes!$J154,V$2),0)+IF(Ajustes!$K154&gt;0,INDEX($AA$4:$AL$323,Ajustes!$K154,V$2),0)+IF(Ajustes!$L154&gt;0,INDEX($AA$4:$AL$323,Ajustes!$L154,V$2),0))+V154</f>
        <v>0</v>
      </c>
      <c r="AI154" s="259">
        <f>IF(AND(NOT(_incrementaisPassadas),
      OR(
       AND(_semanaAtual&gt;Prevs!L$6,_tipo="Semanal"),
       AND(_mes&gt;AI$2,_tipo="Mensal")
      )), 0,IF(Ajustes!$G154&gt;0,INDEX($AA$4:$AL$323,Ajustes!$G154,W$2),0)+IF(Ajustes!$H154&gt;0,INDEX($AA$4:$AL$323,Ajustes!$H154,W$2),0)+IF(Ajustes!$I154&gt;0,INDEX($AA$4:$AL$323,Ajustes!$I154,W$2),0)+IF(Ajustes!$J154&gt;0,INDEX($AA$4:$AL$323,Ajustes!$J154,W$2),0)+IF(Ajustes!$K154&gt;0,INDEX($AA$4:$AL$323,Ajustes!$K154,W$2),0)+IF(Ajustes!$L154&gt;0,INDEX($AA$4:$AL$323,Ajustes!$L154,W$2),0))+W154</f>
        <v>0</v>
      </c>
      <c r="AJ154" s="259">
        <f>IF(AND(NOT(_incrementaisPassadas),
      OR(
       AND(_semanaAtual&gt;Prevs!M$6,_tipo="Semanal"),
       AND(_mes&gt;AJ$2,_tipo="Mensal")
      )), 0,IF(Ajustes!$G154&gt;0,INDEX($AA$4:$AL$323,Ajustes!$G154,X$2),0)+IF(Ajustes!$H154&gt;0,INDEX($AA$4:$AL$323,Ajustes!$H154,X$2),0)+IF(Ajustes!$I154&gt;0,INDEX($AA$4:$AL$323,Ajustes!$I154,X$2),0)+IF(Ajustes!$J154&gt;0,INDEX($AA$4:$AL$323,Ajustes!$J154,X$2),0)+IF(Ajustes!$K154&gt;0,INDEX($AA$4:$AL$323,Ajustes!$K154,X$2),0)+IF(Ajustes!$L154&gt;0,INDEX($AA$4:$AL$323,Ajustes!$L154,X$2),0))+X154</f>
        <v>0</v>
      </c>
      <c r="AK154" s="259">
        <f>IF(AND(NOT(_incrementaisPassadas),
      OR(
       AND(_semanaAtual&gt;Prevs!N$6,_tipo="Semanal"),
       AND(_mes&gt;AK$2,_tipo="Mensal")
      )), 0,IF(Ajustes!$G154&gt;0,INDEX($AA$4:$AL$323,Ajustes!$G154,Y$2),0)+IF(Ajustes!$H154&gt;0,INDEX($AA$4:$AL$323,Ajustes!$H154,Y$2),0)+IF(Ajustes!$I154&gt;0,INDEX($AA$4:$AL$323,Ajustes!$I154,Y$2),0)+IF(Ajustes!$J154&gt;0,INDEX($AA$4:$AL$323,Ajustes!$J154,Y$2),0)+IF(Ajustes!$K154&gt;0,INDEX($AA$4:$AL$323,Ajustes!$K154,Y$2),0)+IF(Ajustes!$L154&gt;0,INDEX($AA$4:$AL$323,Ajustes!$L154,Y$2),0))+Y154</f>
        <v>0</v>
      </c>
      <c r="AL154" s="259">
        <f>IF(AND(NOT(_incrementaisPassadas),
      OR(
       AND(_semanaAtual&gt;Prevs!O$6,_tipo="Semanal"),
       AND(_mes&gt;AL$2,_tipo="Mensal")
      )), 0,IF(Ajustes!$G154&gt;0,INDEX($AA$4:$AL$323,Ajustes!$G154,Z$2),0)+IF(Ajustes!$H154&gt;0,INDEX($AA$4:$AL$323,Ajustes!$H154,Z$2),0)+IF(Ajustes!$I154&gt;0,INDEX($AA$4:$AL$323,Ajustes!$I154,Z$2),0)+IF(Ajustes!$J154&gt;0,INDEX($AA$4:$AL$323,Ajustes!$J154,Z$2),0)+IF(Ajustes!$K154&gt;0,INDEX($AA$4:$AL$323,Ajustes!$K154,Z$2),0)+IF(Ajustes!$L154&gt;0,INDEX($AA$4:$AL$323,Ajustes!$L154,Z$2),0))+Z154</f>
        <v>0</v>
      </c>
      <c r="AM154" s="113">
        <f t="shared" si="176"/>
        <v>0</v>
      </c>
      <c r="AN154" s="113">
        <f t="shared" si="177"/>
        <v>0</v>
      </c>
      <c r="AO154" s="113">
        <f t="shared" si="177"/>
        <v>0</v>
      </c>
      <c r="AP154" s="113">
        <f t="shared" si="177"/>
        <v>0</v>
      </c>
      <c r="AQ154" s="113">
        <f t="shared" si="177"/>
        <v>0</v>
      </c>
      <c r="AR154" s="113">
        <f t="shared" si="177"/>
        <v>0</v>
      </c>
      <c r="AS154" s="113">
        <f t="shared" si="177"/>
        <v>0</v>
      </c>
      <c r="AT154" s="113">
        <f t="shared" si="177"/>
        <v>0</v>
      </c>
      <c r="AU154" s="113">
        <f t="shared" si="177"/>
        <v>0</v>
      </c>
      <c r="AV154" s="113">
        <f t="shared" si="177"/>
        <v>0</v>
      </c>
      <c r="AW154" s="113">
        <f t="shared" si="177"/>
        <v>0</v>
      </c>
      <c r="AX154" s="113">
        <f t="shared" si="177"/>
        <v>0</v>
      </c>
      <c r="AY154" s="259"/>
      <c r="BQ154" s="259" t="e">
        <f t="shared" si="170"/>
        <v>#N/A</v>
      </c>
      <c r="BR154" s="398">
        <f t="shared" si="178"/>
        <v>0</v>
      </c>
      <c r="BS154" s="398">
        <f t="shared" si="179"/>
        <v>0</v>
      </c>
      <c r="BT154" s="398">
        <f t="shared" si="180"/>
        <v>0</v>
      </c>
      <c r="BU154" s="398">
        <f t="shared" si="181"/>
        <v>0</v>
      </c>
      <c r="BV154" s="398">
        <f t="shared" si="182"/>
        <v>0</v>
      </c>
      <c r="BW154" s="398">
        <f t="shared" si="183"/>
        <v>0</v>
      </c>
      <c r="BX154" s="398">
        <f t="shared" si="184"/>
        <v>0</v>
      </c>
      <c r="BY154" s="398">
        <f t="shared" si="185"/>
        <v>0</v>
      </c>
      <c r="BZ154" s="398">
        <f t="shared" si="186"/>
        <v>0</v>
      </c>
      <c r="CA154" s="398">
        <f t="shared" si="187"/>
        <v>0</v>
      </c>
      <c r="CB154" s="398">
        <f t="shared" si="188"/>
        <v>0</v>
      </c>
      <c r="CC154" s="398">
        <f t="shared" si="189"/>
        <v>0</v>
      </c>
      <c r="CD154" s="259"/>
    </row>
    <row r="155" spans="1:82" x14ac:dyDescent="0.25">
      <c r="A155" s="113">
        <v>152</v>
      </c>
      <c r="B155" s="176"/>
      <c r="C155" s="259">
        <f>IFERROR(INDEX($BD$7:$BO$40,MATCH(Ajustes!$E$4:$E$323,$BC$7:$BC$40,0),$C$2:$N$2),1)</f>
        <v>1</v>
      </c>
      <c r="D155" s="259">
        <f>IFERROR(INDEX($BD$7:$BO$40,MATCH(Ajustes!$E$4:$E$323,$BC$7:$BC$40,0),$C$2:$N$2),1)</f>
        <v>1</v>
      </c>
      <c r="E155" s="259">
        <f>IFERROR(INDEX($BD$7:$BO$40,MATCH(Ajustes!$E$4:$E$323,$BC$7:$BC$40,0),$C$2:$N$2),1)</f>
        <v>1</v>
      </c>
      <c r="F155" s="259">
        <f>IFERROR(INDEX($BD$7:$BO$40,MATCH(Ajustes!$E$4:$E$323,$BC$7:$BC$40,0),$C$2:$N$2),1)</f>
        <v>1</v>
      </c>
      <c r="G155" s="259">
        <f>IFERROR(INDEX($BD$7:$BO$40,MATCH(Ajustes!$E$4:$E$323,$BC$7:$BC$40,0),$C$2:$N$2),1)</f>
        <v>1</v>
      </c>
      <c r="H155" s="259">
        <f>IFERROR(INDEX($BD$7:$BO$40,MATCH(Ajustes!$E$4:$E$323,$BC$7:$BC$40,0),$C$2:$N$2),1)</f>
        <v>1</v>
      </c>
      <c r="I155" s="259">
        <f>IFERROR(INDEX($BD$7:$BO$40,MATCH(Ajustes!$E$4:$E$323,$BC$7:$BC$40,0),$C$2:$N$2),1)</f>
        <v>1</v>
      </c>
      <c r="J155" s="259">
        <f>IFERROR(INDEX($BD$7:$BO$40,MATCH(Ajustes!$E$4:$E$323,$BC$7:$BC$40,0),$C$2:$N$2),1)</f>
        <v>1</v>
      </c>
      <c r="K155" s="259">
        <f>IFERROR(INDEX($BD$7:$BO$40,MATCH(Ajustes!$E$4:$E$323,$BC$7:$BC$40,0),$C$2:$N$2),1)</f>
        <v>1</v>
      </c>
      <c r="L155" s="259">
        <f>IFERROR(INDEX($BD$7:$BO$40,MATCH(Ajustes!$E$4:$E$323,$BC$7:$BC$40,0),$C$2:$N$2),1)</f>
        <v>1</v>
      </c>
      <c r="M155" s="259">
        <f>IFERROR(INDEX($BD$7:$BO$40,MATCH(Ajustes!$E$4:$E$323,$BC$7:$BC$40,0),$C$2:$N$2),1)</f>
        <v>1</v>
      </c>
      <c r="N155" s="259">
        <f>IFERROR(INDEX($BD$7:$BO$40,MATCH(Ajustes!$E$4:$E$323,$BC$7:$BC$40,0),$C$2:$N$2),1)</f>
        <v>1</v>
      </c>
      <c r="O155">
        <f>C155*Ajustes!AM155</f>
        <v>0</v>
      </c>
      <c r="P155">
        <f>D155*Ajustes!AN155</f>
        <v>0</v>
      </c>
      <c r="Q155">
        <f>E155*Ajustes!AO155</f>
        <v>0</v>
      </c>
      <c r="R155">
        <f>F155*Ajustes!AP155</f>
        <v>0</v>
      </c>
      <c r="S155">
        <f>G155*Ajustes!AQ155</f>
        <v>0</v>
      </c>
      <c r="T155">
        <f>H155*Ajustes!AR155</f>
        <v>0</v>
      </c>
      <c r="U155">
        <f>I155*Ajustes!AS155</f>
        <v>0</v>
      </c>
      <c r="V155">
        <f>J155*Ajustes!AT155</f>
        <v>0</v>
      </c>
      <c r="W155">
        <f>K155*Ajustes!AU155</f>
        <v>0</v>
      </c>
      <c r="X155">
        <f>L155*Ajustes!AV155</f>
        <v>0</v>
      </c>
      <c r="Y155">
        <f>M155*Ajustes!AW155</f>
        <v>0</v>
      </c>
      <c r="Z155">
        <f>N155*Ajustes!AX155</f>
        <v>0</v>
      </c>
      <c r="AA155" s="259">
        <f>IF(AND(NOT(_incrementaisPassadas),
      OR(
       AND(_semanaAtual&gt;Prevs!D$6,_tipo="Semanal"),
       AND(_mes&gt;AA$2,_tipo="Mensal")
      )), 0,IF(Ajustes!$G155&gt;0,INDEX($AA$4:$AL$323,Ajustes!$G155,O$2),0)+IF(Ajustes!$H155&gt;0,INDEX($AA$4:$AL$323,Ajustes!$H155,O$2),0)+IF(Ajustes!$I155&gt;0,INDEX($AA$4:$AL$323,Ajustes!$I155,O$2),0)+IF(Ajustes!$J155&gt;0,INDEX($AA$4:$AL$323,Ajustes!$J155,O$2),0)+IF(Ajustes!$K155&gt;0,INDEX($AA$4:$AL$323,Ajustes!$K155,O$2),0)+IF(Ajustes!$L155&gt;0,INDEX($AA$4:$AL$323,Ajustes!$L155,O$2),0))+O155</f>
        <v>0</v>
      </c>
      <c r="AB155" s="259">
        <f>IF(AND(NOT(_incrementaisPassadas),
      OR(
       AND(_semanaAtual&gt;Prevs!E$6,_tipo="Semanal"),
       AND(_mes&gt;AB$2,_tipo="Mensal")
      )), 0,IF(Ajustes!$G155&gt;0,INDEX($AA$4:$AL$323,Ajustes!$G155,P$2),0)+IF(Ajustes!$H155&gt;0,INDEX($AA$4:$AL$323,Ajustes!$H155,P$2),0)+IF(Ajustes!$I155&gt;0,INDEX($AA$4:$AL$323,Ajustes!$I155,P$2),0)+IF(Ajustes!$J155&gt;0,INDEX($AA$4:$AL$323,Ajustes!$J155,P$2),0)+IF(Ajustes!$K155&gt;0,INDEX($AA$4:$AL$323,Ajustes!$K155,P$2),0)+IF(Ajustes!$L155&gt;0,INDEX($AA$4:$AL$323,Ajustes!$L155,P$2),0))+P155</f>
        <v>0</v>
      </c>
      <c r="AC155" s="259">
        <f>IF(AND(NOT(_incrementaisPassadas),
      OR(
       AND(_semanaAtual&gt;Prevs!F$6,_tipo="Semanal"),
       AND(_mes&gt;AC$2,_tipo="Mensal")
      )), 0,IF(Ajustes!$G155&gt;0,INDEX($AA$4:$AL$323,Ajustes!$G155,Q$2),0)+IF(Ajustes!$H155&gt;0,INDEX($AA$4:$AL$323,Ajustes!$H155,Q$2),0)+IF(Ajustes!$I155&gt;0,INDEX($AA$4:$AL$323,Ajustes!$I155,Q$2),0)+IF(Ajustes!$J155&gt;0,INDEX($AA$4:$AL$323,Ajustes!$J155,Q$2),0)+IF(Ajustes!$K155&gt;0,INDEX($AA$4:$AL$323,Ajustes!$K155,Q$2),0)+IF(Ajustes!$L155&gt;0,INDEX($AA$4:$AL$323,Ajustes!$L155,Q$2),0))+Q155</f>
        <v>0</v>
      </c>
      <c r="AD155" s="259">
        <f>IF(AND(NOT(_incrementaisPassadas),
      OR(
       AND(_semanaAtual&gt;Prevs!G$6,_tipo="Semanal"),
       AND(_mes&gt;AD$2,_tipo="Mensal")
      )), 0,IF(Ajustes!$G155&gt;0,INDEX($AA$4:$AL$323,Ajustes!$G155,R$2),0)+IF(Ajustes!$H155&gt;0,INDEX($AA$4:$AL$323,Ajustes!$H155,R$2),0)+IF(Ajustes!$I155&gt;0,INDEX($AA$4:$AL$323,Ajustes!$I155,R$2),0)+IF(Ajustes!$J155&gt;0,INDEX($AA$4:$AL$323,Ajustes!$J155,R$2),0)+IF(Ajustes!$K155&gt;0,INDEX($AA$4:$AL$323,Ajustes!$K155,R$2),0)+IF(Ajustes!$L155&gt;0,INDEX($AA$4:$AL$323,Ajustes!$L155,R$2),0))+R155</f>
        <v>0</v>
      </c>
      <c r="AE155" s="259">
        <f>IF(AND(NOT(_incrementaisPassadas),
      OR(
       AND(_semanaAtual&gt;Prevs!H$6,_tipo="Semanal"),
       AND(_mes&gt;AE$2,_tipo="Mensal")
      )), 0,IF(Ajustes!$G155&gt;0,INDEX($AA$4:$AL$323,Ajustes!$G155,S$2),0)+IF(Ajustes!$H155&gt;0,INDEX($AA$4:$AL$323,Ajustes!$H155,S$2),0)+IF(Ajustes!$I155&gt;0,INDEX($AA$4:$AL$323,Ajustes!$I155,S$2),0)+IF(Ajustes!$J155&gt;0,INDEX($AA$4:$AL$323,Ajustes!$J155,S$2),0)+IF(Ajustes!$K155&gt;0,INDEX($AA$4:$AL$323,Ajustes!$K155,S$2),0)+IF(Ajustes!$L155&gt;0,INDEX($AA$4:$AL$323,Ajustes!$L155,S$2),0))+S155</f>
        <v>0</v>
      </c>
      <c r="AF155" s="259">
        <f>IF(AND(NOT(_incrementaisPassadas),
      OR(
       AND(_semanaAtual&gt;Prevs!I$6,_tipo="Semanal"),
       AND(_mes&gt;AF$2,_tipo="Mensal")
      )), 0,IF(Ajustes!$G155&gt;0,INDEX($AA$4:$AL$323,Ajustes!$G155,T$2),0)+IF(Ajustes!$H155&gt;0,INDEX($AA$4:$AL$323,Ajustes!$H155,T$2),0)+IF(Ajustes!$I155&gt;0,INDEX($AA$4:$AL$323,Ajustes!$I155,T$2),0)+IF(Ajustes!$J155&gt;0,INDEX($AA$4:$AL$323,Ajustes!$J155,T$2),0)+IF(Ajustes!$K155&gt;0,INDEX($AA$4:$AL$323,Ajustes!$K155,T$2),0)+IF(Ajustes!$L155&gt;0,INDEX($AA$4:$AL$323,Ajustes!$L155,T$2),0))+T155</f>
        <v>0</v>
      </c>
      <c r="AG155" s="259">
        <f>IF(AND(NOT(_incrementaisPassadas),
      OR(
       AND(_semanaAtual&gt;Prevs!J$6,_tipo="Semanal"),
       AND(_mes&gt;AG$2,_tipo="Mensal")
      )), 0,IF(Ajustes!$G155&gt;0,INDEX($AA$4:$AL$323,Ajustes!$G155,U$2),0)+IF(Ajustes!$H155&gt;0,INDEX($AA$4:$AL$323,Ajustes!$H155,U$2),0)+IF(Ajustes!$I155&gt;0,INDEX($AA$4:$AL$323,Ajustes!$I155,U$2),0)+IF(Ajustes!$J155&gt;0,INDEX($AA$4:$AL$323,Ajustes!$J155,U$2),0)+IF(Ajustes!$K155&gt;0,INDEX($AA$4:$AL$323,Ajustes!$K155,U$2),0)+IF(Ajustes!$L155&gt;0,INDEX($AA$4:$AL$323,Ajustes!$L155,U$2),0))+U155</f>
        <v>0</v>
      </c>
      <c r="AH155" s="259">
        <f>IF(AND(NOT(_incrementaisPassadas),
      OR(
       AND(_semanaAtual&gt;Prevs!K$6,_tipo="Semanal"),
       AND(_mes&gt;AH$2,_tipo="Mensal")
      )), 0,IF(Ajustes!$G155&gt;0,INDEX($AA$4:$AL$323,Ajustes!$G155,V$2),0)+IF(Ajustes!$H155&gt;0,INDEX($AA$4:$AL$323,Ajustes!$H155,V$2),0)+IF(Ajustes!$I155&gt;0,INDEX($AA$4:$AL$323,Ajustes!$I155,V$2),0)+IF(Ajustes!$J155&gt;0,INDEX($AA$4:$AL$323,Ajustes!$J155,V$2),0)+IF(Ajustes!$K155&gt;0,INDEX($AA$4:$AL$323,Ajustes!$K155,V$2),0)+IF(Ajustes!$L155&gt;0,INDEX($AA$4:$AL$323,Ajustes!$L155,V$2),0))+V155</f>
        <v>0</v>
      </c>
      <c r="AI155" s="259">
        <f>IF(AND(NOT(_incrementaisPassadas),
      OR(
       AND(_semanaAtual&gt;Prevs!L$6,_tipo="Semanal"),
       AND(_mes&gt;AI$2,_tipo="Mensal")
      )), 0,IF(Ajustes!$G155&gt;0,INDEX($AA$4:$AL$323,Ajustes!$G155,W$2),0)+IF(Ajustes!$H155&gt;0,INDEX($AA$4:$AL$323,Ajustes!$H155,W$2),0)+IF(Ajustes!$I155&gt;0,INDEX($AA$4:$AL$323,Ajustes!$I155,W$2),0)+IF(Ajustes!$J155&gt;0,INDEX($AA$4:$AL$323,Ajustes!$J155,W$2),0)+IF(Ajustes!$K155&gt;0,INDEX($AA$4:$AL$323,Ajustes!$K155,W$2),0)+IF(Ajustes!$L155&gt;0,INDEX($AA$4:$AL$323,Ajustes!$L155,W$2),0))+W155</f>
        <v>0</v>
      </c>
      <c r="AJ155" s="259">
        <f>IF(AND(NOT(_incrementaisPassadas),
      OR(
       AND(_semanaAtual&gt;Prevs!M$6,_tipo="Semanal"),
       AND(_mes&gt;AJ$2,_tipo="Mensal")
      )), 0,IF(Ajustes!$G155&gt;0,INDEX($AA$4:$AL$323,Ajustes!$G155,X$2),0)+IF(Ajustes!$H155&gt;0,INDEX($AA$4:$AL$323,Ajustes!$H155,X$2),0)+IF(Ajustes!$I155&gt;0,INDEX($AA$4:$AL$323,Ajustes!$I155,X$2),0)+IF(Ajustes!$J155&gt;0,INDEX($AA$4:$AL$323,Ajustes!$J155,X$2),0)+IF(Ajustes!$K155&gt;0,INDEX($AA$4:$AL$323,Ajustes!$K155,X$2),0)+IF(Ajustes!$L155&gt;0,INDEX($AA$4:$AL$323,Ajustes!$L155,X$2),0))+X155</f>
        <v>0</v>
      </c>
      <c r="AK155" s="259">
        <f>IF(AND(NOT(_incrementaisPassadas),
      OR(
       AND(_semanaAtual&gt;Prevs!N$6,_tipo="Semanal"),
       AND(_mes&gt;AK$2,_tipo="Mensal")
      )), 0,IF(Ajustes!$G155&gt;0,INDEX($AA$4:$AL$323,Ajustes!$G155,Y$2),0)+IF(Ajustes!$H155&gt;0,INDEX($AA$4:$AL$323,Ajustes!$H155,Y$2),0)+IF(Ajustes!$I155&gt;0,INDEX($AA$4:$AL$323,Ajustes!$I155,Y$2),0)+IF(Ajustes!$J155&gt;0,INDEX($AA$4:$AL$323,Ajustes!$J155,Y$2),0)+IF(Ajustes!$K155&gt;0,INDEX($AA$4:$AL$323,Ajustes!$K155,Y$2),0)+IF(Ajustes!$L155&gt;0,INDEX($AA$4:$AL$323,Ajustes!$L155,Y$2),0))+Y155</f>
        <v>0</v>
      </c>
      <c r="AL155" s="259">
        <f>IF(AND(NOT(_incrementaisPassadas),
      OR(
       AND(_semanaAtual&gt;Prevs!O$6,_tipo="Semanal"),
       AND(_mes&gt;AL$2,_tipo="Mensal")
      )), 0,IF(Ajustes!$G155&gt;0,INDEX($AA$4:$AL$323,Ajustes!$G155,Z$2),0)+IF(Ajustes!$H155&gt;0,INDEX($AA$4:$AL$323,Ajustes!$H155,Z$2),0)+IF(Ajustes!$I155&gt;0,INDEX($AA$4:$AL$323,Ajustes!$I155,Z$2),0)+IF(Ajustes!$J155&gt;0,INDEX($AA$4:$AL$323,Ajustes!$J155,Z$2),0)+IF(Ajustes!$K155&gt;0,INDEX($AA$4:$AL$323,Ajustes!$K155,Z$2),0)+IF(Ajustes!$L155&gt;0,INDEX($AA$4:$AL$323,Ajustes!$L155,Z$2),0))+Z155</f>
        <v>0</v>
      </c>
      <c r="AM155" s="113">
        <f t="shared" si="176"/>
        <v>0</v>
      </c>
      <c r="AN155" s="113">
        <f t="shared" si="177"/>
        <v>0</v>
      </c>
      <c r="AO155" s="113">
        <f t="shared" si="177"/>
        <v>0</v>
      </c>
      <c r="AP155" s="113">
        <f t="shared" si="177"/>
        <v>0</v>
      </c>
      <c r="AQ155" s="113">
        <f t="shared" si="177"/>
        <v>0</v>
      </c>
      <c r="AR155" s="113">
        <f t="shared" si="177"/>
        <v>0</v>
      </c>
      <c r="AS155" s="113">
        <f t="shared" si="177"/>
        <v>0</v>
      </c>
      <c r="AT155" s="113">
        <f t="shared" si="177"/>
        <v>0</v>
      </c>
      <c r="AU155" s="113">
        <f t="shared" si="177"/>
        <v>0</v>
      </c>
      <c r="AV155" s="113">
        <f t="shared" si="177"/>
        <v>0</v>
      </c>
      <c r="AW155" s="113">
        <f t="shared" si="177"/>
        <v>0</v>
      </c>
      <c r="AX155" s="113">
        <f t="shared" si="177"/>
        <v>0</v>
      </c>
      <c r="AY155" s="259"/>
      <c r="BQ155" s="259" t="e">
        <f t="shared" si="170"/>
        <v>#N/A</v>
      </c>
      <c r="BR155" s="398">
        <f t="shared" si="178"/>
        <v>0</v>
      </c>
      <c r="BS155" s="398">
        <f t="shared" si="179"/>
        <v>0</v>
      </c>
      <c r="BT155" s="398">
        <f t="shared" si="180"/>
        <v>0</v>
      </c>
      <c r="BU155" s="398">
        <f t="shared" si="181"/>
        <v>0</v>
      </c>
      <c r="BV155" s="398">
        <f t="shared" si="182"/>
        <v>0</v>
      </c>
      <c r="BW155" s="398">
        <f t="shared" si="183"/>
        <v>0</v>
      </c>
      <c r="BX155" s="398">
        <f t="shared" si="184"/>
        <v>0</v>
      </c>
      <c r="BY155" s="398">
        <f t="shared" si="185"/>
        <v>0</v>
      </c>
      <c r="BZ155" s="398">
        <f t="shared" si="186"/>
        <v>0</v>
      </c>
      <c r="CA155" s="398">
        <f t="shared" si="187"/>
        <v>0</v>
      </c>
      <c r="CB155" s="398">
        <f t="shared" si="188"/>
        <v>0</v>
      </c>
      <c r="CC155" s="398">
        <f t="shared" si="189"/>
        <v>0</v>
      </c>
      <c r="CD155" s="259"/>
    </row>
    <row r="156" spans="1:82" x14ac:dyDescent="0.25">
      <c r="A156" s="113">
        <v>153</v>
      </c>
      <c r="B156" s="176"/>
      <c r="C156" s="259">
        <f>IFERROR(INDEX($BD$7:$BO$40,MATCH(Ajustes!$E$4:$E$323,$BC$7:$BC$40,0),$C$2:$N$2),1)</f>
        <v>1</v>
      </c>
      <c r="D156" s="259">
        <f>IFERROR(INDEX($BD$7:$BO$40,MATCH(Ajustes!$E$4:$E$323,$BC$7:$BC$40,0),$C$2:$N$2),1)</f>
        <v>1</v>
      </c>
      <c r="E156" s="259">
        <f>IFERROR(INDEX($BD$7:$BO$40,MATCH(Ajustes!$E$4:$E$323,$BC$7:$BC$40,0),$C$2:$N$2),1)</f>
        <v>1</v>
      </c>
      <c r="F156" s="259">
        <f>IFERROR(INDEX($BD$7:$BO$40,MATCH(Ajustes!$E$4:$E$323,$BC$7:$BC$40,0),$C$2:$N$2),1)</f>
        <v>1</v>
      </c>
      <c r="G156" s="259">
        <f>IFERROR(INDEX($BD$7:$BO$40,MATCH(Ajustes!$E$4:$E$323,$BC$7:$BC$40,0),$C$2:$N$2),1)</f>
        <v>1</v>
      </c>
      <c r="H156" s="259">
        <f>IFERROR(INDEX($BD$7:$BO$40,MATCH(Ajustes!$E$4:$E$323,$BC$7:$BC$40,0),$C$2:$N$2),1)</f>
        <v>1</v>
      </c>
      <c r="I156" s="259">
        <f>IFERROR(INDEX($BD$7:$BO$40,MATCH(Ajustes!$E$4:$E$323,$BC$7:$BC$40,0),$C$2:$N$2),1)</f>
        <v>1</v>
      </c>
      <c r="J156" s="259">
        <f>IFERROR(INDEX($BD$7:$BO$40,MATCH(Ajustes!$E$4:$E$323,$BC$7:$BC$40,0),$C$2:$N$2),1)</f>
        <v>1</v>
      </c>
      <c r="K156" s="259">
        <f>IFERROR(INDEX($BD$7:$BO$40,MATCH(Ajustes!$E$4:$E$323,$BC$7:$BC$40,0),$C$2:$N$2),1)</f>
        <v>1</v>
      </c>
      <c r="L156" s="259">
        <f>IFERROR(INDEX($BD$7:$BO$40,MATCH(Ajustes!$E$4:$E$323,$BC$7:$BC$40,0),$C$2:$N$2),1)</f>
        <v>1</v>
      </c>
      <c r="M156" s="259">
        <f>IFERROR(INDEX($BD$7:$BO$40,MATCH(Ajustes!$E$4:$E$323,$BC$7:$BC$40,0),$C$2:$N$2),1)</f>
        <v>1</v>
      </c>
      <c r="N156" s="259">
        <f>IFERROR(INDEX($BD$7:$BO$40,MATCH(Ajustes!$E$4:$E$323,$BC$7:$BC$40,0),$C$2:$N$2),1)</f>
        <v>1</v>
      </c>
      <c r="O156">
        <f>C156*Ajustes!AM156</f>
        <v>0</v>
      </c>
      <c r="P156">
        <f>D156*Ajustes!AN156</f>
        <v>0</v>
      </c>
      <c r="Q156">
        <f>E156*Ajustes!AO156</f>
        <v>0</v>
      </c>
      <c r="R156">
        <f>F156*Ajustes!AP156</f>
        <v>0</v>
      </c>
      <c r="S156">
        <f>G156*Ajustes!AQ156</f>
        <v>0</v>
      </c>
      <c r="T156">
        <f>H156*Ajustes!AR156</f>
        <v>0</v>
      </c>
      <c r="U156">
        <f>I156*Ajustes!AS156</f>
        <v>0</v>
      </c>
      <c r="V156">
        <f>J156*Ajustes!AT156</f>
        <v>0</v>
      </c>
      <c r="W156">
        <f>K156*Ajustes!AU156</f>
        <v>0</v>
      </c>
      <c r="X156">
        <f>L156*Ajustes!AV156</f>
        <v>0</v>
      </c>
      <c r="Y156">
        <f>M156*Ajustes!AW156</f>
        <v>0</v>
      </c>
      <c r="Z156">
        <f>N156*Ajustes!AX156</f>
        <v>0</v>
      </c>
      <c r="AA156" s="259">
        <f>IF(AND(NOT(_incrementaisPassadas),
      OR(
       AND(_semanaAtual&gt;Prevs!D$6,_tipo="Semanal"),
       AND(_mes&gt;AA$2,_tipo="Mensal")
      )), 0,IF(Ajustes!$G156&gt;0,INDEX($AA$4:$AL$323,Ajustes!$G156,O$2),0)+IF(Ajustes!$H156&gt;0,INDEX($AA$4:$AL$323,Ajustes!$H156,O$2),0)+IF(Ajustes!$I156&gt;0,INDEX($AA$4:$AL$323,Ajustes!$I156,O$2),0)+IF(Ajustes!$J156&gt;0,INDEX($AA$4:$AL$323,Ajustes!$J156,O$2),0)+IF(Ajustes!$K156&gt;0,INDEX($AA$4:$AL$323,Ajustes!$K156,O$2),0)+IF(Ajustes!$L156&gt;0,INDEX($AA$4:$AL$323,Ajustes!$L156,O$2),0))+O156</f>
        <v>0</v>
      </c>
      <c r="AB156" s="259">
        <f>IF(AND(NOT(_incrementaisPassadas),
      OR(
       AND(_semanaAtual&gt;Prevs!E$6,_tipo="Semanal"),
       AND(_mes&gt;AB$2,_tipo="Mensal")
      )), 0,IF(Ajustes!$G156&gt;0,INDEX($AA$4:$AL$323,Ajustes!$G156,P$2),0)+IF(Ajustes!$H156&gt;0,INDEX($AA$4:$AL$323,Ajustes!$H156,P$2),0)+IF(Ajustes!$I156&gt;0,INDEX($AA$4:$AL$323,Ajustes!$I156,P$2),0)+IF(Ajustes!$J156&gt;0,INDEX($AA$4:$AL$323,Ajustes!$J156,P$2),0)+IF(Ajustes!$K156&gt;0,INDEX($AA$4:$AL$323,Ajustes!$K156,P$2),0)+IF(Ajustes!$L156&gt;0,INDEX($AA$4:$AL$323,Ajustes!$L156,P$2),0))+P156</f>
        <v>0</v>
      </c>
      <c r="AC156" s="259">
        <f>IF(AND(NOT(_incrementaisPassadas),
      OR(
       AND(_semanaAtual&gt;Prevs!F$6,_tipo="Semanal"),
       AND(_mes&gt;AC$2,_tipo="Mensal")
      )), 0,IF(Ajustes!$G156&gt;0,INDEX($AA$4:$AL$323,Ajustes!$G156,Q$2),0)+IF(Ajustes!$H156&gt;0,INDEX($AA$4:$AL$323,Ajustes!$H156,Q$2),0)+IF(Ajustes!$I156&gt;0,INDEX($AA$4:$AL$323,Ajustes!$I156,Q$2),0)+IF(Ajustes!$J156&gt;0,INDEX($AA$4:$AL$323,Ajustes!$J156,Q$2),0)+IF(Ajustes!$K156&gt;0,INDEX($AA$4:$AL$323,Ajustes!$K156,Q$2),0)+IF(Ajustes!$L156&gt;0,INDEX($AA$4:$AL$323,Ajustes!$L156,Q$2),0))+Q156</f>
        <v>0</v>
      </c>
      <c r="AD156" s="259">
        <f>IF(AND(NOT(_incrementaisPassadas),
      OR(
       AND(_semanaAtual&gt;Prevs!G$6,_tipo="Semanal"),
       AND(_mes&gt;AD$2,_tipo="Mensal")
      )), 0,IF(Ajustes!$G156&gt;0,INDEX($AA$4:$AL$323,Ajustes!$G156,R$2),0)+IF(Ajustes!$H156&gt;0,INDEX($AA$4:$AL$323,Ajustes!$H156,R$2),0)+IF(Ajustes!$I156&gt;0,INDEX($AA$4:$AL$323,Ajustes!$I156,R$2),0)+IF(Ajustes!$J156&gt;0,INDEX($AA$4:$AL$323,Ajustes!$J156,R$2),0)+IF(Ajustes!$K156&gt;0,INDEX($AA$4:$AL$323,Ajustes!$K156,R$2),0)+IF(Ajustes!$L156&gt;0,INDEX($AA$4:$AL$323,Ajustes!$L156,R$2),0))+R156</f>
        <v>0</v>
      </c>
      <c r="AE156" s="259">
        <f>IF(AND(NOT(_incrementaisPassadas),
      OR(
       AND(_semanaAtual&gt;Prevs!H$6,_tipo="Semanal"),
       AND(_mes&gt;AE$2,_tipo="Mensal")
      )), 0,IF(Ajustes!$G156&gt;0,INDEX($AA$4:$AL$323,Ajustes!$G156,S$2),0)+IF(Ajustes!$H156&gt;0,INDEX($AA$4:$AL$323,Ajustes!$H156,S$2),0)+IF(Ajustes!$I156&gt;0,INDEX($AA$4:$AL$323,Ajustes!$I156,S$2),0)+IF(Ajustes!$J156&gt;0,INDEX($AA$4:$AL$323,Ajustes!$J156,S$2),0)+IF(Ajustes!$K156&gt;0,INDEX($AA$4:$AL$323,Ajustes!$K156,S$2),0)+IF(Ajustes!$L156&gt;0,INDEX($AA$4:$AL$323,Ajustes!$L156,S$2),0))+S156</f>
        <v>0</v>
      </c>
      <c r="AF156" s="259">
        <f>IF(AND(NOT(_incrementaisPassadas),
      OR(
       AND(_semanaAtual&gt;Prevs!I$6,_tipo="Semanal"),
       AND(_mes&gt;AF$2,_tipo="Mensal")
      )), 0,IF(Ajustes!$G156&gt;0,INDEX($AA$4:$AL$323,Ajustes!$G156,T$2),0)+IF(Ajustes!$H156&gt;0,INDEX($AA$4:$AL$323,Ajustes!$H156,T$2),0)+IF(Ajustes!$I156&gt;0,INDEX($AA$4:$AL$323,Ajustes!$I156,T$2),0)+IF(Ajustes!$J156&gt;0,INDEX($AA$4:$AL$323,Ajustes!$J156,T$2),0)+IF(Ajustes!$K156&gt;0,INDEX($AA$4:$AL$323,Ajustes!$K156,T$2),0)+IF(Ajustes!$L156&gt;0,INDEX($AA$4:$AL$323,Ajustes!$L156,T$2),0))+T156</f>
        <v>0</v>
      </c>
      <c r="AG156" s="259">
        <f>IF(AND(NOT(_incrementaisPassadas),
      OR(
       AND(_semanaAtual&gt;Prevs!J$6,_tipo="Semanal"),
       AND(_mes&gt;AG$2,_tipo="Mensal")
      )), 0,IF(Ajustes!$G156&gt;0,INDEX($AA$4:$AL$323,Ajustes!$G156,U$2),0)+IF(Ajustes!$H156&gt;0,INDEX($AA$4:$AL$323,Ajustes!$H156,U$2),0)+IF(Ajustes!$I156&gt;0,INDEX($AA$4:$AL$323,Ajustes!$I156,U$2),0)+IF(Ajustes!$J156&gt;0,INDEX($AA$4:$AL$323,Ajustes!$J156,U$2),0)+IF(Ajustes!$K156&gt;0,INDEX($AA$4:$AL$323,Ajustes!$K156,U$2),0)+IF(Ajustes!$L156&gt;0,INDEX($AA$4:$AL$323,Ajustes!$L156,U$2),0))+U156</f>
        <v>0</v>
      </c>
      <c r="AH156" s="259">
        <f>IF(AND(NOT(_incrementaisPassadas),
      OR(
       AND(_semanaAtual&gt;Prevs!K$6,_tipo="Semanal"),
       AND(_mes&gt;AH$2,_tipo="Mensal")
      )), 0,IF(Ajustes!$G156&gt;0,INDEX($AA$4:$AL$323,Ajustes!$G156,V$2),0)+IF(Ajustes!$H156&gt;0,INDEX($AA$4:$AL$323,Ajustes!$H156,V$2),0)+IF(Ajustes!$I156&gt;0,INDEX($AA$4:$AL$323,Ajustes!$I156,V$2),0)+IF(Ajustes!$J156&gt;0,INDEX($AA$4:$AL$323,Ajustes!$J156,V$2),0)+IF(Ajustes!$K156&gt;0,INDEX($AA$4:$AL$323,Ajustes!$K156,V$2),0)+IF(Ajustes!$L156&gt;0,INDEX($AA$4:$AL$323,Ajustes!$L156,V$2),0))+V156</f>
        <v>0</v>
      </c>
      <c r="AI156" s="259">
        <f>IF(AND(NOT(_incrementaisPassadas),
      OR(
       AND(_semanaAtual&gt;Prevs!L$6,_tipo="Semanal"),
       AND(_mes&gt;AI$2,_tipo="Mensal")
      )), 0,IF(Ajustes!$G156&gt;0,INDEX($AA$4:$AL$323,Ajustes!$G156,W$2),0)+IF(Ajustes!$H156&gt;0,INDEX($AA$4:$AL$323,Ajustes!$H156,W$2),0)+IF(Ajustes!$I156&gt;0,INDEX($AA$4:$AL$323,Ajustes!$I156,W$2),0)+IF(Ajustes!$J156&gt;0,INDEX($AA$4:$AL$323,Ajustes!$J156,W$2),0)+IF(Ajustes!$K156&gt;0,INDEX($AA$4:$AL$323,Ajustes!$K156,W$2),0)+IF(Ajustes!$L156&gt;0,INDEX($AA$4:$AL$323,Ajustes!$L156,W$2),0))+W156</f>
        <v>0</v>
      </c>
      <c r="AJ156" s="259">
        <f>IF(AND(NOT(_incrementaisPassadas),
      OR(
       AND(_semanaAtual&gt;Prevs!M$6,_tipo="Semanal"),
       AND(_mes&gt;AJ$2,_tipo="Mensal")
      )), 0,IF(Ajustes!$G156&gt;0,INDEX($AA$4:$AL$323,Ajustes!$G156,X$2),0)+IF(Ajustes!$H156&gt;0,INDEX($AA$4:$AL$323,Ajustes!$H156,X$2),0)+IF(Ajustes!$I156&gt;0,INDEX($AA$4:$AL$323,Ajustes!$I156,X$2),0)+IF(Ajustes!$J156&gt;0,INDEX($AA$4:$AL$323,Ajustes!$J156,X$2),0)+IF(Ajustes!$K156&gt;0,INDEX($AA$4:$AL$323,Ajustes!$K156,X$2),0)+IF(Ajustes!$L156&gt;0,INDEX($AA$4:$AL$323,Ajustes!$L156,X$2),0))+X156</f>
        <v>0</v>
      </c>
      <c r="AK156" s="259">
        <f>IF(AND(NOT(_incrementaisPassadas),
      OR(
       AND(_semanaAtual&gt;Prevs!N$6,_tipo="Semanal"),
       AND(_mes&gt;AK$2,_tipo="Mensal")
      )), 0,IF(Ajustes!$G156&gt;0,INDEX($AA$4:$AL$323,Ajustes!$G156,Y$2),0)+IF(Ajustes!$H156&gt;0,INDEX($AA$4:$AL$323,Ajustes!$H156,Y$2),0)+IF(Ajustes!$I156&gt;0,INDEX($AA$4:$AL$323,Ajustes!$I156,Y$2),0)+IF(Ajustes!$J156&gt;0,INDEX($AA$4:$AL$323,Ajustes!$J156,Y$2),0)+IF(Ajustes!$K156&gt;0,INDEX($AA$4:$AL$323,Ajustes!$K156,Y$2),0)+IF(Ajustes!$L156&gt;0,INDEX($AA$4:$AL$323,Ajustes!$L156,Y$2),0))+Y156</f>
        <v>0</v>
      </c>
      <c r="AL156" s="259">
        <f>IF(AND(NOT(_incrementaisPassadas),
      OR(
       AND(_semanaAtual&gt;Prevs!O$6,_tipo="Semanal"),
       AND(_mes&gt;AL$2,_tipo="Mensal")
      )), 0,IF(Ajustes!$G156&gt;0,INDEX($AA$4:$AL$323,Ajustes!$G156,Z$2),0)+IF(Ajustes!$H156&gt;0,INDEX($AA$4:$AL$323,Ajustes!$H156,Z$2),0)+IF(Ajustes!$I156&gt;0,INDEX($AA$4:$AL$323,Ajustes!$I156,Z$2),0)+IF(Ajustes!$J156&gt;0,INDEX($AA$4:$AL$323,Ajustes!$J156,Z$2),0)+IF(Ajustes!$K156&gt;0,INDEX($AA$4:$AL$323,Ajustes!$K156,Z$2),0)+IF(Ajustes!$L156&gt;0,INDEX($AA$4:$AL$323,Ajustes!$L156,Z$2),0))+Z156</f>
        <v>0</v>
      </c>
      <c r="AM156" s="113">
        <f t="shared" si="176"/>
        <v>0</v>
      </c>
      <c r="AN156" s="113">
        <f t="shared" si="177"/>
        <v>0</v>
      </c>
      <c r="AO156" s="113">
        <f t="shared" si="177"/>
        <v>0</v>
      </c>
      <c r="AP156" s="113">
        <f t="shared" si="177"/>
        <v>0</v>
      </c>
      <c r="AQ156" s="113">
        <f t="shared" si="177"/>
        <v>0</v>
      </c>
      <c r="AR156" s="113">
        <f t="shared" si="177"/>
        <v>0</v>
      </c>
      <c r="AS156" s="113">
        <f t="shared" si="177"/>
        <v>0</v>
      </c>
      <c r="AT156" s="113">
        <f t="shared" si="177"/>
        <v>0</v>
      </c>
      <c r="AU156" s="113">
        <f t="shared" si="177"/>
        <v>0</v>
      </c>
      <c r="AV156" s="113">
        <f t="shared" si="177"/>
        <v>0</v>
      </c>
      <c r="AW156" s="113">
        <f t="shared" si="177"/>
        <v>0</v>
      </c>
      <c r="AX156" s="113">
        <f t="shared" si="177"/>
        <v>0</v>
      </c>
      <c r="AY156" s="259"/>
      <c r="BQ156" s="259" t="e">
        <f t="shared" si="170"/>
        <v>#N/A</v>
      </c>
      <c r="BR156" s="398">
        <f t="shared" si="178"/>
        <v>0</v>
      </c>
      <c r="BS156" s="398">
        <f t="shared" si="179"/>
        <v>0</v>
      </c>
      <c r="BT156" s="398">
        <f t="shared" si="180"/>
        <v>0</v>
      </c>
      <c r="BU156" s="398">
        <f t="shared" si="181"/>
        <v>0</v>
      </c>
      <c r="BV156" s="398">
        <f t="shared" si="182"/>
        <v>0</v>
      </c>
      <c r="BW156" s="398">
        <f t="shared" si="183"/>
        <v>0</v>
      </c>
      <c r="BX156" s="398">
        <f t="shared" si="184"/>
        <v>0</v>
      </c>
      <c r="BY156" s="398">
        <f t="shared" si="185"/>
        <v>0</v>
      </c>
      <c r="BZ156" s="398">
        <f t="shared" si="186"/>
        <v>0</v>
      </c>
      <c r="CA156" s="398">
        <f t="shared" si="187"/>
        <v>0</v>
      </c>
      <c r="CB156" s="398">
        <f t="shared" si="188"/>
        <v>0</v>
      </c>
      <c r="CC156" s="398">
        <f t="shared" si="189"/>
        <v>0</v>
      </c>
      <c r="CD156" s="259"/>
    </row>
    <row r="157" spans="1:82" x14ac:dyDescent="0.25">
      <c r="A157" s="113">
        <v>154</v>
      </c>
      <c r="B157" s="176"/>
      <c r="C157" s="259">
        <f>IFERROR(INDEX($BD$7:$BO$40,MATCH(Ajustes!$E$4:$E$323,$BC$7:$BC$40,0),$C$2:$N$2),1)</f>
        <v>1</v>
      </c>
      <c r="D157" s="259">
        <f>IFERROR(INDEX($BD$7:$BO$40,MATCH(Ajustes!$E$4:$E$323,$BC$7:$BC$40,0),$C$2:$N$2),1)</f>
        <v>1</v>
      </c>
      <c r="E157" s="259">
        <f>IFERROR(INDEX($BD$7:$BO$40,MATCH(Ajustes!$E$4:$E$323,$BC$7:$BC$40,0),$C$2:$N$2),1)</f>
        <v>1</v>
      </c>
      <c r="F157" s="259">
        <f>IFERROR(INDEX($BD$7:$BO$40,MATCH(Ajustes!$E$4:$E$323,$BC$7:$BC$40,0),$C$2:$N$2),1)</f>
        <v>1</v>
      </c>
      <c r="G157" s="259">
        <f>IFERROR(INDEX($BD$7:$BO$40,MATCH(Ajustes!$E$4:$E$323,$BC$7:$BC$40,0),$C$2:$N$2),1)</f>
        <v>1</v>
      </c>
      <c r="H157" s="259">
        <f>IFERROR(INDEX($BD$7:$BO$40,MATCH(Ajustes!$E$4:$E$323,$BC$7:$BC$40,0),$C$2:$N$2),1)</f>
        <v>1</v>
      </c>
      <c r="I157" s="259">
        <f>IFERROR(INDEX($BD$7:$BO$40,MATCH(Ajustes!$E$4:$E$323,$BC$7:$BC$40,0),$C$2:$N$2),1)</f>
        <v>1</v>
      </c>
      <c r="J157" s="259">
        <f>IFERROR(INDEX($BD$7:$BO$40,MATCH(Ajustes!$E$4:$E$323,$BC$7:$BC$40,0),$C$2:$N$2),1)</f>
        <v>1</v>
      </c>
      <c r="K157" s="259">
        <f>IFERROR(INDEX($BD$7:$BO$40,MATCH(Ajustes!$E$4:$E$323,$BC$7:$BC$40,0),$C$2:$N$2),1)</f>
        <v>1</v>
      </c>
      <c r="L157" s="259">
        <f>IFERROR(INDEX($BD$7:$BO$40,MATCH(Ajustes!$E$4:$E$323,$BC$7:$BC$40,0),$C$2:$N$2),1)</f>
        <v>1</v>
      </c>
      <c r="M157" s="259">
        <f>IFERROR(INDEX($BD$7:$BO$40,MATCH(Ajustes!$E$4:$E$323,$BC$7:$BC$40,0),$C$2:$N$2),1)</f>
        <v>1</v>
      </c>
      <c r="N157" s="259">
        <f>IFERROR(INDEX($BD$7:$BO$40,MATCH(Ajustes!$E$4:$E$323,$BC$7:$BC$40,0),$C$2:$N$2),1)</f>
        <v>1</v>
      </c>
      <c r="O157">
        <f>C157*Ajustes!AM157</f>
        <v>0</v>
      </c>
      <c r="P157">
        <f>D157*Ajustes!AN157</f>
        <v>0</v>
      </c>
      <c r="Q157">
        <f>E157*Ajustes!AO157</f>
        <v>0</v>
      </c>
      <c r="R157">
        <f>F157*Ajustes!AP157</f>
        <v>0</v>
      </c>
      <c r="S157">
        <f>G157*Ajustes!AQ157</f>
        <v>0</v>
      </c>
      <c r="T157">
        <f>H157*Ajustes!AR157</f>
        <v>0</v>
      </c>
      <c r="U157">
        <f>I157*Ajustes!AS157</f>
        <v>0</v>
      </c>
      <c r="V157">
        <f>J157*Ajustes!AT157</f>
        <v>0</v>
      </c>
      <c r="W157">
        <f>K157*Ajustes!AU157</f>
        <v>0</v>
      </c>
      <c r="X157">
        <f>L157*Ajustes!AV157</f>
        <v>0</v>
      </c>
      <c r="Y157">
        <f>M157*Ajustes!AW157</f>
        <v>0</v>
      </c>
      <c r="Z157">
        <f>N157*Ajustes!AX157</f>
        <v>0</v>
      </c>
      <c r="AA157" s="259">
        <f>IF(AND(NOT(_incrementaisPassadas),
      OR(
       AND(_semanaAtual&gt;Prevs!D$6,_tipo="Semanal"),
       AND(_mes&gt;AA$2,_tipo="Mensal")
      )), 0,IF(Ajustes!$G157&gt;0,INDEX($AA$4:$AL$323,Ajustes!$G157,O$2),0)+IF(Ajustes!$H157&gt;0,INDEX($AA$4:$AL$323,Ajustes!$H157,O$2),0)+IF(Ajustes!$I157&gt;0,INDEX($AA$4:$AL$323,Ajustes!$I157,O$2),0)+IF(Ajustes!$J157&gt;0,INDEX($AA$4:$AL$323,Ajustes!$J157,O$2),0)+IF(Ajustes!$K157&gt;0,INDEX($AA$4:$AL$323,Ajustes!$K157,O$2),0)+IF(Ajustes!$L157&gt;0,INDEX($AA$4:$AL$323,Ajustes!$L157,O$2),0))+O157</f>
        <v>0</v>
      </c>
      <c r="AB157" s="259">
        <f>IF(AND(NOT(_incrementaisPassadas),
      OR(
       AND(_semanaAtual&gt;Prevs!E$6,_tipo="Semanal"),
       AND(_mes&gt;AB$2,_tipo="Mensal")
      )), 0,IF(Ajustes!$G157&gt;0,INDEX($AA$4:$AL$323,Ajustes!$G157,P$2),0)+IF(Ajustes!$H157&gt;0,INDEX($AA$4:$AL$323,Ajustes!$H157,P$2),0)+IF(Ajustes!$I157&gt;0,INDEX($AA$4:$AL$323,Ajustes!$I157,P$2),0)+IF(Ajustes!$J157&gt;0,INDEX($AA$4:$AL$323,Ajustes!$J157,P$2),0)+IF(Ajustes!$K157&gt;0,INDEX($AA$4:$AL$323,Ajustes!$K157,P$2),0)+IF(Ajustes!$L157&gt;0,INDEX($AA$4:$AL$323,Ajustes!$L157,P$2),0))+P157</f>
        <v>0</v>
      </c>
      <c r="AC157" s="259">
        <f>IF(AND(NOT(_incrementaisPassadas),
      OR(
       AND(_semanaAtual&gt;Prevs!F$6,_tipo="Semanal"),
       AND(_mes&gt;AC$2,_tipo="Mensal")
      )), 0,IF(Ajustes!$G157&gt;0,INDEX($AA$4:$AL$323,Ajustes!$G157,Q$2),0)+IF(Ajustes!$H157&gt;0,INDEX($AA$4:$AL$323,Ajustes!$H157,Q$2),0)+IF(Ajustes!$I157&gt;0,INDEX($AA$4:$AL$323,Ajustes!$I157,Q$2),0)+IF(Ajustes!$J157&gt;0,INDEX($AA$4:$AL$323,Ajustes!$J157,Q$2),0)+IF(Ajustes!$K157&gt;0,INDEX($AA$4:$AL$323,Ajustes!$K157,Q$2),0)+IF(Ajustes!$L157&gt;0,INDEX($AA$4:$AL$323,Ajustes!$L157,Q$2),0))+Q157</f>
        <v>0</v>
      </c>
      <c r="AD157" s="259">
        <f>IF(AND(NOT(_incrementaisPassadas),
      OR(
       AND(_semanaAtual&gt;Prevs!G$6,_tipo="Semanal"),
       AND(_mes&gt;AD$2,_tipo="Mensal")
      )), 0,IF(Ajustes!$G157&gt;0,INDEX($AA$4:$AL$323,Ajustes!$G157,R$2),0)+IF(Ajustes!$H157&gt;0,INDEX($AA$4:$AL$323,Ajustes!$H157,R$2),0)+IF(Ajustes!$I157&gt;0,INDEX($AA$4:$AL$323,Ajustes!$I157,R$2),0)+IF(Ajustes!$J157&gt;0,INDEX($AA$4:$AL$323,Ajustes!$J157,R$2),0)+IF(Ajustes!$K157&gt;0,INDEX($AA$4:$AL$323,Ajustes!$K157,R$2),0)+IF(Ajustes!$L157&gt;0,INDEX($AA$4:$AL$323,Ajustes!$L157,R$2),0))+R157</f>
        <v>0</v>
      </c>
      <c r="AE157" s="259">
        <f>IF(AND(NOT(_incrementaisPassadas),
      OR(
       AND(_semanaAtual&gt;Prevs!H$6,_tipo="Semanal"),
       AND(_mes&gt;AE$2,_tipo="Mensal")
      )), 0,IF(Ajustes!$G157&gt;0,INDEX($AA$4:$AL$323,Ajustes!$G157,S$2),0)+IF(Ajustes!$H157&gt;0,INDEX($AA$4:$AL$323,Ajustes!$H157,S$2),0)+IF(Ajustes!$I157&gt;0,INDEX($AA$4:$AL$323,Ajustes!$I157,S$2),0)+IF(Ajustes!$J157&gt;0,INDEX($AA$4:$AL$323,Ajustes!$J157,S$2),0)+IF(Ajustes!$K157&gt;0,INDEX($AA$4:$AL$323,Ajustes!$K157,S$2),0)+IF(Ajustes!$L157&gt;0,INDEX($AA$4:$AL$323,Ajustes!$L157,S$2),0))+S157</f>
        <v>0</v>
      </c>
      <c r="AF157" s="259">
        <f>IF(AND(NOT(_incrementaisPassadas),
      OR(
       AND(_semanaAtual&gt;Prevs!I$6,_tipo="Semanal"),
       AND(_mes&gt;AF$2,_tipo="Mensal")
      )), 0,IF(Ajustes!$G157&gt;0,INDEX($AA$4:$AL$323,Ajustes!$G157,T$2),0)+IF(Ajustes!$H157&gt;0,INDEX($AA$4:$AL$323,Ajustes!$H157,T$2),0)+IF(Ajustes!$I157&gt;0,INDEX($AA$4:$AL$323,Ajustes!$I157,T$2),0)+IF(Ajustes!$J157&gt;0,INDEX($AA$4:$AL$323,Ajustes!$J157,T$2),0)+IF(Ajustes!$K157&gt;0,INDEX($AA$4:$AL$323,Ajustes!$K157,T$2),0)+IF(Ajustes!$L157&gt;0,INDEX($AA$4:$AL$323,Ajustes!$L157,T$2),0))+T157</f>
        <v>0</v>
      </c>
      <c r="AG157" s="259">
        <f>IF(AND(NOT(_incrementaisPassadas),
      OR(
       AND(_semanaAtual&gt;Prevs!J$6,_tipo="Semanal"),
       AND(_mes&gt;AG$2,_tipo="Mensal")
      )), 0,IF(Ajustes!$G157&gt;0,INDEX($AA$4:$AL$323,Ajustes!$G157,U$2),0)+IF(Ajustes!$H157&gt;0,INDEX($AA$4:$AL$323,Ajustes!$H157,U$2),0)+IF(Ajustes!$I157&gt;0,INDEX($AA$4:$AL$323,Ajustes!$I157,U$2),0)+IF(Ajustes!$J157&gt;0,INDEX($AA$4:$AL$323,Ajustes!$J157,U$2),0)+IF(Ajustes!$K157&gt;0,INDEX($AA$4:$AL$323,Ajustes!$K157,U$2),0)+IF(Ajustes!$L157&gt;0,INDEX($AA$4:$AL$323,Ajustes!$L157,U$2),0))+U157</f>
        <v>0</v>
      </c>
      <c r="AH157" s="259">
        <f>IF(AND(NOT(_incrementaisPassadas),
      OR(
       AND(_semanaAtual&gt;Prevs!K$6,_tipo="Semanal"),
       AND(_mes&gt;AH$2,_tipo="Mensal")
      )), 0,IF(Ajustes!$G157&gt;0,INDEX($AA$4:$AL$323,Ajustes!$G157,V$2),0)+IF(Ajustes!$H157&gt;0,INDEX($AA$4:$AL$323,Ajustes!$H157,V$2),0)+IF(Ajustes!$I157&gt;0,INDEX($AA$4:$AL$323,Ajustes!$I157,V$2),0)+IF(Ajustes!$J157&gt;0,INDEX($AA$4:$AL$323,Ajustes!$J157,V$2),0)+IF(Ajustes!$K157&gt;0,INDEX($AA$4:$AL$323,Ajustes!$K157,V$2),0)+IF(Ajustes!$L157&gt;0,INDEX($AA$4:$AL$323,Ajustes!$L157,V$2),0))+V157</f>
        <v>0</v>
      </c>
      <c r="AI157" s="259">
        <f>IF(AND(NOT(_incrementaisPassadas),
      OR(
       AND(_semanaAtual&gt;Prevs!L$6,_tipo="Semanal"),
       AND(_mes&gt;AI$2,_tipo="Mensal")
      )), 0,IF(Ajustes!$G157&gt;0,INDEX($AA$4:$AL$323,Ajustes!$G157,W$2),0)+IF(Ajustes!$H157&gt;0,INDEX($AA$4:$AL$323,Ajustes!$H157,W$2),0)+IF(Ajustes!$I157&gt;0,INDEX($AA$4:$AL$323,Ajustes!$I157,W$2),0)+IF(Ajustes!$J157&gt;0,INDEX($AA$4:$AL$323,Ajustes!$J157,W$2),0)+IF(Ajustes!$K157&gt;0,INDEX($AA$4:$AL$323,Ajustes!$K157,W$2),0)+IF(Ajustes!$L157&gt;0,INDEX($AA$4:$AL$323,Ajustes!$L157,W$2),0))+W157</f>
        <v>0</v>
      </c>
      <c r="AJ157" s="259">
        <f>IF(AND(NOT(_incrementaisPassadas),
      OR(
       AND(_semanaAtual&gt;Prevs!M$6,_tipo="Semanal"),
       AND(_mes&gt;AJ$2,_tipo="Mensal")
      )), 0,IF(Ajustes!$G157&gt;0,INDEX($AA$4:$AL$323,Ajustes!$G157,X$2),0)+IF(Ajustes!$H157&gt;0,INDEX($AA$4:$AL$323,Ajustes!$H157,X$2),0)+IF(Ajustes!$I157&gt;0,INDEX($AA$4:$AL$323,Ajustes!$I157,X$2),0)+IF(Ajustes!$J157&gt;0,INDEX($AA$4:$AL$323,Ajustes!$J157,X$2),0)+IF(Ajustes!$K157&gt;0,INDEX($AA$4:$AL$323,Ajustes!$K157,X$2),0)+IF(Ajustes!$L157&gt;0,INDEX($AA$4:$AL$323,Ajustes!$L157,X$2),0))+X157</f>
        <v>0</v>
      </c>
      <c r="AK157" s="259">
        <f>IF(AND(NOT(_incrementaisPassadas),
      OR(
       AND(_semanaAtual&gt;Prevs!N$6,_tipo="Semanal"),
       AND(_mes&gt;AK$2,_tipo="Mensal")
      )), 0,IF(Ajustes!$G157&gt;0,INDEX($AA$4:$AL$323,Ajustes!$G157,Y$2),0)+IF(Ajustes!$H157&gt;0,INDEX($AA$4:$AL$323,Ajustes!$H157,Y$2),0)+IF(Ajustes!$I157&gt;0,INDEX($AA$4:$AL$323,Ajustes!$I157,Y$2),0)+IF(Ajustes!$J157&gt;0,INDEX($AA$4:$AL$323,Ajustes!$J157,Y$2),0)+IF(Ajustes!$K157&gt;0,INDEX($AA$4:$AL$323,Ajustes!$K157,Y$2),0)+IF(Ajustes!$L157&gt;0,INDEX($AA$4:$AL$323,Ajustes!$L157,Y$2),0))+Y157</f>
        <v>0</v>
      </c>
      <c r="AL157" s="259">
        <f>IF(AND(NOT(_incrementaisPassadas),
      OR(
       AND(_semanaAtual&gt;Prevs!O$6,_tipo="Semanal"),
       AND(_mes&gt;AL$2,_tipo="Mensal")
      )), 0,IF(Ajustes!$G157&gt;0,INDEX($AA$4:$AL$323,Ajustes!$G157,Z$2),0)+IF(Ajustes!$H157&gt;0,INDEX($AA$4:$AL$323,Ajustes!$H157,Z$2),0)+IF(Ajustes!$I157&gt;0,INDEX($AA$4:$AL$323,Ajustes!$I157,Z$2),0)+IF(Ajustes!$J157&gt;0,INDEX($AA$4:$AL$323,Ajustes!$J157,Z$2),0)+IF(Ajustes!$K157&gt;0,INDEX($AA$4:$AL$323,Ajustes!$K157,Z$2),0)+IF(Ajustes!$L157&gt;0,INDEX($AA$4:$AL$323,Ajustes!$L157,Z$2),0))+Z157</f>
        <v>0</v>
      </c>
      <c r="AM157" s="113">
        <f t="shared" si="176"/>
        <v>0</v>
      </c>
      <c r="AN157" s="113">
        <f t="shared" si="177"/>
        <v>0</v>
      </c>
      <c r="AO157" s="113">
        <f t="shared" si="177"/>
        <v>0</v>
      </c>
      <c r="AP157" s="113">
        <f t="shared" si="177"/>
        <v>0</v>
      </c>
      <c r="AQ157" s="113">
        <f t="shared" si="177"/>
        <v>0</v>
      </c>
      <c r="AR157" s="113">
        <f t="shared" si="177"/>
        <v>0</v>
      </c>
      <c r="AS157" s="113">
        <f t="shared" si="177"/>
        <v>0</v>
      </c>
      <c r="AT157" s="113">
        <f t="shared" si="177"/>
        <v>0</v>
      </c>
      <c r="AU157" s="113">
        <f t="shared" si="177"/>
        <v>0</v>
      </c>
      <c r="AV157" s="113">
        <f t="shared" si="177"/>
        <v>0</v>
      </c>
      <c r="AW157" s="113">
        <f t="shared" si="177"/>
        <v>0</v>
      </c>
      <c r="AX157" s="113">
        <f t="shared" si="177"/>
        <v>0</v>
      </c>
      <c r="AY157" s="259"/>
      <c r="BQ157" s="259" t="e">
        <f t="shared" si="170"/>
        <v>#N/A</v>
      </c>
      <c r="BR157" s="398">
        <f t="shared" si="178"/>
        <v>0</v>
      </c>
      <c r="BS157" s="398">
        <f t="shared" si="179"/>
        <v>0</v>
      </c>
      <c r="BT157" s="398">
        <f t="shared" si="180"/>
        <v>0</v>
      </c>
      <c r="BU157" s="398">
        <f t="shared" si="181"/>
        <v>0</v>
      </c>
      <c r="BV157" s="398">
        <f t="shared" si="182"/>
        <v>0</v>
      </c>
      <c r="BW157" s="398">
        <f t="shared" si="183"/>
        <v>0</v>
      </c>
      <c r="BX157" s="398">
        <f t="shared" si="184"/>
        <v>0</v>
      </c>
      <c r="BY157" s="398">
        <f t="shared" si="185"/>
        <v>0</v>
      </c>
      <c r="BZ157" s="398">
        <f t="shared" si="186"/>
        <v>0</v>
      </c>
      <c r="CA157" s="398">
        <f t="shared" si="187"/>
        <v>0</v>
      </c>
      <c r="CB157" s="398">
        <f t="shared" si="188"/>
        <v>0</v>
      </c>
      <c r="CC157" s="398">
        <f t="shared" si="189"/>
        <v>0</v>
      </c>
      <c r="CD157" s="259"/>
    </row>
    <row r="158" spans="1:82" x14ac:dyDescent="0.25">
      <c r="A158" s="113">
        <v>155</v>
      </c>
      <c r="B158" s="176" t="s">
        <v>156</v>
      </c>
      <c r="C158" s="259">
        <f>IFERROR(INDEX($BD$7:$BO$40,MATCH(Ajustes!$E$4:$E$323,$BC$7:$BC$40,0),$C$2:$N$2),1)</f>
        <v>1</v>
      </c>
      <c r="D158" s="259">
        <f>IFERROR(INDEX($BD$7:$BO$40,MATCH(Ajustes!$E$4:$E$323,$BC$7:$BC$40,0),$C$2:$N$2),1)</f>
        <v>1</v>
      </c>
      <c r="E158" s="259">
        <f>IFERROR(INDEX($BD$7:$BO$40,MATCH(Ajustes!$E$4:$E$323,$BC$7:$BC$40,0),$C$2:$N$2),1)</f>
        <v>1</v>
      </c>
      <c r="F158" s="259">
        <f>IFERROR(INDEX($BD$7:$BO$40,MATCH(Ajustes!$E$4:$E$323,$BC$7:$BC$40,0),$C$2:$N$2),1)</f>
        <v>1</v>
      </c>
      <c r="G158" s="259">
        <f>IFERROR(INDEX($BD$7:$BO$40,MATCH(Ajustes!$E$4:$E$323,$BC$7:$BC$40,0),$C$2:$N$2),1)</f>
        <v>1</v>
      </c>
      <c r="H158" s="259">
        <f>IFERROR(INDEX($BD$7:$BO$40,MATCH(Ajustes!$E$4:$E$323,$BC$7:$BC$40,0),$C$2:$N$2),1)</f>
        <v>1</v>
      </c>
      <c r="I158" s="259">
        <f>IFERROR(INDEX($BD$7:$BO$40,MATCH(Ajustes!$E$4:$E$323,$BC$7:$BC$40,0),$C$2:$N$2),1)</f>
        <v>1</v>
      </c>
      <c r="J158" s="259">
        <f>IFERROR(INDEX($BD$7:$BO$40,MATCH(Ajustes!$E$4:$E$323,$BC$7:$BC$40,0),$C$2:$N$2),1)</f>
        <v>1</v>
      </c>
      <c r="K158" s="259">
        <f>IFERROR(INDEX($BD$7:$BO$40,MATCH(Ajustes!$E$4:$E$323,$BC$7:$BC$40,0),$C$2:$N$2),1)</f>
        <v>1</v>
      </c>
      <c r="L158" s="259">
        <f>IFERROR(INDEX($BD$7:$BO$40,MATCH(Ajustes!$E$4:$E$323,$BC$7:$BC$40,0),$C$2:$N$2),1)</f>
        <v>1</v>
      </c>
      <c r="M158" s="259">
        <f>IFERROR(INDEX($BD$7:$BO$40,MATCH(Ajustes!$E$4:$E$323,$BC$7:$BC$40,0),$C$2:$N$2),1)</f>
        <v>1</v>
      </c>
      <c r="N158" s="259">
        <f>IFERROR(INDEX($BD$7:$BO$40,MATCH(Ajustes!$E$4:$E$323,$BC$7:$BC$40,0),$C$2:$N$2),1)</f>
        <v>1</v>
      </c>
      <c r="O158">
        <f>C158*Ajustes!AM158</f>
        <v>325</v>
      </c>
      <c r="P158">
        <f>D158*Ajustes!AN158</f>
        <v>277</v>
      </c>
      <c r="Q158">
        <f>E158*Ajustes!AO158</f>
        <v>237</v>
      </c>
      <c r="R158">
        <f>F158*Ajustes!AP158</f>
        <v>156</v>
      </c>
      <c r="S158">
        <f>G158*Ajustes!AQ158</f>
        <v>108</v>
      </c>
      <c r="T158">
        <f>H158*Ajustes!AR158</f>
        <v>88</v>
      </c>
      <c r="U158">
        <f>I158*Ajustes!AS158</f>
        <v>72</v>
      </c>
      <c r="V158">
        <f>J158*Ajustes!AT158</f>
        <v>61</v>
      </c>
      <c r="W158">
        <f>K158*Ajustes!AU158</f>
        <v>59</v>
      </c>
      <c r="X158">
        <f>L158*Ajustes!AV158</f>
        <v>75</v>
      </c>
      <c r="Y158">
        <f>M158*Ajustes!AW158</f>
        <v>129</v>
      </c>
      <c r="Z158">
        <f>N158*Ajustes!AX158</f>
        <v>247</v>
      </c>
      <c r="AA158" s="259">
        <f>IF(AND(NOT(_incrementaisPassadas),
      OR(
       AND(_semanaAtual&gt;Prevs!D$6,_tipo="Semanal"),
       AND(_mes&gt;AA$2,_tipo="Mensal")
      )), 0,IF(Ajustes!$G158&gt;0,INDEX($AA$4:$AL$323,Ajustes!$G158,O$2),0)+IF(Ajustes!$H158&gt;0,INDEX($AA$4:$AL$323,Ajustes!$H158,O$2),0)+IF(Ajustes!$I158&gt;0,INDEX($AA$4:$AL$323,Ajustes!$I158,O$2),0)+IF(Ajustes!$J158&gt;0,INDEX($AA$4:$AL$323,Ajustes!$J158,O$2),0)+IF(Ajustes!$K158&gt;0,INDEX($AA$4:$AL$323,Ajustes!$K158,O$2),0)+IF(Ajustes!$L158&gt;0,INDEX($AA$4:$AL$323,Ajustes!$L158,O$2),0))+O158</f>
        <v>325</v>
      </c>
      <c r="AB158" s="259">
        <f>IF(AND(NOT(_incrementaisPassadas),
      OR(
       AND(_semanaAtual&gt;Prevs!E$6,_tipo="Semanal"),
       AND(_mes&gt;AB$2,_tipo="Mensal")
      )), 0,IF(Ajustes!$G158&gt;0,INDEX($AA$4:$AL$323,Ajustes!$G158,P$2),0)+IF(Ajustes!$H158&gt;0,INDEX($AA$4:$AL$323,Ajustes!$H158,P$2),0)+IF(Ajustes!$I158&gt;0,INDEX($AA$4:$AL$323,Ajustes!$I158,P$2),0)+IF(Ajustes!$J158&gt;0,INDEX($AA$4:$AL$323,Ajustes!$J158,P$2),0)+IF(Ajustes!$K158&gt;0,INDEX($AA$4:$AL$323,Ajustes!$K158,P$2),0)+IF(Ajustes!$L158&gt;0,INDEX($AA$4:$AL$323,Ajustes!$L158,P$2),0))+P158</f>
        <v>277</v>
      </c>
      <c r="AC158" s="259">
        <f>IF(AND(NOT(_incrementaisPassadas),
      OR(
       AND(_semanaAtual&gt;Prevs!F$6,_tipo="Semanal"),
       AND(_mes&gt;AC$2,_tipo="Mensal")
      )), 0,IF(Ajustes!$G158&gt;0,INDEX($AA$4:$AL$323,Ajustes!$G158,Q$2),0)+IF(Ajustes!$H158&gt;0,INDEX($AA$4:$AL$323,Ajustes!$H158,Q$2),0)+IF(Ajustes!$I158&gt;0,INDEX($AA$4:$AL$323,Ajustes!$I158,Q$2),0)+IF(Ajustes!$J158&gt;0,INDEX($AA$4:$AL$323,Ajustes!$J158,Q$2),0)+IF(Ajustes!$K158&gt;0,INDEX($AA$4:$AL$323,Ajustes!$K158,Q$2),0)+IF(Ajustes!$L158&gt;0,INDEX($AA$4:$AL$323,Ajustes!$L158,Q$2),0))+Q158</f>
        <v>237</v>
      </c>
      <c r="AD158" s="259">
        <f>IF(AND(NOT(_incrementaisPassadas),
      OR(
       AND(_semanaAtual&gt;Prevs!G$6,_tipo="Semanal"),
       AND(_mes&gt;AD$2,_tipo="Mensal")
      )), 0,IF(Ajustes!$G158&gt;0,INDEX($AA$4:$AL$323,Ajustes!$G158,R$2),0)+IF(Ajustes!$H158&gt;0,INDEX($AA$4:$AL$323,Ajustes!$H158,R$2),0)+IF(Ajustes!$I158&gt;0,INDEX($AA$4:$AL$323,Ajustes!$I158,R$2),0)+IF(Ajustes!$J158&gt;0,INDEX($AA$4:$AL$323,Ajustes!$J158,R$2),0)+IF(Ajustes!$K158&gt;0,INDEX($AA$4:$AL$323,Ajustes!$K158,R$2),0)+IF(Ajustes!$L158&gt;0,INDEX($AA$4:$AL$323,Ajustes!$L158,R$2),0))+R158</f>
        <v>156</v>
      </c>
      <c r="AE158" s="259">
        <f>IF(AND(NOT(_incrementaisPassadas),
      OR(
       AND(_semanaAtual&gt;Prevs!H$6,_tipo="Semanal"),
       AND(_mes&gt;AE$2,_tipo="Mensal")
      )), 0,IF(Ajustes!$G158&gt;0,INDEX($AA$4:$AL$323,Ajustes!$G158,S$2),0)+IF(Ajustes!$H158&gt;0,INDEX($AA$4:$AL$323,Ajustes!$H158,S$2),0)+IF(Ajustes!$I158&gt;0,INDEX($AA$4:$AL$323,Ajustes!$I158,S$2),0)+IF(Ajustes!$J158&gt;0,INDEX($AA$4:$AL$323,Ajustes!$J158,S$2),0)+IF(Ajustes!$K158&gt;0,INDEX($AA$4:$AL$323,Ajustes!$K158,S$2),0)+IF(Ajustes!$L158&gt;0,INDEX($AA$4:$AL$323,Ajustes!$L158,S$2),0))+S158</f>
        <v>108</v>
      </c>
      <c r="AF158" s="259">
        <f>IF(AND(NOT(_incrementaisPassadas),
      OR(
       AND(_semanaAtual&gt;Prevs!I$6,_tipo="Semanal"),
       AND(_mes&gt;AF$2,_tipo="Mensal")
      )), 0,IF(Ajustes!$G158&gt;0,INDEX($AA$4:$AL$323,Ajustes!$G158,T$2),0)+IF(Ajustes!$H158&gt;0,INDEX($AA$4:$AL$323,Ajustes!$H158,T$2),0)+IF(Ajustes!$I158&gt;0,INDEX($AA$4:$AL$323,Ajustes!$I158,T$2),0)+IF(Ajustes!$J158&gt;0,INDEX($AA$4:$AL$323,Ajustes!$J158,T$2),0)+IF(Ajustes!$K158&gt;0,INDEX($AA$4:$AL$323,Ajustes!$K158,T$2),0)+IF(Ajustes!$L158&gt;0,INDEX($AA$4:$AL$323,Ajustes!$L158,T$2),0))+T158</f>
        <v>88</v>
      </c>
      <c r="AG158" s="259">
        <f>IF(AND(NOT(_incrementaisPassadas),
      OR(
       AND(_semanaAtual&gt;Prevs!J$6,_tipo="Semanal"),
       AND(_mes&gt;AG$2,_tipo="Mensal")
      )), 0,IF(Ajustes!$G158&gt;0,INDEX($AA$4:$AL$323,Ajustes!$G158,U$2),0)+IF(Ajustes!$H158&gt;0,INDEX($AA$4:$AL$323,Ajustes!$H158,U$2),0)+IF(Ajustes!$I158&gt;0,INDEX($AA$4:$AL$323,Ajustes!$I158,U$2),0)+IF(Ajustes!$J158&gt;0,INDEX($AA$4:$AL$323,Ajustes!$J158,U$2),0)+IF(Ajustes!$K158&gt;0,INDEX($AA$4:$AL$323,Ajustes!$K158,U$2),0)+IF(Ajustes!$L158&gt;0,INDEX($AA$4:$AL$323,Ajustes!$L158,U$2),0))+U158</f>
        <v>72</v>
      </c>
      <c r="AH158" s="259">
        <f>IF(AND(NOT(_incrementaisPassadas),
      OR(
       AND(_semanaAtual&gt;Prevs!K$6,_tipo="Semanal"),
       AND(_mes&gt;AH$2,_tipo="Mensal")
      )), 0,IF(Ajustes!$G158&gt;0,INDEX($AA$4:$AL$323,Ajustes!$G158,V$2),0)+IF(Ajustes!$H158&gt;0,INDEX($AA$4:$AL$323,Ajustes!$H158,V$2),0)+IF(Ajustes!$I158&gt;0,INDEX($AA$4:$AL$323,Ajustes!$I158,V$2),0)+IF(Ajustes!$J158&gt;0,INDEX($AA$4:$AL$323,Ajustes!$J158,V$2),0)+IF(Ajustes!$K158&gt;0,INDEX($AA$4:$AL$323,Ajustes!$K158,V$2),0)+IF(Ajustes!$L158&gt;0,INDEX($AA$4:$AL$323,Ajustes!$L158,V$2),0))+V158</f>
        <v>61</v>
      </c>
      <c r="AI158" s="259">
        <f>IF(AND(NOT(_incrementaisPassadas),
      OR(
       AND(_semanaAtual&gt;Prevs!L$6,_tipo="Semanal"),
       AND(_mes&gt;AI$2,_tipo="Mensal")
      )), 0,IF(Ajustes!$G158&gt;0,INDEX($AA$4:$AL$323,Ajustes!$G158,W$2),0)+IF(Ajustes!$H158&gt;0,INDEX($AA$4:$AL$323,Ajustes!$H158,W$2),0)+IF(Ajustes!$I158&gt;0,INDEX($AA$4:$AL$323,Ajustes!$I158,W$2),0)+IF(Ajustes!$J158&gt;0,INDEX($AA$4:$AL$323,Ajustes!$J158,W$2),0)+IF(Ajustes!$K158&gt;0,INDEX($AA$4:$AL$323,Ajustes!$K158,W$2),0)+IF(Ajustes!$L158&gt;0,INDEX($AA$4:$AL$323,Ajustes!$L158,W$2),0))+W158</f>
        <v>59</v>
      </c>
      <c r="AJ158" s="259">
        <f>IF(AND(NOT(_incrementaisPassadas),
      OR(
       AND(_semanaAtual&gt;Prevs!M$6,_tipo="Semanal"),
       AND(_mes&gt;AJ$2,_tipo="Mensal")
      )), 0,IF(Ajustes!$G158&gt;0,INDEX($AA$4:$AL$323,Ajustes!$G158,X$2),0)+IF(Ajustes!$H158&gt;0,INDEX($AA$4:$AL$323,Ajustes!$H158,X$2),0)+IF(Ajustes!$I158&gt;0,INDEX($AA$4:$AL$323,Ajustes!$I158,X$2),0)+IF(Ajustes!$J158&gt;0,INDEX($AA$4:$AL$323,Ajustes!$J158,X$2),0)+IF(Ajustes!$K158&gt;0,INDEX($AA$4:$AL$323,Ajustes!$K158,X$2),0)+IF(Ajustes!$L158&gt;0,INDEX($AA$4:$AL$323,Ajustes!$L158,X$2),0))+X158</f>
        <v>75</v>
      </c>
      <c r="AK158" s="259">
        <f>IF(AND(NOT(_incrementaisPassadas),
      OR(
       AND(_semanaAtual&gt;Prevs!N$6,_tipo="Semanal"),
       AND(_mes&gt;AK$2,_tipo="Mensal")
      )), 0,IF(Ajustes!$G158&gt;0,INDEX($AA$4:$AL$323,Ajustes!$G158,Y$2),0)+IF(Ajustes!$H158&gt;0,INDEX($AA$4:$AL$323,Ajustes!$H158,Y$2),0)+IF(Ajustes!$I158&gt;0,INDEX($AA$4:$AL$323,Ajustes!$I158,Y$2),0)+IF(Ajustes!$J158&gt;0,INDEX($AA$4:$AL$323,Ajustes!$J158,Y$2),0)+IF(Ajustes!$K158&gt;0,INDEX($AA$4:$AL$323,Ajustes!$K158,Y$2),0)+IF(Ajustes!$L158&gt;0,INDEX($AA$4:$AL$323,Ajustes!$L158,Y$2),0))+Y158</f>
        <v>129</v>
      </c>
      <c r="AL158" s="259">
        <f>IF(AND(NOT(_incrementaisPassadas),
      OR(
       AND(_semanaAtual&gt;Prevs!O$6,_tipo="Semanal"),
       AND(_mes&gt;AL$2,_tipo="Mensal")
      )), 0,IF(Ajustes!$G158&gt;0,INDEX($AA$4:$AL$323,Ajustes!$G158,Z$2),0)+IF(Ajustes!$H158&gt;0,INDEX($AA$4:$AL$323,Ajustes!$H158,Z$2),0)+IF(Ajustes!$I158&gt;0,INDEX($AA$4:$AL$323,Ajustes!$I158,Z$2),0)+IF(Ajustes!$J158&gt;0,INDEX($AA$4:$AL$323,Ajustes!$J158,Z$2),0)+IF(Ajustes!$K158&gt;0,INDEX($AA$4:$AL$323,Ajustes!$K158,Z$2),0)+IF(Ajustes!$L158&gt;0,INDEX($AA$4:$AL$323,Ajustes!$L158,Z$2),0))+Z158</f>
        <v>247</v>
      </c>
      <c r="AM158" s="113">
        <f t="shared" si="176"/>
        <v>325</v>
      </c>
      <c r="AN158" s="113">
        <f t="shared" si="177"/>
        <v>277</v>
      </c>
      <c r="AO158" s="113">
        <f t="shared" si="177"/>
        <v>237</v>
      </c>
      <c r="AP158" s="113">
        <f t="shared" si="177"/>
        <v>156</v>
      </c>
      <c r="AQ158" s="113">
        <f t="shared" si="177"/>
        <v>108</v>
      </c>
      <c r="AR158" s="113">
        <f t="shared" si="177"/>
        <v>88</v>
      </c>
      <c r="AS158" s="113">
        <f t="shared" si="177"/>
        <v>72</v>
      </c>
      <c r="AT158" s="113">
        <f t="shared" si="177"/>
        <v>61</v>
      </c>
      <c r="AU158" s="113">
        <f t="shared" si="177"/>
        <v>59</v>
      </c>
      <c r="AV158" s="113">
        <f t="shared" si="177"/>
        <v>75</v>
      </c>
      <c r="AW158" s="113">
        <f t="shared" si="177"/>
        <v>129</v>
      </c>
      <c r="AX158" s="113">
        <f t="shared" si="177"/>
        <v>247</v>
      </c>
      <c r="AY158" s="259"/>
      <c r="BQ158" s="259">
        <f t="shared" si="170"/>
        <v>68</v>
      </c>
      <c r="BR158" s="398">
        <f t="shared" si="178"/>
        <v>326.62</v>
      </c>
      <c r="BS158" s="398">
        <f t="shared" si="179"/>
        <v>278.89699999999999</v>
      </c>
      <c r="BT158" s="398">
        <f t="shared" si="180"/>
        <v>238.87999999999997</v>
      </c>
      <c r="BU158" s="398">
        <f t="shared" si="181"/>
        <v>157.14000000000001</v>
      </c>
      <c r="BV158" s="398">
        <f t="shared" si="182"/>
        <v>108.999</v>
      </c>
      <c r="BW158" s="398">
        <f t="shared" si="183"/>
        <v>88.66</v>
      </c>
      <c r="BX158" s="398">
        <f t="shared" si="184"/>
        <v>72.367999999999995</v>
      </c>
      <c r="BY158" s="398">
        <f t="shared" si="185"/>
        <v>61.600000000000009</v>
      </c>
      <c r="BZ158" s="398">
        <f t="shared" si="186"/>
        <v>59.665999999999997</v>
      </c>
      <c r="CA158" s="398">
        <f t="shared" si="187"/>
        <v>75.610000000000014</v>
      </c>
      <c r="CB158" s="398">
        <f t="shared" si="188"/>
        <v>129.38999999999999</v>
      </c>
      <c r="CC158" s="398">
        <f t="shared" si="189"/>
        <v>248.23200000000003</v>
      </c>
      <c r="CD158" s="259"/>
    </row>
    <row r="159" spans="1:82" x14ac:dyDescent="0.25">
      <c r="A159" s="113">
        <v>156</v>
      </c>
      <c r="B159" s="176" t="s">
        <v>610</v>
      </c>
      <c r="C159" s="259">
        <f>IFERROR(INDEX($BD$7:$BO$40,MATCH(Ajustes!$E$4:$E$323,$BC$7:$BC$40,0),$C$2:$N$2),1)</f>
        <v>1</v>
      </c>
      <c r="D159" s="259">
        <f>IFERROR(INDEX($BD$7:$BO$40,MATCH(Ajustes!$E$4:$E$323,$BC$7:$BC$40,0),$C$2:$N$2),1)</f>
        <v>1</v>
      </c>
      <c r="E159" s="259">
        <f>IFERROR(INDEX($BD$7:$BO$40,MATCH(Ajustes!$E$4:$E$323,$BC$7:$BC$40,0),$C$2:$N$2),1)</f>
        <v>1</v>
      </c>
      <c r="F159" s="259">
        <f>IFERROR(INDEX($BD$7:$BO$40,MATCH(Ajustes!$E$4:$E$323,$BC$7:$BC$40,0),$C$2:$N$2),1)</f>
        <v>1</v>
      </c>
      <c r="G159" s="259">
        <f>IFERROR(INDEX($BD$7:$BO$40,MATCH(Ajustes!$E$4:$E$323,$BC$7:$BC$40,0),$C$2:$N$2),1)</f>
        <v>1</v>
      </c>
      <c r="H159" s="259">
        <f>IFERROR(INDEX($BD$7:$BO$40,MATCH(Ajustes!$E$4:$E$323,$BC$7:$BC$40,0),$C$2:$N$2),1)</f>
        <v>1</v>
      </c>
      <c r="I159" s="259">
        <f>IFERROR(INDEX($BD$7:$BO$40,MATCH(Ajustes!$E$4:$E$323,$BC$7:$BC$40,0),$C$2:$N$2),1)</f>
        <v>1</v>
      </c>
      <c r="J159" s="259">
        <f>IFERROR(INDEX($BD$7:$BO$40,MATCH(Ajustes!$E$4:$E$323,$BC$7:$BC$40,0),$C$2:$N$2),1)</f>
        <v>1</v>
      </c>
      <c r="K159" s="259">
        <f>IFERROR(INDEX($BD$7:$BO$40,MATCH(Ajustes!$E$4:$E$323,$BC$7:$BC$40,0),$C$2:$N$2),1)</f>
        <v>1</v>
      </c>
      <c r="L159" s="259">
        <f>IFERROR(INDEX($BD$7:$BO$40,MATCH(Ajustes!$E$4:$E$323,$BC$7:$BC$40,0),$C$2:$N$2),1)</f>
        <v>1</v>
      </c>
      <c r="M159" s="259">
        <f>IFERROR(INDEX($BD$7:$BO$40,MATCH(Ajustes!$E$4:$E$323,$BC$7:$BC$40,0),$C$2:$N$2),1)</f>
        <v>1</v>
      </c>
      <c r="N159" s="259">
        <f>IFERROR(INDEX($BD$7:$BO$40,MATCH(Ajustes!$E$4:$E$323,$BC$7:$BC$40,0),$C$2:$N$2),1)</f>
        <v>1</v>
      </c>
      <c r="O159">
        <f>C159*Ajustes!AM159</f>
        <v>1442</v>
      </c>
      <c r="P159">
        <f>D159*Ajustes!AN159</f>
        <v>1337</v>
      </c>
      <c r="Q159">
        <f>E159*Ajustes!AO159</f>
        <v>1115</v>
      </c>
      <c r="R159">
        <f>F159*Ajustes!AP159</f>
        <v>739</v>
      </c>
      <c r="S159">
        <f>G159*Ajustes!AQ159</f>
        <v>443</v>
      </c>
      <c r="T159">
        <f>H159*Ajustes!AR159</f>
        <v>334</v>
      </c>
      <c r="U159">
        <f>I159*Ajustes!AS159</f>
        <v>268</v>
      </c>
      <c r="V159">
        <f>J159*Ajustes!AT159</f>
        <v>219</v>
      </c>
      <c r="W159">
        <f>K159*Ajustes!AU159</f>
        <v>214</v>
      </c>
      <c r="X159">
        <f>L159*Ajustes!AV159</f>
        <v>290</v>
      </c>
      <c r="Y159">
        <f>M159*Ajustes!AW159</f>
        <v>585</v>
      </c>
      <c r="Z159">
        <f>N159*Ajustes!AX159</f>
        <v>1092</v>
      </c>
      <c r="AA159" s="259">
        <f>IF(AND(NOT(_incrementaisPassadas),
      OR(
       AND(_semanaAtual&gt;Prevs!D$6,_tipo="Semanal"),
       AND(_mes&gt;AA$2,_tipo="Mensal")
      )), 0,IF(Ajustes!$G159&gt;0,INDEX($AA$4:$AL$323,Ajustes!$G159,O$2),0)+IF(Ajustes!$H159&gt;0,INDEX($AA$4:$AL$323,Ajustes!$H159,O$2),0)+IF(Ajustes!$I159&gt;0,INDEX($AA$4:$AL$323,Ajustes!$I159,O$2),0)+IF(Ajustes!$J159&gt;0,INDEX($AA$4:$AL$323,Ajustes!$J159,O$2),0)+IF(Ajustes!$K159&gt;0,INDEX($AA$4:$AL$323,Ajustes!$K159,O$2),0)+IF(Ajustes!$L159&gt;0,INDEX($AA$4:$AL$323,Ajustes!$L159,O$2),0))+O159</f>
        <v>1442</v>
      </c>
      <c r="AB159" s="259">
        <f>IF(AND(NOT(_incrementaisPassadas),
      OR(
       AND(_semanaAtual&gt;Prevs!E$6,_tipo="Semanal"),
       AND(_mes&gt;AB$2,_tipo="Mensal")
      )), 0,IF(Ajustes!$G159&gt;0,INDEX($AA$4:$AL$323,Ajustes!$G159,P$2),0)+IF(Ajustes!$H159&gt;0,INDEX($AA$4:$AL$323,Ajustes!$H159,P$2),0)+IF(Ajustes!$I159&gt;0,INDEX($AA$4:$AL$323,Ajustes!$I159,P$2),0)+IF(Ajustes!$J159&gt;0,INDEX($AA$4:$AL$323,Ajustes!$J159,P$2),0)+IF(Ajustes!$K159&gt;0,INDEX($AA$4:$AL$323,Ajustes!$K159,P$2),0)+IF(Ajustes!$L159&gt;0,INDEX($AA$4:$AL$323,Ajustes!$L159,P$2),0))+P159</f>
        <v>1337</v>
      </c>
      <c r="AC159" s="259">
        <f>IF(AND(NOT(_incrementaisPassadas),
      OR(
       AND(_semanaAtual&gt;Prevs!F$6,_tipo="Semanal"),
       AND(_mes&gt;AC$2,_tipo="Mensal")
      )), 0,IF(Ajustes!$G159&gt;0,INDEX($AA$4:$AL$323,Ajustes!$G159,Q$2),0)+IF(Ajustes!$H159&gt;0,INDEX($AA$4:$AL$323,Ajustes!$H159,Q$2),0)+IF(Ajustes!$I159&gt;0,INDEX($AA$4:$AL$323,Ajustes!$I159,Q$2),0)+IF(Ajustes!$J159&gt;0,INDEX($AA$4:$AL$323,Ajustes!$J159,Q$2),0)+IF(Ajustes!$K159&gt;0,INDEX($AA$4:$AL$323,Ajustes!$K159,Q$2),0)+IF(Ajustes!$L159&gt;0,INDEX($AA$4:$AL$323,Ajustes!$L159,Q$2),0))+Q159</f>
        <v>1115</v>
      </c>
      <c r="AD159" s="259">
        <f>IF(AND(NOT(_incrementaisPassadas),
      OR(
       AND(_semanaAtual&gt;Prevs!G$6,_tipo="Semanal"),
       AND(_mes&gt;AD$2,_tipo="Mensal")
      )), 0,IF(Ajustes!$G159&gt;0,INDEX($AA$4:$AL$323,Ajustes!$G159,R$2),0)+IF(Ajustes!$H159&gt;0,INDEX($AA$4:$AL$323,Ajustes!$H159,R$2),0)+IF(Ajustes!$I159&gt;0,INDEX($AA$4:$AL$323,Ajustes!$I159,R$2),0)+IF(Ajustes!$J159&gt;0,INDEX($AA$4:$AL$323,Ajustes!$J159,R$2),0)+IF(Ajustes!$K159&gt;0,INDEX($AA$4:$AL$323,Ajustes!$K159,R$2),0)+IF(Ajustes!$L159&gt;0,INDEX($AA$4:$AL$323,Ajustes!$L159,R$2),0))+R159</f>
        <v>739</v>
      </c>
      <c r="AE159" s="259">
        <f>IF(AND(NOT(_incrementaisPassadas),
      OR(
       AND(_semanaAtual&gt;Prevs!H$6,_tipo="Semanal"),
       AND(_mes&gt;AE$2,_tipo="Mensal")
      )), 0,IF(Ajustes!$G159&gt;0,INDEX($AA$4:$AL$323,Ajustes!$G159,S$2),0)+IF(Ajustes!$H159&gt;0,INDEX($AA$4:$AL$323,Ajustes!$H159,S$2),0)+IF(Ajustes!$I159&gt;0,INDEX($AA$4:$AL$323,Ajustes!$I159,S$2),0)+IF(Ajustes!$J159&gt;0,INDEX($AA$4:$AL$323,Ajustes!$J159,S$2),0)+IF(Ajustes!$K159&gt;0,INDEX($AA$4:$AL$323,Ajustes!$K159,S$2),0)+IF(Ajustes!$L159&gt;0,INDEX($AA$4:$AL$323,Ajustes!$L159,S$2),0))+S159</f>
        <v>443</v>
      </c>
      <c r="AF159" s="259">
        <f>IF(AND(NOT(_incrementaisPassadas),
      OR(
       AND(_semanaAtual&gt;Prevs!I$6,_tipo="Semanal"),
       AND(_mes&gt;AF$2,_tipo="Mensal")
      )), 0,IF(Ajustes!$G159&gt;0,INDEX($AA$4:$AL$323,Ajustes!$G159,T$2),0)+IF(Ajustes!$H159&gt;0,INDEX($AA$4:$AL$323,Ajustes!$H159,T$2),0)+IF(Ajustes!$I159&gt;0,INDEX($AA$4:$AL$323,Ajustes!$I159,T$2),0)+IF(Ajustes!$J159&gt;0,INDEX($AA$4:$AL$323,Ajustes!$J159,T$2),0)+IF(Ajustes!$K159&gt;0,INDEX($AA$4:$AL$323,Ajustes!$K159,T$2),0)+IF(Ajustes!$L159&gt;0,INDEX($AA$4:$AL$323,Ajustes!$L159,T$2),0))+T159</f>
        <v>334</v>
      </c>
      <c r="AG159" s="259">
        <f>IF(AND(NOT(_incrementaisPassadas),
      OR(
       AND(_semanaAtual&gt;Prevs!J$6,_tipo="Semanal"),
       AND(_mes&gt;AG$2,_tipo="Mensal")
      )), 0,IF(Ajustes!$G159&gt;0,INDEX($AA$4:$AL$323,Ajustes!$G159,U$2),0)+IF(Ajustes!$H159&gt;0,INDEX($AA$4:$AL$323,Ajustes!$H159,U$2),0)+IF(Ajustes!$I159&gt;0,INDEX($AA$4:$AL$323,Ajustes!$I159,U$2),0)+IF(Ajustes!$J159&gt;0,INDEX($AA$4:$AL$323,Ajustes!$J159,U$2),0)+IF(Ajustes!$K159&gt;0,INDEX($AA$4:$AL$323,Ajustes!$K159,U$2),0)+IF(Ajustes!$L159&gt;0,INDEX($AA$4:$AL$323,Ajustes!$L159,U$2),0))+U159</f>
        <v>268</v>
      </c>
      <c r="AH159" s="259">
        <f>IF(AND(NOT(_incrementaisPassadas),
      OR(
       AND(_semanaAtual&gt;Prevs!K$6,_tipo="Semanal"),
       AND(_mes&gt;AH$2,_tipo="Mensal")
      )), 0,IF(Ajustes!$G159&gt;0,INDEX($AA$4:$AL$323,Ajustes!$G159,V$2),0)+IF(Ajustes!$H159&gt;0,INDEX($AA$4:$AL$323,Ajustes!$H159,V$2),0)+IF(Ajustes!$I159&gt;0,INDEX($AA$4:$AL$323,Ajustes!$I159,V$2),0)+IF(Ajustes!$J159&gt;0,INDEX($AA$4:$AL$323,Ajustes!$J159,V$2),0)+IF(Ajustes!$K159&gt;0,INDEX($AA$4:$AL$323,Ajustes!$K159,V$2),0)+IF(Ajustes!$L159&gt;0,INDEX($AA$4:$AL$323,Ajustes!$L159,V$2),0))+V159</f>
        <v>219</v>
      </c>
      <c r="AI159" s="259">
        <f>IF(AND(NOT(_incrementaisPassadas),
      OR(
       AND(_semanaAtual&gt;Prevs!L$6,_tipo="Semanal"),
       AND(_mes&gt;AI$2,_tipo="Mensal")
      )), 0,IF(Ajustes!$G159&gt;0,INDEX($AA$4:$AL$323,Ajustes!$G159,W$2),0)+IF(Ajustes!$H159&gt;0,INDEX($AA$4:$AL$323,Ajustes!$H159,W$2),0)+IF(Ajustes!$I159&gt;0,INDEX($AA$4:$AL$323,Ajustes!$I159,W$2),0)+IF(Ajustes!$J159&gt;0,INDEX($AA$4:$AL$323,Ajustes!$J159,W$2),0)+IF(Ajustes!$K159&gt;0,INDEX($AA$4:$AL$323,Ajustes!$K159,W$2),0)+IF(Ajustes!$L159&gt;0,INDEX($AA$4:$AL$323,Ajustes!$L159,W$2),0))+W159</f>
        <v>214</v>
      </c>
      <c r="AJ159" s="259">
        <f>IF(AND(NOT(_incrementaisPassadas),
      OR(
       AND(_semanaAtual&gt;Prevs!M$6,_tipo="Semanal"),
       AND(_mes&gt;AJ$2,_tipo="Mensal")
      )), 0,IF(Ajustes!$G159&gt;0,INDEX($AA$4:$AL$323,Ajustes!$G159,X$2),0)+IF(Ajustes!$H159&gt;0,INDEX($AA$4:$AL$323,Ajustes!$H159,X$2),0)+IF(Ajustes!$I159&gt;0,INDEX($AA$4:$AL$323,Ajustes!$I159,X$2),0)+IF(Ajustes!$J159&gt;0,INDEX($AA$4:$AL$323,Ajustes!$J159,X$2),0)+IF(Ajustes!$K159&gt;0,INDEX($AA$4:$AL$323,Ajustes!$K159,X$2),0)+IF(Ajustes!$L159&gt;0,INDEX($AA$4:$AL$323,Ajustes!$L159,X$2),0))+X159</f>
        <v>290</v>
      </c>
      <c r="AK159" s="259">
        <f>IF(AND(NOT(_incrementaisPassadas),
      OR(
       AND(_semanaAtual&gt;Prevs!N$6,_tipo="Semanal"),
       AND(_mes&gt;AK$2,_tipo="Mensal")
      )), 0,IF(Ajustes!$G159&gt;0,INDEX($AA$4:$AL$323,Ajustes!$G159,Y$2),0)+IF(Ajustes!$H159&gt;0,INDEX($AA$4:$AL$323,Ajustes!$H159,Y$2),0)+IF(Ajustes!$I159&gt;0,INDEX($AA$4:$AL$323,Ajustes!$I159,Y$2),0)+IF(Ajustes!$J159&gt;0,INDEX($AA$4:$AL$323,Ajustes!$J159,Y$2),0)+IF(Ajustes!$K159&gt;0,INDEX($AA$4:$AL$323,Ajustes!$K159,Y$2),0)+IF(Ajustes!$L159&gt;0,INDEX($AA$4:$AL$323,Ajustes!$L159,Y$2),0))+Y159</f>
        <v>585</v>
      </c>
      <c r="AL159" s="259">
        <f>IF(AND(NOT(_incrementaisPassadas),
      OR(
       AND(_semanaAtual&gt;Prevs!O$6,_tipo="Semanal"),
       AND(_mes&gt;AL$2,_tipo="Mensal")
      )), 0,IF(Ajustes!$G159&gt;0,INDEX($AA$4:$AL$323,Ajustes!$G159,Z$2),0)+IF(Ajustes!$H159&gt;0,INDEX($AA$4:$AL$323,Ajustes!$H159,Z$2),0)+IF(Ajustes!$I159&gt;0,INDEX($AA$4:$AL$323,Ajustes!$I159,Z$2),0)+IF(Ajustes!$J159&gt;0,INDEX($AA$4:$AL$323,Ajustes!$J159,Z$2),0)+IF(Ajustes!$K159&gt;0,INDEX($AA$4:$AL$323,Ajustes!$K159,Z$2),0)+IF(Ajustes!$L159&gt;0,INDEX($AA$4:$AL$323,Ajustes!$L159,Z$2),0))+Z159</f>
        <v>1092</v>
      </c>
      <c r="AM159" s="113">
        <f t="shared" si="176"/>
        <v>1442</v>
      </c>
      <c r="AN159" s="113">
        <f t="shared" si="177"/>
        <v>1337</v>
      </c>
      <c r="AO159" s="113">
        <f t="shared" si="177"/>
        <v>1115</v>
      </c>
      <c r="AP159" s="113">
        <f t="shared" ref="AN159:AX185" si="190">AD159</f>
        <v>739</v>
      </c>
      <c r="AQ159" s="113">
        <f t="shared" si="190"/>
        <v>443</v>
      </c>
      <c r="AR159" s="113">
        <f t="shared" si="190"/>
        <v>334</v>
      </c>
      <c r="AS159" s="113">
        <f t="shared" si="190"/>
        <v>268</v>
      </c>
      <c r="AT159" s="113">
        <f t="shared" si="190"/>
        <v>219</v>
      </c>
      <c r="AU159" s="113">
        <f t="shared" si="190"/>
        <v>214</v>
      </c>
      <c r="AV159" s="113">
        <f t="shared" si="190"/>
        <v>290</v>
      </c>
      <c r="AW159" s="113">
        <f t="shared" si="190"/>
        <v>585</v>
      </c>
      <c r="AX159" s="113">
        <f t="shared" si="190"/>
        <v>1092</v>
      </c>
      <c r="AY159" s="259"/>
      <c r="BQ159" s="259" t="e">
        <f t="shared" si="170"/>
        <v>#N/A</v>
      </c>
      <c r="BR159" s="398">
        <f t="shared" si="178"/>
        <v>1442</v>
      </c>
      <c r="BS159" s="398">
        <f t="shared" si="179"/>
        <v>1337</v>
      </c>
      <c r="BT159" s="398">
        <f t="shared" si="180"/>
        <v>1115</v>
      </c>
      <c r="BU159" s="398">
        <f t="shared" si="181"/>
        <v>739</v>
      </c>
      <c r="BV159" s="398">
        <f t="shared" si="182"/>
        <v>443</v>
      </c>
      <c r="BW159" s="398">
        <f t="shared" si="183"/>
        <v>334</v>
      </c>
      <c r="BX159" s="398">
        <f t="shared" si="184"/>
        <v>268</v>
      </c>
      <c r="BY159" s="398">
        <f t="shared" si="185"/>
        <v>219</v>
      </c>
      <c r="BZ159" s="398">
        <f t="shared" si="186"/>
        <v>214</v>
      </c>
      <c r="CA159" s="398">
        <f t="shared" si="187"/>
        <v>290</v>
      </c>
      <c r="CB159" s="398">
        <f t="shared" si="188"/>
        <v>585</v>
      </c>
      <c r="CC159" s="398">
        <f t="shared" si="189"/>
        <v>1092</v>
      </c>
      <c r="CD159" s="259"/>
    </row>
    <row r="160" spans="1:82" x14ac:dyDescent="0.25">
      <c r="A160" s="113">
        <v>157</v>
      </c>
      <c r="B160" s="176"/>
      <c r="C160" s="259">
        <f>IFERROR(INDEX($BD$7:$BO$40,MATCH(Ajustes!$E$4:$E$323,$BC$7:$BC$40,0),$C$2:$N$2),1)</f>
        <v>1</v>
      </c>
      <c r="D160" s="259">
        <f>IFERROR(INDEX($BD$7:$BO$40,MATCH(Ajustes!$E$4:$E$323,$BC$7:$BC$40,0),$C$2:$N$2),1)</f>
        <v>1</v>
      </c>
      <c r="E160" s="259">
        <f>IFERROR(INDEX($BD$7:$BO$40,MATCH(Ajustes!$E$4:$E$323,$BC$7:$BC$40,0),$C$2:$N$2),1)</f>
        <v>1</v>
      </c>
      <c r="F160" s="259">
        <f>IFERROR(INDEX($BD$7:$BO$40,MATCH(Ajustes!$E$4:$E$323,$BC$7:$BC$40,0),$C$2:$N$2),1)</f>
        <v>1</v>
      </c>
      <c r="G160" s="259">
        <f>IFERROR(INDEX($BD$7:$BO$40,MATCH(Ajustes!$E$4:$E$323,$BC$7:$BC$40,0),$C$2:$N$2),1)</f>
        <v>1</v>
      </c>
      <c r="H160" s="259">
        <f>IFERROR(INDEX($BD$7:$BO$40,MATCH(Ajustes!$E$4:$E$323,$BC$7:$BC$40,0),$C$2:$N$2),1)</f>
        <v>1</v>
      </c>
      <c r="I160" s="259">
        <f>IFERROR(INDEX($BD$7:$BO$40,MATCH(Ajustes!$E$4:$E$323,$BC$7:$BC$40,0),$C$2:$N$2),1)</f>
        <v>1</v>
      </c>
      <c r="J160" s="259">
        <f>IFERROR(INDEX($BD$7:$BO$40,MATCH(Ajustes!$E$4:$E$323,$BC$7:$BC$40,0),$C$2:$N$2),1)</f>
        <v>1</v>
      </c>
      <c r="K160" s="259">
        <f>IFERROR(INDEX($BD$7:$BO$40,MATCH(Ajustes!$E$4:$E$323,$BC$7:$BC$40,0),$C$2:$N$2),1)</f>
        <v>1</v>
      </c>
      <c r="L160" s="259">
        <f>IFERROR(INDEX($BD$7:$BO$40,MATCH(Ajustes!$E$4:$E$323,$BC$7:$BC$40,0),$C$2:$N$2),1)</f>
        <v>1</v>
      </c>
      <c r="M160" s="259">
        <f>IFERROR(INDEX($BD$7:$BO$40,MATCH(Ajustes!$E$4:$E$323,$BC$7:$BC$40,0),$C$2:$N$2),1)</f>
        <v>1</v>
      </c>
      <c r="N160" s="259">
        <f>IFERROR(INDEX($BD$7:$BO$40,MATCH(Ajustes!$E$4:$E$323,$BC$7:$BC$40,0),$C$2:$N$2),1)</f>
        <v>1</v>
      </c>
      <c r="O160">
        <f>C160*Ajustes!AM160</f>
        <v>0</v>
      </c>
      <c r="P160">
        <f>D160*Ajustes!AN160</f>
        <v>0</v>
      </c>
      <c r="Q160">
        <f>E160*Ajustes!AO160</f>
        <v>0</v>
      </c>
      <c r="R160">
        <f>F160*Ajustes!AP160</f>
        <v>0</v>
      </c>
      <c r="S160">
        <f>G160*Ajustes!AQ160</f>
        <v>0</v>
      </c>
      <c r="T160">
        <f>H160*Ajustes!AR160</f>
        <v>0</v>
      </c>
      <c r="U160">
        <f>I160*Ajustes!AS160</f>
        <v>0</v>
      </c>
      <c r="V160">
        <f>J160*Ajustes!AT160</f>
        <v>0</v>
      </c>
      <c r="W160">
        <f>K160*Ajustes!AU160</f>
        <v>0</v>
      </c>
      <c r="X160">
        <f>L160*Ajustes!AV160</f>
        <v>0</v>
      </c>
      <c r="Y160">
        <f>M160*Ajustes!AW160</f>
        <v>0</v>
      </c>
      <c r="Z160">
        <f>N160*Ajustes!AX160</f>
        <v>0</v>
      </c>
      <c r="AA160" s="259">
        <f>IF(AND(NOT(_incrementaisPassadas),
      OR(
       AND(_semanaAtual&gt;Prevs!D$6,_tipo="Semanal"),
       AND(_mes&gt;AA$2,_tipo="Mensal")
      )), 0,IF(Ajustes!$G160&gt;0,INDEX($AA$4:$AL$323,Ajustes!$G160,O$2),0)+IF(Ajustes!$H160&gt;0,INDEX($AA$4:$AL$323,Ajustes!$H160,O$2),0)+IF(Ajustes!$I160&gt;0,INDEX($AA$4:$AL$323,Ajustes!$I160,O$2),0)+IF(Ajustes!$J160&gt;0,INDEX($AA$4:$AL$323,Ajustes!$J160,O$2),0)+IF(Ajustes!$K160&gt;0,INDEX($AA$4:$AL$323,Ajustes!$K160,O$2),0)+IF(Ajustes!$L160&gt;0,INDEX($AA$4:$AL$323,Ajustes!$L160,O$2),0))+O160</f>
        <v>0</v>
      </c>
      <c r="AB160" s="259">
        <f>IF(AND(NOT(_incrementaisPassadas),
      OR(
       AND(_semanaAtual&gt;Prevs!E$6,_tipo="Semanal"),
       AND(_mes&gt;AB$2,_tipo="Mensal")
      )), 0,IF(Ajustes!$G160&gt;0,INDEX($AA$4:$AL$323,Ajustes!$G160,P$2),0)+IF(Ajustes!$H160&gt;0,INDEX($AA$4:$AL$323,Ajustes!$H160,P$2),0)+IF(Ajustes!$I160&gt;0,INDEX($AA$4:$AL$323,Ajustes!$I160,P$2),0)+IF(Ajustes!$J160&gt;0,INDEX($AA$4:$AL$323,Ajustes!$J160,P$2),0)+IF(Ajustes!$K160&gt;0,INDEX($AA$4:$AL$323,Ajustes!$K160,P$2),0)+IF(Ajustes!$L160&gt;0,INDEX($AA$4:$AL$323,Ajustes!$L160,P$2),0))+P160</f>
        <v>0</v>
      </c>
      <c r="AC160" s="259">
        <f>IF(AND(NOT(_incrementaisPassadas),
      OR(
       AND(_semanaAtual&gt;Prevs!F$6,_tipo="Semanal"),
       AND(_mes&gt;AC$2,_tipo="Mensal")
      )), 0,IF(Ajustes!$G160&gt;0,INDEX($AA$4:$AL$323,Ajustes!$G160,Q$2),0)+IF(Ajustes!$H160&gt;0,INDEX($AA$4:$AL$323,Ajustes!$H160,Q$2),0)+IF(Ajustes!$I160&gt;0,INDEX($AA$4:$AL$323,Ajustes!$I160,Q$2),0)+IF(Ajustes!$J160&gt;0,INDEX($AA$4:$AL$323,Ajustes!$J160,Q$2),0)+IF(Ajustes!$K160&gt;0,INDEX($AA$4:$AL$323,Ajustes!$K160,Q$2),0)+IF(Ajustes!$L160&gt;0,INDEX($AA$4:$AL$323,Ajustes!$L160,Q$2),0))+Q160</f>
        <v>0</v>
      </c>
      <c r="AD160" s="259">
        <f>IF(AND(NOT(_incrementaisPassadas),
      OR(
       AND(_semanaAtual&gt;Prevs!G$6,_tipo="Semanal"),
       AND(_mes&gt;AD$2,_tipo="Mensal")
      )), 0,IF(Ajustes!$G160&gt;0,INDEX($AA$4:$AL$323,Ajustes!$G160,R$2),0)+IF(Ajustes!$H160&gt;0,INDEX($AA$4:$AL$323,Ajustes!$H160,R$2),0)+IF(Ajustes!$I160&gt;0,INDEX($AA$4:$AL$323,Ajustes!$I160,R$2),0)+IF(Ajustes!$J160&gt;0,INDEX($AA$4:$AL$323,Ajustes!$J160,R$2),0)+IF(Ajustes!$K160&gt;0,INDEX($AA$4:$AL$323,Ajustes!$K160,R$2),0)+IF(Ajustes!$L160&gt;0,INDEX($AA$4:$AL$323,Ajustes!$L160,R$2),0))+R160</f>
        <v>0</v>
      </c>
      <c r="AE160" s="259">
        <f>IF(AND(NOT(_incrementaisPassadas),
      OR(
       AND(_semanaAtual&gt;Prevs!H$6,_tipo="Semanal"),
       AND(_mes&gt;AE$2,_tipo="Mensal")
      )), 0,IF(Ajustes!$G160&gt;0,INDEX($AA$4:$AL$323,Ajustes!$G160,S$2),0)+IF(Ajustes!$H160&gt;0,INDEX($AA$4:$AL$323,Ajustes!$H160,S$2),0)+IF(Ajustes!$I160&gt;0,INDEX($AA$4:$AL$323,Ajustes!$I160,S$2),0)+IF(Ajustes!$J160&gt;0,INDEX($AA$4:$AL$323,Ajustes!$J160,S$2),0)+IF(Ajustes!$K160&gt;0,INDEX($AA$4:$AL$323,Ajustes!$K160,S$2),0)+IF(Ajustes!$L160&gt;0,INDEX($AA$4:$AL$323,Ajustes!$L160,S$2),0))+S160</f>
        <v>0</v>
      </c>
      <c r="AF160" s="259">
        <f>IF(AND(NOT(_incrementaisPassadas),
      OR(
       AND(_semanaAtual&gt;Prevs!I$6,_tipo="Semanal"),
       AND(_mes&gt;AF$2,_tipo="Mensal")
      )), 0,IF(Ajustes!$G160&gt;0,INDEX($AA$4:$AL$323,Ajustes!$G160,T$2),0)+IF(Ajustes!$H160&gt;0,INDEX($AA$4:$AL$323,Ajustes!$H160,T$2),0)+IF(Ajustes!$I160&gt;0,INDEX($AA$4:$AL$323,Ajustes!$I160,T$2),0)+IF(Ajustes!$J160&gt;0,INDEX($AA$4:$AL$323,Ajustes!$J160,T$2),0)+IF(Ajustes!$K160&gt;0,INDEX($AA$4:$AL$323,Ajustes!$K160,T$2),0)+IF(Ajustes!$L160&gt;0,INDEX($AA$4:$AL$323,Ajustes!$L160,T$2),0))+T160</f>
        <v>0</v>
      </c>
      <c r="AG160" s="259">
        <f>IF(AND(NOT(_incrementaisPassadas),
      OR(
       AND(_semanaAtual&gt;Prevs!J$6,_tipo="Semanal"),
       AND(_mes&gt;AG$2,_tipo="Mensal")
      )), 0,IF(Ajustes!$G160&gt;0,INDEX($AA$4:$AL$323,Ajustes!$G160,U$2),0)+IF(Ajustes!$H160&gt;0,INDEX($AA$4:$AL$323,Ajustes!$H160,U$2),0)+IF(Ajustes!$I160&gt;0,INDEX($AA$4:$AL$323,Ajustes!$I160,U$2),0)+IF(Ajustes!$J160&gt;0,INDEX($AA$4:$AL$323,Ajustes!$J160,U$2),0)+IF(Ajustes!$K160&gt;0,INDEX($AA$4:$AL$323,Ajustes!$K160,U$2),0)+IF(Ajustes!$L160&gt;0,INDEX($AA$4:$AL$323,Ajustes!$L160,U$2),0))+U160</f>
        <v>0</v>
      </c>
      <c r="AH160" s="259">
        <f>IF(AND(NOT(_incrementaisPassadas),
      OR(
       AND(_semanaAtual&gt;Prevs!K$6,_tipo="Semanal"),
       AND(_mes&gt;AH$2,_tipo="Mensal")
      )), 0,IF(Ajustes!$G160&gt;0,INDEX($AA$4:$AL$323,Ajustes!$G160,V$2),0)+IF(Ajustes!$H160&gt;0,INDEX($AA$4:$AL$323,Ajustes!$H160,V$2),0)+IF(Ajustes!$I160&gt;0,INDEX($AA$4:$AL$323,Ajustes!$I160,V$2),0)+IF(Ajustes!$J160&gt;0,INDEX($AA$4:$AL$323,Ajustes!$J160,V$2),0)+IF(Ajustes!$K160&gt;0,INDEX($AA$4:$AL$323,Ajustes!$K160,V$2),0)+IF(Ajustes!$L160&gt;0,INDEX($AA$4:$AL$323,Ajustes!$L160,V$2),0))+V160</f>
        <v>0</v>
      </c>
      <c r="AI160" s="259">
        <f>IF(AND(NOT(_incrementaisPassadas),
      OR(
       AND(_semanaAtual&gt;Prevs!L$6,_tipo="Semanal"),
       AND(_mes&gt;AI$2,_tipo="Mensal")
      )), 0,IF(Ajustes!$G160&gt;0,INDEX($AA$4:$AL$323,Ajustes!$G160,W$2),0)+IF(Ajustes!$H160&gt;0,INDEX($AA$4:$AL$323,Ajustes!$H160,W$2),0)+IF(Ajustes!$I160&gt;0,INDEX($AA$4:$AL$323,Ajustes!$I160,W$2),0)+IF(Ajustes!$J160&gt;0,INDEX($AA$4:$AL$323,Ajustes!$J160,W$2),0)+IF(Ajustes!$K160&gt;0,INDEX($AA$4:$AL$323,Ajustes!$K160,W$2),0)+IF(Ajustes!$L160&gt;0,INDEX($AA$4:$AL$323,Ajustes!$L160,W$2),0))+W160</f>
        <v>0</v>
      </c>
      <c r="AJ160" s="259">
        <f>IF(AND(NOT(_incrementaisPassadas),
      OR(
       AND(_semanaAtual&gt;Prevs!M$6,_tipo="Semanal"),
       AND(_mes&gt;AJ$2,_tipo="Mensal")
      )), 0,IF(Ajustes!$G160&gt;0,INDEX($AA$4:$AL$323,Ajustes!$G160,X$2),0)+IF(Ajustes!$H160&gt;0,INDEX($AA$4:$AL$323,Ajustes!$H160,X$2),0)+IF(Ajustes!$I160&gt;0,INDEX($AA$4:$AL$323,Ajustes!$I160,X$2),0)+IF(Ajustes!$J160&gt;0,INDEX($AA$4:$AL$323,Ajustes!$J160,X$2),0)+IF(Ajustes!$K160&gt;0,INDEX($AA$4:$AL$323,Ajustes!$K160,X$2),0)+IF(Ajustes!$L160&gt;0,INDEX($AA$4:$AL$323,Ajustes!$L160,X$2),0))+X160</f>
        <v>0</v>
      </c>
      <c r="AK160" s="259">
        <f>IF(AND(NOT(_incrementaisPassadas),
      OR(
       AND(_semanaAtual&gt;Prevs!N$6,_tipo="Semanal"),
       AND(_mes&gt;AK$2,_tipo="Mensal")
      )), 0,IF(Ajustes!$G160&gt;0,INDEX($AA$4:$AL$323,Ajustes!$G160,Y$2),0)+IF(Ajustes!$H160&gt;0,INDEX($AA$4:$AL$323,Ajustes!$H160,Y$2),0)+IF(Ajustes!$I160&gt;0,INDEX($AA$4:$AL$323,Ajustes!$I160,Y$2),0)+IF(Ajustes!$J160&gt;0,INDEX($AA$4:$AL$323,Ajustes!$J160,Y$2),0)+IF(Ajustes!$K160&gt;0,INDEX($AA$4:$AL$323,Ajustes!$K160,Y$2),0)+IF(Ajustes!$L160&gt;0,INDEX($AA$4:$AL$323,Ajustes!$L160,Y$2),0))+Y160</f>
        <v>0</v>
      </c>
      <c r="AL160" s="259">
        <f>IF(AND(NOT(_incrementaisPassadas),
      OR(
       AND(_semanaAtual&gt;Prevs!O$6,_tipo="Semanal"),
       AND(_mes&gt;AL$2,_tipo="Mensal")
      )), 0,IF(Ajustes!$G160&gt;0,INDEX($AA$4:$AL$323,Ajustes!$G160,Z$2),0)+IF(Ajustes!$H160&gt;0,INDEX($AA$4:$AL$323,Ajustes!$H160,Z$2),0)+IF(Ajustes!$I160&gt;0,INDEX($AA$4:$AL$323,Ajustes!$I160,Z$2),0)+IF(Ajustes!$J160&gt;0,INDEX($AA$4:$AL$323,Ajustes!$J160,Z$2),0)+IF(Ajustes!$K160&gt;0,INDEX($AA$4:$AL$323,Ajustes!$K160,Z$2),0)+IF(Ajustes!$L160&gt;0,INDEX($AA$4:$AL$323,Ajustes!$L160,Z$2),0))+Z160</f>
        <v>0</v>
      </c>
      <c r="AM160" s="113">
        <f t="shared" si="176"/>
        <v>0</v>
      </c>
      <c r="AN160" s="113">
        <f t="shared" si="190"/>
        <v>0</v>
      </c>
      <c r="AO160" s="113">
        <f t="shared" si="190"/>
        <v>0</v>
      </c>
      <c r="AP160" s="113">
        <f t="shared" si="190"/>
        <v>0</v>
      </c>
      <c r="AQ160" s="113">
        <f t="shared" si="190"/>
        <v>0</v>
      </c>
      <c r="AR160" s="113">
        <f t="shared" si="190"/>
        <v>0</v>
      </c>
      <c r="AS160" s="113">
        <f t="shared" si="190"/>
        <v>0</v>
      </c>
      <c r="AT160" s="113">
        <f t="shared" si="190"/>
        <v>0</v>
      </c>
      <c r="AU160" s="113">
        <f t="shared" si="190"/>
        <v>0</v>
      </c>
      <c r="AV160" s="113">
        <f t="shared" si="190"/>
        <v>0</v>
      </c>
      <c r="AW160" s="113">
        <f t="shared" si="190"/>
        <v>0</v>
      </c>
      <c r="AX160" s="113">
        <f t="shared" si="190"/>
        <v>0</v>
      </c>
      <c r="AY160" s="259"/>
      <c r="BQ160" s="259" t="e">
        <f t="shared" si="170"/>
        <v>#N/A</v>
      </c>
      <c r="BR160" s="398">
        <f t="shared" si="178"/>
        <v>0</v>
      </c>
      <c r="BS160" s="398">
        <f t="shared" si="179"/>
        <v>0</v>
      </c>
      <c r="BT160" s="398">
        <f t="shared" si="180"/>
        <v>0</v>
      </c>
      <c r="BU160" s="398">
        <f t="shared" si="181"/>
        <v>0</v>
      </c>
      <c r="BV160" s="398">
        <f t="shared" si="182"/>
        <v>0</v>
      </c>
      <c r="BW160" s="398">
        <f t="shared" si="183"/>
        <v>0</v>
      </c>
      <c r="BX160" s="398">
        <f t="shared" si="184"/>
        <v>0</v>
      </c>
      <c r="BY160" s="398">
        <f t="shared" si="185"/>
        <v>0</v>
      </c>
      <c r="BZ160" s="398">
        <f t="shared" si="186"/>
        <v>0</v>
      </c>
      <c r="CA160" s="398">
        <f t="shared" si="187"/>
        <v>0</v>
      </c>
      <c r="CB160" s="398">
        <f t="shared" si="188"/>
        <v>0</v>
      </c>
      <c r="CC160" s="398">
        <f t="shared" si="189"/>
        <v>0</v>
      </c>
      <c r="CD160" s="259"/>
    </row>
    <row r="161" spans="1:82" x14ac:dyDescent="0.25">
      <c r="A161" s="113">
        <v>158</v>
      </c>
      <c r="B161" s="176" t="s">
        <v>611</v>
      </c>
      <c r="C161" s="259">
        <f>IFERROR(INDEX($BD$7:$BO$40,MATCH(Ajustes!$E$4:$E$323,$BC$7:$BC$40,0),$C$2:$N$2),1)</f>
        <v>1</v>
      </c>
      <c r="D161" s="259">
        <f>IFERROR(INDEX($BD$7:$BO$40,MATCH(Ajustes!$E$4:$E$323,$BC$7:$BC$40,0),$C$2:$N$2),1)</f>
        <v>1</v>
      </c>
      <c r="E161" s="259">
        <f>IFERROR(INDEX($BD$7:$BO$40,MATCH(Ajustes!$E$4:$E$323,$BC$7:$BC$40,0),$C$2:$N$2),1)</f>
        <v>1</v>
      </c>
      <c r="F161" s="259">
        <f>IFERROR(INDEX($BD$7:$BO$40,MATCH(Ajustes!$E$4:$E$323,$BC$7:$BC$40,0),$C$2:$N$2),1)</f>
        <v>1</v>
      </c>
      <c r="G161" s="259">
        <f>IFERROR(INDEX($BD$7:$BO$40,MATCH(Ajustes!$E$4:$E$323,$BC$7:$BC$40,0),$C$2:$N$2),1)</f>
        <v>1</v>
      </c>
      <c r="H161" s="259">
        <f>IFERROR(INDEX($BD$7:$BO$40,MATCH(Ajustes!$E$4:$E$323,$BC$7:$BC$40,0),$C$2:$N$2),1)</f>
        <v>1</v>
      </c>
      <c r="I161" s="259">
        <f>IFERROR(INDEX($BD$7:$BO$40,MATCH(Ajustes!$E$4:$E$323,$BC$7:$BC$40,0),$C$2:$N$2),1)</f>
        <v>1</v>
      </c>
      <c r="J161" s="259">
        <f>IFERROR(INDEX($BD$7:$BO$40,MATCH(Ajustes!$E$4:$E$323,$BC$7:$BC$40,0),$C$2:$N$2),1)</f>
        <v>1</v>
      </c>
      <c r="K161" s="259">
        <f>IFERROR(INDEX($BD$7:$BO$40,MATCH(Ajustes!$E$4:$E$323,$BC$7:$BC$40,0),$C$2:$N$2),1)</f>
        <v>1</v>
      </c>
      <c r="L161" s="259">
        <f>IFERROR(INDEX($BD$7:$BO$40,MATCH(Ajustes!$E$4:$E$323,$BC$7:$BC$40,0),$C$2:$N$2),1)</f>
        <v>1</v>
      </c>
      <c r="M161" s="259">
        <f>IFERROR(INDEX($BD$7:$BO$40,MATCH(Ajustes!$E$4:$E$323,$BC$7:$BC$40,0),$C$2:$N$2),1)</f>
        <v>1</v>
      </c>
      <c r="N161" s="259">
        <f>IFERROR(INDEX($BD$7:$BO$40,MATCH(Ajustes!$E$4:$E$323,$BC$7:$BC$40,0),$C$2:$N$2),1)</f>
        <v>1</v>
      </c>
      <c r="O161">
        <f>C161*Ajustes!AM161</f>
        <v>81</v>
      </c>
      <c r="P161">
        <f>D161*Ajustes!AN161</f>
        <v>82</v>
      </c>
      <c r="Q161">
        <f>E161*Ajustes!AO161</f>
        <v>86</v>
      </c>
      <c r="R161">
        <f>F161*Ajustes!AP161</f>
        <v>68</v>
      </c>
      <c r="S161">
        <f>G161*Ajustes!AQ161</f>
        <v>47</v>
      </c>
      <c r="T161">
        <f>H161*Ajustes!AR161</f>
        <v>39</v>
      </c>
      <c r="U161">
        <f>I161*Ajustes!AS161</f>
        <v>34</v>
      </c>
      <c r="V161">
        <f>J161*Ajustes!AT161</f>
        <v>29</v>
      </c>
      <c r="W161">
        <f>K161*Ajustes!AU161</f>
        <v>27</v>
      </c>
      <c r="X161">
        <f>L161*Ajustes!AV161</f>
        <v>32</v>
      </c>
      <c r="Y161">
        <f>M161*Ajustes!AW161</f>
        <v>50</v>
      </c>
      <c r="Z161">
        <f>N161*Ajustes!AX161</f>
        <v>77</v>
      </c>
      <c r="AA161" s="259">
        <f>IF(AND(NOT(_incrementaisPassadas),
      OR(
       AND(_semanaAtual&gt;Prevs!D$6,_tipo="Semanal"),
       AND(_mes&gt;AA$2,_tipo="Mensal")
      )), 0,IF(Ajustes!$G161&gt;0,INDEX($AA$4:$AL$323,Ajustes!$G161,O$2),0)+IF(Ajustes!$H161&gt;0,INDEX($AA$4:$AL$323,Ajustes!$H161,O$2),0)+IF(Ajustes!$I161&gt;0,INDEX($AA$4:$AL$323,Ajustes!$I161,O$2),0)+IF(Ajustes!$J161&gt;0,INDEX($AA$4:$AL$323,Ajustes!$J161,O$2),0)+IF(Ajustes!$K161&gt;0,INDEX($AA$4:$AL$323,Ajustes!$K161,O$2),0)+IF(Ajustes!$L161&gt;0,INDEX($AA$4:$AL$323,Ajustes!$L161,O$2),0))+O161</f>
        <v>81</v>
      </c>
      <c r="AB161" s="259">
        <f>IF(AND(NOT(_incrementaisPassadas),
      OR(
       AND(_semanaAtual&gt;Prevs!E$6,_tipo="Semanal"),
       AND(_mes&gt;AB$2,_tipo="Mensal")
      )), 0,IF(Ajustes!$G161&gt;0,INDEX($AA$4:$AL$323,Ajustes!$G161,P$2),0)+IF(Ajustes!$H161&gt;0,INDEX($AA$4:$AL$323,Ajustes!$H161,P$2),0)+IF(Ajustes!$I161&gt;0,INDEX($AA$4:$AL$323,Ajustes!$I161,P$2),0)+IF(Ajustes!$J161&gt;0,INDEX($AA$4:$AL$323,Ajustes!$J161,P$2),0)+IF(Ajustes!$K161&gt;0,INDEX($AA$4:$AL$323,Ajustes!$K161,P$2),0)+IF(Ajustes!$L161&gt;0,INDEX($AA$4:$AL$323,Ajustes!$L161,P$2),0))+P161</f>
        <v>82</v>
      </c>
      <c r="AC161" s="259">
        <f>IF(AND(NOT(_incrementaisPassadas),
      OR(
       AND(_semanaAtual&gt;Prevs!F$6,_tipo="Semanal"),
       AND(_mes&gt;AC$2,_tipo="Mensal")
      )), 0,IF(Ajustes!$G161&gt;0,INDEX($AA$4:$AL$323,Ajustes!$G161,Q$2),0)+IF(Ajustes!$H161&gt;0,INDEX($AA$4:$AL$323,Ajustes!$H161,Q$2),0)+IF(Ajustes!$I161&gt;0,INDEX($AA$4:$AL$323,Ajustes!$I161,Q$2),0)+IF(Ajustes!$J161&gt;0,INDEX($AA$4:$AL$323,Ajustes!$J161,Q$2),0)+IF(Ajustes!$K161&gt;0,INDEX($AA$4:$AL$323,Ajustes!$K161,Q$2),0)+IF(Ajustes!$L161&gt;0,INDEX($AA$4:$AL$323,Ajustes!$L161,Q$2),0))+Q161</f>
        <v>86</v>
      </c>
      <c r="AD161" s="259">
        <f>IF(AND(NOT(_incrementaisPassadas),
      OR(
       AND(_semanaAtual&gt;Prevs!G$6,_tipo="Semanal"),
       AND(_mes&gt;AD$2,_tipo="Mensal")
      )), 0,IF(Ajustes!$G161&gt;0,INDEX($AA$4:$AL$323,Ajustes!$G161,R$2),0)+IF(Ajustes!$H161&gt;0,INDEX($AA$4:$AL$323,Ajustes!$H161,R$2),0)+IF(Ajustes!$I161&gt;0,INDEX($AA$4:$AL$323,Ajustes!$I161,R$2),0)+IF(Ajustes!$J161&gt;0,INDEX($AA$4:$AL$323,Ajustes!$J161,R$2),0)+IF(Ajustes!$K161&gt;0,INDEX($AA$4:$AL$323,Ajustes!$K161,R$2),0)+IF(Ajustes!$L161&gt;0,INDEX($AA$4:$AL$323,Ajustes!$L161,R$2),0))+R161</f>
        <v>68</v>
      </c>
      <c r="AE161" s="259">
        <f>IF(AND(NOT(_incrementaisPassadas),
      OR(
       AND(_semanaAtual&gt;Prevs!H$6,_tipo="Semanal"),
       AND(_mes&gt;AE$2,_tipo="Mensal")
      )), 0,IF(Ajustes!$G161&gt;0,INDEX($AA$4:$AL$323,Ajustes!$G161,S$2),0)+IF(Ajustes!$H161&gt;0,INDEX($AA$4:$AL$323,Ajustes!$H161,S$2),0)+IF(Ajustes!$I161&gt;0,INDEX($AA$4:$AL$323,Ajustes!$I161,S$2),0)+IF(Ajustes!$J161&gt;0,INDEX($AA$4:$AL$323,Ajustes!$J161,S$2),0)+IF(Ajustes!$K161&gt;0,INDEX($AA$4:$AL$323,Ajustes!$K161,S$2),0)+IF(Ajustes!$L161&gt;0,INDEX($AA$4:$AL$323,Ajustes!$L161,S$2),0))+S161</f>
        <v>47</v>
      </c>
      <c r="AF161" s="259">
        <f>IF(AND(NOT(_incrementaisPassadas),
      OR(
       AND(_semanaAtual&gt;Prevs!I$6,_tipo="Semanal"),
       AND(_mes&gt;AF$2,_tipo="Mensal")
      )), 0,IF(Ajustes!$G161&gt;0,INDEX($AA$4:$AL$323,Ajustes!$G161,T$2),0)+IF(Ajustes!$H161&gt;0,INDEX($AA$4:$AL$323,Ajustes!$H161,T$2),0)+IF(Ajustes!$I161&gt;0,INDEX($AA$4:$AL$323,Ajustes!$I161,T$2),0)+IF(Ajustes!$J161&gt;0,INDEX($AA$4:$AL$323,Ajustes!$J161,T$2),0)+IF(Ajustes!$K161&gt;0,INDEX($AA$4:$AL$323,Ajustes!$K161,T$2),0)+IF(Ajustes!$L161&gt;0,INDEX($AA$4:$AL$323,Ajustes!$L161,T$2),0))+T161</f>
        <v>39</v>
      </c>
      <c r="AG161" s="259">
        <f>IF(AND(NOT(_incrementaisPassadas),
      OR(
       AND(_semanaAtual&gt;Prevs!J$6,_tipo="Semanal"),
       AND(_mes&gt;AG$2,_tipo="Mensal")
      )), 0,IF(Ajustes!$G161&gt;0,INDEX($AA$4:$AL$323,Ajustes!$G161,U$2),0)+IF(Ajustes!$H161&gt;0,INDEX($AA$4:$AL$323,Ajustes!$H161,U$2),0)+IF(Ajustes!$I161&gt;0,INDEX($AA$4:$AL$323,Ajustes!$I161,U$2),0)+IF(Ajustes!$J161&gt;0,INDEX($AA$4:$AL$323,Ajustes!$J161,U$2),0)+IF(Ajustes!$K161&gt;0,INDEX($AA$4:$AL$323,Ajustes!$K161,U$2),0)+IF(Ajustes!$L161&gt;0,INDEX($AA$4:$AL$323,Ajustes!$L161,U$2),0))+U161</f>
        <v>34</v>
      </c>
      <c r="AH161" s="259">
        <f>IF(AND(NOT(_incrementaisPassadas),
      OR(
       AND(_semanaAtual&gt;Prevs!K$6,_tipo="Semanal"),
       AND(_mes&gt;AH$2,_tipo="Mensal")
      )), 0,IF(Ajustes!$G161&gt;0,INDEX($AA$4:$AL$323,Ajustes!$G161,V$2),0)+IF(Ajustes!$H161&gt;0,INDEX($AA$4:$AL$323,Ajustes!$H161,V$2),0)+IF(Ajustes!$I161&gt;0,INDEX($AA$4:$AL$323,Ajustes!$I161,V$2),0)+IF(Ajustes!$J161&gt;0,INDEX($AA$4:$AL$323,Ajustes!$J161,V$2),0)+IF(Ajustes!$K161&gt;0,INDEX($AA$4:$AL$323,Ajustes!$K161,V$2),0)+IF(Ajustes!$L161&gt;0,INDEX($AA$4:$AL$323,Ajustes!$L161,V$2),0))+V161</f>
        <v>29</v>
      </c>
      <c r="AI161" s="259">
        <f>IF(AND(NOT(_incrementaisPassadas),
      OR(
       AND(_semanaAtual&gt;Prevs!L$6,_tipo="Semanal"),
       AND(_mes&gt;AI$2,_tipo="Mensal")
      )), 0,IF(Ajustes!$G161&gt;0,INDEX($AA$4:$AL$323,Ajustes!$G161,W$2),0)+IF(Ajustes!$H161&gt;0,INDEX($AA$4:$AL$323,Ajustes!$H161,W$2),0)+IF(Ajustes!$I161&gt;0,INDEX($AA$4:$AL$323,Ajustes!$I161,W$2),0)+IF(Ajustes!$J161&gt;0,INDEX($AA$4:$AL$323,Ajustes!$J161,W$2),0)+IF(Ajustes!$K161&gt;0,INDEX($AA$4:$AL$323,Ajustes!$K161,W$2),0)+IF(Ajustes!$L161&gt;0,INDEX($AA$4:$AL$323,Ajustes!$L161,W$2),0))+W161</f>
        <v>27</v>
      </c>
      <c r="AJ161" s="259">
        <f>IF(AND(NOT(_incrementaisPassadas),
      OR(
       AND(_semanaAtual&gt;Prevs!M$6,_tipo="Semanal"),
       AND(_mes&gt;AJ$2,_tipo="Mensal")
      )), 0,IF(Ajustes!$G161&gt;0,INDEX($AA$4:$AL$323,Ajustes!$G161,X$2),0)+IF(Ajustes!$H161&gt;0,INDEX($AA$4:$AL$323,Ajustes!$H161,X$2),0)+IF(Ajustes!$I161&gt;0,INDEX($AA$4:$AL$323,Ajustes!$I161,X$2),0)+IF(Ajustes!$J161&gt;0,INDEX($AA$4:$AL$323,Ajustes!$J161,X$2),0)+IF(Ajustes!$K161&gt;0,INDEX($AA$4:$AL$323,Ajustes!$K161,X$2),0)+IF(Ajustes!$L161&gt;0,INDEX($AA$4:$AL$323,Ajustes!$L161,X$2),0))+X161</f>
        <v>32</v>
      </c>
      <c r="AK161" s="259">
        <f>IF(AND(NOT(_incrementaisPassadas),
      OR(
       AND(_semanaAtual&gt;Prevs!N$6,_tipo="Semanal"),
       AND(_mes&gt;AK$2,_tipo="Mensal")
      )), 0,IF(Ajustes!$G161&gt;0,INDEX($AA$4:$AL$323,Ajustes!$G161,Y$2),0)+IF(Ajustes!$H161&gt;0,INDEX($AA$4:$AL$323,Ajustes!$H161,Y$2),0)+IF(Ajustes!$I161&gt;0,INDEX($AA$4:$AL$323,Ajustes!$I161,Y$2),0)+IF(Ajustes!$J161&gt;0,INDEX($AA$4:$AL$323,Ajustes!$J161,Y$2),0)+IF(Ajustes!$K161&gt;0,INDEX($AA$4:$AL$323,Ajustes!$K161,Y$2),0)+IF(Ajustes!$L161&gt;0,INDEX($AA$4:$AL$323,Ajustes!$L161,Y$2),0))+Y161</f>
        <v>50</v>
      </c>
      <c r="AL161" s="259">
        <f>IF(AND(NOT(_incrementaisPassadas),
      OR(
       AND(_semanaAtual&gt;Prevs!O$6,_tipo="Semanal"),
       AND(_mes&gt;AL$2,_tipo="Mensal")
      )), 0,IF(Ajustes!$G161&gt;0,INDEX($AA$4:$AL$323,Ajustes!$G161,Z$2),0)+IF(Ajustes!$H161&gt;0,INDEX($AA$4:$AL$323,Ajustes!$H161,Z$2),0)+IF(Ajustes!$I161&gt;0,INDEX($AA$4:$AL$323,Ajustes!$I161,Z$2),0)+IF(Ajustes!$J161&gt;0,INDEX($AA$4:$AL$323,Ajustes!$J161,Z$2),0)+IF(Ajustes!$K161&gt;0,INDEX($AA$4:$AL$323,Ajustes!$K161,Z$2),0)+IF(Ajustes!$L161&gt;0,INDEX($AA$4:$AL$323,Ajustes!$L161,Z$2),0))+Z161</f>
        <v>77</v>
      </c>
      <c r="AM161" s="113">
        <f t="shared" si="176"/>
        <v>81</v>
      </c>
      <c r="AN161" s="113">
        <f t="shared" si="190"/>
        <v>82</v>
      </c>
      <c r="AO161" s="113">
        <f t="shared" si="190"/>
        <v>86</v>
      </c>
      <c r="AP161" s="113">
        <f t="shared" si="190"/>
        <v>68</v>
      </c>
      <c r="AQ161" s="113">
        <f t="shared" si="190"/>
        <v>47</v>
      </c>
      <c r="AR161" s="113">
        <f t="shared" si="190"/>
        <v>39</v>
      </c>
      <c r="AS161" s="113">
        <f t="shared" si="190"/>
        <v>34</v>
      </c>
      <c r="AT161" s="113">
        <f t="shared" si="190"/>
        <v>29</v>
      </c>
      <c r="AU161" s="113">
        <f t="shared" si="190"/>
        <v>27</v>
      </c>
      <c r="AV161" s="113">
        <f t="shared" si="190"/>
        <v>32</v>
      </c>
      <c r="AW161" s="113">
        <f t="shared" si="190"/>
        <v>50</v>
      </c>
      <c r="AX161" s="113">
        <f t="shared" si="190"/>
        <v>77</v>
      </c>
      <c r="AY161" s="259"/>
      <c r="BQ161" s="259" t="e">
        <f t="shared" si="170"/>
        <v>#N/A</v>
      </c>
      <c r="BR161" s="398">
        <f t="shared" si="178"/>
        <v>81</v>
      </c>
      <c r="BS161" s="398">
        <f t="shared" si="179"/>
        <v>82</v>
      </c>
      <c r="BT161" s="398">
        <f t="shared" si="180"/>
        <v>86</v>
      </c>
      <c r="BU161" s="398">
        <f t="shared" si="181"/>
        <v>68</v>
      </c>
      <c r="BV161" s="398">
        <f t="shared" si="182"/>
        <v>47</v>
      </c>
      <c r="BW161" s="398">
        <f t="shared" si="183"/>
        <v>39</v>
      </c>
      <c r="BX161" s="398">
        <f t="shared" si="184"/>
        <v>34</v>
      </c>
      <c r="BY161" s="398">
        <f t="shared" si="185"/>
        <v>29</v>
      </c>
      <c r="BZ161" s="398">
        <f t="shared" si="186"/>
        <v>27</v>
      </c>
      <c r="CA161" s="398">
        <f t="shared" si="187"/>
        <v>32</v>
      </c>
      <c r="CB161" s="398">
        <f t="shared" si="188"/>
        <v>50</v>
      </c>
      <c r="CC161" s="398">
        <f t="shared" si="189"/>
        <v>77</v>
      </c>
      <c r="CD161" s="259"/>
    </row>
    <row r="162" spans="1:82" x14ac:dyDescent="0.25">
      <c r="A162" s="113">
        <v>159</v>
      </c>
      <c r="B162" s="176"/>
      <c r="C162" s="259">
        <f>IFERROR(INDEX($BD$7:$BO$40,MATCH(Ajustes!$E$4:$E$323,$BC$7:$BC$40,0),$C$2:$N$2),1)</f>
        <v>1</v>
      </c>
      <c r="D162" s="259">
        <f>IFERROR(INDEX($BD$7:$BO$40,MATCH(Ajustes!$E$4:$E$323,$BC$7:$BC$40,0),$C$2:$N$2),1)</f>
        <v>1</v>
      </c>
      <c r="E162" s="259">
        <f>IFERROR(INDEX($BD$7:$BO$40,MATCH(Ajustes!$E$4:$E$323,$BC$7:$BC$40,0),$C$2:$N$2),1)</f>
        <v>1</v>
      </c>
      <c r="F162" s="259">
        <f>IFERROR(INDEX($BD$7:$BO$40,MATCH(Ajustes!$E$4:$E$323,$BC$7:$BC$40,0),$C$2:$N$2),1)</f>
        <v>1</v>
      </c>
      <c r="G162" s="259">
        <f>IFERROR(INDEX($BD$7:$BO$40,MATCH(Ajustes!$E$4:$E$323,$BC$7:$BC$40,0),$C$2:$N$2),1)</f>
        <v>1</v>
      </c>
      <c r="H162" s="259">
        <f>IFERROR(INDEX($BD$7:$BO$40,MATCH(Ajustes!$E$4:$E$323,$BC$7:$BC$40,0),$C$2:$N$2),1)</f>
        <v>1</v>
      </c>
      <c r="I162" s="259">
        <f>IFERROR(INDEX($BD$7:$BO$40,MATCH(Ajustes!$E$4:$E$323,$BC$7:$BC$40,0),$C$2:$N$2),1)</f>
        <v>1</v>
      </c>
      <c r="J162" s="259">
        <f>IFERROR(INDEX($BD$7:$BO$40,MATCH(Ajustes!$E$4:$E$323,$BC$7:$BC$40,0),$C$2:$N$2),1)</f>
        <v>1</v>
      </c>
      <c r="K162" s="259">
        <f>IFERROR(INDEX($BD$7:$BO$40,MATCH(Ajustes!$E$4:$E$323,$BC$7:$BC$40,0),$C$2:$N$2),1)</f>
        <v>1</v>
      </c>
      <c r="L162" s="259">
        <f>IFERROR(INDEX($BD$7:$BO$40,MATCH(Ajustes!$E$4:$E$323,$BC$7:$BC$40,0),$C$2:$N$2),1)</f>
        <v>1</v>
      </c>
      <c r="M162" s="259">
        <f>IFERROR(INDEX($BD$7:$BO$40,MATCH(Ajustes!$E$4:$E$323,$BC$7:$BC$40,0),$C$2:$N$2),1)</f>
        <v>1</v>
      </c>
      <c r="N162" s="259">
        <f>IFERROR(INDEX($BD$7:$BO$40,MATCH(Ajustes!$E$4:$E$323,$BC$7:$BC$40,0),$C$2:$N$2),1)</f>
        <v>1</v>
      </c>
      <c r="O162">
        <f>C162*Ajustes!AM162</f>
        <v>0</v>
      </c>
      <c r="P162">
        <f>D162*Ajustes!AN162</f>
        <v>0</v>
      </c>
      <c r="Q162">
        <f>E162*Ajustes!AO162</f>
        <v>0</v>
      </c>
      <c r="R162">
        <f>F162*Ajustes!AP162</f>
        <v>0</v>
      </c>
      <c r="S162">
        <f>G162*Ajustes!AQ162</f>
        <v>0</v>
      </c>
      <c r="T162">
        <f>H162*Ajustes!AR162</f>
        <v>0</v>
      </c>
      <c r="U162">
        <f>I162*Ajustes!AS162</f>
        <v>0</v>
      </c>
      <c r="V162">
        <f>J162*Ajustes!AT162</f>
        <v>0</v>
      </c>
      <c r="W162">
        <f>K162*Ajustes!AU162</f>
        <v>0</v>
      </c>
      <c r="X162">
        <f>L162*Ajustes!AV162</f>
        <v>0</v>
      </c>
      <c r="Y162">
        <f>M162*Ajustes!AW162</f>
        <v>0</v>
      </c>
      <c r="Z162">
        <f>N162*Ajustes!AX162</f>
        <v>0</v>
      </c>
      <c r="AA162" s="259">
        <f>IF(AND(NOT(_incrementaisPassadas),
      OR(
       AND(_semanaAtual&gt;Prevs!D$6,_tipo="Semanal"),
       AND(_mes&gt;AA$2,_tipo="Mensal")
      )), 0,IF(Ajustes!$G162&gt;0,INDEX($AA$4:$AL$323,Ajustes!$G162,O$2),0)+IF(Ajustes!$H162&gt;0,INDEX($AA$4:$AL$323,Ajustes!$H162,O$2),0)+IF(Ajustes!$I162&gt;0,INDEX($AA$4:$AL$323,Ajustes!$I162,O$2),0)+IF(Ajustes!$J162&gt;0,INDEX($AA$4:$AL$323,Ajustes!$J162,O$2),0)+IF(Ajustes!$K162&gt;0,INDEX($AA$4:$AL$323,Ajustes!$K162,O$2),0)+IF(Ajustes!$L162&gt;0,INDEX($AA$4:$AL$323,Ajustes!$L162,O$2),0))+O162</f>
        <v>0</v>
      </c>
      <c r="AB162" s="259">
        <f>IF(AND(NOT(_incrementaisPassadas),
      OR(
       AND(_semanaAtual&gt;Prevs!E$6,_tipo="Semanal"),
       AND(_mes&gt;AB$2,_tipo="Mensal")
      )), 0,IF(Ajustes!$G162&gt;0,INDEX($AA$4:$AL$323,Ajustes!$G162,P$2),0)+IF(Ajustes!$H162&gt;0,INDEX($AA$4:$AL$323,Ajustes!$H162,P$2),0)+IF(Ajustes!$I162&gt;0,INDEX($AA$4:$AL$323,Ajustes!$I162,P$2),0)+IF(Ajustes!$J162&gt;0,INDEX($AA$4:$AL$323,Ajustes!$J162,P$2),0)+IF(Ajustes!$K162&gt;0,INDEX($AA$4:$AL$323,Ajustes!$K162,P$2),0)+IF(Ajustes!$L162&gt;0,INDEX($AA$4:$AL$323,Ajustes!$L162,P$2),0))+P162</f>
        <v>0</v>
      </c>
      <c r="AC162" s="259">
        <f>IF(AND(NOT(_incrementaisPassadas),
      OR(
       AND(_semanaAtual&gt;Prevs!F$6,_tipo="Semanal"),
       AND(_mes&gt;AC$2,_tipo="Mensal")
      )), 0,IF(Ajustes!$G162&gt;0,INDEX($AA$4:$AL$323,Ajustes!$G162,Q$2),0)+IF(Ajustes!$H162&gt;0,INDEX($AA$4:$AL$323,Ajustes!$H162,Q$2),0)+IF(Ajustes!$I162&gt;0,INDEX($AA$4:$AL$323,Ajustes!$I162,Q$2),0)+IF(Ajustes!$J162&gt;0,INDEX($AA$4:$AL$323,Ajustes!$J162,Q$2),0)+IF(Ajustes!$K162&gt;0,INDEX($AA$4:$AL$323,Ajustes!$K162,Q$2),0)+IF(Ajustes!$L162&gt;0,INDEX($AA$4:$AL$323,Ajustes!$L162,Q$2),0))+Q162</f>
        <v>0</v>
      </c>
      <c r="AD162" s="259">
        <f>IF(AND(NOT(_incrementaisPassadas),
      OR(
       AND(_semanaAtual&gt;Prevs!G$6,_tipo="Semanal"),
       AND(_mes&gt;AD$2,_tipo="Mensal")
      )), 0,IF(Ajustes!$G162&gt;0,INDEX($AA$4:$AL$323,Ajustes!$G162,R$2),0)+IF(Ajustes!$H162&gt;0,INDEX($AA$4:$AL$323,Ajustes!$H162,R$2),0)+IF(Ajustes!$I162&gt;0,INDEX($AA$4:$AL$323,Ajustes!$I162,R$2),0)+IF(Ajustes!$J162&gt;0,INDEX($AA$4:$AL$323,Ajustes!$J162,R$2),0)+IF(Ajustes!$K162&gt;0,INDEX($AA$4:$AL$323,Ajustes!$K162,R$2),0)+IF(Ajustes!$L162&gt;0,INDEX($AA$4:$AL$323,Ajustes!$L162,R$2),0))+R162</f>
        <v>0</v>
      </c>
      <c r="AE162" s="259">
        <f>IF(AND(NOT(_incrementaisPassadas),
      OR(
       AND(_semanaAtual&gt;Prevs!H$6,_tipo="Semanal"),
       AND(_mes&gt;AE$2,_tipo="Mensal")
      )), 0,IF(Ajustes!$G162&gt;0,INDEX($AA$4:$AL$323,Ajustes!$G162,S$2),0)+IF(Ajustes!$H162&gt;0,INDEX($AA$4:$AL$323,Ajustes!$H162,S$2),0)+IF(Ajustes!$I162&gt;0,INDEX($AA$4:$AL$323,Ajustes!$I162,S$2),0)+IF(Ajustes!$J162&gt;0,INDEX($AA$4:$AL$323,Ajustes!$J162,S$2),0)+IF(Ajustes!$K162&gt;0,INDEX($AA$4:$AL$323,Ajustes!$K162,S$2),0)+IF(Ajustes!$L162&gt;0,INDEX($AA$4:$AL$323,Ajustes!$L162,S$2),0))+S162</f>
        <v>0</v>
      </c>
      <c r="AF162" s="259">
        <f>IF(AND(NOT(_incrementaisPassadas),
      OR(
       AND(_semanaAtual&gt;Prevs!I$6,_tipo="Semanal"),
       AND(_mes&gt;AF$2,_tipo="Mensal")
      )), 0,IF(Ajustes!$G162&gt;0,INDEX($AA$4:$AL$323,Ajustes!$G162,T$2),0)+IF(Ajustes!$H162&gt;0,INDEX($AA$4:$AL$323,Ajustes!$H162,T$2),0)+IF(Ajustes!$I162&gt;0,INDEX($AA$4:$AL$323,Ajustes!$I162,T$2),0)+IF(Ajustes!$J162&gt;0,INDEX($AA$4:$AL$323,Ajustes!$J162,T$2),0)+IF(Ajustes!$K162&gt;0,INDEX($AA$4:$AL$323,Ajustes!$K162,T$2),0)+IF(Ajustes!$L162&gt;0,INDEX($AA$4:$AL$323,Ajustes!$L162,T$2),0))+T162</f>
        <v>0</v>
      </c>
      <c r="AG162" s="259">
        <f>IF(AND(NOT(_incrementaisPassadas),
      OR(
       AND(_semanaAtual&gt;Prevs!J$6,_tipo="Semanal"),
       AND(_mes&gt;AG$2,_tipo="Mensal")
      )), 0,IF(Ajustes!$G162&gt;0,INDEX($AA$4:$AL$323,Ajustes!$G162,U$2),0)+IF(Ajustes!$H162&gt;0,INDEX($AA$4:$AL$323,Ajustes!$H162,U$2),0)+IF(Ajustes!$I162&gt;0,INDEX($AA$4:$AL$323,Ajustes!$I162,U$2),0)+IF(Ajustes!$J162&gt;0,INDEX($AA$4:$AL$323,Ajustes!$J162,U$2),0)+IF(Ajustes!$K162&gt;0,INDEX($AA$4:$AL$323,Ajustes!$K162,U$2),0)+IF(Ajustes!$L162&gt;0,INDEX($AA$4:$AL$323,Ajustes!$L162,U$2),0))+U162</f>
        <v>0</v>
      </c>
      <c r="AH162" s="259">
        <f>IF(AND(NOT(_incrementaisPassadas),
      OR(
       AND(_semanaAtual&gt;Prevs!K$6,_tipo="Semanal"),
       AND(_mes&gt;AH$2,_tipo="Mensal")
      )), 0,IF(Ajustes!$G162&gt;0,INDEX($AA$4:$AL$323,Ajustes!$G162,V$2),0)+IF(Ajustes!$H162&gt;0,INDEX($AA$4:$AL$323,Ajustes!$H162,V$2),0)+IF(Ajustes!$I162&gt;0,INDEX($AA$4:$AL$323,Ajustes!$I162,V$2),0)+IF(Ajustes!$J162&gt;0,INDEX($AA$4:$AL$323,Ajustes!$J162,V$2),0)+IF(Ajustes!$K162&gt;0,INDEX($AA$4:$AL$323,Ajustes!$K162,V$2),0)+IF(Ajustes!$L162&gt;0,INDEX($AA$4:$AL$323,Ajustes!$L162,V$2),0))+V162</f>
        <v>0</v>
      </c>
      <c r="AI162" s="259">
        <f>IF(AND(NOT(_incrementaisPassadas),
      OR(
       AND(_semanaAtual&gt;Prevs!L$6,_tipo="Semanal"),
       AND(_mes&gt;AI$2,_tipo="Mensal")
      )), 0,IF(Ajustes!$G162&gt;0,INDEX($AA$4:$AL$323,Ajustes!$G162,W$2),0)+IF(Ajustes!$H162&gt;0,INDEX($AA$4:$AL$323,Ajustes!$H162,W$2),0)+IF(Ajustes!$I162&gt;0,INDEX($AA$4:$AL$323,Ajustes!$I162,W$2),0)+IF(Ajustes!$J162&gt;0,INDEX($AA$4:$AL$323,Ajustes!$J162,W$2),0)+IF(Ajustes!$K162&gt;0,INDEX($AA$4:$AL$323,Ajustes!$K162,W$2),0)+IF(Ajustes!$L162&gt;0,INDEX($AA$4:$AL$323,Ajustes!$L162,W$2),0))+W162</f>
        <v>0</v>
      </c>
      <c r="AJ162" s="259">
        <f>IF(AND(NOT(_incrementaisPassadas),
      OR(
       AND(_semanaAtual&gt;Prevs!M$6,_tipo="Semanal"),
       AND(_mes&gt;AJ$2,_tipo="Mensal")
      )), 0,IF(Ajustes!$G162&gt;0,INDEX($AA$4:$AL$323,Ajustes!$G162,X$2),0)+IF(Ajustes!$H162&gt;0,INDEX($AA$4:$AL$323,Ajustes!$H162,X$2),0)+IF(Ajustes!$I162&gt;0,INDEX($AA$4:$AL$323,Ajustes!$I162,X$2),0)+IF(Ajustes!$J162&gt;0,INDEX($AA$4:$AL$323,Ajustes!$J162,X$2),0)+IF(Ajustes!$K162&gt;0,INDEX($AA$4:$AL$323,Ajustes!$K162,X$2),0)+IF(Ajustes!$L162&gt;0,INDEX($AA$4:$AL$323,Ajustes!$L162,X$2),0))+X162</f>
        <v>0</v>
      </c>
      <c r="AK162" s="259">
        <f>IF(AND(NOT(_incrementaisPassadas),
      OR(
       AND(_semanaAtual&gt;Prevs!N$6,_tipo="Semanal"),
       AND(_mes&gt;AK$2,_tipo="Mensal")
      )), 0,IF(Ajustes!$G162&gt;0,INDEX($AA$4:$AL$323,Ajustes!$G162,Y$2),0)+IF(Ajustes!$H162&gt;0,INDEX($AA$4:$AL$323,Ajustes!$H162,Y$2),0)+IF(Ajustes!$I162&gt;0,INDEX($AA$4:$AL$323,Ajustes!$I162,Y$2),0)+IF(Ajustes!$J162&gt;0,INDEX($AA$4:$AL$323,Ajustes!$J162,Y$2),0)+IF(Ajustes!$K162&gt;0,INDEX($AA$4:$AL$323,Ajustes!$K162,Y$2),0)+IF(Ajustes!$L162&gt;0,INDEX($AA$4:$AL$323,Ajustes!$L162,Y$2),0))+Y162</f>
        <v>0</v>
      </c>
      <c r="AL162" s="259">
        <f>IF(AND(NOT(_incrementaisPassadas),
      OR(
       AND(_semanaAtual&gt;Prevs!O$6,_tipo="Semanal"),
       AND(_mes&gt;AL$2,_tipo="Mensal")
      )), 0,IF(Ajustes!$G162&gt;0,INDEX($AA$4:$AL$323,Ajustes!$G162,Z$2),0)+IF(Ajustes!$H162&gt;0,INDEX($AA$4:$AL$323,Ajustes!$H162,Z$2),0)+IF(Ajustes!$I162&gt;0,INDEX($AA$4:$AL$323,Ajustes!$I162,Z$2),0)+IF(Ajustes!$J162&gt;0,INDEX($AA$4:$AL$323,Ajustes!$J162,Z$2),0)+IF(Ajustes!$K162&gt;0,INDEX($AA$4:$AL$323,Ajustes!$K162,Z$2),0)+IF(Ajustes!$L162&gt;0,INDEX($AA$4:$AL$323,Ajustes!$L162,Z$2),0))+Z162</f>
        <v>0</v>
      </c>
      <c r="AM162" s="113">
        <f t="shared" si="176"/>
        <v>0</v>
      </c>
      <c r="AN162" s="113">
        <f t="shared" si="190"/>
        <v>0</v>
      </c>
      <c r="AO162" s="113">
        <f t="shared" si="190"/>
        <v>0</v>
      </c>
      <c r="AP162" s="113">
        <f t="shared" si="190"/>
        <v>0</v>
      </c>
      <c r="AQ162" s="113">
        <f t="shared" si="190"/>
        <v>0</v>
      </c>
      <c r="AR162" s="113">
        <f t="shared" si="190"/>
        <v>0</v>
      </c>
      <c r="AS162" s="113">
        <f t="shared" si="190"/>
        <v>0</v>
      </c>
      <c r="AT162" s="113">
        <f t="shared" si="190"/>
        <v>0</v>
      </c>
      <c r="AU162" s="113">
        <f t="shared" si="190"/>
        <v>0</v>
      </c>
      <c r="AV162" s="113">
        <f t="shared" si="190"/>
        <v>0</v>
      </c>
      <c r="AW162" s="113">
        <f t="shared" si="190"/>
        <v>0</v>
      </c>
      <c r="AX162" s="113">
        <f t="shared" si="190"/>
        <v>0</v>
      </c>
      <c r="AY162" s="259"/>
      <c r="BQ162" s="259" t="e">
        <f t="shared" si="170"/>
        <v>#N/A</v>
      </c>
      <c r="BR162" s="398">
        <f t="shared" si="178"/>
        <v>0</v>
      </c>
      <c r="BS162" s="398">
        <f t="shared" si="179"/>
        <v>0</v>
      </c>
      <c r="BT162" s="398">
        <f t="shared" si="180"/>
        <v>0</v>
      </c>
      <c r="BU162" s="398">
        <f t="shared" si="181"/>
        <v>0</v>
      </c>
      <c r="BV162" s="398">
        <f t="shared" si="182"/>
        <v>0</v>
      </c>
      <c r="BW162" s="398">
        <f t="shared" si="183"/>
        <v>0</v>
      </c>
      <c r="BX162" s="398">
        <f t="shared" si="184"/>
        <v>0</v>
      </c>
      <c r="BY162" s="398">
        <f t="shared" si="185"/>
        <v>0</v>
      </c>
      <c r="BZ162" s="398">
        <f t="shared" si="186"/>
        <v>0</v>
      </c>
      <c r="CA162" s="398">
        <f t="shared" si="187"/>
        <v>0</v>
      </c>
      <c r="CB162" s="398">
        <f t="shared" si="188"/>
        <v>0</v>
      </c>
      <c r="CC162" s="398">
        <f t="shared" si="189"/>
        <v>0</v>
      </c>
      <c r="CD162" s="259"/>
    </row>
    <row r="163" spans="1:82" x14ac:dyDescent="0.25">
      <c r="A163" s="113">
        <v>160</v>
      </c>
      <c r="B163" s="176" t="s">
        <v>612</v>
      </c>
      <c r="C163" s="259">
        <f>IFERROR(INDEX($BD$7:$BO$40,MATCH(Ajustes!$E$4:$E$323,$BC$7:$BC$40,0),$C$2:$N$2),1)</f>
        <v>1</v>
      </c>
      <c r="D163" s="259">
        <f>IFERROR(INDEX($BD$7:$BO$40,MATCH(Ajustes!$E$4:$E$323,$BC$7:$BC$40,0),$C$2:$N$2),1)</f>
        <v>1</v>
      </c>
      <c r="E163" s="259">
        <f>IFERROR(INDEX($BD$7:$BO$40,MATCH(Ajustes!$E$4:$E$323,$BC$7:$BC$40,0),$C$2:$N$2),1)</f>
        <v>1</v>
      </c>
      <c r="F163" s="259">
        <f>IFERROR(INDEX($BD$7:$BO$40,MATCH(Ajustes!$E$4:$E$323,$BC$7:$BC$40,0),$C$2:$N$2),1)</f>
        <v>1</v>
      </c>
      <c r="G163" s="259">
        <f>IFERROR(INDEX($BD$7:$BO$40,MATCH(Ajustes!$E$4:$E$323,$BC$7:$BC$40,0),$C$2:$N$2),1)</f>
        <v>1</v>
      </c>
      <c r="H163" s="259">
        <f>IFERROR(INDEX($BD$7:$BO$40,MATCH(Ajustes!$E$4:$E$323,$BC$7:$BC$40,0),$C$2:$N$2),1)</f>
        <v>1</v>
      </c>
      <c r="I163" s="259">
        <f>IFERROR(INDEX($BD$7:$BO$40,MATCH(Ajustes!$E$4:$E$323,$BC$7:$BC$40,0),$C$2:$N$2),1)</f>
        <v>1</v>
      </c>
      <c r="J163" s="259">
        <f>IFERROR(INDEX($BD$7:$BO$40,MATCH(Ajustes!$E$4:$E$323,$BC$7:$BC$40,0),$C$2:$N$2),1)</f>
        <v>1</v>
      </c>
      <c r="K163" s="259">
        <f>IFERROR(INDEX($BD$7:$BO$40,MATCH(Ajustes!$E$4:$E$323,$BC$7:$BC$40,0),$C$2:$N$2),1)</f>
        <v>1</v>
      </c>
      <c r="L163" s="259">
        <f>IFERROR(INDEX($BD$7:$BO$40,MATCH(Ajustes!$E$4:$E$323,$BC$7:$BC$40,0),$C$2:$N$2),1)</f>
        <v>1</v>
      </c>
      <c r="M163" s="259">
        <f>IFERROR(INDEX($BD$7:$BO$40,MATCH(Ajustes!$E$4:$E$323,$BC$7:$BC$40,0),$C$2:$N$2),1)</f>
        <v>1</v>
      </c>
      <c r="N163" s="259">
        <f>IFERROR(INDEX($BD$7:$BO$40,MATCH(Ajustes!$E$4:$E$323,$BC$7:$BC$40,0),$C$2:$N$2),1)</f>
        <v>1</v>
      </c>
      <c r="O163">
        <f>C163*Ajustes!AM163</f>
        <v>11</v>
      </c>
      <c r="P163">
        <f>D163*Ajustes!AN163</f>
        <v>11</v>
      </c>
      <c r="Q163">
        <f>E163*Ajustes!AO163</f>
        <v>11</v>
      </c>
      <c r="R163">
        <f>F163*Ajustes!AP163</f>
        <v>9</v>
      </c>
      <c r="S163">
        <f>G163*Ajustes!AQ163</f>
        <v>7</v>
      </c>
      <c r="T163">
        <f>H163*Ajustes!AR163</f>
        <v>6</v>
      </c>
      <c r="U163">
        <f>I163*Ajustes!AS163</f>
        <v>5</v>
      </c>
      <c r="V163">
        <f>J163*Ajustes!AT163</f>
        <v>5</v>
      </c>
      <c r="W163">
        <f>K163*Ajustes!AU163</f>
        <v>6</v>
      </c>
      <c r="X163">
        <f>L163*Ajustes!AV163</f>
        <v>7</v>
      </c>
      <c r="Y163">
        <f>M163*Ajustes!AW163</f>
        <v>7</v>
      </c>
      <c r="Z163">
        <f>N163*Ajustes!AX163</f>
        <v>9</v>
      </c>
      <c r="AA163" s="259">
        <f>IF(AND(NOT(_incrementaisPassadas),
      OR(
       AND(_semanaAtual&gt;Prevs!D$6,_tipo="Semanal"),
       AND(_mes&gt;AA$2,_tipo="Mensal")
      )), 0,IF(Ajustes!$G163&gt;0,INDEX($AA$4:$AL$323,Ajustes!$G163,O$2),0)+IF(Ajustes!$H163&gt;0,INDEX($AA$4:$AL$323,Ajustes!$H163,O$2),0)+IF(Ajustes!$I163&gt;0,INDEX($AA$4:$AL$323,Ajustes!$I163,O$2),0)+IF(Ajustes!$J163&gt;0,INDEX($AA$4:$AL$323,Ajustes!$J163,O$2),0)+IF(Ajustes!$K163&gt;0,INDEX($AA$4:$AL$323,Ajustes!$K163,O$2),0)+IF(Ajustes!$L163&gt;0,INDEX($AA$4:$AL$323,Ajustes!$L163,O$2),0))+O163</f>
        <v>11</v>
      </c>
      <c r="AB163" s="259">
        <f>IF(AND(NOT(_incrementaisPassadas),
      OR(
       AND(_semanaAtual&gt;Prevs!E$6,_tipo="Semanal"),
       AND(_mes&gt;AB$2,_tipo="Mensal")
      )), 0,IF(Ajustes!$G163&gt;0,INDEX($AA$4:$AL$323,Ajustes!$G163,P$2),0)+IF(Ajustes!$H163&gt;0,INDEX($AA$4:$AL$323,Ajustes!$H163,P$2),0)+IF(Ajustes!$I163&gt;0,INDEX($AA$4:$AL$323,Ajustes!$I163,P$2),0)+IF(Ajustes!$J163&gt;0,INDEX($AA$4:$AL$323,Ajustes!$J163,P$2),0)+IF(Ajustes!$K163&gt;0,INDEX($AA$4:$AL$323,Ajustes!$K163,P$2),0)+IF(Ajustes!$L163&gt;0,INDEX($AA$4:$AL$323,Ajustes!$L163,P$2),0))+P163</f>
        <v>11</v>
      </c>
      <c r="AC163" s="259">
        <f>IF(AND(NOT(_incrementaisPassadas),
      OR(
       AND(_semanaAtual&gt;Prevs!F$6,_tipo="Semanal"),
       AND(_mes&gt;AC$2,_tipo="Mensal")
      )), 0,IF(Ajustes!$G163&gt;0,INDEX($AA$4:$AL$323,Ajustes!$G163,Q$2),0)+IF(Ajustes!$H163&gt;0,INDEX($AA$4:$AL$323,Ajustes!$H163,Q$2),0)+IF(Ajustes!$I163&gt;0,INDEX($AA$4:$AL$323,Ajustes!$I163,Q$2),0)+IF(Ajustes!$J163&gt;0,INDEX($AA$4:$AL$323,Ajustes!$J163,Q$2),0)+IF(Ajustes!$K163&gt;0,INDEX($AA$4:$AL$323,Ajustes!$K163,Q$2),0)+IF(Ajustes!$L163&gt;0,INDEX($AA$4:$AL$323,Ajustes!$L163,Q$2),0))+Q163</f>
        <v>11</v>
      </c>
      <c r="AD163" s="259">
        <f>IF(AND(NOT(_incrementaisPassadas),
      OR(
       AND(_semanaAtual&gt;Prevs!G$6,_tipo="Semanal"),
       AND(_mes&gt;AD$2,_tipo="Mensal")
      )), 0,IF(Ajustes!$G163&gt;0,INDEX($AA$4:$AL$323,Ajustes!$G163,R$2),0)+IF(Ajustes!$H163&gt;0,INDEX($AA$4:$AL$323,Ajustes!$H163,R$2),0)+IF(Ajustes!$I163&gt;0,INDEX($AA$4:$AL$323,Ajustes!$I163,R$2),0)+IF(Ajustes!$J163&gt;0,INDEX($AA$4:$AL$323,Ajustes!$J163,R$2),0)+IF(Ajustes!$K163&gt;0,INDEX($AA$4:$AL$323,Ajustes!$K163,R$2),0)+IF(Ajustes!$L163&gt;0,INDEX($AA$4:$AL$323,Ajustes!$L163,R$2),0))+R163</f>
        <v>9</v>
      </c>
      <c r="AE163" s="259">
        <f>IF(AND(NOT(_incrementaisPassadas),
      OR(
       AND(_semanaAtual&gt;Prevs!H$6,_tipo="Semanal"),
       AND(_mes&gt;AE$2,_tipo="Mensal")
      )), 0,IF(Ajustes!$G163&gt;0,INDEX($AA$4:$AL$323,Ajustes!$G163,S$2),0)+IF(Ajustes!$H163&gt;0,INDEX($AA$4:$AL$323,Ajustes!$H163,S$2),0)+IF(Ajustes!$I163&gt;0,INDEX($AA$4:$AL$323,Ajustes!$I163,S$2),0)+IF(Ajustes!$J163&gt;0,INDEX($AA$4:$AL$323,Ajustes!$J163,S$2),0)+IF(Ajustes!$K163&gt;0,INDEX($AA$4:$AL$323,Ajustes!$K163,S$2),0)+IF(Ajustes!$L163&gt;0,INDEX($AA$4:$AL$323,Ajustes!$L163,S$2),0))+S163</f>
        <v>7</v>
      </c>
      <c r="AF163" s="259">
        <f>IF(AND(NOT(_incrementaisPassadas),
      OR(
       AND(_semanaAtual&gt;Prevs!I$6,_tipo="Semanal"),
       AND(_mes&gt;AF$2,_tipo="Mensal")
      )), 0,IF(Ajustes!$G163&gt;0,INDEX($AA$4:$AL$323,Ajustes!$G163,T$2),0)+IF(Ajustes!$H163&gt;0,INDEX($AA$4:$AL$323,Ajustes!$H163,T$2),0)+IF(Ajustes!$I163&gt;0,INDEX($AA$4:$AL$323,Ajustes!$I163,T$2),0)+IF(Ajustes!$J163&gt;0,INDEX($AA$4:$AL$323,Ajustes!$J163,T$2),0)+IF(Ajustes!$K163&gt;0,INDEX($AA$4:$AL$323,Ajustes!$K163,T$2),0)+IF(Ajustes!$L163&gt;0,INDEX($AA$4:$AL$323,Ajustes!$L163,T$2),0))+T163</f>
        <v>6</v>
      </c>
      <c r="AG163" s="259">
        <f>IF(AND(NOT(_incrementaisPassadas),
      OR(
       AND(_semanaAtual&gt;Prevs!J$6,_tipo="Semanal"),
       AND(_mes&gt;AG$2,_tipo="Mensal")
      )), 0,IF(Ajustes!$G163&gt;0,INDEX($AA$4:$AL$323,Ajustes!$G163,U$2),0)+IF(Ajustes!$H163&gt;0,INDEX($AA$4:$AL$323,Ajustes!$H163,U$2),0)+IF(Ajustes!$I163&gt;0,INDEX($AA$4:$AL$323,Ajustes!$I163,U$2),0)+IF(Ajustes!$J163&gt;0,INDEX($AA$4:$AL$323,Ajustes!$J163,U$2),0)+IF(Ajustes!$K163&gt;0,INDEX($AA$4:$AL$323,Ajustes!$K163,U$2),0)+IF(Ajustes!$L163&gt;0,INDEX($AA$4:$AL$323,Ajustes!$L163,U$2),0))+U163</f>
        <v>5</v>
      </c>
      <c r="AH163" s="259">
        <f>IF(AND(NOT(_incrementaisPassadas),
      OR(
       AND(_semanaAtual&gt;Prevs!K$6,_tipo="Semanal"),
       AND(_mes&gt;AH$2,_tipo="Mensal")
      )), 0,IF(Ajustes!$G163&gt;0,INDEX($AA$4:$AL$323,Ajustes!$G163,V$2),0)+IF(Ajustes!$H163&gt;0,INDEX($AA$4:$AL$323,Ajustes!$H163,V$2),0)+IF(Ajustes!$I163&gt;0,INDEX($AA$4:$AL$323,Ajustes!$I163,V$2),0)+IF(Ajustes!$J163&gt;0,INDEX($AA$4:$AL$323,Ajustes!$J163,V$2),0)+IF(Ajustes!$K163&gt;0,INDEX($AA$4:$AL$323,Ajustes!$K163,V$2),0)+IF(Ajustes!$L163&gt;0,INDEX($AA$4:$AL$323,Ajustes!$L163,V$2),0))+V163</f>
        <v>5</v>
      </c>
      <c r="AI163" s="259">
        <f>IF(AND(NOT(_incrementaisPassadas),
      OR(
       AND(_semanaAtual&gt;Prevs!L$6,_tipo="Semanal"),
       AND(_mes&gt;AI$2,_tipo="Mensal")
      )), 0,IF(Ajustes!$G163&gt;0,INDEX($AA$4:$AL$323,Ajustes!$G163,W$2),0)+IF(Ajustes!$H163&gt;0,INDEX($AA$4:$AL$323,Ajustes!$H163,W$2),0)+IF(Ajustes!$I163&gt;0,INDEX($AA$4:$AL$323,Ajustes!$I163,W$2),0)+IF(Ajustes!$J163&gt;0,INDEX($AA$4:$AL$323,Ajustes!$J163,W$2),0)+IF(Ajustes!$K163&gt;0,INDEX($AA$4:$AL$323,Ajustes!$K163,W$2),0)+IF(Ajustes!$L163&gt;0,INDEX($AA$4:$AL$323,Ajustes!$L163,W$2),0))+W163</f>
        <v>6</v>
      </c>
      <c r="AJ163" s="259">
        <f>IF(AND(NOT(_incrementaisPassadas),
      OR(
       AND(_semanaAtual&gt;Prevs!M$6,_tipo="Semanal"),
       AND(_mes&gt;AJ$2,_tipo="Mensal")
      )), 0,IF(Ajustes!$G163&gt;0,INDEX($AA$4:$AL$323,Ajustes!$G163,X$2),0)+IF(Ajustes!$H163&gt;0,INDEX($AA$4:$AL$323,Ajustes!$H163,X$2),0)+IF(Ajustes!$I163&gt;0,INDEX($AA$4:$AL$323,Ajustes!$I163,X$2),0)+IF(Ajustes!$J163&gt;0,INDEX($AA$4:$AL$323,Ajustes!$J163,X$2),0)+IF(Ajustes!$K163&gt;0,INDEX($AA$4:$AL$323,Ajustes!$K163,X$2),0)+IF(Ajustes!$L163&gt;0,INDEX($AA$4:$AL$323,Ajustes!$L163,X$2),0))+X163</f>
        <v>7</v>
      </c>
      <c r="AK163" s="259">
        <f>IF(AND(NOT(_incrementaisPassadas),
      OR(
       AND(_semanaAtual&gt;Prevs!N$6,_tipo="Semanal"),
       AND(_mes&gt;AK$2,_tipo="Mensal")
      )), 0,IF(Ajustes!$G163&gt;0,INDEX($AA$4:$AL$323,Ajustes!$G163,Y$2),0)+IF(Ajustes!$H163&gt;0,INDEX($AA$4:$AL$323,Ajustes!$H163,Y$2),0)+IF(Ajustes!$I163&gt;0,INDEX($AA$4:$AL$323,Ajustes!$I163,Y$2),0)+IF(Ajustes!$J163&gt;0,INDEX($AA$4:$AL$323,Ajustes!$J163,Y$2),0)+IF(Ajustes!$K163&gt;0,INDEX($AA$4:$AL$323,Ajustes!$K163,Y$2),0)+IF(Ajustes!$L163&gt;0,INDEX($AA$4:$AL$323,Ajustes!$L163,Y$2),0))+Y163</f>
        <v>7</v>
      </c>
      <c r="AL163" s="259">
        <f>IF(AND(NOT(_incrementaisPassadas),
      OR(
       AND(_semanaAtual&gt;Prevs!O$6,_tipo="Semanal"),
       AND(_mes&gt;AL$2,_tipo="Mensal")
      )), 0,IF(Ajustes!$G163&gt;0,INDEX($AA$4:$AL$323,Ajustes!$G163,Z$2),0)+IF(Ajustes!$H163&gt;0,INDEX($AA$4:$AL$323,Ajustes!$H163,Z$2),0)+IF(Ajustes!$I163&gt;0,INDEX($AA$4:$AL$323,Ajustes!$I163,Z$2),0)+IF(Ajustes!$J163&gt;0,INDEX($AA$4:$AL$323,Ajustes!$J163,Z$2),0)+IF(Ajustes!$K163&gt;0,INDEX($AA$4:$AL$323,Ajustes!$K163,Z$2),0)+IF(Ajustes!$L163&gt;0,INDEX($AA$4:$AL$323,Ajustes!$L163,Z$2),0))+Z163</f>
        <v>9</v>
      </c>
      <c r="AM163" s="113">
        <f t="shared" si="176"/>
        <v>11</v>
      </c>
      <c r="AN163" s="113">
        <f t="shared" si="190"/>
        <v>11</v>
      </c>
      <c r="AO163" s="113">
        <f t="shared" si="190"/>
        <v>11</v>
      </c>
      <c r="AP163" s="113">
        <f t="shared" si="190"/>
        <v>9</v>
      </c>
      <c r="AQ163" s="113">
        <f t="shared" si="190"/>
        <v>7</v>
      </c>
      <c r="AR163" s="113">
        <f t="shared" si="190"/>
        <v>6</v>
      </c>
      <c r="AS163" s="113">
        <f t="shared" si="190"/>
        <v>5</v>
      </c>
      <c r="AT163" s="113">
        <f t="shared" si="190"/>
        <v>5</v>
      </c>
      <c r="AU163" s="113">
        <f t="shared" si="190"/>
        <v>6</v>
      </c>
      <c r="AV163" s="113">
        <f t="shared" si="190"/>
        <v>7</v>
      </c>
      <c r="AW163" s="113">
        <f t="shared" si="190"/>
        <v>7</v>
      </c>
      <c r="AX163" s="113">
        <f t="shared" si="190"/>
        <v>9</v>
      </c>
      <c r="AY163" s="259"/>
      <c r="BQ163" s="259" t="e">
        <f t="shared" si="170"/>
        <v>#N/A</v>
      </c>
      <c r="BR163" s="398">
        <f t="shared" si="178"/>
        <v>11</v>
      </c>
      <c r="BS163" s="398">
        <f t="shared" si="179"/>
        <v>11</v>
      </c>
      <c r="BT163" s="398">
        <f t="shared" si="180"/>
        <v>11</v>
      </c>
      <c r="BU163" s="398">
        <f t="shared" si="181"/>
        <v>9</v>
      </c>
      <c r="BV163" s="398">
        <f t="shared" si="182"/>
        <v>7</v>
      </c>
      <c r="BW163" s="398">
        <f t="shared" si="183"/>
        <v>6</v>
      </c>
      <c r="BX163" s="398">
        <f t="shared" si="184"/>
        <v>5</v>
      </c>
      <c r="BY163" s="398">
        <f t="shared" si="185"/>
        <v>5</v>
      </c>
      <c r="BZ163" s="398">
        <f t="shared" si="186"/>
        <v>6</v>
      </c>
      <c r="CA163" s="398">
        <f t="shared" si="187"/>
        <v>7</v>
      </c>
      <c r="CB163" s="398">
        <f t="shared" si="188"/>
        <v>7</v>
      </c>
      <c r="CC163" s="398">
        <f t="shared" si="189"/>
        <v>9</v>
      </c>
      <c r="CD163" s="259"/>
    </row>
    <row r="164" spans="1:82" x14ac:dyDescent="0.25">
      <c r="A164" s="113">
        <v>161</v>
      </c>
      <c r="B164" s="176" t="s">
        <v>613</v>
      </c>
      <c r="C164" s="259">
        <f>IFERROR(INDEX($BD$7:$BO$40,MATCH(Ajustes!$E$4:$E$323,$BC$7:$BC$40,0),$C$2:$N$2),1)</f>
        <v>1</v>
      </c>
      <c r="D164" s="259">
        <f>IFERROR(INDEX($BD$7:$BO$40,MATCH(Ajustes!$E$4:$E$323,$BC$7:$BC$40,0),$C$2:$N$2),1)</f>
        <v>1</v>
      </c>
      <c r="E164" s="259">
        <f>IFERROR(INDEX($BD$7:$BO$40,MATCH(Ajustes!$E$4:$E$323,$BC$7:$BC$40,0),$C$2:$N$2),1)</f>
        <v>1</v>
      </c>
      <c r="F164" s="259">
        <f>IFERROR(INDEX($BD$7:$BO$40,MATCH(Ajustes!$E$4:$E$323,$BC$7:$BC$40,0),$C$2:$N$2),1)</f>
        <v>1</v>
      </c>
      <c r="G164" s="259">
        <f>IFERROR(INDEX($BD$7:$BO$40,MATCH(Ajustes!$E$4:$E$323,$BC$7:$BC$40,0),$C$2:$N$2),1)</f>
        <v>1</v>
      </c>
      <c r="H164" s="259">
        <f>IFERROR(INDEX($BD$7:$BO$40,MATCH(Ajustes!$E$4:$E$323,$BC$7:$BC$40,0),$C$2:$N$2),1)</f>
        <v>1</v>
      </c>
      <c r="I164" s="259">
        <f>IFERROR(INDEX($BD$7:$BO$40,MATCH(Ajustes!$E$4:$E$323,$BC$7:$BC$40,0),$C$2:$N$2),1)</f>
        <v>1</v>
      </c>
      <c r="J164" s="259">
        <f>IFERROR(INDEX($BD$7:$BO$40,MATCH(Ajustes!$E$4:$E$323,$BC$7:$BC$40,0),$C$2:$N$2),1)</f>
        <v>1</v>
      </c>
      <c r="K164" s="259">
        <f>IFERROR(INDEX($BD$7:$BO$40,MATCH(Ajustes!$E$4:$E$323,$BC$7:$BC$40,0),$C$2:$N$2),1)</f>
        <v>1</v>
      </c>
      <c r="L164" s="259">
        <f>IFERROR(INDEX($BD$7:$BO$40,MATCH(Ajustes!$E$4:$E$323,$BC$7:$BC$40,0),$C$2:$N$2),1)</f>
        <v>1</v>
      </c>
      <c r="M164" s="259">
        <f>IFERROR(INDEX($BD$7:$BO$40,MATCH(Ajustes!$E$4:$E$323,$BC$7:$BC$40,0),$C$2:$N$2),1)</f>
        <v>1</v>
      </c>
      <c r="N164" s="259">
        <f>IFERROR(INDEX($BD$7:$BO$40,MATCH(Ajustes!$E$4:$E$323,$BC$7:$BC$40,0),$C$2:$N$2),1)</f>
        <v>1</v>
      </c>
      <c r="O164">
        <f>C164*Ajustes!AM164</f>
        <v>177</v>
      </c>
      <c r="P164">
        <f>D164*Ajustes!AN164</f>
        <v>185</v>
      </c>
      <c r="Q164">
        <f>E164*Ajustes!AO164</f>
        <v>163</v>
      </c>
      <c r="R164">
        <f>F164*Ajustes!AP164</f>
        <v>107</v>
      </c>
      <c r="S164">
        <f>G164*Ajustes!AQ164</f>
        <v>83</v>
      </c>
      <c r="T164">
        <f>H164*Ajustes!AR164</f>
        <v>78</v>
      </c>
      <c r="U164">
        <f>I164*Ajustes!AS164</f>
        <v>65</v>
      </c>
      <c r="V164">
        <f>J164*Ajustes!AT164</f>
        <v>55</v>
      </c>
      <c r="W164">
        <f>K164*Ajustes!AU164</f>
        <v>71</v>
      </c>
      <c r="X164">
        <f>L164*Ajustes!AV164</f>
        <v>90</v>
      </c>
      <c r="Y164">
        <f>M164*Ajustes!AW164</f>
        <v>99</v>
      </c>
      <c r="Z164">
        <f>N164*Ajustes!AX164</f>
        <v>131</v>
      </c>
      <c r="AA164" s="259">
        <f>IF(AND(NOT(_incrementaisPassadas),
      OR(
       AND(_semanaAtual&gt;Prevs!D$6,_tipo="Semanal"),
       AND(_mes&gt;AA$2,_tipo="Mensal")
      )), 0,IF(Ajustes!$G164&gt;0,INDEX($AA$4:$AL$323,Ajustes!$G164,O$2),0)+IF(Ajustes!$H164&gt;0,INDEX($AA$4:$AL$323,Ajustes!$H164,O$2),0)+IF(Ajustes!$I164&gt;0,INDEX($AA$4:$AL$323,Ajustes!$I164,O$2),0)+IF(Ajustes!$J164&gt;0,INDEX($AA$4:$AL$323,Ajustes!$J164,O$2),0)+IF(Ajustes!$K164&gt;0,INDEX($AA$4:$AL$323,Ajustes!$K164,O$2),0)+IF(Ajustes!$L164&gt;0,INDEX($AA$4:$AL$323,Ajustes!$L164,O$2),0))+O164</f>
        <v>177</v>
      </c>
      <c r="AB164" s="259">
        <f>IF(AND(NOT(_incrementaisPassadas),
      OR(
       AND(_semanaAtual&gt;Prevs!E$6,_tipo="Semanal"),
       AND(_mes&gt;AB$2,_tipo="Mensal")
      )), 0,IF(Ajustes!$G164&gt;0,INDEX($AA$4:$AL$323,Ajustes!$G164,P$2),0)+IF(Ajustes!$H164&gt;0,INDEX($AA$4:$AL$323,Ajustes!$H164,P$2),0)+IF(Ajustes!$I164&gt;0,INDEX($AA$4:$AL$323,Ajustes!$I164,P$2),0)+IF(Ajustes!$J164&gt;0,INDEX($AA$4:$AL$323,Ajustes!$J164,P$2),0)+IF(Ajustes!$K164&gt;0,INDEX($AA$4:$AL$323,Ajustes!$K164,P$2),0)+IF(Ajustes!$L164&gt;0,INDEX($AA$4:$AL$323,Ajustes!$L164,P$2),0))+P164</f>
        <v>185</v>
      </c>
      <c r="AC164" s="259">
        <f>IF(AND(NOT(_incrementaisPassadas),
      OR(
       AND(_semanaAtual&gt;Prevs!F$6,_tipo="Semanal"),
       AND(_mes&gt;AC$2,_tipo="Mensal")
      )), 0,IF(Ajustes!$G164&gt;0,INDEX($AA$4:$AL$323,Ajustes!$G164,Q$2),0)+IF(Ajustes!$H164&gt;0,INDEX($AA$4:$AL$323,Ajustes!$H164,Q$2),0)+IF(Ajustes!$I164&gt;0,INDEX($AA$4:$AL$323,Ajustes!$I164,Q$2),0)+IF(Ajustes!$J164&gt;0,INDEX($AA$4:$AL$323,Ajustes!$J164,Q$2),0)+IF(Ajustes!$K164&gt;0,INDEX($AA$4:$AL$323,Ajustes!$K164,Q$2),0)+IF(Ajustes!$L164&gt;0,INDEX($AA$4:$AL$323,Ajustes!$L164,Q$2),0))+Q164</f>
        <v>163</v>
      </c>
      <c r="AD164" s="259">
        <f>IF(AND(NOT(_incrementaisPassadas),
      OR(
       AND(_semanaAtual&gt;Prevs!G$6,_tipo="Semanal"),
       AND(_mes&gt;AD$2,_tipo="Mensal")
      )), 0,IF(Ajustes!$G164&gt;0,INDEX($AA$4:$AL$323,Ajustes!$G164,R$2),0)+IF(Ajustes!$H164&gt;0,INDEX($AA$4:$AL$323,Ajustes!$H164,R$2),0)+IF(Ajustes!$I164&gt;0,INDEX($AA$4:$AL$323,Ajustes!$I164,R$2),0)+IF(Ajustes!$J164&gt;0,INDEX($AA$4:$AL$323,Ajustes!$J164,R$2),0)+IF(Ajustes!$K164&gt;0,INDEX($AA$4:$AL$323,Ajustes!$K164,R$2),0)+IF(Ajustes!$L164&gt;0,INDEX($AA$4:$AL$323,Ajustes!$L164,R$2),0))+R164</f>
        <v>107</v>
      </c>
      <c r="AE164" s="259">
        <f>IF(AND(NOT(_incrementaisPassadas),
      OR(
       AND(_semanaAtual&gt;Prevs!H$6,_tipo="Semanal"),
       AND(_mes&gt;AE$2,_tipo="Mensal")
      )), 0,IF(Ajustes!$G164&gt;0,INDEX($AA$4:$AL$323,Ajustes!$G164,S$2),0)+IF(Ajustes!$H164&gt;0,INDEX($AA$4:$AL$323,Ajustes!$H164,S$2),0)+IF(Ajustes!$I164&gt;0,INDEX($AA$4:$AL$323,Ajustes!$I164,S$2),0)+IF(Ajustes!$J164&gt;0,INDEX($AA$4:$AL$323,Ajustes!$J164,S$2),0)+IF(Ajustes!$K164&gt;0,INDEX($AA$4:$AL$323,Ajustes!$K164,S$2),0)+IF(Ajustes!$L164&gt;0,INDEX($AA$4:$AL$323,Ajustes!$L164,S$2),0))+S164</f>
        <v>83</v>
      </c>
      <c r="AF164" s="259">
        <f>IF(AND(NOT(_incrementaisPassadas),
      OR(
       AND(_semanaAtual&gt;Prevs!I$6,_tipo="Semanal"),
       AND(_mes&gt;AF$2,_tipo="Mensal")
      )), 0,IF(Ajustes!$G164&gt;0,INDEX($AA$4:$AL$323,Ajustes!$G164,T$2),0)+IF(Ajustes!$H164&gt;0,INDEX($AA$4:$AL$323,Ajustes!$H164,T$2),0)+IF(Ajustes!$I164&gt;0,INDEX($AA$4:$AL$323,Ajustes!$I164,T$2),0)+IF(Ajustes!$J164&gt;0,INDEX($AA$4:$AL$323,Ajustes!$J164,T$2),0)+IF(Ajustes!$K164&gt;0,INDEX($AA$4:$AL$323,Ajustes!$K164,T$2),0)+IF(Ajustes!$L164&gt;0,INDEX($AA$4:$AL$323,Ajustes!$L164,T$2),0))+T164</f>
        <v>78</v>
      </c>
      <c r="AG164" s="259">
        <f>IF(AND(NOT(_incrementaisPassadas),
      OR(
       AND(_semanaAtual&gt;Prevs!J$6,_tipo="Semanal"),
       AND(_mes&gt;AG$2,_tipo="Mensal")
      )), 0,IF(Ajustes!$G164&gt;0,INDEX($AA$4:$AL$323,Ajustes!$G164,U$2),0)+IF(Ajustes!$H164&gt;0,INDEX($AA$4:$AL$323,Ajustes!$H164,U$2),0)+IF(Ajustes!$I164&gt;0,INDEX($AA$4:$AL$323,Ajustes!$I164,U$2),0)+IF(Ajustes!$J164&gt;0,INDEX($AA$4:$AL$323,Ajustes!$J164,U$2),0)+IF(Ajustes!$K164&gt;0,INDEX($AA$4:$AL$323,Ajustes!$K164,U$2),0)+IF(Ajustes!$L164&gt;0,INDEX($AA$4:$AL$323,Ajustes!$L164,U$2),0))+U164</f>
        <v>65</v>
      </c>
      <c r="AH164" s="259">
        <f>IF(AND(NOT(_incrementaisPassadas),
      OR(
       AND(_semanaAtual&gt;Prevs!K$6,_tipo="Semanal"),
       AND(_mes&gt;AH$2,_tipo="Mensal")
      )), 0,IF(Ajustes!$G164&gt;0,INDEX($AA$4:$AL$323,Ajustes!$G164,V$2),0)+IF(Ajustes!$H164&gt;0,INDEX($AA$4:$AL$323,Ajustes!$H164,V$2),0)+IF(Ajustes!$I164&gt;0,INDEX($AA$4:$AL$323,Ajustes!$I164,V$2),0)+IF(Ajustes!$J164&gt;0,INDEX($AA$4:$AL$323,Ajustes!$J164,V$2),0)+IF(Ajustes!$K164&gt;0,INDEX($AA$4:$AL$323,Ajustes!$K164,V$2),0)+IF(Ajustes!$L164&gt;0,INDEX($AA$4:$AL$323,Ajustes!$L164,V$2),0))+V164</f>
        <v>55</v>
      </c>
      <c r="AI164" s="259">
        <f>IF(AND(NOT(_incrementaisPassadas),
      OR(
       AND(_semanaAtual&gt;Prevs!L$6,_tipo="Semanal"),
       AND(_mes&gt;AI$2,_tipo="Mensal")
      )), 0,IF(Ajustes!$G164&gt;0,INDEX($AA$4:$AL$323,Ajustes!$G164,W$2),0)+IF(Ajustes!$H164&gt;0,INDEX($AA$4:$AL$323,Ajustes!$H164,W$2),0)+IF(Ajustes!$I164&gt;0,INDEX($AA$4:$AL$323,Ajustes!$I164,W$2),0)+IF(Ajustes!$J164&gt;0,INDEX($AA$4:$AL$323,Ajustes!$J164,W$2),0)+IF(Ajustes!$K164&gt;0,INDEX($AA$4:$AL$323,Ajustes!$K164,W$2),0)+IF(Ajustes!$L164&gt;0,INDEX($AA$4:$AL$323,Ajustes!$L164,W$2),0))+W164</f>
        <v>71</v>
      </c>
      <c r="AJ164" s="259">
        <f>IF(AND(NOT(_incrementaisPassadas),
      OR(
       AND(_semanaAtual&gt;Prevs!M$6,_tipo="Semanal"),
       AND(_mes&gt;AJ$2,_tipo="Mensal")
      )), 0,IF(Ajustes!$G164&gt;0,INDEX($AA$4:$AL$323,Ajustes!$G164,X$2),0)+IF(Ajustes!$H164&gt;0,INDEX($AA$4:$AL$323,Ajustes!$H164,X$2),0)+IF(Ajustes!$I164&gt;0,INDEX($AA$4:$AL$323,Ajustes!$I164,X$2),0)+IF(Ajustes!$J164&gt;0,INDEX($AA$4:$AL$323,Ajustes!$J164,X$2),0)+IF(Ajustes!$K164&gt;0,INDEX($AA$4:$AL$323,Ajustes!$K164,X$2),0)+IF(Ajustes!$L164&gt;0,INDEX($AA$4:$AL$323,Ajustes!$L164,X$2),0))+X164</f>
        <v>90</v>
      </c>
      <c r="AK164" s="259">
        <f>IF(AND(NOT(_incrementaisPassadas),
      OR(
       AND(_semanaAtual&gt;Prevs!N$6,_tipo="Semanal"),
       AND(_mes&gt;AK$2,_tipo="Mensal")
      )), 0,IF(Ajustes!$G164&gt;0,INDEX($AA$4:$AL$323,Ajustes!$G164,Y$2),0)+IF(Ajustes!$H164&gt;0,INDEX($AA$4:$AL$323,Ajustes!$H164,Y$2),0)+IF(Ajustes!$I164&gt;0,INDEX($AA$4:$AL$323,Ajustes!$I164,Y$2),0)+IF(Ajustes!$J164&gt;0,INDEX($AA$4:$AL$323,Ajustes!$J164,Y$2),0)+IF(Ajustes!$K164&gt;0,INDEX($AA$4:$AL$323,Ajustes!$K164,Y$2),0)+IF(Ajustes!$L164&gt;0,INDEX($AA$4:$AL$323,Ajustes!$L164,Y$2),0))+Y164</f>
        <v>99</v>
      </c>
      <c r="AL164" s="259">
        <f>IF(AND(NOT(_incrementaisPassadas),
      OR(
       AND(_semanaAtual&gt;Prevs!O$6,_tipo="Semanal"),
       AND(_mes&gt;AL$2,_tipo="Mensal")
      )), 0,IF(Ajustes!$G164&gt;0,INDEX($AA$4:$AL$323,Ajustes!$G164,Z$2),0)+IF(Ajustes!$H164&gt;0,INDEX($AA$4:$AL$323,Ajustes!$H164,Z$2),0)+IF(Ajustes!$I164&gt;0,INDEX($AA$4:$AL$323,Ajustes!$I164,Z$2),0)+IF(Ajustes!$J164&gt;0,INDEX($AA$4:$AL$323,Ajustes!$J164,Z$2),0)+IF(Ajustes!$K164&gt;0,INDEX($AA$4:$AL$323,Ajustes!$K164,Z$2),0)+IF(Ajustes!$L164&gt;0,INDEX($AA$4:$AL$323,Ajustes!$L164,Z$2),0))+Z164</f>
        <v>131</v>
      </c>
      <c r="AM164" s="113">
        <f t="shared" si="176"/>
        <v>177</v>
      </c>
      <c r="AN164" s="113">
        <f t="shared" si="190"/>
        <v>185</v>
      </c>
      <c r="AO164" s="113">
        <f t="shared" si="190"/>
        <v>163</v>
      </c>
      <c r="AP164" s="113">
        <f t="shared" si="190"/>
        <v>107</v>
      </c>
      <c r="AQ164" s="113">
        <f t="shared" si="190"/>
        <v>83</v>
      </c>
      <c r="AR164" s="113">
        <f t="shared" si="190"/>
        <v>78</v>
      </c>
      <c r="AS164" s="113">
        <f t="shared" si="190"/>
        <v>65</v>
      </c>
      <c r="AT164" s="113">
        <f t="shared" si="190"/>
        <v>55</v>
      </c>
      <c r="AU164" s="113">
        <f t="shared" si="190"/>
        <v>71</v>
      </c>
      <c r="AV164" s="113">
        <f t="shared" si="190"/>
        <v>90</v>
      </c>
      <c r="AW164" s="113">
        <f t="shared" si="190"/>
        <v>99</v>
      </c>
      <c r="AX164" s="113">
        <f t="shared" si="190"/>
        <v>131</v>
      </c>
      <c r="AY164" s="259"/>
      <c r="BQ164" s="259" t="e">
        <f t="shared" si="170"/>
        <v>#N/A</v>
      </c>
      <c r="BR164" s="398">
        <f t="shared" si="178"/>
        <v>177</v>
      </c>
      <c r="BS164" s="398">
        <f t="shared" si="179"/>
        <v>185</v>
      </c>
      <c r="BT164" s="398">
        <f t="shared" si="180"/>
        <v>163</v>
      </c>
      <c r="BU164" s="398">
        <f t="shared" si="181"/>
        <v>107</v>
      </c>
      <c r="BV164" s="398">
        <f t="shared" si="182"/>
        <v>83</v>
      </c>
      <c r="BW164" s="398">
        <f t="shared" si="183"/>
        <v>78</v>
      </c>
      <c r="BX164" s="398">
        <f t="shared" si="184"/>
        <v>65</v>
      </c>
      <c r="BY164" s="398">
        <f t="shared" si="185"/>
        <v>55</v>
      </c>
      <c r="BZ164" s="398">
        <f t="shared" si="186"/>
        <v>71</v>
      </c>
      <c r="CA164" s="398">
        <f t="shared" si="187"/>
        <v>90</v>
      </c>
      <c r="CB164" s="398">
        <f t="shared" si="188"/>
        <v>99</v>
      </c>
      <c r="CC164" s="398">
        <f t="shared" si="189"/>
        <v>131</v>
      </c>
      <c r="CD164" s="259"/>
    </row>
    <row r="165" spans="1:82" x14ac:dyDescent="0.25">
      <c r="A165" s="113">
        <v>162</v>
      </c>
      <c r="B165" s="176"/>
      <c r="C165" s="259">
        <f>IFERROR(INDEX($BD$7:$BO$40,MATCH(Ajustes!$E$4:$E$323,$BC$7:$BC$40,0),$C$2:$N$2),1)</f>
        <v>1</v>
      </c>
      <c r="D165" s="259">
        <f>IFERROR(INDEX($BD$7:$BO$40,MATCH(Ajustes!$E$4:$E$323,$BC$7:$BC$40,0),$C$2:$N$2),1)</f>
        <v>1</v>
      </c>
      <c r="E165" s="259">
        <f>IFERROR(INDEX($BD$7:$BO$40,MATCH(Ajustes!$E$4:$E$323,$BC$7:$BC$40,0),$C$2:$N$2),1)</f>
        <v>1</v>
      </c>
      <c r="F165" s="259">
        <f>IFERROR(INDEX($BD$7:$BO$40,MATCH(Ajustes!$E$4:$E$323,$BC$7:$BC$40,0),$C$2:$N$2),1)</f>
        <v>1</v>
      </c>
      <c r="G165" s="259">
        <f>IFERROR(INDEX($BD$7:$BO$40,MATCH(Ajustes!$E$4:$E$323,$BC$7:$BC$40,0),$C$2:$N$2),1)</f>
        <v>1</v>
      </c>
      <c r="H165" s="259">
        <f>IFERROR(INDEX($BD$7:$BO$40,MATCH(Ajustes!$E$4:$E$323,$BC$7:$BC$40,0),$C$2:$N$2),1)</f>
        <v>1</v>
      </c>
      <c r="I165" s="259">
        <f>IFERROR(INDEX($BD$7:$BO$40,MATCH(Ajustes!$E$4:$E$323,$BC$7:$BC$40,0),$C$2:$N$2),1)</f>
        <v>1</v>
      </c>
      <c r="J165" s="259">
        <f>IFERROR(INDEX($BD$7:$BO$40,MATCH(Ajustes!$E$4:$E$323,$BC$7:$BC$40,0),$C$2:$N$2),1)</f>
        <v>1</v>
      </c>
      <c r="K165" s="259">
        <f>IFERROR(INDEX($BD$7:$BO$40,MATCH(Ajustes!$E$4:$E$323,$BC$7:$BC$40,0),$C$2:$N$2),1)</f>
        <v>1</v>
      </c>
      <c r="L165" s="259">
        <f>IFERROR(INDEX($BD$7:$BO$40,MATCH(Ajustes!$E$4:$E$323,$BC$7:$BC$40,0),$C$2:$N$2),1)</f>
        <v>1</v>
      </c>
      <c r="M165" s="259">
        <f>IFERROR(INDEX($BD$7:$BO$40,MATCH(Ajustes!$E$4:$E$323,$BC$7:$BC$40,0),$C$2:$N$2),1)</f>
        <v>1</v>
      </c>
      <c r="N165" s="259">
        <f>IFERROR(INDEX($BD$7:$BO$40,MATCH(Ajustes!$E$4:$E$323,$BC$7:$BC$40,0),$C$2:$N$2),1)</f>
        <v>1</v>
      </c>
      <c r="O165">
        <f>C165*Ajustes!AM165</f>
        <v>0</v>
      </c>
      <c r="P165">
        <f>D165*Ajustes!AN165</f>
        <v>0</v>
      </c>
      <c r="Q165">
        <f>E165*Ajustes!AO165</f>
        <v>0</v>
      </c>
      <c r="R165">
        <f>F165*Ajustes!AP165</f>
        <v>0</v>
      </c>
      <c r="S165">
        <f>G165*Ajustes!AQ165</f>
        <v>0</v>
      </c>
      <c r="T165">
        <f>H165*Ajustes!AR165</f>
        <v>0</v>
      </c>
      <c r="U165">
        <f>I165*Ajustes!AS165</f>
        <v>0</v>
      </c>
      <c r="V165">
        <f>J165*Ajustes!AT165</f>
        <v>0</v>
      </c>
      <c r="W165">
        <f>K165*Ajustes!AU165</f>
        <v>0</v>
      </c>
      <c r="X165">
        <f>L165*Ajustes!AV165</f>
        <v>0</v>
      </c>
      <c r="Y165">
        <f>M165*Ajustes!AW165</f>
        <v>0</v>
      </c>
      <c r="Z165">
        <f>N165*Ajustes!AX165</f>
        <v>0</v>
      </c>
      <c r="AA165" s="259">
        <f>IF(AND(NOT(_incrementaisPassadas),
      OR(
       AND(_semanaAtual&gt;Prevs!D$6,_tipo="Semanal"),
       AND(_mes&gt;AA$2,_tipo="Mensal")
      )), 0,IF(Ajustes!$G165&gt;0,INDEX($AA$4:$AL$323,Ajustes!$G165,O$2),0)+IF(Ajustes!$H165&gt;0,INDEX($AA$4:$AL$323,Ajustes!$H165,O$2),0)+IF(Ajustes!$I165&gt;0,INDEX($AA$4:$AL$323,Ajustes!$I165,O$2),0)+IF(Ajustes!$J165&gt;0,INDEX($AA$4:$AL$323,Ajustes!$J165,O$2),0)+IF(Ajustes!$K165&gt;0,INDEX($AA$4:$AL$323,Ajustes!$K165,O$2),0)+IF(Ajustes!$L165&gt;0,INDEX($AA$4:$AL$323,Ajustes!$L165,O$2),0))+O165</f>
        <v>0</v>
      </c>
      <c r="AB165" s="259">
        <f>IF(AND(NOT(_incrementaisPassadas),
      OR(
       AND(_semanaAtual&gt;Prevs!E$6,_tipo="Semanal"),
       AND(_mes&gt;AB$2,_tipo="Mensal")
      )), 0,IF(Ajustes!$G165&gt;0,INDEX($AA$4:$AL$323,Ajustes!$G165,P$2),0)+IF(Ajustes!$H165&gt;0,INDEX($AA$4:$AL$323,Ajustes!$H165,P$2),0)+IF(Ajustes!$I165&gt;0,INDEX($AA$4:$AL$323,Ajustes!$I165,P$2),0)+IF(Ajustes!$J165&gt;0,INDEX($AA$4:$AL$323,Ajustes!$J165,P$2),0)+IF(Ajustes!$K165&gt;0,INDEX($AA$4:$AL$323,Ajustes!$K165,P$2),0)+IF(Ajustes!$L165&gt;0,INDEX($AA$4:$AL$323,Ajustes!$L165,P$2),0))+P165</f>
        <v>0</v>
      </c>
      <c r="AC165" s="259">
        <f>IF(AND(NOT(_incrementaisPassadas),
      OR(
       AND(_semanaAtual&gt;Prevs!F$6,_tipo="Semanal"),
       AND(_mes&gt;AC$2,_tipo="Mensal")
      )), 0,IF(Ajustes!$G165&gt;0,INDEX($AA$4:$AL$323,Ajustes!$G165,Q$2),0)+IF(Ajustes!$H165&gt;0,INDEX($AA$4:$AL$323,Ajustes!$H165,Q$2),0)+IF(Ajustes!$I165&gt;0,INDEX($AA$4:$AL$323,Ajustes!$I165,Q$2),0)+IF(Ajustes!$J165&gt;0,INDEX($AA$4:$AL$323,Ajustes!$J165,Q$2),0)+IF(Ajustes!$K165&gt;0,INDEX($AA$4:$AL$323,Ajustes!$K165,Q$2),0)+IF(Ajustes!$L165&gt;0,INDEX($AA$4:$AL$323,Ajustes!$L165,Q$2),0))+Q165</f>
        <v>0</v>
      </c>
      <c r="AD165" s="259">
        <f>IF(AND(NOT(_incrementaisPassadas),
      OR(
       AND(_semanaAtual&gt;Prevs!G$6,_tipo="Semanal"),
       AND(_mes&gt;AD$2,_tipo="Mensal")
      )), 0,IF(Ajustes!$G165&gt;0,INDEX($AA$4:$AL$323,Ajustes!$G165,R$2),0)+IF(Ajustes!$H165&gt;0,INDEX($AA$4:$AL$323,Ajustes!$H165,R$2),0)+IF(Ajustes!$I165&gt;0,INDEX($AA$4:$AL$323,Ajustes!$I165,R$2),0)+IF(Ajustes!$J165&gt;0,INDEX($AA$4:$AL$323,Ajustes!$J165,R$2),0)+IF(Ajustes!$K165&gt;0,INDEX($AA$4:$AL$323,Ajustes!$K165,R$2),0)+IF(Ajustes!$L165&gt;0,INDEX($AA$4:$AL$323,Ajustes!$L165,R$2),0))+R165</f>
        <v>0</v>
      </c>
      <c r="AE165" s="259">
        <f>IF(AND(NOT(_incrementaisPassadas),
      OR(
       AND(_semanaAtual&gt;Prevs!H$6,_tipo="Semanal"),
       AND(_mes&gt;AE$2,_tipo="Mensal")
      )), 0,IF(Ajustes!$G165&gt;0,INDEX($AA$4:$AL$323,Ajustes!$G165,S$2),0)+IF(Ajustes!$H165&gt;0,INDEX($AA$4:$AL$323,Ajustes!$H165,S$2),0)+IF(Ajustes!$I165&gt;0,INDEX($AA$4:$AL$323,Ajustes!$I165,S$2),0)+IF(Ajustes!$J165&gt;0,INDEX($AA$4:$AL$323,Ajustes!$J165,S$2),0)+IF(Ajustes!$K165&gt;0,INDEX($AA$4:$AL$323,Ajustes!$K165,S$2),0)+IF(Ajustes!$L165&gt;0,INDEX($AA$4:$AL$323,Ajustes!$L165,S$2),0))+S165</f>
        <v>0</v>
      </c>
      <c r="AF165" s="259">
        <f>IF(AND(NOT(_incrementaisPassadas),
      OR(
       AND(_semanaAtual&gt;Prevs!I$6,_tipo="Semanal"),
       AND(_mes&gt;AF$2,_tipo="Mensal")
      )), 0,IF(Ajustes!$G165&gt;0,INDEX($AA$4:$AL$323,Ajustes!$G165,T$2),0)+IF(Ajustes!$H165&gt;0,INDEX($AA$4:$AL$323,Ajustes!$H165,T$2),0)+IF(Ajustes!$I165&gt;0,INDEX($AA$4:$AL$323,Ajustes!$I165,T$2),0)+IF(Ajustes!$J165&gt;0,INDEX($AA$4:$AL$323,Ajustes!$J165,T$2),0)+IF(Ajustes!$K165&gt;0,INDEX($AA$4:$AL$323,Ajustes!$K165,T$2),0)+IF(Ajustes!$L165&gt;0,INDEX($AA$4:$AL$323,Ajustes!$L165,T$2),0))+T165</f>
        <v>0</v>
      </c>
      <c r="AG165" s="259">
        <f>IF(AND(NOT(_incrementaisPassadas),
      OR(
       AND(_semanaAtual&gt;Prevs!J$6,_tipo="Semanal"),
       AND(_mes&gt;AG$2,_tipo="Mensal")
      )), 0,IF(Ajustes!$G165&gt;0,INDEX($AA$4:$AL$323,Ajustes!$G165,U$2),0)+IF(Ajustes!$H165&gt;0,INDEX($AA$4:$AL$323,Ajustes!$H165,U$2),0)+IF(Ajustes!$I165&gt;0,INDEX($AA$4:$AL$323,Ajustes!$I165,U$2),0)+IF(Ajustes!$J165&gt;0,INDEX($AA$4:$AL$323,Ajustes!$J165,U$2),0)+IF(Ajustes!$K165&gt;0,INDEX($AA$4:$AL$323,Ajustes!$K165,U$2),0)+IF(Ajustes!$L165&gt;0,INDEX($AA$4:$AL$323,Ajustes!$L165,U$2),0))+U165</f>
        <v>0</v>
      </c>
      <c r="AH165" s="259">
        <f>IF(AND(NOT(_incrementaisPassadas),
      OR(
       AND(_semanaAtual&gt;Prevs!K$6,_tipo="Semanal"),
       AND(_mes&gt;AH$2,_tipo="Mensal")
      )), 0,IF(Ajustes!$G165&gt;0,INDEX($AA$4:$AL$323,Ajustes!$G165,V$2),0)+IF(Ajustes!$H165&gt;0,INDEX($AA$4:$AL$323,Ajustes!$H165,V$2),0)+IF(Ajustes!$I165&gt;0,INDEX($AA$4:$AL$323,Ajustes!$I165,V$2),0)+IF(Ajustes!$J165&gt;0,INDEX($AA$4:$AL$323,Ajustes!$J165,V$2),0)+IF(Ajustes!$K165&gt;0,INDEX($AA$4:$AL$323,Ajustes!$K165,V$2),0)+IF(Ajustes!$L165&gt;0,INDEX($AA$4:$AL$323,Ajustes!$L165,V$2),0))+V165</f>
        <v>0</v>
      </c>
      <c r="AI165" s="259">
        <f>IF(AND(NOT(_incrementaisPassadas),
      OR(
       AND(_semanaAtual&gt;Prevs!L$6,_tipo="Semanal"),
       AND(_mes&gt;AI$2,_tipo="Mensal")
      )), 0,IF(Ajustes!$G165&gt;0,INDEX($AA$4:$AL$323,Ajustes!$G165,W$2),0)+IF(Ajustes!$H165&gt;0,INDEX($AA$4:$AL$323,Ajustes!$H165,W$2),0)+IF(Ajustes!$I165&gt;0,INDEX($AA$4:$AL$323,Ajustes!$I165,W$2),0)+IF(Ajustes!$J165&gt;0,INDEX($AA$4:$AL$323,Ajustes!$J165,W$2),0)+IF(Ajustes!$K165&gt;0,INDEX($AA$4:$AL$323,Ajustes!$K165,W$2),0)+IF(Ajustes!$L165&gt;0,INDEX($AA$4:$AL$323,Ajustes!$L165,W$2),0))+W165</f>
        <v>0</v>
      </c>
      <c r="AJ165" s="259">
        <f>IF(AND(NOT(_incrementaisPassadas),
      OR(
       AND(_semanaAtual&gt;Prevs!M$6,_tipo="Semanal"),
       AND(_mes&gt;AJ$2,_tipo="Mensal")
      )), 0,IF(Ajustes!$G165&gt;0,INDEX($AA$4:$AL$323,Ajustes!$G165,X$2),0)+IF(Ajustes!$H165&gt;0,INDEX($AA$4:$AL$323,Ajustes!$H165,X$2),0)+IF(Ajustes!$I165&gt;0,INDEX($AA$4:$AL$323,Ajustes!$I165,X$2),0)+IF(Ajustes!$J165&gt;0,INDEX($AA$4:$AL$323,Ajustes!$J165,X$2),0)+IF(Ajustes!$K165&gt;0,INDEX($AA$4:$AL$323,Ajustes!$K165,X$2),0)+IF(Ajustes!$L165&gt;0,INDEX($AA$4:$AL$323,Ajustes!$L165,X$2),0))+X165</f>
        <v>0</v>
      </c>
      <c r="AK165" s="259">
        <f>IF(AND(NOT(_incrementaisPassadas),
      OR(
       AND(_semanaAtual&gt;Prevs!N$6,_tipo="Semanal"),
       AND(_mes&gt;AK$2,_tipo="Mensal")
      )), 0,IF(Ajustes!$G165&gt;0,INDEX($AA$4:$AL$323,Ajustes!$G165,Y$2),0)+IF(Ajustes!$H165&gt;0,INDEX($AA$4:$AL$323,Ajustes!$H165,Y$2),0)+IF(Ajustes!$I165&gt;0,INDEX($AA$4:$AL$323,Ajustes!$I165,Y$2),0)+IF(Ajustes!$J165&gt;0,INDEX($AA$4:$AL$323,Ajustes!$J165,Y$2),0)+IF(Ajustes!$K165&gt;0,INDEX($AA$4:$AL$323,Ajustes!$K165,Y$2),0)+IF(Ajustes!$L165&gt;0,INDEX($AA$4:$AL$323,Ajustes!$L165,Y$2),0))+Y165</f>
        <v>0</v>
      </c>
      <c r="AL165" s="259">
        <f>IF(AND(NOT(_incrementaisPassadas),
      OR(
       AND(_semanaAtual&gt;Prevs!O$6,_tipo="Semanal"),
       AND(_mes&gt;AL$2,_tipo="Mensal")
      )), 0,IF(Ajustes!$G165&gt;0,INDEX($AA$4:$AL$323,Ajustes!$G165,Z$2),0)+IF(Ajustes!$H165&gt;0,INDEX($AA$4:$AL$323,Ajustes!$H165,Z$2),0)+IF(Ajustes!$I165&gt;0,INDEX($AA$4:$AL$323,Ajustes!$I165,Z$2),0)+IF(Ajustes!$J165&gt;0,INDEX($AA$4:$AL$323,Ajustes!$J165,Z$2),0)+IF(Ajustes!$K165&gt;0,INDEX($AA$4:$AL$323,Ajustes!$K165,Z$2),0)+IF(Ajustes!$L165&gt;0,INDEX($AA$4:$AL$323,Ajustes!$L165,Z$2),0))+Z165</f>
        <v>0</v>
      </c>
      <c r="AM165" s="113">
        <f t="shared" si="176"/>
        <v>0</v>
      </c>
      <c r="AN165" s="113">
        <f t="shared" si="190"/>
        <v>0</v>
      </c>
      <c r="AO165" s="113">
        <f t="shared" si="190"/>
        <v>0</v>
      </c>
      <c r="AP165" s="113">
        <f t="shared" si="190"/>
        <v>0</v>
      </c>
      <c r="AQ165" s="113">
        <f t="shared" si="190"/>
        <v>0</v>
      </c>
      <c r="AR165" s="113">
        <f t="shared" si="190"/>
        <v>0</v>
      </c>
      <c r="AS165" s="113">
        <f t="shared" si="190"/>
        <v>0</v>
      </c>
      <c r="AT165" s="113">
        <f t="shared" si="190"/>
        <v>0</v>
      </c>
      <c r="AU165" s="113">
        <f t="shared" si="190"/>
        <v>0</v>
      </c>
      <c r="AV165" s="113">
        <f t="shared" si="190"/>
        <v>0</v>
      </c>
      <c r="AW165" s="113">
        <f t="shared" si="190"/>
        <v>0</v>
      </c>
      <c r="AX165" s="113">
        <f t="shared" si="190"/>
        <v>0</v>
      </c>
      <c r="AY165" s="259"/>
      <c r="BQ165" s="259" t="e">
        <f t="shared" si="170"/>
        <v>#N/A</v>
      </c>
      <c r="BR165" s="398">
        <f t="shared" si="178"/>
        <v>0</v>
      </c>
      <c r="BS165" s="398">
        <f t="shared" si="179"/>
        <v>0</v>
      </c>
      <c r="BT165" s="398">
        <f t="shared" si="180"/>
        <v>0</v>
      </c>
      <c r="BU165" s="398">
        <f t="shared" si="181"/>
        <v>0</v>
      </c>
      <c r="BV165" s="398">
        <f t="shared" si="182"/>
        <v>0</v>
      </c>
      <c r="BW165" s="398">
        <f t="shared" si="183"/>
        <v>0</v>
      </c>
      <c r="BX165" s="398">
        <f t="shared" si="184"/>
        <v>0</v>
      </c>
      <c r="BY165" s="398">
        <f t="shared" si="185"/>
        <v>0</v>
      </c>
      <c r="BZ165" s="398">
        <f t="shared" si="186"/>
        <v>0</v>
      </c>
      <c r="CA165" s="398">
        <f t="shared" si="187"/>
        <v>0</v>
      </c>
      <c r="CB165" s="398">
        <f t="shared" si="188"/>
        <v>0</v>
      </c>
      <c r="CC165" s="398">
        <f t="shared" si="189"/>
        <v>0</v>
      </c>
      <c r="CD165" s="259"/>
    </row>
    <row r="166" spans="1:82" x14ac:dyDescent="0.25">
      <c r="A166" s="113">
        <v>163</v>
      </c>
      <c r="B166" s="176"/>
      <c r="C166" s="259">
        <f>IFERROR(INDEX($BD$7:$BO$40,MATCH(Ajustes!$E$4:$E$323,$BC$7:$BC$40,0),$C$2:$N$2),1)</f>
        <v>1</v>
      </c>
      <c r="D166" s="259">
        <f>IFERROR(INDEX($BD$7:$BO$40,MATCH(Ajustes!$E$4:$E$323,$BC$7:$BC$40,0),$C$2:$N$2),1)</f>
        <v>1</v>
      </c>
      <c r="E166" s="259">
        <f>IFERROR(INDEX($BD$7:$BO$40,MATCH(Ajustes!$E$4:$E$323,$BC$7:$BC$40,0),$C$2:$N$2),1)</f>
        <v>1</v>
      </c>
      <c r="F166" s="259">
        <f>IFERROR(INDEX($BD$7:$BO$40,MATCH(Ajustes!$E$4:$E$323,$BC$7:$BC$40,0),$C$2:$N$2),1)</f>
        <v>1</v>
      </c>
      <c r="G166" s="259">
        <f>IFERROR(INDEX($BD$7:$BO$40,MATCH(Ajustes!$E$4:$E$323,$BC$7:$BC$40,0),$C$2:$N$2),1)</f>
        <v>1</v>
      </c>
      <c r="H166" s="259">
        <f>IFERROR(INDEX($BD$7:$BO$40,MATCH(Ajustes!$E$4:$E$323,$BC$7:$BC$40,0),$C$2:$N$2),1)</f>
        <v>1</v>
      </c>
      <c r="I166" s="259">
        <f>IFERROR(INDEX($BD$7:$BO$40,MATCH(Ajustes!$E$4:$E$323,$BC$7:$BC$40,0),$C$2:$N$2),1)</f>
        <v>1</v>
      </c>
      <c r="J166" s="259">
        <f>IFERROR(INDEX($BD$7:$BO$40,MATCH(Ajustes!$E$4:$E$323,$BC$7:$BC$40,0),$C$2:$N$2),1)</f>
        <v>1</v>
      </c>
      <c r="K166" s="259">
        <f>IFERROR(INDEX($BD$7:$BO$40,MATCH(Ajustes!$E$4:$E$323,$BC$7:$BC$40,0),$C$2:$N$2),1)</f>
        <v>1</v>
      </c>
      <c r="L166" s="259">
        <f>IFERROR(INDEX($BD$7:$BO$40,MATCH(Ajustes!$E$4:$E$323,$BC$7:$BC$40,0),$C$2:$N$2),1)</f>
        <v>1</v>
      </c>
      <c r="M166" s="259">
        <f>IFERROR(INDEX($BD$7:$BO$40,MATCH(Ajustes!$E$4:$E$323,$BC$7:$BC$40,0),$C$2:$N$2),1)</f>
        <v>1</v>
      </c>
      <c r="N166" s="259">
        <f>IFERROR(INDEX($BD$7:$BO$40,MATCH(Ajustes!$E$4:$E$323,$BC$7:$BC$40,0),$C$2:$N$2),1)</f>
        <v>1</v>
      </c>
      <c r="O166">
        <f>C166*Ajustes!AM166</f>
        <v>0</v>
      </c>
      <c r="P166">
        <f>D166*Ajustes!AN166</f>
        <v>0</v>
      </c>
      <c r="Q166">
        <f>E166*Ajustes!AO166</f>
        <v>0</v>
      </c>
      <c r="R166">
        <f>F166*Ajustes!AP166</f>
        <v>0</v>
      </c>
      <c r="S166">
        <f>G166*Ajustes!AQ166</f>
        <v>0</v>
      </c>
      <c r="T166">
        <f>H166*Ajustes!AR166</f>
        <v>0</v>
      </c>
      <c r="U166">
        <f>I166*Ajustes!AS166</f>
        <v>0</v>
      </c>
      <c r="V166">
        <f>J166*Ajustes!AT166</f>
        <v>0</v>
      </c>
      <c r="W166">
        <f>K166*Ajustes!AU166</f>
        <v>0</v>
      </c>
      <c r="X166">
        <f>L166*Ajustes!AV166</f>
        <v>0</v>
      </c>
      <c r="Y166">
        <f>M166*Ajustes!AW166</f>
        <v>0</v>
      </c>
      <c r="Z166">
        <f>N166*Ajustes!AX166</f>
        <v>0</v>
      </c>
      <c r="AA166" s="259">
        <f>IF(AND(NOT(_incrementaisPassadas),
      OR(
       AND(_semanaAtual&gt;Prevs!D$6,_tipo="Semanal"),
       AND(_mes&gt;AA$2,_tipo="Mensal")
      )), 0,IF(Ajustes!$G166&gt;0,INDEX($AA$4:$AL$323,Ajustes!$G166,O$2),0)+IF(Ajustes!$H166&gt;0,INDEX($AA$4:$AL$323,Ajustes!$H166,O$2),0)+IF(Ajustes!$I166&gt;0,INDEX($AA$4:$AL$323,Ajustes!$I166,O$2),0)+IF(Ajustes!$J166&gt;0,INDEX($AA$4:$AL$323,Ajustes!$J166,O$2),0)+IF(Ajustes!$K166&gt;0,INDEX($AA$4:$AL$323,Ajustes!$K166,O$2),0)+IF(Ajustes!$L166&gt;0,INDEX($AA$4:$AL$323,Ajustes!$L166,O$2),0))+O166</f>
        <v>0</v>
      </c>
      <c r="AB166" s="259">
        <f>IF(AND(NOT(_incrementaisPassadas),
      OR(
       AND(_semanaAtual&gt;Prevs!E$6,_tipo="Semanal"),
       AND(_mes&gt;AB$2,_tipo="Mensal")
      )), 0,IF(Ajustes!$G166&gt;0,INDEX($AA$4:$AL$323,Ajustes!$G166,P$2),0)+IF(Ajustes!$H166&gt;0,INDEX($AA$4:$AL$323,Ajustes!$H166,P$2),0)+IF(Ajustes!$I166&gt;0,INDEX($AA$4:$AL$323,Ajustes!$I166,P$2),0)+IF(Ajustes!$J166&gt;0,INDEX($AA$4:$AL$323,Ajustes!$J166,P$2),0)+IF(Ajustes!$K166&gt;0,INDEX($AA$4:$AL$323,Ajustes!$K166,P$2),0)+IF(Ajustes!$L166&gt;0,INDEX($AA$4:$AL$323,Ajustes!$L166,P$2),0))+P166</f>
        <v>0</v>
      </c>
      <c r="AC166" s="259">
        <f>IF(AND(NOT(_incrementaisPassadas),
      OR(
       AND(_semanaAtual&gt;Prevs!F$6,_tipo="Semanal"),
       AND(_mes&gt;AC$2,_tipo="Mensal")
      )), 0,IF(Ajustes!$G166&gt;0,INDEX($AA$4:$AL$323,Ajustes!$G166,Q$2),0)+IF(Ajustes!$H166&gt;0,INDEX($AA$4:$AL$323,Ajustes!$H166,Q$2),0)+IF(Ajustes!$I166&gt;0,INDEX($AA$4:$AL$323,Ajustes!$I166,Q$2),0)+IF(Ajustes!$J166&gt;0,INDEX($AA$4:$AL$323,Ajustes!$J166,Q$2),0)+IF(Ajustes!$K166&gt;0,INDEX($AA$4:$AL$323,Ajustes!$K166,Q$2),0)+IF(Ajustes!$L166&gt;0,INDEX($AA$4:$AL$323,Ajustes!$L166,Q$2),0))+Q166</f>
        <v>0</v>
      </c>
      <c r="AD166" s="259">
        <f>IF(AND(NOT(_incrementaisPassadas),
      OR(
       AND(_semanaAtual&gt;Prevs!G$6,_tipo="Semanal"),
       AND(_mes&gt;AD$2,_tipo="Mensal")
      )), 0,IF(Ajustes!$G166&gt;0,INDEX($AA$4:$AL$323,Ajustes!$G166,R$2),0)+IF(Ajustes!$H166&gt;0,INDEX($AA$4:$AL$323,Ajustes!$H166,R$2),0)+IF(Ajustes!$I166&gt;0,INDEX($AA$4:$AL$323,Ajustes!$I166,R$2),0)+IF(Ajustes!$J166&gt;0,INDEX($AA$4:$AL$323,Ajustes!$J166,R$2),0)+IF(Ajustes!$K166&gt;0,INDEX($AA$4:$AL$323,Ajustes!$K166,R$2),0)+IF(Ajustes!$L166&gt;0,INDEX($AA$4:$AL$323,Ajustes!$L166,R$2),0))+R166</f>
        <v>0</v>
      </c>
      <c r="AE166" s="259">
        <f>IF(AND(NOT(_incrementaisPassadas),
      OR(
       AND(_semanaAtual&gt;Prevs!H$6,_tipo="Semanal"),
       AND(_mes&gt;AE$2,_tipo="Mensal")
      )), 0,IF(Ajustes!$G166&gt;0,INDEX($AA$4:$AL$323,Ajustes!$G166,S$2),0)+IF(Ajustes!$H166&gt;0,INDEX($AA$4:$AL$323,Ajustes!$H166,S$2),0)+IF(Ajustes!$I166&gt;0,INDEX($AA$4:$AL$323,Ajustes!$I166,S$2),0)+IF(Ajustes!$J166&gt;0,INDEX($AA$4:$AL$323,Ajustes!$J166,S$2),0)+IF(Ajustes!$K166&gt;0,INDEX($AA$4:$AL$323,Ajustes!$K166,S$2),0)+IF(Ajustes!$L166&gt;0,INDEX($AA$4:$AL$323,Ajustes!$L166,S$2),0))+S166</f>
        <v>0</v>
      </c>
      <c r="AF166" s="259">
        <f>IF(AND(NOT(_incrementaisPassadas),
      OR(
       AND(_semanaAtual&gt;Prevs!I$6,_tipo="Semanal"),
       AND(_mes&gt;AF$2,_tipo="Mensal")
      )), 0,IF(Ajustes!$G166&gt;0,INDEX($AA$4:$AL$323,Ajustes!$G166,T$2),0)+IF(Ajustes!$H166&gt;0,INDEX($AA$4:$AL$323,Ajustes!$H166,T$2),0)+IF(Ajustes!$I166&gt;0,INDEX($AA$4:$AL$323,Ajustes!$I166,T$2),0)+IF(Ajustes!$J166&gt;0,INDEX($AA$4:$AL$323,Ajustes!$J166,T$2),0)+IF(Ajustes!$K166&gt;0,INDEX($AA$4:$AL$323,Ajustes!$K166,T$2),0)+IF(Ajustes!$L166&gt;0,INDEX($AA$4:$AL$323,Ajustes!$L166,T$2),0))+T166</f>
        <v>0</v>
      </c>
      <c r="AG166" s="259">
        <f>IF(AND(NOT(_incrementaisPassadas),
      OR(
       AND(_semanaAtual&gt;Prevs!J$6,_tipo="Semanal"),
       AND(_mes&gt;AG$2,_tipo="Mensal")
      )), 0,IF(Ajustes!$G166&gt;0,INDEX($AA$4:$AL$323,Ajustes!$G166,U$2),0)+IF(Ajustes!$H166&gt;0,INDEX($AA$4:$AL$323,Ajustes!$H166,U$2),0)+IF(Ajustes!$I166&gt;0,INDEX($AA$4:$AL$323,Ajustes!$I166,U$2),0)+IF(Ajustes!$J166&gt;0,INDEX($AA$4:$AL$323,Ajustes!$J166,U$2),0)+IF(Ajustes!$K166&gt;0,INDEX($AA$4:$AL$323,Ajustes!$K166,U$2),0)+IF(Ajustes!$L166&gt;0,INDEX($AA$4:$AL$323,Ajustes!$L166,U$2),0))+U166</f>
        <v>0</v>
      </c>
      <c r="AH166" s="259">
        <f>IF(AND(NOT(_incrementaisPassadas),
      OR(
       AND(_semanaAtual&gt;Prevs!K$6,_tipo="Semanal"),
       AND(_mes&gt;AH$2,_tipo="Mensal")
      )), 0,IF(Ajustes!$G166&gt;0,INDEX($AA$4:$AL$323,Ajustes!$G166,V$2),0)+IF(Ajustes!$H166&gt;0,INDEX($AA$4:$AL$323,Ajustes!$H166,V$2),0)+IF(Ajustes!$I166&gt;0,INDEX($AA$4:$AL$323,Ajustes!$I166,V$2),0)+IF(Ajustes!$J166&gt;0,INDEX($AA$4:$AL$323,Ajustes!$J166,V$2),0)+IF(Ajustes!$K166&gt;0,INDEX($AA$4:$AL$323,Ajustes!$K166,V$2),0)+IF(Ajustes!$L166&gt;0,INDEX($AA$4:$AL$323,Ajustes!$L166,V$2),0))+V166</f>
        <v>0</v>
      </c>
      <c r="AI166" s="259">
        <f>IF(AND(NOT(_incrementaisPassadas),
      OR(
       AND(_semanaAtual&gt;Prevs!L$6,_tipo="Semanal"),
       AND(_mes&gt;AI$2,_tipo="Mensal")
      )), 0,IF(Ajustes!$G166&gt;0,INDEX($AA$4:$AL$323,Ajustes!$G166,W$2),0)+IF(Ajustes!$H166&gt;0,INDEX($AA$4:$AL$323,Ajustes!$H166,W$2),0)+IF(Ajustes!$I166&gt;0,INDEX($AA$4:$AL$323,Ajustes!$I166,W$2),0)+IF(Ajustes!$J166&gt;0,INDEX($AA$4:$AL$323,Ajustes!$J166,W$2),0)+IF(Ajustes!$K166&gt;0,INDEX($AA$4:$AL$323,Ajustes!$K166,W$2),0)+IF(Ajustes!$L166&gt;0,INDEX($AA$4:$AL$323,Ajustes!$L166,W$2),0))+W166</f>
        <v>0</v>
      </c>
      <c r="AJ166" s="259">
        <f>IF(AND(NOT(_incrementaisPassadas),
      OR(
       AND(_semanaAtual&gt;Prevs!M$6,_tipo="Semanal"),
       AND(_mes&gt;AJ$2,_tipo="Mensal")
      )), 0,IF(Ajustes!$G166&gt;0,INDEX($AA$4:$AL$323,Ajustes!$G166,X$2),0)+IF(Ajustes!$H166&gt;0,INDEX($AA$4:$AL$323,Ajustes!$H166,X$2),0)+IF(Ajustes!$I166&gt;0,INDEX($AA$4:$AL$323,Ajustes!$I166,X$2),0)+IF(Ajustes!$J166&gt;0,INDEX($AA$4:$AL$323,Ajustes!$J166,X$2),0)+IF(Ajustes!$K166&gt;0,INDEX($AA$4:$AL$323,Ajustes!$K166,X$2),0)+IF(Ajustes!$L166&gt;0,INDEX($AA$4:$AL$323,Ajustes!$L166,X$2),0))+X166</f>
        <v>0</v>
      </c>
      <c r="AK166" s="259">
        <f>IF(AND(NOT(_incrementaisPassadas),
      OR(
       AND(_semanaAtual&gt;Prevs!N$6,_tipo="Semanal"),
       AND(_mes&gt;AK$2,_tipo="Mensal")
      )), 0,IF(Ajustes!$G166&gt;0,INDEX($AA$4:$AL$323,Ajustes!$G166,Y$2),0)+IF(Ajustes!$H166&gt;0,INDEX($AA$4:$AL$323,Ajustes!$H166,Y$2),0)+IF(Ajustes!$I166&gt;0,INDEX($AA$4:$AL$323,Ajustes!$I166,Y$2),0)+IF(Ajustes!$J166&gt;0,INDEX($AA$4:$AL$323,Ajustes!$J166,Y$2),0)+IF(Ajustes!$K166&gt;0,INDEX($AA$4:$AL$323,Ajustes!$K166,Y$2),0)+IF(Ajustes!$L166&gt;0,INDEX($AA$4:$AL$323,Ajustes!$L166,Y$2),0))+Y166</f>
        <v>0</v>
      </c>
      <c r="AL166" s="259">
        <f>IF(AND(NOT(_incrementaisPassadas),
      OR(
       AND(_semanaAtual&gt;Prevs!O$6,_tipo="Semanal"),
       AND(_mes&gt;AL$2,_tipo="Mensal")
      )), 0,IF(Ajustes!$G166&gt;0,INDEX($AA$4:$AL$323,Ajustes!$G166,Z$2),0)+IF(Ajustes!$H166&gt;0,INDEX($AA$4:$AL$323,Ajustes!$H166,Z$2),0)+IF(Ajustes!$I166&gt;0,INDEX($AA$4:$AL$323,Ajustes!$I166,Z$2),0)+IF(Ajustes!$J166&gt;0,INDEX($AA$4:$AL$323,Ajustes!$J166,Z$2),0)+IF(Ajustes!$K166&gt;0,INDEX($AA$4:$AL$323,Ajustes!$K166,Z$2),0)+IF(Ajustes!$L166&gt;0,INDEX($AA$4:$AL$323,Ajustes!$L166,Z$2),0))+Z166</f>
        <v>0</v>
      </c>
      <c r="AM166" s="113">
        <f t="shared" si="176"/>
        <v>0</v>
      </c>
      <c r="AN166" s="113">
        <f t="shared" si="190"/>
        <v>0</v>
      </c>
      <c r="AO166" s="113">
        <f t="shared" si="190"/>
        <v>0</v>
      </c>
      <c r="AP166" s="113">
        <f t="shared" si="190"/>
        <v>0</v>
      </c>
      <c r="AQ166" s="113">
        <f t="shared" si="190"/>
        <v>0</v>
      </c>
      <c r="AR166" s="113">
        <f t="shared" si="190"/>
        <v>0</v>
      </c>
      <c r="AS166" s="113">
        <f t="shared" si="190"/>
        <v>0</v>
      </c>
      <c r="AT166" s="113">
        <f t="shared" si="190"/>
        <v>0</v>
      </c>
      <c r="AU166" s="113">
        <f t="shared" si="190"/>
        <v>0</v>
      </c>
      <c r="AV166" s="113">
        <f t="shared" si="190"/>
        <v>0</v>
      </c>
      <c r="AW166" s="113">
        <f t="shared" si="190"/>
        <v>0</v>
      </c>
      <c r="AX166" s="113">
        <f t="shared" si="190"/>
        <v>0</v>
      </c>
      <c r="AY166" s="259"/>
      <c r="BQ166" s="259" t="e">
        <f t="shared" si="170"/>
        <v>#N/A</v>
      </c>
      <c r="BR166" s="398">
        <f t="shared" si="178"/>
        <v>0</v>
      </c>
      <c r="BS166" s="398">
        <f t="shared" si="179"/>
        <v>0</v>
      </c>
      <c r="BT166" s="398">
        <f t="shared" si="180"/>
        <v>0</v>
      </c>
      <c r="BU166" s="398">
        <f t="shared" si="181"/>
        <v>0</v>
      </c>
      <c r="BV166" s="398">
        <f t="shared" si="182"/>
        <v>0</v>
      </c>
      <c r="BW166" s="398">
        <f t="shared" si="183"/>
        <v>0</v>
      </c>
      <c r="BX166" s="398">
        <f t="shared" si="184"/>
        <v>0</v>
      </c>
      <c r="BY166" s="398">
        <f t="shared" si="185"/>
        <v>0</v>
      </c>
      <c r="BZ166" s="398">
        <f t="shared" si="186"/>
        <v>0</v>
      </c>
      <c r="CA166" s="398">
        <f t="shared" si="187"/>
        <v>0</v>
      </c>
      <c r="CB166" s="398">
        <f t="shared" si="188"/>
        <v>0</v>
      </c>
      <c r="CC166" s="398">
        <f t="shared" si="189"/>
        <v>0</v>
      </c>
      <c r="CD166" s="259"/>
    </row>
    <row r="167" spans="1:82" x14ac:dyDescent="0.25">
      <c r="A167" s="113">
        <v>164</v>
      </c>
      <c r="B167" s="176" t="s">
        <v>613</v>
      </c>
      <c r="C167" s="259">
        <f>IFERROR(INDEX($BD$7:$BO$40,MATCH(Ajustes!$E$4:$E$323,$BC$7:$BC$40,0),$C$2:$N$2),1)</f>
        <v>1</v>
      </c>
      <c r="D167" s="259">
        <f>IFERROR(INDEX($BD$7:$BO$40,MATCH(Ajustes!$E$4:$E$323,$BC$7:$BC$40,0),$C$2:$N$2),1)</f>
        <v>1</v>
      </c>
      <c r="E167" s="259">
        <f>IFERROR(INDEX($BD$7:$BO$40,MATCH(Ajustes!$E$4:$E$323,$BC$7:$BC$40,0),$C$2:$N$2),1)</f>
        <v>1</v>
      </c>
      <c r="F167" s="259">
        <f>IFERROR(INDEX($BD$7:$BO$40,MATCH(Ajustes!$E$4:$E$323,$BC$7:$BC$40,0),$C$2:$N$2),1)</f>
        <v>1</v>
      </c>
      <c r="G167" s="259">
        <f>IFERROR(INDEX($BD$7:$BO$40,MATCH(Ajustes!$E$4:$E$323,$BC$7:$BC$40,0),$C$2:$N$2),1)</f>
        <v>1</v>
      </c>
      <c r="H167" s="259">
        <f>IFERROR(INDEX($BD$7:$BO$40,MATCH(Ajustes!$E$4:$E$323,$BC$7:$BC$40,0),$C$2:$N$2),1)</f>
        <v>1</v>
      </c>
      <c r="I167" s="259">
        <f>IFERROR(INDEX($BD$7:$BO$40,MATCH(Ajustes!$E$4:$E$323,$BC$7:$BC$40,0),$C$2:$N$2),1)</f>
        <v>1</v>
      </c>
      <c r="J167" s="259">
        <f>IFERROR(INDEX($BD$7:$BO$40,MATCH(Ajustes!$E$4:$E$323,$BC$7:$BC$40,0),$C$2:$N$2),1)</f>
        <v>1</v>
      </c>
      <c r="K167" s="259">
        <f>IFERROR(INDEX($BD$7:$BO$40,MATCH(Ajustes!$E$4:$E$323,$BC$7:$BC$40,0),$C$2:$N$2),1)</f>
        <v>1</v>
      </c>
      <c r="L167" s="259">
        <f>IFERROR(INDEX($BD$7:$BO$40,MATCH(Ajustes!$E$4:$E$323,$BC$7:$BC$40,0),$C$2:$N$2),1)</f>
        <v>1</v>
      </c>
      <c r="M167" s="259">
        <f>IFERROR(INDEX($BD$7:$BO$40,MATCH(Ajustes!$E$4:$E$323,$BC$7:$BC$40,0),$C$2:$N$2),1)</f>
        <v>1</v>
      </c>
      <c r="N167" s="259">
        <f>IFERROR(INDEX($BD$7:$BO$40,MATCH(Ajustes!$E$4:$E$323,$BC$7:$BC$40,0),$C$2:$N$2),1)</f>
        <v>1</v>
      </c>
      <c r="O167">
        <f>C167*Ajustes!AM167</f>
        <v>131</v>
      </c>
      <c r="P167">
        <f>D167*Ajustes!AN167</f>
        <v>139</v>
      </c>
      <c r="Q167">
        <f>E167*Ajustes!AO167</f>
        <v>121</v>
      </c>
      <c r="R167">
        <f>F167*Ajustes!AP167</f>
        <v>77</v>
      </c>
      <c r="S167">
        <f>G167*Ajustes!AQ167</f>
        <v>60</v>
      </c>
      <c r="T167">
        <f>H167*Ajustes!AR167</f>
        <v>57</v>
      </c>
      <c r="U167">
        <f>I167*Ajustes!AS167</f>
        <v>47</v>
      </c>
      <c r="V167">
        <f>J167*Ajustes!AT167</f>
        <v>39</v>
      </c>
      <c r="W167">
        <f>K167*Ajustes!AU167</f>
        <v>50</v>
      </c>
      <c r="X167">
        <f>L167*Ajustes!AV167</f>
        <v>64</v>
      </c>
      <c r="Y167">
        <f>M167*Ajustes!AW167</f>
        <v>72</v>
      </c>
      <c r="Z167">
        <f>N167*Ajustes!AX167</f>
        <v>96</v>
      </c>
      <c r="AA167" s="259">
        <f>IF(AND(NOT(_incrementaisPassadas),
      OR(
       AND(_semanaAtual&gt;Prevs!D$6,_tipo="Semanal"),
       AND(_mes&gt;AA$2,_tipo="Mensal")
      )), 0,IF(Ajustes!$G167&gt;0,INDEX($AA$4:$AL$323,Ajustes!$G167,O$2),0)+IF(Ajustes!$H167&gt;0,INDEX($AA$4:$AL$323,Ajustes!$H167,O$2),0)+IF(Ajustes!$I167&gt;0,INDEX($AA$4:$AL$323,Ajustes!$I167,O$2),0)+IF(Ajustes!$J167&gt;0,INDEX($AA$4:$AL$323,Ajustes!$J167,O$2),0)+IF(Ajustes!$K167&gt;0,INDEX($AA$4:$AL$323,Ajustes!$K167,O$2),0)+IF(Ajustes!$L167&gt;0,INDEX($AA$4:$AL$323,Ajustes!$L167,O$2),0))+O167</f>
        <v>131</v>
      </c>
      <c r="AB167" s="259">
        <f>IF(AND(NOT(_incrementaisPassadas),
      OR(
       AND(_semanaAtual&gt;Prevs!E$6,_tipo="Semanal"),
       AND(_mes&gt;AB$2,_tipo="Mensal")
      )), 0,IF(Ajustes!$G167&gt;0,INDEX($AA$4:$AL$323,Ajustes!$G167,P$2),0)+IF(Ajustes!$H167&gt;0,INDEX($AA$4:$AL$323,Ajustes!$H167,P$2),0)+IF(Ajustes!$I167&gt;0,INDEX($AA$4:$AL$323,Ajustes!$I167,P$2),0)+IF(Ajustes!$J167&gt;0,INDEX($AA$4:$AL$323,Ajustes!$J167,P$2),0)+IF(Ajustes!$K167&gt;0,INDEX($AA$4:$AL$323,Ajustes!$K167,P$2),0)+IF(Ajustes!$L167&gt;0,INDEX($AA$4:$AL$323,Ajustes!$L167,P$2),0))+P167</f>
        <v>139</v>
      </c>
      <c r="AC167" s="259">
        <f>IF(AND(NOT(_incrementaisPassadas),
      OR(
       AND(_semanaAtual&gt;Prevs!F$6,_tipo="Semanal"),
       AND(_mes&gt;AC$2,_tipo="Mensal")
      )), 0,IF(Ajustes!$G167&gt;0,INDEX($AA$4:$AL$323,Ajustes!$G167,Q$2),0)+IF(Ajustes!$H167&gt;0,INDEX($AA$4:$AL$323,Ajustes!$H167,Q$2),0)+IF(Ajustes!$I167&gt;0,INDEX($AA$4:$AL$323,Ajustes!$I167,Q$2),0)+IF(Ajustes!$J167&gt;0,INDEX($AA$4:$AL$323,Ajustes!$J167,Q$2),0)+IF(Ajustes!$K167&gt;0,INDEX($AA$4:$AL$323,Ajustes!$K167,Q$2),0)+IF(Ajustes!$L167&gt;0,INDEX($AA$4:$AL$323,Ajustes!$L167,Q$2),0))+Q167</f>
        <v>121</v>
      </c>
      <c r="AD167" s="259">
        <f>IF(AND(NOT(_incrementaisPassadas),
      OR(
       AND(_semanaAtual&gt;Prevs!G$6,_tipo="Semanal"),
       AND(_mes&gt;AD$2,_tipo="Mensal")
      )), 0,IF(Ajustes!$G167&gt;0,INDEX($AA$4:$AL$323,Ajustes!$G167,R$2),0)+IF(Ajustes!$H167&gt;0,INDEX($AA$4:$AL$323,Ajustes!$H167,R$2),0)+IF(Ajustes!$I167&gt;0,INDEX($AA$4:$AL$323,Ajustes!$I167,R$2),0)+IF(Ajustes!$J167&gt;0,INDEX($AA$4:$AL$323,Ajustes!$J167,R$2),0)+IF(Ajustes!$K167&gt;0,INDEX($AA$4:$AL$323,Ajustes!$K167,R$2),0)+IF(Ajustes!$L167&gt;0,INDEX($AA$4:$AL$323,Ajustes!$L167,R$2),0))+R167</f>
        <v>77</v>
      </c>
      <c r="AE167" s="259">
        <f>IF(AND(NOT(_incrementaisPassadas),
      OR(
       AND(_semanaAtual&gt;Prevs!H$6,_tipo="Semanal"),
       AND(_mes&gt;AE$2,_tipo="Mensal")
      )), 0,IF(Ajustes!$G167&gt;0,INDEX($AA$4:$AL$323,Ajustes!$G167,S$2),0)+IF(Ajustes!$H167&gt;0,INDEX($AA$4:$AL$323,Ajustes!$H167,S$2),0)+IF(Ajustes!$I167&gt;0,INDEX($AA$4:$AL$323,Ajustes!$I167,S$2),0)+IF(Ajustes!$J167&gt;0,INDEX($AA$4:$AL$323,Ajustes!$J167,S$2),0)+IF(Ajustes!$K167&gt;0,INDEX($AA$4:$AL$323,Ajustes!$K167,S$2),0)+IF(Ajustes!$L167&gt;0,INDEX($AA$4:$AL$323,Ajustes!$L167,S$2),0))+S167</f>
        <v>60</v>
      </c>
      <c r="AF167" s="259">
        <f>IF(AND(NOT(_incrementaisPassadas),
      OR(
       AND(_semanaAtual&gt;Prevs!I$6,_tipo="Semanal"),
       AND(_mes&gt;AF$2,_tipo="Mensal")
      )), 0,IF(Ajustes!$G167&gt;0,INDEX($AA$4:$AL$323,Ajustes!$G167,T$2),0)+IF(Ajustes!$H167&gt;0,INDEX($AA$4:$AL$323,Ajustes!$H167,T$2),0)+IF(Ajustes!$I167&gt;0,INDEX($AA$4:$AL$323,Ajustes!$I167,T$2),0)+IF(Ajustes!$J167&gt;0,INDEX($AA$4:$AL$323,Ajustes!$J167,T$2),0)+IF(Ajustes!$K167&gt;0,INDEX($AA$4:$AL$323,Ajustes!$K167,T$2),0)+IF(Ajustes!$L167&gt;0,INDEX($AA$4:$AL$323,Ajustes!$L167,T$2),0))+T167</f>
        <v>57</v>
      </c>
      <c r="AG167" s="259">
        <f>IF(AND(NOT(_incrementaisPassadas),
      OR(
       AND(_semanaAtual&gt;Prevs!J$6,_tipo="Semanal"),
       AND(_mes&gt;AG$2,_tipo="Mensal")
      )), 0,IF(Ajustes!$G167&gt;0,INDEX($AA$4:$AL$323,Ajustes!$G167,U$2),0)+IF(Ajustes!$H167&gt;0,INDEX($AA$4:$AL$323,Ajustes!$H167,U$2),0)+IF(Ajustes!$I167&gt;0,INDEX($AA$4:$AL$323,Ajustes!$I167,U$2),0)+IF(Ajustes!$J167&gt;0,INDEX($AA$4:$AL$323,Ajustes!$J167,U$2),0)+IF(Ajustes!$K167&gt;0,INDEX($AA$4:$AL$323,Ajustes!$K167,U$2),0)+IF(Ajustes!$L167&gt;0,INDEX($AA$4:$AL$323,Ajustes!$L167,U$2),0))+U167</f>
        <v>47</v>
      </c>
      <c r="AH167" s="259">
        <f>IF(AND(NOT(_incrementaisPassadas),
      OR(
       AND(_semanaAtual&gt;Prevs!K$6,_tipo="Semanal"),
       AND(_mes&gt;AH$2,_tipo="Mensal")
      )), 0,IF(Ajustes!$G167&gt;0,INDEX($AA$4:$AL$323,Ajustes!$G167,V$2),0)+IF(Ajustes!$H167&gt;0,INDEX($AA$4:$AL$323,Ajustes!$H167,V$2),0)+IF(Ajustes!$I167&gt;0,INDEX($AA$4:$AL$323,Ajustes!$I167,V$2),0)+IF(Ajustes!$J167&gt;0,INDEX($AA$4:$AL$323,Ajustes!$J167,V$2),0)+IF(Ajustes!$K167&gt;0,INDEX($AA$4:$AL$323,Ajustes!$K167,V$2),0)+IF(Ajustes!$L167&gt;0,INDEX($AA$4:$AL$323,Ajustes!$L167,V$2),0))+V167</f>
        <v>39</v>
      </c>
      <c r="AI167" s="259">
        <f>IF(AND(NOT(_incrementaisPassadas),
      OR(
       AND(_semanaAtual&gt;Prevs!L$6,_tipo="Semanal"),
       AND(_mes&gt;AI$2,_tipo="Mensal")
      )), 0,IF(Ajustes!$G167&gt;0,INDEX($AA$4:$AL$323,Ajustes!$G167,W$2),0)+IF(Ajustes!$H167&gt;0,INDEX($AA$4:$AL$323,Ajustes!$H167,W$2),0)+IF(Ajustes!$I167&gt;0,INDEX($AA$4:$AL$323,Ajustes!$I167,W$2),0)+IF(Ajustes!$J167&gt;0,INDEX($AA$4:$AL$323,Ajustes!$J167,W$2),0)+IF(Ajustes!$K167&gt;0,INDEX($AA$4:$AL$323,Ajustes!$K167,W$2),0)+IF(Ajustes!$L167&gt;0,INDEX($AA$4:$AL$323,Ajustes!$L167,W$2),0))+W167</f>
        <v>50</v>
      </c>
      <c r="AJ167" s="259">
        <f>IF(AND(NOT(_incrementaisPassadas),
      OR(
       AND(_semanaAtual&gt;Prevs!M$6,_tipo="Semanal"),
       AND(_mes&gt;AJ$2,_tipo="Mensal")
      )), 0,IF(Ajustes!$G167&gt;0,INDEX($AA$4:$AL$323,Ajustes!$G167,X$2),0)+IF(Ajustes!$H167&gt;0,INDEX($AA$4:$AL$323,Ajustes!$H167,X$2),0)+IF(Ajustes!$I167&gt;0,INDEX($AA$4:$AL$323,Ajustes!$I167,X$2),0)+IF(Ajustes!$J167&gt;0,INDEX($AA$4:$AL$323,Ajustes!$J167,X$2),0)+IF(Ajustes!$K167&gt;0,INDEX($AA$4:$AL$323,Ajustes!$K167,X$2),0)+IF(Ajustes!$L167&gt;0,INDEX($AA$4:$AL$323,Ajustes!$L167,X$2),0))+X167</f>
        <v>64</v>
      </c>
      <c r="AK167" s="259">
        <f>IF(AND(NOT(_incrementaisPassadas),
      OR(
       AND(_semanaAtual&gt;Prevs!N$6,_tipo="Semanal"),
       AND(_mes&gt;AK$2,_tipo="Mensal")
      )), 0,IF(Ajustes!$G167&gt;0,INDEX($AA$4:$AL$323,Ajustes!$G167,Y$2),0)+IF(Ajustes!$H167&gt;0,INDEX($AA$4:$AL$323,Ajustes!$H167,Y$2),0)+IF(Ajustes!$I167&gt;0,INDEX($AA$4:$AL$323,Ajustes!$I167,Y$2),0)+IF(Ajustes!$J167&gt;0,INDEX($AA$4:$AL$323,Ajustes!$J167,Y$2),0)+IF(Ajustes!$K167&gt;0,INDEX($AA$4:$AL$323,Ajustes!$K167,Y$2),0)+IF(Ajustes!$L167&gt;0,INDEX($AA$4:$AL$323,Ajustes!$L167,Y$2),0))+Y167</f>
        <v>72</v>
      </c>
      <c r="AL167" s="259">
        <f>IF(AND(NOT(_incrementaisPassadas),
      OR(
       AND(_semanaAtual&gt;Prevs!O$6,_tipo="Semanal"),
       AND(_mes&gt;AL$2,_tipo="Mensal")
      )), 0,IF(Ajustes!$G167&gt;0,INDEX($AA$4:$AL$323,Ajustes!$G167,Z$2),0)+IF(Ajustes!$H167&gt;0,INDEX($AA$4:$AL$323,Ajustes!$H167,Z$2),0)+IF(Ajustes!$I167&gt;0,INDEX($AA$4:$AL$323,Ajustes!$I167,Z$2),0)+IF(Ajustes!$J167&gt;0,INDEX($AA$4:$AL$323,Ajustes!$J167,Z$2),0)+IF(Ajustes!$K167&gt;0,INDEX($AA$4:$AL$323,Ajustes!$K167,Z$2),0)+IF(Ajustes!$L167&gt;0,INDEX($AA$4:$AL$323,Ajustes!$L167,Z$2),0))+Z167</f>
        <v>96</v>
      </c>
      <c r="AM167" s="186">
        <f t="shared" ref="AM167" si="191">AM164-AM120-AM121</f>
        <v>131</v>
      </c>
      <c r="AN167" s="186">
        <f t="shared" ref="AN167:AX167" si="192">AN164-AN120-AN121</f>
        <v>139</v>
      </c>
      <c r="AO167" s="186">
        <f t="shared" si="192"/>
        <v>122</v>
      </c>
      <c r="AP167" s="186">
        <f t="shared" si="192"/>
        <v>77</v>
      </c>
      <c r="AQ167" s="186">
        <f t="shared" si="192"/>
        <v>61</v>
      </c>
      <c r="AR167" s="186">
        <f t="shared" si="192"/>
        <v>57</v>
      </c>
      <c r="AS167" s="186">
        <f t="shared" si="192"/>
        <v>47</v>
      </c>
      <c r="AT167" s="186">
        <f t="shared" si="192"/>
        <v>39</v>
      </c>
      <c r="AU167" s="186">
        <f t="shared" si="192"/>
        <v>50</v>
      </c>
      <c r="AV167" s="186">
        <f t="shared" si="192"/>
        <v>64</v>
      </c>
      <c r="AW167" s="186">
        <f t="shared" si="192"/>
        <v>72</v>
      </c>
      <c r="AX167" s="186">
        <f t="shared" si="192"/>
        <v>95</v>
      </c>
      <c r="AY167" s="259"/>
      <c r="BQ167" s="259" t="e">
        <f t="shared" si="170"/>
        <v>#N/A</v>
      </c>
      <c r="BR167" s="186">
        <f t="shared" ref="BR167:CC167" si="193">BR164-BR120-BR121</f>
        <v>131.196</v>
      </c>
      <c r="BS167" s="186">
        <f t="shared" si="193"/>
        <v>139.928</v>
      </c>
      <c r="BT167" s="186">
        <f t="shared" si="193"/>
        <v>121.07300000000001</v>
      </c>
      <c r="BU167" s="186">
        <f t="shared" si="193"/>
        <v>77.48</v>
      </c>
      <c r="BV167" s="186">
        <f t="shared" si="193"/>
        <v>60.545000000000002</v>
      </c>
      <c r="BW167" s="186">
        <f t="shared" si="193"/>
        <v>57.85</v>
      </c>
      <c r="BX167" s="186">
        <f t="shared" si="193"/>
        <v>46.878</v>
      </c>
      <c r="BY167" s="186">
        <f t="shared" si="193"/>
        <v>38.97</v>
      </c>
      <c r="BZ167" s="186">
        <f t="shared" si="193"/>
        <v>49.39</v>
      </c>
      <c r="CA167" s="186">
        <f t="shared" si="193"/>
        <v>63.6</v>
      </c>
      <c r="CB167" s="186">
        <f t="shared" si="193"/>
        <v>72.013000000000005</v>
      </c>
      <c r="CC167" s="186">
        <f t="shared" si="193"/>
        <v>96.025000000000006</v>
      </c>
      <c r="CD167" s="259"/>
    </row>
    <row r="168" spans="1:82" x14ac:dyDescent="0.25">
      <c r="A168" s="113">
        <v>165</v>
      </c>
      <c r="B168" s="176"/>
      <c r="C168" s="259">
        <f>IFERROR(INDEX($BD$7:$BO$40,MATCH(Ajustes!$E$4:$E$323,$BC$7:$BC$40,0),$C$2:$N$2),1)</f>
        <v>1</v>
      </c>
      <c r="D168" s="259">
        <f>IFERROR(INDEX($BD$7:$BO$40,MATCH(Ajustes!$E$4:$E$323,$BC$7:$BC$40,0),$C$2:$N$2),1)</f>
        <v>1</v>
      </c>
      <c r="E168" s="259">
        <f>IFERROR(INDEX($BD$7:$BO$40,MATCH(Ajustes!$E$4:$E$323,$BC$7:$BC$40,0),$C$2:$N$2),1)</f>
        <v>1</v>
      </c>
      <c r="F168" s="259">
        <f>IFERROR(INDEX($BD$7:$BO$40,MATCH(Ajustes!$E$4:$E$323,$BC$7:$BC$40,0),$C$2:$N$2),1)</f>
        <v>1</v>
      </c>
      <c r="G168" s="259">
        <f>IFERROR(INDEX($BD$7:$BO$40,MATCH(Ajustes!$E$4:$E$323,$BC$7:$BC$40,0),$C$2:$N$2),1)</f>
        <v>1</v>
      </c>
      <c r="H168" s="259">
        <f>IFERROR(INDEX($BD$7:$BO$40,MATCH(Ajustes!$E$4:$E$323,$BC$7:$BC$40,0),$C$2:$N$2),1)</f>
        <v>1</v>
      </c>
      <c r="I168" s="259">
        <f>IFERROR(INDEX($BD$7:$BO$40,MATCH(Ajustes!$E$4:$E$323,$BC$7:$BC$40,0),$C$2:$N$2),1)</f>
        <v>1</v>
      </c>
      <c r="J168" s="259">
        <f>IFERROR(INDEX($BD$7:$BO$40,MATCH(Ajustes!$E$4:$E$323,$BC$7:$BC$40,0),$C$2:$N$2),1)</f>
        <v>1</v>
      </c>
      <c r="K168" s="259">
        <f>IFERROR(INDEX($BD$7:$BO$40,MATCH(Ajustes!$E$4:$E$323,$BC$7:$BC$40,0),$C$2:$N$2),1)</f>
        <v>1</v>
      </c>
      <c r="L168" s="259">
        <f>IFERROR(INDEX($BD$7:$BO$40,MATCH(Ajustes!$E$4:$E$323,$BC$7:$BC$40,0),$C$2:$N$2),1)</f>
        <v>1</v>
      </c>
      <c r="M168" s="259">
        <f>IFERROR(INDEX($BD$7:$BO$40,MATCH(Ajustes!$E$4:$E$323,$BC$7:$BC$40,0),$C$2:$N$2),1)</f>
        <v>1</v>
      </c>
      <c r="N168" s="259">
        <f>IFERROR(INDEX($BD$7:$BO$40,MATCH(Ajustes!$E$4:$E$323,$BC$7:$BC$40,0),$C$2:$N$2),1)</f>
        <v>1</v>
      </c>
      <c r="O168">
        <f>C168*Ajustes!AM168</f>
        <v>0</v>
      </c>
      <c r="P168">
        <f>D168*Ajustes!AN168</f>
        <v>0</v>
      </c>
      <c r="Q168">
        <f>E168*Ajustes!AO168</f>
        <v>0</v>
      </c>
      <c r="R168">
        <f>F168*Ajustes!AP168</f>
        <v>0</v>
      </c>
      <c r="S168">
        <f>G168*Ajustes!AQ168</f>
        <v>0</v>
      </c>
      <c r="T168">
        <f>H168*Ajustes!AR168</f>
        <v>0</v>
      </c>
      <c r="U168">
        <f>I168*Ajustes!AS168</f>
        <v>0</v>
      </c>
      <c r="V168">
        <f>J168*Ajustes!AT168</f>
        <v>0</v>
      </c>
      <c r="W168">
        <f>K168*Ajustes!AU168</f>
        <v>0</v>
      </c>
      <c r="X168">
        <f>L168*Ajustes!AV168</f>
        <v>0</v>
      </c>
      <c r="Y168">
        <f>M168*Ajustes!AW168</f>
        <v>0</v>
      </c>
      <c r="Z168">
        <f>N168*Ajustes!AX168</f>
        <v>0</v>
      </c>
      <c r="AA168" s="259">
        <f>IF(AND(NOT(_incrementaisPassadas),
      OR(
       AND(_semanaAtual&gt;Prevs!D$6,_tipo="Semanal"),
       AND(_mes&gt;AA$2,_tipo="Mensal")
      )), 0,IF(Ajustes!$G168&gt;0,INDEX($AA$4:$AL$323,Ajustes!$G168,O$2),0)+IF(Ajustes!$H168&gt;0,INDEX($AA$4:$AL$323,Ajustes!$H168,O$2),0)+IF(Ajustes!$I168&gt;0,INDEX($AA$4:$AL$323,Ajustes!$I168,O$2),0)+IF(Ajustes!$J168&gt;0,INDEX($AA$4:$AL$323,Ajustes!$J168,O$2),0)+IF(Ajustes!$K168&gt;0,INDEX($AA$4:$AL$323,Ajustes!$K168,O$2),0)+IF(Ajustes!$L168&gt;0,INDEX($AA$4:$AL$323,Ajustes!$L168,O$2),0))+O168</f>
        <v>0</v>
      </c>
      <c r="AB168" s="259">
        <f>IF(AND(NOT(_incrementaisPassadas),
      OR(
       AND(_semanaAtual&gt;Prevs!E$6,_tipo="Semanal"),
       AND(_mes&gt;AB$2,_tipo="Mensal")
      )), 0,IF(Ajustes!$G168&gt;0,INDEX($AA$4:$AL$323,Ajustes!$G168,P$2),0)+IF(Ajustes!$H168&gt;0,INDEX($AA$4:$AL$323,Ajustes!$H168,P$2),0)+IF(Ajustes!$I168&gt;0,INDEX($AA$4:$AL$323,Ajustes!$I168,P$2),0)+IF(Ajustes!$J168&gt;0,INDEX($AA$4:$AL$323,Ajustes!$J168,P$2),0)+IF(Ajustes!$K168&gt;0,INDEX($AA$4:$AL$323,Ajustes!$K168,P$2),0)+IF(Ajustes!$L168&gt;0,INDEX($AA$4:$AL$323,Ajustes!$L168,P$2),0))+P168</f>
        <v>0</v>
      </c>
      <c r="AC168" s="259">
        <f>IF(AND(NOT(_incrementaisPassadas),
      OR(
       AND(_semanaAtual&gt;Prevs!F$6,_tipo="Semanal"),
       AND(_mes&gt;AC$2,_tipo="Mensal")
      )), 0,IF(Ajustes!$G168&gt;0,INDEX($AA$4:$AL$323,Ajustes!$G168,Q$2),0)+IF(Ajustes!$H168&gt;0,INDEX($AA$4:$AL$323,Ajustes!$H168,Q$2),0)+IF(Ajustes!$I168&gt;0,INDEX($AA$4:$AL$323,Ajustes!$I168,Q$2),0)+IF(Ajustes!$J168&gt;0,INDEX($AA$4:$AL$323,Ajustes!$J168,Q$2),0)+IF(Ajustes!$K168&gt;0,INDEX($AA$4:$AL$323,Ajustes!$K168,Q$2),0)+IF(Ajustes!$L168&gt;0,INDEX($AA$4:$AL$323,Ajustes!$L168,Q$2),0))+Q168</f>
        <v>0</v>
      </c>
      <c r="AD168" s="259">
        <f>IF(AND(NOT(_incrementaisPassadas),
      OR(
       AND(_semanaAtual&gt;Prevs!G$6,_tipo="Semanal"),
       AND(_mes&gt;AD$2,_tipo="Mensal")
      )), 0,IF(Ajustes!$G168&gt;0,INDEX($AA$4:$AL$323,Ajustes!$G168,R$2),0)+IF(Ajustes!$H168&gt;0,INDEX($AA$4:$AL$323,Ajustes!$H168,R$2),0)+IF(Ajustes!$I168&gt;0,INDEX($AA$4:$AL$323,Ajustes!$I168,R$2),0)+IF(Ajustes!$J168&gt;0,INDEX($AA$4:$AL$323,Ajustes!$J168,R$2),0)+IF(Ajustes!$K168&gt;0,INDEX($AA$4:$AL$323,Ajustes!$K168,R$2),0)+IF(Ajustes!$L168&gt;0,INDEX($AA$4:$AL$323,Ajustes!$L168,R$2),0))+R168</f>
        <v>0</v>
      </c>
      <c r="AE168" s="259">
        <f>IF(AND(NOT(_incrementaisPassadas),
      OR(
       AND(_semanaAtual&gt;Prevs!H$6,_tipo="Semanal"),
       AND(_mes&gt;AE$2,_tipo="Mensal")
      )), 0,IF(Ajustes!$G168&gt;0,INDEX($AA$4:$AL$323,Ajustes!$G168,S$2),0)+IF(Ajustes!$H168&gt;0,INDEX($AA$4:$AL$323,Ajustes!$H168,S$2),0)+IF(Ajustes!$I168&gt;0,INDEX($AA$4:$AL$323,Ajustes!$I168,S$2),0)+IF(Ajustes!$J168&gt;0,INDEX($AA$4:$AL$323,Ajustes!$J168,S$2),0)+IF(Ajustes!$K168&gt;0,INDEX($AA$4:$AL$323,Ajustes!$K168,S$2),0)+IF(Ajustes!$L168&gt;0,INDEX($AA$4:$AL$323,Ajustes!$L168,S$2),0))+S168</f>
        <v>0</v>
      </c>
      <c r="AF168" s="259">
        <f>IF(AND(NOT(_incrementaisPassadas),
      OR(
       AND(_semanaAtual&gt;Prevs!I$6,_tipo="Semanal"),
       AND(_mes&gt;AF$2,_tipo="Mensal")
      )), 0,IF(Ajustes!$G168&gt;0,INDEX($AA$4:$AL$323,Ajustes!$G168,T$2),0)+IF(Ajustes!$H168&gt;0,INDEX($AA$4:$AL$323,Ajustes!$H168,T$2),0)+IF(Ajustes!$I168&gt;0,INDEX($AA$4:$AL$323,Ajustes!$I168,T$2),0)+IF(Ajustes!$J168&gt;0,INDEX($AA$4:$AL$323,Ajustes!$J168,T$2),0)+IF(Ajustes!$K168&gt;0,INDEX($AA$4:$AL$323,Ajustes!$K168,T$2),0)+IF(Ajustes!$L168&gt;0,INDEX($AA$4:$AL$323,Ajustes!$L168,T$2),0))+T168</f>
        <v>0</v>
      </c>
      <c r="AG168" s="259">
        <f>IF(AND(NOT(_incrementaisPassadas),
      OR(
       AND(_semanaAtual&gt;Prevs!J$6,_tipo="Semanal"),
       AND(_mes&gt;AG$2,_tipo="Mensal")
      )), 0,IF(Ajustes!$G168&gt;0,INDEX($AA$4:$AL$323,Ajustes!$G168,U$2),0)+IF(Ajustes!$H168&gt;0,INDEX($AA$4:$AL$323,Ajustes!$H168,U$2),0)+IF(Ajustes!$I168&gt;0,INDEX($AA$4:$AL$323,Ajustes!$I168,U$2),0)+IF(Ajustes!$J168&gt;0,INDEX($AA$4:$AL$323,Ajustes!$J168,U$2),0)+IF(Ajustes!$K168&gt;0,INDEX($AA$4:$AL$323,Ajustes!$K168,U$2),0)+IF(Ajustes!$L168&gt;0,INDEX($AA$4:$AL$323,Ajustes!$L168,U$2),0))+U168</f>
        <v>0</v>
      </c>
      <c r="AH168" s="259">
        <f>IF(AND(NOT(_incrementaisPassadas),
      OR(
       AND(_semanaAtual&gt;Prevs!K$6,_tipo="Semanal"),
       AND(_mes&gt;AH$2,_tipo="Mensal")
      )), 0,IF(Ajustes!$G168&gt;0,INDEX($AA$4:$AL$323,Ajustes!$G168,V$2),0)+IF(Ajustes!$H168&gt;0,INDEX($AA$4:$AL$323,Ajustes!$H168,V$2),0)+IF(Ajustes!$I168&gt;0,INDEX($AA$4:$AL$323,Ajustes!$I168,V$2),0)+IF(Ajustes!$J168&gt;0,INDEX($AA$4:$AL$323,Ajustes!$J168,V$2),0)+IF(Ajustes!$K168&gt;0,INDEX($AA$4:$AL$323,Ajustes!$K168,V$2),0)+IF(Ajustes!$L168&gt;0,INDEX($AA$4:$AL$323,Ajustes!$L168,V$2),0))+V168</f>
        <v>0</v>
      </c>
      <c r="AI168" s="259">
        <f>IF(AND(NOT(_incrementaisPassadas),
      OR(
       AND(_semanaAtual&gt;Prevs!L$6,_tipo="Semanal"),
       AND(_mes&gt;AI$2,_tipo="Mensal")
      )), 0,IF(Ajustes!$G168&gt;0,INDEX($AA$4:$AL$323,Ajustes!$G168,W$2),0)+IF(Ajustes!$H168&gt;0,INDEX($AA$4:$AL$323,Ajustes!$H168,W$2),0)+IF(Ajustes!$I168&gt;0,INDEX($AA$4:$AL$323,Ajustes!$I168,W$2),0)+IF(Ajustes!$J168&gt;0,INDEX($AA$4:$AL$323,Ajustes!$J168,W$2),0)+IF(Ajustes!$K168&gt;0,INDEX($AA$4:$AL$323,Ajustes!$K168,W$2),0)+IF(Ajustes!$L168&gt;0,INDEX($AA$4:$AL$323,Ajustes!$L168,W$2),0))+W168</f>
        <v>0</v>
      </c>
      <c r="AJ168" s="259">
        <f>IF(AND(NOT(_incrementaisPassadas),
      OR(
       AND(_semanaAtual&gt;Prevs!M$6,_tipo="Semanal"),
       AND(_mes&gt;AJ$2,_tipo="Mensal")
      )), 0,IF(Ajustes!$G168&gt;0,INDEX($AA$4:$AL$323,Ajustes!$G168,X$2),0)+IF(Ajustes!$H168&gt;0,INDEX($AA$4:$AL$323,Ajustes!$H168,X$2),0)+IF(Ajustes!$I168&gt;0,INDEX($AA$4:$AL$323,Ajustes!$I168,X$2),0)+IF(Ajustes!$J168&gt;0,INDEX($AA$4:$AL$323,Ajustes!$J168,X$2),0)+IF(Ajustes!$K168&gt;0,INDEX($AA$4:$AL$323,Ajustes!$K168,X$2),0)+IF(Ajustes!$L168&gt;0,INDEX($AA$4:$AL$323,Ajustes!$L168,X$2),0))+X168</f>
        <v>0</v>
      </c>
      <c r="AK168" s="259">
        <f>IF(AND(NOT(_incrementaisPassadas),
      OR(
       AND(_semanaAtual&gt;Prevs!N$6,_tipo="Semanal"),
       AND(_mes&gt;AK$2,_tipo="Mensal")
      )), 0,IF(Ajustes!$G168&gt;0,INDEX($AA$4:$AL$323,Ajustes!$G168,Y$2),0)+IF(Ajustes!$H168&gt;0,INDEX($AA$4:$AL$323,Ajustes!$H168,Y$2),0)+IF(Ajustes!$I168&gt;0,INDEX($AA$4:$AL$323,Ajustes!$I168,Y$2),0)+IF(Ajustes!$J168&gt;0,INDEX($AA$4:$AL$323,Ajustes!$J168,Y$2),0)+IF(Ajustes!$K168&gt;0,INDEX($AA$4:$AL$323,Ajustes!$K168,Y$2),0)+IF(Ajustes!$L168&gt;0,INDEX($AA$4:$AL$323,Ajustes!$L168,Y$2),0))+Y168</f>
        <v>0</v>
      </c>
      <c r="AL168" s="259">
        <f>IF(AND(NOT(_incrementaisPassadas),
      OR(
       AND(_semanaAtual&gt;Prevs!O$6,_tipo="Semanal"),
       AND(_mes&gt;AL$2,_tipo="Mensal")
      )), 0,IF(Ajustes!$G168&gt;0,INDEX($AA$4:$AL$323,Ajustes!$G168,Z$2),0)+IF(Ajustes!$H168&gt;0,INDEX($AA$4:$AL$323,Ajustes!$H168,Z$2),0)+IF(Ajustes!$I168&gt;0,INDEX($AA$4:$AL$323,Ajustes!$I168,Z$2),0)+IF(Ajustes!$J168&gt;0,INDEX($AA$4:$AL$323,Ajustes!$J168,Z$2),0)+IF(Ajustes!$K168&gt;0,INDEX($AA$4:$AL$323,Ajustes!$K168,Z$2),0)+IF(Ajustes!$L168&gt;0,INDEX($AA$4:$AL$323,Ajustes!$L168,Z$2),0))+Z168</f>
        <v>0</v>
      </c>
      <c r="AM168" s="113">
        <f t="shared" si="176"/>
        <v>0</v>
      </c>
      <c r="AN168" s="113">
        <f t="shared" si="190"/>
        <v>0</v>
      </c>
      <c r="AO168" s="113">
        <f t="shared" si="190"/>
        <v>0</v>
      </c>
      <c r="AP168" s="113">
        <f t="shared" si="190"/>
        <v>0</v>
      </c>
      <c r="AQ168" s="113">
        <f t="shared" si="190"/>
        <v>0</v>
      </c>
      <c r="AR168" s="113">
        <f t="shared" si="190"/>
        <v>0</v>
      </c>
      <c r="AS168" s="113">
        <f t="shared" si="190"/>
        <v>0</v>
      </c>
      <c r="AT168" s="113">
        <f t="shared" si="190"/>
        <v>0</v>
      </c>
      <c r="AU168" s="113">
        <f t="shared" si="190"/>
        <v>0</v>
      </c>
      <c r="AV168" s="113">
        <f t="shared" si="190"/>
        <v>0</v>
      </c>
      <c r="AW168" s="113">
        <f t="shared" si="190"/>
        <v>0</v>
      </c>
      <c r="AX168" s="113">
        <f t="shared" si="190"/>
        <v>0</v>
      </c>
      <c r="AY168" s="259"/>
      <c r="BQ168" s="259" t="e">
        <f t="shared" si="170"/>
        <v>#N/A</v>
      </c>
      <c r="BR168" s="398">
        <f t="shared" ref="BR168:CC175" si="194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168" s="398">
        <f t="shared" si="194"/>
        <v>0</v>
      </c>
      <c r="BT168" s="398">
        <f t="shared" si="194"/>
        <v>0</v>
      </c>
      <c r="BU168" s="398">
        <f t="shared" si="194"/>
        <v>0</v>
      </c>
      <c r="BV168" s="398">
        <f t="shared" si="194"/>
        <v>0</v>
      </c>
      <c r="BW168" s="398">
        <f t="shared" si="194"/>
        <v>0</v>
      </c>
      <c r="BX168" s="398">
        <f t="shared" si="194"/>
        <v>0</v>
      </c>
      <c r="BY168" s="398">
        <f t="shared" si="194"/>
        <v>0</v>
      </c>
      <c r="BZ168" s="398">
        <f t="shared" si="194"/>
        <v>0</v>
      </c>
      <c r="CA168" s="398">
        <f t="shared" si="194"/>
        <v>0</v>
      </c>
      <c r="CB168" s="398">
        <f t="shared" si="194"/>
        <v>0</v>
      </c>
      <c r="CC168" s="398">
        <f t="shared" si="194"/>
        <v>0</v>
      </c>
      <c r="CD168" s="259"/>
    </row>
    <row r="169" spans="1:82" x14ac:dyDescent="0.25">
      <c r="A169" s="113">
        <v>166</v>
      </c>
      <c r="B169" s="176"/>
      <c r="C169" s="259">
        <f>IFERROR(INDEX($BD$7:$BO$40,MATCH(Ajustes!$E$4:$E$323,$BC$7:$BC$40,0),$C$2:$N$2),1)</f>
        <v>1</v>
      </c>
      <c r="D169" s="259">
        <f>IFERROR(INDEX($BD$7:$BO$40,MATCH(Ajustes!$E$4:$E$323,$BC$7:$BC$40,0),$C$2:$N$2),1)</f>
        <v>1</v>
      </c>
      <c r="E169" s="259">
        <f>IFERROR(INDEX($BD$7:$BO$40,MATCH(Ajustes!$E$4:$E$323,$BC$7:$BC$40,0),$C$2:$N$2),1)</f>
        <v>1</v>
      </c>
      <c r="F169" s="259">
        <f>IFERROR(INDEX($BD$7:$BO$40,MATCH(Ajustes!$E$4:$E$323,$BC$7:$BC$40,0),$C$2:$N$2),1)</f>
        <v>1</v>
      </c>
      <c r="G169" s="259">
        <f>IFERROR(INDEX($BD$7:$BO$40,MATCH(Ajustes!$E$4:$E$323,$BC$7:$BC$40,0),$C$2:$N$2),1)</f>
        <v>1</v>
      </c>
      <c r="H169" s="259">
        <f>IFERROR(INDEX($BD$7:$BO$40,MATCH(Ajustes!$E$4:$E$323,$BC$7:$BC$40,0),$C$2:$N$2),1)</f>
        <v>1</v>
      </c>
      <c r="I169" s="259">
        <f>IFERROR(INDEX($BD$7:$BO$40,MATCH(Ajustes!$E$4:$E$323,$BC$7:$BC$40,0),$C$2:$N$2),1)</f>
        <v>1</v>
      </c>
      <c r="J169" s="259">
        <f>IFERROR(INDEX($BD$7:$BO$40,MATCH(Ajustes!$E$4:$E$323,$BC$7:$BC$40,0),$C$2:$N$2),1)</f>
        <v>1</v>
      </c>
      <c r="K169" s="259">
        <f>IFERROR(INDEX($BD$7:$BO$40,MATCH(Ajustes!$E$4:$E$323,$BC$7:$BC$40,0),$C$2:$N$2),1)</f>
        <v>1</v>
      </c>
      <c r="L169" s="259">
        <f>IFERROR(INDEX($BD$7:$BO$40,MATCH(Ajustes!$E$4:$E$323,$BC$7:$BC$40,0),$C$2:$N$2),1)</f>
        <v>1</v>
      </c>
      <c r="M169" s="259">
        <f>IFERROR(INDEX($BD$7:$BO$40,MATCH(Ajustes!$E$4:$E$323,$BC$7:$BC$40,0),$C$2:$N$2),1)</f>
        <v>1</v>
      </c>
      <c r="N169" s="259">
        <f>IFERROR(INDEX($BD$7:$BO$40,MATCH(Ajustes!$E$4:$E$323,$BC$7:$BC$40,0),$C$2:$N$2),1)</f>
        <v>1</v>
      </c>
      <c r="O169">
        <f>C169*Ajustes!AM169</f>
        <v>0</v>
      </c>
      <c r="P169">
        <f>D169*Ajustes!AN169</f>
        <v>0</v>
      </c>
      <c r="Q169">
        <f>E169*Ajustes!AO169</f>
        <v>0</v>
      </c>
      <c r="R169">
        <f>F169*Ajustes!AP169</f>
        <v>0</v>
      </c>
      <c r="S169">
        <f>G169*Ajustes!AQ169</f>
        <v>0</v>
      </c>
      <c r="T169">
        <f>H169*Ajustes!AR169</f>
        <v>0</v>
      </c>
      <c r="U169">
        <f>I169*Ajustes!AS169</f>
        <v>0</v>
      </c>
      <c r="V169">
        <f>J169*Ajustes!AT169</f>
        <v>0</v>
      </c>
      <c r="W169">
        <f>K169*Ajustes!AU169</f>
        <v>0</v>
      </c>
      <c r="X169">
        <f>L169*Ajustes!AV169</f>
        <v>0</v>
      </c>
      <c r="Y169">
        <f>M169*Ajustes!AW169</f>
        <v>0</v>
      </c>
      <c r="Z169">
        <f>N169*Ajustes!AX169</f>
        <v>0</v>
      </c>
      <c r="AA169" s="259">
        <f>IF(AND(NOT(_incrementaisPassadas),
      OR(
       AND(_semanaAtual&gt;Prevs!D$6,_tipo="Semanal"),
       AND(_mes&gt;AA$2,_tipo="Mensal")
      )), 0,IF(Ajustes!$G169&gt;0,INDEX($AA$4:$AL$323,Ajustes!$G169,O$2),0)+IF(Ajustes!$H169&gt;0,INDEX($AA$4:$AL$323,Ajustes!$H169,O$2),0)+IF(Ajustes!$I169&gt;0,INDEX($AA$4:$AL$323,Ajustes!$I169,O$2),0)+IF(Ajustes!$J169&gt;0,INDEX($AA$4:$AL$323,Ajustes!$J169,O$2),0)+IF(Ajustes!$K169&gt;0,INDEX($AA$4:$AL$323,Ajustes!$K169,O$2),0)+IF(Ajustes!$L169&gt;0,INDEX($AA$4:$AL$323,Ajustes!$L169,O$2),0))+O169</f>
        <v>0</v>
      </c>
      <c r="AB169" s="259">
        <f>IF(AND(NOT(_incrementaisPassadas),
      OR(
       AND(_semanaAtual&gt;Prevs!E$6,_tipo="Semanal"),
       AND(_mes&gt;AB$2,_tipo="Mensal")
      )), 0,IF(Ajustes!$G169&gt;0,INDEX($AA$4:$AL$323,Ajustes!$G169,P$2),0)+IF(Ajustes!$H169&gt;0,INDEX($AA$4:$AL$323,Ajustes!$H169,P$2),0)+IF(Ajustes!$I169&gt;0,INDEX($AA$4:$AL$323,Ajustes!$I169,P$2),0)+IF(Ajustes!$J169&gt;0,INDEX($AA$4:$AL$323,Ajustes!$J169,P$2),0)+IF(Ajustes!$K169&gt;0,INDEX($AA$4:$AL$323,Ajustes!$K169,P$2),0)+IF(Ajustes!$L169&gt;0,INDEX($AA$4:$AL$323,Ajustes!$L169,P$2),0))+P169</f>
        <v>0</v>
      </c>
      <c r="AC169" s="259">
        <f>IF(AND(NOT(_incrementaisPassadas),
      OR(
       AND(_semanaAtual&gt;Prevs!F$6,_tipo="Semanal"),
       AND(_mes&gt;AC$2,_tipo="Mensal")
      )), 0,IF(Ajustes!$G169&gt;0,INDEX($AA$4:$AL$323,Ajustes!$G169,Q$2),0)+IF(Ajustes!$H169&gt;0,INDEX($AA$4:$AL$323,Ajustes!$H169,Q$2),0)+IF(Ajustes!$I169&gt;0,INDEX($AA$4:$AL$323,Ajustes!$I169,Q$2),0)+IF(Ajustes!$J169&gt;0,INDEX($AA$4:$AL$323,Ajustes!$J169,Q$2),0)+IF(Ajustes!$K169&gt;0,INDEX($AA$4:$AL$323,Ajustes!$K169,Q$2),0)+IF(Ajustes!$L169&gt;0,INDEX($AA$4:$AL$323,Ajustes!$L169,Q$2),0))+Q169</f>
        <v>0</v>
      </c>
      <c r="AD169" s="259">
        <f>IF(AND(NOT(_incrementaisPassadas),
      OR(
       AND(_semanaAtual&gt;Prevs!G$6,_tipo="Semanal"),
       AND(_mes&gt;AD$2,_tipo="Mensal")
      )), 0,IF(Ajustes!$G169&gt;0,INDEX($AA$4:$AL$323,Ajustes!$G169,R$2),0)+IF(Ajustes!$H169&gt;0,INDEX($AA$4:$AL$323,Ajustes!$H169,R$2),0)+IF(Ajustes!$I169&gt;0,INDEX($AA$4:$AL$323,Ajustes!$I169,R$2),0)+IF(Ajustes!$J169&gt;0,INDEX($AA$4:$AL$323,Ajustes!$J169,R$2),0)+IF(Ajustes!$K169&gt;0,INDEX($AA$4:$AL$323,Ajustes!$K169,R$2),0)+IF(Ajustes!$L169&gt;0,INDEX($AA$4:$AL$323,Ajustes!$L169,R$2),0))+R169</f>
        <v>0</v>
      </c>
      <c r="AE169" s="259">
        <f>IF(AND(NOT(_incrementaisPassadas),
      OR(
       AND(_semanaAtual&gt;Prevs!H$6,_tipo="Semanal"),
       AND(_mes&gt;AE$2,_tipo="Mensal")
      )), 0,IF(Ajustes!$G169&gt;0,INDEX($AA$4:$AL$323,Ajustes!$G169,S$2),0)+IF(Ajustes!$H169&gt;0,INDEX($AA$4:$AL$323,Ajustes!$H169,S$2),0)+IF(Ajustes!$I169&gt;0,INDEX($AA$4:$AL$323,Ajustes!$I169,S$2),0)+IF(Ajustes!$J169&gt;0,INDEX($AA$4:$AL$323,Ajustes!$J169,S$2),0)+IF(Ajustes!$K169&gt;0,INDEX($AA$4:$AL$323,Ajustes!$K169,S$2),0)+IF(Ajustes!$L169&gt;0,INDEX($AA$4:$AL$323,Ajustes!$L169,S$2),0))+S169</f>
        <v>0</v>
      </c>
      <c r="AF169" s="259">
        <f>IF(AND(NOT(_incrementaisPassadas),
      OR(
       AND(_semanaAtual&gt;Prevs!I$6,_tipo="Semanal"),
       AND(_mes&gt;AF$2,_tipo="Mensal")
      )), 0,IF(Ajustes!$G169&gt;0,INDEX($AA$4:$AL$323,Ajustes!$G169,T$2),0)+IF(Ajustes!$H169&gt;0,INDEX($AA$4:$AL$323,Ajustes!$H169,T$2),0)+IF(Ajustes!$I169&gt;0,INDEX($AA$4:$AL$323,Ajustes!$I169,T$2),0)+IF(Ajustes!$J169&gt;0,INDEX($AA$4:$AL$323,Ajustes!$J169,T$2),0)+IF(Ajustes!$K169&gt;0,INDEX($AA$4:$AL$323,Ajustes!$K169,T$2),0)+IF(Ajustes!$L169&gt;0,INDEX($AA$4:$AL$323,Ajustes!$L169,T$2),0))+T169</f>
        <v>0</v>
      </c>
      <c r="AG169" s="259">
        <f>IF(AND(NOT(_incrementaisPassadas),
      OR(
       AND(_semanaAtual&gt;Prevs!J$6,_tipo="Semanal"),
       AND(_mes&gt;AG$2,_tipo="Mensal")
      )), 0,IF(Ajustes!$G169&gt;0,INDEX($AA$4:$AL$323,Ajustes!$G169,U$2),0)+IF(Ajustes!$H169&gt;0,INDEX($AA$4:$AL$323,Ajustes!$H169,U$2),0)+IF(Ajustes!$I169&gt;0,INDEX($AA$4:$AL$323,Ajustes!$I169,U$2),0)+IF(Ajustes!$J169&gt;0,INDEX($AA$4:$AL$323,Ajustes!$J169,U$2),0)+IF(Ajustes!$K169&gt;0,INDEX($AA$4:$AL$323,Ajustes!$K169,U$2),0)+IF(Ajustes!$L169&gt;0,INDEX($AA$4:$AL$323,Ajustes!$L169,U$2),0))+U169</f>
        <v>0</v>
      </c>
      <c r="AH169" s="259">
        <f>IF(AND(NOT(_incrementaisPassadas),
      OR(
       AND(_semanaAtual&gt;Prevs!K$6,_tipo="Semanal"),
       AND(_mes&gt;AH$2,_tipo="Mensal")
      )), 0,IF(Ajustes!$G169&gt;0,INDEX($AA$4:$AL$323,Ajustes!$G169,V$2),0)+IF(Ajustes!$H169&gt;0,INDEX($AA$4:$AL$323,Ajustes!$H169,V$2),0)+IF(Ajustes!$I169&gt;0,INDEX($AA$4:$AL$323,Ajustes!$I169,V$2),0)+IF(Ajustes!$J169&gt;0,INDEX($AA$4:$AL$323,Ajustes!$J169,V$2),0)+IF(Ajustes!$K169&gt;0,INDEX($AA$4:$AL$323,Ajustes!$K169,V$2),0)+IF(Ajustes!$L169&gt;0,INDEX($AA$4:$AL$323,Ajustes!$L169,V$2),0))+V169</f>
        <v>0</v>
      </c>
      <c r="AI169" s="259">
        <f>IF(AND(NOT(_incrementaisPassadas),
      OR(
       AND(_semanaAtual&gt;Prevs!L$6,_tipo="Semanal"),
       AND(_mes&gt;AI$2,_tipo="Mensal")
      )), 0,IF(Ajustes!$G169&gt;0,INDEX($AA$4:$AL$323,Ajustes!$G169,W$2),0)+IF(Ajustes!$H169&gt;0,INDEX($AA$4:$AL$323,Ajustes!$H169,W$2),0)+IF(Ajustes!$I169&gt;0,INDEX($AA$4:$AL$323,Ajustes!$I169,W$2),0)+IF(Ajustes!$J169&gt;0,INDEX($AA$4:$AL$323,Ajustes!$J169,W$2),0)+IF(Ajustes!$K169&gt;0,INDEX($AA$4:$AL$323,Ajustes!$K169,W$2),0)+IF(Ajustes!$L169&gt;0,INDEX($AA$4:$AL$323,Ajustes!$L169,W$2),0))+W169</f>
        <v>0</v>
      </c>
      <c r="AJ169" s="259">
        <f>IF(AND(NOT(_incrementaisPassadas),
      OR(
       AND(_semanaAtual&gt;Prevs!M$6,_tipo="Semanal"),
       AND(_mes&gt;AJ$2,_tipo="Mensal")
      )), 0,IF(Ajustes!$G169&gt;0,INDEX($AA$4:$AL$323,Ajustes!$G169,X$2),0)+IF(Ajustes!$H169&gt;0,INDEX($AA$4:$AL$323,Ajustes!$H169,X$2),0)+IF(Ajustes!$I169&gt;0,INDEX($AA$4:$AL$323,Ajustes!$I169,X$2),0)+IF(Ajustes!$J169&gt;0,INDEX($AA$4:$AL$323,Ajustes!$J169,X$2),0)+IF(Ajustes!$K169&gt;0,INDEX($AA$4:$AL$323,Ajustes!$K169,X$2),0)+IF(Ajustes!$L169&gt;0,INDEX($AA$4:$AL$323,Ajustes!$L169,X$2),0))+X169</f>
        <v>0</v>
      </c>
      <c r="AK169" s="259">
        <f>IF(AND(NOT(_incrementaisPassadas),
      OR(
       AND(_semanaAtual&gt;Prevs!N$6,_tipo="Semanal"),
       AND(_mes&gt;AK$2,_tipo="Mensal")
      )), 0,IF(Ajustes!$G169&gt;0,INDEX($AA$4:$AL$323,Ajustes!$G169,Y$2),0)+IF(Ajustes!$H169&gt;0,INDEX($AA$4:$AL$323,Ajustes!$H169,Y$2),0)+IF(Ajustes!$I169&gt;0,INDEX($AA$4:$AL$323,Ajustes!$I169,Y$2),0)+IF(Ajustes!$J169&gt;0,INDEX($AA$4:$AL$323,Ajustes!$J169,Y$2),0)+IF(Ajustes!$K169&gt;0,INDEX($AA$4:$AL$323,Ajustes!$K169,Y$2),0)+IF(Ajustes!$L169&gt;0,INDEX($AA$4:$AL$323,Ajustes!$L169,Y$2),0))+Y169</f>
        <v>0</v>
      </c>
      <c r="AL169" s="259">
        <f>IF(AND(NOT(_incrementaisPassadas),
      OR(
       AND(_semanaAtual&gt;Prevs!O$6,_tipo="Semanal"),
       AND(_mes&gt;AL$2,_tipo="Mensal")
      )), 0,IF(Ajustes!$G169&gt;0,INDEX($AA$4:$AL$323,Ajustes!$G169,Z$2),0)+IF(Ajustes!$H169&gt;0,INDEX($AA$4:$AL$323,Ajustes!$H169,Z$2),0)+IF(Ajustes!$I169&gt;0,INDEX($AA$4:$AL$323,Ajustes!$I169,Z$2),0)+IF(Ajustes!$J169&gt;0,INDEX($AA$4:$AL$323,Ajustes!$J169,Z$2),0)+IF(Ajustes!$K169&gt;0,INDEX($AA$4:$AL$323,Ajustes!$K169,Z$2),0)+IF(Ajustes!$L169&gt;0,INDEX($AA$4:$AL$323,Ajustes!$L169,Z$2),0))+Z169</f>
        <v>0</v>
      </c>
      <c r="AM169" s="113">
        <f t="shared" si="176"/>
        <v>0</v>
      </c>
      <c r="AN169" s="113">
        <f t="shared" si="190"/>
        <v>0</v>
      </c>
      <c r="AO169" s="113">
        <f t="shared" si="190"/>
        <v>0</v>
      </c>
      <c r="AP169" s="113">
        <f t="shared" si="190"/>
        <v>0</v>
      </c>
      <c r="AQ169" s="113">
        <f t="shared" si="190"/>
        <v>0</v>
      </c>
      <c r="AR169" s="113">
        <f t="shared" si="190"/>
        <v>0</v>
      </c>
      <c r="AS169" s="113">
        <f t="shared" si="190"/>
        <v>0</v>
      </c>
      <c r="AT169" s="113">
        <f t="shared" si="190"/>
        <v>0</v>
      </c>
      <c r="AU169" s="113">
        <f t="shared" si="190"/>
        <v>0</v>
      </c>
      <c r="AV169" s="113">
        <f t="shared" si="190"/>
        <v>0</v>
      </c>
      <c r="AW169" s="113">
        <f t="shared" si="190"/>
        <v>0</v>
      </c>
      <c r="AX169" s="113">
        <f t="shared" si="190"/>
        <v>0</v>
      </c>
      <c r="AY169" s="259"/>
      <c r="BQ169" s="259" t="e">
        <f t="shared" si="170"/>
        <v>#N/A</v>
      </c>
      <c r="BR169" s="398">
        <f t="shared" si="194"/>
        <v>0</v>
      </c>
      <c r="BS169" s="398">
        <f t="shared" si="194"/>
        <v>0</v>
      </c>
      <c r="BT169" s="398">
        <f t="shared" si="194"/>
        <v>0</v>
      </c>
      <c r="BU169" s="398">
        <f t="shared" si="194"/>
        <v>0</v>
      </c>
      <c r="BV169" s="398">
        <f t="shared" si="194"/>
        <v>0</v>
      </c>
      <c r="BW169" s="398">
        <f t="shared" si="194"/>
        <v>0</v>
      </c>
      <c r="BX169" s="398">
        <f t="shared" si="194"/>
        <v>0</v>
      </c>
      <c r="BY169" s="398">
        <f t="shared" si="194"/>
        <v>0</v>
      </c>
      <c r="BZ169" s="398">
        <f t="shared" si="194"/>
        <v>0</v>
      </c>
      <c r="CA169" s="398">
        <f t="shared" si="194"/>
        <v>0</v>
      </c>
      <c r="CB169" s="398">
        <f t="shared" si="194"/>
        <v>0</v>
      </c>
      <c r="CC169" s="398">
        <f t="shared" si="194"/>
        <v>0</v>
      </c>
      <c r="CD169" s="259"/>
    </row>
    <row r="170" spans="1:82" x14ac:dyDescent="0.25">
      <c r="A170" s="113">
        <v>167</v>
      </c>
      <c r="B170" s="176"/>
      <c r="C170" s="259">
        <f>IFERROR(INDEX($BD$7:$BO$40,MATCH(Ajustes!$E$4:$E$323,$BC$7:$BC$40,0),$C$2:$N$2),1)</f>
        <v>1</v>
      </c>
      <c r="D170" s="259">
        <f>IFERROR(INDEX($BD$7:$BO$40,MATCH(Ajustes!$E$4:$E$323,$BC$7:$BC$40,0),$C$2:$N$2),1)</f>
        <v>1</v>
      </c>
      <c r="E170" s="259">
        <f>IFERROR(INDEX($BD$7:$BO$40,MATCH(Ajustes!$E$4:$E$323,$BC$7:$BC$40,0),$C$2:$N$2),1)</f>
        <v>1</v>
      </c>
      <c r="F170" s="259">
        <f>IFERROR(INDEX($BD$7:$BO$40,MATCH(Ajustes!$E$4:$E$323,$BC$7:$BC$40,0),$C$2:$N$2),1)</f>
        <v>1</v>
      </c>
      <c r="G170" s="259">
        <f>IFERROR(INDEX($BD$7:$BO$40,MATCH(Ajustes!$E$4:$E$323,$BC$7:$BC$40,0),$C$2:$N$2),1)</f>
        <v>1</v>
      </c>
      <c r="H170" s="259">
        <f>IFERROR(INDEX($BD$7:$BO$40,MATCH(Ajustes!$E$4:$E$323,$BC$7:$BC$40,0),$C$2:$N$2),1)</f>
        <v>1</v>
      </c>
      <c r="I170" s="259">
        <f>IFERROR(INDEX($BD$7:$BO$40,MATCH(Ajustes!$E$4:$E$323,$BC$7:$BC$40,0),$C$2:$N$2),1)</f>
        <v>1</v>
      </c>
      <c r="J170" s="259">
        <f>IFERROR(INDEX($BD$7:$BO$40,MATCH(Ajustes!$E$4:$E$323,$BC$7:$BC$40,0),$C$2:$N$2),1)</f>
        <v>1</v>
      </c>
      <c r="K170" s="259">
        <f>IFERROR(INDEX($BD$7:$BO$40,MATCH(Ajustes!$E$4:$E$323,$BC$7:$BC$40,0),$C$2:$N$2),1)</f>
        <v>1</v>
      </c>
      <c r="L170" s="259">
        <f>IFERROR(INDEX($BD$7:$BO$40,MATCH(Ajustes!$E$4:$E$323,$BC$7:$BC$40,0),$C$2:$N$2),1)</f>
        <v>1</v>
      </c>
      <c r="M170" s="259">
        <f>IFERROR(INDEX($BD$7:$BO$40,MATCH(Ajustes!$E$4:$E$323,$BC$7:$BC$40,0),$C$2:$N$2),1)</f>
        <v>1</v>
      </c>
      <c r="N170" s="259">
        <f>IFERROR(INDEX($BD$7:$BO$40,MATCH(Ajustes!$E$4:$E$323,$BC$7:$BC$40,0),$C$2:$N$2),1)</f>
        <v>1</v>
      </c>
      <c r="O170">
        <f>C170*Ajustes!AM170</f>
        <v>0</v>
      </c>
      <c r="P170">
        <f>D170*Ajustes!AN170</f>
        <v>0</v>
      </c>
      <c r="Q170">
        <f>E170*Ajustes!AO170</f>
        <v>0</v>
      </c>
      <c r="R170">
        <f>F170*Ajustes!AP170</f>
        <v>0</v>
      </c>
      <c r="S170">
        <f>G170*Ajustes!AQ170</f>
        <v>0</v>
      </c>
      <c r="T170">
        <f>H170*Ajustes!AR170</f>
        <v>0</v>
      </c>
      <c r="U170">
        <f>I170*Ajustes!AS170</f>
        <v>0</v>
      </c>
      <c r="V170">
        <f>J170*Ajustes!AT170</f>
        <v>0</v>
      </c>
      <c r="W170">
        <f>K170*Ajustes!AU170</f>
        <v>0</v>
      </c>
      <c r="X170">
        <f>L170*Ajustes!AV170</f>
        <v>0</v>
      </c>
      <c r="Y170">
        <f>M170*Ajustes!AW170</f>
        <v>0</v>
      </c>
      <c r="Z170">
        <f>N170*Ajustes!AX170</f>
        <v>0</v>
      </c>
      <c r="AA170" s="259">
        <f>IF(AND(NOT(_incrementaisPassadas),
      OR(
       AND(_semanaAtual&gt;Prevs!D$6,_tipo="Semanal"),
       AND(_mes&gt;AA$2,_tipo="Mensal")
      )), 0,IF(Ajustes!$G170&gt;0,INDEX($AA$4:$AL$323,Ajustes!$G170,O$2),0)+IF(Ajustes!$H170&gt;0,INDEX($AA$4:$AL$323,Ajustes!$H170,O$2),0)+IF(Ajustes!$I170&gt;0,INDEX($AA$4:$AL$323,Ajustes!$I170,O$2),0)+IF(Ajustes!$J170&gt;0,INDEX($AA$4:$AL$323,Ajustes!$J170,O$2),0)+IF(Ajustes!$K170&gt;0,INDEX($AA$4:$AL$323,Ajustes!$K170,O$2),0)+IF(Ajustes!$L170&gt;0,INDEX($AA$4:$AL$323,Ajustes!$L170,O$2),0))+O170</f>
        <v>0</v>
      </c>
      <c r="AB170" s="259">
        <f>IF(AND(NOT(_incrementaisPassadas),
      OR(
       AND(_semanaAtual&gt;Prevs!E$6,_tipo="Semanal"),
       AND(_mes&gt;AB$2,_tipo="Mensal")
      )), 0,IF(Ajustes!$G170&gt;0,INDEX($AA$4:$AL$323,Ajustes!$G170,P$2),0)+IF(Ajustes!$H170&gt;0,INDEX($AA$4:$AL$323,Ajustes!$H170,P$2),0)+IF(Ajustes!$I170&gt;0,INDEX($AA$4:$AL$323,Ajustes!$I170,P$2),0)+IF(Ajustes!$J170&gt;0,INDEX($AA$4:$AL$323,Ajustes!$J170,P$2),0)+IF(Ajustes!$K170&gt;0,INDEX($AA$4:$AL$323,Ajustes!$K170,P$2),0)+IF(Ajustes!$L170&gt;0,INDEX($AA$4:$AL$323,Ajustes!$L170,P$2),0))+P170</f>
        <v>0</v>
      </c>
      <c r="AC170" s="259">
        <f>IF(AND(NOT(_incrementaisPassadas),
      OR(
       AND(_semanaAtual&gt;Prevs!F$6,_tipo="Semanal"),
       AND(_mes&gt;AC$2,_tipo="Mensal")
      )), 0,IF(Ajustes!$G170&gt;0,INDEX($AA$4:$AL$323,Ajustes!$G170,Q$2),0)+IF(Ajustes!$H170&gt;0,INDEX($AA$4:$AL$323,Ajustes!$H170,Q$2),0)+IF(Ajustes!$I170&gt;0,INDEX($AA$4:$AL$323,Ajustes!$I170,Q$2),0)+IF(Ajustes!$J170&gt;0,INDEX($AA$4:$AL$323,Ajustes!$J170,Q$2),0)+IF(Ajustes!$K170&gt;0,INDEX($AA$4:$AL$323,Ajustes!$K170,Q$2),0)+IF(Ajustes!$L170&gt;0,INDEX($AA$4:$AL$323,Ajustes!$L170,Q$2),0))+Q170</f>
        <v>0</v>
      </c>
      <c r="AD170" s="259">
        <f>IF(AND(NOT(_incrementaisPassadas),
      OR(
       AND(_semanaAtual&gt;Prevs!G$6,_tipo="Semanal"),
       AND(_mes&gt;AD$2,_tipo="Mensal")
      )), 0,IF(Ajustes!$G170&gt;0,INDEX($AA$4:$AL$323,Ajustes!$G170,R$2),0)+IF(Ajustes!$H170&gt;0,INDEX($AA$4:$AL$323,Ajustes!$H170,R$2),0)+IF(Ajustes!$I170&gt;0,INDEX($AA$4:$AL$323,Ajustes!$I170,R$2),0)+IF(Ajustes!$J170&gt;0,INDEX($AA$4:$AL$323,Ajustes!$J170,R$2),0)+IF(Ajustes!$K170&gt;0,INDEX($AA$4:$AL$323,Ajustes!$K170,R$2),0)+IF(Ajustes!$L170&gt;0,INDEX($AA$4:$AL$323,Ajustes!$L170,R$2),0))+R170</f>
        <v>0</v>
      </c>
      <c r="AE170" s="259">
        <f>IF(AND(NOT(_incrementaisPassadas),
      OR(
       AND(_semanaAtual&gt;Prevs!H$6,_tipo="Semanal"),
       AND(_mes&gt;AE$2,_tipo="Mensal")
      )), 0,IF(Ajustes!$G170&gt;0,INDEX($AA$4:$AL$323,Ajustes!$G170,S$2),0)+IF(Ajustes!$H170&gt;0,INDEX($AA$4:$AL$323,Ajustes!$H170,S$2),0)+IF(Ajustes!$I170&gt;0,INDEX($AA$4:$AL$323,Ajustes!$I170,S$2),0)+IF(Ajustes!$J170&gt;0,INDEX($AA$4:$AL$323,Ajustes!$J170,S$2),0)+IF(Ajustes!$K170&gt;0,INDEX($AA$4:$AL$323,Ajustes!$K170,S$2),0)+IF(Ajustes!$L170&gt;0,INDEX($AA$4:$AL$323,Ajustes!$L170,S$2),0))+S170</f>
        <v>0</v>
      </c>
      <c r="AF170" s="259">
        <f>IF(AND(NOT(_incrementaisPassadas),
      OR(
       AND(_semanaAtual&gt;Prevs!I$6,_tipo="Semanal"),
       AND(_mes&gt;AF$2,_tipo="Mensal")
      )), 0,IF(Ajustes!$G170&gt;0,INDEX($AA$4:$AL$323,Ajustes!$G170,T$2),0)+IF(Ajustes!$H170&gt;0,INDEX($AA$4:$AL$323,Ajustes!$H170,T$2),0)+IF(Ajustes!$I170&gt;0,INDEX($AA$4:$AL$323,Ajustes!$I170,T$2),0)+IF(Ajustes!$J170&gt;0,INDEX($AA$4:$AL$323,Ajustes!$J170,T$2),0)+IF(Ajustes!$K170&gt;0,INDEX($AA$4:$AL$323,Ajustes!$K170,T$2),0)+IF(Ajustes!$L170&gt;0,INDEX($AA$4:$AL$323,Ajustes!$L170,T$2),0))+T170</f>
        <v>0</v>
      </c>
      <c r="AG170" s="259">
        <f>IF(AND(NOT(_incrementaisPassadas),
      OR(
       AND(_semanaAtual&gt;Prevs!J$6,_tipo="Semanal"),
       AND(_mes&gt;AG$2,_tipo="Mensal")
      )), 0,IF(Ajustes!$G170&gt;0,INDEX($AA$4:$AL$323,Ajustes!$G170,U$2),0)+IF(Ajustes!$H170&gt;0,INDEX($AA$4:$AL$323,Ajustes!$H170,U$2),0)+IF(Ajustes!$I170&gt;0,INDEX($AA$4:$AL$323,Ajustes!$I170,U$2),0)+IF(Ajustes!$J170&gt;0,INDEX($AA$4:$AL$323,Ajustes!$J170,U$2),0)+IF(Ajustes!$K170&gt;0,INDEX($AA$4:$AL$323,Ajustes!$K170,U$2),0)+IF(Ajustes!$L170&gt;0,INDEX($AA$4:$AL$323,Ajustes!$L170,U$2),0))+U170</f>
        <v>0</v>
      </c>
      <c r="AH170" s="259">
        <f>IF(AND(NOT(_incrementaisPassadas),
      OR(
       AND(_semanaAtual&gt;Prevs!K$6,_tipo="Semanal"),
       AND(_mes&gt;AH$2,_tipo="Mensal")
      )), 0,IF(Ajustes!$G170&gt;0,INDEX($AA$4:$AL$323,Ajustes!$G170,V$2),0)+IF(Ajustes!$H170&gt;0,INDEX($AA$4:$AL$323,Ajustes!$H170,V$2),0)+IF(Ajustes!$I170&gt;0,INDEX($AA$4:$AL$323,Ajustes!$I170,V$2),0)+IF(Ajustes!$J170&gt;0,INDEX($AA$4:$AL$323,Ajustes!$J170,V$2),0)+IF(Ajustes!$K170&gt;0,INDEX($AA$4:$AL$323,Ajustes!$K170,V$2),0)+IF(Ajustes!$L170&gt;0,INDEX($AA$4:$AL$323,Ajustes!$L170,V$2),0))+V170</f>
        <v>0</v>
      </c>
      <c r="AI170" s="259">
        <f>IF(AND(NOT(_incrementaisPassadas),
      OR(
       AND(_semanaAtual&gt;Prevs!L$6,_tipo="Semanal"),
       AND(_mes&gt;AI$2,_tipo="Mensal")
      )), 0,IF(Ajustes!$G170&gt;0,INDEX($AA$4:$AL$323,Ajustes!$G170,W$2),0)+IF(Ajustes!$H170&gt;0,INDEX($AA$4:$AL$323,Ajustes!$H170,W$2),0)+IF(Ajustes!$I170&gt;0,INDEX($AA$4:$AL$323,Ajustes!$I170,W$2),0)+IF(Ajustes!$J170&gt;0,INDEX($AA$4:$AL$323,Ajustes!$J170,W$2),0)+IF(Ajustes!$K170&gt;0,INDEX($AA$4:$AL$323,Ajustes!$K170,W$2),0)+IF(Ajustes!$L170&gt;0,INDEX($AA$4:$AL$323,Ajustes!$L170,W$2),0))+W170</f>
        <v>0</v>
      </c>
      <c r="AJ170" s="259">
        <f>IF(AND(NOT(_incrementaisPassadas),
      OR(
       AND(_semanaAtual&gt;Prevs!M$6,_tipo="Semanal"),
       AND(_mes&gt;AJ$2,_tipo="Mensal")
      )), 0,IF(Ajustes!$G170&gt;0,INDEX($AA$4:$AL$323,Ajustes!$G170,X$2),0)+IF(Ajustes!$H170&gt;0,INDEX($AA$4:$AL$323,Ajustes!$H170,X$2),0)+IF(Ajustes!$I170&gt;0,INDEX($AA$4:$AL$323,Ajustes!$I170,X$2),0)+IF(Ajustes!$J170&gt;0,INDEX($AA$4:$AL$323,Ajustes!$J170,X$2),0)+IF(Ajustes!$K170&gt;0,INDEX($AA$4:$AL$323,Ajustes!$K170,X$2),0)+IF(Ajustes!$L170&gt;0,INDEX($AA$4:$AL$323,Ajustes!$L170,X$2),0))+X170</f>
        <v>0</v>
      </c>
      <c r="AK170" s="259">
        <f>IF(AND(NOT(_incrementaisPassadas),
      OR(
       AND(_semanaAtual&gt;Prevs!N$6,_tipo="Semanal"),
       AND(_mes&gt;AK$2,_tipo="Mensal")
      )), 0,IF(Ajustes!$G170&gt;0,INDEX($AA$4:$AL$323,Ajustes!$G170,Y$2),0)+IF(Ajustes!$H170&gt;0,INDEX($AA$4:$AL$323,Ajustes!$H170,Y$2),0)+IF(Ajustes!$I170&gt;0,INDEX($AA$4:$AL$323,Ajustes!$I170,Y$2),0)+IF(Ajustes!$J170&gt;0,INDEX($AA$4:$AL$323,Ajustes!$J170,Y$2),0)+IF(Ajustes!$K170&gt;0,INDEX($AA$4:$AL$323,Ajustes!$K170,Y$2),0)+IF(Ajustes!$L170&gt;0,INDEX($AA$4:$AL$323,Ajustes!$L170,Y$2),0))+Y170</f>
        <v>0</v>
      </c>
      <c r="AL170" s="259">
        <f>IF(AND(NOT(_incrementaisPassadas),
      OR(
       AND(_semanaAtual&gt;Prevs!O$6,_tipo="Semanal"),
       AND(_mes&gt;AL$2,_tipo="Mensal")
      )), 0,IF(Ajustes!$G170&gt;0,INDEX($AA$4:$AL$323,Ajustes!$G170,Z$2),0)+IF(Ajustes!$H170&gt;0,INDEX($AA$4:$AL$323,Ajustes!$H170,Z$2),0)+IF(Ajustes!$I170&gt;0,INDEX($AA$4:$AL$323,Ajustes!$I170,Z$2),0)+IF(Ajustes!$J170&gt;0,INDEX($AA$4:$AL$323,Ajustes!$J170,Z$2),0)+IF(Ajustes!$K170&gt;0,INDEX($AA$4:$AL$323,Ajustes!$K170,Z$2),0)+IF(Ajustes!$L170&gt;0,INDEX($AA$4:$AL$323,Ajustes!$L170,Z$2),0))+Z170</f>
        <v>0</v>
      </c>
      <c r="AM170" s="113">
        <f t="shared" si="176"/>
        <v>0</v>
      </c>
      <c r="AN170" s="113">
        <f t="shared" si="190"/>
        <v>0</v>
      </c>
      <c r="AO170" s="113">
        <f t="shared" si="190"/>
        <v>0</v>
      </c>
      <c r="AP170" s="113">
        <f t="shared" si="190"/>
        <v>0</v>
      </c>
      <c r="AQ170" s="113">
        <f t="shared" si="190"/>
        <v>0</v>
      </c>
      <c r="AR170" s="113">
        <f t="shared" si="190"/>
        <v>0</v>
      </c>
      <c r="AS170" s="113">
        <f t="shared" si="190"/>
        <v>0</v>
      </c>
      <c r="AT170" s="113">
        <f t="shared" si="190"/>
        <v>0</v>
      </c>
      <c r="AU170" s="113">
        <f t="shared" si="190"/>
        <v>0</v>
      </c>
      <c r="AV170" s="113">
        <f t="shared" si="190"/>
        <v>0</v>
      </c>
      <c r="AW170" s="113">
        <f t="shared" si="190"/>
        <v>0</v>
      </c>
      <c r="AX170" s="113">
        <f t="shared" si="190"/>
        <v>0</v>
      </c>
      <c r="AY170" s="259"/>
      <c r="BQ170" s="259" t="e">
        <f t="shared" si="170"/>
        <v>#N/A</v>
      </c>
      <c r="BR170" s="398">
        <f t="shared" si="194"/>
        <v>0</v>
      </c>
      <c r="BS170" s="398">
        <f t="shared" si="194"/>
        <v>0</v>
      </c>
      <c r="BT170" s="398">
        <f t="shared" si="194"/>
        <v>0</v>
      </c>
      <c r="BU170" s="398">
        <f t="shared" si="194"/>
        <v>0</v>
      </c>
      <c r="BV170" s="398">
        <f t="shared" si="194"/>
        <v>0</v>
      </c>
      <c r="BW170" s="398">
        <f t="shared" si="194"/>
        <v>0</v>
      </c>
      <c r="BX170" s="398">
        <f t="shared" si="194"/>
        <v>0</v>
      </c>
      <c r="BY170" s="398">
        <f t="shared" si="194"/>
        <v>0</v>
      </c>
      <c r="BZ170" s="398">
        <f t="shared" si="194"/>
        <v>0</v>
      </c>
      <c r="CA170" s="398">
        <f t="shared" si="194"/>
        <v>0</v>
      </c>
      <c r="CB170" s="398">
        <f t="shared" si="194"/>
        <v>0</v>
      </c>
      <c r="CC170" s="398">
        <f t="shared" si="194"/>
        <v>0</v>
      </c>
      <c r="CD170" s="259"/>
    </row>
    <row r="171" spans="1:82" x14ac:dyDescent="0.25">
      <c r="A171" s="113">
        <v>168</v>
      </c>
      <c r="B171" s="176" t="s">
        <v>614</v>
      </c>
      <c r="C171" s="259">
        <f>IFERROR(INDEX($BD$7:$BO$40,MATCH(Ajustes!$E$4:$E$323,$BC$7:$BC$40,0),$C$2:$N$2),1)</f>
        <v>1</v>
      </c>
      <c r="D171" s="259">
        <f>IFERROR(INDEX($BD$7:$BO$40,MATCH(Ajustes!$E$4:$E$323,$BC$7:$BC$40,0),$C$2:$N$2),1)</f>
        <v>1</v>
      </c>
      <c r="E171" s="259">
        <f>IFERROR(INDEX($BD$7:$BO$40,MATCH(Ajustes!$E$4:$E$323,$BC$7:$BC$40,0),$C$2:$N$2),1)</f>
        <v>1</v>
      </c>
      <c r="F171" s="259">
        <f>IFERROR(INDEX($BD$7:$BO$40,MATCH(Ajustes!$E$4:$E$323,$BC$7:$BC$40,0),$C$2:$N$2),1)</f>
        <v>1</v>
      </c>
      <c r="G171" s="259">
        <f>IFERROR(INDEX($BD$7:$BO$40,MATCH(Ajustes!$E$4:$E$323,$BC$7:$BC$40,0),$C$2:$N$2),1)</f>
        <v>1</v>
      </c>
      <c r="H171" s="259">
        <f>IFERROR(INDEX($BD$7:$BO$40,MATCH(Ajustes!$E$4:$E$323,$BC$7:$BC$40,0),$C$2:$N$2),1)</f>
        <v>1</v>
      </c>
      <c r="I171" s="259">
        <f>IFERROR(INDEX($BD$7:$BO$40,MATCH(Ajustes!$E$4:$E$323,$BC$7:$BC$40,0),$C$2:$N$2),1)</f>
        <v>1</v>
      </c>
      <c r="J171" s="259">
        <f>IFERROR(INDEX($BD$7:$BO$40,MATCH(Ajustes!$E$4:$E$323,$BC$7:$BC$40,0),$C$2:$N$2),1)</f>
        <v>1</v>
      </c>
      <c r="K171" s="259">
        <f>IFERROR(INDEX($BD$7:$BO$40,MATCH(Ajustes!$E$4:$E$323,$BC$7:$BC$40,0),$C$2:$N$2),1)</f>
        <v>1</v>
      </c>
      <c r="L171" s="259">
        <f>IFERROR(INDEX($BD$7:$BO$40,MATCH(Ajustes!$E$4:$E$323,$BC$7:$BC$40,0),$C$2:$N$2),1)</f>
        <v>1</v>
      </c>
      <c r="M171" s="259">
        <f>IFERROR(INDEX($BD$7:$BO$40,MATCH(Ajustes!$E$4:$E$323,$BC$7:$BC$40,0),$C$2:$N$2),1)</f>
        <v>1</v>
      </c>
      <c r="N171" s="259">
        <f>IFERROR(INDEX($BD$7:$BO$40,MATCH(Ajustes!$E$4:$E$323,$BC$7:$BC$40,0),$C$2:$N$2),1)</f>
        <v>1</v>
      </c>
      <c r="O171">
        <f>C171*Ajustes!AM171</f>
        <v>3219</v>
      </c>
      <c r="P171">
        <f>D171*Ajustes!AN171</f>
        <v>3335</v>
      </c>
      <c r="Q171">
        <f>E171*Ajustes!AO171</f>
        <v>3330</v>
      </c>
      <c r="R171">
        <f>F171*Ajustes!AP171</f>
        <v>2672</v>
      </c>
      <c r="S171">
        <f>G171*Ajustes!AQ171</f>
        <v>1619</v>
      </c>
      <c r="T171">
        <f>H171*Ajustes!AR171</f>
        <v>1105</v>
      </c>
      <c r="U171">
        <f>I171*Ajustes!AS171</f>
        <v>945</v>
      </c>
      <c r="V171">
        <f>J171*Ajustes!AT171</f>
        <v>836</v>
      </c>
      <c r="W171">
        <f>K171*Ajustes!AU171</f>
        <v>747</v>
      </c>
      <c r="X171">
        <f>L171*Ajustes!AV171</f>
        <v>816</v>
      </c>
      <c r="Y171">
        <f>M171*Ajustes!AW171</f>
        <v>1326</v>
      </c>
      <c r="Z171">
        <f>N171*Ajustes!AX171</f>
        <v>2392</v>
      </c>
      <c r="AA171" s="259">
        <f>IF(AND(NOT(_incrementaisPassadas),
      OR(
       AND(_semanaAtual&gt;Prevs!D$6,_tipo="Semanal"),
       AND(_mes&gt;AA$2,_tipo="Mensal")
      )), 0,IF(Ajustes!$G171&gt;0,INDEX($AA$4:$AL$323,Ajustes!$G171,O$2),0)+IF(Ajustes!$H171&gt;0,INDEX($AA$4:$AL$323,Ajustes!$H171,O$2),0)+IF(Ajustes!$I171&gt;0,INDEX($AA$4:$AL$323,Ajustes!$I171,O$2),0)+IF(Ajustes!$J171&gt;0,INDEX($AA$4:$AL$323,Ajustes!$J171,O$2),0)+IF(Ajustes!$K171&gt;0,INDEX($AA$4:$AL$323,Ajustes!$K171,O$2),0)+IF(Ajustes!$L171&gt;0,INDEX($AA$4:$AL$323,Ajustes!$L171,O$2),0))+O171</f>
        <v>3219</v>
      </c>
      <c r="AB171" s="259">
        <f>IF(AND(NOT(_incrementaisPassadas),
      OR(
       AND(_semanaAtual&gt;Prevs!E$6,_tipo="Semanal"),
       AND(_mes&gt;AB$2,_tipo="Mensal")
      )), 0,IF(Ajustes!$G171&gt;0,INDEX($AA$4:$AL$323,Ajustes!$G171,P$2),0)+IF(Ajustes!$H171&gt;0,INDEX($AA$4:$AL$323,Ajustes!$H171,P$2),0)+IF(Ajustes!$I171&gt;0,INDEX($AA$4:$AL$323,Ajustes!$I171,P$2),0)+IF(Ajustes!$J171&gt;0,INDEX($AA$4:$AL$323,Ajustes!$J171,P$2),0)+IF(Ajustes!$K171&gt;0,INDEX($AA$4:$AL$323,Ajustes!$K171,P$2),0)+IF(Ajustes!$L171&gt;0,INDEX($AA$4:$AL$323,Ajustes!$L171,P$2),0))+P171</f>
        <v>3335</v>
      </c>
      <c r="AC171" s="259">
        <f>IF(AND(NOT(_incrementaisPassadas),
      OR(
       AND(_semanaAtual&gt;Prevs!F$6,_tipo="Semanal"),
       AND(_mes&gt;AC$2,_tipo="Mensal")
      )), 0,IF(Ajustes!$G171&gt;0,INDEX($AA$4:$AL$323,Ajustes!$G171,Q$2),0)+IF(Ajustes!$H171&gt;0,INDEX($AA$4:$AL$323,Ajustes!$H171,Q$2),0)+IF(Ajustes!$I171&gt;0,INDEX($AA$4:$AL$323,Ajustes!$I171,Q$2),0)+IF(Ajustes!$J171&gt;0,INDEX($AA$4:$AL$323,Ajustes!$J171,Q$2),0)+IF(Ajustes!$K171&gt;0,INDEX($AA$4:$AL$323,Ajustes!$K171,Q$2),0)+IF(Ajustes!$L171&gt;0,INDEX($AA$4:$AL$323,Ajustes!$L171,Q$2),0))+Q171</f>
        <v>3330</v>
      </c>
      <c r="AD171" s="259">
        <f>IF(AND(NOT(_incrementaisPassadas),
      OR(
       AND(_semanaAtual&gt;Prevs!G$6,_tipo="Semanal"),
       AND(_mes&gt;AD$2,_tipo="Mensal")
      )), 0,IF(Ajustes!$G171&gt;0,INDEX($AA$4:$AL$323,Ajustes!$G171,R$2),0)+IF(Ajustes!$H171&gt;0,INDEX($AA$4:$AL$323,Ajustes!$H171,R$2),0)+IF(Ajustes!$I171&gt;0,INDEX($AA$4:$AL$323,Ajustes!$I171,R$2),0)+IF(Ajustes!$J171&gt;0,INDEX($AA$4:$AL$323,Ajustes!$J171,R$2),0)+IF(Ajustes!$K171&gt;0,INDEX($AA$4:$AL$323,Ajustes!$K171,R$2),0)+IF(Ajustes!$L171&gt;0,INDEX($AA$4:$AL$323,Ajustes!$L171,R$2),0))+R171</f>
        <v>2672</v>
      </c>
      <c r="AE171" s="259">
        <f>IF(AND(NOT(_incrementaisPassadas),
      OR(
       AND(_semanaAtual&gt;Prevs!H$6,_tipo="Semanal"),
       AND(_mes&gt;AE$2,_tipo="Mensal")
      )), 0,IF(Ajustes!$G171&gt;0,INDEX($AA$4:$AL$323,Ajustes!$G171,S$2),0)+IF(Ajustes!$H171&gt;0,INDEX($AA$4:$AL$323,Ajustes!$H171,S$2),0)+IF(Ajustes!$I171&gt;0,INDEX($AA$4:$AL$323,Ajustes!$I171,S$2),0)+IF(Ajustes!$J171&gt;0,INDEX($AA$4:$AL$323,Ajustes!$J171,S$2),0)+IF(Ajustes!$K171&gt;0,INDEX($AA$4:$AL$323,Ajustes!$K171,S$2),0)+IF(Ajustes!$L171&gt;0,INDEX($AA$4:$AL$323,Ajustes!$L171,S$2),0))+S171</f>
        <v>1619</v>
      </c>
      <c r="AF171" s="259">
        <f>IF(AND(NOT(_incrementaisPassadas),
      OR(
       AND(_semanaAtual&gt;Prevs!I$6,_tipo="Semanal"),
       AND(_mes&gt;AF$2,_tipo="Mensal")
      )), 0,IF(Ajustes!$G171&gt;0,INDEX($AA$4:$AL$323,Ajustes!$G171,T$2),0)+IF(Ajustes!$H171&gt;0,INDEX($AA$4:$AL$323,Ajustes!$H171,T$2),0)+IF(Ajustes!$I171&gt;0,INDEX($AA$4:$AL$323,Ajustes!$I171,T$2),0)+IF(Ajustes!$J171&gt;0,INDEX($AA$4:$AL$323,Ajustes!$J171,T$2),0)+IF(Ajustes!$K171&gt;0,INDEX($AA$4:$AL$323,Ajustes!$K171,T$2),0)+IF(Ajustes!$L171&gt;0,INDEX($AA$4:$AL$323,Ajustes!$L171,T$2),0))+T171</f>
        <v>1105</v>
      </c>
      <c r="AG171" s="259">
        <f>IF(AND(NOT(_incrementaisPassadas),
      OR(
       AND(_semanaAtual&gt;Prevs!J$6,_tipo="Semanal"),
       AND(_mes&gt;AG$2,_tipo="Mensal")
      )), 0,IF(Ajustes!$G171&gt;0,INDEX($AA$4:$AL$323,Ajustes!$G171,U$2),0)+IF(Ajustes!$H171&gt;0,INDEX($AA$4:$AL$323,Ajustes!$H171,U$2),0)+IF(Ajustes!$I171&gt;0,INDEX($AA$4:$AL$323,Ajustes!$I171,U$2),0)+IF(Ajustes!$J171&gt;0,INDEX($AA$4:$AL$323,Ajustes!$J171,U$2),0)+IF(Ajustes!$K171&gt;0,INDEX($AA$4:$AL$323,Ajustes!$K171,U$2),0)+IF(Ajustes!$L171&gt;0,INDEX($AA$4:$AL$323,Ajustes!$L171,U$2),0))+U171</f>
        <v>945</v>
      </c>
      <c r="AH171" s="259">
        <f>IF(AND(NOT(_incrementaisPassadas),
      OR(
       AND(_semanaAtual&gt;Prevs!K$6,_tipo="Semanal"),
       AND(_mes&gt;AH$2,_tipo="Mensal")
      )), 0,IF(Ajustes!$G171&gt;0,INDEX($AA$4:$AL$323,Ajustes!$G171,V$2),0)+IF(Ajustes!$H171&gt;0,INDEX($AA$4:$AL$323,Ajustes!$H171,V$2),0)+IF(Ajustes!$I171&gt;0,INDEX($AA$4:$AL$323,Ajustes!$I171,V$2),0)+IF(Ajustes!$J171&gt;0,INDEX($AA$4:$AL$323,Ajustes!$J171,V$2),0)+IF(Ajustes!$K171&gt;0,INDEX($AA$4:$AL$323,Ajustes!$K171,V$2),0)+IF(Ajustes!$L171&gt;0,INDEX($AA$4:$AL$323,Ajustes!$L171,V$2),0))+V171</f>
        <v>836</v>
      </c>
      <c r="AI171" s="259">
        <f>IF(AND(NOT(_incrementaisPassadas),
      OR(
       AND(_semanaAtual&gt;Prevs!L$6,_tipo="Semanal"),
       AND(_mes&gt;AI$2,_tipo="Mensal")
      )), 0,IF(Ajustes!$G171&gt;0,INDEX($AA$4:$AL$323,Ajustes!$G171,W$2),0)+IF(Ajustes!$H171&gt;0,INDEX($AA$4:$AL$323,Ajustes!$H171,W$2),0)+IF(Ajustes!$I171&gt;0,INDEX($AA$4:$AL$323,Ajustes!$I171,W$2),0)+IF(Ajustes!$J171&gt;0,INDEX($AA$4:$AL$323,Ajustes!$J171,W$2),0)+IF(Ajustes!$K171&gt;0,INDEX($AA$4:$AL$323,Ajustes!$K171,W$2),0)+IF(Ajustes!$L171&gt;0,INDEX($AA$4:$AL$323,Ajustes!$L171,W$2),0))+W171</f>
        <v>747</v>
      </c>
      <c r="AJ171" s="259">
        <f>IF(AND(NOT(_incrementaisPassadas),
      OR(
       AND(_semanaAtual&gt;Prevs!M$6,_tipo="Semanal"),
       AND(_mes&gt;AJ$2,_tipo="Mensal")
      )), 0,IF(Ajustes!$G171&gt;0,INDEX($AA$4:$AL$323,Ajustes!$G171,X$2),0)+IF(Ajustes!$H171&gt;0,INDEX($AA$4:$AL$323,Ajustes!$H171,X$2),0)+IF(Ajustes!$I171&gt;0,INDEX($AA$4:$AL$323,Ajustes!$I171,X$2),0)+IF(Ajustes!$J171&gt;0,INDEX($AA$4:$AL$323,Ajustes!$J171,X$2),0)+IF(Ajustes!$K171&gt;0,INDEX($AA$4:$AL$323,Ajustes!$K171,X$2),0)+IF(Ajustes!$L171&gt;0,INDEX($AA$4:$AL$323,Ajustes!$L171,X$2),0))+X171</f>
        <v>816</v>
      </c>
      <c r="AK171" s="259">
        <f>IF(AND(NOT(_incrementaisPassadas),
      OR(
       AND(_semanaAtual&gt;Prevs!N$6,_tipo="Semanal"),
       AND(_mes&gt;AK$2,_tipo="Mensal")
      )), 0,IF(Ajustes!$G171&gt;0,INDEX($AA$4:$AL$323,Ajustes!$G171,Y$2),0)+IF(Ajustes!$H171&gt;0,INDEX($AA$4:$AL$323,Ajustes!$H171,Y$2),0)+IF(Ajustes!$I171&gt;0,INDEX($AA$4:$AL$323,Ajustes!$I171,Y$2),0)+IF(Ajustes!$J171&gt;0,INDEX($AA$4:$AL$323,Ajustes!$J171,Y$2),0)+IF(Ajustes!$K171&gt;0,INDEX($AA$4:$AL$323,Ajustes!$K171,Y$2),0)+IF(Ajustes!$L171&gt;0,INDEX($AA$4:$AL$323,Ajustes!$L171,Y$2),0))+Y171</f>
        <v>1326</v>
      </c>
      <c r="AL171" s="259">
        <f>IF(AND(NOT(_incrementaisPassadas),
      OR(
       AND(_semanaAtual&gt;Prevs!O$6,_tipo="Semanal"),
       AND(_mes&gt;AL$2,_tipo="Mensal")
      )), 0,IF(Ajustes!$G171&gt;0,INDEX($AA$4:$AL$323,Ajustes!$G171,Z$2),0)+IF(Ajustes!$H171&gt;0,INDEX($AA$4:$AL$323,Ajustes!$H171,Z$2),0)+IF(Ajustes!$I171&gt;0,INDEX($AA$4:$AL$323,Ajustes!$I171,Z$2),0)+IF(Ajustes!$J171&gt;0,INDEX($AA$4:$AL$323,Ajustes!$J171,Z$2),0)+IF(Ajustes!$K171&gt;0,INDEX($AA$4:$AL$323,Ajustes!$K171,Z$2),0)+IF(Ajustes!$L171&gt;0,INDEX($AA$4:$AL$323,Ajustes!$L171,Z$2),0))+Z171</f>
        <v>2392</v>
      </c>
      <c r="AM171" s="113">
        <f t="shared" si="176"/>
        <v>3219</v>
      </c>
      <c r="AN171" s="113">
        <f t="shared" si="190"/>
        <v>3335</v>
      </c>
      <c r="AO171" s="113">
        <f t="shared" si="190"/>
        <v>3330</v>
      </c>
      <c r="AP171" s="113">
        <f t="shared" si="190"/>
        <v>2672</v>
      </c>
      <c r="AQ171" s="113">
        <f t="shared" si="190"/>
        <v>1619</v>
      </c>
      <c r="AR171" s="113">
        <f t="shared" si="190"/>
        <v>1105</v>
      </c>
      <c r="AS171" s="113">
        <f t="shared" si="190"/>
        <v>945</v>
      </c>
      <c r="AT171" s="113">
        <f t="shared" si="190"/>
        <v>836</v>
      </c>
      <c r="AU171" s="113">
        <f t="shared" si="190"/>
        <v>747</v>
      </c>
      <c r="AV171" s="113">
        <f t="shared" si="190"/>
        <v>816</v>
      </c>
      <c r="AW171" s="113">
        <f t="shared" si="190"/>
        <v>1326</v>
      </c>
      <c r="AX171" s="113">
        <f t="shared" si="190"/>
        <v>2392</v>
      </c>
      <c r="AY171" s="259"/>
      <c r="BQ171" s="259" t="e">
        <f t="shared" si="170"/>
        <v>#N/A</v>
      </c>
      <c r="BR171" s="398">
        <f t="shared" si="194"/>
        <v>3219</v>
      </c>
      <c r="BS171" s="398">
        <f t="shared" si="194"/>
        <v>3335</v>
      </c>
      <c r="BT171" s="398">
        <f t="shared" si="194"/>
        <v>3330</v>
      </c>
      <c r="BU171" s="398">
        <f t="shared" si="194"/>
        <v>2672</v>
      </c>
      <c r="BV171" s="398">
        <f t="shared" si="194"/>
        <v>1619</v>
      </c>
      <c r="BW171" s="398">
        <f t="shared" si="194"/>
        <v>1105</v>
      </c>
      <c r="BX171" s="398">
        <f t="shared" si="194"/>
        <v>945</v>
      </c>
      <c r="BY171" s="398">
        <f t="shared" si="194"/>
        <v>836</v>
      </c>
      <c r="BZ171" s="398">
        <f t="shared" si="194"/>
        <v>747</v>
      </c>
      <c r="CA171" s="398">
        <f t="shared" si="194"/>
        <v>816</v>
      </c>
      <c r="CB171" s="398">
        <f t="shared" si="194"/>
        <v>1326</v>
      </c>
      <c r="CC171" s="398">
        <f t="shared" si="194"/>
        <v>2392</v>
      </c>
      <c r="CD171" s="259"/>
    </row>
    <row r="172" spans="1:82" x14ac:dyDescent="0.25">
      <c r="A172" s="113">
        <v>169</v>
      </c>
      <c r="B172" s="176" t="s">
        <v>36</v>
      </c>
      <c r="C172" s="259">
        <f>IFERROR(INDEX($BD$7:$BO$40,MATCH(Ajustes!$E$4:$E$323,$BC$7:$BC$40,0),$C$2:$N$2),1)</f>
        <v>1</v>
      </c>
      <c r="D172" s="259">
        <f>IFERROR(INDEX($BD$7:$BO$40,MATCH(Ajustes!$E$4:$E$323,$BC$7:$BC$40,0),$C$2:$N$2),1)</f>
        <v>1</v>
      </c>
      <c r="E172" s="259">
        <f>IFERROR(INDEX($BD$7:$BO$40,MATCH(Ajustes!$E$4:$E$323,$BC$7:$BC$40,0),$C$2:$N$2),1)</f>
        <v>1</v>
      </c>
      <c r="F172" s="259">
        <f>IFERROR(INDEX($BD$7:$BO$40,MATCH(Ajustes!$E$4:$E$323,$BC$7:$BC$40,0),$C$2:$N$2),1)</f>
        <v>1</v>
      </c>
      <c r="G172" s="259">
        <f>IFERROR(INDEX($BD$7:$BO$40,MATCH(Ajustes!$E$4:$E$323,$BC$7:$BC$40,0),$C$2:$N$2),1)</f>
        <v>1</v>
      </c>
      <c r="H172" s="259">
        <f>IFERROR(INDEX($BD$7:$BO$40,MATCH(Ajustes!$E$4:$E$323,$BC$7:$BC$40,0),$C$2:$N$2),1)</f>
        <v>1</v>
      </c>
      <c r="I172" s="259">
        <f>IFERROR(INDEX($BD$7:$BO$40,MATCH(Ajustes!$E$4:$E$323,$BC$7:$BC$40,0),$C$2:$N$2),1)</f>
        <v>1</v>
      </c>
      <c r="J172" s="259">
        <f>IFERROR(INDEX($BD$7:$BO$40,MATCH(Ajustes!$E$4:$E$323,$BC$7:$BC$40,0),$C$2:$N$2),1)</f>
        <v>1</v>
      </c>
      <c r="K172" s="259">
        <f>IFERROR(INDEX($BD$7:$BO$40,MATCH(Ajustes!$E$4:$E$323,$BC$7:$BC$40,0),$C$2:$N$2),1)</f>
        <v>1</v>
      </c>
      <c r="L172" s="259">
        <f>IFERROR(INDEX($BD$7:$BO$40,MATCH(Ajustes!$E$4:$E$323,$BC$7:$BC$40,0),$C$2:$N$2),1)</f>
        <v>1</v>
      </c>
      <c r="M172" s="259">
        <f>IFERROR(INDEX($BD$7:$BO$40,MATCH(Ajustes!$E$4:$E$323,$BC$7:$BC$40,0),$C$2:$N$2),1)</f>
        <v>1</v>
      </c>
      <c r="N172" s="259">
        <f>IFERROR(INDEX($BD$7:$BO$40,MATCH(Ajustes!$E$4:$E$323,$BC$7:$BC$40,0),$C$2:$N$2),1)</f>
        <v>1</v>
      </c>
      <c r="O172">
        <f>C172*Ajustes!AM172</f>
        <v>4605</v>
      </c>
      <c r="P172">
        <f>D172*Ajustes!AN172</f>
        <v>4816</v>
      </c>
      <c r="Q172">
        <f>E172*Ajustes!AO172</f>
        <v>4634</v>
      </c>
      <c r="R172">
        <f>F172*Ajustes!AP172</f>
        <v>3682</v>
      </c>
      <c r="S172">
        <f>G172*Ajustes!AQ172</f>
        <v>2228</v>
      </c>
      <c r="T172">
        <f>H172*Ajustes!AR172</f>
        <v>1524</v>
      </c>
      <c r="U172">
        <f>I172*Ajustes!AS172</f>
        <v>1273</v>
      </c>
      <c r="V172">
        <f>J172*Ajustes!AT172</f>
        <v>1102</v>
      </c>
      <c r="W172">
        <f>K172*Ajustes!AU172</f>
        <v>986</v>
      </c>
      <c r="X172">
        <f>L172*Ajustes!AV172</f>
        <v>1101</v>
      </c>
      <c r="Y172">
        <f>M172*Ajustes!AW172</f>
        <v>1821</v>
      </c>
      <c r="Z172">
        <f>N172*Ajustes!AX172</f>
        <v>3303</v>
      </c>
      <c r="AA172" s="259">
        <f>IF(AND(NOT(_incrementaisPassadas),
      OR(
       AND(_semanaAtual&gt;Prevs!D$6,_tipo="Semanal"),
       AND(_mes&gt;AA$2,_tipo="Mensal")
      )), 0,IF(Ajustes!$G172&gt;0,INDEX($AA$4:$AL$323,Ajustes!$G172,O$2),0)+IF(Ajustes!$H172&gt;0,INDEX($AA$4:$AL$323,Ajustes!$H172,O$2),0)+IF(Ajustes!$I172&gt;0,INDEX($AA$4:$AL$323,Ajustes!$I172,O$2),0)+IF(Ajustes!$J172&gt;0,INDEX($AA$4:$AL$323,Ajustes!$J172,O$2),0)+IF(Ajustes!$K172&gt;0,INDEX($AA$4:$AL$323,Ajustes!$K172,O$2),0)+IF(Ajustes!$L172&gt;0,INDEX($AA$4:$AL$323,Ajustes!$L172,O$2),0))+O172</f>
        <v>4605</v>
      </c>
      <c r="AB172" s="259">
        <f>IF(AND(NOT(_incrementaisPassadas),
      OR(
       AND(_semanaAtual&gt;Prevs!E$6,_tipo="Semanal"),
       AND(_mes&gt;AB$2,_tipo="Mensal")
      )), 0,IF(Ajustes!$G172&gt;0,INDEX($AA$4:$AL$323,Ajustes!$G172,P$2),0)+IF(Ajustes!$H172&gt;0,INDEX($AA$4:$AL$323,Ajustes!$H172,P$2),0)+IF(Ajustes!$I172&gt;0,INDEX($AA$4:$AL$323,Ajustes!$I172,P$2),0)+IF(Ajustes!$J172&gt;0,INDEX($AA$4:$AL$323,Ajustes!$J172,P$2),0)+IF(Ajustes!$K172&gt;0,INDEX($AA$4:$AL$323,Ajustes!$K172,P$2),0)+IF(Ajustes!$L172&gt;0,INDEX($AA$4:$AL$323,Ajustes!$L172,P$2),0))+P172</f>
        <v>4816</v>
      </c>
      <c r="AC172" s="259">
        <f>IF(AND(NOT(_incrementaisPassadas),
      OR(
       AND(_semanaAtual&gt;Prevs!F$6,_tipo="Semanal"),
       AND(_mes&gt;AC$2,_tipo="Mensal")
      )), 0,IF(Ajustes!$G172&gt;0,INDEX($AA$4:$AL$323,Ajustes!$G172,Q$2),0)+IF(Ajustes!$H172&gt;0,INDEX($AA$4:$AL$323,Ajustes!$H172,Q$2),0)+IF(Ajustes!$I172&gt;0,INDEX($AA$4:$AL$323,Ajustes!$I172,Q$2),0)+IF(Ajustes!$J172&gt;0,INDEX($AA$4:$AL$323,Ajustes!$J172,Q$2),0)+IF(Ajustes!$K172&gt;0,INDEX($AA$4:$AL$323,Ajustes!$K172,Q$2),0)+IF(Ajustes!$L172&gt;0,INDEX($AA$4:$AL$323,Ajustes!$L172,Q$2),0))+Q172</f>
        <v>4634</v>
      </c>
      <c r="AD172" s="259">
        <f>IF(AND(NOT(_incrementaisPassadas),
      OR(
       AND(_semanaAtual&gt;Prevs!G$6,_tipo="Semanal"),
       AND(_mes&gt;AD$2,_tipo="Mensal")
      )), 0,IF(Ajustes!$G172&gt;0,INDEX($AA$4:$AL$323,Ajustes!$G172,R$2),0)+IF(Ajustes!$H172&gt;0,INDEX($AA$4:$AL$323,Ajustes!$H172,R$2),0)+IF(Ajustes!$I172&gt;0,INDEX($AA$4:$AL$323,Ajustes!$I172,R$2),0)+IF(Ajustes!$J172&gt;0,INDEX($AA$4:$AL$323,Ajustes!$J172,R$2),0)+IF(Ajustes!$K172&gt;0,INDEX($AA$4:$AL$323,Ajustes!$K172,R$2),0)+IF(Ajustes!$L172&gt;0,INDEX($AA$4:$AL$323,Ajustes!$L172,R$2),0))+R172</f>
        <v>3682</v>
      </c>
      <c r="AE172" s="259">
        <f>IF(AND(NOT(_incrementaisPassadas),
      OR(
       AND(_semanaAtual&gt;Prevs!H$6,_tipo="Semanal"),
       AND(_mes&gt;AE$2,_tipo="Mensal")
      )), 0,IF(Ajustes!$G172&gt;0,INDEX($AA$4:$AL$323,Ajustes!$G172,S$2),0)+IF(Ajustes!$H172&gt;0,INDEX($AA$4:$AL$323,Ajustes!$H172,S$2),0)+IF(Ajustes!$I172&gt;0,INDEX($AA$4:$AL$323,Ajustes!$I172,S$2),0)+IF(Ajustes!$J172&gt;0,INDEX($AA$4:$AL$323,Ajustes!$J172,S$2),0)+IF(Ajustes!$K172&gt;0,INDEX($AA$4:$AL$323,Ajustes!$K172,S$2),0)+IF(Ajustes!$L172&gt;0,INDEX($AA$4:$AL$323,Ajustes!$L172,S$2),0))+S172</f>
        <v>2228</v>
      </c>
      <c r="AF172" s="259">
        <f>IF(AND(NOT(_incrementaisPassadas),
      OR(
       AND(_semanaAtual&gt;Prevs!I$6,_tipo="Semanal"),
       AND(_mes&gt;AF$2,_tipo="Mensal")
      )), 0,IF(Ajustes!$G172&gt;0,INDEX($AA$4:$AL$323,Ajustes!$G172,T$2),0)+IF(Ajustes!$H172&gt;0,INDEX($AA$4:$AL$323,Ajustes!$H172,T$2),0)+IF(Ajustes!$I172&gt;0,INDEX($AA$4:$AL$323,Ajustes!$I172,T$2),0)+IF(Ajustes!$J172&gt;0,INDEX($AA$4:$AL$323,Ajustes!$J172,T$2),0)+IF(Ajustes!$K172&gt;0,INDEX($AA$4:$AL$323,Ajustes!$K172,T$2),0)+IF(Ajustes!$L172&gt;0,INDEX($AA$4:$AL$323,Ajustes!$L172,T$2),0))+T172</f>
        <v>1524</v>
      </c>
      <c r="AG172" s="259">
        <f>IF(AND(NOT(_incrementaisPassadas),
      OR(
       AND(_semanaAtual&gt;Prevs!J$6,_tipo="Semanal"),
       AND(_mes&gt;AG$2,_tipo="Mensal")
      )), 0,IF(Ajustes!$G172&gt;0,INDEX($AA$4:$AL$323,Ajustes!$G172,U$2),0)+IF(Ajustes!$H172&gt;0,INDEX($AA$4:$AL$323,Ajustes!$H172,U$2),0)+IF(Ajustes!$I172&gt;0,INDEX($AA$4:$AL$323,Ajustes!$I172,U$2),0)+IF(Ajustes!$J172&gt;0,INDEX($AA$4:$AL$323,Ajustes!$J172,U$2),0)+IF(Ajustes!$K172&gt;0,INDEX($AA$4:$AL$323,Ajustes!$K172,U$2),0)+IF(Ajustes!$L172&gt;0,INDEX($AA$4:$AL$323,Ajustes!$L172,U$2),0))+U172</f>
        <v>1273</v>
      </c>
      <c r="AH172" s="259">
        <f>IF(AND(NOT(_incrementaisPassadas),
      OR(
       AND(_semanaAtual&gt;Prevs!K$6,_tipo="Semanal"),
       AND(_mes&gt;AH$2,_tipo="Mensal")
      )), 0,IF(Ajustes!$G172&gt;0,INDEX($AA$4:$AL$323,Ajustes!$G172,V$2),0)+IF(Ajustes!$H172&gt;0,INDEX($AA$4:$AL$323,Ajustes!$H172,V$2),0)+IF(Ajustes!$I172&gt;0,INDEX($AA$4:$AL$323,Ajustes!$I172,V$2),0)+IF(Ajustes!$J172&gt;0,INDEX($AA$4:$AL$323,Ajustes!$J172,V$2),0)+IF(Ajustes!$K172&gt;0,INDEX($AA$4:$AL$323,Ajustes!$K172,V$2),0)+IF(Ajustes!$L172&gt;0,INDEX($AA$4:$AL$323,Ajustes!$L172,V$2),0))+V172</f>
        <v>1102</v>
      </c>
      <c r="AI172" s="259">
        <f>IF(AND(NOT(_incrementaisPassadas),
      OR(
       AND(_semanaAtual&gt;Prevs!L$6,_tipo="Semanal"),
       AND(_mes&gt;AI$2,_tipo="Mensal")
      )), 0,IF(Ajustes!$G172&gt;0,INDEX($AA$4:$AL$323,Ajustes!$G172,W$2),0)+IF(Ajustes!$H172&gt;0,INDEX($AA$4:$AL$323,Ajustes!$H172,W$2),0)+IF(Ajustes!$I172&gt;0,INDEX($AA$4:$AL$323,Ajustes!$I172,W$2),0)+IF(Ajustes!$J172&gt;0,INDEX($AA$4:$AL$323,Ajustes!$J172,W$2),0)+IF(Ajustes!$K172&gt;0,INDEX($AA$4:$AL$323,Ajustes!$K172,W$2),0)+IF(Ajustes!$L172&gt;0,INDEX($AA$4:$AL$323,Ajustes!$L172,W$2),0))+W172</f>
        <v>986</v>
      </c>
      <c r="AJ172" s="259">
        <f>IF(AND(NOT(_incrementaisPassadas),
      OR(
       AND(_semanaAtual&gt;Prevs!M$6,_tipo="Semanal"),
       AND(_mes&gt;AJ$2,_tipo="Mensal")
      )), 0,IF(Ajustes!$G172&gt;0,INDEX($AA$4:$AL$323,Ajustes!$G172,X$2),0)+IF(Ajustes!$H172&gt;0,INDEX($AA$4:$AL$323,Ajustes!$H172,X$2),0)+IF(Ajustes!$I172&gt;0,INDEX($AA$4:$AL$323,Ajustes!$I172,X$2),0)+IF(Ajustes!$J172&gt;0,INDEX($AA$4:$AL$323,Ajustes!$J172,X$2),0)+IF(Ajustes!$K172&gt;0,INDEX($AA$4:$AL$323,Ajustes!$K172,X$2),0)+IF(Ajustes!$L172&gt;0,INDEX($AA$4:$AL$323,Ajustes!$L172,X$2),0))+X172</f>
        <v>1101</v>
      </c>
      <c r="AK172" s="259">
        <f>IF(AND(NOT(_incrementaisPassadas),
      OR(
       AND(_semanaAtual&gt;Prevs!N$6,_tipo="Semanal"),
       AND(_mes&gt;AK$2,_tipo="Mensal")
      )), 0,IF(Ajustes!$G172&gt;0,INDEX($AA$4:$AL$323,Ajustes!$G172,Y$2),0)+IF(Ajustes!$H172&gt;0,INDEX($AA$4:$AL$323,Ajustes!$H172,Y$2),0)+IF(Ajustes!$I172&gt;0,INDEX($AA$4:$AL$323,Ajustes!$I172,Y$2),0)+IF(Ajustes!$J172&gt;0,INDEX($AA$4:$AL$323,Ajustes!$J172,Y$2),0)+IF(Ajustes!$K172&gt;0,INDEX($AA$4:$AL$323,Ajustes!$K172,Y$2),0)+IF(Ajustes!$L172&gt;0,INDEX($AA$4:$AL$323,Ajustes!$L172,Y$2),0))+Y172</f>
        <v>1821</v>
      </c>
      <c r="AL172" s="259">
        <f>IF(AND(NOT(_incrementaisPassadas),
      OR(
       AND(_semanaAtual&gt;Prevs!O$6,_tipo="Semanal"),
       AND(_mes&gt;AL$2,_tipo="Mensal")
      )), 0,IF(Ajustes!$G172&gt;0,INDEX($AA$4:$AL$323,Ajustes!$G172,Z$2),0)+IF(Ajustes!$H172&gt;0,INDEX($AA$4:$AL$323,Ajustes!$H172,Z$2),0)+IF(Ajustes!$I172&gt;0,INDEX($AA$4:$AL$323,Ajustes!$I172,Z$2),0)+IF(Ajustes!$J172&gt;0,INDEX($AA$4:$AL$323,Ajustes!$J172,Z$2),0)+IF(Ajustes!$K172&gt;0,INDEX($AA$4:$AL$323,Ajustes!$K172,Z$2),0)+IF(Ajustes!$L172&gt;0,INDEX($AA$4:$AL$323,Ajustes!$L172,Z$2),0))+Z172</f>
        <v>3303</v>
      </c>
      <c r="AM172" s="113">
        <f t="shared" si="176"/>
        <v>4605</v>
      </c>
      <c r="AN172" s="113">
        <f t="shared" si="190"/>
        <v>4816</v>
      </c>
      <c r="AO172" s="113">
        <f t="shared" si="190"/>
        <v>4634</v>
      </c>
      <c r="AP172" s="113">
        <f t="shared" si="190"/>
        <v>3682</v>
      </c>
      <c r="AQ172" s="113">
        <f t="shared" si="190"/>
        <v>2228</v>
      </c>
      <c r="AR172" s="113">
        <f t="shared" si="190"/>
        <v>1524</v>
      </c>
      <c r="AS172" s="113">
        <f t="shared" si="190"/>
        <v>1273</v>
      </c>
      <c r="AT172" s="113">
        <f t="shared" si="190"/>
        <v>1102</v>
      </c>
      <c r="AU172" s="113">
        <f t="shared" si="190"/>
        <v>986</v>
      </c>
      <c r="AV172" s="113">
        <f t="shared" si="190"/>
        <v>1101</v>
      </c>
      <c r="AW172" s="113">
        <f t="shared" si="190"/>
        <v>1821</v>
      </c>
      <c r="AX172" s="113">
        <f t="shared" si="190"/>
        <v>3303</v>
      </c>
      <c r="AY172" s="259"/>
      <c r="BQ172" s="259" t="e">
        <f t="shared" si="170"/>
        <v>#N/A</v>
      </c>
      <c r="BR172" s="398">
        <f t="shared" si="194"/>
        <v>4605</v>
      </c>
      <c r="BS172" s="398">
        <f t="shared" si="194"/>
        <v>4816</v>
      </c>
      <c r="BT172" s="398">
        <f t="shared" si="194"/>
        <v>4634</v>
      </c>
      <c r="BU172" s="398">
        <f t="shared" si="194"/>
        <v>3682</v>
      </c>
      <c r="BV172" s="398">
        <f t="shared" si="194"/>
        <v>2228</v>
      </c>
      <c r="BW172" s="398">
        <f t="shared" si="194"/>
        <v>1524</v>
      </c>
      <c r="BX172" s="398">
        <f t="shared" si="194"/>
        <v>1273</v>
      </c>
      <c r="BY172" s="398">
        <f t="shared" si="194"/>
        <v>1102</v>
      </c>
      <c r="BZ172" s="398">
        <f t="shared" si="194"/>
        <v>986</v>
      </c>
      <c r="CA172" s="398">
        <f t="shared" si="194"/>
        <v>1101</v>
      </c>
      <c r="CB172" s="398">
        <f t="shared" si="194"/>
        <v>1821</v>
      </c>
      <c r="CC172" s="398">
        <f t="shared" si="194"/>
        <v>3303</v>
      </c>
      <c r="CD172" s="259"/>
    </row>
    <row r="173" spans="1:82" x14ac:dyDescent="0.25">
      <c r="A173" s="113">
        <v>170</v>
      </c>
      <c r="B173" s="176"/>
      <c r="C173" s="259">
        <f>IFERROR(INDEX($BD$7:$BO$40,MATCH(Ajustes!$E$4:$E$323,$BC$7:$BC$40,0),$C$2:$N$2),1)</f>
        <v>1</v>
      </c>
      <c r="D173" s="259">
        <f>IFERROR(INDEX($BD$7:$BO$40,MATCH(Ajustes!$E$4:$E$323,$BC$7:$BC$40,0),$C$2:$N$2),1)</f>
        <v>1</v>
      </c>
      <c r="E173" s="259">
        <f>IFERROR(INDEX($BD$7:$BO$40,MATCH(Ajustes!$E$4:$E$323,$BC$7:$BC$40,0),$C$2:$N$2),1)</f>
        <v>1</v>
      </c>
      <c r="F173" s="259">
        <f>IFERROR(INDEX($BD$7:$BO$40,MATCH(Ajustes!$E$4:$E$323,$BC$7:$BC$40,0),$C$2:$N$2),1)</f>
        <v>1</v>
      </c>
      <c r="G173" s="259">
        <f>IFERROR(INDEX($BD$7:$BO$40,MATCH(Ajustes!$E$4:$E$323,$BC$7:$BC$40,0),$C$2:$N$2),1)</f>
        <v>1</v>
      </c>
      <c r="H173" s="259">
        <f>IFERROR(INDEX($BD$7:$BO$40,MATCH(Ajustes!$E$4:$E$323,$BC$7:$BC$40,0),$C$2:$N$2),1)</f>
        <v>1</v>
      </c>
      <c r="I173" s="259">
        <f>IFERROR(INDEX($BD$7:$BO$40,MATCH(Ajustes!$E$4:$E$323,$BC$7:$BC$40,0),$C$2:$N$2),1)</f>
        <v>1</v>
      </c>
      <c r="J173" s="259">
        <f>IFERROR(INDEX($BD$7:$BO$40,MATCH(Ajustes!$E$4:$E$323,$BC$7:$BC$40,0),$C$2:$N$2),1)</f>
        <v>1</v>
      </c>
      <c r="K173" s="259">
        <f>IFERROR(INDEX($BD$7:$BO$40,MATCH(Ajustes!$E$4:$E$323,$BC$7:$BC$40,0),$C$2:$N$2),1)</f>
        <v>1</v>
      </c>
      <c r="L173" s="259">
        <f>IFERROR(INDEX($BD$7:$BO$40,MATCH(Ajustes!$E$4:$E$323,$BC$7:$BC$40,0),$C$2:$N$2),1)</f>
        <v>1</v>
      </c>
      <c r="M173" s="259">
        <f>IFERROR(INDEX($BD$7:$BO$40,MATCH(Ajustes!$E$4:$E$323,$BC$7:$BC$40,0),$C$2:$N$2),1)</f>
        <v>1</v>
      </c>
      <c r="N173" s="259">
        <f>IFERROR(INDEX($BD$7:$BO$40,MATCH(Ajustes!$E$4:$E$323,$BC$7:$BC$40,0),$C$2:$N$2),1)</f>
        <v>1</v>
      </c>
      <c r="O173">
        <f>C173*Ajustes!AM173</f>
        <v>0</v>
      </c>
      <c r="P173">
        <f>D173*Ajustes!AN173</f>
        <v>0</v>
      </c>
      <c r="Q173">
        <f>E173*Ajustes!AO173</f>
        <v>0</v>
      </c>
      <c r="R173">
        <f>F173*Ajustes!AP173</f>
        <v>0</v>
      </c>
      <c r="S173">
        <f>G173*Ajustes!AQ173</f>
        <v>0</v>
      </c>
      <c r="T173">
        <f>H173*Ajustes!AR173</f>
        <v>0</v>
      </c>
      <c r="U173">
        <f>I173*Ajustes!AS173</f>
        <v>0</v>
      </c>
      <c r="V173">
        <f>J173*Ajustes!AT173</f>
        <v>0</v>
      </c>
      <c r="W173">
        <f>K173*Ajustes!AU173</f>
        <v>0</v>
      </c>
      <c r="X173">
        <f>L173*Ajustes!AV173</f>
        <v>0</v>
      </c>
      <c r="Y173">
        <f>M173*Ajustes!AW173</f>
        <v>0</v>
      </c>
      <c r="Z173">
        <f>N173*Ajustes!AX173</f>
        <v>0</v>
      </c>
      <c r="AA173" s="259">
        <f>IF(AND(NOT(_incrementaisPassadas),
      OR(
       AND(_semanaAtual&gt;Prevs!D$6,_tipo="Semanal"),
       AND(_mes&gt;AA$2,_tipo="Mensal")
      )), 0,IF(Ajustes!$G173&gt;0,INDEX($AA$4:$AL$323,Ajustes!$G173,O$2),0)+IF(Ajustes!$H173&gt;0,INDEX($AA$4:$AL$323,Ajustes!$H173,O$2),0)+IF(Ajustes!$I173&gt;0,INDEX($AA$4:$AL$323,Ajustes!$I173,O$2),0)+IF(Ajustes!$J173&gt;0,INDEX($AA$4:$AL$323,Ajustes!$J173,O$2),0)+IF(Ajustes!$K173&gt;0,INDEX($AA$4:$AL$323,Ajustes!$K173,O$2),0)+IF(Ajustes!$L173&gt;0,INDEX($AA$4:$AL$323,Ajustes!$L173,O$2),0))+O173</f>
        <v>0</v>
      </c>
      <c r="AB173" s="259">
        <f>IF(AND(NOT(_incrementaisPassadas),
      OR(
       AND(_semanaAtual&gt;Prevs!E$6,_tipo="Semanal"),
       AND(_mes&gt;AB$2,_tipo="Mensal")
      )), 0,IF(Ajustes!$G173&gt;0,INDEX($AA$4:$AL$323,Ajustes!$G173,P$2),0)+IF(Ajustes!$H173&gt;0,INDEX($AA$4:$AL$323,Ajustes!$H173,P$2),0)+IF(Ajustes!$I173&gt;0,INDEX($AA$4:$AL$323,Ajustes!$I173,P$2),0)+IF(Ajustes!$J173&gt;0,INDEX($AA$4:$AL$323,Ajustes!$J173,P$2),0)+IF(Ajustes!$K173&gt;0,INDEX($AA$4:$AL$323,Ajustes!$K173,P$2),0)+IF(Ajustes!$L173&gt;0,INDEX($AA$4:$AL$323,Ajustes!$L173,P$2),0))+P173</f>
        <v>0</v>
      </c>
      <c r="AC173" s="259">
        <f>IF(AND(NOT(_incrementaisPassadas),
      OR(
       AND(_semanaAtual&gt;Prevs!F$6,_tipo="Semanal"),
       AND(_mes&gt;AC$2,_tipo="Mensal")
      )), 0,IF(Ajustes!$G173&gt;0,INDEX($AA$4:$AL$323,Ajustes!$G173,Q$2),0)+IF(Ajustes!$H173&gt;0,INDEX($AA$4:$AL$323,Ajustes!$H173,Q$2),0)+IF(Ajustes!$I173&gt;0,INDEX($AA$4:$AL$323,Ajustes!$I173,Q$2),0)+IF(Ajustes!$J173&gt;0,INDEX($AA$4:$AL$323,Ajustes!$J173,Q$2),0)+IF(Ajustes!$K173&gt;0,INDEX($AA$4:$AL$323,Ajustes!$K173,Q$2),0)+IF(Ajustes!$L173&gt;0,INDEX($AA$4:$AL$323,Ajustes!$L173,Q$2),0))+Q173</f>
        <v>0</v>
      </c>
      <c r="AD173" s="259">
        <f>IF(AND(NOT(_incrementaisPassadas),
      OR(
       AND(_semanaAtual&gt;Prevs!G$6,_tipo="Semanal"),
       AND(_mes&gt;AD$2,_tipo="Mensal")
      )), 0,IF(Ajustes!$G173&gt;0,INDEX($AA$4:$AL$323,Ajustes!$G173,R$2),0)+IF(Ajustes!$H173&gt;0,INDEX($AA$4:$AL$323,Ajustes!$H173,R$2),0)+IF(Ajustes!$I173&gt;0,INDEX($AA$4:$AL$323,Ajustes!$I173,R$2),0)+IF(Ajustes!$J173&gt;0,INDEX($AA$4:$AL$323,Ajustes!$J173,R$2),0)+IF(Ajustes!$K173&gt;0,INDEX($AA$4:$AL$323,Ajustes!$K173,R$2),0)+IF(Ajustes!$L173&gt;0,INDEX($AA$4:$AL$323,Ajustes!$L173,R$2),0))+R173</f>
        <v>0</v>
      </c>
      <c r="AE173" s="259">
        <f>IF(AND(NOT(_incrementaisPassadas),
      OR(
       AND(_semanaAtual&gt;Prevs!H$6,_tipo="Semanal"),
       AND(_mes&gt;AE$2,_tipo="Mensal")
      )), 0,IF(Ajustes!$G173&gt;0,INDEX($AA$4:$AL$323,Ajustes!$G173,S$2),0)+IF(Ajustes!$H173&gt;0,INDEX($AA$4:$AL$323,Ajustes!$H173,S$2),0)+IF(Ajustes!$I173&gt;0,INDEX($AA$4:$AL$323,Ajustes!$I173,S$2),0)+IF(Ajustes!$J173&gt;0,INDEX($AA$4:$AL$323,Ajustes!$J173,S$2),0)+IF(Ajustes!$K173&gt;0,INDEX($AA$4:$AL$323,Ajustes!$K173,S$2),0)+IF(Ajustes!$L173&gt;0,INDEX($AA$4:$AL$323,Ajustes!$L173,S$2),0))+S173</f>
        <v>0</v>
      </c>
      <c r="AF173" s="259">
        <f>IF(AND(NOT(_incrementaisPassadas),
      OR(
       AND(_semanaAtual&gt;Prevs!I$6,_tipo="Semanal"),
       AND(_mes&gt;AF$2,_tipo="Mensal")
      )), 0,IF(Ajustes!$G173&gt;0,INDEX($AA$4:$AL$323,Ajustes!$G173,T$2),0)+IF(Ajustes!$H173&gt;0,INDEX($AA$4:$AL$323,Ajustes!$H173,T$2),0)+IF(Ajustes!$I173&gt;0,INDEX($AA$4:$AL$323,Ajustes!$I173,T$2),0)+IF(Ajustes!$J173&gt;0,INDEX($AA$4:$AL$323,Ajustes!$J173,T$2),0)+IF(Ajustes!$K173&gt;0,INDEX($AA$4:$AL$323,Ajustes!$K173,T$2),0)+IF(Ajustes!$L173&gt;0,INDEX($AA$4:$AL$323,Ajustes!$L173,T$2),0))+T173</f>
        <v>0</v>
      </c>
      <c r="AG173" s="259">
        <f>IF(AND(NOT(_incrementaisPassadas),
      OR(
       AND(_semanaAtual&gt;Prevs!J$6,_tipo="Semanal"),
       AND(_mes&gt;AG$2,_tipo="Mensal")
      )), 0,IF(Ajustes!$G173&gt;0,INDEX($AA$4:$AL$323,Ajustes!$G173,U$2),0)+IF(Ajustes!$H173&gt;0,INDEX($AA$4:$AL$323,Ajustes!$H173,U$2),0)+IF(Ajustes!$I173&gt;0,INDEX($AA$4:$AL$323,Ajustes!$I173,U$2),0)+IF(Ajustes!$J173&gt;0,INDEX($AA$4:$AL$323,Ajustes!$J173,U$2),0)+IF(Ajustes!$K173&gt;0,INDEX($AA$4:$AL$323,Ajustes!$K173,U$2),0)+IF(Ajustes!$L173&gt;0,INDEX($AA$4:$AL$323,Ajustes!$L173,U$2),0))+U173</f>
        <v>0</v>
      </c>
      <c r="AH173" s="259">
        <f>IF(AND(NOT(_incrementaisPassadas),
      OR(
       AND(_semanaAtual&gt;Prevs!K$6,_tipo="Semanal"),
       AND(_mes&gt;AH$2,_tipo="Mensal")
      )), 0,IF(Ajustes!$G173&gt;0,INDEX($AA$4:$AL$323,Ajustes!$G173,V$2),0)+IF(Ajustes!$H173&gt;0,INDEX($AA$4:$AL$323,Ajustes!$H173,V$2),0)+IF(Ajustes!$I173&gt;0,INDEX($AA$4:$AL$323,Ajustes!$I173,V$2),0)+IF(Ajustes!$J173&gt;0,INDEX($AA$4:$AL$323,Ajustes!$J173,V$2),0)+IF(Ajustes!$K173&gt;0,INDEX($AA$4:$AL$323,Ajustes!$K173,V$2),0)+IF(Ajustes!$L173&gt;0,INDEX($AA$4:$AL$323,Ajustes!$L173,V$2),0))+V173</f>
        <v>0</v>
      </c>
      <c r="AI173" s="259">
        <f>IF(AND(NOT(_incrementaisPassadas),
      OR(
       AND(_semanaAtual&gt;Prevs!L$6,_tipo="Semanal"),
       AND(_mes&gt;AI$2,_tipo="Mensal")
      )), 0,IF(Ajustes!$G173&gt;0,INDEX($AA$4:$AL$323,Ajustes!$G173,W$2),0)+IF(Ajustes!$H173&gt;0,INDEX($AA$4:$AL$323,Ajustes!$H173,W$2),0)+IF(Ajustes!$I173&gt;0,INDEX($AA$4:$AL$323,Ajustes!$I173,W$2),0)+IF(Ajustes!$J173&gt;0,INDEX($AA$4:$AL$323,Ajustes!$J173,W$2),0)+IF(Ajustes!$K173&gt;0,INDEX($AA$4:$AL$323,Ajustes!$K173,W$2),0)+IF(Ajustes!$L173&gt;0,INDEX($AA$4:$AL$323,Ajustes!$L173,W$2),0))+W173</f>
        <v>0</v>
      </c>
      <c r="AJ173" s="259">
        <f>IF(AND(NOT(_incrementaisPassadas),
      OR(
       AND(_semanaAtual&gt;Prevs!M$6,_tipo="Semanal"),
       AND(_mes&gt;AJ$2,_tipo="Mensal")
      )), 0,IF(Ajustes!$G173&gt;0,INDEX($AA$4:$AL$323,Ajustes!$G173,X$2),0)+IF(Ajustes!$H173&gt;0,INDEX($AA$4:$AL$323,Ajustes!$H173,X$2),0)+IF(Ajustes!$I173&gt;0,INDEX($AA$4:$AL$323,Ajustes!$I173,X$2),0)+IF(Ajustes!$J173&gt;0,INDEX($AA$4:$AL$323,Ajustes!$J173,X$2),0)+IF(Ajustes!$K173&gt;0,INDEX($AA$4:$AL$323,Ajustes!$K173,X$2),0)+IF(Ajustes!$L173&gt;0,INDEX($AA$4:$AL$323,Ajustes!$L173,X$2),0))+X173</f>
        <v>0</v>
      </c>
      <c r="AK173" s="259">
        <f>IF(AND(NOT(_incrementaisPassadas),
      OR(
       AND(_semanaAtual&gt;Prevs!N$6,_tipo="Semanal"),
       AND(_mes&gt;AK$2,_tipo="Mensal")
      )), 0,IF(Ajustes!$G173&gt;0,INDEX($AA$4:$AL$323,Ajustes!$G173,Y$2),0)+IF(Ajustes!$H173&gt;0,INDEX($AA$4:$AL$323,Ajustes!$H173,Y$2),0)+IF(Ajustes!$I173&gt;0,INDEX($AA$4:$AL$323,Ajustes!$I173,Y$2),0)+IF(Ajustes!$J173&gt;0,INDEX($AA$4:$AL$323,Ajustes!$J173,Y$2),0)+IF(Ajustes!$K173&gt;0,INDEX($AA$4:$AL$323,Ajustes!$K173,Y$2),0)+IF(Ajustes!$L173&gt;0,INDEX($AA$4:$AL$323,Ajustes!$L173,Y$2),0))+Y173</f>
        <v>0</v>
      </c>
      <c r="AL173" s="259">
        <f>IF(AND(NOT(_incrementaisPassadas),
      OR(
       AND(_semanaAtual&gt;Prevs!O$6,_tipo="Semanal"),
       AND(_mes&gt;AL$2,_tipo="Mensal")
      )), 0,IF(Ajustes!$G173&gt;0,INDEX($AA$4:$AL$323,Ajustes!$G173,Z$2),0)+IF(Ajustes!$H173&gt;0,INDEX($AA$4:$AL$323,Ajustes!$H173,Z$2),0)+IF(Ajustes!$I173&gt;0,INDEX($AA$4:$AL$323,Ajustes!$I173,Z$2),0)+IF(Ajustes!$J173&gt;0,INDEX($AA$4:$AL$323,Ajustes!$J173,Z$2),0)+IF(Ajustes!$K173&gt;0,INDEX($AA$4:$AL$323,Ajustes!$K173,Z$2),0)+IF(Ajustes!$L173&gt;0,INDEX($AA$4:$AL$323,Ajustes!$L173,Z$2),0))+Z173</f>
        <v>0</v>
      </c>
      <c r="AM173" s="113">
        <f t="shared" si="176"/>
        <v>0</v>
      </c>
      <c r="AN173" s="113">
        <f t="shared" si="190"/>
        <v>0</v>
      </c>
      <c r="AO173" s="113">
        <f t="shared" si="190"/>
        <v>0</v>
      </c>
      <c r="AP173" s="113">
        <f t="shared" si="190"/>
        <v>0</v>
      </c>
      <c r="AQ173" s="113">
        <f t="shared" si="190"/>
        <v>0</v>
      </c>
      <c r="AR173" s="113">
        <f t="shared" si="190"/>
        <v>0</v>
      </c>
      <c r="AS173" s="113">
        <f t="shared" si="190"/>
        <v>0</v>
      </c>
      <c r="AT173" s="113">
        <f t="shared" si="190"/>
        <v>0</v>
      </c>
      <c r="AU173" s="113">
        <f t="shared" si="190"/>
        <v>0</v>
      </c>
      <c r="AV173" s="113">
        <f t="shared" si="190"/>
        <v>0</v>
      </c>
      <c r="AW173" s="113">
        <f t="shared" si="190"/>
        <v>0</v>
      </c>
      <c r="AX173" s="113">
        <f t="shared" si="190"/>
        <v>0</v>
      </c>
      <c r="AY173" s="259"/>
      <c r="BQ173" s="259" t="e">
        <f t="shared" si="170"/>
        <v>#N/A</v>
      </c>
      <c r="BR173" s="398">
        <f t="shared" si="194"/>
        <v>0</v>
      </c>
      <c r="BS173" s="398">
        <f t="shared" si="194"/>
        <v>0</v>
      </c>
      <c r="BT173" s="398">
        <f t="shared" si="194"/>
        <v>0</v>
      </c>
      <c r="BU173" s="398">
        <f t="shared" si="194"/>
        <v>0</v>
      </c>
      <c r="BV173" s="398">
        <f t="shared" si="194"/>
        <v>0</v>
      </c>
      <c r="BW173" s="398">
        <f t="shared" si="194"/>
        <v>0</v>
      </c>
      <c r="BX173" s="398">
        <f t="shared" si="194"/>
        <v>0</v>
      </c>
      <c r="BY173" s="398">
        <f t="shared" si="194"/>
        <v>0</v>
      </c>
      <c r="BZ173" s="398">
        <f t="shared" si="194"/>
        <v>0</v>
      </c>
      <c r="CA173" s="398">
        <f t="shared" si="194"/>
        <v>0</v>
      </c>
      <c r="CB173" s="398">
        <f t="shared" si="194"/>
        <v>0</v>
      </c>
      <c r="CC173" s="398">
        <f t="shared" si="194"/>
        <v>0</v>
      </c>
      <c r="CD173" s="259"/>
    </row>
    <row r="174" spans="1:82" x14ac:dyDescent="0.25">
      <c r="A174" s="113">
        <v>171</v>
      </c>
      <c r="B174" s="176" t="s">
        <v>615</v>
      </c>
      <c r="C174" s="259">
        <f>IFERROR(INDEX($BD$7:$BO$40,MATCH(Ajustes!$E$4:$E$323,$BC$7:$BC$40,0),$C$2:$N$2),1)</f>
        <v>1</v>
      </c>
      <c r="D174" s="259">
        <f>IFERROR(INDEX($BD$7:$BO$40,MATCH(Ajustes!$E$4:$E$323,$BC$7:$BC$40,0),$C$2:$N$2),1)</f>
        <v>1</v>
      </c>
      <c r="E174" s="259">
        <f>IFERROR(INDEX($BD$7:$BO$40,MATCH(Ajustes!$E$4:$E$323,$BC$7:$BC$40,0),$C$2:$N$2),1)</f>
        <v>1</v>
      </c>
      <c r="F174" s="259">
        <f>IFERROR(INDEX($BD$7:$BO$40,MATCH(Ajustes!$E$4:$E$323,$BC$7:$BC$40,0),$C$2:$N$2),1)</f>
        <v>1</v>
      </c>
      <c r="G174" s="259">
        <f>IFERROR(INDEX($BD$7:$BO$40,MATCH(Ajustes!$E$4:$E$323,$BC$7:$BC$40,0),$C$2:$N$2),1)</f>
        <v>1</v>
      </c>
      <c r="H174" s="259">
        <f>IFERROR(INDEX($BD$7:$BO$40,MATCH(Ajustes!$E$4:$E$323,$BC$7:$BC$40,0),$C$2:$N$2),1)</f>
        <v>1</v>
      </c>
      <c r="I174" s="259">
        <f>IFERROR(INDEX($BD$7:$BO$40,MATCH(Ajustes!$E$4:$E$323,$BC$7:$BC$40,0),$C$2:$N$2),1)</f>
        <v>1</v>
      </c>
      <c r="J174" s="259">
        <f>IFERROR(INDEX($BD$7:$BO$40,MATCH(Ajustes!$E$4:$E$323,$BC$7:$BC$40,0),$C$2:$N$2),1)</f>
        <v>1</v>
      </c>
      <c r="K174" s="259">
        <f>IFERROR(INDEX($BD$7:$BO$40,MATCH(Ajustes!$E$4:$E$323,$BC$7:$BC$40,0),$C$2:$N$2),1)</f>
        <v>1</v>
      </c>
      <c r="L174" s="259">
        <f>IFERROR(INDEX($BD$7:$BO$40,MATCH(Ajustes!$E$4:$E$323,$BC$7:$BC$40,0),$C$2:$N$2),1)</f>
        <v>1</v>
      </c>
      <c r="M174" s="259">
        <f>IFERROR(INDEX($BD$7:$BO$40,MATCH(Ajustes!$E$4:$E$323,$BC$7:$BC$40,0),$C$2:$N$2),1)</f>
        <v>1</v>
      </c>
      <c r="N174" s="259">
        <f>IFERROR(INDEX($BD$7:$BO$40,MATCH(Ajustes!$E$4:$E$323,$BC$7:$BC$40,0),$C$2:$N$2),1)</f>
        <v>1</v>
      </c>
      <c r="O174">
        <f>C174*Ajustes!AM174</f>
        <v>107</v>
      </c>
      <c r="P174">
        <f>D174*Ajustes!AN174</f>
        <v>139</v>
      </c>
      <c r="Q174">
        <f>E174*Ajustes!AO174</f>
        <v>217</v>
      </c>
      <c r="R174">
        <f>F174*Ajustes!AP174</f>
        <v>190</v>
      </c>
      <c r="S174">
        <f>G174*Ajustes!AQ174</f>
        <v>63</v>
      </c>
      <c r="T174">
        <f>H174*Ajustes!AR174</f>
        <v>17</v>
      </c>
      <c r="U174">
        <f>I174*Ajustes!AS174</f>
        <v>11</v>
      </c>
      <c r="V174">
        <f>J174*Ajustes!AT174</f>
        <v>14</v>
      </c>
      <c r="W174">
        <f>K174*Ajustes!AU174</f>
        <v>21</v>
      </c>
      <c r="X174">
        <f>L174*Ajustes!AV174</f>
        <v>22</v>
      </c>
      <c r="Y174">
        <f>M174*Ajustes!AW174</f>
        <v>37</v>
      </c>
      <c r="Z174">
        <f>N174*Ajustes!AX174</f>
        <v>82</v>
      </c>
      <c r="AA174" s="259">
        <f>IF(AND(NOT(_incrementaisPassadas),
      OR(
       AND(_semanaAtual&gt;Prevs!D$6,_tipo="Semanal"),
       AND(_mes&gt;AA$2,_tipo="Mensal")
      )), 0,IF(Ajustes!$G174&gt;0,INDEX($AA$4:$AL$323,Ajustes!$G174,O$2),0)+IF(Ajustes!$H174&gt;0,INDEX($AA$4:$AL$323,Ajustes!$H174,O$2),0)+IF(Ajustes!$I174&gt;0,INDEX($AA$4:$AL$323,Ajustes!$I174,O$2),0)+IF(Ajustes!$J174&gt;0,INDEX($AA$4:$AL$323,Ajustes!$J174,O$2),0)+IF(Ajustes!$K174&gt;0,INDEX($AA$4:$AL$323,Ajustes!$K174,O$2),0)+IF(Ajustes!$L174&gt;0,INDEX($AA$4:$AL$323,Ajustes!$L174,O$2),0))+O174</f>
        <v>107</v>
      </c>
      <c r="AB174" s="259">
        <f>IF(AND(NOT(_incrementaisPassadas),
      OR(
       AND(_semanaAtual&gt;Prevs!E$6,_tipo="Semanal"),
       AND(_mes&gt;AB$2,_tipo="Mensal")
      )), 0,IF(Ajustes!$G174&gt;0,INDEX($AA$4:$AL$323,Ajustes!$G174,P$2),0)+IF(Ajustes!$H174&gt;0,INDEX($AA$4:$AL$323,Ajustes!$H174,P$2),0)+IF(Ajustes!$I174&gt;0,INDEX($AA$4:$AL$323,Ajustes!$I174,P$2),0)+IF(Ajustes!$J174&gt;0,INDEX($AA$4:$AL$323,Ajustes!$J174,P$2),0)+IF(Ajustes!$K174&gt;0,INDEX($AA$4:$AL$323,Ajustes!$K174,P$2),0)+IF(Ajustes!$L174&gt;0,INDEX($AA$4:$AL$323,Ajustes!$L174,P$2),0))+P174</f>
        <v>139</v>
      </c>
      <c r="AC174" s="259">
        <f>IF(AND(NOT(_incrementaisPassadas),
      OR(
       AND(_semanaAtual&gt;Prevs!F$6,_tipo="Semanal"),
       AND(_mes&gt;AC$2,_tipo="Mensal")
      )), 0,IF(Ajustes!$G174&gt;0,INDEX($AA$4:$AL$323,Ajustes!$G174,Q$2),0)+IF(Ajustes!$H174&gt;0,INDEX($AA$4:$AL$323,Ajustes!$H174,Q$2),0)+IF(Ajustes!$I174&gt;0,INDEX($AA$4:$AL$323,Ajustes!$I174,Q$2),0)+IF(Ajustes!$J174&gt;0,INDEX($AA$4:$AL$323,Ajustes!$J174,Q$2),0)+IF(Ajustes!$K174&gt;0,INDEX($AA$4:$AL$323,Ajustes!$K174,Q$2),0)+IF(Ajustes!$L174&gt;0,INDEX($AA$4:$AL$323,Ajustes!$L174,Q$2),0))+Q174</f>
        <v>217</v>
      </c>
      <c r="AD174" s="259">
        <f>IF(AND(NOT(_incrementaisPassadas),
      OR(
       AND(_semanaAtual&gt;Prevs!G$6,_tipo="Semanal"),
       AND(_mes&gt;AD$2,_tipo="Mensal")
      )), 0,IF(Ajustes!$G174&gt;0,INDEX($AA$4:$AL$323,Ajustes!$G174,R$2),0)+IF(Ajustes!$H174&gt;0,INDEX($AA$4:$AL$323,Ajustes!$H174,R$2),0)+IF(Ajustes!$I174&gt;0,INDEX($AA$4:$AL$323,Ajustes!$I174,R$2),0)+IF(Ajustes!$J174&gt;0,INDEX($AA$4:$AL$323,Ajustes!$J174,R$2),0)+IF(Ajustes!$K174&gt;0,INDEX($AA$4:$AL$323,Ajustes!$K174,R$2),0)+IF(Ajustes!$L174&gt;0,INDEX($AA$4:$AL$323,Ajustes!$L174,R$2),0))+R174</f>
        <v>190</v>
      </c>
      <c r="AE174" s="259">
        <f>IF(AND(NOT(_incrementaisPassadas),
      OR(
       AND(_semanaAtual&gt;Prevs!H$6,_tipo="Semanal"),
       AND(_mes&gt;AE$2,_tipo="Mensal")
      )), 0,IF(Ajustes!$G174&gt;0,INDEX($AA$4:$AL$323,Ajustes!$G174,S$2),0)+IF(Ajustes!$H174&gt;0,INDEX($AA$4:$AL$323,Ajustes!$H174,S$2),0)+IF(Ajustes!$I174&gt;0,INDEX($AA$4:$AL$323,Ajustes!$I174,S$2),0)+IF(Ajustes!$J174&gt;0,INDEX($AA$4:$AL$323,Ajustes!$J174,S$2),0)+IF(Ajustes!$K174&gt;0,INDEX($AA$4:$AL$323,Ajustes!$K174,S$2),0)+IF(Ajustes!$L174&gt;0,INDEX($AA$4:$AL$323,Ajustes!$L174,S$2),0))+S174</f>
        <v>63</v>
      </c>
      <c r="AF174" s="259">
        <f>IF(AND(NOT(_incrementaisPassadas),
      OR(
       AND(_semanaAtual&gt;Prevs!I$6,_tipo="Semanal"),
       AND(_mes&gt;AF$2,_tipo="Mensal")
      )), 0,IF(Ajustes!$G174&gt;0,INDEX($AA$4:$AL$323,Ajustes!$G174,T$2),0)+IF(Ajustes!$H174&gt;0,INDEX($AA$4:$AL$323,Ajustes!$H174,T$2),0)+IF(Ajustes!$I174&gt;0,INDEX($AA$4:$AL$323,Ajustes!$I174,T$2),0)+IF(Ajustes!$J174&gt;0,INDEX($AA$4:$AL$323,Ajustes!$J174,T$2),0)+IF(Ajustes!$K174&gt;0,INDEX($AA$4:$AL$323,Ajustes!$K174,T$2),0)+IF(Ajustes!$L174&gt;0,INDEX($AA$4:$AL$323,Ajustes!$L174,T$2),0))+T174</f>
        <v>17</v>
      </c>
      <c r="AG174" s="259">
        <f>IF(AND(NOT(_incrementaisPassadas),
      OR(
       AND(_semanaAtual&gt;Prevs!J$6,_tipo="Semanal"),
       AND(_mes&gt;AG$2,_tipo="Mensal")
      )), 0,IF(Ajustes!$G174&gt;0,INDEX($AA$4:$AL$323,Ajustes!$G174,U$2),0)+IF(Ajustes!$H174&gt;0,INDEX($AA$4:$AL$323,Ajustes!$H174,U$2),0)+IF(Ajustes!$I174&gt;0,INDEX($AA$4:$AL$323,Ajustes!$I174,U$2),0)+IF(Ajustes!$J174&gt;0,INDEX($AA$4:$AL$323,Ajustes!$J174,U$2),0)+IF(Ajustes!$K174&gt;0,INDEX($AA$4:$AL$323,Ajustes!$K174,U$2),0)+IF(Ajustes!$L174&gt;0,INDEX($AA$4:$AL$323,Ajustes!$L174,U$2),0))+U174</f>
        <v>11</v>
      </c>
      <c r="AH174" s="259">
        <f>IF(AND(NOT(_incrementaisPassadas),
      OR(
       AND(_semanaAtual&gt;Prevs!K$6,_tipo="Semanal"),
       AND(_mes&gt;AH$2,_tipo="Mensal")
      )), 0,IF(Ajustes!$G174&gt;0,INDEX($AA$4:$AL$323,Ajustes!$G174,V$2),0)+IF(Ajustes!$H174&gt;0,INDEX($AA$4:$AL$323,Ajustes!$H174,V$2),0)+IF(Ajustes!$I174&gt;0,INDEX($AA$4:$AL$323,Ajustes!$I174,V$2),0)+IF(Ajustes!$J174&gt;0,INDEX($AA$4:$AL$323,Ajustes!$J174,V$2),0)+IF(Ajustes!$K174&gt;0,INDEX($AA$4:$AL$323,Ajustes!$K174,V$2),0)+IF(Ajustes!$L174&gt;0,INDEX($AA$4:$AL$323,Ajustes!$L174,V$2),0))+V174</f>
        <v>14</v>
      </c>
      <c r="AI174" s="259">
        <f>IF(AND(NOT(_incrementaisPassadas),
      OR(
       AND(_semanaAtual&gt;Prevs!L$6,_tipo="Semanal"),
       AND(_mes&gt;AI$2,_tipo="Mensal")
      )), 0,IF(Ajustes!$G174&gt;0,INDEX($AA$4:$AL$323,Ajustes!$G174,W$2),0)+IF(Ajustes!$H174&gt;0,INDEX($AA$4:$AL$323,Ajustes!$H174,W$2),0)+IF(Ajustes!$I174&gt;0,INDEX($AA$4:$AL$323,Ajustes!$I174,W$2),0)+IF(Ajustes!$J174&gt;0,INDEX($AA$4:$AL$323,Ajustes!$J174,W$2),0)+IF(Ajustes!$K174&gt;0,INDEX($AA$4:$AL$323,Ajustes!$K174,W$2),0)+IF(Ajustes!$L174&gt;0,INDEX($AA$4:$AL$323,Ajustes!$L174,W$2),0))+W174</f>
        <v>21</v>
      </c>
      <c r="AJ174" s="259">
        <f>IF(AND(NOT(_incrementaisPassadas),
      OR(
       AND(_semanaAtual&gt;Prevs!M$6,_tipo="Semanal"),
       AND(_mes&gt;AJ$2,_tipo="Mensal")
      )), 0,IF(Ajustes!$G174&gt;0,INDEX($AA$4:$AL$323,Ajustes!$G174,X$2),0)+IF(Ajustes!$H174&gt;0,INDEX($AA$4:$AL$323,Ajustes!$H174,X$2),0)+IF(Ajustes!$I174&gt;0,INDEX($AA$4:$AL$323,Ajustes!$I174,X$2),0)+IF(Ajustes!$J174&gt;0,INDEX($AA$4:$AL$323,Ajustes!$J174,X$2),0)+IF(Ajustes!$K174&gt;0,INDEX($AA$4:$AL$323,Ajustes!$K174,X$2),0)+IF(Ajustes!$L174&gt;0,INDEX($AA$4:$AL$323,Ajustes!$L174,X$2),0))+X174</f>
        <v>22</v>
      </c>
      <c r="AK174" s="259">
        <f>IF(AND(NOT(_incrementaisPassadas),
      OR(
       AND(_semanaAtual&gt;Prevs!N$6,_tipo="Semanal"),
       AND(_mes&gt;AK$2,_tipo="Mensal")
      )), 0,IF(Ajustes!$G174&gt;0,INDEX($AA$4:$AL$323,Ajustes!$G174,Y$2),0)+IF(Ajustes!$H174&gt;0,INDEX($AA$4:$AL$323,Ajustes!$H174,Y$2),0)+IF(Ajustes!$I174&gt;0,INDEX($AA$4:$AL$323,Ajustes!$I174,Y$2),0)+IF(Ajustes!$J174&gt;0,INDEX($AA$4:$AL$323,Ajustes!$J174,Y$2),0)+IF(Ajustes!$K174&gt;0,INDEX($AA$4:$AL$323,Ajustes!$K174,Y$2),0)+IF(Ajustes!$L174&gt;0,INDEX($AA$4:$AL$323,Ajustes!$L174,Y$2),0))+Y174</f>
        <v>37</v>
      </c>
      <c r="AL174" s="259">
        <f>IF(AND(NOT(_incrementaisPassadas),
      OR(
       AND(_semanaAtual&gt;Prevs!O$6,_tipo="Semanal"),
       AND(_mes&gt;AL$2,_tipo="Mensal")
      )), 0,IF(Ajustes!$G174&gt;0,INDEX($AA$4:$AL$323,Ajustes!$G174,Z$2),0)+IF(Ajustes!$H174&gt;0,INDEX($AA$4:$AL$323,Ajustes!$H174,Z$2),0)+IF(Ajustes!$I174&gt;0,INDEX($AA$4:$AL$323,Ajustes!$I174,Z$2),0)+IF(Ajustes!$J174&gt;0,INDEX($AA$4:$AL$323,Ajustes!$J174,Z$2),0)+IF(Ajustes!$K174&gt;0,INDEX($AA$4:$AL$323,Ajustes!$K174,Z$2),0)+IF(Ajustes!$L174&gt;0,INDEX($AA$4:$AL$323,Ajustes!$L174,Z$2),0))+Z174</f>
        <v>82</v>
      </c>
      <c r="AM174" s="113">
        <f t="shared" si="176"/>
        <v>107</v>
      </c>
      <c r="AN174" s="113">
        <f t="shared" si="190"/>
        <v>139</v>
      </c>
      <c r="AO174" s="113">
        <f t="shared" si="190"/>
        <v>217</v>
      </c>
      <c r="AP174" s="113">
        <f t="shared" si="190"/>
        <v>190</v>
      </c>
      <c r="AQ174" s="113">
        <f t="shared" si="190"/>
        <v>63</v>
      </c>
      <c r="AR174" s="113">
        <f t="shared" si="190"/>
        <v>17</v>
      </c>
      <c r="AS174" s="113">
        <f t="shared" si="190"/>
        <v>11</v>
      </c>
      <c r="AT174" s="113">
        <f t="shared" si="190"/>
        <v>14</v>
      </c>
      <c r="AU174" s="113">
        <f t="shared" si="190"/>
        <v>21</v>
      </c>
      <c r="AV174" s="113">
        <f t="shared" si="190"/>
        <v>22</v>
      </c>
      <c r="AW174" s="113">
        <f t="shared" si="190"/>
        <v>37</v>
      </c>
      <c r="AX174" s="113">
        <f t="shared" si="190"/>
        <v>82</v>
      </c>
      <c r="AY174" s="259"/>
      <c r="BQ174" s="259" t="e">
        <f t="shared" si="170"/>
        <v>#N/A</v>
      </c>
      <c r="BR174" s="398">
        <f t="shared" si="194"/>
        <v>107</v>
      </c>
      <c r="BS174" s="398">
        <f t="shared" si="194"/>
        <v>139</v>
      </c>
      <c r="BT174" s="398">
        <f t="shared" si="194"/>
        <v>217</v>
      </c>
      <c r="BU174" s="398">
        <f t="shared" si="194"/>
        <v>190</v>
      </c>
      <c r="BV174" s="398">
        <f t="shared" si="194"/>
        <v>63</v>
      </c>
      <c r="BW174" s="398">
        <f t="shared" si="194"/>
        <v>17</v>
      </c>
      <c r="BX174" s="398">
        <f t="shared" si="194"/>
        <v>11</v>
      </c>
      <c r="BY174" s="398">
        <f t="shared" si="194"/>
        <v>14</v>
      </c>
      <c r="BZ174" s="398">
        <f t="shared" si="194"/>
        <v>21</v>
      </c>
      <c r="CA174" s="398">
        <f t="shared" si="194"/>
        <v>22</v>
      </c>
      <c r="CB174" s="398">
        <f t="shared" si="194"/>
        <v>37</v>
      </c>
      <c r="CC174" s="398">
        <f t="shared" si="194"/>
        <v>82</v>
      </c>
      <c r="CD174" s="259"/>
    </row>
    <row r="175" spans="1:82" x14ac:dyDescent="0.25">
      <c r="A175" s="113">
        <v>172</v>
      </c>
      <c r="B175" s="176" t="s">
        <v>616</v>
      </c>
      <c r="C175" s="259">
        <f>IFERROR(INDEX($BD$7:$BO$40,MATCH(Ajustes!$E$4:$E$323,$BC$7:$BC$40,0),$C$2:$N$2),1)</f>
        <v>1</v>
      </c>
      <c r="D175" s="259">
        <f>IFERROR(INDEX($BD$7:$BO$40,MATCH(Ajustes!$E$4:$E$323,$BC$7:$BC$40,0),$C$2:$N$2),1)</f>
        <v>1</v>
      </c>
      <c r="E175" s="259">
        <f>IFERROR(INDEX($BD$7:$BO$40,MATCH(Ajustes!$E$4:$E$323,$BC$7:$BC$40,0),$C$2:$N$2),1)</f>
        <v>1</v>
      </c>
      <c r="F175" s="259">
        <f>IFERROR(INDEX($BD$7:$BO$40,MATCH(Ajustes!$E$4:$E$323,$BC$7:$BC$40,0),$C$2:$N$2),1)</f>
        <v>1</v>
      </c>
      <c r="G175" s="259">
        <f>IFERROR(INDEX($BD$7:$BO$40,MATCH(Ajustes!$E$4:$E$323,$BC$7:$BC$40,0),$C$2:$N$2),1)</f>
        <v>1</v>
      </c>
      <c r="H175" s="259">
        <f>IFERROR(INDEX($BD$7:$BO$40,MATCH(Ajustes!$E$4:$E$323,$BC$7:$BC$40,0),$C$2:$N$2),1)</f>
        <v>1</v>
      </c>
      <c r="I175" s="259">
        <f>IFERROR(INDEX($BD$7:$BO$40,MATCH(Ajustes!$E$4:$E$323,$BC$7:$BC$40,0),$C$2:$N$2),1)</f>
        <v>1</v>
      </c>
      <c r="J175" s="259">
        <f>IFERROR(INDEX($BD$7:$BO$40,MATCH(Ajustes!$E$4:$E$323,$BC$7:$BC$40,0),$C$2:$N$2),1)</f>
        <v>1</v>
      </c>
      <c r="K175" s="259">
        <f>IFERROR(INDEX($BD$7:$BO$40,MATCH(Ajustes!$E$4:$E$323,$BC$7:$BC$40,0),$C$2:$N$2),1)</f>
        <v>1</v>
      </c>
      <c r="L175" s="259">
        <f>IFERROR(INDEX($BD$7:$BO$40,MATCH(Ajustes!$E$4:$E$323,$BC$7:$BC$40,0),$C$2:$N$2),1)</f>
        <v>1</v>
      </c>
      <c r="M175" s="259">
        <f>IFERROR(INDEX($BD$7:$BO$40,MATCH(Ajustes!$E$4:$E$323,$BC$7:$BC$40,0),$C$2:$N$2),1)</f>
        <v>1</v>
      </c>
      <c r="N175" s="259">
        <f>IFERROR(INDEX($BD$7:$BO$40,MATCH(Ajustes!$E$4:$E$323,$BC$7:$BC$40,0),$C$2:$N$2),1)</f>
        <v>1</v>
      </c>
      <c r="O175">
        <f>C175*Ajustes!AM175</f>
        <v>4644</v>
      </c>
      <c r="P175">
        <f>D175*Ajustes!AN175</f>
        <v>4935</v>
      </c>
      <c r="Q175">
        <f>E175*Ajustes!AO175</f>
        <v>4896</v>
      </c>
      <c r="R175">
        <f>F175*Ajustes!AP175</f>
        <v>3988</v>
      </c>
      <c r="S175">
        <f>G175*Ajustes!AQ175</f>
        <v>2405</v>
      </c>
      <c r="T175">
        <f>H175*Ajustes!AR175</f>
        <v>1583</v>
      </c>
      <c r="U175">
        <f>I175*Ajustes!AS175</f>
        <v>1302</v>
      </c>
      <c r="V175">
        <f>J175*Ajustes!AT175</f>
        <v>1135</v>
      </c>
      <c r="W175">
        <f>K175*Ajustes!AU175</f>
        <v>1014</v>
      </c>
      <c r="X175">
        <f>L175*Ajustes!AV175</f>
        <v>1094</v>
      </c>
      <c r="Y175">
        <f>M175*Ajustes!AW175</f>
        <v>1750</v>
      </c>
      <c r="Z175">
        <f>N175*Ajustes!AX175</f>
        <v>3246</v>
      </c>
      <c r="AA175" s="259">
        <f>IF(AND(NOT(_incrementaisPassadas),
      OR(
       AND(_semanaAtual&gt;Prevs!D$6,_tipo="Semanal"),
       AND(_mes&gt;AA$2,_tipo="Mensal")
      )), 0,IF(Ajustes!$G175&gt;0,INDEX($AA$4:$AL$323,Ajustes!$G175,O$2),0)+IF(Ajustes!$H175&gt;0,INDEX($AA$4:$AL$323,Ajustes!$H175,O$2),0)+IF(Ajustes!$I175&gt;0,INDEX($AA$4:$AL$323,Ajustes!$I175,O$2),0)+IF(Ajustes!$J175&gt;0,INDEX($AA$4:$AL$323,Ajustes!$J175,O$2),0)+IF(Ajustes!$K175&gt;0,INDEX($AA$4:$AL$323,Ajustes!$K175,O$2),0)+IF(Ajustes!$L175&gt;0,INDEX($AA$4:$AL$323,Ajustes!$L175,O$2),0))+O175</f>
        <v>4644</v>
      </c>
      <c r="AB175" s="259">
        <f>IF(AND(NOT(_incrementaisPassadas),
      OR(
       AND(_semanaAtual&gt;Prevs!E$6,_tipo="Semanal"),
       AND(_mes&gt;AB$2,_tipo="Mensal")
      )), 0,IF(Ajustes!$G175&gt;0,INDEX($AA$4:$AL$323,Ajustes!$G175,P$2),0)+IF(Ajustes!$H175&gt;0,INDEX($AA$4:$AL$323,Ajustes!$H175,P$2),0)+IF(Ajustes!$I175&gt;0,INDEX($AA$4:$AL$323,Ajustes!$I175,P$2),0)+IF(Ajustes!$J175&gt;0,INDEX($AA$4:$AL$323,Ajustes!$J175,P$2),0)+IF(Ajustes!$K175&gt;0,INDEX($AA$4:$AL$323,Ajustes!$K175,P$2),0)+IF(Ajustes!$L175&gt;0,INDEX($AA$4:$AL$323,Ajustes!$L175,P$2),0))+P175</f>
        <v>4935</v>
      </c>
      <c r="AC175" s="259">
        <f>IF(AND(NOT(_incrementaisPassadas),
      OR(
       AND(_semanaAtual&gt;Prevs!F$6,_tipo="Semanal"),
       AND(_mes&gt;AC$2,_tipo="Mensal")
      )), 0,IF(Ajustes!$G175&gt;0,INDEX($AA$4:$AL$323,Ajustes!$G175,Q$2),0)+IF(Ajustes!$H175&gt;0,INDEX($AA$4:$AL$323,Ajustes!$H175,Q$2),0)+IF(Ajustes!$I175&gt;0,INDEX($AA$4:$AL$323,Ajustes!$I175,Q$2),0)+IF(Ajustes!$J175&gt;0,INDEX($AA$4:$AL$323,Ajustes!$J175,Q$2),0)+IF(Ajustes!$K175&gt;0,INDEX($AA$4:$AL$323,Ajustes!$K175,Q$2),0)+IF(Ajustes!$L175&gt;0,INDEX($AA$4:$AL$323,Ajustes!$L175,Q$2),0))+Q175</f>
        <v>4896</v>
      </c>
      <c r="AD175" s="259">
        <f>IF(AND(NOT(_incrementaisPassadas),
      OR(
       AND(_semanaAtual&gt;Prevs!G$6,_tipo="Semanal"),
       AND(_mes&gt;AD$2,_tipo="Mensal")
      )), 0,IF(Ajustes!$G175&gt;0,INDEX($AA$4:$AL$323,Ajustes!$G175,R$2),0)+IF(Ajustes!$H175&gt;0,INDEX($AA$4:$AL$323,Ajustes!$H175,R$2),0)+IF(Ajustes!$I175&gt;0,INDEX($AA$4:$AL$323,Ajustes!$I175,R$2),0)+IF(Ajustes!$J175&gt;0,INDEX($AA$4:$AL$323,Ajustes!$J175,R$2),0)+IF(Ajustes!$K175&gt;0,INDEX($AA$4:$AL$323,Ajustes!$K175,R$2),0)+IF(Ajustes!$L175&gt;0,INDEX($AA$4:$AL$323,Ajustes!$L175,R$2),0))+R175</f>
        <v>3988</v>
      </c>
      <c r="AE175" s="259">
        <f>IF(AND(NOT(_incrementaisPassadas),
      OR(
       AND(_semanaAtual&gt;Prevs!H$6,_tipo="Semanal"),
       AND(_mes&gt;AE$2,_tipo="Mensal")
      )), 0,IF(Ajustes!$G175&gt;0,INDEX($AA$4:$AL$323,Ajustes!$G175,S$2),0)+IF(Ajustes!$H175&gt;0,INDEX($AA$4:$AL$323,Ajustes!$H175,S$2),0)+IF(Ajustes!$I175&gt;0,INDEX($AA$4:$AL$323,Ajustes!$I175,S$2),0)+IF(Ajustes!$J175&gt;0,INDEX($AA$4:$AL$323,Ajustes!$J175,S$2),0)+IF(Ajustes!$K175&gt;0,INDEX($AA$4:$AL$323,Ajustes!$K175,S$2),0)+IF(Ajustes!$L175&gt;0,INDEX($AA$4:$AL$323,Ajustes!$L175,S$2),0))+S175</f>
        <v>2405</v>
      </c>
      <c r="AF175" s="259">
        <f>IF(AND(NOT(_incrementaisPassadas),
      OR(
       AND(_semanaAtual&gt;Prevs!I$6,_tipo="Semanal"),
       AND(_mes&gt;AF$2,_tipo="Mensal")
      )), 0,IF(Ajustes!$G175&gt;0,INDEX($AA$4:$AL$323,Ajustes!$G175,T$2),0)+IF(Ajustes!$H175&gt;0,INDEX($AA$4:$AL$323,Ajustes!$H175,T$2),0)+IF(Ajustes!$I175&gt;0,INDEX($AA$4:$AL$323,Ajustes!$I175,T$2),0)+IF(Ajustes!$J175&gt;0,INDEX($AA$4:$AL$323,Ajustes!$J175,T$2),0)+IF(Ajustes!$K175&gt;0,INDEX($AA$4:$AL$323,Ajustes!$K175,T$2),0)+IF(Ajustes!$L175&gt;0,INDEX($AA$4:$AL$323,Ajustes!$L175,T$2),0))+T175</f>
        <v>1583</v>
      </c>
      <c r="AG175" s="259">
        <f>IF(AND(NOT(_incrementaisPassadas),
      OR(
       AND(_semanaAtual&gt;Prevs!J$6,_tipo="Semanal"),
       AND(_mes&gt;AG$2,_tipo="Mensal")
      )), 0,IF(Ajustes!$G175&gt;0,INDEX($AA$4:$AL$323,Ajustes!$G175,U$2),0)+IF(Ajustes!$H175&gt;0,INDEX($AA$4:$AL$323,Ajustes!$H175,U$2),0)+IF(Ajustes!$I175&gt;0,INDEX($AA$4:$AL$323,Ajustes!$I175,U$2),0)+IF(Ajustes!$J175&gt;0,INDEX($AA$4:$AL$323,Ajustes!$J175,U$2),0)+IF(Ajustes!$K175&gt;0,INDEX($AA$4:$AL$323,Ajustes!$K175,U$2),0)+IF(Ajustes!$L175&gt;0,INDEX($AA$4:$AL$323,Ajustes!$L175,U$2),0))+U175</f>
        <v>1302</v>
      </c>
      <c r="AH175" s="259">
        <f>IF(AND(NOT(_incrementaisPassadas),
      OR(
       AND(_semanaAtual&gt;Prevs!K$6,_tipo="Semanal"),
       AND(_mes&gt;AH$2,_tipo="Mensal")
      )), 0,IF(Ajustes!$G175&gt;0,INDEX($AA$4:$AL$323,Ajustes!$G175,V$2),0)+IF(Ajustes!$H175&gt;0,INDEX($AA$4:$AL$323,Ajustes!$H175,V$2),0)+IF(Ajustes!$I175&gt;0,INDEX($AA$4:$AL$323,Ajustes!$I175,V$2),0)+IF(Ajustes!$J175&gt;0,INDEX($AA$4:$AL$323,Ajustes!$J175,V$2),0)+IF(Ajustes!$K175&gt;0,INDEX($AA$4:$AL$323,Ajustes!$K175,V$2),0)+IF(Ajustes!$L175&gt;0,INDEX($AA$4:$AL$323,Ajustes!$L175,V$2),0))+V175</f>
        <v>1135</v>
      </c>
      <c r="AI175" s="259">
        <f>IF(AND(NOT(_incrementaisPassadas),
      OR(
       AND(_semanaAtual&gt;Prevs!L$6,_tipo="Semanal"),
       AND(_mes&gt;AI$2,_tipo="Mensal")
      )), 0,IF(Ajustes!$G175&gt;0,INDEX($AA$4:$AL$323,Ajustes!$G175,W$2),0)+IF(Ajustes!$H175&gt;0,INDEX($AA$4:$AL$323,Ajustes!$H175,W$2),0)+IF(Ajustes!$I175&gt;0,INDEX($AA$4:$AL$323,Ajustes!$I175,W$2),0)+IF(Ajustes!$J175&gt;0,INDEX($AA$4:$AL$323,Ajustes!$J175,W$2),0)+IF(Ajustes!$K175&gt;0,INDEX($AA$4:$AL$323,Ajustes!$K175,W$2),0)+IF(Ajustes!$L175&gt;0,INDEX($AA$4:$AL$323,Ajustes!$L175,W$2),0))+W175</f>
        <v>1014</v>
      </c>
      <c r="AJ175" s="259">
        <f>IF(AND(NOT(_incrementaisPassadas),
      OR(
       AND(_semanaAtual&gt;Prevs!M$6,_tipo="Semanal"),
       AND(_mes&gt;AJ$2,_tipo="Mensal")
      )), 0,IF(Ajustes!$G175&gt;0,INDEX($AA$4:$AL$323,Ajustes!$G175,X$2),0)+IF(Ajustes!$H175&gt;0,INDEX($AA$4:$AL$323,Ajustes!$H175,X$2),0)+IF(Ajustes!$I175&gt;0,INDEX($AA$4:$AL$323,Ajustes!$I175,X$2),0)+IF(Ajustes!$J175&gt;0,INDEX($AA$4:$AL$323,Ajustes!$J175,X$2),0)+IF(Ajustes!$K175&gt;0,INDEX($AA$4:$AL$323,Ajustes!$K175,X$2),0)+IF(Ajustes!$L175&gt;0,INDEX($AA$4:$AL$323,Ajustes!$L175,X$2),0))+X175</f>
        <v>1094</v>
      </c>
      <c r="AK175" s="259">
        <f>IF(AND(NOT(_incrementaisPassadas),
      OR(
       AND(_semanaAtual&gt;Prevs!N$6,_tipo="Semanal"),
       AND(_mes&gt;AK$2,_tipo="Mensal")
      )), 0,IF(Ajustes!$G175&gt;0,INDEX($AA$4:$AL$323,Ajustes!$G175,Y$2),0)+IF(Ajustes!$H175&gt;0,INDEX($AA$4:$AL$323,Ajustes!$H175,Y$2),0)+IF(Ajustes!$I175&gt;0,INDEX($AA$4:$AL$323,Ajustes!$I175,Y$2),0)+IF(Ajustes!$J175&gt;0,INDEX($AA$4:$AL$323,Ajustes!$J175,Y$2),0)+IF(Ajustes!$K175&gt;0,INDEX($AA$4:$AL$323,Ajustes!$K175,Y$2),0)+IF(Ajustes!$L175&gt;0,INDEX($AA$4:$AL$323,Ajustes!$L175,Y$2),0))+Y175</f>
        <v>1750</v>
      </c>
      <c r="AL175" s="259">
        <f>IF(AND(NOT(_incrementaisPassadas),
      OR(
       AND(_semanaAtual&gt;Prevs!O$6,_tipo="Semanal"),
       AND(_mes&gt;AL$2,_tipo="Mensal")
      )), 0,IF(Ajustes!$G175&gt;0,INDEX($AA$4:$AL$323,Ajustes!$G175,Z$2),0)+IF(Ajustes!$H175&gt;0,INDEX($AA$4:$AL$323,Ajustes!$H175,Z$2),0)+IF(Ajustes!$I175&gt;0,INDEX($AA$4:$AL$323,Ajustes!$I175,Z$2),0)+IF(Ajustes!$J175&gt;0,INDEX($AA$4:$AL$323,Ajustes!$J175,Z$2),0)+IF(Ajustes!$K175&gt;0,INDEX($AA$4:$AL$323,Ajustes!$K175,Z$2),0)+IF(Ajustes!$L175&gt;0,INDEX($AA$4:$AL$323,Ajustes!$L175,Z$2),0))+Z175</f>
        <v>3246</v>
      </c>
      <c r="AM175" s="113">
        <f t="shared" si="176"/>
        <v>4644</v>
      </c>
      <c r="AN175" s="113">
        <f t="shared" si="190"/>
        <v>4935</v>
      </c>
      <c r="AO175" s="113">
        <f t="shared" si="190"/>
        <v>4896</v>
      </c>
      <c r="AP175" s="113">
        <f t="shared" si="190"/>
        <v>3988</v>
      </c>
      <c r="AQ175" s="113">
        <f t="shared" si="190"/>
        <v>2405</v>
      </c>
      <c r="AR175" s="113">
        <f t="shared" si="190"/>
        <v>1583</v>
      </c>
      <c r="AS175" s="113">
        <f t="shared" si="190"/>
        <v>1302</v>
      </c>
      <c r="AT175" s="113">
        <f t="shared" si="190"/>
        <v>1135</v>
      </c>
      <c r="AU175" s="113">
        <f t="shared" si="190"/>
        <v>1014</v>
      </c>
      <c r="AV175" s="113">
        <f t="shared" si="190"/>
        <v>1094</v>
      </c>
      <c r="AW175" s="113">
        <f t="shared" si="190"/>
        <v>1750</v>
      </c>
      <c r="AX175" s="113">
        <f t="shared" si="190"/>
        <v>3246</v>
      </c>
      <c r="AY175" s="259"/>
      <c r="BQ175" s="259">
        <f t="shared" si="170"/>
        <v>72</v>
      </c>
      <c r="BR175" s="398">
        <f t="shared" si="194"/>
        <v>4605</v>
      </c>
      <c r="BS175" s="398">
        <f t="shared" si="194"/>
        <v>4816</v>
      </c>
      <c r="BT175" s="398">
        <f t="shared" si="194"/>
        <v>4634</v>
      </c>
      <c r="BU175" s="398">
        <f t="shared" si="194"/>
        <v>3682</v>
      </c>
      <c r="BV175" s="398">
        <f t="shared" si="194"/>
        <v>2228</v>
      </c>
      <c r="BW175" s="398">
        <f t="shared" si="194"/>
        <v>1524</v>
      </c>
      <c r="BX175" s="398">
        <f t="shared" si="194"/>
        <v>1273</v>
      </c>
      <c r="BY175" s="398">
        <f t="shared" si="194"/>
        <v>1102</v>
      </c>
      <c r="BZ175" s="398">
        <f t="shared" si="194"/>
        <v>986</v>
      </c>
      <c r="CA175" s="398">
        <f t="shared" si="194"/>
        <v>1101</v>
      </c>
      <c r="CB175" s="398">
        <f t="shared" si="194"/>
        <v>1821</v>
      </c>
      <c r="CC175" s="398">
        <f t="shared" si="194"/>
        <v>3303</v>
      </c>
      <c r="CD175" s="259"/>
    </row>
    <row r="176" spans="1:82" x14ac:dyDescent="0.25">
      <c r="A176" s="113">
        <v>173</v>
      </c>
      <c r="B176" s="176" t="s">
        <v>617</v>
      </c>
      <c r="C176" s="259">
        <f>IFERROR(INDEX($BD$7:$BO$40,MATCH(Ajustes!$E$4:$E$323,$BC$7:$BC$40,0),$C$2:$N$2),1)</f>
        <v>1</v>
      </c>
      <c r="D176" s="259">
        <f>IFERROR(INDEX($BD$7:$BO$40,MATCH(Ajustes!$E$4:$E$323,$BC$7:$BC$40,0),$C$2:$N$2),1)</f>
        <v>1</v>
      </c>
      <c r="E176" s="259">
        <f>IFERROR(INDEX($BD$7:$BO$40,MATCH(Ajustes!$E$4:$E$323,$BC$7:$BC$40,0),$C$2:$N$2),1)</f>
        <v>1</v>
      </c>
      <c r="F176" s="259">
        <f>IFERROR(INDEX($BD$7:$BO$40,MATCH(Ajustes!$E$4:$E$323,$BC$7:$BC$40,0),$C$2:$N$2),1)</f>
        <v>1</v>
      </c>
      <c r="G176" s="259">
        <f>IFERROR(INDEX($BD$7:$BO$40,MATCH(Ajustes!$E$4:$E$323,$BC$7:$BC$40,0),$C$2:$N$2),1)</f>
        <v>1</v>
      </c>
      <c r="H176" s="259">
        <f>IFERROR(INDEX($BD$7:$BO$40,MATCH(Ajustes!$E$4:$E$323,$BC$7:$BC$40,0),$C$2:$N$2),1)</f>
        <v>1</v>
      </c>
      <c r="I176" s="259">
        <f>IFERROR(INDEX($BD$7:$BO$40,MATCH(Ajustes!$E$4:$E$323,$BC$7:$BC$40,0),$C$2:$N$2),1)</f>
        <v>1</v>
      </c>
      <c r="J176" s="259">
        <f>IFERROR(INDEX($BD$7:$BO$40,MATCH(Ajustes!$E$4:$E$323,$BC$7:$BC$40,0),$C$2:$N$2),1)</f>
        <v>1</v>
      </c>
      <c r="K176" s="259">
        <f>IFERROR(INDEX($BD$7:$BO$40,MATCH(Ajustes!$E$4:$E$323,$BC$7:$BC$40,0),$C$2:$N$2),1)</f>
        <v>1</v>
      </c>
      <c r="L176" s="259">
        <f>IFERROR(INDEX($BD$7:$BO$40,MATCH(Ajustes!$E$4:$E$323,$BC$7:$BC$40,0),$C$2:$N$2),1)</f>
        <v>1</v>
      </c>
      <c r="M176" s="259">
        <f>IFERROR(INDEX($BD$7:$BO$40,MATCH(Ajustes!$E$4:$E$323,$BC$7:$BC$40,0),$C$2:$N$2),1)</f>
        <v>1</v>
      </c>
      <c r="N176" s="259">
        <f>IFERROR(INDEX($BD$7:$BO$40,MATCH(Ajustes!$E$4:$E$323,$BC$7:$BC$40,0),$C$2:$N$2),1)</f>
        <v>1</v>
      </c>
      <c r="O176">
        <f>C176*Ajustes!AM176</f>
        <v>4640</v>
      </c>
      <c r="P176">
        <f>D176*Ajustes!AN176</f>
        <v>4952</v>
      </c>
      <c r="Q176">
        <f>E176*Ajustes!AO176</f>
        <v>4939</v>
      </c>
      <c r="R176">
        <f>F176*Ajustes!AP176</f>
        <v>4059</v>
      </c>
      <c r="S176">
        <f>G176*Ajustes!AQ176</f>
        <v>2456</v>
      </c>
      <c r="T176">
        <f>H176*Ajustes!AR176</f>
        <v>1603</v>
      </c>
      <c r="U176">
        <f>I176*Ajustes!AS176</f>
        <v>1313</v>
      </c>
      <c r="V176">
        <f>J176*Ajustes!AT176</f>
        <v>1147</v>
      </c>
      <c r="W176">
        <f>K176*Ajustes!AU176</f>
        <v>1025</v>
      </c>
      <c r="X176">
        <f>L176*Ajustes!AV176</f>
        <v>1096</v>
      </c>
      <c r="Y176">
        <f>M176*Ajustes!AW176</f>
        <v>1728</v>
      </c>
      <c r="Z176">
        <f>N176*Ajustes!AX176</f>
        <v>3223</v>
      </c>
      <c r="AA176" s="259">
        <f>IF(AND(NOT(_incrementaisPassadas),
      OR(
       AND(_semanaAtual&gt;Prevs!D$6,_tipo="Semanal"),
       AND(_mes&gt;AA$2,_tipo="Mensal")
      )), 0,IF(Ajustes!$G176&gt;0,INDEX($AA$4:$AL$323,Ajustes!$G176,O$2),0)+IF(Ajustes!$H176&gt;0,INDEX($AA$4:$AL$323,Ajustes!$H176,O$2),0)+IF(Ajustes!$I176&gt;0,INDEX($AA$4:$AL$323,Ajustes!$I176,O$2),0)+IF(Ajustes!$J176&gt;0,INDEX($AA$4:$AL$323,Ajustes!$J176,O$2),0)+IF(Ajustes!$K176&gt;0,INDEX($AA$4:$AL$323,Ajustes!$K176,O$2),0)+IF(Ajustes!$L176&gt;0,INDEX($AA$4:$AL$323,Ajustes!$L176,O$2),0))+O176</f>
        <v>4640</v>
      </c>
      <c r="AB176" s="259">
        <f>IF(AND(NOT(_incrementaisPassadas),
      OR(
       AND(_semanaAtual&gt;Prevs!E$6,_tipo="Semanal"),
       AND(_mes&gt;AB$2,_tipo="Mensal")
      )), 0,IF(Ajustes!$G176&gt;0,INDEX($AA$4:$AL$323,Ajustes!$G176,P$2),0)+IF(Ajustes!$H176&gt;0,INDEX($AA$4:$AL$323,Ajustes!$H176,P$2),0)+IF(Ajustes!$I176&gt;0,INDEX($AA$4:$AL$323,Ajustes!$I176,P$2),0)+IF(Ajustes!$J176&gt;0,INDEX($AA$4:$AL$323,Ajustes!$J176,P$2),0)+IF(Ajustes!$K176&gt;0,INDEX($AA$4:$AL$323,Ajustes!$K176,P$2),0)+IF(Ajustes!$L176&gt;0,INDEX($AA$4:$AL$323,Ajustes!$L176,P$2),0))+P176</f>
        <v>4952</v>
      </c>
      <c r="AC176" s="259">
        <f>IF(AND(NOT(_incrementaisPassadas),
      OR(
       AND(_semanaAtual&gt;Prevs!F$6,_tipo="Semanal"),
       AND(_mes&gt;AC$2,_tipo="Mensal")
      )), 0,IF(Ajustes!$G176&gt;0,INDEX($AA$4:$AL$323,Ajustes!$G176,Q$2),0)+IF(Ajustes!$H176&gt;0,INDEX($AA$4:$AL$323,Ajustes!$H176,Q$2),0)+IF(Ajustes!$I176&gt;0,INDEX($AA$4:$AL$323,Ajustes!$I176,Q$2),0)+IF(Ajustes!$J176&gt;0,INDEX($AA$4:$AL$323,Ajustes!$J176,Q$2),0)+IF(Ajustes!$K176&gt;0,INDEX($AA$4:$AL$323,Ajustes!$K176,Q$2),0)+IF(Ajustes!$L176&gt;0,INDEX($AA$4:$AL$323,Ajustes!$L176,Q$2),0))+Q176</f>
        <v>4939</v>
      </c>
      <c r="AD176" s="259">
        <f>IF(AND(NOT(_incrementaisPassadas),
      OR(
       AND(_semanaAtual&gt;Prevs!G$6,_tipo="Semanal"),
       AND(_mes&gt;AD$2,_tipo="Mensal")
      )), 0,IF(Ajustes!$G176&gt;0,INDEX($AA$4:$AL$323,Ajustes!$G176,R$2),0)+IF(Ajustes!$H176&gt;0,INDEX($AA$4:$AL$323,Ajustes!$H176,R$2),0)+IF(Ajustes!$I176&gt;0,INDEX($AA$4:$AL$323,Ajustes!$I176,R$2),0)+IF(Ajustes!$J176&gt;0,INDEX($AA$4:$AL$323,Ajustes!$J176,R$2),0)+IF(Ajustes!$K176&gt;0,INDEX($AA$4:$AL$323,Ajustes!$K176,R$2),0)+IF(Ajustes!$L176&gt;0,INDEX($AA$4:$AL$323,Ajustes!$L176,R$2),0))+R176</f>
        <v>4059</v>
      </c>
      <c r="AE176" s="259">
        <f>IF(AND(NOT(_incrementaisPassadas),
      OR(
       AND(_semanaAtual&gt;Prevs!H$6,_tipo="Semanal"),
       AND(_mes&gt;AE$2,_tipo="Mensal")
      )), 0,IF(Ajustes!$G176&gt;0,INDEX($AA$4:$AL$323,Ajustes!$G176,S$2),0)+IF(Ajustes!$H176&gt;0,INDEX($AA$4:$AL$323,Ajustes!$H176,S$2),0)+IF(Ajustes!$I176&gt;0,INDEX($AA$4:$AL$323,Ajustes!$I176,S$2),0)+IF(Ajustes!$J176&gt;0,INDEX($AA$4:$AL$323,Ajustes!$J176,S$2),0)+IF(Ajustes!$K176&gt;0,INDEX($AA$4:$AL$323,Ajustes!$K176,S$2),0)+IF(Ajustes!$L176&gt;0,INDEX($AA$4:$AL$323,Ajustes!$L176,S$2),0))+S176</f>
        <v>2456</v>
      </c>
      <c r="AF176" s="259">
        <f>IF(AND(NOT(_incrementaisPassadas),
      OR(
       AND(_semanaAtual&gt;Prevs!I$6,_tipo="Semanal"),
       AND(_mes&gt;AF$2,_tipo="Mensal")
      )), 0,IF(Ajustes!$G176&gt;0,INDEX($AA$4:$AL$323,Ajustes!$G176,T$2),0)+IF(Ajustes!$H176&gt;0,INDEX($AA$4:$AL$323,Ajustes!$H176,T$2),0)+IF(Ajustes!$I176&gt;0,INDEX($AA$4:$AL$323,Ajustes!$I176,T$2),0)+IF(Ajustes!$J176&gt;0,INDEX($AA$4:$AL$323,Ajustes!$J176,T$2),0)+IF(Ajustes!$K176&gt;0,INDEX($AA$4:$AL$323,Ajustes!$K176,T$2),0)+IF(Ajustes!$L176&gt;0,INDEX($AA$4:$AL$323,Ajustes!$L176,T$2),0))+T176</f>
        <v>1603</v>
      </c>
      <c r="AG176" s="259">
        <f>IF(AND(NOT(_incrementaisPassadas),
      OR(
       AND(_semanaAtual&gt;Prevs!J$6,_tipo="Semanal"),
       AND(_mes&gt;AG$2,_tipo="Mensal")
      )), 0,IF(Ajustes!$G176&gt;0,INDEX($AA$4:$AL$323,Ajustes!$G176,U$2),0)+IF(Ajustes!$H176&gt;0,INDEX($AA$4:$AL$323,Ajustes!$H176,U$2),0)+IF(Ajustes!$I176&gt;0,INDEX($AA$4:$AL$323,Ajustes!$I176,U$2),0)+IF(Ajustes!$J176&gt;0,INDEX($AA$4:$AL$323,Ajustes!$J176,U$2),0)+IF(Ajustes!$K176&gt;0,INDEX($AA$4:$AL$323,Ajustes!$K176,U$2),0)+IF(Ajustes!$L176&gt;0,INDEX($AA$4:$AL$323,Ajustes!$L176,U$2),0))+U176</f>
        <v>1313</v>
      </c>
      <c r="AH176" s="259">
        <f>IF(AND(NOT(_incrementaisPassadas),
      OR(
       AND(_semanaAtual&gt;Prevs!K$6,_tipo="Semanal"),
       AND(_mes&gt;AH$2,_tipo="Mensal")
      )), 0,IF(Ajustes!$G176&gt;0,INDEX($AA$4:$AL$323,Ajustes!$G176,V$2),0)+IF(Ajustes!$H176&gt;0,INDEX($AA$4:$AL$323,Ajustes!$H176,V$2),0)+IF(Ajustes!$I176&gt;0,INDEX($AA$4:$AL$323,Ajustes!$I176,V$2),0)+IF(Ajustes!$J176&gt;0,INDEX($AA$4:$AL$323,Ajustes!$J176,V$2),0)+IF(Ajustes!$K176&gt;0,INDEX($AA$4:$AL$323,Ajustes!$K176,V$2),0)+IF(Ajustes!$L176&gt;0,INDEX($AA$4:$AL$323,Ajustes!$L176,V$2),0))+V176</f>
        <v>1147</v>
      </c>
      <c r="AI176" s="259">
        <f>IF(AND(NOT(_incrementaisPassadas),
      OR(
       AND(_semanaAtual&gt;Prevs!L$6,_tipo="Semanal"),
       AND(_mes&gt;AI$2,_tipo="Mensal")
      )), 0,IF(Ajustes!$G176&gt;0,INDEX($AA$4:$AL$323,Ajustes!$G176,W$2),0)+IF(Ajustes!$H176&gt;0,INDEX($AA$4:$AL$323,Ajustes!$H176,W$2),0)+IF(Ajustes!$I176&gt;0,INDEX($AA$4:$AL$323,Ajustes!$I176,W$2),0)+IF(Ajustes!$J176&gt;0,INDEX($AA$4:$AL$323,Ajustes!$J176,W$2),0)+IF(Ajustes!$K176&gt;0,INDEX($AA$4:$AL$323,Ajustes!$K176,W$2),0)+IF(Ajustes!$L176&gt;0,INDEX($AA$4:$AL$323,Ajustes!$L176,W$2),0))+W176</f>
        <v>1025</v>
      </c>
      <c r="AJ176" s="259">
        <f>IF(AND(NOT(_incrementaisPassadas),
      OR(
       AND(_semanaAtual&gt;Prevs!M$6,_tipo="Semanal"),
       AND(_mes&gt;AJ$2,_tipo="Mensal")
      )), 0,IF(Ajustes!$G176&gt;0,INDEX($AA$4:$AL$323,Ajustes!$G176,X$2),0)+IF(Ajustes!$H176&gt;0,INDEX($AA$4:$AL$323,Ajustes!$H176,X$2),0)+IF(Ajustes!$I176&gt;0,INDEX($AA$4:$AL$323,Ajustes!$I176,X$2),0)+IF(Ajustes!$J176&gt;0,INDEX($AA$4:$AL$323,Ajustes!$J176,X$2),0)+IF(Ajustes!$K176&gt;0,INDEX($AA$4:$AL$323,Ajustes!$K176,X$2),0)+IF(Ajustes!$L176&gt;0,INDEX($AA$4:$AL$323,Ajustes!$L176,X$2),0))+X176</f>
        <v>1096</v>
      </c>
      <c r="AK176" s="259">
        <f>IF(AND(NOT(_incrementaisPassadas),
      OR(
       AND(_semanaAtual&gt;Prevs!N$6,_tipo="Semanal"),
       AND(_mes&gt;AK$2,_tipo="Mensal")
      )), 0,IF(Ajustes!$G176&gt;0,INDEX($AA$4:$AL$323,Ajustes!$G176,Y$2),0)+IF(Ajustes!$H176&gt;0,INDEX($AA$4:$AL$323,Ajustes!$H176,Y$2),0)+IF(Ajustes!$I176&gt;0,INDEX($AA$4:$AL$323,Ajustes!$I176,Y$2),0)+IF(Ajustes!$J176&gt;0,INDEX($AA$4:$AL$323,Ajustes!$J176,Y$2),0)+IF(Ajustes!$K176&gt;0,INDEX($AA$4:$AL$323,Ajustes!$K176,Y$2),0)+IF(Ajustes!$L176&gt;0,INDEX($AA$4:$AL$323,Ajustes!$L176,Y$2),0))+Y176</f>
        <v>1728</v>
      </c>
      <c r="AL176" s="259">
        <f>IF(AND(NOT(_incrementaisPassadas),
      OR(
       AND(_semanaAtual&gt;Prevs!O$6,_tipo="Semanal"),
       AND(_mes&gt;AL$2,_tipo="Mensal")
      )), 0,IF(Ajustes!$G176&gt;0,INDEX($AA$4:$AL$323,Ajustes!$G176,Z$2),0)+IF(Ajustes!$H176&gt;0,INDEX($AA$4:$AL$323,Ajustes!$H176,Z$2),0)+IF(Ajustes!$I176&gt;0,INDEX($AA$4:$AL$323,Ajustes!$I176,Z$2),0)+IF(Ajustes!$J176&gt;0,INDEX($AA$4:$AL$323,Ajustes!$J176,Z$2),0)+IF(Ajustes!$K176&gt;0,INDEX($AA$4:$AL$323,Ajustes!$K176,Z$2),0)+IF(Ajustes!$L176&gt;0,INDEX($AA$4:$AL$323,Ajustes!$L176,Z$2),0))+Z176</f>
        <v>3223</v>
      </c>
      <c r="AM176" s="186">
        <f t="shared" ref="AM176" si="195">AM175</f>
        <v>4644</v>
      </c>
      <c r="AN176" s="186">
        <f t="shared" ref="AN176:AX176" si="196">AN175</f>
        <v>4935</v>
      </c>
      <c r="AO176" s="186">
        <f t="shared" si="196"/>
        <v>4896</v>
      </c>
      <c r="AP176" s="186">
        <f t="shared" si="196"/>
        <v>3988</v>
      </c>
      <c r="AQ176" s="186">
        <f t="shared" si="196"/>
        <v>2405</v>
      </c>
      <c r="AR176" s="186">
        <f t="shared" si="196"/>
        <v>1583</v>
      </c>
      <c r="AS176" s="186">
        <f t="shared" si="196"/>
        <v>1302</v>
      </c>
      <c r="AT176" s="186">
        <f t="shared" si="196"/>
        <v>1135</v>
      </c>
      <c r="AU176" s="186">
        <f t="shared" si="196"/>
        <v>1014</v>
      </c>
      <c r="AV176" s="186">
        <f t="shared" si="196"/>
        <v>1094</v>
      </c>
      <c r="AW176" s="186">
        <f t="shared" si="196"/>
        <v>1750</v>
      </c>
      <c r="AX176" s="186">
        <f t="shared" si="196"/>
        <v>3246</v>
      </c>
      <c r="AY176" s="259"/>
      <c r="BQ176" s="259" t="e">
        <f t="shared" si="170"/>
        <v>#N/A</v>
      </c>
      <c r="BR176" s="192">
        <f t="shared" ref="BR176:CC176" si="197">BR170</f>
        <v>0</v>
      </c>
      <c r="BS176" s="192">
        <f t="shared" si="197"/>
        <v>0</v>
      </c>
      <c r="BT176" s="192">
        <f t="shared" si="197"/>
        <v>0</v>
      </c>
      <c r="BU176" s="192">
        <f t="shared" si="197"/>
        <v>0</v>
      </c>
      <c r="BV176" s="192">
        <f t="shared" si="197"/>
        <v>0</v>
      </c>
      <c r="BW176" s="192">
        <f t="shared" si="197"/>
        <v>0</v>
      </c>
      <c r="BX176" s="192">
        <f t="shared" si="197"/>
        <v>0</v>
      </c>
      <c r="BY176" s="192">
        <f t="shared" si="197"/>
        <v>0</v>
      </c>
      <c r="BZ176" s="192">
        <f t="shared" si="197"/>
        <v>0</v>
      </c>
      <c r="CA176" s="192">
        <f t="shared" si="197"/>
        <v>0</v>
      </c>
      <c r="CB176" s="192">
        <f t="shared" si="197"/>
        <v>0</v>
      </c>
      <c r="CC176" s="192">
        <f t="shared" si="197"/>
        <v>0</v>
      </c>
      <c r="CD176" s="259"/>
    </row>
    <row r="177" spans="1:82" x14ac:dyDescent="0.25">
      <c r="A177" s="113">
        <v>174</v>
      </c>
      <c r="B177" s="176"/>
      <c r="C177" s="259">
        <f>IFERROR(INDEX($BD$7:$BO$40,MATCH(Ajustes!$E$4:$E$323,$BC$7:$BC$40,0),$C$2:$N$2),1)</f>
        <v>1</v>
      </c>
      <c r="D177" s="259">
        <f>IFERROR(INDEX($BD$7:$BO$40,MATCH(Ajustes!$E$4:$E$323,$BC$7:$BC$40,0),$C$2:$N$2),1)</f>
        <v>1</v>
      </c>
      <c r="E177" s="259">
        <f>IFERROR(INDEX($BD$7:$BO$40,MATCH(Ajustes!$E$4:$E$323,$BC$7:$BC$40,0),$C$2:$N$2),1)</f>
        <v>1</v>
      </c>
      <c r="F177" s="259">
        <f>IFERROR(INDEX($BD$7:$BO$40,MATCH(Ajustes!$E$4:$E$323,$BC$7:$BC$40,0),$C$2:$N$2),1)</f>
        <v>1</v>
      </c>
      <c r="G177" s="259">
        <f>IFERROR(INDEX($BD$7:$BO$40,MATCH(Ajustes!$E$4:$E$323,$BC$7:$BC$40,0),$C$2:$N$2),1)</f>
        <v>1</v>
      </c>
      <c r="H177" s="259">
        <f>IFERROR(INDEX($BD$7:$BO$40,MATCH(Ajustes!$E$4:$E$323,$BC$7:$BC$40,0),$C$2:$N$2),1)</f>
        <v>1</v>
      </c>
      <c r="I177" s="259">
        <f>IFERROR(INDEX($BD$7:$BO$40,MATCH(Ajustes!$E$4:$E$323,$BC$7:$BC$40,0),$C$2:$N$2),1)</f>
        <v>1</v>
      </c>
      <c r="J177" s="259">
        <f>IFERROR(INDEX($BD$7:$BO$40,MATCH(Ajustes!$E$4:$E$323,$BC$7:$BC$40,0),$C$2:$N$2),1)</f>
        <v>1</v>
      </c>
      <c r="K177" s="259">
        <f>IFERROR(INDEX($BD$7:$BO$40,MATCH(Ajustes!$E$4:$E$323,$BC$7:$BC$40,0),$C$2:$N$2),1)</f>
        <v>1</v>
      </c>
      <c r="L177" s="259">
        <f>IFERROR(INDEX($BD$7:$BO$40,MATCH(Ajustes!$E$4:$E$323,$BC$7:$BC$40,0),$C$2:$N$2),1)</f>
        <v>1</v>
      </c>
      <c r="M177" s="259">
        <f>IFERROR(INDEX($BD$7:$BO$40,MATCH(Ajustes!$E$4:$E$323,$BC$7:$BC$40,0),$C$2:$N$2),1)</f>
        <v>1</v>
      </c>
      <c r="N177" s="259">
        <f>IFERROR(INDEX($BD$7:$BO$40,MATCH(Ajustes!$E$4:$E$323,$BC$7:$BC$40,0),$C$2:$N$2),1)</f>
        <v>1</v>
      </c>
      <c r="O177">
        <f>C177*Ajustes!AM177</f>
        <v>0</v>
      </c>
      <c r="P177">
        <f>D177*Ajustes!AN177</f>
        <v>0</v>
      </c>
      <c r="Q177">
        <f>E177*Ajustes!AO177</f>
        <v>0</v>
      </c>
      <c r="R177">
        <f>F177*Ajustes!AP177</f>
        <v>0</v>
      </c>
      <c r="S177">
        <f>G177*Ajustes!AQ177</f>
        <v>0</v>
      </c>
      <c r="T177">
        <f>H177*Ajustes!AR177</f>
        <v>0</v>
      </c>
      <c r="U177">
        <f>I177*Ajustes!AS177</f>
        <v>0</v>
      </c>
      <c r="V177">
        <f>J177*Ajustes!AT177</f>
        <v>0</v>
      </c>
      <c r="W177">
        <f>K177*Ajustes!AU177</f>
        <v>0</v>
      </c>
      <c r="X177">
        <f>L177*Ajustes!AV177</f>
        <v>0</v>
      </c>
      <c r="Y177">
        <f>M177*Ajustes!AW177</f>
        <v>0</v>
      </c>
      <c r="Z177">
        <f>N177*Ajustes!AX177</f>
        <v>0</v>
      </c>
      <c r="AA177" s="259">
        <f>IF(AND(NOT(_incrementaisPassadas),
      OR(
       AND(_semanaAtual&gt;Prevs!D$6,_tipo="Semanal"),
       AND(_mes&gt;AA$2,_tipo="Mensal")
      )), 0,IF(Ajustes!$G177&gt;0,INDEX($AA$4:$AL$323,Ajustes!$G177,O$2),0)+IF(Ajustes!$H177&gt;0,INDEX($AA$4:$AL$323,Ajustes!$H177,O$2),0)+IF(Ajustes!$I177&gt;0,INDEX($AA$4:$AL$323,Ajustes!$I177,O$2),0)+IF(Ajustes!$J177&gt;0,INDEX($AA$4:$AL$323,Ajustes!$J177,O$2),0)+IF(Ajustes!$K177&gt;0,INDEX($AA$4:$AL$323,Ajustes!$K177,O$2),0)+IF(Ajustes!$L177&gt;0,INDEX($AA$4:$AL$323,Ajustes!$L177,O$2),0))+O177</f>
        <v>0</v>
      </c>
      <c r="AB177" s="259">
        <f>IF(AND(NOT(_incrementaisPassadas),
      OR(
       AND(_semanaAtual&gt;Prevs!E$6,_tipo="Semanal"),
       AND(_mes&gt;AB$2,_tipo="Mensal")
      )), 0,IF(Ajustes!$G177&gt;0,INDEX($AA$4:$AL$323,Ajustes!$G177,P$2),0)+IF(Ajustes!$H177&gt;0,INDEX($AA$4:$AL$323,Ajustes!$H177,P$2),0)+IF(Ajustes!$I177&gt;0,INDEX($AA$4:$AL$323,Ajustes!$I177,P$2),0)+IF(Ajustes!$J177&gt;0,INDEX($AA$4:$AL$323,Ajustes!$J177,P$2),0)+IF(Ajustes!$K177&gt;0,INDEX($AA$4:$AL$323,Ajustes!$K177,P$2),0)+IF(Ajustes!$L177&gt;0,INDEX($AA$4:$AL$323,Ajustes!$L177,P$2),0))+P177</f>
        <v>0</v>
      </c>
      <c r="AC177" s="259">
        <f>IF(AND(NOT(_incrementaisPassadas),
      OR(
       AND(_semanaAtual&gt;Prevs!F$6,_tipo="Semanal"),
       AND(_mes&gt;AC$2,_tipo="Mensal")
      )), 0,IF(Ajustes!$G177&gt;0,INDEX($AA$4:$AL$323,Ajustes!$G177,Q$2),0)+IF(Ajustes!$H177&gt;0,INDEX($AA$4:$AL$323,Ajustes!$H177,Q$2),0)+IF(Ajustes!$I177&gt;0,INDEX($AA$4:$AL$323,Ajustes!$I177,Q$2),0)+IF(Ajustes!$J177&gt;0,INDEX($AA$4:$AL$323,Ajustes!$J177,Q$2),0)+IF(Ajustes!$K177&gt;0,INDEX($AA$4:$AL$323,Ajustes!$K177,Q$2),0)+IF(Ajustes!$L177&gt;0,INDEX($AA$4:$AL$323,Ajustes!$L177,Q$2),0))+Q177</f>
        <v>0</v>
      </c>
      <c r="AD177" s="259">
        <f>IF(AND(NOT(_incrementaisPassadas),
      OR(
       AND(_semanaAtual&gt;Prevs!G$6,_tipo="Semanal"),
       AND(_mes&gt;AD$2,_tipo="Mensal")
      )), 0,IF(Ajustes!$G177&gt;0,INDEX($AA$4:$AL$323,Ajustes!$G177,R$2),0)+IF(Ajustes!$H177&gt;0,INDEX($AA$4:$AL$323,Ajustes!$H177,R$2),0)+IF(Ajustes!$I177&gt;0,INDEX($AA$4:$AL$323,Ajustes!$I177,R$2),0)+IF(Ajustes!$J177&gt;0,INDEX($AA$4:$AL$323,Ajustes!$J177,R$2),0)+IF(Ajustes!$K177&gt;0,INDEX($AA$4:$AL$323,Ajustes!$K177,R$2),0)+IF(Ajustes!$L177&gt;0,INDEX($AA$4:$AL$323,Ajustes!$L177,R$2),0))+R177</f>
        <v>0</v>
      </c>
      <c r="AE177" s="259">
        <f>IF(AND(NOT(_incrementaisPassadas),
      OR(
       AND(_semanaAtual&gt;Prevs!H$6,_tipo="Semanal"),
       AND(_mes&gt;AE$2,_tipo="Mensal")
      )), 0,IF(Ajustes!$G177&gt;0,INDEX($AA$4:$AL$323,Ajustes!$G177,S$2),0)+IF(Ajustes!$H177&gt;0,INDEX($AA$4:$AL$323,Ajustes!$H177,S$2),0)+IF(Ajustes!$I177&gt;0,INDEX($AA$4:$AL$323,Ajustes!$I177,S$2),0)+IF(Ajustes!$J177&gt;0,INDEX($AA$4:$AL$323,Ajustes!$J177,S$2),0)+IF(Ajustes!$K177&gt;0,INDEX($AA$4:$AL$323,Ajustes!$K177,S$2),0)+IF(Ajustes!$L177&gt;0,INDEX($AA$4:$AL$323,Ajustes!$L177,S$2),0))+S177</f>
        <v>0</v>
      </c>
      <c r="AF177" s="259">
        <f>IF(AND(NOT(_incrementaisPassadas),
      OR(
       AND(_semanaAtual&gt;Prevs!I$6,_tipo="Semanal"),
       AND(_mes&gt;AF$2,_tipo="Mensal")
      )), 0,IF(Ajustes!$G177&gt;0,INDEX($AA$4:$AL$323,Ajustes!$G177,T$2),0)+IF(Ajustes!$H177&gt;0,INDEX($AA$4:$AL$323,Ajustes!$H177,T$2),0)+IF(Ajustes!$I177&gt;0,INDEX($AA$4:$AL$323,Ajustes!$I177,T$2),0)+IF(Ajustes!$J177&gt;0,INDEX($AA$4:$AL$323,Ajustes!$J177,T$2),0)+IF(Ajustes!$K177&gt;0,INDEX($AA$4:$AL$323,Ajustes!$K177,T$2),0)+IF(Ajustes!$L177&gt;0,INDEX($AA$4:$AL$323,Ajustes!$L177,T$2),0))+T177</f>
        <v>0</v>
      </c>
      <c r="AG177" s="259">
        <f>IF(AND(NOT(_incrementaisPassadas),
      OR(
       AND(_semanaAtual&gt;Prevs!J$6,_tipo="Semanal"),
       AND(_mes&gt;AG$2,_tipo="Mensal")
      )), 0,IF(Ajustes!$G177&gt;0,INDEX($AA$4:$AL$323,Ajustes!$G177,U$2),0)+IF(Ajustes!$H177&gt;0,INDEX($AA$4:$AL$323,Ajustes!$H177,U$2),0)+IF(Ajustes!$I177&gt;0,INDEX($AA$4:$AL$323,Ajustes!$I177,U$2),0)+IF(Ajustes!$J177&gt;0,INDEX($AA$4:$AL$323,Ajustes!$J177,U$2),0)+IF(Ajustes!$K177&gt;0,INDEX($AA$4:$AL$323,Ajustes!$K177,U$2),0)+IF(Ajustes!$L177&gt;0,INDEX($AA$4:$AL$323,Ajustes!$L177,U$2),0))+U177</f>
        <v>0</v>
      </c>
      <c r="AH177" s="259">
        <f>IF(AND(NOT(_incrementaisPassadas),
      OR(
       AND(_semanaAtual&gt;Prevs!K$6,_tipo="Semanal"),
       AND(_mes&gt;AH$2,_tipo="Mensal")
      )), 0,IF(Ajustes!$G177&gt;0,INDEX($AA$4:$AL$323,Ajustes!$G177,V$2),0)+IF(Ajustes!$H177&gt;0,INDEX($AA$4:$AL$323,Ajustes!$H177,V$2),0)+IF(Ajustes!$I177&gt;0,INDEX($AA$4:$AL$323,Ajustes!$I177,V$2),0)+IF(Ajustes!$J177&gt;0,INDEX($AA$4:$AL$323,Ajustes!$J177,V$2),0)+IF(Ajustes!$K177&gt;0,INDEX($AA$4:$AL$323,Ajustes!$K177,V$2),0)+IF(Ajustes!$L177&gt;0,INDEX($AA$4:$AL$323,Ajustes!$L177,V$2),0))+V177</f>
        <v>0</v>
      </c>
      <c r="AI177" s="259">
        <f>IF(AND(NOT(_incrementaisPassadas),
      OR(
       AND(_semanaAtual&gt;Prevs!L$6,_tipo="Semanal"),
       AND(_mes&gt;AI$2,_tipo="Mensal")
      )), 0,IF(Ajustes!$G177&gt;0,INDEX($AA$4:$AL$323,Ajustes!$G177,W$2),0)+IF(Ajustes!$H177&gt;0,INDEX($AA$4:$AL$323,Ajustes!$H177,W$2),0)+IF(Ajustes!$I177&gt;0,INDEX($AA$4:$AL$323,Ajustes!$I177,W$2),0)+IF(Ajustes!$J177&gt;0,INDEX($AA$4:$AL$323,Ajustes!$J177,W$2),0)+IF(Ajustes!$K177&gt;0,INDEX($AA$4:$AL$323,Ajustes!$K177,W$2),0)+IF(Ajustes!$L177&gt;0,INDEX($AA$4:$AL$323,Ajustes!$L177,W$2),0))+W177</f>
        <v>0</v>
      </c>
      <c r="AJ177" s="259">
        <f>IF(AND(NOT(_incrementaisPassadas),
      OR(
       AND(_semanaAtual&gt;Prevs!M$6,_tipo="Semanal"),
       AND(_mes&gt;AJ$2,_tipo="Mensal")
      )), 0,IF(Ajustes!$G177&gt;0,INDEX($AA$4:$AL$323,Ajustes!$G177,X$2),0)+IF(Ajustes!$H177&gt;0,INDEX($AA$4:$AL$323,Ajustes!$H177,X$2),0)+IF(Ajustes!$I177&gt;0,INDEX($AA$4:$AL$323,Ajustes!$I177,X$2),0)+IF(Ajustes!$J177&gt;0,INDEX($AA$4:$AL$323,Ajustes!$J177,X$2),0)+IF(Ajustes!$K177&gt;0,INDEX($AA$4:$AL$323,Ajustes!$K177,X$2),0)+IF(Ajustes!$L177&gt;0,INDEX($AA$4:$AL$323,Ajustes!$L177,X$2),0))+X177</f>
        <v>0</v>
      </c>
      <c r="AK177" s="259">
        <f>IF(AND(NOT(_incrementaisPassadas),
      OR(
       AND(_semanaAtual&gt;Prevs!N$6,_tipo="Semanal"),
       AND(_mes&gt;AK$2,_tipo="Mensal")
      )), 0,IF(Ajustes!$G177&gt;0,INDEX($AA$4:$AL$323,Ajustes!$G177,Y$2),0)+IF(Ajustes!$H177&gt;0,INDEX($AA$4:$AL$323,Ajustes!$H177,Y$2),0)+IF(Ajustes!$I177&gt;0,INDEX($AA$4:$AL$323,Ajustes!$I177,Y$2),0)+IF(Ajustes!$J177&gt;0,INDEX($AA$4:$AL$323,Ajustes!$J177,Y$2),0)+IF(Ajustes!$K177&gt;0,INDEX($AA$4:$AL$323,Ajustes!$K177,Y$2),0)+IF(Ajustes!$L177&gt;0,INDEX($AA$4:$AL$323,Ajustes!$L177,Y$2),0))+Y177</f>
        <v>0</v>
      </c>
      <c r="AL177" s="259">
        <f>IF(AND(NOT(_incrementaisPassadas),
      OR(
       AND(_semanaAtual&gt;Prevs!O$6,_tipo="Semanal"),
       AND(_mes&gt;AL$2,_tipo="Mensal")
      )), 0,IF(Ajustes!$G177&gt;0,INDEX($AA$4:$AL$323,Ajustes!$G177,Z$2),0)+IF(Ajustes!$H177&gt;0,INDEX($AA$4:$AL$323,Ajustes!$H177,Z$2),0)+IF(Ajustes!$I177&gt;0,INDEX($AA$4:$AL$323,Ajustes!$I177,Z$2),0)+IF(Ajustes!$J177&gt;0,INDEX($AA$4:$AL$323,Ajustes!$J177,Z$2),0)+IF(Ajustes!$K177&gt;0,INDEX($AA$4:$AL$323,Ajustes!$K177,Z$2),0)+IF(Ajustes!$L177&gt;0,INDEX($AA$4:$AL$323,Ajustes!$L177,Z$2),0))+Z177</f>
        <v>0</v>
      </c>
      <c r="AM177" s="113">
        <f t="shared" si="176"/>
        <v>0</v>
      </c>
      <c r="AN177" s="113">
        <f t="shared" si="190"/>
        <v>0</v>
      </c>
      <c r="AO177" s="113">
        <f t="shared" si="190"/>
        <v>0</v>
      </c>
      <c r="AP177" s="113">
        <f t="shared" si="190"/>
        <v>0</v>
      </c>
      <c r="AQ177" s="113">
        <f t="shared" si="190"/>
        <v>0</v>
      </c>
      <c r="AR177" s="113">
        <f t="shared" si="190"/>
        <v>0</v>
      </c>
      <c r="AS177" s="113">
        <f t="shared" si="190"/>
        <v>0</v>
      </c>
      <c r="AT177" s="113">
        <f t="shared" si="190"/>
        <v>0</v>
      </c>
      <c r="AU177" s="113">
        <f t="shared" si="190"/>
        <v>0</v>
      </c>
      <c r="AV177" s="113">
        <f t="shared" si="190"/>
        <v>0</v>
      </c>
      <c r="AW177" s="113">
        <f t="shared" si="190"/>
        <v>0</v>
      </c>
      <c r="AX177" s="113">
        <f t="shared" si="190"/>
        <v>0</v>
      </c>
      <c r="AY177" s="259"/>
      <c r="BQ177" s="259" t="e">
        <f t="shared" si="170"/>
        <v>#N/A</v>
      </c>
      <c r="BR177" s="398">
        <f t="shared" ref="BR177:CC177" si="198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177" s="398">
        <f t="shared" si="198"/>
        <v>0</v>
      </c>
      <c r="BT177" s="398">
        <f t="shared" si="198"/>
        <v>0</v>
      </c>
      <c r="BU177" s="398">
        <f t="shared" si="198"/>
        <v>0</v>
      </c>
      <c r="BV177" s="398">
        <f t="shared" si="198"/>
        <v>0</v>
      </c>
      <c r="BW177" s="398">
        <f t="shared" si="198"/>
        <v>0</v>
      </c>
      <c r="BX177" s="398">
        <f t="shared" si="198"/>
        <v>0</v>
      </c>
      <c r="BY177" s="398">
        <f t="shared" si="198"/>
        <v>0</v>
      </c>
      <c r="BZ177" s="398">
        <f t="shared" si="198"/>
        <v>0</v>
      </c>
      <c r="CA177" s="398">
        <f t="shared" si="198"/>
        <v>0</v>
      </c>
      <c r="CB177" s="398">
        <f t="shared" si="198"/>
        <v>0</v>
      </c>
      <c r="CC177" s="398">
        <f t="shared" si="198"/>
        <v>0</v>
      </c>
      <c r="CD177" s="259"/>
    </row>
    <row r="178" spans="1:82" x14ac:dyDescent="0.25">
      <c r="A178" s="113">
        <v>175</v>
      </c>
      <c r="B178" s="176" t="s">
        <v>618</v>
      </c>
      <c r="C178" s="259">
        <f>IFERROR(INDEX($BD$7:$BO$40,MATCH(Ajustes!$E$4:$E$323,$BC$7:$BC$40,0),$C$2:$N$2),1)</f>
        <v>1</v>
      </c>
      <c r="D178" s="259">
        <f>IFERROR(INDEX($BD$7:$BO$40,MATCH(Ajustes!$E$4:$E$323,$BC$7:$BC$40,0),$C$2:$N$2),1)</f>
        <v>1</v>
      </c>
      <c r="E178" s="259">
        <f>IFERROR(INDEX($BD$7:$BO$40,MATCH(Ajustes!$E$4:$E$323,$BC$7:$BC$40,0),$C$2:$N$2),1)</f>
        <v>1</v>
      </c>
      <c r="F178" s="259">
        <f>IFERROR(INDEX($BD$7:$BO$40,MATCH(Ajustes!$E$4:$E$323,$BC$7:$BC$40,0),$C$2:$N$2),1)</f>
        <v>1</v>
      </c>
      <c r="G178" s="259">
        <f>IFERROR(INDEX($BD$7:$BO$40,MATCH(Ajustes!$E$4:$E$323,$BC$7:$BC$40,0),$C$2:$N$2),1)</f>
        <v>1</v>
      </c>
      <c r="H178" s="259">
        <f>IFERROR(INDEX($BD$7:$BO$40,MATCH(Ajustes!$E$4:$E$323,$BC$7:$BC$40,0),$C$2:$N$2),1)</f>
        <v>1</v>
      </c>
      <c r="I178" s="259">
        <f>IFERROR(INDEX($BD$7:$BO$40,MATCH(Ajustes!$E$4:$E$323,$BC$7:$BC$40,0),$C$2:$N$2),1)</f>
        <v>1</v>
      </c>
      <c r="J178" s="259">
        <f>IFERROR(INDEX($BD$7:$BO$40,MATCH(Ajustes!$E$4:$E$323,$BC$7:$BC$40,0),$C$2:$N$2),1)</f>
        <v>1</v>
      </c>
      <c r="K178" s="259">
        <f>IFERROR(INDEX($BD$7:$BO$40,MATCH(Ajustes!$E$4:$E$323,$BC$7:$BC$40,0),$C$2:$N$2),1)</f>
        <v>1</v>
      </c>
      <c r="L178" s="259">
        <f>IFERROR(INDEX($BD$7:$BO$40,MATCH(Ajustes!$E$4:$E$323,$BC$7:$BC$40,0),$C$2:$N$2),1)</f>
        <v>1</v>
      </c>
      <c r="M178" s="259">
        <f>IFERROR(INDEX($BD$7:$BO$40,MATCH(Ajustes!$E$4:$E$323,$BC$7:$BC$40,0),$C$2:$N$2),1)</f>
        <v>1</v>
      </c>
      <c r="N178" s="259">
        <f>IFERROR(INDEX($BD$7:$BO$40,MATCH(Ajustes!$E$4:$E$323,$BC$7:$BC$40,0),$C$2:$N$2),1)</f>
        <v>1</v>
      </c>
      <c r="O178">
        <f>C178*Ajustes!AM178</f>
        <v>4640</v>
      </c>
      <c r="P178">
        <f>D178*Ajustes!AN178</f>
        <v>4952</v>
      </c>
      <c r="Q178">
        <f>E178*Ajustes!AO178</f>
        <v>4939</v>
      </c>
      <c r="R178">
        <f>F178*Ajustes!AP178</f>
        <v>4059</v>
      </c>
      <c r="S178">
        <f>G178*Ajustes!AQ178</f>
        <v>2456</v>
      </c>
      <c r="T178">
        <f>H178*Ajustes!AR178</f>
        <v>1603</v>
      </c>
      <c r="U178">
        <f>I178*Ajustes!AS178</f>
        <v>1313</v>
      </c>
      <c r="V178">
        <f>J178*Ajustes!AT178</f>
        <v>1147</v>
      </c>
      <c r="W178">
        <f>K178*Ajustes!AU178</f>
        <v>1025</v>
      </c>
      <c r="X178">
        <f>L178*Ajustes!AV178</f>
        <v>1096</v>
      </c>
      <c r="Y178">
        <f>M178*Ajustes!AW178</f>
        <v>1728</v>
      </c>
      <c r="Z178">
        <f>N178*Ajustes!AX178</f>
        <v>3223</v>
      </c>
      <c r="AA178" s="259">
        <f>IF(AND(NOT(_incrementaisPassadas),
      OR(
       AND(_semanaAtual&gt;Prevs!D$6,_tipo="Semanal"),
       AND(_mes&gt;AA$2,_tipo="Mensal")
      )), 0,IF(Ajustes!$G178&gt;0,INDEX($AA$4:$AL$323,Ajustes!$G178,O$2),0)+IF(Ajustes!$H178&gt;0,INDEX($AA$4:$AL$323,Ajustes!$H178,O$2),0)+IF(Ajustes!$I178&gt;0,INDEX($AA$4:$AL$323,Ajustes!$I178,O$2),0)+IF(Ajustes!$J178&gt;0,INDEX($AA$4:$AL$323,Ajustes!$J178,O$2),0)+IF(Ajustes!$K178&gt;0,INDEX($AA$4:$AL$323,Ajustes!$K178,O$2),0)+IF(Ajustes!$L178&gt;0,INDEX($AA$4:$AL$323,Ajustes!$L178,O$2),0))+O178</f>
        <v>4640</v>
      </c>
      <c r="AB178" s="259">
        <f>IF(AND(NOT(_incrementaisPassadas),
      OR(
       AND(_semanaAtual&gt;Prevs!E$6,_tipo="Semanal"),
       AND(_mes&gt;AB$2,_tipo="Mensal")
      )), 0,IF(Ajustes!$G178&gt;0,INDEX($AA$4:$AL$323,Ajustes!$G178,P$2),0)+IF(Ajustes!$H178&gt;0,INDEX($AA$4:$AL$323,Ajustes!$H178,P$2),0)+IF(Ajustes!$I178&gt;0,INDEX($AA$4:$AL$323,Ajustes!$I178,P$2),0)+IF(Ajustes!$J178&gt;0,INDEX($AA$4:$AL$323,Ajustes!$J178,P$2),0)+IF(Ajustes!$K178&gt;0,INDEX($AA$4:$AL$323,Ajustes!$K178,P$2),0)+IF(Ajustes!$L178&gt;0,INDEX($AA$4:$AL$323,Ajustes!$L178,P$2),0))+P178</f>
        <v>4952</v>
      </c>
      <c r="AC178" s="259">
        <f>IF(AND(NOT(_incrementaisPassadas),
      OR(
       AND(_semanaAtual&gt;Prevs!F$6,_tipo="Semanal"),
       AND(_mes&gt;AC$2,_tipo="Mensal")
      )), 0,IF(Ajustes!$G178&gt;0,INDEX($AA$4:$AL$323,Ajustes!$G178,Q$2),0)+IF(Ajustes!$H178&gt;0,INDEX($AA$4:$AL$323,Ajustes!$H178,Q$2),0)+IF(Ajustes!$I178&gt;0,INDEX($AA$4:$AL$323,Ajustes!$I178,Q$2),0)+IF(Ajustes!$J178&gt;0,INDEX($AA$4:$AL$323,Ajustes!$J178,Q$2),0)+IF(Ajustes!$K178&gt;0,INDEX($AA$4:$AL$323,Ajustes!$K178,Q$2),0)+IF(Ajustes!$L178&gt;0,INDEX($AA$4:$AL$323,Ajustes!$L178,Q$2),0))+Q178</f>
        <v>4939</v>
      </c>
      <c r="AD178" s="259">
        <f>IF(AND(NOT(_incrementaisPassadas),
      OR(
       AND(_semanaAtual&gt;Prevs!G$6,_tipo="Semanal"),
       AND(_mes&gt;AD$2,_tipo="Mensal")
      )), 0,IF(Ajustes!$G178&gt;0,INDEX($AA$4:$AL$323,Ajustes!$G178,R$2),0)+IF(Ajustes!$H178&gt;0,INDEX($AA$4:$AL$323,Ajustes!$H178,R$2),0)+IF(Ajustes!$I178&gt;0,INDEX($AA$4:$AL$323,Ajustes!$I178,R$2),0)+IF(Ajustes!$J178&gt;0,INDEX($AA$4:$AL$323,Ajustes!$J178,R$2),0)+IF(Ajustes!$K178&gt;0,INDEX($AA$4:$AL$323,Ajustes!$K178,R$2),0)+IF(Ajustes!$L178&gt;0,INDEX($AA$4:$AL$323,Ajustes!$L178,R$2),0))+R178</f>
        <v>4059</v>
      </c>
      <c r="AE178" s="259">
        <f>IF(AND(NOT(_incrementaisPassadas),
      OR(
       AND(_semanaAtual&gt;Prevs!H$6,_tipo="Semanal"),
       AND(_mes&gt;AE$2,_tipo="Mensal")
      )), 0,IF(Ajustes!$G178&gt;0,INDEX($AA$4:$AL$323,Ajustes!$G178,S$2),0)+IF(Ajustes!$H178&gt;0,INDEX($AA$4:$AL$323,Ajustes!$H178,S$2),0)+IF(Ajustes!$I178&gt;0,INDEX($AA$4:$AL$323,Ajustes!$I178,S$2),0)+IF(Ajustes!$J178&gt;0,INDEX($AA$4:$AL$323,Ajustes!$J178,S$2),0)+IF(Ajustes!$K178&gt;0,INDEX($AA$4:$AL$323,Ajustes!$K178,S$2),0)+IF(Ajustes!$L178&gt;0,INDEX($AA$4:$AL$323,Ajustes!$L178,S$2),0))+S178</f>
        <v>2456</v>
      </c>
      <c r="AF178" s="259">
        <f>IF(AND(NOT(_incrementaisPassadas),
      OR(
       AND(_semanaAtual&gt;Prevs!I$6,_tipo="Semanal"),
       AND(_mes&gt;AF$2,_tipo="Mensal")
      )), 0,IF(Ajustes!$G178&gt;0,INDEX($AA$4:$AL$323,Ajustes!$G178,T$2),0)+IF(Ajustes!$H178&gt;0,INDEX($AA$4:$AL$323,Ajustes!$H178,T$2),0)+IF(Ajustes!$I178&gt;0,INDEX($AA$4:$AL$323,Ajustes!$I178,T$2),0)+IF(Ajustes!$J178&gt;0,INDEX($AA$4:$AL$323,Ajustes!$J178,T$2),0)+IF(Ajustes!$K178&gt;0,INDEX($AA$4:$AL$323,Ajustes!$K178,T$2),0)+IF(Ajustes!$L178&gt;0,INDEX($AA$4:$AL$323,Ajustes!$L178,T$2),0))+T178</f>
        <v>1603</v>
      </c>
      <c r="AG178" s="259">
        <f>IF(AND(NOT(_incrementaisPassadas),
      OR(
       AND(_semanaAtual&gt;Prevs!J$6,_tipo="Semanal"),
       AND(_mes&gt;AG$2,_tipo="Mensal")
      )), 0,IF(Ajustes!$G178&gt;0,INDEX($AA$4:$AL$323,Ajustes!$G178,U$2),0)+IF(Ajustes!$H178&gt;0,INDEX($AA$4:$AL$323,Ajustes!$H178,U$2),0)+IF(Ajustes!$I178&gt;0,INDEX($AA$4:$AL$323,Ajustes!$I178,U$2),0)+IF(Ajustes!$J178&gt;0,INDEX($AA$4:$AL$323,Ajustes!$J178,U$2),0)+IF(Ajustes!$K178&gt;0,INDEX($AA$4:$AL$323,Ajustes!$K178,U$2),0)+IF(Ajustes!$L178&gt;0,INDEX($AA$4:$AL$323,Ajustes!$L178,U$2),0))+U178</f>
        <v>1313</v>
      </c>
      <c r="AH178" s="259">
        <f>IF(AND(NOT(_incrementaisPassadas),
      OR(
       AND(_semanaAtual&gt;Prevs!K$6,_tipo="Semanal"),
       AND(_mes&gt;AH$2,_tipo="Mensal")
      )), 0,IF(Ajustes!$G178&gt;0,INDEX($AA$4:$AL$323,Ajustes!$G178,V$2),0)+IF(Ajustes!$H178&gt;0,INDEX($AA$4:$AL$323,Ajustes!$H178,V$2),0)+IF(Ajustes!$I178&gt;0,INDEX($AA$4:$AL$323,Ajustes!$I178,V$2),0)+IF(Ajustes!$J178&gt;0,INDEX($AA$4:$AL$323,Ajustes!$J178,V$2),0)+IF(Ajustes!$K178&gt;0,INDEX($AA$4:$AL$323,Ajustes!$K178,V$2),0)+IF(Ajustes!$L178&gt;0,INDEX($AA$4:$AL$323,Ajustes!$L178,V$2),0))+V178</f>
        <v>1147</v>
      </c>
      <c r="AI178" s="259">
        <f>IF(AND(NOT(_incrementaisPassadas),
      OR(
       AND(_semanaAtual&gt;Prevs!L$6,_tipo="Semanal"),
       AND(_mes&gt;AI$2,_tipo="Mensal")
      )), 0,IF(Ajustes!$G178&gt;0,INDEX($AA$4:$AL$323,Ajustes!$G178,W$2),0)+IF(Ajustes!$H178&gt;0,INDEX($AA$4:$AL$323,Ajustes!$H178,W$2),0)+IF(Ajustes!$I178&gt;0,INDEX($AA$4:$AL$323,Ajustes!$I178,W$2),0)+IF(Ajustes!$J178&gt;0,INDEX($AA$4:$AL$323,Ajustes!$J178,W$2),0)+IF(Ajustes!$K178&gt;0,INDEX($AA$4:$AL$323,Ajustes!$K178,W$2),0)+IF(Ajustes!$L178&gt;0,INDEX($AA$4:$AL$323,Ajustes!$L178,W$2),0))+W178</f>
        <v>1025</v>
      </c>
      <c r="AJ178" s="259">
        <f>IF(AND(NOT(_incrementaisPassadas),
      OR(
       AND(_semanaAtual&gt;Prevs!M$6,_tipo="Semanal"),
       AND(_mes&gt;AJ$2,_tipo="Mensal")
      )), 0,IF(Ajustes!$G178&gt;0,INDEX($AA$4:$AL$323,Ajustes!$G178,X$2),0)+IF(Ajustes!$H178&gt;0,INDEX($AA$4:$AL$323,Ajustes!$H178,X$2),0)+IF(Ajustes!$I178&gt;0,INDEX($AA$4:$AL$323,Ajustes!$I178,X$2),0)+IF(Ajustes!$J178&gt;0,INDEX($AA$4:$AL$323,Ajustes!$J178,X$2),0)+IF(Ajustes!$K178&gt;0,INDEX($AA$4:$AL$323,Ajustes!$K178,X$2),0)+IF(Ajustes!$L178&gt;0,INDEX($AA$4:$AL$323,Ajustes!$L178,X$2),0))+X178</f>
        <v>1096</v>
      </c>
      <c r="AK178" s="259">
        <f>IF(AND(NOT(_incrementaisPassadas),
      OR(
       AND(_semanaAtual&gt;Prevs!N$6,_tipo="Semanal"),
       AND(_mes&gt;AK$2,_tipo="Mensal")
      )), 0,IF(Ajustes!$G178&gt;0,INDEX($AA$4:$AL$323,Ajustes!$G178,Y$2),0)+IF(Ajustes!$H178&gt;0,INDEX($AA$4:$AL$323,Ajustes!$H178,Y$2),0)+IF(Ajustes!$I178&gt;0,INDEX($AA$4:$AL$323,Ajustes!$I178,Y$2),0)+IF(Ajustes!$J178&gt;0,INDEX($AA$4:$AL$323,Ajustes!$J178,Y$2),0)+IF(Ajustes!$K178&gt;0,INDEX($AA$4:$AL$323,Ajustes!$K178,Y$2),0)+IF(Ajustes!$L178&gt;0,INDEX($AA$4:$AL$323,Ajustes!$L178,Y$2),0))+Y178</f>
        <v>1728</v>
      </c>
      <c r="AL178" s="259">
        <f>IF(AND(NOT(_incrementaisPassadas),
      OR(
       AND(_semanaAtual&gt;Prevs!O$6,_tipo="Semanal"),
       AND(_mes&gt;AL$2,_tipo="Mensal")
      )), 0,IF(Ajustes!$G178&gt;0,INDEX($AA$4:$AL$323,Ajustes!$G178,Z$2),0)+IF(Ajustes!$H178&gt;0,INDEX($AA$4:$AL$323,Ajustes!$H178,Z$2),0)+IF(Ajustes!$I178&gt;0,INDEX($AA$4:$AL$323,Ajustes!$I178,Z$2),0)+IF(Ajustes!$J178&gt;0,INDEX($AA$4:$AL$323,Ajustes!$J178,Z$2),0)+IF(Ajustes!$K178&gt;0,INDEX($AA$4:$AL$323,Ajustes!$K178,Z$2),0)+IF(Ajustes!$L178&gt;0,INDEX($AA$4:$AL$323,Ajustes!$L178,Z$2),0))+Z178</f>
        <v>3223</v>
      </c>
      <c r="AM178" s="113">
        <f t="shared" si="176"/>
        <v>4640</v>
      </c>
      <c r="AN178" s="113">
        <f t="shared" si="190"/>
        <v>4952</v>
      </c>
      <c r="AO178" s="113">
        <f t="shared" si="190"/>
        <v>4939</v>
      </c>
      <c r="AP178" s="113">
        <f t="shared" si="190"/>
        <v>4059</v>
      </c>
      <c r="AQ178" s="113">
        <f t="shared" si="190"/>
        <v>2456</v>
      </c>
      <c r="AR178" s="113">
        <f t="shared" si="190"/>
        <v>1603</v>
      </c>
      <c r="AS178" s="113">
        <f t="shared" si="190"/>
        <v>1313</v>
      </c>
      <c r="AT178" s="113">
        <f t="shared" si="190"/>
        <v>1147</v>
      </c>
      <c r="AU178" s="113">
        <f t="shared" si="190"/>
        <v>1025</v>
      </c>
      <c r="AV178" s="113">
        <f t="shared" si="190"/>
        <v>1096</v>
      </c>
      <c r="AW178" s="113">
        <f t="shared" si="190"/>
        <v>1728</v>
      </c>
      <c r="AX178" s="113">
        <f t="shared" si="190"/>
        <v>3223</v>
      </c>
      <c r="AY178" s="259"/>
      <c r="BQ178" s="259" t="e">
        <f t="shared" si="170"/>
        <v>#N/A</v>
      </c>
      <c r="BR178" s="355">
        <f t="shared" ref="BR178:CC178" si="199">BR175</f>
        <v>4605</v>
      </c>
      <c r="BS178" s="355">
        <f t="shared" si="199"/>
        <v>4816</v>
      </c>
      <c r="BT178" s="355">
        <f t="shared" si="199"/>
        <v>4634</v>
      </c>
      <c r="BU178" s="355">
        <f t="shared" si="199"/>
        <v>3682</v>
      </c>
      <c r="BV178" s="355">
        <f t="shared" si="199"/>
        <v>2228</v>
      </c>
      <c r="BW178" s="355">
        <f t="shared" si="199"/>
        <v>1524</v>
      </c>
      <c r="BX178" s="355">
        <f t="shared" si="199"/>
        <v>1273</v>
      </c>
      <c r="BY178" s="355">
        <f t="shared" si="199"/>
        <v>1102</v>
      </c>
      <c r="BZ178" s="355">
        <f t="shared" si="199"/>
        <v>986</v>
      </c>
      <c r="CA178" s="355">
        <f t="shared" si="199"/>
        <v>1101</v>
      </c>
      <c r="CB178" s="355">
        <f t="shared" si="199"/>
        <v>1821</v>
      </c>
      <c r="CC178" s="355">
        <f t="shared" si="199"/>
        <v>3303</v>
      </c>
      <c r="CD178" s="259"/>
    </row>
    <row r="179" spans="1:82" x14ac:dyDescent="0.25">
      <c r="A179" s="113">
        <v>176</v>
      </c>
      <c r="B179" s="176" t="s">
        <v>619</v>
      </c>
      <c r="C179" s="259">
        <f>IFERROR(INDEX($BD$7:$BO$40,MATCH(Ajustes!$E$4:$E$323,$BC$7:$BC$40,0),$C$2:$N$2),1)</f>
        <v>1</v>
      </c>
      <c r="D179" s="259">
        <f>IFERROR(INDEX($BD$7:$BO$40,MATCH(Ajustes!$E$4:$E$323,$BC$7:$BC$40,0),$C$2:$N$2),1)</f>
        <v>1</v>
      </c>
      <c r="E179" s="259">
        <f>IFERROR(INDEX($BD$7:$BO$40,MATCH(Ajustes!$E$4:$E$323,$BC$7:$BC$40,0),$C$2:$N$2),1)</f>
        <v>1</v>
      </c>
      <c r="F179" s="259">
        <f>IFERROR(INDEX($BD$7:$BO$40,MATCH(Ajustes!$E$4:$E$323,$BC$7:$BC$40,0),$C$2:$N$2),1)</f>
        <v>1</v>
      </c>
      <c r="G179" s="259">
        <f>IFERROR(INDEX($BD$7:$BO$40,MATCH(Ajustes!$E$4:$E$323,$BC$7:$BC$40,0),$C$2:$N$2),1)</f>
        <v>1</v>
      </c>
      <c r="H179" s="259">
        <f>IFERROR(INDEX($BD$7:$BO$40,MATCH(Ajustes!$E$4:$E$323,$BC$7:$BC$40,0),$C$2:$N$2),1)</f>
        <v>1</v>
      </c>
      <c r="I179" s="259">
        <f>IFERROR(INDEX($BD$7:$BO$40,MATCH(Ajustes!$E$4:$E$323,$BC$7:$BC$40,0),$C$2:$N$2),1)</f>
        <v>1</v>
      </c>
      <c r="J179" s="259">
        <f>IFERROR(INDEX($BD$7:$BO$40,MATCH(Ajustes!$E$4:$E$323,$BC$7:$BC$40,0),$C$2:$N$2),1)</f>
        <v>1</v>
      </c>
      <c r="K179" s="259">
        <f>IFERROR(INDEX($BD$7:$BO$40,MATCH(Ajustes!$E$4:$E$323,$BC$7:$BC$40,0),$C$2:$N$2),1)</f>
        <v>1</v>
      </c>
      <c r="L179" s="259">
        <f>IFERROR(INDEX($BD$7:$BO$40,MATCH(Ajustes!$E$4:$E$323,$BC$7:$BC$40,0),$C$2:$N$2),1)</f>
        <v>1</v>
      </c>
      <c r="M179" s="259">
        <f>IFERROR(INDEX($BD$7:$BO$40,MATCH(Ajustes!$E$4:$E$323,$BC$7:$BC$40,0),$C$2:$N$2),1)</f>
        <v>1</v>
      </c>
      <c r="N179" s="259">
        <f>IFERROR(INDEX($BD$7:$BO$40,MATCH(Ajustes!$E$4:$E$323,$BC$7:$BC$40,0),$C$2:$N$2),1)</f>
        <v>1</v>
      </c>
      <c r="O179">
        <f>C179*Ajustes!AM179</f>
        <v>4640</v>
      </c>
      <c r="P179">
        <f>D179*Ajustes!AN179</f>
        <v>4952</v>
      </c>
      <c r="Q179">
        <f>E179*Ajustes!AO179</f>
        <v>4939</v>
      </c>
      <c r="R179">
        <f>F179*Ajustes!AP179</f>
        <v>4059</v>
      </c>
      <c r="S179">
        <f>G179*Ajustes!AQ179</f>
        <v>2456</v>
      </c>
      <c r="T179">
        <f>H179*Ajustes!AR179</f>
        <v>1603</v>
      </c>
      <c r="U179">
        <f>I179*Ajustes!AS179</f>
        <v>1313</v>
      </c>
      <c r="V179">
        <f>J179*Ajustes!AT179</f>
        <v>1147</v>
      </c>
      <c r="W179">
        <f>K179*Ajustes!AU179</f>
        <v>1025</v>
      </c>
      <c r="X179">
        <f>L179*Ajustes!AV179</f>
        <v>1096</v>
      </c>
      <c r="Y179">
        <f>M179*Ajustes!AW179</f>
        <v>1728</v>
      </c>
      <c r="Z179">
        <f>N179*Ajustes!AX179</f>
        <v>3223</v>
      </c>
      <c r="AA179" s="259">
        <f>IF(AND(NOT(_incrementaisPassadas),
      OR(
       AND(_semanaAtual&gt;Prevs!D$6,_tipo="Semanal"),
       AND(_mes&gt;AA$2,_tipo="Mensal")
      )), 0,IF(Ajustes!$G179&gt;0,INDEX($AA$4:$AL$323,Ajustes!$G179,O$2),0)+IF(Ajustes!$H179&gt;0,INDEX($AA$4:$AL$323,Ajustes!$H179,O$2),0)+IF(Ajustes!$I179&gt;0,INDEX($AA$4:$AL$323,Ajustes!$I179,O$2),0)+IF(Ajustes!$J179&gt;0,INDEX($AA$4:$AL$323,Ajustes!$J179,O$2),0)+IF(Ajustes!$K179&gt;0,INDEX($AA$4:$AL$323,Ajustes!$K179,O$2),0)+IF(Ajustes!$L179&gt;0,INDEX($AA$4:$AL$323,Ajustes!$L179,O$2),0))+O179</f>
        <v>4640</v>
      </c>
      <c r="AB179" s="259">
        <f>IF(AND(NOT(_incrementaisPassadas),
      OR(
       AND(_semanaAtual&gt;Prevs!E$6,_tipo="Semanal"),
       AND(_mes&gt;AB$2,_tipo="Mensal")
      )), 0,IF(Ajustes!$G179&gt;0,INDEX($AA$4:$AL$323,Ajustes!$G179,P$2),0)+IF(Ajustes!$H179&gt;0,INDEX($AA$4:$AL$323,Ajustes!$H179,P$2),0)+IF(Ajustes!$I179&gt;0,INDEX($AA$4:$AL$323,Ajustes!$I179,P$2),0)+IF(Ajustes!$J179&gt;0,INDEX($AA$4:$AL$323,Ajustes!$J179,P$2),0)+IF(Ajustes!$K179&gt;0,INDEX($AA$4:$AL$323,Ajustes!$K179,P$2),0)+IF(Ajustes!$L179&gt;0,INDEX($AA$4:$AL$323,Ajustes!$L179,P$2),0))+P179</f>
        <v>4952</v>
      </c>
      <c r="AC179" s="259">
        <f>IF(AND(NOT(_incrementaisPassadas),
      OR(
       AND(_semanaAtual&gt;Prevs!F$6,_tipo="Semanal"),
       AND(_mes&gt;AC$2,_tipo="Mensal")
      )), 0,IF(Ajustes!$G179&gt;0,INDEX($AA$4:$AL$323,Ajustes!$G179,Q$2),0)+IF(Ajustes!$H179&gt;0,INDEX($AA$4:$AL$323,Ajustes!$H179,Q$2),0)+IF(Ajustes!$I179&gt;0,INDEX($AA$4:$AL$323,Ajustes!$I179,Q$2),0)+IF(Ajustes!$J179&gt;0,INDEX($AA$4:$AL$323,Ajustes!$J179,Q$2),0)+IF(Ajustes!$K179&gt;0,INDEX($AA$4:$AL$323,Ajustes!$K179,Q$2),0)+IF(Ajustes!$L179&gt;0,INDEX($AA$4:$AL$323,Ajustes!$L179,Q$2),0))+Q179</f>
        <v>4939</v>
      </c>
      <c r="AD179" s="259">
        <f>IF(AND(NOT(_incrementaisPassadas),
      OR(
       AND(_semanaAtual&gt;Prevs!G$6,_tipo="Semanal"),
       AND(_mes&gt;AD$2,_tipo="Mensal")
      )), 0,IF(Ajustes!$G179&gt;0,INDEX($AA$4:$AL$323,Ajustes!$G179,R$2),0)+IF(Ajustes!$H179&gt;0,INDEX($AA$4:$AL$323,Ajustes!$H179,R$2),0)+IF(Ajustes!$I179&gt;0,INDEX($AA$4:$AL$323,Ajustes!$I179,R$2),0)+IF(Ajustes!$J179&gt;0,INDEX($AA$4:$AL$323,Ajustes!$J179,R$2),0)+IF(Ajustes!$K179&gt;0,INDEX($AA$4:$AL$323,Ajustes!$K179,R$2),0)+IF(Ajustes!$L179&gt;0,INDEX($AA$4:$AL$323,Ajustes!$L179,R$2),0))+R179</f>
        <v>4059</v>
      </c>
      <c r="AE179" s="259">
        <f>IF(AND(NOT(_incrementaisPassadas),
      OR(
       AND(_semanaAtual&gt;Prevs!H$6,_tipo="Semanal"),
       AND(_mes&gt;AE$2,_tipo="Mensal")
      )), 0,IF(Ajustes!$G179&gt;0,INDEX($AA$4:$AL$323,Ajustes!$G179,S$2),0)+IF(Ajustes!$H179&gt;0,INDEX($AA$4:$AL$323,Ajustes!$H179,S$2),0)+IF(Ajustes!$I179&gt;0,INDEX($AA$4:$AL$323,Ajustes!$I179,S$2),0)+IF(Ajustes!$J179&gt;0,INDEX($AA$4:$AL$323,Ajustes!$J179,S$2),0)+IF(Ajustes!$K179&gt;0,INDEX($AA$4:$AL$323,Ajustes!$K179,S$2),0)+IF(Ajustes!$L179&gt;0,INDEX($AA$4:$AL$323,Ajustes!$L179,S$2),0))+S179</f>
        <v>2456</v>
      </c>
      <c r="AF179" s="259">
        <f>IF(AND(NOT(_incrementaisPassadas),
      OR(
       AND(_semanaAtual&gt;Prevs!I$6,_tipo="Semanal"),
       AND(_mes&gt;AF$2,_tipo="Mensal")
      )), 0,IF(Ajustes!$G179&gt;0,INDEX($AA$4:$AL$323,Ajustes!$G179,T$2),0)+IF(Ajustes!$H179&gt;0,INDEX($AA$4:$AL$323,Ajustes!$H179,T$2),0)+IF(Ajustes!$I179&gt;0,INDEX($AA$4:$AL$323,Ajustes!$I179,T$2),0)+IF(Ajustes!$J179&gt;0,INDEX($AA$4:$AL$323,Ajustes!$J179,T$2),0)+IF(Ajustes!$K179&gt;0,INDEX($AA$4:$AL$323,Ajustes!$K179,T$2),0)+IF(Ajustes!$L179&gt;0,INDEX($AA$4:$AL$323,Ajustes!$L179,T$2),0))+T179</f>
        <v>1603</v>
      </c>
      <c r="AG179" s="259">
        <f>IF(AND(NOT(_incrementaisPassadas),
      OR(
       AND(_semanaAtual&gt;Prevs!J$6,_tipo="Semanal"),
       AND(_mes&gt;AG$2,_tipo="Mensal")
      )), 0,IF(Ajustes!$G179&gt;0,INDEX($AA$4:$AL$323,Ajustes!$G179,U$2),0)+IF(Ajustes!$H179&gt;0,INDEX($AA$4:$AL$323,Ajustes!$H179,U$2),0)+IF(Ajustes!$I179&gt;0,INDEX($AA$4:$AL$323,Ajustes!$I179,U$2),0)+IF(Ajustes!$J179&gt;0,INDEX($AA$4:$AL$323,Ajustes!$J179,U$2),0)+IF(Ajustes!$K179&gt;0,INDEX($AA$4:$AL$323,Ajustes!$K179,U$2),0)+IF(Ajustes!$L179&gt;0,INDEX($AA$4:$AL$323,Ajustes!$L179,U$2),0))+U179</f>
        <v>1313</v>
      </c>
      <c r="AH179" s="259">
        <f>IF(AND(NOT(_incrementaisPassadas),
      OR(
       AND(_semanaAtual&gt;Prevs!K$6,_tipo="Semanal"),
       AND(_mes&gt;AH$2,_tipo="Mensal")
      )), 0,IF(Ajustes!$G179&gt;0,INDEX($AA$4:$AL$323,Ajustes!$G179,V$2),0)+IF(Ajustes!$H179&gt;0,INDEX($AA$4:$AL$323,Ajustes!$H179,V$2),0)+IF(Ajustes!$I179&gt;0,INDEX($AA$4:$AL$323,Ajustes!$I179,V$2),0)+IF(Ajustes!$J179&gt;0,INDEX($AA$4:$AL$323,Ajustes!$J179,V$2),0)+IF(Ajustes!$K179&gt;0,INDEX($AA$4:$AL$323,Ajustes!$K179,V$2),0)+IF(Ajustes!$L179&gt;0,INDEX($AA$4:$AL$323,Ajustes!$L179,V$2),0))+V179</f>
        <v>1147</v>
      </c>
      <c r="AI179" s="259">
        <f>IF(AND(NOT(_incrementaisPassadas),
      OR(
       AND(_semanaAtual&gt;Prevs!L$6,_tipo="Semanal"),
       AND(_mes&gt;AI$2,_tipo="Mensal")
      )), 0,IF(Ajustes!$G179&gt;0,INDEX($AA$4:$AL$323,Ajustes!$G179,W$2),0)+IF(Ajustes!$H179&gt;0,INDEX($AA$4:$AL$323,Ajustes!$H179,W$2),0)+IF(Ajustes!$I179&gt;0,INDEX($AA$4:$AL$323,Ajustes!$I179,W$2),0)+IF(Ajustes!$J179&gt;0,INDEX($AA$4:$AL$323,Ajustes!$J179,W$2),0)+IF(Ajustes!$K179&gt;0,INDEX($AA$4:$AL$323,Ajustes!$K179,W$2),0)+IF(Ajustes!$L179&gt;0,INDEX($AA$4:$AL$323,Ajustes!$L179,W$2),0))+W179</f>
        <v>1025</v>
      </c>
      <c r="AJ179" s="259">
        <f>IF(AND(NOT(_incrementaisPassadas),
      OR(
       AND(_semanaAtual&gt;Prevs!M$6,_tipo="Semanal"),
       AND(_mes&gt;AJ$2,_tipo="Mensal")
      )), 0,IF(Ajustes!$G179&gt;0,INDEX($AA$4:$AL$323,Ajustes!$G179,X$2),0)+IF(Ajustes!$H179&gt;0,INDEX($AA$4:$AL$323,Ajustes!$H179,X$2),0)+IF(Ajustes!$I179&gt;0,INDEX($AA$4:$AL$323,Ajustes!$I179,X$2),0)+IF(Ajustes!$J179&gt;0,INDEX($AA$4:$AL$323,Ajustes!$J179,X$2),0)+IF(Ajustes!$K179&gt;0,INDEX($AA$4:$AL$323,Ajustes!$K179,X$2),0)+IF(Ajustes!$L179&gt;0,INDEX($AA$4:$AL$323,Ajustes!$L179,X$2),0))+X179</f>
        <v>1096</v>
      </c>
      <c r="AK179" s="259">
        <f>IF(AND(NOT(_incrementaisPassadas),
      OR(
       AND(_semanaAtual&gt;Prevs!N$6,_tipo="Semanal"),
       AND(_mes&gt;AK$2,_tipo="Mensal")
      )), 0,IF(Ajustes!$G179&gt;0,INDEX($AA$4:$AL$323,Ajustes!$G179,Y$2),0)+IF(Ajustes!$H179&gt;0,INDEX($AA$4:$AL$323,Ajustes!$H179,Y$2),0)+IF(Ajustes!$I179&gt;0,INDEX($AA$4:$AL$323,Ajustes!$I179,Y$2),0)+IF(Ajustes!$J179&gt;0,INDEX($AA$4:$AL$323,Ajustes!$J179,Y$2),0)+IF(Ajustes!$K179&gt;0,INDEX($AA$4:$AL$323,Ajustes!$K179,Y$2),0)+IF(Ajustes!$L179&gt;0,INDEX($AA$4:$AL$323,Ajustes!$L179,Y$2),0))+Y179</f>
        <v>1728</v>
      </c>
      <c r="AL179" s="259">
        <f>IF(AND(NOT(_incrementaisPassadas),
      OR(
       AND(_semanaAtual&gt;Prevs!O$6,_tipo="Semanal"),
       AND(_mes&gt;AL$2,_tipo="Mensal")
      )), 0,IF(Ajustes!$G179&gt;0,INDEX($AA$4:$AL$323,Ajustes!$G179,Z$2),0)+IF(Ajustes!$H179&gt;0,INDEX($AA$4:$AL$323,Ajustes!$H179,Z$2),0)+IF(Ajustes!$I179&gt;0,INDEX($AA$4:$AL$323,Ajustes!$I179,Z$2),0)+IF(Ajustes!$J179&gt;0,INDEX($AA$4:$AL$323,Ajustes!$J179,Z$2),0)+IF(Ajustes!$K179&gt;0,INDEX($AA$4:$AL$323,Ajustes!$K179,Z$2),0)+IF(Ajustes!$L179&gt;0,INDEX($AA$4:$AL$323,Ajustes!$L179,Z$2),0))+Z179</f>
        <v>3223</v>
      </c>
      <c r="AM179" s="186">
        <f t="shared" ref="AM179" si="200">AM176</f>
        <v>4644</v>
      </c>
      <c r="AN179" s="186">
        <f t="shared" ref="AN179:AX179" si="201">AN176</f>
        <v>4935</v>
      </c>
      <c r="AO179" s="186">
        <f t="shared" si="201"/>
        <v>4896</v>
      </c>
      <c r="AP179" s="186">
        <f t="shared" si="201"/>
        <v>3988</v>
      </c>
      <c r="AQ179" s="186">
        <f t="shared" si="201"/>
        <v>2405</v>
      </c>
      <c r="AR179" s="186">
        <f t="shared" si="201"/>
        <v>1583</v>
      </c>
      <c r="AS179" s="186">
        <f t="shared" si="201"/>
        <v>1302</v>
      </c>
      <c r="AT179" s="186">
        <f t="shared" si="201"/>
        <v>1135</v>
      </c>
      <c r="AU179" s="186">
        <f t="shared" si="201"/>
        <v>1014</v>
      </c>
      <c r="AV179" s="186">
        <f t="shared" si="201"/>
        <v>1094</v>
      </c>
      <c r="AW179" s="186">
        <f t="shared" si="201"/>
        <v>1750</v>
      </c>
      <c r="AX179" s="186">
        <f t="shared" si="201"/>
        <v>3246</v>
      </c>
      <c r="AY179" s="259"/>
      <c r="BQ179" s="259" t="e">
        <f t="shared" si="170"/>
        <v>#N/A</v>
      </c>
      <c r="BR179" s="355">
        <f t="shared" ref="BR179:CC179" si="202">BR175</f>
        <v>4605</v>
      </c>
      <c r="BS179" s="355">
        <f t="shared" si="202"/>
        <v>4816</v>
      </c>
      <c r="BT179" s="355">
        <f t="shared" si="202"/>
        <v>4634</v>
      </c>
      <c r="BU179" s="355">
        <f t="shared" si="202"/>
        <v>3682</v>
      </c>
      <c r="BV179" s="355">
        <f t="shared" si="202"/>
        <v>2228</v>
      </c>
      <c r="BW179" s="355">
        <f t="shared" si="202"/>
        <v>1524</v>
      </c>
      <c r="BX179" s="355">
        <f t="shared" si="202"/>
        <v>1273</v>
      </c>
      <c r="BY179" s="355">
        <f t="shared" si="202"/>
        <v>1102</v>
      </c>
      <c r="BZ179" s="355">
        <f t="shared" si="202"/>
        <v>986</v>
      </c>
      <c r="CA179" s="355">
        <f t="shared" si="202"/>
        <v>1101</v>
      </c>
      <c r="CB179" s="355">
        <f t="shared" si="202"/>
        <v>1821</v>
      </c>
      <c r="CC179" s="355">
        <f t="shared" si="202"/>
        <v>3303</v>
      </c>
      <c r="CD179" s="259"/>
    </row>
    <row r="180" spans="1:82" x14ac:dyDescent="0.25">
      <c r="A180" s="113">
        <v>177</v>
      </c>
      <c r="B180" s="176"/>
      <c r="C180" s="259">
        <f>IFERROR(INDEX($BD$7:$BO$40,MATCH(Ajustes!$E$4:$E$323,$BC$7:$BC$40,0),$C$2:$N$2),1)</f>
        <v>1</v>
      </c>
      <c r="D180" s="259">
        <f>IFERROR(INDEX($BD$7:$BO$40,MATCH(Ajustes!$E$4:$E$323,$BC$7:$BC$40,0),$C$2:$N$2),1)</f>
        <v>1</v>
      </c>
      <c r="E180" s="259">
        <f>IFERROR(INDEX($BD$7:$BO$40,MATCH(Ajustes!$E$4:$E$323,$BC$7:$BC$40,0),$C$2:$N$2),1)</f>
        <v>1</v>
      </c>
      <c r="F180" s="259">
        <f>IFERROR(INDEX($BD$7:$BO$40,MATCH(Ajustes!$E$4:$E$323,$BC$7:$BC$40,0),$C$2:$N$2),1)</f>
        <v>1</v>
      </c>
      <c r="G180" s="259">
        <f>IFERROR(INDEX($BD$7:$BO$40,MATCH(Ajustes!$E$4:$E$323,$BC$7:$BC$40,0),$C$2:$N$2),1)</f>
        <v>1</v>
      </c>
      <c r="H180" s="259">
        <f>IFERROR(INDEX($BD$7:$BO$40,MATCH(Ajustes!$E$4:$E$323,$BC$7:$BC$40,0),$C$2:$N$2),1)</f>
        <v>1</v>
      </c>
      <c r="I180" s="259">
        <f>IFERROR(INDEX($BD$7:$BO$40,MATCH(Ajustes!$E$4:$E$323,$BC$7:$BC$40,0),$C$2:$N$2),1)</f>
        <v>1</v>
      </c>
      <c r="J180" s="259">
        <f>IFERROR(INDEX($BD$7:$BO$40,MATCH(Ajustes!$E$4:$E$323,$BC$7:$BC$40,0),$C$2:$N$2),1)</f>
        <v>1</v>
      </c>
      <c r="K180" s="259">
        <f>IFERROR(INDEX($BD$7:$BO$40,MATCH(Ajustes!$E$4:$E$323,$BC$7:$BC$40,0),$C$2:$N$2),1)</f>
        <v>1</v>
      </c>
      <c r="L180" s="259">
        <f>IFERROR(INDEX($BD$7:$BO$40,MATCH(Ajustes!$E$4:$E$323,$BC$7:$BC$40,0),$C$2:$N$2),1)</f>
        <v>1</v>
      </c>
      <c r="M180" s="259">
        <f>IFERROR(INDEX($BD$7:$BO$40,MATCH(Ajustes!$E$4:$E$323,$BC$7:$BC$40,0),$C$2:$N$2),1)</f>
        <v>1</v>
      </c>
      <c r="N180" s="259">
        <f>IFERROR(INDEX($BD$7:$BO$40,MATCH(Ajustes!$E$4:$E$323,$BC$7:$BC$40,0),$C$2:$N$2),1)</f>
        <v>1</v>
      </c>
      <c r="O180">
        <f>C180*Ajustes!AM180</f>
        <v>0</v>
      </c>
      <c r="P180">
        <f>D180*Ajustes!AN180</f>
        <v>0</v>
      </c>
      <c r="Q180">
        <f>E180*Ajustes!AO180</f>
        <v>0</v>
      </c>
      <c r="R180">
        <f>F180*Ajustes!AP180</f>
        <v>0</v>
      </c>
      <c r="S180">
        <f>G180*Ajustes!AQ180</f>
        <v>0</v>
      </c>
      <c r="T180">
        <f>H180*Ajustes!AR180</f>
        <v>0</v>
      </c>
      <c r="U180">
        <f>I180*Ajustes!AS180</f>
        <v>0</v>
      </c>
      <c r="V180">
        <f>J180*Ajustes!AT180</f>
        <v>0</v>
      </c>
      <c r="W180">
        <f>K180*Ajustes!AU180</f>
        <v>0</v>
      </c>
      <c r="X180">
        <f>L180*Ajustes!AV180</f>
        <v>0</v>
      </c>
      <c r="Y180">
        <f>M180*Ajustes!AW180</f>
        <v>0</v>
      </c>
      <c r="Z180">
        <f>N180*Ajustes!AX180</f>
        <v>0</v>
      </c>
      <c r="AA180" s="259">
        <f>IF(AND(NOT(_incrementaisPassadas),
      OR(
       AND(_semanaAtual&gt;Prevs!D$6,_tipo="Semanal"),
       AND(_mes&gt;AA$2,_tipo="Mensal")
      )), 0,IF(Ajustes!$G180&gt;0,INDEX($AA$4:$AL$323,Ajustes!$G180,O$2),0)+IF(Ajustes!$H180&gt;0,INDEX($AA$4:$AL$323,Ajustes!$H180,O$2),0)+IF(Ajustes!$I180&gt;0,INDEX($AA$4:$AL$323,Ajustes!$I180,O$2),0)+IF(Ajustes!$J180&gt;0,INDEX($AA$4:$AL$323,Ajustes!$J180,O$2),0)+IF(Ajustes!$K180&gt;0,INDEX($AA$4:$AL$323,Ajustes!$K180,O$2),0)+IF(Ajustes!$L180&gt;0,INDEX($AA$4:$AL$323,Ajustes!$L180,O$2),0))+O180</f>
        <v>0</v>
      </c>
      <c r="AB180" s="259">
        <f>IF(AND(NOT(_incrementaisPassadas),
      OR(
       AND(_semanaAtual&gt;Prevs!E$6,_tipo="Semanal"),
       AND(_mes&gt;AB$2,_tipo="Mensal")
      )), 0,IF(Ajustes!$G180&gt;0,INDEX($AA$4:$AL$323,Ajustes!$G180,P$2),0)+IF(Ajustes!$H180&gt;0,INDEX($AA$4:$AL$323,Ajustes!$H180,P$2),0)+IF(Ajustes!$I180&gt;0,INDEX($AA$4:$AL$323,Ajustes!$I180,P$2),0)+IF(Ajustes!$J180&gt;0,INDEX($AA$4:$AL$323,Ajustes!$J180,P$2),0)+IF(Ajustes!$K180&gt;0,INDEX($AA$4:$AL$323,Ajustes!$K180,P$2),0)+IF(Ajustes!$L180&gt;0,INDEX($AA$4:$AL$323,Ajustes!$L180,P$2),0))+P180</f>
        <v>0</v>
      </c>
      <c r="AC180" s="259">
        <f>IF(AND(NOT(_incrementaisPassadas),
      OR(
       AND(_semanaAtual&gt;Prevs!F$6,_tipo="Semanal"),
       AND(_mes&gt;AC$2,_tipo="Mensal")
      )), 0,IF(Ajustes!$G180&gt;0,INDEX($AA$4:$AL$323,Ajustes!$G180,Q$2),0)+IF(Ajustes!$H180&gt;0,INDEX($AA$4:$AL$323,Ajustes!$H180,Q$2),0)+IF(Ajustes!$I180&gt;0,INDEX($AA$4:$AL$323,Ajustes!$I180,Q$2),0)+IF(Ajustes!$J180&gt;0,INDEX($AA$4:$AL$323,Ajustes!$J180,Q$2),0)+IF(Ajustes!$K180&gt;0,INDEX($AA$4:$AL$323,Ajustes!$K180,Q$2),0)+IF(Ajustes!$L180&gt;0,INDEX($AA$4:$AL$323,Ajustes!$L180,Q$2),0))+Q180</f>
        <v>0</v>
      </c>
      <c r="AD180" s="259">
        <f>IF(AND(NOT(_incrementaisPassadas),
      OR(
       AND(_semanaAtual&gt;Prevs!G$6,_tipo="Semanal"),
       AND(_mes&gt;AD$2,_tipo="Mensal")
      )), 0,IF(Ajustes!$G180&gt;0,INDEX($AA$4:$AL$323,Ajustes!$G180,R$2),0)+IF(Ajustes!$H180&gt;0,INDEX($AA$4:$AL$323,Ajustes!$H180,R$2),0)+IF(Ajustes!$I180&gt;0,INDEX($AA$4:$AL$323,Ajustes!$I180,R$2),0)+IF(Ajustes!$J180&gt;0,INDEX($AA$4:$AL$323,Ajustes!$J180,R$2),0)+IF(Ajustes!$K180&gt;0,INDEX($AA$4:$AL$323,Ajustes!$K180,R$2),0)+IF(Ajustes!$L180&gt;0,INDEX($AA$4:$AL$323,Ajustes!$L180,R$2),0))+R180</f>
        <v>0</v>
      </c>
      <c r="AE180" s="259">
        <f>IF(AND(NOT(_incrementaisPassadas),
      OR(
       AND(_semanaAtual&gt;Prevs!H$6,_tipo="Semanal"),
       AND(_mes&gt;AE$2,_tipo="Mensal")
      )), 0,IF(Ajustes!$G180&gt;0,INDEX($AA$4:$AL$323,Ajustes!$G180,S$2),0)+IF(Ajustes!$H180&gt;0,INDEX($AA$4:$AL$323,Ajustes!$H180,S$2),0)+IF(Ajustes!$I180&gt;0,INDEX($AA$4:$AL$323,Ajustes!$I180,S$2),0)+IF(Ajustes!$J180&gt;0,INDEX($AA$4:$AL$323,Ajustes!$J180,S$2),0)+IF(Ajustes!$K180&gt;0,INDEX($AA$4:$AL$323,Ajustes!$K180,S$2),0)+IF(Ajustes!$L180&gt;0,INDEX($AA$4:$AL$323,Ajustes!$L180,S$2),0))+S180</f>
        <v>0</v>
      </c>
      <c r="AF180" s="259">
        <f>IF(AND(NOT(_incrementaisPassadas),
      OR(
       AND(_semanaAtual&gt;Prevs!I$6,_tipo="Semanal"),
       AND(_mes&gt;AF$2,_tipo="Mensal")
      )), 0,IF(Ajustes!$G180&gt;0,INDEX($AA$4:$AL$323,Ajustes!$G180,T$2),0)+IF(Ajustes!$H180&gt;0,INDEX($AA$4:$AL$323,Ajustes!$H180,T$2),0)+IF(Ajustes!$I180&gt;0,INDEX($AA$4:$AL$323,Ajustes!$I180,T$2),0)+IF(Ajustes!$J180&gt;0,INDEX($AA$4:$AL$323,Ajustes!$J180,T$2),0)+IF(Ajustes!$K180&gt;0,INDEX($AA$4:$AL$323,Ajustes!$K180,T$2),0)+IF(Ajustes!$L180&gt;0,INDEX($AA$4:$AL$323,Ajustes!$L180,T$2),0))+T180</f>
        <v>0</v>
      </c>
      <c r="AG180" s="259">
        <f>IF(AND(NOT(_incrementaisPassadas),
      OR(
       AND(_semanaAtual&gt;Prevs!J$6,_tipo="Semanal"),
       AND(_mes&gt;AG$2,_tipo="Mensal")
      )), 0,IF(Ajustes!$G180&gt;0,INDEX($AA$4:$AL$323,Ajustes!$G180,U$2),0)+IF(Ajustes!$H180&gt;0,INDEX($AA$4:$AL$323,Ajustes!$H180,U$2),0)+IF(Ajustes!$I180&gt;0,INDEX($AA$4:$AL$323,Ajustes!$I180,U$2),0)+IF(Ajustes!$J180&gt;0,INDEX($AA$4:$AL$323,Ajustes!$J180,U$2),0)+IF(Ajustes!$K180&gt;0,INDEX($AA$4:$AL$323,Ajustes!$K180,U$2),0)+IF(Ajustes!$L180&gt;0,INDEX($AA$4:$AL$323,Ajustes!$L180,U$2),0))+U180</f>
        <v>0</v>
      </c>
      <c r="AH180" s="259">
        <f>IF(AND(NOT(_incrementaisPassadas),
      OR(
       AND(_semanaAtual&gt;Prevs!K$6,_tipo="Semanal"),
       AND(_mes&gt;AH$2,_tipo="Mensal")
      )), 0,IF(Ajustes!$G180&gt;0,INDEX($AA$4:$AL$323,Ajustes!$G180,V$2),0)+IF(Ajustes!$H180&gt;0,INDEX($AA$4:$AL$323,Ajustes!$H180,V$2),0)+IF(Ajustes!$I180&gt;0,INDEX($AA$4:$AL$323,Ajustes!$I180,V$2),0)+IF(Ajustes!$J180&gt;0,INDEX($AA$4:$AL$323,Ajustes!$J180,V$2),0)+IF(Ajustes!$K180&gt;0,INDEX($AA$4:$AL$323,Ajustes!$K180,V$2),0)+IF(Ajustes!$L180&gt;0,INDEX($AA$4:$AL$323,Ajustes!$L180,V$2),0))+V180</f>
        <v>0</v>
      </c>
      <c r="AI180" s="259">
        <f>IF(AND(NOT(_incrementaisPassadas),
      OR(
       AND(_semanaAtual&gt;Prevs!L$6,_tipo="Semanal"),
       AND(_mes&gt;AI$2,_tipo="Mensal")
      )), 0,IF(Ajustes!$G180&gt;0,INDEX($AA$4:$AL$323,Ajustes!$G180,W$2),0)+IF(Ajustes!$H180&gt;0,INDEX($AA$4:$AL$323,Ajustes!$H180,W$2),0)+IF(Ajustes!$I180&gt;0,INDEX($AA$4:$AL$323,Ajustes!$I180,W$2),0)+IF(Ajustes!$J180&gt;0,INDEX($AA$4:$AL$323,Ajustes!$J180,W$2),0)+IF(Ajustes!$K180&gt;0,INDEX($AA$4:$AL$323,Ajustes!$K180,W$2),0)+IF(Ajustes!$L180&gt;0,INDEX($AA$4:$AL$323,Ajustes!$L180,W$2),0))+W180</f>
        <v>0</v>
      </c>
      <c r="AJ180" s="259">
        <f>IF(AND(NOT(_incrementaisPassadas),
      OR(
       AND(_semanaAtual&gt;Prevs!M$6,_tipo="Semanal"),
       AND(_mes&gt;AJ$2,_tipo="Mensal")
      )), 0,IF(Ajustes!$G180&gt;0,INDEX($AA$4:$AL$323,Ajustes!$G180,X$2),0)+IF(Ajustes!$H180&gt;0,INDEX($AA$4:$AL$323,Ajustes!$H180,X$2),0)+IF(Ajustes!$I180&gt;0,INDEX($AA$4:$AL$323,Ajustes!$I180,X$2),0)+IF(Ajustes!$J180&gt;0,INDEX($AA$4:$AL$323,Ajustes!$J180,X$2),0)+IF(Ajustes!$K180&gt;0,INDEX($AA$4:$AL$323,Ajustes!$K180,X$2),0)+IF(Ajustes!$L180&gt;0,INDEX($AA$4:$AL$323,Ajustes!$L180,X$2),0))+X180</f>
        <v>0</v>
      </c>
      <c r="AK180" s="259">
        <f>IF(AND(NOT(_incrementaisPassadas),
      OR(
       AND(_semanaAtual&gt;Prevs!N$6,_tipo="Semanal"),
       AND(_mes&gt;AK$2,_tipo="Mensal")
      )), 0,IF(Ajustes!$G180&gt;0,INDEX($AA$4:$AL$323,Ajustes!$G180,Y$2),0)+IF(Ajustes!$H180&gt;0,INDEX($AA$4:$AL$323,Ajustes!$H180,Y$2),0)+IF(Ajustes!$I180&gt;0,INDEX($AA$4:$AL$323,Ajustes!$I180,Y$2),0)+IF(Ajustes!$J180&gt;0,INDEX($AA$4:$AL$323,Ajustes!$J180,Y$2),0)+IF(Ajustes!$K180&gt;0,INDEX($AA$4:$AL$323,Ajustes!$K180,Y$2),0)+IF(Ajustes!$L180&gt;0,INDEX($AA$4:$AL$323,Ajustes!$L180,Y$2),0))+Y180</f>
        <v>0</v>
      </c>
      <c r="AL180" s="259">
        <f>IF(AND(NOT(_incrementaisPassadas),
      OR(
       AND(_semanaAtual&gt;Prevs!O$6,_tipo="Semanal"),
       AND(_mes&gt;AL$2,_tipo="Mensal")
      )), 0,IF(Ajustes!$G180&gt;0,INDEX($AA$4:$AL$323,Ajustes!$G180,Z$2),0)+IF(Ajustes!$H180&gt;0,INDEX($AA$4:$AL$323,Ajustes!$H180,Z$2),0)+IF(Ajustes!$I180&gt;0,INDEX($AA$4:$AL$323,Ajustes!$I180,Z$2),0)+IF(Ajustes!$J180&gt;0,INDEX($AA$4:$AL$323,Ajustes!$J180,Z$2),0)+IF(Ajustes!$K180&gt;0,INDEX($AA$4:$AL$323,Ajustes!$K180,Z$2),0)+IF(Ajustes!$L180&gt;0,INDEX($AA$4:$AL$323,Ajustes!$L180,Z$2),0))+Z180</f>
        <v>0</v>
      </c>
      <c r="AM180" s="113">
        <f t="shared" si="176"/>
        <v>0</v>
      </c>
      <c r="AN180" s="113">
        <f t="shared" si="190"/>
        <v>0</v>
      </c>
      <c r="AO180" s="113">
        <f t="shared" si="190"/>
        <v>0</v>
      </c>
      <c r="AP180" s="113">
        <f t="shared" si="190"/>
        <v>0</v>
      </c>
      <c r="AQ180" s="113">
        <f t="shared" si="190"/>
        <v>0</v>
      </c>
      <c r="AR180" s="113">
        <f t="shared" si="190"/>
        <v>0</v>
      </c>
      <c r="AS180" s="113">
        <f t="shared" si="190"/>
        <v>0</v>
      </c>
      <c r="AT180" s="113">
        <f t="shared" si="190"/>
        <v>0</v>
      </c>
      <c r="AU180" s="113">
        <f t="shared" si="190"/>
        <v>0</v>
      </c>
      <c r="AV180" s="113">
        <f t="shared" si="190"/>
        <v>0</v>
      </c>
      <c r="AW180" s="113">
        <f t="shared" si="190"/>
        <v>0</v>
      </c>
      <c r="AX180" s="113">
        <f t="shared" si="190"/>
        <v>0</v>
      </c>
      <c r="AY180" s="259"/>
      <c r="BQ180" s="259" t="e">
        <f t="shared" si="170"/>
        <v>#N/A</v>
      </c>
      <c r="BR180" s="398">
        <f t="shared" ref="BR180:CC180" si="203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180" s="398">
        <f t="shared" si="203"/>
        <v>0</v>
      </c>
      <c r="BT180" s="398">
        <f t="shared" si="203"/>
        <v>0</v>
      </c>
      <c r="BU180" s="398">
        <f t="shared" si="203"/>
        <v>0</v>
      </c>
      <c r="BV180" s="398">
        <f t="shared" si="203"/>
        <v>0</v>
      </c>
      <c r="BW180" s="398">
        <f t="shared" si="203"/>
        <v>0</v>
      </c>
      <c r="BX180" s="398">
        <f t="shared" si="203"/>
        <v>0</v>
      </c>
      <c r="BY180" s="398">
        <f t="shared" si="203"/>
        <v>0</v>
      </c>
      <c r="BZ180" s="398">
        <f t="shared" si="203"/>
        <v>0</v>
      </c>
      <c r="CA180" s="398">
        <f t="shared" si="203"/>
        <v>0</v>
      </c>
      <c r="CB180" s="398">
        <f t="shared" si="203"/>
        <v>0</v>
      </c>
      <c r="CC180" s="398">
        <f t="shared" si="203"/>
        <v>0</v>
      </c>
      <c r="CD180" s="259"/>
    </row>
    <row r="181" spans="1:82" x14ac:dyDescent="0.25">
      <c r="A181" s="113">
        <v>178</v>
      </c>
      <c r="B181" s="176" t="s">
        <v>620</v>
      </c>
      <c r="C181" s="259">
        <f>IFERROR(INDEX($BD$7:$BO$40,MATCH(Ajustes!$E$4:$E$323,$BC$7:$BC$40,0),$C$2:$N$2),1)</f>
        <v>1</v>
      </c>
      <c r="D181" s="259">
        <f>IFERROR(INDEX($BD$7:$BO$40,MATCH(Ajustes!$E$4:$E$323,$BC$7:$BC$40,0),$C$2:$N$2),1)</f>
        <v>1</v>
      </c>
      <c r="E181" s="259">
        <f>IFERROR(INDEX($BD$7:$BO$40,MATCH(Ajustes!$E$4:$E$323,$BC$7:$BC$40,0),$C$2:$N$2),1)</f>
        <v>1</v>
      </c>
      <c r="F181" s="259">
        <f>IFERROR(INDEX($BD$7:$BO$40,MATCH(Ajustes!$E$4:$E$323,$BC$7:$BC$40,0),$C$2:$N$2),1)</f>
        <v>1</v>
      </c>
      <c r="G181" s="259">
        <f>IFERROR(INDEX($BD$7:$BO$40,MATCH(Ajustes!$E$4:$E$323,$BC$7:$BC$40,0),$C$2:$N$2),1)</f>
        <v>1</v>
      </c>
      <c r="H181" s="259">
        <f>IFERROR(INDEX($BD$7:$BO$40,MATCH(Ajustes!$E$4:$E$323,$BC$7:$BC$40,0),$C$2:$N$2),1)</f>
        <v>1</v>
      </c>
      <c r="I181" s="259">
        <f>IFERROR(INDEX($BD$7:$BO$40,MATCH(Ajustes!$E$4:$E$323,$BC$7:$BC$40,0),$C$2:$N$2),1)</f>
        <v>1</v>
      </c>
      <c r="J181" s="259">
        <f>IFERROR(INDEX($BD$7:$BO$40,MATCH(Ajustes!$E$4:$E$323,$BC$7:$BC$40,0),$C$2:$N$2),1)</f>
        <v>1</v>
      </c>
      <c r="K181" s="259">
        <f>IFERROR(INDEX($BD$7:$BO$40,MATCH(Ajustes!$E$4:$E$323,$BC$7:$BC$40,0),$C$2:$N$2),1)</f>
        <v>1</v>
      </c>
      <c r="L181" s="259">
        <f>IFERROR(INDEX($BD$7:$BO$40,MATCH(Ajustes!$E$4:$E$323,$BC$7:$BC$40,0),$C$2:$N$2),1)</f>
        <v>1</v>
      </c>
      <c r="M181" s="259">
        <f>IFERROR(INDEX($BD$7:$BO$40,MATCH(Ajustes!$E$4:$E$323,$BC$7:$BC$40,0),$C$2:$N$2),1)</f>
        <v>1</v>
      </c>
      <c r="N181" s="259">
        <f>IFERROR(INDEX($BD$7:$BO$40,MATCH(Ajustes!$E$4:$E$323,$BC$7:$BC$40,0),$C$2:$N$2),1)</f>
        <v>1</v>
      </c>
      <c r="O181">
        <f>C181*Ajustes!AM181</f>
        <v>4638</v>
      </c>
      <c r="P181">
        <f>D181*Ajustes!AN181</f>
        <v>4953</v>
      </c>
      <c r="Q181">
        <f>E181*Ajustes!AO181</f>
        <v>4939</v>
      </c>
      <c r="R181">
        <f>F181*Ajustes!AP181</f>
        <v>4058</v>
      </c>
      <c r="S181">
        <f>G181*Ajustes!AQ181</f>
        <v>2457</v>
      </c>
      <c r="T181">
        <f>H181*Ajustes!AR181</f>
        <v>1603</v>
      </c>
      <c r="U181">
        <f>I181*Ajustes!AS181</f>
        <v>1313</v>
      </c>
      <c r="V181">
        <f>J181*Ajustes!AT181</f>
        <v>1147</v>
      </c>
      <c r="W181">
        <f>K181*Ajustes!AU181</f>
        <v>1025</v>
      </c>
      <c r="X181">
        <f>L181*Ajustes!AV181</f>
        <v>1095</v>
      </c>
      <c r="Y181">
        <f>M181*Ajustes!AW181</f>
        <v>1727</v>
      </c>
      <c r="Z181">
        <f>N181*Ajustes!AX181</f>
        <v>3222</v>
      </c>
      <c r="AA181" s="259">
        <f>IF(AND(NOT(_incrementaisPassadas),
      OR(
       AND(_semanaAtual&gt;Prevs!D$6,_tipo="Semanal"),
       AND(_mes&gt;AA$2,_tipo="Mensal")
      )), 0,IF(Ajustes!$G181&gt;0,INDEX($AA$4:$AL$323,Ajustes!$G181,O$2),0)+IF(Ajustes!$H181&gt;0,INDEX($AA$4:$AL$323,Ajustes!$H181,O$2),0)+IF(Ajustes!$I181&gt;0,INDEX($AA$4:$AL$323,Ajustes!$I181,O$2),0)+IF(Ajustes!$J181&gt;0,INDEX($AA$4:$AL$323,Ajustes!$J181,O$2),0)+IF(Ajustes!$K181&gt;0,INDEX($AA$4:$AL$323,Ajustes!$K181,O$2),0)+IF(Ajustes!$L181&gt;0,INDEX($AA$4:$AL$323,Ajustes!$L181,O$2),0))+O181</f>
        <v>4638</v>
      </c>
      <c r="AB181" s="259">
        <f>IF(AND(NOT(_incrementaisPassadas),
      OR(
       AND(_semanaAtual&gt;Prevs!E$6,_tipo="Semanal"),
       AND(_mes&gt;AB$2,_tipo="Mensal")
      )), 0,IF(Ajustes!$G181&gt;0,INDEX($AA$4:$AL$323,Ajustes!$G181,P$2),0)+IF(Ajustes!$H181&gt;0,INDEX($AA$4:$AL$323,Ajustes!$H181,P$2),0)+IF(Ajustes!$I181&gt;0,INDEX($AA$4:$AL$323,Ajustes!$I181,P$2),0)+IF(Ajustes!$J181&gt;0,INDEX($AA$4:$AL$323,Ajustes!$J181,P$2),0)+IF(Ajustes!$K181&gt;0,INDEX($AA$4:$AL$323,Ajustes!$K181,P$2),0)+IF(Ajustes!$L181&gt;0,INDEX($AA$4:$AL$323,Ajustes!$L181,P$2),0))+P181</f>
        <v>4953</v>
      </c>
      <c r="AC181" s="259">
        <f>IF(AND(NOT(_incrementaisPassadas),
      OR(
       AND(_semanaAtual&gt;Prevs!F$6,_tipo="Semanal"),
       AND(_mes&gt;AC$2,_tipo="Mensal")
      )), 0,IF(Ajustes!$G181&gt;0,INDEX($AA$4:$AL$323,Ajustes!$G181,Q$2),0)+IF(Ajustes!$H181&gt;0,INDEX($AA$4:$AL$323,Ajustes!$H181,Q$2),0)+IF(Ajustes!$I181&gt;0,INDEX($AA$4:$AL$323,Ajustes!$I181,Q$2),0)+IF(Ajustes!$J181&gt;0,INDEX($AA$4:$AL$323,Ajustes!$J181,Q$2),0)+IF(Ajustes!$K181&gt;0,INDEX($AA$4:$AL$323,Ajustes!$K181,Q$2),0)+IF(Ajustes!$L181&gt;0,INDEX($AA$4:$AL$323,Ajustes!$L181,Q$2),0))+Q181</f>
        <v>4939</v>
      </c>
      <c r="AD181" s="259">
        <f>IF(AND(NOT(_incrementaisPassadas),
      OR(
       AND(_semanaAtual&gt;Prevs!G$6,_tipo="Semanal"),
       AND(_mes&gt;AD$2,_tipo="Mensal")
      )), 0,IF(Ajustes!$G181&gt;0,INDEX($AA$4:$AL$323,Ajustes!$G181,R$2),0)+IF(Ajustes!$H181&gt;0,INDEX($AA$4:$AL$323,Ajustes!$H181,R$2),0)+IF(Ajustes!$I181&gt;0,INDEX($AA$4:$AL$323,Ajustes!$I181,R$2),0)+IF(Ajustes!$J181&gt;0,INDEX($AA$4:$AL$323,Ajustes!$J181,R$2),0)+IF(Ajustes!$K181&gt;0,INDEX($AA$4:$AL$323,Ajustes!$K181,R$2),0)+IF(Ajustes!$L181&gt;0,INDEX($AA$4:$AL$323,Ajustes!$L181,R$2),0))+R181</f>
        <v>4058</v>
      </c>
      <c r="AE181" s="259">
        <f>IF(AND(NOT(_incrementaisPassadas),
      OR(
       AND(_semanaAtual&gt;Prevs!H$6,_tipo="Semanal"),
       AND(_mes&gt;AE$2,_tipo="Mensal")
      )), 0,IF(Ajustes!$G181&gt;0,INDEX($AA$4:$AL$323,Ajustes!$G181,S$2),0)+IF(Ajustes!$H181&gt;0,INDEX($AA$4:$AL$323,Ajustes!$H181,S$2),0)+IF(Ajustes!$I181&gt;0,INDEX($AA$4:$AL$323,Ajustes!$I181,S$2),0)+IF(Ajustes!$J181&gt;0,INDEX($AA$4:$AL$323,Ajustes!$J181,S$2),0)+IF(Ajustes!$K181&gt;0,INDEX($AA$4:$AL$323,Ajustes!$K181,S$2),0)+IF(Ajustes!$L181&gt;0,INDEX($AA$4:$AL$323,Ajustes!$L181,S$2),0))+S181</f>
        <v>2457</v>
      </c>
      <c r="AF181" s="259">
        <f>IF(AND(NOT(_incrementaisPassadas),
      OR(
       AND(_semanaAtual&gt;Prevs!I$6,_tipo="Semanal"),
       AND(_mes&gt;AF$2,_tipo="Mensal")
      )), 0,IF(Ajustes!$G181&gt;0,INDEX($AA$4:$AL$323,Ajustes!$G181,T$2),0)+IF(Ajustes!$H181&gt;0,INDEX($AA$4:$AL$323,Ajustes!$H181,T$2),0)+IF(Ajustes!$I181&gt;0,INDEX($AA$4:$AL$323,Ajustes!$I181,T$2),0)+IF(Ajustes!$J181&gt;0,INDEX($AA$4:$AL$323,Ajustes!$J181,T$2),0)+IF(Ajustes!$K181&gt;0,INDEX($AA$4:$AL$323,Ajustes!$K181,T$2),0)+IF(Ajustes!$L181&gt;0,INDEX($AA$4:$AL$323,Ajustes!$L181,T$2),0))+T181</f>
        <v>1603</v>
      </c>
      <c r="AG181" s="259">
        <f>IF(AND(NOT(_incrementaisPassadas),
      OR(
       AND(_semanaAtual&gt;Prevs!J$6,_tipo="Semanal"),
       AND(_mes&gt;AG$2,_tipo="Mensal")
      )), 0,IF(Ajustes!$G181&gt;0,INDEX($AA$4:$AL$323,Ajustes!$G181,U$2),0)+IF(Ajustes!$H181&gt;0,INDEX($AA$4:$AL$323,Ajustes!$H181,U$2),0)+IF(Ajustes!$I181&gt;0,INDEX($AA$4:$AL$323,Ajustes!$I181,U$2),0)+IF(Ajustes!$J181&gt;0,INDEX($AA$4:$AL$323,Ajustes!$J181,U$2),0)+IF(Ajustes!$K181&gt;0,INDEX($AA$4:$AL$323,Ajustes!$K181,U$2),0)+IF(Ajustes!$L181&gt;0,INDEX($AA$4:$AL$323,Ajustes!$L181,U$2),0))+U181</f>
        <v>1313</v>
      </c>
      <c r="AH181" s="259">
        <f>IF(AND(NOT(_incrementaisPassadas),
      OR(
       AND(_semanaAtual&gt;Prevs!K$6,_tipo="Semanal"),
       AND(_mes&gt;AH$2,_tipo="Mensal")
      )), 0,IF(Ajustes!$G181&gt;0,INDEX($AA$4:$AL$323,Ajustes!$G181,V$2),0)+IF(Ajustes!$H181&gt;0,INDEX($AA$4:$AL$323,Ajustes!$H181,V$2),0)+IF(Ajustes!$I181&gt;0,INDEX($AA$4:$AL$323,Ajustes!$I181,V$2),0)+IF(Ajustes!$J181&gt;0,INDEX($AA$4:$AL$323,Ajustes!$J181,V$2),0)+IF(Ajustes!$K181&gt;0,INDEX($AA$4:$AL$323,Ajustes!$K181,V$2),0)+IF(Ajustes!$L181&gt;0,INDEX($AA$4:$AL$323,Ajustes!$L181,V$2),0))+V181</f>
        <v>1147</v>
      </c>
      <c r="AI181" s="259">
        <f>IF(AND(NOT(_incrementaisPassadas),
      OR(
       AND(_semanaAtual&gt;Prevs!L$6,_tipo="Semanal"),
       AND(_mes&gt;AI$2,_tipo="Mensal")
      )), 0,IF(Ajustes!$G181&gt;0,INDEX($AA$4:$AL$323,Ajustes!$G181,W$2),0)+IF(Ajustes!$H181&gt;0,INDEX($AA$4:$AL$323,Ajustes!$H181,W$2),0)+IF(Ajustes!$I181&gt;0,INDEX($AA$4:$AL$323,Ajustes!$I181,W$2),0)+IF(Ajustes!$J181&gt;0,INDEX($AA$4:$AL$323,Ajustes!$J181,W$2),0)+IF(Ajustes!$K181&gt;0,INDEX($AA$4:$AL$323,Ajustes!$K181,W$2),0)+IF(Ajustes!$L181&gt;0,INDEX($AA$4:$AL$323,Ajustes!$L181,W$2),0))+W181</f>
        <v>1025</v>
      </c>
      <c r="AJ181" s="259">
        <f>IF(AND(NOT(_incrementaisPassadas),
      OR(
       AND(_semanaAtual&gt;Prevs!M$6,_tipo="Semanal"),
       AND(_mes&gt;AJ$2,_tipo="Mensal")
      )), 0,IF(Ajustes!$G181&gt;0,INDEX($AA$4:$AL$323,Ajustes!$G181,X$2),0)+IF(Ajustes!$H181&gt;0,INDEX($AA$4:$AL$323,Ajustes!$H181,X$2),0)+IF(Ajustes!$I181&gt;0,INDEX($AA$4:$AL$323,Ajustes!$I181,X$2),0)+IF(Ajustes!$J181&gt;0,INDEX($AA$4:$AL$323,Ajustes!$J181,X$2),0)+IF(Ajustes!$K181&gt;0,INDEX($AA$4:$AL$323,Ajustes!$K181,X$2),0)+IF(Ajustes!$L181&gt;0,INDEX($AA$4:$AL$323,Ajustes!$L181,X$2),0))+X181</f>
        <v>1095</v>
      </c>
      <c r="AK181" s="259">
        <f>IF(AND(NOT(_incrementaisPassadas),
      OR(
       AND(_semanaAtual&gt;Prevs!N$6,_tipo="Semanal"),
       AND(_mes&gt;AK$2,_tipo="Mensal")
      )), 0,IF(Ajustes!$G181&gt;0,INDEX($AA$4:$AL$323,Ajustes!$G181,Y$2),0)+IF(Ajustes!$H181&gt;0,INDEX($AA$4:$AL$323,Ajustes!$H181,Y$2),0)+IF(Ajustes!$I181&gt;0,INDEX($AA$4:$AL$323,Ajustes!$I181,Y$2),0)+IF(Ajustes!$J181&gt;0,INDEX($AA$4:$AL$323,Ajustes!$J181,Y$2),0)+IF(Ajustes!$K181&gt;0,INDEX($AA$4:$AL$323,Ajustes!$K181,Y$2),0)+IF(Ajustes!$L181&gt;0,INDEX($AA$4:$AL$323,Ajustes!$L181,Y$2),0))+Y181</f>
        <v>1727</v>
      </c>
      <c r="AL181" s="259">
        <f>IF(AND(NOT(_incrementaisPassadas),
      OR(
       AND(_semanaAtual&gt;Prevs!O$6,_tipo="Semanal"),
       AND(_mes&gt;AL$2,_tipo="Mensal")
      )), 0,IF(Ajustes!$G181&gt;0,INDEX($AA$4:$AL$323,Ajustes!$G181,Z$2),0)+IF(Ajustes!$H181&gt;0,INDEX($AA$4:$AL$323,Ajustes!$H181,Z$2),0)+IF(Ajustes!$I181&gt;0,INDEX($AA$4:$AL$323,Ajustes!$I181,Z$2),0)+IF(Ajustes!$J181&gt;0,INDEX($AA$4:$AL$323,Ajustes!$J181,Z$2),0)+IF(Ajustes!$K181&gt;0,INDEX($AA$4:$AL$323,Ajustes!$K181,Z$2),0)+IF(Ajustes!$L181&gt;0,INDEX($AA$4:$AL$323,Ajustes!$L181,Z$2),0))+Z181</f>
        <v>3222</v>
      </c>
      <c r="AM181" s="113">
        <f t="shared" si="176"/>
        <v>4638</v>
      </c>
      <c r="AN181" s="113">
        <f t="shared" si="190"/>
        <v>4953</v>
      </c>
      <c r="AO181" s="113">
        <f t="shared" si="190"/>
        <v>4939</v>
      </c>
      <c r="AP181" s="113">
        <f t="shared" si="190"/>
        <v>4058</v>
      </c>
      <c r="AQ181" s="113">
        <f t="shared" si="190"/>
        <v>2457</v>
      </c>
      <c r="AR181" s="113">
        <f t="shared" si="190"/>
        <v>1603</v>
      </c>
      <c r="AS181" s="113">
        <f t="shared" si="190"/>
        <v>1313</v>
      </c>
      <c r="AT181" s="113">
        <f t="shared" si="190"/>
        <v>1147</v>
      </c>
      <c r="AU181" s="113">
        <f t="shared" si="190"/>
        <v>1025</v>
      </c>
      <c r="AV181" s="113">
        <f t="shared" si="190"/>
        <v>1095</v>
      </c>
      <c r="AW181" s="113">
        <f t="shared" si="190"/>
        <v>1727</v>
      </c>
      <c r="AX181" s="113">
        <f t="shared" si="190"/>
        <v>3222</v>
      </c>
      <c r="AY181" s="259"/>
      <c r="BQ181" s="259" t="e">
        <f t="shared" si="170"/>
        <v>#N/A</v>
      </c>
      <c r="BR181" s="355">
        <f>BR175</f>
        <v>4605</v>
      </c>
      <c r="BS181" s="355">
        <f t="shared" ref="BS181:CC181" si="204">BS175</f>
        <v>4816</v>
      </c>
      <c r="BT181" s="355">
        <f t="shared" si="204"/>
        <v>4634</v>
      </c>
      <c r="BU181" s="355">
        <f t="shared" si="204"/>
        <v>3682</v>
      </c>
      <c r="BV181" s="355">
        <f t="shared" si="204"/>
        <v>2228</v>
      </c>
      <c r="BW181" s="355">
        <f t="shared" si="204"/>
        <v>1524</v>
      </c>
      <c r="BX181" s="355">
        <f t="shared" si="204"/>
        <v>1273</v>
      </c>
      <c r="BY181" s="355">
        <f t="shared" si="204"/>
        <v>1102</v>
      </c>
      <c r="BZ181" s="355">
        <f t="shared" si="204"/>
        <v>986</v>
      </c>
      <c r="CA181" s="355">
        <f t="shared" si="204"/>
        <v>1101</v>
      </c>
      <c r="CB181" s="355">
        <f t="shared" si="204"/>
        <v>1821</v>
      </c>
      <c r="CC181" s="355">
        <f t="shared" si="204"/>
        <v>3303</v>
      </c>
      <c r="CD181" s="259"/>
    </row>
    <row r="182" spans="1:82" x14ac:dyDescent="0.25">
      <c r="A182" s="113">
        <v>179</v>
      </c>
      <c r="B182" s="176"/>
      <c r="C182" s="259">
        <f>IFERROR(INDEX($BD$7:$BO$40,MATCH(Ajustes!$E$4:$E$323,$BC$7:$BC$40,0),$C$2:$N$2),1)</f>
        <v>1</v>
      </c>
      <c r="D182" s="259">
        <f>IFERROR(INDEX($BD$7:$BO$40,MATCH(Ajustes!$E$4:$E$323,$BC$7:$BC$40,0),$C$2:$N$2),1)</f>
        <v>1</v>
      </c>
      <c r="E182" s="259">
        <f>IFERROR(INDEX($BD$7:$BO$40,MATCH(Ajustes!$E$4:$E$323,$BC$7:$BC$40,0),$C$2:$N$2),1)</f>
        <v>1</v>
      </c>
      <c r="F182" s="259">
        <f>IFERROR(INDEX($BD$7:$BO$40,MATCH(Ajustes!$E$4:$E$323,$BC$7:$BC$40,0),$C$2:$N$2),1)</f>
        <v>1</v>
      </c>
      <c r="G182" s="259">
        <f>IFERROR(INDEX($BD$7:$BO$40,MATCH(Ajustes!$E$4:$E$323,$BC$7:$BC$40,0),$C$2:$N$2),1)</f>
        <v>1</v>
      </c>
      <c r="H182" s="259">
        <f>IFERROR(INDEX($BD$7:$BO$40,MATCH(Ajustes!$E$4:$E$323,$BC$7:$BC$40,0),$C$2:$N$2),1)</f>
        <v>1</v>
      </c>
      <c r="I182" s="259">
        <f>IFERROR(INDEX($BD$7:$BO$40,MATCH(Ajustes!$E$4:$E$323,$BC$7:$BC$40,0),$C$2:$N$2),1)</f>
        <v>1</v>
      </c>
      <c r="J182" s="259">
        <f>IFERROR(INDEX($BD$7:$BO$40,MATCH(Ajustes!$E$4:$E$323,$BC$7:$BC$40,0),$C$2:$N$2),1)</f>
        <v>1</v>
      </c>
      <c r="K182" s="259">
        <f>IFERROR(INDEX($BD$7:$BO$40,MATCH(Ajustes!$E$4:$E$323,$BC$7:$BC$40,0),$C$2:$N$2),1)</f>
        <v>1</v>
      </c>
      <c r="L182" s="259">
        <f>IFERROR(INDEX($BD$7:$BO$40,MATCH(Ajustes!$E$4:$E$323,$BC$7:$BC$40,0),$C$2:$N$2),1)</f>
        <v>1</v>
      </c>
      <c r="M182" s="259">
        <f>IFERROR(INDEX($BD$7:$BO$40,MATCH(Ajustes!$E$4:$E$323,$BC$7:$BC$40,0),$C$2:$N$2),1)</f>
        <v>1</v>
      </c>
      <c r="N182" s="259">
        <f>IFERROR(INDEX($BD$7:$BO$40,MATCH(Ajustes!$E$4:$E$323,$BC$7:$BC$40,0),$C$2:$N$2),1)</f>
        <v>1</v>
      </c>
      <c r="O182">
        <f>C182*Ajustes!AM182</f>
        <v>0</v>
      </c>
      <c r="P182">
        <f>D182*Ajustes!AN182</f>
        <v>0</v>
      </c>
      <c r="Q182">
        <f>E182*Ajustes!AO182</f>
        <v>0</v>
      </c>
      <c r="R182">
        <f>F182*Ajustes!AP182</f>
        <v>0</v>
      </c>
      <c r="S182">
        <f>G182*Ajustes!AQ182</f>
        <v>0</v>
      </c>
      <c r="T182">
        <f>H182*Ajustes!AR182</f>
        <v>0</v>
      </c>
      <c r="U182">
        <f>I182*Ajustes!AS182</f>
        <v>0</v>
      </c>
      <c r="V182">
        <f>J182*Ajustes!AT182</f>
        <v>0</v>
      </c>
      <c r="W182">
        <f>K182*Ajustes!AU182</f>
        <v>0</v>
      </c>
      <c r="X182">
        <f>L182*Ajustes!AV182</f>
        <v>0</v>
      </c>
      <c r="Y182">
        <f>M182*Ajustes!AW182</f>
        <v>0</v>
      </c>
      <c r="Z182">
        <f>N182*Ajustes!AX182</f>
        <v>0</v>
      </c>
      <c r="AA182" s="259">
        <f>IF(AND(NOT(_incrementaisPassadas),
      OR(
       AND(_semanaAtual&gt;Prevs!D$6,_tipo="Semanal"),
       AND(_mes&gt;AA$2,_tipo="Mensal")
      )), 0,IF(Ajustes!$G182&gt;0,INDEX($AA$4:$AL$323,Ajustes!$G182,O$2),0)+IF(Ajustes!$H182&gt;0,INDEX($AA$4:$AL$323,Ajustes!$H182,O$2),0)+IF(Ajustes!$I182&gt;0,INDEX($AA$4:$AL$323,Ajustes!$I182,O$2),0)+IF(Ajustes!$J182&gt;0,INDEX($AA$4:$AL$323,Ajustes!$J182,O$2),0)+IF(Ajustes!$K182&gt;0,INDEX($AA$4:$AL$323,Ajustes!$K182,O$2),0)+IF(Ajustes!$L182&gt;0,INDEX($AA$4:$AL$323,Ajustes!$L182,O$2),0))+O182</f>
        <v>0</v>
      </c>
      <c r="AB182" s="259">
        <f>IF(AND(NOT(_incrementaisPassadas),
      OR(
       AND(_semanaAtual&gt;Prevs!E$6,_tipo="Semanal"),
       AND(_mes&gt;AB$2,_tipo="Mensal")
      )), 0,IF(Ajustes!$G182&gt;0,INDEX($AA$4:$AL$323,Ajustes!$G182,P$2),0)+IF(Ajustes!$H182&gt;0,INDEX($AA$4:$AL$323,Ajustes!$H182,P$2),0)+IF(Ajustes!$I182&gt;0,INDEX($AA$4:$AL$323,Ajustes!$I182,P$2),0)+IF(Ajustes!$J182&gt;0,INDEX($AA$4:$AL$323,Ajustes!$J182,P$2),0)+IF(Ajustes!$K182&gt;0,INDEX($AA$4:$AL$323,Ajustes!$K182,P$2),0)+IF(Ajustes!$L182&gt;0,INDEX($AA$4:$AL$323,Ajustes!$L182,P$2),0))+P182</f>
        <v>0</v>
      </c>
      <c r="AC182" s="259">
        <f>IF(AND(NOT(_incrementaisPassadas),
      OR(
       AND(_semanaAtual&gt;Prevs!F$6,_tipo="Semanal"),
       AND(_mes&gt;AC$2,_tipo="Mensal")
      )), 0,IF(Ajustes!$G182&gt;0,INDEX($AA$4:$AL$323,Ajustes!$G182,Q$2),0)+IF(Ajustes!$H182&gt;0,INDEX($AA$4:$AL$323,Ajustes!$H182,Q$2),0)+IF(Ajustes!$I182&gt;0,INDEX($AA$4:$AL$323,Ajustes!$I182,Q$2),0)+IF(Ajustes!$J182&gt;0,INDEX($AA$4:$AL$323,Ajustes!$J182,Q$2),0)+IF(Ajustes!$K182&gt;0,INDEX($AA$4:$AL$323,Ajustes!$K182,Q$2),0)+IF(Ajustes!$L182&gt;0,INDEX($AA$4:$AL$323,Ajustes!$L182,Q$2),0))+Q182</f>
        <v>0</v>
      </c>
      <c r="AD182" s="259">
        <f>IF(AND(NOT(_incrementaisPassadas),
      OR(
       AND(_semanaAtual&gt;Prevs!G$6,_tipo="Semanal"),
       AND(_mes&gt;AD$2,_tipo="Mensal")
      )), 0,IF(Ajustes!$G182&gt;0,INDEX($AA$4:$AL$323,Ajustes!$G182,R$2),0)+IF(Ajustes!$H182&gt;0,INDEX($AA$4:$AL$323,Ajustes!$H182,R$2),0)+IF(Ajustes!$I182&gt;0,INDEX($AA$4:$AL$323,Ajustes!$I182,R$2),0)+IF(Ajustes!$J182&gt;0,INDEX($AA$4:$AL$323,Ajustes!$J182,R$2),0)+IF(Ajustes!$K182&gt;0,INDEX($AA$4:$AL$323,Ajustes!$K182,R$2),0)+IF(Ajustes!$L182&gt;0,INDEX($AA$4:$AL$323,Ajustes!$L182,R$2),0))+R182</f>
        <v>0</v>
      </c>
      <c r="AE182" s="259">
        <f>IF(AND(NOT(_incrementaisPassadas),
      OR(
       AND(_semanaAtual&gt;Prevs!H$6,_tipo="Semanal"),
       AND(_mes&gt;AE$2,_tipo="Mensal")
      )), 0,IF(Ajustes!$G182&gt;0,INDEX($AA$4:$AL$323,Ajustes!$G182,S$2),0)+IF(Ajustes!$H182&gt;0,INDEX($AA$4:$AL$323,Ajustes!$H182,S$2),0)+IF(Ajustes!$I182&gt;0,INDEX($AA$4:$AL$323,Ajustes!$I182,S$2),0)+IF(Ajustes!$J182&gt;0,INDEX($AA$4:$AL$323,Ajustes!$J182,S$2),0)+IF(Ajustes!$K182&gt;0,INDEX($AA$4:$AL$323,Ajustes!$K182,S$2),0)+IF(Ajustes!$L182&gt;0,INDEX($AA$4:$AL$323,Ajustes!$L182,S$2),0))+S182</f>
        <v>0</v>
      </c>
      <c r="AF182" s="259">
        <f>IF(AND(NOT(_incrementaisPassadas),
      OR(
       AND(_semanaAtual&gt;Prevs!I$6,_tipo="Semanal"),
       AND(_mes&gt;AF$2,_tipo="Mensal")
      )), 0,IF(Ajustes!$G182&gt;0,INDEX($AA$4:$AL$323,Ajustes!$G182,T$2),0)+IF(Ajustes!$H182&gt;0,INDEX($AA$4:$AL$323,Ajustes!$H182,T$2),0)+IF(Ajustes!$I182&gt;0,INDEX($AA$4:$AL$323,Ajustes!$I182,T$2),0)+IF(Ajustes!$J182&gt;0,INDEX($AA$4:$AL$323,Ajustes!$J182,T$2),0)+IF(Ajustes!$K182&gt;0,INDEX($AA$4:$AL$323,Ajustes!$K182,T$2),0)+IF(Ajustes!$L182&gt;0,INDEX($AA$4:$AL$323,Ajustes!$L182,T$2),0))+T182</f>
        <v>0</v>
      </c>
      <c r="AG182" s="259">
        <f>IF(AND(NOT(_incrementaisPassadas),
      OR(
       AND(_semanaAtual&gt;Prevs!J$6,_tipo="Semanal"),
       AND(_mes&gt;AG$2,_tipo="Mensal")
      )), 0,IF(Ajustes!$G182&gt;0,INDEX($AA$4:$AL$323,Ajustes!$G182,U$2),0)+IF(Ajustes!$H182&gt;0,INDEX($AA$4:$AL$323,Ajustes!$H182,U$2),0)+IF(Ajustes!$I182&gt;0,INDEX($AA$4:$AL$323,Ajustes!$I182,U$2),0)+IF(Ajustes!$J182&gt;0,INDEX($AA$4:$AL$323,Ajustes!$J182,U$2),0)+IF(Ajustes!$K182&gt;0,INDEX($AA$4:$AL$323,Ajustes!$K182,U$2),0)+IF(Ajustes!$L182&gt;0,INDEX($AA$4:$AL$323,Ajustes!$L182,U$2),0))+U182</f>
        <v>0</v>
      </c>
      <c r="AH182" s="259">
        <f>IF(AND(NOT(_incrementaisPassadas),
      OR(
       AND(_semanaAtual&gt;Prevs!K$6,_tipo="Semanal"),
       AND(_mes&gt;AH$2,_tipo="Mensal")
      )), 0,IF(Ajustes!$G182&gt;0,INDEX($AA$4:$AL$323,Ajustes!$G182,V$2),0)+IF(Ajustes!$H182&gt;0,INDEX($AA$4:$AL$323,Ajustes!$H182,V$2),0)+IF(Ajustes!$I182&gt;0,INDEX($AA$4:$AL$323,Ajustes!$I182,V$2),0)+IF(Ajustes!$J182&gt;0,INDEX($AA$4:$AL$323,Ajustes!$J182,V$2),0)+IF(Ajustes!$K182&gt;0,INDEX($AA$4:$AL$323,Ajustes!$K182,V$2),0)+IF(Ajustes!$L182&gt;0,INDEX($AA$4:$AL$323,Ajustes!$L182,V$2),0))+V182</f>
        <v>0</v>
      </c>
      <c r="AI182" s="259">
        <f>IF(AND(NOT(_incrementaisPassadas),
      OR(
       AND(_semanaAtual&gt;Prevs!L$6,_tipo="Semanal"),
       AND(_mes&gt;AI$2,_tipo="Mensal")
      )), 0,IF(Ajustes!$G182&gt;0,INDEX($AA$4:$AL$323,Ajustes!$G182,W$2),0)+IF(Ajustes!$H182&gt;0,INDEX($AA$4:$AL$323,Ajustes!$H182,W$2),0)+IF(Ajustes!$I182&gt;0,INDEX($AA$4:$AL$323,Ajustes!$I182,W$2),0)+IF(Ajustes!$J182&gt;0,INDEX($AA$4:$AL$323,Ajustes!$J182,W$2),0)+IF(Ajustes!$K182&gt;0,INDEX($AA$4:$AL$323,Ajustes!$K182,W$2),0)+IF(Ajustes!$L182&gt;0,INDEX($AA$4:$AL$323,Ajustes!$L182,W$2),0))+W182</f>
        <v>0</v>
      </c>
      <c r="AJ182" s="259">
        <f>IF(AND(NOT(_incrementaisPassadas),
      OR(
       AND(_semanaAtual&gt;Prevs!M$6,_tipo="Semanal"),
       AND(_mes&gt;AJ$2,_tipo="Mensal")
      )), 0,IF(Ajustes!$G182&gt;0,INDEX($AA$4:$AL$323,Ajustes!$G182,X$2),0)+IF(Ajustes!$H182&gt;0,INDEX($AA$4:$AL$323,Ajustes!$H182,X$2),0)+IF(Ajustes!$I182&gt;0,INDEX($AA$4:$AL$323,Ajustes!$I182,X$2),0)+IF(Ajustes!$J182&gt;0,INDEX($AA$4:$AL$323,Ajustes!$J182,X$2),0)+IF(Ajustes!$K182&gt;0,INDEX($AA$4:$AL$323,Ajustes!$K182,X$2),0)+IF(Ajustes!$L182&gt;0,INDEX($AA$4:$AL$323,Ajustes!$L182,X$2),0))+X182</f>
        <v>0</v>
      </c>
      <c r="AK182" s="259">
        <f>IF(AND(NOT(_incrementaisPassadas),
      OR(
       AND(_semanaAtual&gt;Prevs!N$6,_tipo="Semanal"),
       AND(_mes&gt;AK$2,_tipo="Mensal")
      )), 0,IF(Ajustes!$G182&gt;0,INDEX($AA$4:$AL$323,Ajustes!$G182,Y$2),0)+IF(Ajustes!$H182&gt;0,INDEX($AA$4:$AL$323,Ajustes!$H182,Y$2),0)+IF(Ajustes!$I182&gt;0,INDEX($AA$4:$AL$323,Ajustes!$I182,Y$2),0)+IF(Ajustes!$J182&gt;0,INDEX($AA$4:$AL$323,Ajustes!$J182,Y$2),0)+IF(Ajustes!$K182&gt;0,INDEX($AA$4:$AL$323,Ajustes!$K182,Y$2),0)+IF(Ajustes!$L182&gt;0,INDEX($AA$4:$AL$323,Ajustes!$L182,Y$2),0))+Y182</f>
        <v>0</v>
      </c>
      <c r="AL182" s="259">
        <f>IF(AND(NOT(_incrementaisPassadas),
      OR(
       AND(_semanaAtual&gt;Prevs!O$6,_tipo="Semanal"),
       AND(_mes&gt;AL$2,_tipo="Mensal")
      )), 0,IF(Ajustes!$G182&gt;0,INDEX($AA$4:$AL$323,Ajustes!$G182,Z$2),0)+IF(Ajustes!$H182&gt;0,INDEX($AA$4:$AL$323,Ajustes!$H182,Z$2),0)+IF(Ajustes!$I182&gt;0,INDEX($AA$4:$AL$323,Ajustes!$I182,Z$2),0)+IF(Ajustes!$J182&gt;0,INDEX($AA$4:$AL$323,Ajustes!$J182,Z$2),0)+IF(Ajustes!$K182&gt;0,INDEX($AA$4:$AL$323,Ajustes!$K182,Z$2),0)+IF(Ajustes!$L182&gt;0,INDEX($AA$4:$AL$323,Ajustes!$L182,Z$2),0))+Z182</f>
        <v>0</v>
      </c>
      <c r="AM182" s="113">
        <f t="shared" si="176"/>
        <v>0</v>
      </c>
      <c r="AN182" s="113">
        <f t="shared" si="190"/>
        <v>0</v>
      </c>
      <c r="AO182" s="113">
        <f t="shared" si="190"/>
        <v>0</v>
      </c>
      <c r="AP182" s="113">
        <f t="shared" si="190"/>
        <v>0</v>
      </c>
      <c r="AQ182" s="113">
        <f t="shared" si="190"/>
        <v>0</v>
      </c>
      <c r="AR182" s="113">
        <f t="shared" si="190"/>
        <v>0</v>
      </c>
      <c r="AS182" s="113">
        <f t="shared" si="190"/>
        <v>0</v>
      </c>
      <c r="AT182" s="113">
        <f t="shared" si="190"/>
        <v>0</v>
      </c>
      <c r="AU182" s="113">
        <f t="shared" si="190"/>
        <v>0</v>
      </c>
      <c r="AV182" s="113">
        <f t="shared" si="190"/>
        <v>0</v>
      </c>
      <c r="AW182" s="113">
        <f t="shared" si="190"/>
        <v>0</v>
      </c>
      <c r="AX182" s="113">
        <f t="shared" si="190"/>
        <v>0</v>
      </c>
      <c r="AY182" s="259"/>
      <c r="BQ182" s="259" t="e">
        <f t="shared" si="170"/>
        <v>#N/A</v>
      </c>
      <c r="BR182" s="398">
        <f t="shared" ref="BR182:BR213" si="205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182" s="398">
        <f t="shared" ref="BS182:BS213" si="206" xml:space="preserve">    IF(ISNA($BQ$4:$BQ$323),AN$4:AN$323,
IF(_tipo="Mensal",INDEX(_regrA0,$BQ$4:$BQ$323,$BR$1:$CC$1)+INDEX(_regrA1,$BQ$4:$BQ$323,$BR$1:$CC$1)*INDEX(AN$4:AN$323,INDEX(_regrPostoBase,$BQ$4:$BQ$323)),
INDEX(_regrA0sem,$BQ$4:$BQ$323,$BR$1:$CC$1)+INDEX(_regrA1sem,$BQ$4:$BQ$323,$BR$1:$CC$1)*INDEX(AN$4:AN$323,INDEX(_regrPostoBase,$BQ$4:$BQ$323))
))</f>
        <v>0</v>
      </c>
      <c r="BT182" s="398">
        <f t="shared" ref="BT182:BT213" si="207" xml:space="preserve">    IF(ISNA($BQ$4:$BQ$323),AO$4:AO$323,
IF(_tipo="Mensal",INDEX(_regrA0,$BQ$4:$BQ$323,$BR$1:$CC$1)+INDEX(_regrA1,$BQ$4:$BQ$323,$BR$1:$CC$1)*INDEX(AO$4:AO$323,INDEX(_regrPostoBase,$BQ$4:$BQ$323)),
INDEX(_regrA0sem,$BQ$4:$BQ$323,$BR$1:$CC$1)+INDEX(_regrA1sem,$BQ$4:$BQ$323,$BR$1:$CC$1)*INDEX(AO$4:AO$323,INDEX(_regrPostoBase,$BQ$4:$BQ$323))
))</f>
        <v>0</v>
      </c>
      <c r="BU182" s="398">
        <f t="shared" ref="BU182:BU213" si="208" xml:space="preserve">    IF(ISNA($BQ$4:$BQ$323),AP$4:AP$323,
IF(_tipo="Mensal",INDEX(_regrA0,$BQ$4:$BQ$323,$BR$1:$CC$1)+INDEX(_regrA1,$BQ$4:$BQ$323,$BR$1:$CC$1)*INDEX(AP$4:AP$323,INDEX(_regrPostoBase,$BQ$4:$BQ$323)),
INDEX(_regrA0sem,$BQ$4:$BQ$323,$BR$1:$CC$1)+INDEX(_regrA1sem,$BQ$4:$BQ$323,$BR$1:$CC$1)*INDEX(AP$4:AP$323,INDEX(_regrPostoBase,$BQ$4:$BQ$323))
))</f>
        <v>0</v>
      </c>
      <c r="BV182" s="398">
        <f t="shared" ref="BV182:BV213" si="209" xml:space="preserve">    IF(ISNA($BQ$4:$BQ$323),AQ$4:AQ$323,
IF(_tipo="Mensal",INDEX(_regrA0,$BQ$4:$BQ$323,$BR$1:$CC$1)+INDEX(_regrA1,$BQ$4:$BQ$323,$BR$1:$CC$1)*INDEX(AQ$4:AQ$323,INDEX(_regrPostoBase,$BQ$4:$BQ$323)),
INDEX(_regrA0sem,$BQ$4:$BQ$323,$BR$1:$CC$1)+INDEX(_regrA1sem,$BQ$4:$BQ$323,$BR$1:$CC$1)*INDEX(AQ$4:AQ$323,INDEX(_regrPostoBase,$BQ$4:$BQ$323))
))</f>
        <v>0</v>
      </c>
      <c r="BW182" s="398">
        <f t="shared" ref="BW182:BW213" si="210" xml:space="preserve">    IF(ISNA($BQ$4:$BQ$323),AR$4:AR$323,
IF(_tipo="Mensal",INDEX(_regrA0,$BQ$4:$BQ$323,$BR$1:$CC$1)+INDEX(_regrA1,$BQ$4:$BQ$323,$BR$1:$CC$1)*INDEX(AR$4:AR$323,INDEX(_regrPostoBase,$BQ$4:$BQ$323)),
INDEX(_regrA0sem,$BQ$4:$BQ$323,$BR$1:$CC$1)+INDEX(_regrA1sem,$BQ$4:$BQ$323,$BR$1:$CC$1)*INDEX(AR$4:AR$323,INDEX(_regrPostoBase,$BQ$4:$BQ$323))
))</f>
        <v>0</v>
      </c>
      <c r="BX182" s="398">
        <f t="shared" ref="BX182:BX213" si="211" xml:space="preserve">    IF(ISNA($BQ$4:$BQ$323),AS$4:AS$323,
IF(_tipo="Mensal",INDEX(_regrA0,$BQ$4:$BQ$323,$BR$1:$CC$1)+INDEX(_regrA1,$BQ$4:$BQ$323,$BR$1:$CC$1)*INDEX(AS$4:AS$323,INDEX(_regrPostoBase,$BQ$4:$BQ$323)),
INDEX(_regrA0sem,$BQ$4:$BQ$323,$BR$1:$CC$1)+INDEX(_regrA1sem,$BQ$4:$BQ$323,$BR$1:$CC$1)*INDEX(AS$4:AS$323,INDEX(_regrPostoBase,$BQ$4:$BQ$323))
))</f>
        <v>0</v>
      </c>
      <c r="BY182" s="398">
        <f t="shared" ref="BY182:BY213" si="212" xml:space="preserve">    IF(ISNA($BQ$4:$BQ$323),AT$4:AT$323,
IF(_tipo="Mensal",INDEX(_regrA0,$BQ$4:$BQ$323,$BR$1:$CC$1)+INDEX(_regrA1,$BQ$4:$BQ$323,$BR$1:$CC$1)*INDEX(AT$4:AT$323,INDEX(_regrPostoBase,$BQ$4:$BQ$323)),
INDEX(_regrA0sem,$BQ$4:$BQ$323,$BR$1:$CC$1)+INDEX(_regrA1sem,$BQ$4:$BQ$323,$BR$1:$CC$1)*INDEX(AT$4:AT$323,INDEX(_regrPostoBase,$BQ$4:$BQ$323))
))</f>
        <v>0</v>
      </c>
      <c r="BZ182" s="398">
        <f t="shared" ref="BZ182:BZ213" si="213" xml:space="preserve">    IF(ISNA($BQ$4:$BQ$323),AU$4:AU$323,
IF(_tipo="Mensal",INDEX(_regrA0,$BQ$4:$BQ$323,$BR$1:$CC$1)+INDEX(_regrA1,$BQ$4:$BQ$323,$BR$1:$CC$1)*INDEX(AU$4:AU$323,INDEX(_regrPostoBase,$BQ$4:$BQ$323)),
INDEX(_regrA0sem,$BQ$4:$BQ$323,$BR$1:$CC$1)+INDEX(_regrA1sem,$BQ$4:$BQ$323,$BR$1:$CC$1)*INDEX(AU$4:AU$323,INDEX(_regrPostoBase,$BQ$4:$BQ$323))
))</f>
        <v>0</v>
      </c>
      <c r="CA182" s="398">
        <f t="shared" ref="CA182:CA213" si="214" xml:space="preserve">    IF(ISNA($BQ$4:$BQ$323),AV$4:AV$323,
IF(_tipo="Mensal",INDEX(_regrA0,$BQ$4:$BQ$323,$BR$1:$CC$1)+INDEX(_regrA1,$BQ$4:$BQ$323,$BR$1:$CC$1)*INDEX(AV$4:AV$323,INDEX(_regrPostoBase,$BQ$4:$BQ$323)),
INDEX(_regrA0sem,$BQ$4:$BQ$323,$BR$1:$CC$1)+INDEX(_regrA1sem,$BQ$4:$BQ$323,$BR$1:$CC$1)*INDEX(AV$4:AV$323,INDEX(_regrPostoBase,$BQ$4:$BQ$323))
))</f>
        <v>0</v>
      </c>
      <c r="CB182" s="398">
        <f t="shared" ref="CB182:CB213" si="215" xml:space="preserve">    IF(ISNA($BQ$4:$BQ$323),AW$4:AW$323,
IF(_tipo="Mensal",INDEX(_regrA0,$BQ$4:$BQ$323,$BR$1:$CC$1)+INDEX(_regrA1,$BQ$4:$BQ$323,$BR$1:$CC$1)*INDEX(AW$4:AW$323,INDEX(_regrPostoBase,$BQ$4:$BQ$323)),
INDEX(_regrA0sem,$BQ$4:$BQ$323,$BR$1:$CC$1)+INDEX(_regrA1sem,$BQ$4:$BQ$323,$BR$1:$CC$1)*INDEX(AW$4:AW$323,INDEX(_regrPostoBase,$BQ$4:$BQ$323))
))</f>
        <v>0</v>
      </c>
      <c r="CC182" s="398">
        <f t="shared" ref="CC182:CC213" si="216" xml:space="preserve">    IF(ISNA($BQ$4:$BQ$323),AX$4:AX$323,
IF(_tipo="Mensal",INDEX(_regrA0,$BQ$4:$BQ$323,$BR$1:$CC$1)+INDEX(_regrA1,$BQ$4:$BQ$323,$BR$1:$CC$1)*INDEX(AX$4:AX$323,INDEX(_regrPostoBase,$BQ$4:$BQ$323)),
INDEX(_regrA0sem,$BQ$4:$BQ$323,$BR$1:$CC$1)+INDEX(_regrA1sem,$BQ$4:$BQ$323,$BR$1:$CC$1)*INDEX(AX$4:AX$323,INDEX(_regrPostoBase,$BQ$4:$BQ$323))
))</f>
        <v>0</v>
      </c>
      <c r="CD182" s="259"/>
    </row>
    <row r="183" spans="1:82" x14ac:dyDescent="0.25">
      <c r="A183" s="113">
        <v>180</v>
      </c>
      <c r="B183" s="176"/>
      <c r="C183" s="259">
        <f>IFERROR(INDEX($BD$7:$BO$40,MATCH(Ajustes!$E$4:$E$323,$BC$7:$BC$40,0),$C$2:$N$2),1)</f>
        <v>1</v>
      </c>
      <c r="D183" s="259">
        <f>IFERROR(INDEX($BD$7:$BO$40,MATCH(Ajustes!$E$4:$E$323,$BC$7:$BC$40,0),$C$2:$N$2),1)</f>
        <v>1</v>
      </c>
      <c r="E183" s="259">
        <f>IFERROR(INDEX($BD$7:$BO$40,MATCH(Ajustes!$E$4:$E$323,$BC$7:$BC$40,0),$C$2:$N$2),1)</f>
        <v>1</v>
      </c>
      <c r="F183" s="259">
        <f>IFERROR(INDEX($BD$7:$BO$40,MATCH(Ajustes!$E$4:$E$323,$BC$7:$BC$40,0),$C$2:$N$2),1)</f>
        <v>1</v>
      </c>
      <c r="G183" s="259">
        <f>IFERROR(INDEX($BD$7:$BO$40,MATCH(Ajustes!$E$4:$E$323,$BC$7:$BC$40,0),$C$2:$N$2),1)</f>
        <v>1</v>
      </c>
      <c r="H183" s="259">
        <f>IFERROR(INDEX($BD$7:$BO$40,MATCH(Ajustes!$E$4:$E$323,$BC$7:$BC$40,0),$C$2:$N$2),1)</f>
        <v>1</v>
      </c>
      <c r="I183" s="259">
        <f>IFERROR(INDEX($BD$7:$BO$40,MATCH(Ajustes!$E$4:$E$323,$BC$7:$BC$40,0),$C$2:$N$2),1)</f>
        <v>1</v>
      </c>
      <c r="J183" s="259">
        <f>IFERROR(INDEX($BD$7:$BO$40,MATCH(Ajustes!$E$4:$E$323,$BC$7:$BC$40,0),$C$2:$N$2),1)</f>
        <v>1</v>
      </c>
      <c r="K183" s="259">
        <f>IFERROR(INDEX($BD$7:$BO$40,MATCH(Ajustes!$E$4:$E$323,$BC$7:$BC$40,0),$C$2:$N$2),1)</f>
        <v>1</v>
      </c>
      <c r="L183" s="259">
        <f>IFERROR(INDEX($BD$7:$BO$40,MATCH(Ajustes!$E$4:$E$323,$BC$7:$BC$40,0),$C$2:$N$2),1)</f>
        <v>1</v>
      </c>
      <c r="M183" s="259">
        <f>IFERROR(INDEX($BD$7:$BO$40,MATCH(Ajustes!$E$4:$E$323,$BC$7:$BC$40,0),$C$2:$N$2),1)</f>
        <v>1</v>
      </c>
      <c r="N183" s="259">
        <f>IFERROR(INDEX($BD$7:$BO$40,MATCH(Ajustes!$E$4:$E$323,$BC$7:$BC$40,0),$C$2:$N$2),1)</f>
        <v>1</v>
      </c>
      <c r="O183">
        <f>C183*Ajustes!AM183</f>
        <v>0</v>
      </c>
      <c r="P183">
        <f>D183*Ajustes!AN183</f>
        <v>0</v>
      </c>
      <c r="Q183">
        <f>E183*Ajustes!AO183</f>
        <v>0</v>
      </c>
      <c r="R183">
        <f>F183*Ajustes!AP183</f>
        <v>0</v>
      </c>
      <c r="S183">
        <f>G183*Ajustes!AQ183</f>
        <v>0</v>
      </c>
      <c r="T183">
        <f>H183*Ajustes!AR183</f>
        <v>0</v>
      </c>
      <c r="U183">
        <f>I183*Ajustes!AS183</f>
        <v>0</v>
      </c>
      <c r="V183">
        <f>J183*Ajustes!AT183</f>
        <v>0</v>
      </c>
      <c r="W183">
        <f>K183*Ajustes!AU183</f>
        <v>0</v>
      </c>
      <c r="X183">
        <f>L183*Ajustes!AV183</f>
        <v>0</v>
      </c>
      <c r="Y183">
        <f>M183*Ajustes!AW183</f>
        <v>0</v>
      </c>
      <c r="Z183">
        <f>N183*Ajustes!AX183</f>
        <v>0</v>
      </c>
      <c r="AA183" s="259">
        <f>IF(AND(NOT(_incrementaisPassadas),
      OR(
       AND(_semanaAtual&gt;Prevs!D$6,_tipo="Semanal"),
       AND(_mes&gt;AA$2,_tipo="Mensal")
      )), 0,IF(Ajustes!$G183&gt;0,INDEX($AA$4:$AL$323,Ajustes!$G183,O$2),0)+IF(Ajustes!$H183&gt;0,INDEX($AA$4:$AL$323,Ajustes!$H183,O$2),0)+IF(Ajustes!$I183&gt;0,INDEX($AA$4:$AL$323,Ajustes!$I183,O$2),0)+IF(Ajustes!$J183&gt;0,INDEX($AA$4:$AL$323,Ajustes!$J183,O$2),0)+IF(Ajustes!$K183&gt;0,INDEX($AA$4:$AL$323,Ajustes!$K183,O$2),0)+IF(Ajustes!$L183&gt;0,INDEX($AA$4:$AL$323,Ajustes!$L183,O$2),0))+O183</f>
        <v>0</v>
      </c>
      <c r="AB183" s="259">
        <f>IF(AND(NOT(_incrementaisPassadas),
      OR(
       AND(_semanaAtual&gt;Prevs!E$6,_tipo="Semanal"),
       AND(_mes&gt;AB$2,_tipo="Mensal")
      )), 0,IF(Ajustes!$G183&gt;0,INDEX($AA$4:$AL$323,Ajustes!$G183,P$2),0)+IF(Ajustes!$H183&gt;0,INDEX($AA$4:$AL$323,Ajustes!$H183,P$2),0)+IF(Ajustes!$I183&gt;0,INDEX($AA$4:$AL$323,Ajustes!$I183,P$2),0)+IF(Ajustes!$J183&gt;0,INDEX($AA$4:$AL$323,Ajustes!$J183,P$2),0)+IF(Ajustes!$K183&gt;0,INDEX($AA$4:$AL$323,Ajustes!$K183,P$2),0)+IF(Ajustes!$L183&gt;0,INDEX($AA$4:$AL$323,Ajustes!$L183,P$2),0))+P183</f>
        <v>0</v>
      </c>
      <c r="AC183" s="259">
        <f>IF(AND(NOT(_incrementaisPassadas),
      OR(
       AND(_semanaAtual&gt;Prevs!F$6,_tipo="Semanal"),
       AND(_mes&gt;AC$2,_tipo="Mensal")
      )), 0,IF(Ajustes!$G183&gt;0,INDEX($AA$4:$AL$323,Ajustes!$G183,Q$2),0)+IF(Ajustes!$H183&gt;0,INDEX($AA$4:$AL$323,Ajustes!$H183,Q$2),0)+IF(Ajustes!$I183&gt;0,INDEX($AA$4:$AL$323,Ajustes!$I183,Q$2),0)+IF(Ajustes!$J183&gt;0,INDEX($AA$4:$AL$323,Ajustes!$J183,Q$2),0)+IF(Ajustes!$K183&gt;0,INDEX($AA$4:$AL$323,Ajustes!$K183,Q$2),0)+IF(Ajustes!$L183&gt;0,INDEX($AA$4:$AL$323,Ajustes!$L183,Q$2),0))+Q183</f>
        <v>0</v>
      </c>
      <c r="AD183" s="259">
        <f>IF(AND(NOT(_incrementaisPassadas),
      OR(
       AND(_semanaAtual&gt;Prevs!G$6,_tipo="Semanal"),
       AND(_mes&gt;AD$2,_tipo="Mensal")
      )), 0,IF(Ajustes!$G183&gt;0,INDEX($AA$4:$AL$323,Ajustes!$G183,R$2),0)+IF(Ajustes!$H183&gt;0,INDEX($AA$4:$AL$323,Ajustes!$H183,R$2),0)+IF(Ajustes!$I183&gt;0,INDEX($AA$4:$AL$323,Ajustes!$I183,R$2),0)+IF(Ajustes!$J183&gt;0,INDEX($AA$4:$AL$323,Ajustes!$J183,R$2),0)+IF(Ajustes!$K183&gt;0,INDEX($AA$4:$AL$323,Ajustes!$K183,R$2),0)+IF(Ajustes!$L183&gt;0,INDEX($AA$4:$AL$323,Ajustes!$L183,R$2),0))+R183</f>
        <v>0</v>
      </c>
      <c r="AE183" s="259">
        <f>IF(AND(NOT(_incrementaisPassadas),
      OR(
       AND(_semanaAtual&gt;Prevs!H$6,_tipo="Semanal"),
       AND(_mes&gt;AE$2,_tipo="Mensal")
      )), 0,IF(Ajustes!$G183&gt;0,INDEX($AA$4:$AL$323,Ajustes!$G183,S$2),0)+IF(Ajustes!$H183&gt;0,INDEX($AA$4:$AL$323,Ajustes!$H183,S$2),0)+IF(Ajustes!$I183&gt;0,INDEX($AA$4:$AL$323,Ajustes!$I183,S$2),0)+IF(Ajustes!$J183&gt;0,INDEX($AA$4:$AL$323,Ajustes!$J183,S$2),0)+IF(Ajustes!$K183&gt;0,INDEX($AA$4:$AL$323,Ajustes!$K183,S$2),0)+IF(Ajustes!$L183&gt;0,INDEX($AA$4:$AL$323,Ajustes!$L183,S$2),0))+S183</f>
        <v>0</v>
      </c>
      <c r="AF183" s="259">
        <f>IF(AND(NOT(_incrementaisPassadas),
      OR(
       AND(_semanaAtual&gt;Prevs!I$6,_tipo="Semanal"),
       AND(_mes&gt;AF$2,_tipo="Mensal")
      )), 0,IF(Ajustes!$G183&gt;0,INDEX($AA$4:$AL$323,Ajustes!$G183,T$2),0)+IF(Ajustes!$H183&gt;0,INDEX($AA$4:$AL$323,Ajustes!$H183,T$2),0)+IF(Ajustes!$I183&gt;0,INDEX($AA$4:$AL$323,Ajustes!$I183,T$2),0)+IF(Ajustes!$J183&gt;0,INDEX($AA$4:$AL$323,Ajustes!$J183,T$2),0)+IF(Ajustes!$K183&gt;0,INDEX($AA$4:$AL$323,Ajustes!$K183,T$2),0)+IF(Ajustes!$L183&gt;0,INDEX($AA$4:$AL$323,Ajustes!$L183,T$2),0))+T183</f>
        <v>0</v>
      </c>
      <c r="AG183" s="259">
        <f>IF(AND(NOT(_incrementaisPassadas),
      OR(
       AND(_semanaAtual&gt;Prevs!J$6,_tipo="Semanal"),
       AND(_mes&gt;AG$2,_tipo="Mensal")
      )), 0,IF(Ajustes!$G183&gt;0,INDEX($AA$4:$AL$323,Ajustes!$G183,U$2),0)+IF(Ajustes!$H183&gt;0,INDEX($AA$4:$AL$323,Ajustes!$H183,U$2),0)+IF(Ajustes!$I183&gt;0,INDEX($AA$4:$AL$323,Ajustes!$I183,U$2),0)+IF(Ajustes!$J183&gt;0,INDEX($AA$4:$AL$323,Ajustes!$J183,U$2),0)+IF(Ajustes!$K183&gt;0,INDEX($AA$4:$AL$323,Ajustes!$K183,U$2),0)+IF(Ajustes!$L183&gt;0,INDEX($AA$4:$AL$323,Ajustes!$L183,U$2),0))+U183</f>
        <v>0</v>
      </c>
      <c r="AH183" s="259">
        <f>IF(AND(NOT(_incrementaisPassadas),
      OR(
       AND(_semanaAtual&gt;Prevs!K$6,_tipo="Semanal"),
       AND(_mes&gt;AH$2,_tipo="Mensal")
      )), 0,IF(Ajustes!$G183&gt;0,INDEX($AA$4:$AL$323,Ajustes!$G183,V$2),0)+IF(Ajustes!$H183&gt;0,INDEX($AA$4:$AL$323,Ajustes!$H183,V$2),0)+IF(Ajustes!$I183&gt;0,INDEX($AA$4:$AL$323,Ajustes!$I183,V$2),0)+IF(Ajustes!$J183&gt;0,INDEX($AA$4:$AL$323,Ajustes!$J183,V$2),0)+IF(Ajustes!$K183&gt;0,INDEX($AA$4:$AL$323,Ajustes!$K183,V$2),0)+IF(Ajustes!$L183&gt;0,INDEX($AA$4:$AL$323,Ajustes!$L183,V$2),0))+V183</f>
        <v>0</v>
      </c>
      <c r="AI183" s="259">
        <f>IF(AND(NOT(_incrementaisPassadas),
      OR(
       AND(_semanaAtual&gt;Prevs!L$6,_tipo="Semanal"),
       AND(_mes&gt;AI$2,_tipo="Mensal")
      )), 0,IF(Ajustes!$G183&gt;0,INDEX($AA$4:$AL$323,Ajustes!$G183,W$2),0)+IF(Ajustes!$H183&gt;0,INDEX($AA$4:$AL$323,Ajustes!$H183,W$2),0)+IF(Ajustes!$I183&gt;0,INDEX($AA$4:$AL$323,Ajustes!$I183,W$2),0)+IF(Ajustes!$J183&gt;0,INDEX($AA$4:$AL$323,Ajustes!$J183,W$2),0)+IF(Ajustes!$K183&gt;0,INDEX($AA$4:$AL$323,Ajustes!$K183,W$2),0)+IF(Ajustes!$L183&gt;0,INDEX($AA$4:$AL$323,Ajustes!$L183,W$2),0))+W183</f>
        <v>0</v>
      </c>
      <c r="AJ183" s="259">
        <f>IF(AND(NOT(_incrementaisPassadas),
      OR(
       AND(_semanaAtual&gt;Prevs!M$6,_tipo="Semanal"),
       AND(_mes&gt;AJ$2,_tipo="Mensal")
      )), 0,IF(Ajustes!$G183&gt;0,INDEX($AA$4:$AL$323,Ajustes!$G183,X$2),0)+IF(Ajustes!$H183&gt;0,INDEX($AA$4:$AL$323,Ajustes!$H183,X$2),0)+IF(Ajustes!$I183&gt;0,INDEX($AA$4:$AL$323,Ajustes!$I183,X$2),0)+IF(Ajustes!$J183&gt;0,INDEX($AA$4:$AL$323,Ajustes!$J183,X$2),0)+IF(Ajustes!$K183&gt;0,INDEX($AA$4:$AL$323,Ajustes!$K183,X$2),0)+IF(Ajustes!$L183&gt;0,INDEX($AA$4:$AL$323,Ajustes!$L183,X$2),0))+X183</f>
        <v>0</v>
      </c>
      <c r="AK183" s="259">
        <f>IF(AND(NOT(_incrementaisPassadas),
      OR(
       AND(_semanaAtual&gt;Prevs!N$6,_tipo="Semanal"),
       AND(_mes&gt;AK$2,_tipo="Mensal")
      )), 0,IF(Ajustes!$G183&gt;0,INDEX($AA$4:$AL$323,Ajustes!$G183,Y$2),0)+IF(Ajustes!$H183&gt;0,INDEX($AA$4:$AL$323,Ajustes!$H183,Y$2),0)+IF(Ajustes!$I183&gt;0,INDEX($AA$4:$AL$323,Ajustes!$I183,Y$2),0)+IF(Ajustes!$J183&gt;0,INDEX($AA$4:$AL$323,Ajustes!$J183,Y$2),0)+IF(Ajustes!$K183&gt;0,INDEX($AA$4:$AL$323,Ajustes!$K183,Y$2),0)+IF(Ajustes!$L183&gt;0,INDEX($AA$4:$AL$323,Ajustes!$L183,Y$2),0))+Y183</f>
        <v>0</v>
      </c>
      <c r="AL183" s="259">
        <f>IF(AND(NOT(_incrementaisPassadas),
      OR(
       AND(_semanaAtual&gt;Prevs!O$6,_tipo="Semanal"),
       AND(_mes&gt;AL$2,_tipo="Mensal")
      )), 0,IF(Ajustes!$G183&gt;0,INDEX($AA$4:$AL$323,Ajustes!$G183,Z$2),0)+IF(Ajustes!$H183&gt;0,INDEX($AA$4:$AL$323,Ajustes!$H183,Z$2),0)+IF(Ajustes!$I183&gt;0,INDEX($AA$4:$AL$323,Ajustes!$I183,Z$2),0)+IF(Ajustes!$J183&gt;0,INDEX($AA$4:$AL$323,Ajustes!$J183,Z$2),0)+IF(Ajustes!$K183&gt;0,INDEX($AA$4:$AL$323,Ajustes!$K183,Z$2),0)+IF(Ajustes!$L183&gt;0,INDEX($AA$4:$AL$323,Ajustes!$L183,Z$2),0))+Z183</f>
        <v>0</v>
      </c>
      <c r="AM183" s="113">
        <f t="shared" si="176"/>
        <v>0</v>
      </c>
      <c r="AN183" s="113">
        <f t="shared" si="190"/>
        <v>0</v>
      </c>
      <c r="AO183" s="113">
        <f t="shared" si="190"/>
        <v>0</v>
      </c>
      <c r="AP183" s="113">
        <f t="shared" si="190"/>
        <v>0</v>
      </c>
      <c r="AQ183" s="113">
        <f t="shared" si="190"/>
        <v>0</v>
      </c>
      <c r="AR183" s="113">
        <f t="shared" si="190"/>
        <v>0</v>
      </c>
      <c r="AS183" s="113">
        <f t="shared" si="190"/>
        <v>0</v>
      </c>
      <c r="AT183" s="113">
        <f t="shared" si="190"/>
        <v>0</v>
      </c>
      <c r="AU183" s="113">
        <f t="shared" si="190"/>
        <v>0</v>
      </c>
      <c r="AV183" s="113">
        <f t="shared" si="190"/>
        <v>0</v>
      </c>
      <c r="AW183" s="113">
        <f t="shared" si="190"/>
        <v>0</v>
      </c>
      <c r="AX183" s="113">
        <f t="shared" si="190"/>
        <v>0</v>
      </c>
      <c r="AY183" s="259"/>
      <c r="BQ183" s="259" t="e">
        <f t="shared" si="170"/>
        <v>#N/A</v>
      </c>
      <c r="BR183" s="398">
        <f t="shared" si="205"/>
        <v>0</v>
      </c>
      <c r="BS183" s="398">
        <f t="shared" si="206"/>
        <v>0</v>
      </c>
      <c r="BT183" s="398">
        <f t="shared" si="207"/>
        <v>0</v>
      </c>
      <c r="BU183" s="398">
        <f t="shared" si="208"/>
        <v>0</v>
      </c>
      <c r="BV183" s="398">
        <f t="shared" si="209"/>
        <v>0</v>
      </c>
      <c r="BW183" s="398">
        <f t="shared" si="210"/>
        <v>0</v>
      </c>
      <c r="BX183" s="398">
        <f t="shared" si="211"/>
        <v>0</v>
      </c>
      <c r="BY183" s="398">
        <f t="shared" si="212"/>
        <v>0</v>
      </c>
      <c r="BZ183" s="398">
        <f t="shared" si="213"/>
        <v>0</v>
      </c>
      <c r="CA183" s="398">
        <f t="shared" si="214"/>
        <v>0</v>
      </c>
      <c r="CB183" s="398">
        <f t="shared" si="215"/>
        <v>0</v>
      </c>
      <c r="CC183" s="398">
        <f t="shared" si="216"/>
        <v>0</v>
      </c>
      <c r="CD183" s="259"/>
    </row>
    <row r="184" spans="1:82" x14ac:dyDescent="0.25">
      <c r="A184" s="113">
        <v>181</v>
      </c>
      <c r="B184" s="176"/>
      <c r="C184" s="259">
        <f>IFERROR(INDEX($BD$7:$BO$40,MATCH(Ajustes!$E$4:$E$323,$BC$7:$BC$40,0),$C$2:$N$2),1)</f>
        <v>1</v>
      </c>
      <c r="D184" s="259">
        <f>IFERROR(INDEX($BD$7:$BO$40,MATCH(Ajustes!$E$4:$E$323,$BC$7:$BC$40,0),$C$2:$N$2),1)</f>
        <v>1</v>
      </c>
      <c r="E184" s="259">
        <f>IFERROR(INDEX($BD$7:$BO$40,MATCH(Ajustes!$E$4:$E$323,$BC$7:$BC$40,0),$C$2:$N$2),1)</f>
        <v>1</v>
      </c>
      <c r="F184" s="259">
        <f>IFERROR(INDEX($BD$7:$BO$40,MATCH(Ajustes!$E$4:$E$323,$BC$7:$BC$40,0),$C$2:$N$2),1)</f>
        <v>1</v>
      </c>
      <c r="G184" s="259">
        <f>IFERROR(INDEX($BD$7:$BO$40,MATCH(Ajustes!$E$4:$E$323,$BC$7:$BC$40,0),$C$2:$N$2),1)</f>
        <v>1</v>
      </c>
      <c r="H184" s="259">
        <f>IFERROR(INDEX($BD$7:$BO$40,MATCH(Ajustes!$E$4:$E$323,$BC$7:$BC$40,0),$C$2:$N$2),1)</f>
        <v>1</v>
      </c>
      <c r="I184" s="259">
        <f>IFERROR(INDEX($BD$7:$BO$40,MATCH(Ajustes!$E$4:$E$323,$BC$7:$BC$40,0),$C$2:$N$2),1)</f>
        <v>1</v>
      </c>
      <c r="J184" s="259">
        <f>IFERROR(INDEX($BD$7:$BO$40,MATCH(Ajustes!$E$4:$E$323,$BC$7:$BC$40,0),$C$2:$N$2),1)</f>
        <v>1</v>
      </c>
      <c r="K184" s="259">
        <f>IFERROR(INDEX($BD$7:$BO$40,MATCH(Ajustes!$E$4:$E$323,$BC$7:$BC$40,0),$C$2:$N$2),1)</f>
        <v>1</v>
      </c>
      <c r="L184" s="259">
        <f>IFERROR(INDEX($BD$7:$BO$40,MATCH(Ajustes!$E$4:$E$323,$BC$7:$BC$40,0),$C$2:$N$2),1)</f>
        <v>1</v>
      </c>
      <c r="M184" s="259">
        <f>IFERROR(INDEX($BD$7:$BO$40,MATCH(Ajustes!$E$4:$E$323,$BC$7:$BC$40,0),$C$2:$N$2),1)</f>
        <v>1</v>
      </c>
      <c r="N184" s="259">
        <f>IFERROR(INDEX($BD$7:$BO$40,MATCH(Ajustes!$E$4:$E$323,$BC$7:$BC$40,0),$C$2:$N$2),1)</f>
        <v>1</v>
      </c>
      <c r="O184">
        <f>C184*Ajustes!AM184</f>
        <v>0</v>
      </c>
      <c r="P184">
        <f>D184*Ajustes!AN184</f>
        <v>0</v>
      </c>
      <c r="Q184">
        <f>E184*Ajustes!AO184</f>
        <v>0</v>
      </c>
      <c r="R184">
        <f>F184*Ajustes!AP184</f>
        <v>0</v>
      </c>
      <c r="S184">
        <f>G184*Ajustes!AQ184</f>
        <v>0</v>
      </c>
      <c r="T184">
        <f>H184*Ajustes!AR184</f>
        <v>0</v>
      </c>
      <c r="U184">
        <f>I184*Ajustes!AS184</f>
        <v>0</v>
      </c>
      <c r="V184">
        <f>J184*Ajustes!AT184</f>
        <v>0</v>
      </c>
      <c r="W184">
        <f>K184*Ajustes!AU184</f>
        <v>0</v>
      </c>
      <c r="X184">
        <f>L184*Ajustes!AV184</f>
        <v>0</v>
      </c>
      <c r="Y184">
        <f>M184*Ajustes!AW184</f>
        <v>0</v>
      </c>
      <c r="Z184">
        <f>N184*Ajustes!AX184</f>
        <v>0</v>
      </c>
      <c r="AA184" s="259">
        <f>IF(AND(NOT(_incrementaisPassadas),
      OR(
       AND(_semanaAtual&gt;Prevs!D$6,_tipo="Semanal"),
       AND(_mes&gt;AA$2,_tipo="Mensal")
      )), 0,IF(Ajustes!$G184&gt;0,INDEX($AA$4:$AL$323,Ajustes!$G184,O$2),0)+IF(Ajustes!$H184&gt;0,INDEX($AA$4:$AL$323,Ajustes!$H184,O$2),0)+IF(Ajustes!$I184&gt;0,INDEX($AA$4:$AL$323,Ajustes!$I184,O$2),0)+IF(Ajustes!$J184&gt;0,INDEX($AA$4:$AL$323,Ajustes!$J184,O$2),0)+IF(Ajustes!$K184&gt;0,INDEX($AA$4:$AL$323,Ajustes!$K184,O$2),0)+IF(Ajustes!$L184&gt;0,INDEX($AA$4:$AL$323,Ajustes!$L184,O$2),0))+O184</f>
        <v>0</v>
      </c>
      <c r="AB184" s="259">
        <f>IF(AND(NOT(_incrementaisPassadas),
      OR(
       AND(_semanaAtual&gt;Prevs!E$6,_tipo="Semanal"),
       AND(_mes&gt;AB$2,_tipo="Mensal")
      )), 0,IF(Ajustes!$G184&gt;0,INDEX($AA$4:$AL$323,Ajustes!$G184,P$2),0)+IF(Ajustes!$H184&gt;0,INDEX($AA$4:$AL$323,Ajustes!$H184,P$2),0)+IF(Ajustes!$I184&gt;0,INDEX($AA$4:$AL$323,Ajustes!$I184,P$2),0)+IF(Ajustes!$J184&gt;0,INDEX($AA$4:$AL$323,Ajustes!$J184,P$2),0)+IF(Ajustes!$K184&gt;0,INDEX($AA$4:$AL$323,Ajustes!$K184,P$2),0)+IF(Ajustes!$L184&gt;0,INDEX($AA$4:$AL$323,Ajustes!$L184,P$2),0))+P184</f>
        <v>0</v>
      </c>
      <c r="AC184" s="259">
        <f>IF(AND(NOT(_incrementaisPassadas),
      OR(
       AND(_semanaAtual&gt;Prevs!F$6,_tipo="Semanal"),
       AND(_mes&gt;AC$2,_tipo="Mensal")
      )), 0,IF(Ajustes!$G184&gt;0,INDEX($AA$4:$AL$323,Ajustes!$G184,Q$2),0)+IF(Ajustes!$H184&gt;0,INDEX($AA$4:$AL$323,Ajustes!$H184,Q$2),0)+IF(Ajustes!$I184&gt;0,INDEX($AA$4:$AL$323,Ajustes!$I184,Q$2),0)+IF(Ajustes!$J184&gt;0,INDEX($AA$4:$AL$323,Ajustes!$J184,Q$2),0)+IF(Ajustes!$K184&gt;0,INDEX($AA$4:$AL$323,Ajustes!$K184,Q$2),0)+IF(Ajustes!$L184&gt;0,INDEX($AA$4:$AL$323,Ajustes!$L184,Q$2),0))+Q184</f>
        <v>0</v>
      </c>
      <c r="AD184" s="259">
        <f>IF(AND(NOT(_incrementaisPassadas),
      OR(
       AND(_semanaAtual&gt;Prevs!G$6,_tipo="Semanal"),
       AND(_mes&gt;AD$2,_tipo="Mensal")
      )), 0,IF(Ajustes!$G184&gt;0,INDEX($AA$4:$AL$323,Ajustes!$G184,R$2),0)+IF(Ajustes!$H184&gt;0,INDEX($AA$4:$AL$323,Ajustes!$H184,R$2),0)+IF(Ajustes!$I184&gt;0,INDEX($AA$4:$AL$323,Ajustes!$I184,R$2),0)+IF(Ajustes!$J184&gt;0,INDEX($AA$4:$AL$323,Ajustes!$J184,R$2),0)+IF(Ajustes!$K184&gt;0,INDEX($AA$4:$AL$323,Ajustes!$K184,R$2),0)+IF(Ajustes!$L184&gt;0,INDEX($AA$4:$AL$323,Ajustes!$L184,R$2),0))+R184</f>
        <v>0</v>
      </c>
      <c r="AE184" s="259">
        <f>IF(AND(NOT(_incrementaisPassadas),
      OR(
       AND(_semanaAtual&gt;Prevs!H$6,_tipo="Semanal"),
       AND(_mes&gt;AE$2,_tipo="Mensal")
      )), 0,IF(Ajustes!$G184&gt;0,INDEX($AA$4:$AL$323,Ajustes!$G184,S$2),0)+IF(Ajustes!$H184&gt;0,INDEX($AA$4:$AL$323,Ajustes!$H184,S$2),0)+IF(Ajustes!$I184&gt;0,INDEX($AA$4:$AL$323,Ajustes!$I184,S$2),0)+IF(Ajustes!$J184&gt;0,INDEX($AA$4:$AL$323,Ajustes!$J184,S$2),0)+IF(Ajustes!$K184&gt;0,INDEX($AA$4:$AL$323,Ajustes!$K184,S$2),0)+IF(Ajustes!$L184&gt;0,INDEX($AA$4:$AL$323,Ajustes!$L184,S$2),0))+S184</f>
        <v>0</v>
      </c>
      <c r="AF184" s="259">
        <f>IF(AND(NOT(_incrementaisPassadas),
      OR(
       AND(_semanaAtual&gt;Prevs!I$6,_tipo="Semanal"),
       AND(_mes&gt;AF$2,_tipo="Mensal")
      )), 0,IF(Ajustes!$G184&gt;0,INDEX($AA$4:$AL$323,Ajustes!$G184,T$2),0)+IF(Ajustes!$H184&gt;0,INDEX($AA$4:$AL$323,Ajustes!$H184,T$2),0)+IF(Ajustes!$I184&gt;0,INDEX($AA$4:$AL$323,Ajustes!$I184,T$2),0)+IF(Ajustes!$J184&gt;0,INDEX($AA$4:$AL$323,Ajustes!$J184,T$2),0)+IF(Ajustes!$K184&gt;0,INDEX($AA$4:$AL$323,Ajustes!$K184,T$2),0)+IF(Ajustes!$L184&gt;0,INDEX($AA$4:$AL$323,Ajustes!$L184,T$2),0))+T184</f>
        <v>0</v>
      </c>
      <c r="AG184" s="259">
        <f>IF(AND(NOT(_incrementaisPassadas),
      OR(
       AND(_semanaAtual&gt;Prevs!J$6,_tipo="Semanal"),
       AND(_mes&gt;AG$2,_tipo="Mensal")
      )), 0,IF(Ajustes!$G184&gt;0,INDEX($AA$4:$AL$323,Ajustes!$G184,U$2),0)+IF(Ajustes!$H184&gt;0,INDEX($AA$4:$AL$323,Ajustes!$H184,U$2),0)+IF(Ajustes!$I184&gt;0,INDEX($AA$4:$AL$323,Ajustes!$I184,U$2),0)+IF(Ajustes!$J184&gt;0,INDEX($AA$4:$AL$323,Ajustes!$J184,U$2),0)+IF(Ajustes!$K184&gt;0,INDEX($AA$4:$AL$323,Ajustes!$K184,U$2),0)+IF(Ajustes!$L184&gt;0,INDEX($AA$4:$AL$323,Ajustes!$L184,U$2),0))+U184</f>
        <v>0</v>
      </c>
      <c r="AH184" s="259">
        <f>IF(AND(NOT(_incrementaisPassadas),
      OR(
       AND(_semanaAtual&gt;Prevs!K$6,_tipo="Semanal"),
       AND(_mes&gt;AH$2,_tipo="Mensal")
      )), 0,IF(Ajustes!$G184&gt;0,INDEX($AA$4:$AL$323,Ajustes!$G184,V$2),0)+IF(Ajustes!$H184&gt;0,INDEX($AA$4:$AL$323,Ajustes!$H184,V$2),0)+IF(Ajustes!$I184&gt;0,INDEX($AA$4:$AL$323,Ajustes!$I184,V$2),0)+IF(Ajustes!$J184&gt;0,INDEX($AA$4:$AL$323,Ajustes!$J184,V$2),0)+IF(Ajustes!$K184&gt;0,INDEX($AA$4:$AL$323,Ajustes!$K184,V$2),0)+IF(Ajustes!$L184&gt;0,INDEX($AA$4:$AL$323,Ajustes!$L184,V$2),0))+V184</f>
        <v>0</v>
      </c>
      <c r="AI184" s="259">
        <f>IF(AND(NOT(_incrementaisPassadas),
      OR(
       AND(_semanaAtual&gt;Prevs!L$6,_tipo="Semanal"),
       AND(_mes&gt;AI$2,_tipo="Mensal")
      )), 0,IF(Ajustes!$G184&gt;0,INDEX($AA$4:$AL$323,Ajustes!$G184,W$2),0)+IF(Ajustes!$H184&gt;0,INDEX($AA$4:$AL$323,Ajustes!$H184,W$2),0)+IF(Ajustes!$I184&gt;0,INDEX($AA$4:$AL$323,Ajustes!$I184,W$2),0)+IF(Ajustes!$J184&gt;0,INDEX($AA$4:$AL$323,Ajustes!$J184,W$2),0)+IF(Ajustes!$K184&gt;0,INDEX($AA$4:$AL$323,Ajustes!$K184,W$2),0)+IF(Ajustes!$L184&gt;0,INDEX($AA$4:$AL$323,Ajustes!$L184,W$2),0))+W184</f>
        <v>0</v>
      </c>
      <c r="AJ184" s="259">
        <f>IF(AND(NOT(_incrementaisPassadas),
      OR(
       AND(_semanaAtual&gt;Prevs!M$6,_tipo="Semanal"),
       AND(_mes&gt;AJ$2,_tipo="Mensal")
      )), 0,IF(Ajustes!$G184&gt;0,INDEX($AA$4:$AL$323,Ajustes!$G184,X$2),0)+IF(Ajustes!$H184&gt;0,INDEX($AA$4:$AL$323,Ajustes!$H184,X$2),0)+IF(Ajustes!$I184&gt;0,INDEX($AA$4:$AL$323,Ajustes!$I184,X$2),0)+IF(Ajustes!$J184&gt;0,INDEX($AA$4:$AL$323,Ajustes!$J184,X$2),0)+IF(Ajustes!$K184&gt;0,INDEX($AA$4:$AL$323,Ajustes!$K184,X$2),0)+IF(Ajustes!$L184&gt;0,INDEX($AA$4:$AL$323,Ajustes!$L184,X$2),0))+X184</f>
        <v>0</v>
      </c>
      <c r="AK184" s="259">
        <f>IF(AND(NOT(_incrementaisPassadas),
      OR(
       AND(_semanaAtual&gt;Prevs!N$6,_tipo="Semanal"),
       AND(_mes&gt;AK$2,_tipo="Mensal")
      )), 0,IF(Ajustes!$G184&gt;0,INDEX($AA$4:$AL$323,Ajustes!$G184,Y$2),0)+IF(Ajustes!$H184&gt;0,INDEX($AA$4:$AL$323,Ajustes!$H184,Y$2),0)+IF(Ajustes!$I184&gt;0,INDEX($AA$4:$AL$323,Ajustes!$I184,Y$2),0)+IF(Ajustes!$J184&gt;0,INDEX($AA$4:$AL$323,Ajustes!$J184,Y$2),0)+IF(Ajustes!$K184&gt;0,INDEX($AA$4:$AL$323,Ajustes!$K184,Y$2),0)+IF(Ajustes!$L184&gt;0,INDEX($AA$4:$AL$323,Ajustes!$L184,Y$2),0))+Y184</f>
        <v>0</v>
      </c>
      <c r="AL184" s="259">
        <f>IF(AND(NOT(_incrementaisPassadas),
      OR(
       AND(_semanaAtual&gt;Prevs!O$6,_tipo="Semanal"),
       AND(_mes&gt;AL$2,_tipo="Mensal")
      )), 0,IF(Ajustes!$G184&gt;0,INDEX($AA$4:$AL$323,Ajustes!$G184,Z$2),0)+IF(Ajustes!$H184&gt;0,INDEX($AA$4:$AL$323,Ajustes!$H184,Z$2),0)+IF(Ajustes!$I184&gt;0,INDEX($AA$4:$AL$323,Ajustes!$I184,Z$2),0)+IF(Ajustes!$J184&gt;0,INDEX($AA$4:$AL$323,Ajustes!$J184,Z$2),0)+IF(Ajustes!$K184&gt;0,INDEX($AA$4:$AL$323,Ajustes!$K184,Z$2),0)+IF(Ajustes!$L184&gt;0,INDEX($AA$4:$AL$323,Ajustes!$L184,Z$2),0))+Z184</f>
        <v>0</v>
      </c>
      <c r="AM184" s="113">
        <f t="shared" si="176"/>
        <v>0</v>
      </c>
      <c r="AN184" s="113">
        <f t="shared" si="190"/>
        <v>0</v>
      </c>
      <c r="AO184" s="113">
        <f t="shared" si="190"/>
        <v>0</v>
      </c>
      <c r="AP184" s="113">
        <f t="shared" si="190"/>
        <v>0</v>
      </c>
      <c r="AQ184" s="113">
        <f t="shared" si="190"/>
        <v>0</v>
      </c>
      <c r="AR184" s="113">
        <f t="shared" si="190"/>
        <v>0</v>
      </c>
      <c r="AS184" s="113">
        <f t="shared" si="190"/>
        <v>0</v>
      </c>
      <c r="AT184" s="113">
        <f t="shared" si="190"/>
        <v>0</v>
      </c>
      <c r="AU184" s="113">
        <f t="shared" si="190"/>
        <v>0</v>
      </c>
      <c r="AV184" s="113">
        <f t="shared" si="190"/>
        <v>0</v>
      </c>
      <c r="AW184" s="113">
        <f t="shared" si="190"/>
        <v>0</v>
      </c>
      <c r="AX184" s="113">
        <f t="shared" si="190"/>
        <v>0</v>
      </c>
      <c r="AY184" s="259"/>
      <c r="BQ184" s="259" t="e">
        <f t="shared" si="170"/>
        <v>#N/A</v>
      </c>
      <c r="BR184" s="398">
        <f t="shared" si="205"/>
        <v>0</v>
      </c>
      <c r="BS184" s="398">
        <f t="shared" si="206"/>
        <v>0</v>
      </c>
      <c r="BT184" s="398">
        <f t="shared" si="207"/>
        <v>0</v>
      </c>
      <c r="BU184" s="398">
        <f t="shared" si="208"/>
        <v>0</v>
      </c>
      <c r="BV184" s="398">
        <f t="shared" si="209"/>
        <v>0</v>
      </c>
      <c r="BW184" s="398">
        <f t="shared" si="210"/>
        <v>0</v>
      </c>
      <c r="BX184" s="398">
        <f t="shared" si="211"/>
        <v>0</v>
      </c>
      <c r="BY184" s="398">
        <f t="shared" si="212"/>
        <v>0</v>
      </c>
      <c r="BZ184" s="398">
        <f t="shared" si="213"/>
        <v>0</v>
      </c>
      <c r="CA184" s="398">
        <f t="shared" si="214"/>
        <v>0</v>
      </c>
      <c r="CB184" s="398">
        <f t="shared" si="215"/>
        <v>0</v>
      </c>
      <c r="CC184" s="398">
        <f t="shared" si="216"/>
        <v>0</v>
      </c>
      <c r="CD184" s="259"/>
    </row>
    <row r="185" spans="1:82" x14ac:dyDescent="0.25">
      <c r="A185" s="113">
        <v>182</v>
      </c>
      <c r="B185" s="176"/>
      <c r="C185" s="259">
        <f>IFERROR(INDEX($BD$7:$BO$40,MATCH(Ajustes!$E$4:$E$323,$BC$7:$BC$40,0),$C$2:$N$2),1)</f>
        <v>1</v>
      </c>
      <c r="D185" s="259">
        <f>IFERROR(INDEX($BD$7:$BO$40,MATCH(Ajustes!$E$4:$E$323,$BC$7:$BC$40,0),$C$2:$N$2),1)</f>
        <v>1</v>
      </c>
      <c r="E185" s="259">
        <f>IFERROR(INDEX($BD$7:$BO$40,MATCH(Ajustes!$E$4:$E$323,$BC$7:$BC$40,0),$C$2:$N$2),1)</f>
        <v>1</v>
      </c>
      <c r="F185" s="259">
        <f>IFERROR(INDEX($BD$7:$BO$40,MATCH(Ajustes!$E$4:$E$323,$BC$7:$BC$40,0),$C$2:$N$2),1)</f>
        <v>1</v>
      </c>
      <c r="G185" s="259">
        <f>IFERROR(INDEX($BD$7:$BO$40,MATCH(Ajustes!$E$4:$E$323,$BC$7:$BC$40,0),$C$2:$N$2),1)</f>
        <v>1</v>
      </c>
      <c r="H185" s="259">
        <f>IFERROR(INDEX($BD$7:$BO$40,MATCH(Ajustes!$E$4:$E$323,$BC$7:$BC$40,0),$C$2:$N$2),1)</f>
        <v>1</v>
      </c>
      <c r="I185" s="259">
        <f>IFERROR(INDEX($BD$7:$BO$40,MATCH(Ajustes!$E$4:$E$323,$BC$7:$BC$40,0),$C$2:$N$2),1)</f>
        <v>1</v>
      </c>
      <c r="J185" s="259">
        <f>IFERROR(INDEX($BD$7:$BO$40,MATCH(Ajustes!$E$4:$E$323,$BC$7:$BC$40,0),$C$2:$N$2),1)</f>
        <v>1</v>
      </c>
      <c r="K185" s="259">
        <f>IFERROR(INDEX($BD$7:$BO$40,MATCH(Ajustes!$E$4:$E$323,$BC$7:$BC$40,0),$C$2:$N$2),1)</f>
        <v>1</v>
      </c>
      <c r="L185" s="259">
        <f>IFERROR(INDEX($BD$7:$BO$40,MATCH(Ajustes!$E$4:$E$323,$BC$7:$BC$40,0),$C$2:$N$2),1)</f>
        <v>1</v>
      </c>
      <c r="M185" s="259">
        <f>IFERROR(INDEX($BD$7:$BO$40,MATCH(Ajustes!$E$4:$E$323,$BC$7:$BC$40,0),$C$2:$N$2),1)</f>
        <v>1</v>
      </c>
      <c r="N185" s="259">
        <f>IFERROR(INDEX($BD$7:$BO$40,MATCH(Ajustes!$E$4:$E$323,$BC$7:$BC$40,0),$C$2:$N$2),1)</f>
        <v>1</v>
      </c>
      <c r="O185">
        <f>C185*Ajustes!AM185</f>
        <v>0</v>
      </c>
      <c r="P185">
        <f>D185*Ajustes!AN185</f>
        <v>0</v>
      </c>
      <c r="Q185">
        <f>E185*Ajustes!AO185</f>
        <v>0</v>
      </c>
      <c r="R185">
        <f>F185*Ajustes!AP185</f>
        <v>0</v>
      </c>
      <c r="S185">
        <f>G185*Ajustes!AQ185</f>
        <v>0</v>
      </c>
      <c r="T185">
        <f>H185*Ajustes!AR185</f>
        <v>0</v>
      </c>
      <c r="U185">
        <f>I185*Ajustes!AS185</f>
        <v>0</v>
      </c>
      <c r="V185">
        <f>J185*Ajustes!AT185</f>
        <v>0</v>
      </c>
      <c r="W185">
        <f>K185*Ajustes!AU185</f>
        <v>0</v>
      </c>
      <c r="X185">
        <f>L185*Ajustes!AV185</f>
        <v>0</v>
      </c>
      <c r="Y185">
        <f>M185*Ajustes!AW185</f>
        <v>0</v>
      </c>
      <c r="Z185">
        <f>N185*Ajustes!AX185</f>
        <v>0</v>
      </c>
      <c r="AA185" s="259">
        <f>IF(AND(NOT(_incrementaisPassadas),
      OR(
       AND(_semanaAtual&gt;Prevs!D$6,_tipo="Semanal"),
       AND(_mes&gt;AA$2,_tipo="Mensal")
      )), 0,IF(Ajustes!$G185&gt;0,INDEX($AA$4:$AL$323,Ajustes!$G185,O$2),0)+IF(Ajustes!$H185&gt;0,INDEX($AA$4:$AL$323,Ajustes!$H185,O$2),0)+IF(Ajustes!$I185&gt;0,INDEX($AA$4:$AL$323,Ajustes!$I185,O$2),0)+IF(Ajustes!$J185&gt;0,INDEX($AA$4:$AL$323,Ajustes!$J185,O$2),0)+IF(Ajustes!$K185&gt;0,INDEX($AA$4:$AL$323,Ajustes!$K185,O$2),0)+IF(Ajustes!$L185&gt;0,INDEX($AA$4:$AL$323,Ajustes!$L185,O$2),0))+O185</f>
        <v>0</v>
      </c>
      <c r="AB185" s="259">
        <f>IF(AND(NOT(_incrementaisPassadas),
      OR(
       AND(_semanaAtual&gt;Prevs!E$6,_tipo="Semanal"),
       AND(_mes&gt;AB$2,_tipo="Mensal")
      )), 0,IF(Ajustes!$G185&gt;0,INDEX($AA$4:$AL$323,Ajustes!$G185,P$2),0)+IF(Ajustes!$H185&gt;0,INDEX($AA$4:$AL$323,Ajustes!$H185,P$2),0)+IF(Ajustes!$I185&gt;0,INDEX($AA$4:$AL$323,Ajustes!$I185,P$2),0)+IF(Ajustes!$J185&gt;0,INDEX($AA$4:$AL$323,Ajustes!$J185,P$2),0)+IF(Ajustes!$K185&gt;0,INDEX($AA$4:$AL$323,Ajustes!$K185,P$2),0)+IF(Ajustes!$L185&gt;0,INDEX($AA$4:$AL$323,Ajustes!$L185,P$2),0))+P185</f>
        <v>0</v>
      </c>
      <c r="AC185" s="259">
        <f>IF(AND(NOT(_incrementaisPassadas),
      OR(
       AND(_semanaAtual&gt;Prevs!F$6,_tipo="Semanal"),
       AND(_mes&gt;AC$2,_tipo="Mensal")
      )), 0,IF(Ajustes!$G185&gt;0,INDEX($AA$4:$AL$323,Ajustes!$G185,Q$2),0)+IF(Ajustes!$H185&gt;0,INDEX($AA$4:$AL$323,Ajustes!$H185,Q$2),0)+IF(Ajustes!$I185&gt;0,INDEX($AA$4:$AL$323,Ajustes!$I185,Q$2),0)+IF(Ajustes!$J185&gt;0,INDEX($AA$4:$AL$323,Ajustes!$J185,Q$2),0)+IF(Ajustes!$K185&gt;0,INDEX($AA$4:$AL$323,Ajustes!$K185,Q$2),0)+IF(Ajustes!$L185&gt;0,INDEX($AA$4:$AL$323,Ajustes!$L185,Q$2),0))+Q185</f>
        <v>0</v>
      </c>
      <c r="AD185" s="259">
        <f>IF(AND(NOT(_incrementaisPassadas),
      OR(
       AND(_semanaAtual&gt;Prevs!G$6,_tipo="Semanal"),
       AND(_mes&gt;AD$2,_tipo="Mensal")
      )), 0,IF(Ajustes!$G185&gt;0,INDEX($AA$4:$AL$323,Ajustes!$G185,R$2),0)+IF(Ajustes!$H185&gt;0,INDEX($AA$4:$AL$323,Ajustes!$H185,R$2),0)+IF(Ajustes!$I185&gt;0,INDEX($AA$4:$AL$323,Ajustes!$I185,R$2),0)+IF(Ajustes!$J185&gt;0,INDEX($AA$4:$AL$323,Ajustes!$J185,R$2),0)+IF(Ajustes!$K185&gt;0,INDEX($AA$4:$AL$323,Ajustes!$K185,R$2),0)+IF(Ajustes!$L185&gt;0,INDEX($AA$4:$AL$323,Ajustes!$L185,R$2),0))+R185</f>
        <v>0</v>
      </c>
      <c r="AE185" s="259">
        <f>IF(AND(NOT(_incrementaisPassadas),
      OR(
       AND(_semanaAtual&gt;Prevs!H$6,_tipo="Semanal"),
       AND(_mes&gt;AE$2,_tipo="Mensal")
      )), 0,IF(Ajustes!$G185&gt;0,INDEX($AA$4:$AL$323,Ajustes!$G185,S$2),0)+IF(Ajustes!$H185&gt;0,INDEX($AA$4:$AL$323,Ajustes!$H185,S$2),0)+IF(Ajustes!$I185&gt;0,INDEX($AA$4:$AL$323,Ajustes!$I185,S$2),0)+IF(Ajustes!$J185&gt;0,INDEX($AA$4:$AL$323,Ajustes!$J185,S$2),0)+IF(Ajustes!$K185&gt;0,INDEX($AA$4:$AL$323,Ajustes!$K185,S$2),0)+IF(Ajustes!$L185&gt;0,INDEX($AA$4:$AL$323,Ajustes!$L185,S$2),0))+S185</f>
        <v>0</v>
      </c>
      <c r="AF185" s="259">
        <f>IF(AND(NOT(_incrementaisPassadas),
      OR(
       AND(_semanaAtual&gt;Prevs!I$6,_tipo="Semanal"),
       AND(_mes&gt;AF$2,_tipo="Mensal")
      )), 0,IF(Ajustes!$G185&gt;0,INDEX($AA$4:$AL$323,Ajustes!$G185,T$2),0)+IF(Ajustes!$H185&gt;0,INDEX($AA$4:$AL$323,Ajustes!$H185,T$2),0)+IF(Ajustes!$I185&gt;0,INDEX($AA$4:$AL$323,Ajustes!$I185,T$2),0)+IF(Ajustes!$J185&gt;0,INDEX($AA$4:$AL$323,Ajustes!$J185,T$2),0)+IF(Ajustes!$K185&gt;0,INDEX($AA$4:$AL$323,Ajustes!$K185,T$2),0)+IF(Ajustes!$L185&gt;0,INDEX($AA$4:$AL$323,Ajustes!$L185,T$2),0))+T185</f>
        <v>0</v>
      </c>
      <c r="AG185" s="259">
        <f>IF(AND(NOT(_incrementaisPassadas),
      OR(
       AND(_semanaAtual&gt;Prevs!J$6,_tipo="Semanal"),
       AND(_mes&gt;AG$2,_tipo="Mensal")
      )), 0,IF(Ajustes!$G185&gt;0,INDEX($AA$4:$AL$323,Ajustes!$G185,U$2),0)+IF(Ajustes!$H185&gt;0,INDEX($AA$4:$AL$323,Ajustes!$H185,U$2),0)+IF(Ajustes!$I185&gt;0,INDEX($AA$4:$AL$323,Ajustes!$I185,U$2),0)+IF(Ajustes!$J185&gt;0,INDEX($AA$4:$AL$323,Ajustes!$J185,U$2),0)+IF(Ajustes!$K185&gt;0,INDEX($AA$4:$AL$323,Ajustes!$K185,U$2),0)+IF(Ajustes!$L185&gt;0,INDEX($AA$4:$AL$323,Ajustes!$L185,U$2),0))+U185</f>
        <v>0</v>
      </c>
      <c r="AH185" s="259">
        <f>IF(AND(NOT(_incrementaisPassadas),
      OR(
       AND(_semanaAtual&gt;Prevs!K$6,_tipo="Semanal"),
       AND(_mes&gt;AH$2,_tipo="Mensal")
      )), 0,IF(Ajustes!$G185&gt;0,INDEX($AA$4:$AL$323,Ajustes!$G185,V$2),0)+IF(Ajustes!$H185&gt;0,INDEX($AA$4:$AL$323,Ajustes!$H185,V$2),0)+IF(Ajustes!$I185&gt;0,INDEX($AA$4:$AL$323,Ajustes!$I185,V$2),0)+IF(Ajustes!$J185&gt;0,INDEX($AA$4:$AL$323,Ajustes!$J185,V$2),0)+IF(Ajustes!$K185&gt;0,INDEX($AA$4:$AL$323,Ajustes!$K185,V$2),0)+IF(Ajustes!$L185&gt;0,INDEX($AA$4:$AL$323,Ajustes!$L185,V$2),0))+V185</f>
        <v>0</v>
      </c>
      <c r="AI185" s="259">
        <f>IF(AND(NOT(_incrementaisPassadas),
      OR(
       AND(_semanaAtual&gt;Prevs!L$6,_tipo="Semanal"),
       AND(_mes&gt;AI$2,_tipo="Mensal")
      )), 0,IF(Ajustes!$G185&gt;0,INDEX($AA$4:$AL$323,Ajustes!$G185,W$2),0)+IF(Ajustes!$H185&gt;0,INDEX($AA$4:$AL$323,Ajustes!$H185,W$2),0)+IF(Ajustes!$I185&gt;0,INDEX($AA$4:$AL$323,Ajustes!$I185,W$2),0)+IF(Ajustes!$J185&gt;0,INDEX($AA$4:$AL$323,Ajustes!$J185,W$2),0)+IF(Ajustes!$K185&gt;0,INDEX($AA$4:$AL$323,Ajustes!$K185,W$2),0)+IF(Ajustes!$L185&gt;0,INDEX($AA$4:$AL$323,Ajustes!$L185,W$2),0))+W185</f>
        <v>0</v>
      </c>
      <c r="AJ185" s="259">
        <f>IF(AND(NOT(_incrementaisPassadas),
      OR(
       AND(_semanaAtual&gt;Prevs!M$6,_tipo="Semanal"),
       AND(_mes&gt;AJ$2,_tipo="Mensal")
      )), 0,IF(Ajustes!$G185&gt;0,INDEX($AA$4:$AL$323,Ajustes!$G185,X$2),0)+IF(Ajustes!$H185&gt;0,INDEX($AA$4:$AL$323,Ajustes!$H185,X$2),0)+IF(Ajustes!$I185&gt;0,INDEX($AA$4:$AL$323,Ajustes!$I185,X$2),0)+IF(Ajustes!$J185&gt;0,INDEX($AA$4:$AL$323,Ajustes!$J185,X$2),0)+IF(Ajustes!$K185&gt;0,INDEX($AA$4:$AL$323,Ajustes!$K185,X$2),0)+IF(Ajustes!$L185&gt;0,INDEX($AA$4:$AL$323,Ajustes!$L185,X$2),0))+X185</f>
        <v>0</v>
      </c>
      <c r="AK185" s="259">
        <f>IF(AND(NOT(_incrementaisPassadas),
      OR(
       AND(_semanaAtual&gt;Prevs!N$6,_tipo="Semanal"),
       AND(_mes&gt;AK$2,_tipo="Mensal")
      )), 0,IF(Ajustes!$G185&gt;0,INDEX($AA$4:$AL$323,Ajustes!$G185,Y$2),0)+IF(Ajustes!$H185&gt;0,INDEX($AA$4:$AL$323,Ajustes!$H185,Y$2),0)+IF(Ajustes!$I185&gt;0,INDEX($AA$4:$AL$323,Ajustes!$I185,Y$2),0)+IF(Ajustes!$J185&gt;0,INDEX($AA$4:$AL$323,Ajustes!$J185,Y$2),0)+IF(Ajustes!$K185&gt;0,INDEX($AA$4:$AL$323,Ajustes!$K185,Y$2),0)+IF(Ajustes!$L185&gt;0,INDEX($AA$4:$AL$323,Ajustes!$L185,Y$2),0))+Y185</f>
        <v>0</v>
      </c>
      <c r="AL185" s="259">
        <f>IF(AND(NOT(_incrementaisPassadas),
      OR(
       AND(_semanaAtual&gt;Prevs!O$6,_tipo="Semanal"),
       AND(_mes&gt;AL$2,_tipo="Mensal")
      )), 0,IF(Ajustes!$G185&gt;0,INDEX($AA$4:$AL$323,Ajustes!$G185,Z$2),0)+IF(Ajustes!$H185&gt;0,INDEX($AA$4:$AL$323,Ajustes!$H185,Z$2),0)+IF(Ajustes!$I185&gt;0,INDEX($AA$4:$AL$323,Ajustes!$I185,Z$2),0)+IF(Ajustes!$J185&gt;0,INDEX($AA$4:$AL$323,Ajustes!$J185,Z$2),0)+IF(Ajustes!$K185&gt;0,INDEX($AA$4:$AL$323,Ajustes!$K185,Z$2),0)+IF(Ajustes!$L185&gt;0,INDEX($AA$4:$AL$323,Ajustes!$L185,Z$2),0))+Z185</f>
        <v>0</v>
      </c>
      <c r="AM185" s="113">
        <f t="shared" si="176"/>
        <v>0</v>
      </c>
      <c r="AN185" s="113">
        <f t="shared" si="190"/>
        <v>0</v>
      </c>
      <c r="AO185" s="113">
        <f t="shared" si="190"/>
        <v>0</v>
      </c>
      <c r="AP185" s="113">
        <f t="shared" si="190"/>
        <v>0</v>
      </c>
      <c r="AQ185" s="113">
        <f t="shared" si="190"/>
        <v>0</v>
      </c>
      <c r="AR185" s="113">
        <f t="shared" ref="AN185:AX208" si="217">AF185</f>
        <v>0</v>
      </c>
      <c r="AS185" s="113">
        <f t="shared" si="217"/>
        <v>0</v>
      </c>
      <c r="AT185" s="113">
        <f t="shared" si="217"/>
        <v>0</v>
      </c>
      <c r="AU185" s="113">
        <f t="shared" si="217"/>
        <v>0</v>
      </c>
      <c r="AV185" s="113">
        <f t="shared" si="217"/>
        <v>0</v>
      </c>
      <c r="AW185" s="113">
        <f t="shared" si="217"/>
        <v>0</v>
      </c>
      <c r="AX185" s="113">
        <f t="shared" si="217"/>
        <v>0</v>
      </c>
      <c r="AY185" s="259"/>
      <c r="BQ185" s="259" t="e">
        <f t="shared" si="170"/>
        <v>#N/A</v>
      </c>
      <c r="BR185" s="398">
        <f t="shared" si="205"/>
        <v>0</v>
      </c>
      <c r="BS185" s="398">
        <f t="shared" si="206"/>
        <v>0</v>
      </c>
      <c r="BT185" s="398">
        <f t="shared" si="207"/>
        <v>0</v>
      </c>
      <c r="BU185" s="398">
        <f t="shared" si="208"/>
        <v>0</v>
      </c>
      <c r="BV185" s="398">
        <f t="shared" si="209"/>
        <v>0</v>
      </c>
      <c r="BW185" s="398">
        <f t="shared" si="210"/>
        <v>0</v>
      </c>
      <c r="BX185" s="398">
        <f t="shared" si="211"/>
        <v>0</v>
      </c>
      <c r="BY185" s="398">
        <f t="shared" si="212"/>
        <v>0</v>
      </c>
      <c r="BZ185" s="398">
        <f t="shared" si="213"/>
        <v>0</v>
      </c>
      <c r="CA185" s="398">
        <f t="shared" si="214"/>
        <v>0</v>
      </c>
      <c r="CB185" s="398">
        <f t="shared" si="215"/>
        <v>0</v>
      </c>
      <c r="CC185" s="398">
        <f t="shared" si="216"/>
        <v>0</v>
      </c>
      <c r="CD185" s="259"/>
    </row>
    <row r="186" spans="1:82" x14ac:dyDescent="0.25">
      <c r="A186" s="113">
        <v>183</v>
      </c>
      <c r="B186" s="176" t="s">
        <v>621</v>
      </c>
      <c r="C186" s="259">
        <f>IFERROR(INDEX($BD$7:$BO$40,MATCH(Ajustes!$E$4:$E$323,$BC$7:$BC$40,0),$C$2:$N$2),1)</f>
        <v>1</v>
      </c>
      <c r="D186" s="259">
        <f>IFERROR(INDEX($BD$7:$BO$40,MATCH(Ajustes!$E$4:$E$323,$BC$7:$BC$40,0),$C$2:$N$2),1)</f>
        <v>1</v>
      </c>
      <c r="E186" s="259">
        <f>IFERROR(INDEX($BD$7:$BO$40,MATCH(Ajustes!$E$4:$E$323,$BC$7:$BC$40,0),$C$2:$N$2),1)</f>
        <v>1</v>
      </c>
      <c r="F186" s="259">
        <f>IFERROR(INDEX($BD$7:$BO$40,MATCH(Ajustes!$E$4:$E$323,$BC$7:$BC$40,0),$C$2:$N$2),1)</f>
        <v>1</v>
      </c>
      <c r="G186" s="259">
        <f>IFERROR(INDEX($BD$7:$BO$40,MATCH(Ajustes!$E$4:$E$323,$BC$7:$BC$40,0),$C$2:$N$2),1)</f>
        <v>1</v>
      </c>
      <c r="H186" s="259">
        <f>IFERROR(INDEX($BD$7:$BO$40,MATCH(Ajustes!$E$4:$E$323,$BC$7:$BC$40,0),$C$2:$N$2),1)</f>
        <v>1</v>
      </c>
      <c r="I186" s="259">
        <f>IFERROR(INDEX($BD$7:$BO$40,MATCH(Ajustes!$E$4:$E$323,$BC$7:$BC$40,0),$C$2:$N$2),1)</f>
        <v>1</v>
      </c>
      <c r="J186" s="259">
        <f>IFERROR(INDEX($BD$7:$BO$40,MATCH(Ajustes!$E$4:$E$323,$BC$7:$BC$40,0),$C$2:$N$2),1)</f>
        <v>1</v>
      </c>
      <c r="K186" s="259">
        <f>IFERROR(INDEX($BD$7:$BO$40,MATCH(Ajustes!$E$4:$E$323,$BC$7:$BC$40,0),$C$2:$N$2),1)</f>
        <v>1</v>
      </c>
      <c r="L186" s="259">
        <f>IFERROR(INDEX($BD$7:$BO$40,MATCH(Ajustes!$E$4:$E$323,$BC$7:$BC$40,0),$C$2:$N$2),1)</f>
        <v>1</v>
      </c>
      <c r="M186" s="259">
        <f>IFERROR(INDEX($BD$7:$BO$40,MATCH(Ajustes!$E$4:$E$323,$BC$7:$BC$40,0),$C$2:$N$2),1)</f>
        <v>1</v>
      </c>
      <c r="N186" s="259">
        <f>IFERROR(INDEX($BD$7:$BO$40,MATCH(Ajustes!$E$4:$E$323,$BC$7:$BC$40,0),$C$2:$N$2),1)</f>
        <v>1</v>
      </c>
      <c r="O186">
        <f>C186*Ajustes!AM186</f>
        <v>164</v>
      </c>
      <c r="P186">
        <f>D186*Ajustes!AN186</f>
        <v>125</v>
      </c>
      <c r="Q186">
        <f>E186*Ajustes!AO186</f>
        <v>113</v>
      </c>
      <c r="R186">
        <f>F186*Ajustes!AP186</f>
        <v>82</v>
      </c>
      <c r="S186">
        <f>G186*Ajustes!AQ186</f>
        <v>61</v>
      </c>
      <c r="T186">
        <f>H186*Ajustes!AR186</f>
        <v>52</v>
      </c>
      <c r="U186">
        <f>I186*Ajustes!AS186</f>
        <v>46</v>
      </c>
      <c r="V186">
        <f>J186*Ajustes!AT186</f>
        <v>41</v>
      </c>
      <c r="W186">
        <f>K186*Ajustes!AU186</f>
        <v>41</v>
      </c>
      <c r="X186">
        <f>L186*Ajustes!AV186</f>
        <v>51</v>
      </c>
      <c r="Y186">
        <f>M186*Ajustes!AW186</f>
        <v>85</v>
      </c>
      <c r="Z186">
        <f>N186*Ajustes!AX186</f>
        <v>141</v>
      </c>
      <c r="AA186" s="259">
        <f>IF(AND(NOT(_incrementaisPassadas),
      OR(
       AND(_semanaAtual&gt;Prevs!D$6,_tipo="Semanal"),
       AND(_mes&gt;AA$2,_tipo="Mensal")
      )), 0,IF(Ajustes!$G186&gt;0,INDEX($AA$4:$AL$323,Ajustes!$G186,O$2),0)+IF(Ajustes!$H186&gt;0,INDEX($AA$4:$AL$323,Ajustes!$H186,O$2),0)+IF(Ajustes!$I186&gt;0,INDEX($AA$4:$AL$323,Ajustes!$I186,O$2),0)+IF(Ajustes!$J186&gt;0,INDEX($AA$4:$AL$323,Ajustes!$J186,O$2),0)+IF(Ajustes!$K186&gt;0,INDEX($AA$4:$AL$323,Ajustes!$K186,O$2),0)+IF(Ajustes!$L186&gt;0,INDEX($AA$4:$AL$323,Ajustes!$L186,O$2),0))+O186</f>
        <v>164</v>
      </c>
      <c r="AB186" s="259">
        <f>IF(AND(NOT(_incrementaisPassadas),
      OR(
       AND(_semanaAtual&gt;Prevs!E$6,_tipo="Semanal"),
       AND(_mes&gt;AB$2,_tipo="Mensal")
      )), 0,IF(Ajustes!$G186&gt;0,INDEX($AA$4:$AL$323,Ajustes!$G186,P$2),0)+IF(Ajustes!$H186&gt;0,INDEX($AA$4:$AL$323,Ajustes!$H186,P$2),0)+IF(Ajustes!$I186&gt;0,INDEX($AA$4:$AL$323,Ajustes!$I186,P$2),0)+IF(Ajustes!$J186&gt;0,INDEX($AA$4:$AL$323,Ajustes!$J186,P$2),0)+IF(Ajustes!$K186&gt;0,INDEX($AA$4:$AL$323,Ajustes!$K186,P$2),0)+IF(Ajustes!$L186&gt;0,INDEX($AA$4:$AL$323,Ajustes!$L186,P$2),0))+P186</f>
        <v>125</v>
      </c>
      <c r="AC186" s="259">
        <f>IF(AND(NOT(_incrementaisPassadas),
      OR(
       AND(_semanaAtual&gt;Prevs!F$6,_tipo="Semanal"),
       AND(_mes&gt;AC$2,_tipo="Mensal")
      )), 0,IF(Ajustes!$G186&gt;0,INDEX($AA$4:$AL$323,Ajustes!$G186,Q$2),0)+IF(Ajustes!$H186&gt;0,INDEX($AA$4:$AL$323,Ajustes!$H186,Q$2),0)+IF(Ajustes!$I186&gt;0,INDEX($AA$4:$AL$323,Ajustes!$I186,Q$2),0)+IF(Ajustes!$J186&gt;0,INDEX($AA$4:$AL$323,Ajustes!$J186,Q$2),0)+IF(Ajustes!$K186&gt;0,INDEX($AA$4:$AL$323,Ajustes!$K186,Q$2),0)+IF(Ajustes!$L186&gt;0,INDEX($AA$4:$AL$323,Ajustes!$L186,Q$2),0))+Q186</f>
        <v>113</v>
      </c>
      <c r="AD186" s="259">
        <f>IF(AND(NOT(_incrementaisPassadas),
      OR(
       AND(_semanaAtual&gt;Prevs!G$6,_tipo="Semanal"),
       AND(_mes&gt;AD$2,_tipo="Mensal")
      )), 0,IF(Ajustes!$G186&gt;0,INDEX($AA$4:$AL$323,Ajustes!$G186,R$2),0)+IF(Ajustes!$H186&gt;0,INDEX($AA$4:$AL$323,Ajustes!$H186,R$2),0)+IF(Ajustes!$I186&gt;0,INDEX($AA$4:$AL$323,Ajustes!$I186,R$2),0)+IF(Ajustes!$J186&gt;0,INDEX($AA$4:$AL$323,Ajustes!$J186,R$2),0)+IF(Ajustes!$K186&gt;0,INDEX($AA$4:$AL$323,Ajustes!$K186,R$2),0)+IF(Ajustes!$L186&gt;0,INDEX($AA$4:$AL$323,Ajustes!$L186,R$2),0))+R186</f>
        <v>82</v>
      </c>
      <c r="AE186" s="259">
        <f>IF(AND(NOT(_incrementaisPassadas),
      OR(
       AND(_semanaAtual&gt;Prevs!H$6,_tipo="Semanal"),
       AND(_mes&gt;AE$2,_tipo="Mensal")
      )), 0,IF(Ajustes!$G186&gt;0,INDEX($AA$4:$AL$323,Ajustes!$G186,S$2),0)+IF(Ajustes!$H186&gt;0,INDEX($AA$4:$AL$323,Ajustes!$H186,S$2),0)+IF(Ajustes!$I186&gt;0,INDEX($AA$4:$AL$323,Ajustes!$I186,S$2),0)+IF(Ajustes!$J186&gt;0,INDEX($AA$4:$AL$323,Ajustes!$J186,S$2),0)+IF(Ajustes!$K186&gt;0,INDEX($AA$4:$AL$323,Ajustes!$K186,S$2),0)+IF(Ajustes!$L186&gt;0,INDEX($AA$4:$AL$323,Ajustes!$L186,S$2),0))+S186</f>
        <v>61</v>
      </c>
      <c r="AF186" s="259">
        <f>IF(AND(NOT(_incrementaisPassadas),
      OR(
       AND(_semanaAtual&gt;Prevs!I$6,_tipo="Semanal"),
       AND(_mes&gt;AF$2,_tipo="Mensal")
      )), 0,IF(Ajustes!$G186&gt;0,INDEX($AA$4:$AL$323,Ajustes!$G186,T$2),0)+IF(Ajustes!$H186&gt;0,INDEX($AA$4:$AL$323,Ajustes!$H186,T$2),0)+IF(Ajustes!$I186&gt;0,INDEX($AA$4:$AL$323,Ajustes!$I186,T$2),0)+IF(Ajustes!$J186&gt;0,INDEX($AA$4:$AL$323,Ajustes!$J186,T$2),0)+IF(Ajustes!$K186&gt;0,INDEX($AA$4:$AL$323,Ajustes!$K186,T$2),0)+IF(Ajustes!$L186&gt;0,INDEX($AA$4:$AL$323,Ajustes!$L186,T$2),0))+T186</f>
        <v>52</v>
      </c>
      <c r="AG186" s="259">
        <f>IF(AND(NOT(_incrementaisPassadas),
      OR(
       AND(_semanaAtual&gt;Prevs!J$6,_tipo="Semanal"),
       AND(_mes&gt;AG$2,_tipo="Mensal")
      )), 0,IF(Ajustes!$G186&gt;0,INDEX($AA$4:$AL$323,Ajustes!$G186,U$2),0)+IF(Ajustes!$H186&gt;0,INDEX($AA$4:$AL$323,Ajustes!$H186,U$2),0)+IF(Ajustes!$I186&gt;0,INDEX($AA$4:$AL$323,Ajustes!$I186,U$2),0)+IF(Ajustes!$J186&gt;0,INDEX($AA$4:$AL$323,Ajustes!$J186,U$2),0)+IF(Ajustes!$K186&gt;0,INDEX($AA$4:$AL$323,Ajustes!$K186,U$2),0)+IF(Ajustes!$L186&gt;0,INDEX($AA$4:$AL$323,Ajustes!$L186,U$2),0))+U186</f>
        <v>46</v>
      </c>
      <c r="AH186" s="259">
        <f>IF(AND(NOT(_incrementaisPassadas),
      OR(
       AND(_semanaAtual&gt;Prevs!K$6,_tipo="Semanal"),
       AND(_mes&gt;AH$2,_tipo="Mensal")
      )), 0,IF(Ajustes!$G186&gt;0,INDEX($AA$4:$AL$323,Ajustes!$G186,V$2),0)+IF(Ajustes!$H186&gt;0,INDEX($AA$4:$AL$323,Ajustes!$H186,V$2),0)+IF(Ajustes!$I186&gt;0,INDEX($AA$4:$AL$323,Ajustes!$I186,V$2),0)+IF(Ajustes!$J186&gt;0,INDEX($AA$4:$AL$323,Ajustes!$J186,V$2),0)+IF(Ajustes!$K186&gt;0,INDEX($AA$4:$AL$323,Ajustes!$K186,V$2),0)+IF(Ajustes!$L186&gt;0,INDEX($AA$4:$AL$323,Ajustes!$L186,V$2),0))+V186</f>
        <v>41</v>
      </c>
      <c r="AI186" s="259">
        <f>IF(AND(NOT(_incrementaisPassadas),
      OR(
       AND(_semanaAtual&gt;Prevs!L$6,_tipo="Semanal"),
       AND(_mes&gt;AI$2,_tipo="Mensal")
      )), 0,IF(Ajustes!$G186&gt;0,INDEX($AA$4:$AL$323,Ajustes!$G186,W$2),0)+IF(Ajustes!$H186&gt;0,INDEX($AA$4:$AL$323,Ajustes!$H186,W$2),0)+IF(Ajustes!$I186&gt;0,INDEX($AA$4:$AL$323,Ajustes!$I186,W$2),0)+IF(Ajustes!$J186&gt;0,INDEX($AA$4:$AL$323,Ajustes!$J186,W$2),0)+IF(Ajustes!$K186&gt;0,INDEX($AA$4:$AL$323,Ajustes!$K186,W$2),0)+IF(Ajustes!$L186&gt;0,INDEX($AA$4:$AL$323,Ajustes!$L186,W$2),0))+W186</f>
        <v>41</v>
      </c>
      <c r="AJ186" s="259">
        <f>IF(AND(NOT(_incrementaisPassadas),
      OR(
       AND(_semanaAtual&gt;Prevs!M$6,_tipo="Semanal"),
       AND(_mes&gt;AJ$2,_tipo="Mensal")
      )), 0,IF(Ajustes!$G186&gt;0,INDEX($AA$4:$AL$323,Ajustes!$G186,X$2),0)+IF(Ajustes!$H186&gt;0,INDEX($AA$4:$AL$323,Ajustes!$H186,X$2),0)+IF(Ajustes!$I186&gt;0,INDEX($AA$4:$AL$323,Ajustes!$I186,X$2),0)+IF(Ajustes!$J186&gt;0,INDEX($AA$4:$AL$323,Ajustes!$J186,X$2),0)+IF(Ajustes!$K186&gt;0,INDEX($AA$4:$AL$323,Ajustes!$K186,X$2),0)+IF(Ajustes!$L186&gt;0,INDEX($AA$4:$AL$323,Ajustes!$L186,X$2),0))+X186</f>
        <v>51</v>
      </c>
      <c r="AK186" s="259">
        <f>IF(AND(NOT(_incrementaisPassadas),
      OR(
       AND(_semanaAtual&gt;Prevs!N$6,_tipo="Semanal"),
       AND(_mes&gt;AK$2,_tipo="Mensal")
      )), 0,IF(Ajustes!$G186&gt;0,INDEX($AA$4:$AL$323,Ajustes!$G186,Y$2),0)+IF(Ajustes!$H186&gt;0,INDEX($AA$4:$AL$323,Ajustes!$H186,Y$2),0)+IF(Ajustes!$I186&gt;0,INDEX($AA$4:$AL$323,Ajustes!$I186,Y$2),0)+IF(Ajustes!$J186&gt;0,INDEX($AA$4:$AL$323,Ajustes!$J186,Y$2),0)+IF(Ajustes!$K186&gt;0,INDEX($AA$4:$AL$323,Ajustes!$K186,Y$2),0)+IF(Ajustes!$L186&gt;0,INDEX($AA$4:$AL$323,Ajustes!$L186,Y$2),0))+Y186</f>
        <v>85</v>
      </c>
      <c r="AL186" s="259">
        <f>IF(AND(NOT(_incrementaisPassadas),
      OR(
       AND(_semanaAtual&gt;Prevs!O$6,_tipo="Semanal"),
       AND(_mes&gt;AL$2,_tipo="Mensal")
      )), 0,IF(Ajustes!$G186&gt;0,INDEX($AA$4:$AL$323,Ajustes!$G186,Z$2),0)+IF(Ajustes!$H186&gt;0,INDEX($AA$4:$AL$323,Ajustes!$H186,Z$2),0)+IF(Ajustes!$I186&gt;0,INDEX($AA$4:$AL$323,Ajustes!$I186,Z$2),0)+IF(Ajustes!$J186&gt;0,INDEX($AA$4:$AL$323,Ajustes!$J186,Z$2),0)+IF(Ajustes!$K186&gt;0,INDEX($AA$4:$AL$323,Ajustes!$K186,Z$2),0)+IF(Ajustes!$L186&gt;0,INDEX($AA$4:$AL$323,Ajustes!$L186,Z$2),0))+Z186</f>
        <v>141</v>
      </c>
      <c r="AM186" s="113">
        <f t="shared" si="176"/>
        <v>164</v>
      </c>
      <c r="AN186" s="113">
        <f t="shared" si="217"/>
        <v>125</v>
      </c>
      <c r="AO186" s="113">
        <f t="shared" si="217"/>
        <v>113</v>
      </c>
      <c r="AP186" s="113">
        <f t="shared" si="217"/>
        <v>82</v>
      </c>
      <c r="AQ186" s="113">
        <f t="shared" si="217"/>
        <v>61</v>
      </c>
      <c r="AR186" s="113">
        <f t="shared" si="217"/>
        <v>52</v>
      </c>
      <c r="AS186" s="113">
        <f t="shared" si="217"/>
        <v>46</v>
      </c>
      <c r="AT186" s="113">
        <f t="shared" si="217"/>
        <v>41</v>
      </c>
      <c r="AU186" s="113">
        <f t="shared" si="217"/>
        <v>41</v>
      </c>
      <c r="AV186" s="113">
        <f t="shared" si="217"/>
        <v>51</v>
      </c>
      <c r="AW186" s="113">
        <f t="shared" si="217"/>
        <v>85</v>
      </c>
      <c r="AX186" s="113">
        <f t="shared" si="217"/>
        <v>141</v>
      </c>
      <c r="AY186" s="259"/>
      <c r="BQ186" s="259">
        <f t="shared" si="170"/>
        <v>64</v>
      </c>
      <c r="BR186" s="398">
        <f t="shared" si="205"/>
        <v>163.08800000000002</v>
      </c>
      <c r="BS186" s="398">
        <f t="shared" si="206"/>
        <v>125.16800000000001</v>
      </c>
      <c r="BT186" s="398">
        <f t="shared" si="207"/>
        <v>113</v>
      </c>
      <c r="BU186" s="398">
        <f t="shared" si="208"/>
        <v>81.744</v>
      </c>
      <c r="BV186" s="398">
        <f t="shared" si="209"/>
        <v>61.605000000000004</v>
      </c>
      <c r="BW186" s="398">
        <f t="shared" si="210"/>
        <v>52.55</v>
      </c>
      <c r="BX186" s="398">
        <f t="shared" si="211"/>
        <v>46.097000000000001</v>
      </c>
      <c r="BY186" s="398">
        <f t="shared" si="212"/>
        <v>41.171999999999997</v>
      </c>
      <c r="BZ186" s="398">
        <f t="shared" si="213"/>
        <v>41.423999999999999</v>
      </c>
      <c r="CA186" s="398">
        <f t="shared" si="214"/>
        <v>51.46</v>
      </c>
      <c r="CB186" s="398">
        <f t="shared" si="215"/>
        <v>85</v>
      </c>
      <c r="CC186" s="398">
        <f t="shared" si="216"/>
        <v>141.44399999999999</v>
      </c>
      <c r="CD186" s="259"/>
    </row>
    <row r="187" spans="1:82" x14ac:dyDescent="0.25">
      <c r="A187" s="113">
        <v>184</v>
      </c>
      <c r="B187" s="176"/>
      <c r="C187" s="259">
        <f>IFERROR(INDEX($BD$7:$BO$40,MATCH(Ajustes!$E$4:$E$323,$BC$7:$BC$40,0),$C$2:$N$2),1)</f>
        <v>1</v>
      </c>
      <c r="D187" s="259">
        <f>IFERROR(INDEX($BD$7:$BO$40,MATCH(Ajustes!$E$4:$E$323,$BC$7:$BC$40,0),$C$2:$N$2),1)</f>
        <v>1</v>
      </c>
      <c r="E187" s="259">
        <f>IFERROR(INDEX($BD$7:$BO$40,MATCH(Ajustes!$E$4:$E$323,$BC$7:$BC$40,0),$C$2:$N$2),1)</f>
        <v>1</v>
      </c>
      <c r="F187" s="259">
        <f>IFERROR(INDEX($BD$7:$BO$40,MATCH(Ajustes!$E$4:$E$323,$BC$7:$BC$40,0),$C$2:$N$2),1)</f>
        <v>1</v>
      </c>
      <c r="G187" s="259">
        <f>IFERROR(INDEX($BD$7:$BO$40,MATCH(Ajustes!$E$4:$E$323,$BC$7:$BC$40,0),$C$2:$N$2),1)</f>
        <v>1</v>
      </c>
      <c r="H187" s="259">
        <f>IFERROR(INDEX($BD$7:$BO$40,MATCH(Ajustes!$E$4:$E$323,$BC$7:$BC$40,0),$C$2:$N$2),1)</f>
        <v>1</v>
      </c>
      <c r="I187" s="259">
        <f>IFERROR(INDEX($BD$7:$BO$40,MATCH(Ajustes!$E$4:$E$323,$BC$7:$BC$40,0),$C$2:$N$2),1)</f>
        <v>1</v>
      </c>
      <c r="J187" s="259">
        <f>IFERROR(INDEX($BD$7:$BO$40,MATCH(Ajustes!$E$4:$E$323,$BC$7:$BC$40,0),$C$2:$N$2),1)</f>
        <v>1</v>
      </c>
      <c r="K187" s="259">
        <f>IFERROR(INDEX($BD$7:$BO$40,MATCH(Ajustes!$E$4:$E$323,$BC$7:$BC$40,0),$C$2:$N$2),1)</f>
        <v>1</v>
      </c>
      <c r="L187" s="259">
        <f>IFERROR(INDEX($BD$7:$BO$40,MATCH(Ajustes!$E$4:$E$323,$BC$7:$BC$40,0),$C$2:$N$2),1)</f>
        <v>1</v>
      </c>
      <c r="M187" s="259">
        <f>IFERROR(INDEX($BD$7:$BO$40,MATCH(Ajustes!$E$4:$E$323,$BC$7:$BC$40,0),$C$2:$N$2),1)</f>
        <v>1</v>
      </c>
      <c r="N187" s="259">
        <f>IFERROR(INDEX($BD$7:$BO$40,MATCH(Ajustes!$E$4:$E$323,$BC$7:$BC$40,0),$C$2:$N$2),1)</f>
        <v>1</v>
      </c>
      <c r="O187">
        <f>C187*Ajustes!AM187</f>
        <v>0</v>
      </c>
      <c r="P187">
        <f>D187*Ajustes!AN187</f>
        <v>0</v>
      </c>
      <c r="Q187">
        <f>E187*Ajustes!AO187</f>
        <v>0</v>
      </c>
      <c r="R187">
        <f>F187*Ajustes!AP187</f>
        <v>0</v>
      </c>
      <c r="S187">
        <f>G187*Ajustes!AQ187</f>
        <v>0</v>
      </c>
      <c r="T187">
        <f>H187*Ajustes!AR187</f>
        <v>0</v>
      </c>
      <c r="U187">
        <f>I187*Ajustes!AS187</f>
        <v>0</v>
      </c>
      <c r="V187">
        <f>J187*Ajustes!AT187</f>
        <v>0</v>
      </c>
      <c r="W187">
        <f>K187*Ajustes!AU187</f>
        <v>0</v>
      </c>
      <c r="X187">
        <f>L187*Ajustes!AV187</f>
        <v>0</v>
      </c>
      <c r="Y187">
        <f>M187*Ajustes!AW187</f>
        <v>0</v>
      </c>
      <c r="Z187">
        <f>N187*Ajustes!AX187</f>
        <v>0</v>
      </c>
      <c r="AA187" s="259">
        <f>IF(AND(NOT(_incrementaisPassadas),
      OR(
       AND(_semanaAtual&gt;Prevs!D$6,_tipo="Semanal"),
       AND(_mes&gt;AA$2,_tipo="Mensal")
      )), 0,IF(Ajustes!$G187&gt;0,INDEX($AA$4:$AL$323,Ajustes!$G187,O$2),0)+IF(Ajustes!$H187&gt;0,INDEX($AA$4:$AL$323,Ajustes!$H187,O$2),0)+IF(Ajustes!$I187&gt;0,INDEX($AA$4:$AL$323,Ajustes!$I187,O$2),0)+IF(Ajustes!$J187&gt;0,INDEX($AA$4:$AL$323,Ajustes!$J187,O$2),0)+IF(Ajustes!$K187&gt;0,INDEX($AA$4:$AL$323,Ajustes!$K187,O$2),0)+IF(Ajustes!$L187&gt;0,INDEX($AA$4:$AL$323,Ajustes!$L187,O$2),0))+O187</f>
        <v>0</v>
      </c>
      <c r="AB187" s="259">
        <f>IF(AND(NOT(_incrementaisPassadas),
      OR(
       AND(_semanaAtual&gt;Prevs!E$6,_tipo="Semanal"),
       AND(_mes&gt;AB$2,_tipo="Mensal")
      )), 0,IF(Ajustes!$G187&gt;0,INDEX($AA$4:$AL$323,Ajustes!$G187,P$2),0)+IF(Ajustes!$H187&gt;0,INDEX($AA$4:$AL$323,Ajustes!$H187,P$2),0)+IF(Ajustes!$I187&gt;0,INDEX($AA$4:$AL$323,Ajustes!$I187,P$2),0)+IF(Ajustes!$J187&gt;0,INDEX($AA$4:$AL$323,Ajustes!$J187,P$2),0)+IF(Ajustes!$K187&gt;0,INDEX($AA$4:$AL$323,Ajustes!$K187,P$2),0)+IF(Ajustes!$L187&gt;0,INDEX($AA$4:$AL$323,Ajustes!$L187,P$2),0))+P187</f>
        <v>0</v>
      </c>
      <c r="AC187" s="259">
        <f>IF(AND(NOT(_incrementaisPassadas),
      OR(
       AND(_semanaAtual&gt;Prevs!F$6,_tipo="Semanal"),
       AND(_mes&gt;AC$2,_tipo="Mensal")
      )), 0,IF(Ajustes!$G187&gt;0,INDEX($AA$4:$AL$323,Ajustes!$G187,Q$2),0)+IF(Ajustes!$H187&gt;0,INDEX($AA$4:$AL$323,Ajustes!$H187,Q$2),0)+IF(Ajustes!$I187&gt;0,INDEX($AA$4:$AL$323,Ajustes!$I187,Q$2),0)+IF(Ajustes!$J187&gt;0,INDEX($AA$4:$AL$323,Ajustes!$J187,Q$2),0)+IF(Ajustes!$K187&gt;0,INDEX($AA$4:$AL$323,Ajustes!$K187,Q$2),0)+IF(Ajustes!$L187&gt;0,INDEX($AA$4:$AL$323,Ajustes!$L187,Q$2),0))+Q187</f>
        <v>0</v>
      </c>
      <c r="AD187" s="259">
        <f>IF(AND(NOT(_incrementaisPassadas),
      OR(
       AND(_semanaAtual&gt;Prevs!G$6,_tipo="Semanal"),
       AND(_mes&gt;AD$2,_tipo="Mensal")
      )), 0,IF(Ajustes!$G187&gt;0,INDEX($AA$4:$AL$323,Ajustes!$G187,R$2),0)+IF(Ajustes!$H187&gt;0,INDEX($AA$4:$AL$323,Ajustes!$H187,R$2),0)+IF(Ajustes!$I187&gt;0,INDEX($AA$4:$AL$323,Ajustes!$I187,R$2),0)+IF(Ajustes!$J187&gt;0,INDEX($AA$4:$AL$323,Ajustes!$J187,R$2),0)+IF(Ajustes!$K187&gt;0,INDEX($AA$4:$AL$323,Ajustes!$K187,R$2),0)+IF(Ajustes!$L187&gt;0,INDEX($AA$4:$AL$323,Ajustes!$L187,R$2),0))+R187</f>
        <v>0</v>
      </c>
      <c r="AE187" s="259">
        <f>IF(AND(NOT(_incrementaisPassadas),
      OR(
       AND(_semanaAtual&gt;Prevs!H$6,_tipo="Semanal"),
       AND(_mes&gt;AE$2,_tipo="Mensal")
      )), 0,IF(Ajustes!$G187&gt;0,INDEX($AA$4:$AL$323,Ajustes!$G187,S$2),0)+IF(Ajustes!$H187&gt;0,INDEX($AA$4:$AL$323,Ajustes!$H187,S$2),0)+IF(Ajustes!$I187&gt;0,INDEX($AA$4:$AL$323,Ajustes!$I187,S$2),0)+IF(Ajustes!$J187&gt;0,INDEX($AA$4:$AL$323,Ajustes!$J187,S$2),0)+IF(Ajustes!$K187&gt;0,INDEX($AA$4:$AL$323,Ajustes!$K187,S$2),0)+IF(Ajustes!$L187&gt;0,INDEX($AA$4:$AL$323,Ajustes!$L187,S$2),0))+S187</f>
        <v>0</v>
      </c>
      <c r="AF187" s="259">
        <f>IF(AND(NOT(_incrementaisPassadas),
      OR(
       AND(_semanaAtual&gt;Prevs!I$6,_tipo="Semanal"),
       AND(_mes&gt;AF$2,_tipo="Mensal")
      )), 0,IF(Ajustes!$G187&gt;0,INDEX($AA$4:$AL$323,Ajustes!$G187,T$2),0)+IF(Ajustes!$H187&gt;0,INDEX($AA$4:$AL$323,Ajustes!$H187,T$2),0)+IF(Ajustes!$I187&gt;0,INDEX($AA$4:$AL$323,Ajustes!$I187,T$2),0)+IF(Ajustes!$J187&gt;0,INDEX($AA$4:$AL$323,Ajustes!$J187,T$2),0)+IF(Ajustes!$K187&gt;0,INDEX($AA$4:$AL$323,Ajustes!$K187,T$2),0)+IF(Ajustes!$L187&gt;0,INDEX($AA$4:$AL$323,Ajustes!$L187,T$2),0))+T187</f>
        <v>0</v>
      </c>
      <c r="AG187" s="259">
        <f>IF(AND(NOT(_incrementaisPassadas),
      OR(
       AND(_semanaAtual&gt;Prevs!J$6,_tipo="Semanal"),
       AND(_mes&gt;AG$2,_tipo="Mensal")
      )), 0,IF(Ajustes!$G187&gt;0,INDEX($AA$4:$AL$323,Ajustes!$G187,U$2),0)+IF(Ajustes!$H187&gt;0,INDEX($AA$4:$AL$323,Ajustes!$H187,U$2),0)+IF(Ajustes!$I187&gt;0,INDEX($AA$4:$AL$323,Ajustes!$I187,U$2),0)+IF(Ajustes!$J187&gt;0,INDEX($AA$4:$AL$323,Ajustes!$J187,U$2),0)+IF(Ajustes!$K187&gt;0,INDEX($AA$4:$AL$323,Ajustes!$K187,U$2),0)+IF(Ajustes!$L187&gt;0,INDEX($AA$4:$AL$323,Ajustes!$L187,U$2),0))+U187</f>
        <v>0</v>
      </c>
      <c r="AH187" s="259">
        <f>IF(AND(NOT(_incrementaisPassadas),
      OR(
       AND(_semanaAtual&gt;Prevs!K$6,_tipo="Semanal"),
       AND(_mes&gt;AH$2,_tipo="Mensal")
      )), 0,IF(Ajustes!$G187&gt;0,INDEX($AA$4:$AL$323,Ajustes!$G187,V$2),0)+IF(Ajustes!$H187&gt;0,INDEX($AA$4:$AL$323,Ajustes!$H187,V$2),0)+IF(Ajustes!$I187&gt;0,INDEX($AA$4:$AL$323,Ajustes!$I187,V$2),0)+IF(Ajustes!$J187&gt;0,INDEX($AA$4:$AL$323,Ajustes!$J187,V$2),0)+IF(Ajustes!$K187&gt;0,INDEX($AA$4:$AL$323,Ajustes!$K187,V$2),0)+IF(Ajustes!$L187&gt;0,INDEX($AA$4:$AL$323,Ajustes!$L187,V$2),0))+V187</f>
        <v>0</v>
      </c>
      <c r="AI187" s="259">
        <f>IF(AND(NOT(_incrementaisPassadas),
      OR(
       AND(_semanaAtual&gt;Prevs!L$6,_tipo="Semanal"),
       AND(_mes&gt;AI$2,_tipo="Mensal")
      )), 0,IF(Ajustes!$G187&gt;0,INDEX($AA$4:$AL$323,Ajustes!$G187,W$2),0)+IF(Ajustes!$H187&gt;0,INDEX($AA$4:$AL$323,Ajustes!$H187,W$2),0)+IF(Ajustes!$I187&gt;0,INDEX($AA$4:$AL$323,Ajustes!$I187,W$2),0)+IF(Ajustes!$J187&gt;0,INDEX($AA$4:$AL$323,Ajustes!$J187,W$2),0)+IF(Ajustes!$K187&gt;0,INDEX($AA$4:$AL$323,Ajustes!$K187,W$2),0)+IF(Ajustes!$L187&gt;0,INDEX($AA$4:$AL$323,Ajustes!$L187,W$2),0))+W187</f>
        <v>0</v>
      </c>
      <c r="AJ187" s="259">
        <f>IF(AND(NOT(_incrementaisPassadas),
      OR(
       AND(_semanaAtual&gt;Prevs!M$6,_tipo="Semanal"),
       AND(_mes&gt;AJ$2,_tipo="Mensal")
      )), 0,IF(Ajustes!$G187&gt;0,INDEX($AA$4:$AL$323,Ajustes!$G187,X$2),0)+IF(Ajustes!$H187&gt;0,INDEX($AA$4:$AL$323,Ajustes!$H187,X$2),0)+IF(Ajustes!$I187&gt;0,INDEX($AA$4:$AL$323,Ajustes!$I187,X$2),0)+IF(Ajustes!$J187&gt;0,INDEX($AA$4:$AL$323,Ajustes!$J187,X$2),0)+IF(Ajustes!$K187&gt;0,INDEX($AA$4:$AL$323,Ajustes!$K187,X$2),0)+IF(Ajustes!$L187&gt;0,INDEX($AA$4:$AL$323,Ajustes!$L187,X$2),0))+X187</f>
        <v>0</v>
      </c>
      <c r="AK187" s="259">
        <f>IF(AND(NOT(_incrementaisPassadas),
      OR(
       AND(_semanaAtual&gt;Prevs!N$6,_tipo="Semanal"),
       AND(_mes&gt;AK$2,_tipo="Mensal")
      )), 0,IF(Ajustes!$G187&gt;0,INDEX($AA$4:$AL$323,Ajustes!$G187,Y$2),0)+IF(Ajustes!$H187&gt;0,INDEX($AA$4:$AL$323,Ajustes!$H187,Y$2),0)+IF(Ajustes!$I187&gt;0,INDEX($AA$4:$AL$323,Ajustes!$I187,Y$2),0)+IF(Ajustes!$J187&gt;0,INDEX($AA$4:$AL$323,Ajustes!$J187,Y$2),0)+IF(Ajustes!$K187&gt;0,INDEX($AA$4:$AL$323,Ajustes!$K187,Y$2),0)+IF(Ajustes!$L187&gt;0,INDEX($AA$4:$AL$323,Ajustes!$L187,Y$2),0))+Y187</f>
        <v>0</v>
      </c>
      <c r="AL187" s="259">
        <f>IF(AND(NOT(_incrementaisPassadas),
      OR(
       AND(_semanaAtual&gt;Prevs!O$6,_tipo="Semanal"),
       AND(_mes&gt;AL$2,_tipo="Mensal")
      )), 0,IF(Ajustes!$G187&gt;0,INDEX($AA$4:$AL$323,Ajustes!$G187,Z$2),0)+IF(Ajustes!$H187&gt;0,INDEX($AA$4:$AL$323,Ajustes!$H187,Z$2),0)+IF(Ajustes!$I187&gt;0,INDEX($AA$4:$AL$323,Ajustes!$I187,Z$2),0)+IF(Ajustes!$J187&gt;0,INDEX($AA$4:$AL$323,Ajustes!$J187,Z$2),0)+IF(Ajustes!$K187&gt;0,INDEX($AA$4:$AL$323,Ajustes!$K187,Z$2),0)+IF(Ajustes!$L187&gt;0,INDEX($AA$4:$AL$323,Ajustes!$L187,Z$2),0))+Z187</f>
        <v>0</v>
      </c>
      <c r="AM187" s="113">
        <f t="shared" si="176"/>
        <v>0</v>
      </c>
      <c r="AN187" s="113">
        <f t="shared" si="217"/>
        <v>0</v>
      </c>
      <c r="AO187" s="113">
        <f t="shared" si="217"/>
        <v>0</v>
      </c>
      <c r="AP187" s="113">
        <f t="shared" si="217"/>
        <v>0</v>
      </c>
      <c r="AQ187" s="113">
        <f t="shared" si="217"/>
        <v>0</v>
      </c>
      <c r="AR187" s="113">
        <f t="shared" si="217"/>
        <v>0</v>
      </c>
      <c r="AS187" s="113">
        <f t="shared" si="217"/>
        <v>0</v>
      </c>
      <c r="AT187" s="113">
        <f t="shared" si="217"/>
        <v>0</v>
      </c>
      <c r="AU187" s="113">
        <f t="shared" si="217"/>
        <v>0</v>
      </c>
      <c r="AV187" s="113">
        <f t="shared" si="217"/>
        <v>0</v>
      </c>
      <c r="AW187" s="113">
        <f t="shared" si="217"/>
        <v>0</v>
      </c>
      <c r="AX187" s="113">
        <f t="shared" si="217"/>
        <v>0</v>
      </c>
      <c r="AY187" s="259"/>
      <c r="BQ187" s="259" t="e">
        <f t="shared" si="170"/>
        <v>#N/A</v>
      </c>
      <c r="BR187" s="398">
        <f t="shared" si="205"/>
        <v>0</v>
      </c>
      <c r="BS187" s="398">
        <f t="shared" si="206"/>
        <v>0</v>
      </c>
      <c r="BT187" s="398">
        <f t="shared" si="207"/>
        <v>0</v>
      </c>
      <c r="BU187" s="398">
        <f t="shared" si="208"/>
        <v>0</v>
      </c>
      <c r="BV187" s="398">
        <f t="shared" si="209"/>
        <v>0</v>
      </c>
      <c r="BW187" s="398">
        <f t="shared" si="210"/>
        <v>0</v>
      </c>
      <c r="BX187" s="398">
        <f t="shared" si="211"/>
        <v>0</v>
      </c>
      <c r="BY187" s="398">
        <f t="shared" si="212"/>
        <v>0</v>
      </c>
      <c r="BZ187" s="398">
        <f t="shared" si="213"/>
        <v>0</v>
      </c>
      <c r="CA187" s="398">
        <f t="shared" si="214"/>
        <v>0</v>
      </c>
      <c r="CB187" s="398">
        <f t="shared" si="215"/>
        <v>0</v>
      </c>
      <c r="CC187" s="398">
        <f t="shared" si="216"/>
        <v>0</v>
      </c>
      <c r="CD187" s="259"/>
    </row>
    <row r="188" spans="1:82" x14ac:dyDescent="0.25">
      <c r="A188" s="113">
        <v>185</v>
      </c>
      <c r="B188" s="176"/>
      <c r="C188" s="259">
        <f>IFERROR(INDEX($BD$7:$BO$40,MATCH(Ajustes!$E$4:$E$323,$BC$7:$BC$40,0),$C$2:$N$2),1)</f>
        <v>1</v>
      </c>
      <c r="D188" s="259">
        <f>IFERROR(INDEX($BD$7:$BO$40,MATCH(Ajustes!$E$4:$E$323,$BC$7:$BC$40,0),$C$2:$N$2),1)</f>
        <v>1</v>
      </c>
      <c r="E188" s="259">
        <f>IFERROR(INDEX($BD$7:$BO$40,MATCH(Ajustes!$E$4:$E$323,$BC$7:$BC$40,0),$C$2:$N$2),1)</f>
        <v>1</v>
      </c>
      <c r="F188" s="259">
        <f>IFERROR(INDEX($BD$7:$BO$40,MATCH(Ajustes!$E$4:$E$323,$BC$7:$BC$40,0),$C$2:$N$2),1)</f>
        <v>1</v>
      </c>
      <c r="G188" s="259">
        <f>IFERROR(INDEX($BD$7:$BO$40,MATCH(Ajustes!$E$4:$E$323,$BC$7:$BC$40,0),$C$2:$N$2),1)</f>
        <v>1</v>
      </c>
      <c r="H188" s="259">
        <f>IFERROR(INDEX($BD$7:$BO$40,MATCH(Ajustes!$E$4:$E$323,$BC$7:$BC$40,0),$C$2:$N$2),1)</f>
        <v>1</v>
      </c>
      <c r="I188" s="259">
        <f>IFERROR(INDEX($BD$7:$BO$40,MATCH(Ajustes!$E$4:$E$323,$BC$7:$BC$40,0),$C$2:$N$2),1)</f>
        <v>1</v>
      </c>
      <c r="J188" s="259">
        <f>IFERROR(INDEX($BD$7:$BO$40,MATCH(Ajustes!$E$4:$E$323,$BC$7:$BC$40,0),$C$2:$N$2),1)</f>
        <v>1</v>
      </c>
      <c r="K188" s="259">
        <f>IFERROR(INDEX($BD$7:$BO$40,MATCH(Ajustes!$E$4:$E$323,$BC$7:$BC$40,0),$C$2:$N$2),1)</f>
        <v>1</v>
      </c>
      <c r="L188" s="259">
        <f>IFERROR(INDEX($BD$7:$BO$40,MATCH(Ajustes!$E$4:$E$323,$BC$7:$BC$40,0),$C$2:$N$2),1)</f>
        <v>1</v>
      </c>
      <c r="M188" s="259">
        <f>IFERROR(INDEX($BD$7:$BO$40,MATCH(Ajustes!$E$4:$E$323,$BC$7:$BC$40,0),$C$2:$N$2),1)</f>
        <v>1</v>
      </c>
      <c r="N188" s="259">
        <f>IFERROR(INDEX($BD$7:$BO$40,MATCH(Ajustes!$E$4:$E$323,$BC$7:$BC$40,0),$C$2:$N$2),1)</f>
        <v>1</v>
      </c>
      <c r="O188">
        <f>C188*Ajustes!AM188</f>
        <v>0</v>
      </c>
      <c r="P188">
        <f>D188*Ajustes!AN188</f>
        <v>0</v>
      </c>
      <c r="Q188">
        <f>E188*Ajustes!AO188</f>
        <v>0</v>
      </c>
      <c r="R188">
        <f>F188*Ajustes!AP188</f>
        <v>0</v>
      </c>
      <c r="S188">
        <f>G188*Ajustes!AQ188</f>
        <v>0</v>
      </c>
      <c r="T188">
        <f>H188*Ajustes!AR188</f>
        <v>0</v>
      </c>
      <c r="U188">
        <f>I188*Ajustes!AS188</f>
        <v>0</v>
      </c>
      <c r="V188">
        <f>J188*Ajustes!AT188</f>
        <v>0</v>
      </c>
      <c r="W188">
        <f>K188*Ajustes!AU188</f>
        <v>0</v>
      </c>
      <c r="X188">
        <f>L188*Ajustes!AV188</f>
        <v>0</v>
      </c>
      <c r="Y188">
        <f>M188*Ajustes!AW188</f>
        <v>0</v>
      </c>
      <c r="Z188">
        <f>N188*Ajustes!AX188</f>
        <v>0</v>
      </c>
      <c r="AA188" s="259">
        <f>IF(AND(NOT(_incrementaisPassadas),
      OR(
       AND(_semanaAtual&gt;Prevs!D$6,_tipo="Semanal"),
       AND(_mes&gt;AA$2,_tipo="Mensal")
      )), 0,IF(Ajustes!$G188&gt;0,INDEX($AA$4:$AL$323,Ajustes!$G188,O$2),0)+IF(Ajustes!$H188&gt;0,INDEX($AA$4:$AL$323,Ajustes!$H188,O$2),0)+IF(Ajustes!$I188&gt;0,INDEX($AA$4:$AL$323,Ajustes!$I188,O$2),0)+IF(Ajustes!$J188&gt;0,INDEX($AA$4:$AL$323,Ajustes!$J188,O$2),0)+IF(Ajustes!$K188&gt;0,INDEX($AA$4:$AL$323,Ajustes!$K188,O$2),0)+IF(Ajustes!$L188&gt;0,INDEX($AA$4:$AL$323,Ajustes!$L188,O$2),0))+O188</f>
        <v>0</v>
      </c>
      <c r="AB188" s="259">
        <f>IF(AND(NOT(_incrementaisPassadas),
      OR(
       AND(_semanaAtual&gt;Prevs!E$6,_tipo="Semanal"),
       AND(_mes&gt;AB$2,_tipo="Mensal")
      )), 0,IF(Ajustes!$G188&gt;0,INDEX($AA$4:$AL$323,Ajustes!$G188,P$2),0)+IF(Ajustes!$H188&gt;0,INDEX($AA$4:$AL$323,Ajustes!$H188,P$2),0)+IF(Ajustes!$I188&gt;0,INDEX($AA$4:$AL$323,Ajustes!$I188,P$2),0)+IF(Ajustes!$J188&gt;0,INDEX($AA$4:$AL$323,Ajustes!$J188,P$2),0)+IF(Ajustes!$K188&gt;0,INDEX($AA$4:$AL$323,Ajustes!$K188,P$2),0)+IF(Ajustes!$L188&gt;0,INDEX($AA$4:$AL$323,Ajustes!$L188,P$2),0))+P188</f>
        <v>0</v>
      </c>
      <c r="AC188" s="259">
        <f>IF(AND(NOT(_incrementaisPassadas),
      OR(
       AND(_semanaAtual&gt;Prevs!F$6,_tipo="Semanal"),
       AND(_mes&gt;AC$2,_tipo="Mensal")
      )), 0,IF(Ajustes!$G188&gt;0,INDEX($AA$4:$AL$323,Ajustes!$G188,Q$2),0)+IF(Ajustes!$H188&gt;0,INDEX($AA$4:$AL$323,Ajustes!$H188,Q$2),0)+IF(Ajustes!$I188&gt;0,INDEX($AA$4:$AL$323,Ajustes!$I188,Q$2),0)+IF(Ajustes!$J188&gt;0,INDEX($AA$4:$AL$323,Ajustes!$J188,Q$2),0)+IF(Ajustes!$K188&gt;0,INDEX($AA$4:$AL$323,Ajustes!$K188,Q$2),0)+IF(Ajustes!$L188&gt;0,INDEX($AA$4:$AL$323,Ajustes!$L188,Q$2),0))+Q188</f>
        <v>0</v>
      </c>
      <c r="AD188" s="259">
        <f>IF(AND(NOT(_incrementaisPassadas),
      OR(
       AND(_semanaAtual&gt;Prevs!G$6,_tipo="Semanal"),
       AND(_mes&gt;AD$2,_tipo="Mensal")
      )), 0,IF(Ajustes!$G188&gt;0,INDEX($AA$4:$AL$323,Ajustes!$G188,R$2),0)+IF(Ajustes!$H188&gt;0,INDEX($AA$4:$AL$323,Ajustes!$H188,R$2),0)+IF(Ajustes!$I188&gt;0,INDEX($AA$4:$AL$323,Ajustes!$I188,R$2),0)+IF(Ajustes!$J188&gt;0,INDEX($AA$4:$AL$323,Ajustes!$J188,R$2),0)+IF(Ajustes!$K188&gt;0,INDEX($AA$4:$AL$323,Ajustes!$K188,R$2),0)+IF(Ajustes!$L188&gt;0,INDEX($AA$4:$AL$323,Ajustes!$L188,R$2),0))+R188</f>
        <v>0</v>
      </c>
      <c r="AE188" s="259">
        <f>IF(AND(NOT(_incrementaisPassadas),
      OR(
       AND(_semanaAtual&gt;Prevs!H$6,_tipo="Semanal"),
       AND(_mes&gt;AE$2,_tipo="Mensal")
      )), 0,IF(Ajustes!$G188&gt;0,INDEX($AA$4:$AL$323,Ajustes!$G188,S$2),0)+IF(Ajustes!$H188&gt;0,INDEX($AA$4:$AL$323,Ajustes!$H188,S$2),0)+IF(Ajustes!$I188&gt;0,INDEX($AA$4:$AL$323,Ajustes!$I188,S$2),0)+IF(Ajustes!$J188&gt;0,INDEX($AA$4:$AL$323,Ajustes!$J188,S$2),0)+IF(Ajustes!$K188&gt;0,INDEX($AA$4:$AL$323,Ajustes!$K188,S$2),0)+IF(Ajustes!$L188&gt;0,INDEX($AA$4:$AL$323,Ajustes!$L188,S$2),0))+S188</f>
        <v>0</v>
      </c>
      <c r="AF188" s="259">
        <f>IF(AND(NOT(_incrementaisPassadas),
      OR(
       AND(_semanaAtual&gt;Prevs!I$6,_tipo="Semanal"),
       AND(_mes&gt;AF$2,_tipo="Mensal")
      )), 0,IF(Ajustes!$G188&gt;0,INDEX($AA$4:$AL$323,Ajustes!$G188,T$2),0)+IF(Ajustes!$H188&gt;0,INDEX($AA$4:$AL$323,Ajustes!$H188,T$2),0)+IF(Ajustes!$I188&gt;0,INDEX($AA$4:$AL$323,Ajustes!$I188,T$2),0)+IF(Ajustes!$J188&gt;0,INDEX($AA$4:$AL$323,Ajustes!$J188,T$2),0)+IF(Ajustes!$K188&gt;0,INDEX($AA$4:$AL$323,Ajustes!$K188,T$2),0)+IF(Ajustes!$L188&gt;0,INDEX($AA$4:$AL$323,Ajustes!$L188,T$2),0))+T188</f>
        <v>0</v>
      </c>
      <c r="AG188" s="259">
        <f>IF(AND(NOT(_incrementaisPassadas),
      OR(
       AND(_semanaAtual&gt;Prevs!J$6,_tipo="Semanal"),
       AND(_mes&gt;AG$2,_tipo="Mensal")
      )), 0,IF(Ajustes!$G188&gt;0,INDEX($AA$4:$AL$323,Ajustes!$G188,U$2),0)+IF(Ajustes!$H188&gt;0,INDEX($AA$4:$AL$323,Ajustes!$H188,U$2),0)+IF(Ajustes!$I188&gt;0,INDEX($AA$4:$AL$323,Ajustes!$I188,U$2),0)+IF(Ajustes!$J188&gt;0,INDEX($AA$4:$AL$323,Ajustes!$J188,U$2),0)+IF(Ajustes!$K188&gt;0,INDEX($AA$4:$AL$323,Ajustes!$K188,U$2),0)+IF(Ajustes!$L188&gt;0,INDEX($AA$4:$AL$323,Ajustes!$L188,U$2),0))+U188</f>
        <v>0</v>
      </c>
      <c r="AH188" s="259">
        <f>IF(AND(NOT(_incrementaisPassadas),
      OR(
       AND(_semanaAtual&gt;Prevs!K$6,_tipo="Semanal"),
       AND(_mes&gt;AH$2,_tipo="Mensal")
      )), 0,IF(Ajustes!$G188&gt;0,INDEX($AA$4:$AL$323,Ajustes!$G188,V$2),0)+IF(Ajustes!$H188&gt;0,INDEX($AA$4:$AL$323,Ajustes!$H188,V$2),0)+IF(Ajustes!$I188&gt;0,INDEX($AA$4:$AL$323,Ajustes!$I188,V$2),0)+IF(Ajustes!$J188&gt;0,INDEX($AA$4:$AL$323,Ajustes!$J188,V$2),0)+IF(Ajustes!$K188&gt;0,INDEX($AA$4:$AL$323,Ajustes!$K188,V$2),0)+IF(Ajustes!$L188&gt;0,INDEX($AA$4:$AL$323,Ajustes!$L188,V$2),0))+V188</f>
        <v>0</v>
      </c>
      <c r="AI188" s="259">
        <f>IF(AND(NOT(_incrementaisPassadas),
      OR(
       AND(_semanaAtual&gt;Prevs!L$6,_tipo="Semanal"),
       AND(_mes&gt;AI$2,_tipo="Mensal")
      )), 0,IF(Ajustes!$G188&gt;0,INDEX($AA$4:$AL$323,Ajustes!$G188,W$2),0)+IF(Ajustes!$H188&gt;0,INDEX($AA$4:$AL$323,Ajustes!$H188,W$2),0)+IF(Ajustes!$I188&gt;0,INDEX($AA$4:$AL$323,Ajustes!$I188,W$2),0)+IF(Ajustes!$J188&gt;0,INDEX($AA$4:$AL$323,Ajustes!$J188,W$2),0)+IF(Ajustes!$K188&gt;0,INDEX($AA$4:$AL$323,Ajustes!$K188,W$2),0)+IF(Ajustes!$L188&gt;0,INDEX($AA$4:$AL$323,Ajustes!$L188,W$2),0))+W188</f>
        <v>0</v>
      </c>
      <c r="AJ188" s="259">
        <f>IF(AND(NOT(_incrementaisPassadas),
      OR(
       AND(_semanaAtual&gt;Prevs!M$6,_tipo="Semanal"),
       AND(_mes&gt;AJ$2,_tipo="Mensal")
      )), 0,IF(Ajustes!$G188&gt;0,INDEX($AA$4:$AL$323,Ajustes!$G188,X$2),0)+IF(Ajustes!$H188&gt;0,INDEX($AA$4:$AL$323,Ajustes!$H188,X$2),0)+IF(Ajustes!$I188&gt;0,INDEX($AA$4:$AL$323,Ajustes!$I188,X$2),0)+IF(Ajustes!$J188&gt;0,INDEX($AA$4:$AL$323,Ajustes!$J188,X$2),0)+IF(Ajustes!$K188&gt;0,INDEX($AA$4:$AL$323,Ajustes!$K188,X$2),0)+IF(Ajustes!$L188&gt;0,INDEX($AA$4:$AL$323,Ajustes!$L188,X$2),0))+X188</f>
        <v>0</v>
      </c>
      <c r="AK188" s="259">
        <f>IF(AND(NOT(_incrementaisPassadas),
      OR(
       AND(_semanaAtual&gt;Prevs!N$6,_tipo="Semanal"),
       AND(_mes&gt;AK$2,_tipo="Mensal")
      )), 0,IF(Ajustes!$G188&gt;0,INDEX($AA$4:$AL$323,Ajustes!$G188,Y$2),0)+IF(Ajustes!$H188&gt;0,INDEX($AA$4:$AL$323,Ajustes!$H188,Y$2),0)+IF(Ajustes!$I188&gt;0,INDEX($AA$4:$AL$323,Ajustes!$I188,Y$2),0)+IF(Ajustes!$J188&gt;0,INDEX($AA$4:$AL$323,Ajustes!$J188,Y$2),0)+IF(Ajustes!$K188&gt;0,INDEX($AA$4:$AL$323,Ajustes!$K188,Y$2),0)+IF(Ajustes!$L188&gt;0,INDEX($AA$4:$AL$323,Ajustes!$L188,Y$2),0))+Y188</f>
        <v>0</v>
      </c>
      <c r="AL188" s="259">
        <f>IF(AND(NOT(_incrementaisPassadas),
      OR(
       AND(_semanaAtual&gt;Prevs!O$6,_tipo="Semanal"),
       AND(_mes&gt;AL$2,_tipo="Mensal")
      )), 0,IF(Ajustes!$G188&gt;0,INDEX($AA$4:$AL$323,Ajustes!$G188,Z$2),0)+IF(Ajustes!$H188&gt;0,INDEX($AA$4:$AL$323,Ajustes!$H188,Z$2),0)+IF(Ajustes!$I188&gt;0,INDEX($AA$4:$AL$323,Ajustes!$I188,Z$2),0)+IF(Ajustes!$J188&gt;0,INDEX($AA$4:$AL$323,Ajustes!$J188,Z$2),0)+IF(Ajustes!$K188&gt;0,INDEX($AA$4:$AL$323,Ajustes!$K188,Z$2),0)+IF(Ajustes!$L188&gt;0,INDEX($AA$4:$AL$323,Ajustes!$L188,Z$2),0))+Z188</f>
        <v>0</v>
      </c>
      <c r="AM188" s="113">
        <f t="shared" si="176"/>
        <v>0</v>
      </c>
      <c r="AN188" s="113">
        <f t="shared" si="217"/>
        <v>0</v>
      </c>
      <c r="AO188" s="113">
        <f t="shared" si="217"/>
        <v>0</v>
      </c>
      <c r="AP188" s="113">
        <f t="shared" si="217"/>
        <v>0</v>
      </c>
      <c r="AQ188" s="113">
        <f t="shared" si="217"/>
        <v>0</v>
      </c>
      <c r="AR188" s="113">
        <f t="shared" si="217"/>
        <v>0</v>
      </c>
      <c r="AS188" s="113">
        <f t="shared" si="217"/>
        <v>0</v>
      </c>
      <c r="AT188" s="113">
        <f t="shared" si="217"/>
        <v>0</v>
      </c>
      <c r="AU188" s="113">
        <f t="shared" si="217"/>
        <v>0</v>
      </c>
      <c r="AV188" s="113">
        <f t="shared" si="217"/>
        <v>0</v>
      </c>
      <c r="AW188" s="113">
        <f t="shared" si="217"/>
        <v>0</v>
      </c>
      <c r="AX188" s="113">
        <f t="shared" si="217"/>
        <v>0</v>
      </c>
      <c r="AY188" s="259"/>
      <c r="BQ188" s="259" t="e">
        <f t="shared" si="170"/>
        <v>#N/A</v>
      </c>
      <c r="BR188" s="398">
        <f t="shared" si="205"/>
        <v>0</v>
      </c>
      <c r="BS188" s="398">
        <f t="shared" si="206"/>
        <v>0</v>
      </c>
      <c r="BT188" s="398">
        <f t="shared" si="207"/>
        <v>0</v>
      </c>
      <c r="BU188" s="398">
        <f t="shared" si="208"/>
        <v>0</v>
      </c>
      <c r="BV188" s="398">
        <f t="shared" si="209"/>
        <v>0</v>
      </c>
      <c r="BW188" s="398">
        <f t="shared" si="210"/>
        <v>0</v>
      </c>
      <c r="BX188" s="398">
        <f t="shared" si="211"/>
        <v>0</v>
      </c>
      <c r="BY188" s="398">
        <f t="shared" si="212"/>
        <v>0</v>
      </c>
      <c r="BZ188" s="398">
        <f t="shared" si="213"/>
        <v>0</v>
      </c>
      <c r="CA188" s="398">
        <f t="shared" si="214"/>
        <v>0</v>
      </c>
      <c r="CB188" s="398">
        <f t="shared" si="215"/>
        <v>0</v>
      </c>
      <c r="CC188" s="398">
        <f t="shared" si="216"/>
        <v>0</v>
      </c>
      <c r="CD188" s="259"/>
    </row>
    <row r="189" spans="1:82" x14ac:dyDescent="0.25">
      <c r="A189" s="113">
        <v>186</v>
      </c>
      <c r="B189" s="176"/>
      <c r="C189" s="259">
        <f>IFERROR(INDEX($BD$7:$BO$40,MATCH(Ajustes!$E$4:$E$323,$BC$7:$BC$40,0),$C$2:$N$2),1)</f>
        <v>1</v>
      </c>
      <c r="D189" s="259">
        <f>IFERROR(INDEX($BD$7:$BO$40,MATCH(Ajustes!$E$4:$E$323,$BC$7:$BC$40,0),$C$2:$N$2),1)</f>
        <v>1</v>
      </c>
      <c r="E189" s="259">
        <f>IFERROR(INDEX($BD$7:$BO$40,MATCH(Ajustes!$E$4:$E$323,$BC$7:$BC$40,0),$C$2:$N$2),1)</f>
        <v>1</v>
      </c>
      <c r="F189" s="259">
        <f>IFERROR(INDEX($BD$7:$BO$40,MATCH(Ajustes!$E$4:$E$323,$BC$7:$BC$40,0),$C$2:$N$2),1)</f>
        <v>1</v>
      </c>
      <c r="G189" s="259">
        <f>IFERROR(INDEX($BD$7:$BO$40,MATCH(Ajustes!$E$4:$E$323,$BC$7:$BC$40,0),$C$2:$N$2),1)</f>
        <v>1</v>
      </c>
      <c r="H189" s="259">
        <f>IFERROR(INDEX($BD$7:$BO$40,MATCH(Ajustes!$E$4:$E$323,$BC$7:$BC$40,0),$C$2:$N$2),1)</f>
        <v>1</v>
      </c>
      <c r="I189" s="259">
        <f>IFERROR(INDEX($BD$7:$BO$40,MATCH(Ajustes!$E$4:$E$323,$BC$7:$BC$40,0),$C$2:$N$2),1)</f>
        <v>1</v>
      </c>
      <c r="J189" s="259">
        <f>IFERROR(INDEX($BD$7:$BO$40,MATCH(Ajustes!$E$4:$E$323,$BC$7:$BC$40,0),$C$2:$N$2),1)</f>
        <v>1</v>
      </c>
      <c r="K189" s="259">
        <f>IFERROR(INDEX($BD$7:$BO$40,MATCH(Ajustes!$E$4:$E$323,$BC$7:$BC$40,0),$C$2:$N$2),1)</f>
        <v>1</v>
      </c>
      <c r="L189" s="259">
        <f>IFERROR(INDEX($BD$7:$BO$40,MATCH(Ajustes!$E$4:$E$323,$BC$7:$BC$40,0),$C$2:$N$2),1)</f>
        <v>1</v>
      </c>
      <c r="M189" s="259">
        <f>IFERROR(INDEX($BD$7:$BO$40,MATCH(Ajustes!$E$4:$E$323,$BC$7:$BC$40,0),$C$2:$N$2),1)</f>
        <v>1</v>
      </c>
      <c r="N189" s="259">
        <f>IFERROR(INDEX($BD$7:$BO$40,MATCH(Ajustes!$E$4:$E$323,$BC$7:$BC$40,0),$C$2:$N$2),1)</f>
        <v>1</v>
      </c>
      <c r="O189">
        <f>C189*Ajustes!AM189</f>
        <v>0</v>
      </c>
      <c r="P189">
        <f>D189*Ajustes!AN189</f>
        <v>0</v>
      </c>
      <c r="Q189">
        <f>E189*Ajustes!AO189</f>
        <v>0</v>
      </c>
      <c r="R189">
        <f>F189*Ajustes!AP189</f>
        <v>0</v>
      </c>
      <c r="S189">
        <f>G189*Ajustes!AQ189</f>
        <v>0</v>
      </c>
      <c r="T189">
        <f>H189*Ajustes!AR189</f>
        <v>0</v>
      </c>
      <c r="U189">
        <f>I189*Ajustes!AS189</f>
        <v>0</v>
      </c>
      <c r="V189">
        <f>J189*Ajustes!AT189</f>
        <v>0</v>
      </c>
      <c r="W189">
        <f>K189*Ajustes!AU189</f>
        <v>0</v>
      </c>
      <c r="X189">
        <f>L189*Ajustes!AV189</f>
        <v>0</v>
      </c>
      <c r="Y189">
        <f>M189*Ajustes!AW189</f>
        <v>0</v>
      </c>
      <c r="Z189">
        <f>N189*Ajustes!AX189</f>
        <v>0</v>
      </c>
      <c r="AA189" s="259">
        <f>IF(AND(NOT(_incrementaisPassadas),
      OR(
       AND(_semanaAtual&gt;Prevs!D$6,_tipo="Semanal"),
       AND(_mes&gt;AA$2,_tipo="Mensal")
      )), 0,IF(Ajustes!$G189&gt;0,INDEX($AA$4:$AL$323,Ajustes!$G189,O$2),0)+IF(Ajustes!$H189&gt;0,INDEX($AA$4:$AL$323,Ajustes!$H189,O$2),0)+IF(Ajustes!$I189&gt;0,INDEX($AA$4:$AL$323,Ajustes!$I189,O$2),0)+IF(Ajustes!$J189&gt;0,INDEX($AA$4:$AL$323,Ajustes!$J189,O$2),0)+IF(Ajustes!$K189&gt;0,INDEX($AA$4:$AL$323,Ajustes!$K189,O$2),0)+IF(Ajustes!$L189&gt;0,INDEX($AA$4:$AL$323,Ajustes!$L189,O$2),0))+O189</f>
        <v>0</v>
      </c>
      <c r="AB189" s="259">
        <f>IF(AND(NOT(_incrementaisPassadas),
      OR(
       AND(_semanaAtual&gt;Prevs!E$6,_tipo="Semanal"),
       AND(_mes&gt;AB$2,_tipo="Mensal")
      )), 0,IF(Ajustes!$G189&gt;0,INDEX($AA$4:$AL$323,Ajustes!$G189,P$2),0)+IF(Ajustes!$H189&gt;0,INDEX($AA$4:$AL$323,Ajustes!$H189,P$2),0)+IF(Ajustes!$I189&gt;0,INDEX($AA$4:$AL$323,Ajustes!$I189,P$2),0)+IF(Ajustes!$J189&gt;0,INDEX($AA$4:$AL$323,Ajustes!$J189,P$2),0)+IF(Ajustes!$K189&gt;0,INDEX($AA$4:$AL$323,Ajustes!$K189,P$2),0)+IF(Ajustes!$L189&gt;0,INDEX($AA$4:$AL$323,Ajustes!$L189,P$2),0))+P189</f>
        <v>0</v>
      </c>
      <c r="AC189" s="259">
        <f>IF(AND(NOT(_incrementaisPassadas),
      OR(
       AND(_semanaAtual&gt;Prevs!F$6,_tipo="Semanal"),
       AND(_mes&gt;AC$2,_tipo="Mensal")
      )), 0,IF(Ajustes!$G189&gt;0,INDEX($AA$4:$AL$323,Ajustes!$G189,Q$2),0)+IF(Ajustes!$H189&gt;0,INDEX($AA$4:$AL$323,Ajustes!$H189,Q$2),0)+IF(Ajustes!$I189&gt;0,INDEX($AA$4:$AL$323,Ajustes!$I189,Q$2),0)+IF(Ajustes!$J189&gt;0,INDEX($AA$4:$AL$323,Ajustes!$J189,Q$2),0)+IF(Ajustes!$K189&gt;0,INDEX($AA$4:$AL$323,Ajustes!$K189,Q$2),0)+IF(Ajustes!$L189&gt;0,INDEX($AA$4:$AL$323,Ajustes!$L189,Q$2),0))+Q189</f>
        <v>0</v>
      </c>
      <c r="AD189" s="259">
        <f>IF(AND(NOT(_incrementaisPassadas),
      OR(
       AND(_semanaAtual&gt;Prevs!G$6,_tipo="Semanal"),
       AND(_mes&gt;AD$2,_tipo="Mensal")
      )), 0,IF(Ajustes!$G189&gt;0,INDEX($AA$4:$AL$323,Ajustes!$G189,R$2),0)+IF(Ajustes!$H189&gt;0,INDEX($AA$4:$AL$323,Ajustes!$H189,R$2),0)+IF(Ajustes!$I189&gt;0,INDEX($AA$4:$AL$323,Ajustes!$I189,R$2),0)+IF(Ajustes!$J189&gt;0,INDEX($AA$4:$AL$323,Ajustes!$J189,R$2),0)+IF(Ajustes!$K189&gt;0,INDEX($AA$4:$AL$323,Ajustes!$K189,R$2),0)+IF(Ajustes!$L189&gt;0,INDEX($AA$4:$AL$323,Ajustes!$L189,R$2),0))+R189</f>
        <v>0</v>
      </c>
      <c r="AE189" s="259">
        <f>IF(AND(NOT(_incrementaisPassadas),
      OR(
       AND(_semanaAtual&gt;Prevs!H$6,_tipo="Semanal"),
       AND(_mes&gt;AE$2,_tipo="Mensal")
      )), 0,IF(Ajustes!$G189&gt;0,INDEX($AA$4:$AL$323,Ajustes!$G189,S$2),0)+IF(Ajustes!$H189&gt;0,INDEX($AA$4:$AL$323,Ajustes!$H189,S$2),0)+IF(Ajustes!$I189&gt;0,INDEX($AA$4:$AL$323,Ajustes!$I189,S$2),0)+IF(Ajustes!$J189&gt;0,INDEX($AA$4:$AL$323,Ajustes!$J189,S$2),0)+IF(Ajustes!$K189&gt;0,INDEX($AA$4:$AL$323,Ajustes!$K189,S$2),0)+IF(Ajustes!$L189&gt;0,INDEX($AA$4:$AL$323,Ajustes!$L189,S$2),0))+S189</f>
        <v>0</v>
      </c>
      <c r="AF189" s="259">
        <f>IF(AND(NOT(_incrementaisPassadas),
      OR(
       AND(_semanaAtual&gt;Prevs!I$6,_tipo="Semanal"),
       AND(_mes&gt;AF$2,_tipo="Mensal")
      )), 0,IF(Ajustes!$G189&gt;0,INDEX($AA$4:$AL$323,Ajustes!$G189,T$2),0)+IF(Ajustes!$H189&gt;0,INDEX($AA$4:$AL$323,Ajustes!$H189,T$2),0)+IF(Ajustes!$I189&gt;0,INDEX($AA$4:$AL$323,Ajustes!$I189,T$2),0)+IF(Ajustes!$J189&gt;0,INDEX($AA$4:$AL$323,Ajustes!$J189,T$2),0)+IF(Ajustes!$K189&gt;0,INDEX($AA$4:$AL$323,Ajustes!$K189,T$2),0)+IF(Ajustes!$L189&gt;0,INDEX($AA$4:$AL$323,Ajustes!$L189,T$2),0))+T189</f>
        <v>0</v>
      </c>
      <c r="AG189" s="259">
        <f>IF(AND(NOT(_incrementaisPassadas),
      OR(
       AND(_semanaAtual&gt;Prevs!J$6,_tipo="Semanal"),
       AND(_mes&gt;AG$2,_tipo="Mensal")
      )), 0,IF(Ajustes!$G189&gt;0,INDEX($AA$4:$AL$323,Ajustes!$G189,U$2),0)+IF(Ajustes!$H189&gt;0,INDEX($AA$4:$AL$323,Ajustes!$H189,U$2),0)+IF(Ajustes!$I189&gt;0,INDEX($AA$4:$AL$323,Ajustes!$I189,U$2),0)+IF(Ajustes!$J189&gt;0,INDEX($AA$4:$AL$323,Ajustes!$J189,U$2),0)+IF(Ajustes!$K189&gt;0,INDEX($AA$4:$AL$323,Ajustes!$K189,U$2),0)+IF(Ajustes!$L189&gt;0,INDEX($AA$4:$AL$323,Ajustes!$L189,U$2),0))+U189</f>
        <v>0</v>
      </c>
      <c r="AH189" s="259">
        <f>IF(AND(NOT(_incrementaisPassadas),
      OR(
       AND(_semanaAtual&gt;Prevs!K$6,_tipo="Semanal"),
       AND(_mes&gt;AH$2,_tipo="Mensal")
      )), 0,IF(Ajustes!$G189&gt;0,INDEX($AA$4:$AL$323,Ajustes!$G189,V$2),0)+IF(Ajustes!$H189&gt;0,INDEX($AA$4:$AL$323,Ajustes!$H189,V$2),0)+IF(Ajustes!$I189&gt;0,INDEX($AA$4:$AL$323,Ajustes!$I189,V$2),0)+IF(Ajustes!$J189&gt;0,INDEX($AA$4:$AL$323,Ajustes!$J189,V$2),0)+IF(Ajustes!$K189&gt;0,INDEX($AA$4:$AL$323,Ajustes!$K189,V$2),0)+IF(Ajustes!$L189&gt;0,INDEX($AA$4:$AL$323,Ajustes!$L189,V$2),0))+V189</f>
        <v>0</v>
      </c>
      <c r="AI189" s="259">
        <f>IF(AND(NOT(_incrementaisPassadas),
      OR(
       AND(_semanaAtual&gt;Prevs!L$6,_tipo="Semanal"),
       AND(_mes&gt;AI$2,_tipo="Mensal")
      )), 0,IF(Ajustes!$G189&gt;0,INDEX($AA$4:$AL$323,Ajustes!$G189,W$2),0)+IF(Ajustes!$H189&gt;0,INDEX($AA$4:$AL$323,Ajustes!$H189,W$2),0)+IF(Ajustes!$I189&gt;0,INDEX($AA$4:$AL$323,Ajustes!$I189,W$2),0)+IF(Ajustes!$J189&gt;0,INDEX($AA$4:$AL$323,Ajustes!$J189,W$2),0)+IF(Ajustes!$K189&gt;0,INDEX($AA$4:$AL$323,Ajustes!$K189,W$2),0)+IF(Ajustes!$L189&gt;0,INDEX($AA$4:$AL$323,Ajustes!$L189,W$2),0))+W189</f>
        <v>0</v>
      </c>
      <c r="AJ189" s="259">
        <f>IF(AND(NOT(_incrementaisPassadas),
      OR(
       AND(_semanaAtual&gt;Prevs!M$6,_tipo="Semanal"),
       AND(_mes&gt;AJ$2,_tipo="Mensal")
      )), 0,IF(Ajustes!$G189&gt;0,INDEX($AA$4:$AL$323,Ajustes!$G189,X$2),0)+IF(Ajustes!$H189&gt;0,INDEX($AA$4:$AL$323,Ajustes!$H189,X$2),0)+IF(Ajustes!$I189&gt;0,INDEX($AA$4:$AL$323,Ajustes!$I189,X$2),0)+IF(Ajustes!$J189&gt;0,INDEX($AA$4:$AL$323,Ajustes!$J189,X$2),0)+IF(Ajustes!$K189&gt;0,INDEX($AA$4:$AL$323,Ajustes!$K189,X$2),0)+IF(Ajustes!$L189&gt;0,INDEX($AA$4:$AL$323,Ajustes!$L189,X$2),0))+X189</f>
        <v>0</v>
      </c>
      <c r="AK189" s="259">
        <f>IF(AND(NOT(_incrementaisPassadas),
      OR(
       AND(_semanaAtual&gt;Prevs!N$6,_tipo="Semanal"),
       AND(_mes&gt;AK$2,_tipo="Mensal")
      )), 0,IF(Ajustes!$G189&gt;0,INDEX($AA$4:$AL$323,Ajustes!$G189,Y$2),0)+IF(Ajustes!$H189&gt;0,INDEX($AA$4:$AL$323,Ajustes!$H189,Y$2),0)+IF(Ajustes!$I189&gt;0,INDEX($AA$4:$AL$323,Ajustes!$I189,Y$2),0)+IF(Ajustes!$J189&gt;0,INDEX($AA$4:$AL$323,Ajustes!$J189,Y$2),0)+IF(Ajustes!$K189&gt;0,INDEX($AA$4:$AL$323,Ajustes!$K189,Y$2),0)+IF(Ajustes!$L189&gt;0,INDEX($AA$4:$AL$323,Ajustes!$L189,Y$2),0))+Y189</f>
        <v>0</v>
      </c>
      <c r="AL189" s="259">
        <f>IF(AND(NOT(_incrementaisPassadas),
      OR(
       AND(_semanaAtual&gt;Prevs!O$6,_tipo="Semanal"),
       AND(_mes&gt;AL$2,_tipo="Mensal")
      )), 0,IF(Ajustes!$G189&gt;0,INDEX($AA$4:$AL$323,Ajustes!$G189,Z$2),0)+IF(Ajustes!$H189&gt;0,INDEX($AA$4:$AL$323,Ajustes!$H189,Z$2),0)+IF(Ajustes!$I189&gt;0,INDEX($AA$4:$AL$323,Ajustes!$I189,Z$2),0)+IF(Ajustes!$J189&gt;0,INDEX($AA$4:$AL$323,Ajustes!$J189,Z$2),0)+IF(Ajustes!$K189&gt;0,INDEX($AA$4:$AL$323,Ajustes!$K189,Z$2),0)+IF(Ajustes!$L189&gt;0,INDEX($AA$4:$AL$323,Ajustes!$L189,Z$2),0))+Z189</f>
        <v>0</v>
      </c>
      <c r="AM189" s="113">
        <f t="shared" si="176"/>
        <v>0</v>
      </c>
      <c r="AN189" s="113">
        <f t="shared" si="217"/>
        <v>0</v>
      </c>
      <c r="AO189" s="113">
        <f t="shared" si="217"/>
        <v>0</v>
      </c>
      <c r="AP189" s="113">
        <f t="shared" si="217"/>
        <v>0</v>
      </c>
      <c r="AQ189" s="113">
        <f t="shared" si="217"/>
        <v>0</v>
      </c>
      <c r="AR189" s="113">
        <f t="shared" si="217"/>
        <v>0</v>
      </c>
      <c r="AS189" s="113">
        <f t="shared" si="217"/>
        <v>0</v>
      </c>
      <c r="AT189" s="113">
        <f t="shared" si="217"/>
        <v>0</v>
      </c>
      <c r="AU189" s="113">
        <f t="shared" si="217"/>
        <v>0</v>
      </c>
      <c r="AV189" s="113">
        <f t="shared" si="217"/>
        <v>0</v>
      </c>
      <c r="AW189" s="113">
        <f t="shared" si="217"/>
        <v>0</v>
      </c>
      <c r="AX189" s="113">
        <f t="shared" si="217"/>
        <v>0</v>
      </c>
      <c r="AY189" s="259"/>
      <c r="BQ189" s="259" t="e">
        <f t="shared" si="170"/>
        <v>#N/A</v>
      </c>
      <c r="BR189" s="398">
        <f t="shared" si="205"/>
        <v>0</v>
      </c>
      <c r="BS189" s="398">
        <f t="shared" si="206"/>
        <v>0</v>
      </c>
      <c r="BT189" s="398">
        <f t="shared" si="207"/>
        <v>0</v>
      </c>
      <c r="BU189" s="398">
        <f t="shared" si="208"/>
        <v>0</v>
      </c>
      <c r="BV189" s="398">
        <f t="shared" si="209"/>
        <v>0</v>
      </c>
      <c r="BW189" s="398">
        <f t="shared" si="210"/>
        <v>0</v>
      </c>
      <c r="BX189" s="398">
        <f t="shared" si="211"/>
        <v>0</v>
      </c>
      <c r="BY189" s="398">
        <f t="shared" si="212"/>
        <v>0</v>
      </c>
      <c r="BZ189" s="398">
        <f t="shared" si="213"/>
        <v>0</v>
      </c>
      <c r="CA189" s="398">
        <f t="shared" si="214"/>
        <v>0</v>
      </c>
      <c r="CB189" s="398">
        <f t="shared" si="215"/>
        <v>0</v>
      </c>
      <c r="CC189" s="398">
        <f t="shared" si="216"/>
        <v>0</v>
      </c>
      <c r="CD189" s="259"/>
    </row>
    <row r="190" spans="1:82" x14ac:dyDescent="0.25">
      <c r="A190" s="113">
        <v>187</v>
      </c>
      <c r="B190" s="176" t="s">
        <v>622</v>
      </c>
      <c r="C190" s="259">
        <f>IFERROR(INDEX($BD$7:$BO$40,MATCH(Ajustes!$E$4:$E$323,$BC$7:$BC$40,0),$C$2:$N$2),1)</f>
        <v>1</v>
      </c>
      <c r="D190" s="259">
        <f>IFERROR(INDEX($BD$7:$BO$40,MATCH(Ajustes!$E$4:$E$323,$BC$7:$BC$40,0),$C$2:$N$2),1)</f>
        <v>1</v>
      </c>
      <c r="E190" s="259">
        <f>IFERROR(INDEX($BD$7:$BO$40,MATCH(Ajustes!$E$4:$E$323,$BC$7:$BC$40,0),$C$2:$N$2),1)</f>
        <v>1</v>
      </c>
      <c r="F190" s="259">
        <f>IFERROR(INDEX($BD$7:$BO$40,MATCH(Ajustes!$E$4:$E$323,$BC$7:$BC$40,0),$C$2:$N$2),1)</f>
        <v>1</v>
      </c>
      <c r="G190" s="259">
        <f>IFERROR(INDEX($BD$7:$BO$40,MATCH(Ajustes!$E$4:$E$323,$BC$7:$BC$40,0),$C$2:$N$2),1)</f>
        <v>1</v>
      </c>
      <c r="H190" s="259">
        <f>IFERROR(INDEX($BD$7:$BO$40,MATCH(Ajustes!$E$4:$E$323,$BC$7:$BC$40,0),$C$2:$N$2),1)</f>
        <v>1</v>
      </c>
      <c r="I190" s="259">
        <f>IFERROR(INDEX($BD$7:$BO$40,MATCH(Ajustes!$E$4:$E$323,$BC$7:$BC$40,0),$C$2:$N$2),1)</f>
        <v>1</v>
      </c>
      <c r="J190" s="259">
        <f>IFERROR(INDEX($BD$7:$BO$40,MATCH(Ajustes!$E$4:$E$323,$BC$7:$BC$40,0),$C$2:$N$2),1)</f>
        <v>1</v>
      </c>
      <c r="K190" s="259">
        <f>IFERROR(INDEX($BD$7:$BO$40,MATCH(Ajustes!$E$4:$E$323,$BC$7:$BC$40,0),$C$2:$N$2),1)</f>
        <v>1</v>
      </c>
      <c r="L190" s="259">
        <f>IFERROR(INDEX($BD$7:$BO$40,MATCH(Ajustes!$E$4:$E$323,$BC$7:$BC$40,0),$C$2:$N$2),1)</f>
        <v>1</v>
      </c>
      <c r="M190" s="259">
        <f>IFERROR(INDEX($BD$7:$BO$40,MATCH(Ajustes!$E$4:$E$323,$BC$7:$BC$40,0),$C$2:$N$2),1)</f>
        <v>1</v>
      </c>
      <c r="N190" s="259">
        <f>IFERROR(INDEX($BD$7:$BO$40,MATCH(Ajustes!$E$4:$E$323,$BC$7:$BC$40,0),$C$2:$N$2),1)</f>
        <v>1</v>
      </c>
      <c r="O190">
        <f>C190*Ajustes!AM190</f>
        <v>122</v>
      </c>
      <c r="P190">
        <f>D190*Ajustes!AN190</f>
        <v>123</v>
      </c>
      <c r="Q190">
        <f>E190*Ajustes!AO190</f>
        <v>122</v>
      </c>
      <c r="R190">
        <f>F190*Ajustes!AP190</f>
        <v>101</v>
      </c>
      <c r="S190">
        <f>G190*Ajustes!AQ190</f>
        <v>87</v>
      </c>
      <c r="T190">
        <f>H190*Ajustes!AR190</f>
        <v>77</v>
      </c>
      <c r="U190">
        <f>I190*Ajustes!AS190</f>
        <v>68</v>
      </c>
      <c r="V190">
        <f>J190*Ajustes!AT190</f>
        <v>62</v>
      </c>
      <c r="W190">
        <f>K190*Ajustes!AU190</f>
        <v>61</v>
      </c>
      <c r="X190">
        <f>L190*Ajustes!AV190</f>
        <v>68</v>
      </c>
      <c r="Y190">
        <f>M190*Ajustes!AW190</f>
        <v>86</v>
      </c>
      <c r="Z190">
        <f>N190*Ajustes!AX190</f>
        <v>112</v>
      </c>
      <c r="AA190" s="259">
        <f>IF(AND(NOT(_incrementaisPassadas),
      OR(
       AND(_semanaAtual&gt;Prevs!D$6,_tipo="Semanal"),
       AND(_mes&gt;AA$2,_tipo="Mensal")
      )), 0,IF(Ajustes!$G190&gt;0,INDEX($AA$4:$AL$323,Ajustes!$G190,O$2),0)+IF(Ajustes!$H190&gt;0,INDEX($AA$4:$AL$323,Ajustes!$H190,O$2),0)+IF(Ajustes!$I190&gt;0,INDEX($AA$4:$AL$323,Ajustes!$I190,O$2),0)+IF(Ajustes!$J190&gt;0,INDEX($AA$4:$AL$323,Ajustes!$J190,O$2),0)+IF(Ajustes!$K190&gt;0,INDEX($AA$4:$AL$323,Ajustes!$K190,O$2),0)+IF(Ajustes!$L190&gt;0,INDEX($AA$4:$AL$323,Ajustes!$L190,O$2),0))+O190</f>
        <v>122</v>
      </c>
      <c r="AB190" s="259">
        <f>IF(AND(NOT(_incrementaisPassadas),
      OR(
       AND(_semanaAtual&gt;Prevs!E$6,_tipo="Semanal"),
       AND(_mes&gt;AB$2,_tipo="Mensal")
      )), 0,IF(Ajustes!$G190&gt;0,INDEX($AA$4:$AL$323,Ajustes!$G190,P$2),0)+IF(Ajustes!$H190&gt;0,INDEX($AA$4:$AL$323,Ajustes!$H190,P$2),0)+IF(Ajustes!$I190&gt;0,INDEX($AA$4:$AL$323,Ajustes!$I190,P$2),0)+IF(Ajustes!$J190&gt;0,INDEX($AA$4:$AL$323,Ajustes!$J190,P$2),0)+IF(Ajustes!$K190&gt;0,INDEX($AA$4:$AL$323,Ajustes!$K190,P$2),0)+IF(Ajustes!$L190&gt;0,INDEX($AA$4:$AL$323,Ajustes!$L190,P$2),0))+P190</f>
        <v>123</v>
      </c>
      <c r="AC190" s="259">
        <f>IF(AND(NOT(_incrementaisPassadas),
      OR(
       AND(_semanaAtual&gt;Prevs!F$6,_tipo="Semanal"),
       AND(_mes&gt;AC$2,_tipo="Mensal")
      )), 0,IF(Ajustes!$G190&gt;0,INDEX($AA$4:$AL$323,Ajustes!$G190,Q$2),0)+IF(Ajustes!$H190&gt;0,INDEX($AA$4:$AL$323,Ajustes!$H190,Q$2),0)+IF(Ajustes!$I190&gt;0,INDEX($AA$4:$AL$323,Ajustes!$I190,Q$2),0)+IF(Ajustes!$J190&gt;0,INDEX($AA$4:$AL$323,Ajustes!$J190,Q$2),0)+IF(Ajustes!$K190&gt;0,INDEX($AA$4:$AL$323,Ajustes!$K190,Q$2),0)+IF(Ajustes!$L190&gt;0,INDEX($AA$4:$AL$323,Ajustes!$L190,Q$2),0))+Q190</f>
        <v>122</v>
      </c>
      <c r="AD190" s="259">
        <f>IF(AND(NOT(_incrementaisPassadas),
      OR(
       AND(_semanaAtual&gt;Prevs!G$6,_tipo="Semanal"),
       AND(_mes&gt;AD$2,_tipo="Mensal")
      )), 0,IF(Ajustes!$G190&gt;0,INDEX($AA$4:$AL$323,Ajustes!$G190,R$2),0)+IF(Ajustes!$H190&gt;0,INDEX($AA$4:$AL$323,Ajustes!$H190,R$2),0)+IF(Ajustes!$I190&gt;0,INDEX($AA$4:$AL$323,Ajustes!$I190,R$2),0)+IF(Ajustes!$J190&gt;0,INDEX($AA$4:$AL$323,Ajustes!$J190,R$2),0)+IF(Ajustes!$K190&gt;0,INDEX($AA$4:$AL$323,Ajustes!$K190,R$2),0)+IF(Ajustes!$L190&gt;0,INDEX($AA$4:$AL$323,Ajustes!$L190,R$2),0))+R190</f>
        <v>101</v>
      </c>
      <c r="AE190" s="259">
        <f>IF(AND(NOT(_incrementaisPassadas),
      OR(
       AND(_semanaAtual&gt;Prevs!H$6,_tipo="Semanal"),
       AND(_mes&gt;AE$2,_tipo="Mensal")
      )), 0,IF(Ajustes!$G190&gt;0,INDEX($AA$4:$AL$323,Ajustes!$G190,S$2),0)+IF(Ajustes!$H190&gt;0,INDEX($AA$4:$AL$323,Ajustes!$H190,S$2),0)+IF(Ajustes!$I190&gt;0,INDEX($AA$4:$AL$323,Ajustes!$I190,S$2),0)+IF(Ajustes!$J190&gt;0,INDEX($AA$4:$AL$323,Ajustes!$J190,S$2),0)+IF(Ajustes!$K190&gt;0,INDEX($AA$4:$AL$323,Ajustes!$K190,S$2),0)+IF(Ajustes!$L190&gt;0,INDEX($AA$4:$AL$323,Ajustes!$L190,S$2),0))+S190</f>
        <v>87</v>
      </c>
      <c r="AF190" s="259">
        <f>IF(AND(NOT(_incrementaisPassadas),
      OR(
       AND(_semanaAtual&gt;Prevs!I$6,_tipo="Semanal"),
       AND(_mes&gt;AF$2,_tipo="Mensal")
      )), 0,IF(Ajustes!$G190&gt;0,INDEX($AA$4:$AL$323,Ajustes!$G190,T$2),0)+IF(Ajustes!$H190&gt;0,INDEX($AA$4:$AL$323,Ajustes!$H190,T$2),0)+IF(Ajustes!$I190&gt;0,INDEX($AA$4:$AL$323,Ajustes!$I190,T$2),0)+IF(Ajustes!$J190&gt;0,INDEX($AA$4:$AL$323,Ajustes!$J190,T$2),0)+IF(Ajustes!$K190&gt;0,INDEX($AA$4:$AL$323,Ajustes!$K190,T$2),0)+IF(Ajustes!$L190&gt;0,INDEX($AA$4:$AL$323,Ajustes!$L190,T$2),0))+T190</f>
        <v>77</v>
      </c>
      <c r="AG190" s="259">
        <f>IF(AND(NOT(_incrementaisPassadas),
      OR(
       AND(_semanaAtual&gt;Prevs!J$6,_tipo="Semanal"),
       AND(_mes&gt;AG$2,_tipo="Mensal")
      )), 0,IF(Ajustes!$G190&gt;0,INDEX($AA$4:$AL$323,Ajustes!$G190,U$2),0)+IF(Ajustes!$H190&gt;0,INDEX($AA$4:$AL$323,Ajustes!$H190,U$2),0)+IF(Ajustes!$I190&gt;0,INDEX($AA$4:$AL$323,Ajustes!$I190,U$2),0)+IF(Ajustes!$J190&gt;0,INDEX($AA$4:$AL$323,Ajustes!$J190,U$2),0)+IF(Ajustes!$K190&gt;0,INDEX($AA$4:$AL$323,Ajustes!$K190,U$2),0)+IF(Ajustes!$L190&gt;0,INDEX($AA$4:$AL$323,Ajustes!$L190,U$2),0))+U190</f>
        <v>68</v>
      </c>
      <c r="AH190" s="259">
        <f>IF(AND(NOT(_incrementaisPassadas),
      OR(
       AND(_semanaAtual&gt;Prevs!K$6,_tipo="Semanal"),
       AND(_mes&gt;AH$2,_tipo="Mensal")
      )), 0,IF(Ajustes!$G190&gt;0,INDEX($AA$4:$AL$323,Ajustes!$G190,V$2),0)+IF(Ajustes!$H190&gt;0,INDEX($AA$4:$AL$323,Ajustes!$H190,V$2),0)+IF(Ajustes!$I190&gt;0,INDEX($AA$4:$AL$323,Ajustes!$I190,V$2),0)+IF(Ajustes!$J190&gt;0,INDEX($AA$4:$AL$323,Ajustes!$J190,V$2),0)+IF(Ajustes!$K190&gt;0,INDEX($AA$4:$AL$323,Ajustes!$K190,V$2),0)+IF(Ajustes!$L190&gt;0,INDEX($AA$4:$AL$323,Ajustes!$L190,V$2),0))+V190</f>
        <v>62</v>
      </c>
      <c r="AI190" s="259">
        <f>IF(AND(NOT(_incrementaisPassadas),
      OR(
       AND(_semanaAtual&gt;Prevs!L$6,_tipo="Semanal"),
       AND(_mes&gt;AI$2,_tipo="Mensal")
      )), 0,IF(Ajustes!$G190&gt;0,INDEX($AA$4:$AL$323,Ajustes!$G190,W$2),0)+IF(Ajustes!$H190&gt;0,INDEX($AA$4:$AL$323,Ajustes!$H190,W$2),0)+IF(Ajustes!$I190&gt;0,INDEX($AA$4:$AL$323,Ajustes!$I190,W$2),0)+IF(Ajustes!$J190&gt;0,INDEX($AA$4:$AL$323,Ajustes!$J190,W$2),0)+IF(Ajustes!$K190&gt;0,INDEX($AA$4:$AL$323,Ajustes!$K190,W$2),0)+IF(Ajustes!$L190&gt;0,INDEX($AA$4:$AL$323,Ajustes!$L190,W$2),0))+W190</f>
        <v>61</v>
      </c>
      <c r="AJ190" s="259">
        <f>IF(AND(NOT(_incrementaisPassadas),
      OR(
       AND(_semanaAtual&gt;Prevs!M$6,_tipo="Semanal"),
       AND(_mes&gt;AJ$2,_tipo="Mensal")
      )), 0,IF(Ajustes!$G190&gt;0,INDEX($AA$4:$AL$323,Ajustes!$G190,X$2),0)+IF(Ajustes!$H190&gt;0,INDEX($AA$4:$AL$323,Ajustes!$H190,X$2),0)+IF(Ajustes!$I190&gt;0,INDEX($AA$4:$AL$323,Ajustes!$I190,X$2),0)+IF(Ajustes!$J190&gt;0,INDEX($AA$4:$AL$323,Ajustes!$J190,X$2),0)+IF(Ajustes!$K190&gt;0,INDEX($AA$4:$AL$323,Ajustes!$K190,X$2),0)+IF(Ajustes!$L190&gt;0,INDEX($AA$4:$AL$323,Ajustes!$L190,X$2),0))+X190</f>
        <v>68</v>
      </c>
      <c r="AK190" s="259">
        <f>IF(AND(NOT(_incrementaisPassadas),
      OR(
       AND(_semanaAtual&gt;Prevs!N$6,_tipo="Semanal"),
       AND(_mes&gt;AK$2,_tipo="Mensal")
      )), 0,IF(Ajustes!$G190&gt;0,INDEX($AA$4:$AL$323,Ajustes!$G190,Y$2),0)+IF(Ajustes!$H190&gt;0,INDEX($AA$4:$AL$323,Ajustes!$H190,Y$2),0)+IF(Ajustes!$I190&gt;0,INDEX($AA$4:$AL$323,Ajustes!$I190,Y$2),0)+IF(Ajustes!$J190&gt;0,INDEX($AA$4:$AL$323,Ajustes!$J190,Y$2),0)+IF(Ajustes!$K190&gt;0,INDEX($AA$4:$AL$323,Ajustes!$K190,Y$2),0)+IF(Ajustes!$L190&gt;0,INDEX($AA$4:$AL$323,Ajustes!$L190,Y$2),0))+Y190</f>
        <v>86</v>
      </c>
      <c r="AL190" s="259">
        <f>IF(AND(NOT(_incrementaisPassadas),
      OR(
       AND(_semanaAtual&gt;Prevs!O$6,_tipo="Semanal"),
       AND(_mes&gt;AL$2,_tipo="Mensal")
      )), 0,IF(Ajustes!$G190&gt;0,INDEX($AA$4:$AL$323,Ajustes!$G190,Z$2),0)+IF(Ajustes!$H190&gt;0,INDEX($AA$4:$AL$323,Ajustes!$H190,Z$2),0)+IF(Ajustes!$I190&gt;0,INDEX($AA$4:$AL$323,Ajustes!$I190,Z$2),0)+IF(Ajustes!$J190&gt;0,INDEX($AA$4:$AL$323,Ajustes!$J190,Z$2),0)+IF(Ajustes!$K190&gt;0,INDEX($AA$4:$AL$323,Ajustes!$K190,Z$2),0)+IF(Ajustes!$L190&gt;0,INDEX($AA$4:$AL$323,Ajustes!$L190,Z$2),0))+Z190</f>
        <v>112</v>
      </c>
      <c r="AM190" s="113">
        <f t="shared" si="176"/>
        <v>122</v>
      </c>
      <c r="AN190" s="113">
        <f t="shared" si="217"/>
        <v>123</v>
      </c>
      <c r="AO190" s="113">
        <f t="shared" si="217"/>
        <v>122</v>
      </c>
      <c r="AP190" s="113">
        <f t="shared" si="217"/>
        <v>101</v>
      </c>
      <c r="AQ190" s="113">
        <f t="shared" si="217"/>
        <v>87</v>
      </c>
      <c r="AR190" s="113">
        <f t="shared" si="217"/>
        <v>77</v>
      </c>
      <c r="AS190" s="113">
        <f t="shared" si="217"/>
        <v>68</v>
      </c>
      <c r="AT190" s="113">
        <f t="shared" si="217"/>
        <v>62</v>
      </c>
      <c r="AU190" s="113">
        <f t="shared" si="217"/>
        <v>61</v>
      </c>
      <c r="AV190" s="113">
        <f t="shared" si="217"/>
        <v>68</v>
      </c>
      <c r="AW190" s="113">
        <f t="shared" si="217"/>
        <v>86</v>
      </c>
      <c r="AX190" s="113">
        <f t="shared" si="217"/>
        <v>112</v>
      </c>
      <c r="AY190" s="259"/>
      <c r="BQ190" s="259" t="e">
        <f t="shared" si="170"/>
        <v>#N/A</v>
      </c>
      <c r="BR190" s="398">
        <f t="shared" si="205"/>
        <v>122</v>
      </c>
      <c r="BS190" s="398">
        <f t="shared" si="206"/>
        <v>123</v>
      </c>
      <c r="BT190" s="398">
        <f t="shared" si="207"/>
        <v>122</v>
      </c>
      <c r="BU190" s="398">
        <f t="shared" si="208"/>
        <v>101</v>
      </c>
      <c r="BV190" s="398">
        <f t="shared" si="209"/>
        <v>87</v>
      </c>
      <c r="BW190" s="398">
        <f t="shared" si="210"/>
        <v>77</v>
      </c>
      <c r="BX190" s="398">
        <f t="shared" si="211"/>
        <v>68</v>
      </c>
      <c r="BY190" s="398">
        <f t="shared" si="212"/>
        <v>62</v>
      </c>
      <c r="BZ190" s="398">
        <f t="shared" si="213"/>
        <v>61</v>
      </c>
      <c r="CA190" s="398">
        <f t="shared" si="214"/>
        <v>68</v>
      </c>
      <c r="CB190" s="398">
        <f t="shared" si="215"/>
        <v>86</v>
      </c>
      <c r="CC190" s="398">
        <f t="shared" si="216"/>
        <v>112</v>
      </c>
      <c r="CD190" s="259"/>
    </row>
    <row r="191" spans="1:82" x14ac:dyDescent="0.25">
      <c r="A191" s="113">
        <v>188</v>
      </c>
      <c r="B191" s="176" t="s">
        <v>623</v>
      </c>
      <c r="C191" s="259">
        <f>IFERROR(INDEX($BD$7:$BO$40,MATCH(Ajustes!$E$4:$E$323,$BC$7:$BC$40,0),$C$2:$N$2),1)</f>
        <v>1</v>
      </c>
      <c r="D191" s="259">
        <f>IFERROR(INDEX($BD$7:$BO$40,MATCH(Ajustes!$E$4:$E$323,$BC$7:$BC$40,0),$C$2:$N$2),1)</f>
        <v>1</v>
      </c>
      <c r="E191" s="259">
        <f>IFERROR(INDEX($BD$7:$BO$40,MATCH(Ajustes!$E$4:$E$323,$BC$7:$BC$40,0),$C$2:$N$2),1)</f>
        <v>1</v>
      </c>
      <c r="F191" s="259">
        <f>IFERROR(INDEX($BD$7:$BO$40,MATCH(Ajustes!$E$4:$E$323,$BC$7:$BC$40,0),$C$2:$N$2),1)</f>
        <v>1</v>
      </c>
      <c r="G191" s="259">
        <f>IFERROR(INDEX($BD$7:$BO$40,MATCH(Ajustes!$E$4:$E$323,$BC$7:$BC$40,0),$C$2:$N$2),1)</f>
        <v>1</v>
      </c>
      <c r="H191" s="259">
        <f>IFERROR(INDEX($BD$7:$BO$40,MATCH(Ajustes!$E$4:$E$323,$BC$7:$BC$40,0),$C$2:$N$2),1)</f>
        <v>1</v>
      </c>
      <c r="I191" s="259">
        <f>IFERROR(INDEX($BD$7:$BO$40,MATCH(Ajustes!$E$4:$E$323,$BC$7:$BC$40,0),$C$2:$N$2),1)</f>
        <v>1</v>
      </c>
      <c r="J191" s="259">
        <f>IFERROR(INDEX($BD$7:$BO$40,MATCH(Ajustes!$E$4:$E$323,$BC$7:$BC$40,0),$C$2:$N$2),1)</f>
        <v>1</v>
      </c>
      <c r="K191" s="259">
        <f>IFERROR(INDEX($BD$7:$BO$40,MATCH(Ajustes!$E$4:$E$323,$BC$7:$BC$40,0),$C$2:$N$2),1)</f>
        <v>1</v>
      </c>
      <c r="L191" s="259">
        <f>IFERROR(INDEX($BD$7:$BO$40,MATCH(Ajustes!$E$4:$E$323,$BC$7:$BC$40,0),$C$2:$N$2),1)</f>
        <v>1</v>
      </c>
      <c r="M191" s="259">
        <f>IFERROR(INDEX($BD$7:$BO$40,MATCH(Ajustes!$E$4:$E$323,$BC$7:$BC$40,0),$C$2:$N$2),1)</f>
        <v>1</v>
      </c>
      <c r="N191" s="259">
        <f>IFERROR(INDEX($BD$7:$BO$40,MATCH(Ajustes!$E$4:$E$323,$BC$7:$BC$40,0),$C$2:$N$2),1)</f>
        <v>1</v>
      </c>
      <c r="O191">
        <f>C191*Ajustes!AM191</f>
        <v>810</v>
      </c>
      <c r="P191">
        <f>D191*Ajustes!AN191</f>
        <v>591</v>
      </c>
      <c r="Q191">
        <f>E191*Ajustes!AO191</f>
        <v>487</v>
      </c>
      <c r="R191">
        <f>F191*Ajustes!AP191</f>
        <v>336</v>
      </c>
      <c r="S191">
        <f>G191*Ajustes!AQ191</f>
        <v>204</v>
      </c>
      <c r="T191">
        <f>H191*Ajustes!AR191</f>
        <v>162</v>
      </c>
      <c r="U191">
        <f>I191*Ajustes!AS191</f>
        <v>137</v>
      </c>
      <c r="V191">
        <f>J191*Ajustes!AT191</f>
        <v>116</v>
      </c>
      <c r="W191">
        <f>K191*Ajustes!AU191</f>
        <v>105</v>
      </c>
      <c r="X191">
        <f>L191*Ajustes!AV191</f>
        <v>168</v>
      </c>
      <c r="Y191">
        <f>M191*Ajustes!AW191</f>
        <v>463</v>
      </c>
      <c r="Z191">
        <f>N191*Ajustes!AX191</f>
        <v>869</v>
      </c>
      <c r="AA191" s="259">
        <f>IF(AND(NOT(_incrementaisPassadas),
      OR(
       AND(_semanaAtual&gt;Prevs!D$6,_tipo="Semanal"),
       AND(_mes&gt;AA$2,_tipo="Mensal")
      )), 0,IF(Ajustes!$G191&gt;0,INDEX($AA$4:$AL$323,Ajustes!$G191,O$2),0)+IF(Ajustes!$H191&gt;0,INDEX($AA$4:$AL$323,Ajustes!$H191,O$2),0)+IF(Ajustes!$I191&gt;0,INDEX($AA$4:$AL$323,Ajustes!$I191,O$2),0)+IF(Ajustes!$J191&gt;0,INDEX($AA$4:$AL$323,Ajustes!$J191,O$2),0)+IF(Ajustes!$K191&gt;0,INDEX($AA$4:$AL$323,Ajustes!$K191,O$2),0)+IF(Ajustes!$L191&gt;0,INDEX($AA$4:$AL$323,Ajustes!$L191,O$2),0))+O191</f>
        <v>810</v>
      </c>
      <c r="AB191" s="259">
        <f>IF(AND(NOT(_incrementaisPassadas),
      OR(
       AND(_semanaAtual&gt;Prevs!E$6,_tipo="Semanal"),
       AND(_mes&gt;AB$2,_tipo="Mensal")
      )), 0,IF(Ajustes!$G191&gt;0,INDEX($AA$4:$AL$323,Ajustes!$G191,P$2),0)+IF(Ajustes!$H191&gt;0,INDEX($AA$4:$AL$323,Ajustes!$H191,P$2),0)+IF(Ajustes!$I191&gt;0,INDEX($AA$4:$AL$323,Ajustes!$I191,P$2),0)+IF(Ajustes!$J191&gt;0,INDEX($AA$4:$AL$323,Ajustes!$J191,P$2),0)+IF(Ajustes!$K191&gt;0,INDEX($AA$4:$AL$323,Ajustes!$K191,P$2),0)+IF(Ajustes!$L191&gt;0,INDEX($AA$4:$AL$323,Ajustes!$L191,P$2),0))+P191</f>
        <v>591</v>
      </c>
      <c r="AC191" s="259">
        <f>IF(AND(NOT(_incrementaisPassadas),
      OR(
       AND(_semanaAtual&gt;Prevs!F$6,_tipo="Semanal"),
       AND(_mes&gt;AC$2,_tipo="Mensal")
      )), 0,IF(Ajustes!$G191&gt;0,INDEX($AA$4:$AL$323,Ajustes!$G191,Q$2),0)+IF(Ajustes!$H191&gt;0,INDEX($AA$4:$AL$323,Ajustes!$H191,Q$2),0)+IF(Ajustes!$I191&gt;0,INDEX($AA$4:$AL$323,Ajustes!$I191,Q$2),0)+IF(Ajustes!$J191&gt;0,INDEX($AA$4:$AL$323,Ajustes!$J191,Q$2),0)+IF(Ajustes!$K191&gt;0,INDEX($AA$4:$AL$323,Ajustes!$K191,Q$2),0)+IF(Ajustes!$L191&gt;0,INDEX($AA$4:$AL$323,Ajustes!$L191,Q$2),0))+Q191</f>
        <v>487</v>
      </c>
      <c r="AD191" s="259">
        <f>IF(AND(NOT(_incrementaisPassadas),
      OR(
       AND(_semanaAtual&gt;Prevs!G$6,_tipo="Semanal"),
       AND(_mes&gt;AD$2,_tipo="Mensal")
      )), 0,IF(Ajustes!$G191&gt;0,INDEX($AA$4:$AL$323,Ajustes!$G191,R$2),0)+IF(Ajustes!$H191&gt;0,INDEX($AA$4:$AL$323,Ajustes!$H191,R$2),0)+IF(Ajustes!$I191&gt;0,INDEX($AA$4:$AL$323,Ajustes!$I191,R$2),0)+IF(Ajustes!$J191&gt;0,INDEX($AA$4:$AL$323,Ajustes!$J191,R$2),0)+IF(Ajustes!$K191&gt;0,INDEX($AA$4:$AL$323,Ajustes!$K191,R$2),0)+IF(Ajustes!$L191&gt;0,INDEX($AA$4:$AL$323,Ajustes!$L191,R$2),0))+R191</f>
        <v>336</v>
      </c>
      <c r="AE191" s="259">
        <f>IF(AND(NOT(_incrementaisPassadas),
      OR(
       AND(_semanaAtual&gt;Prevs!H$6,_tipo="Semanal"),
       AND(_mes&gt;AE$2,_tipo="Mensal")
      )), 0,IF(Ajustes!$G191&gt;0,INDEX($AA$4:$AL$323,Ajustes!$G191,S$2),0)+IF(Ajustes!$H191&gt;0,INDEX($AA$4:$AL$323,Ajustes!$H191,S$2),0)+IF(Ajustes!$I191&gt;0,INDEX($AA$4:$AL$323,Ajustes!$I191,S$2),0)+IF(Ajustes!$J191&gt;0,INDEX($AA$4:$AL$323,Ajustes!$J191,S$2),0)+IF(Ajustes!$K191&gt;0,INDEX($AA$4:$AL$323,Ajustes!$K191,S$2),0)+IF(Ajustes!$L191&gt;0,INDEX($AA$4:$AL$323,Ajustes!$L191,S$2),0))+S191</f>
        <v>204</v>
      </c>
      <c r="AF191" s="259">
        <f>IF(AND(NOT(_incrementaisPassadas),
      OR(
       AND(_semanaAtual&gt;Prevs!I$6,_tipo="Semanal"),
       AND(_mes&gt;AF$2,_tipo="Mensal")
      )), 0,IF(Ajustes!$G191&gt;0,INDEX($AA$4:$AL$323,Ajustes!$G191,T$2),0)+IF(Ajustes!$H191&gt;0,INDEX($AA$4:$AL$323,Ajustes!$H191,T$2),0)+IF(Ajustes!$I191&gt;0,INDEX($AA$4:$AL$323,Ajustes!$I191,T$2),0)+IF(Ajustes!$J191&gt;0,INDEX($AA$4:$AL$323,Ajustes!$J191,T$2),0)+IF(Ajustes!$K191&gt;0,INDEX($AA$4:$AL$323,Ajustes!$K191,T$2),0)+IF(Ajustes!$L191&gt;0,INDEX($AA$4:$AL$323,Ajustes!$L191,T$2),0))+T191</f>
        <v>162</v>
      </c>
      <c r="AG191" s="259">
        <f>IF(AND(NOT(_incrementaisPassadas),
      OR(
       AND(_semanaAtual&gt;Prevs!J$6,_tipo="Semanal"),
       AND(_mes&gt;AG$2,_tipo="Mensal")
      )), 0,IF(Ajustes!$G191&gt;0,INDEX($AA$4:$AL$323,Ajustes!$G191,U$2),0)+IF(Ajustes!$H191&gt;0,INDEX($AA$4:$AL$323,Ajustes!$H191,U$2),0)+IF(Ajustes!$I191&gt;0,INDEX($AA$4:$AL$323,Ajustes!$I191,U$2),0)+IF(Ajustes!$J191&gt;0,INDEX($AA$4:$AL$323,Ajustes!$J191,U$2),0)+IF(Ajustes!$K191&gt;0,INDEX($AA$4:$AL$323,Ajustes!$K191,U$2),0)+IF(Ajustes!$L191&gt;0,INDEX($AA$4:$AL$323,Ajustes!$L191,U$2),0))+U191</f>
        <v>137</v>
      </c>
      <c r="AH191" s="259">
        <f>IF(AND(NOT(_incrementaisPassadas),
      OR(
       AND(_semanaAtual&gt;Prevs!K$6,_tipo="Semanal"),
       AND(_mes&gt;AH$2,_tipo="Mensal")
      )), 0,IF(Ajustes!$G191&gt;0,INDEX($AA$4:$AL$323,Ajustes!$G191,V$2),0)+IF(Ajustes!$H191&gt;0,INDEX($AA$4:$AL$323,Ajustes!$H191,V$2),0)+IF(Ajustes!$I191&gt;0,INDEX($AA$4:$AL$323,Ajustes!$I191,V$2),0)+IF(Ajustes!$J191&gt;0,INDEX($AA$4:$AL$323,Ajustes!$J191,V$2),0)+IF(Ajustes!$K191&gt;0,INDEX($AA$4:$AL$323,Ajustes!$K191,V$2),0)+IF(Ajustes!$L191&gt;0,INDEX($AA$4:$AL$323,Ajustes!$L191,V$2),0))+V191</f>
        <v>116</v>
      </c>
      <c r="AI191" s="259">
        <f>IF(AND(NOT(_incrementaisPassadas),
      OR(
       AND(_semanaAtual&gt;Prevs!L$6,_tipo="Semanal"),
       AND(_mes&gt;AI$2,_tipo="Mensal")
      )), 0,IF(Ajustes!$G191&gt;0,INDEX($AA$4:$AL$323,Ajustes!$G191,W$2),0)+IF(Ajustes!$H191&gt;0,INDEX($AA$4:$AL$323,Ajustes!$H191,W$2),0)+IF(Ajustes!$I191&gt;0,INDEX($AA$4:$AL$323,Ajustes!$I191,W$2),0)+IF(Ajustes!$J191&gt;0,INDEX($AA$4:$AL$323,Ajustes!$J191,W$2),0)+IF(Ajustes!$K191&gt;0,INDEX($AA$4:$AL$323,Ajustes!$K191,W$2),0)+IF(Ajustes!$L191&gt;0,INDEX($AA$4:$AL$323,Ajustes!$L191,W$2),0))+W191</f>
        <v>105</v>
      </c>
      <c r="AJ191" s="259">
        <f>IF(AND(NOT(_incrementaisPassadas),
      OR(
       AND(_semanaAtual&gt;Prevs!M$6,_tipo="Semanal"),
       AND(_mes&gt;AJ$2,_tipo="Mensal")
      )), 0,IF(Ajustes!$G191&gt;0,INDEX($AA$4:$AL$323,Ajustes!$G191,X$2),0)+IF(Ajustes!$H191&gt;0,INDEX($AA$4:$AL$323,Ajustes!$H191,X$2),0)+IF(Ajustes!$I191&gt;0,INDEX($AA$4:$AL$323,Ajustes!$I191,X$2),0)+IF(Ajustes!$J191&gt;0,INDEX($AA$4:$AL$323,Ajustes!$J191,X$2),0)+IF(Ajustes!$K191&gt;0,INDEX($AA$4:$AL$323,Ajustes!$K191,X$2),0)+IF(Ajustes!$L191&gt;0,INDEX($AA$4:$AL$323,Ajustes!$L191,X$2),0))+X191</f>
        <v>168</v>
      </c>
      <c r="AK191" s="259">
        <f>IF(AND(NOT(_incrementaisPassadas),
      OR(
       AND(_semanaAtual&gt;Prevs!N$6,_tipo="Semanal"),
       AND(_mes&gt;AK$2,_tipo="Mensal")
      )), 0,IF(Ajustes!$G191&gt;0,INDEX($AA$4:$AL$323,Ajustes!$G191,Y$2),0)+IF(Ajustes!$H191&gt;0,INDEX($AA$4:$AL$323,Ajustes!$H191,Y$2),0)+IF(Ajustes!$I191&gt;0,INDEX($AA$4:$AL$323,Ajustes!$I191,Y$2),0)+IF(Ajustes!$J191&gt;0,INDEX($AA$4:$AL$323,Ajustes!$J191,Y$2),0)+IF(Ajustes!$K191&gt;0,INDEX($AA$4:$AL$323,Ajustes!$K191,Y$2),0)+IF(Ajustes!$L191&gt;0,INDEX($AA$4:$AL$323,Ajustes!$L191,Y$2),0))+Y191</f>
        <v>463</v>
      </c>
      <c r="AL191" s="259">
        <f>IF(AND(NOT(_incrementaisPassadas),
      OR(
       AND(_semanaAtual&gt;Prevs!O$6,_tipo="Semanal"),
       AND(_mes&gt;AL$2,_tipo="Mensal")
      )), 0,IF(Ajustes!$G191&gt;0,INDEX($AA$4:$AL$323,Ajustes!$G191,Z$2),0)+IF(Ajustes!$H191&gt;0,INDEX($AA$4:$AL$323,Ajustes!$H191,Z$2),0)+IF(Ajustes!$I191&gt;0,INDEX($AA$4:$AL$323,Ajustes!$I191,Z$2),0)+IF(Ajustes!$J191&gt;0,INDEX($AA$4:$AL$323,Ajustes!$J191,Z$2),0)+IF(Ajustes!$K191&gt;0,INDEX($AA$4:$AL$323,Ajustes!$K191,Z$2),0)+IF(Ajustes!$L191&gt;0,INDEX($AA$4:$AL$323,Ajustes!$L191,Z$2),0))+Z191</f>
        <v>869</v>
      </c>
      <c r="AM191" s="113">
        <f t="shared" si="176"/>
        <v>810</v>
      </c>
      <c r="AN191" s="113">
        <f t="shared" si="217"/>
        <v>591</v>
      </c>
      <c r="AO191" s="113">
        <f t="shared" si="217"/>
        <v>487</v>
      </c>
      <c r="AP191" s="113">
        <f t="shared" si="217"/>
        <v>336</v>
      </c>
      <c r="AQ191" s="113">
        <f t="shared" si="217"/>
        <v>204</v>
      </c>
      <c r="AR191" s="113">
        <f t="shared" si="217"/>
        <v>162</v>
      </c>
      <c r="AS191" s="113">
        <f t="shared" si="217"/>
        <v>137</v>
      </c>
      <c r="AT191" s="113">
        <f t="shared" si="217"/>
        <v>116</v>
      </c>
      <c r="AU191" s="113">
        <f t="shared" si="217"/>
        <v>105</v>
      </c>
      <c r="AV191" s="113">
        <f t="shared" si="217"/>
        <v>168</v>
      </c>
      <c r="AW191" s="113">
        <f t="shared" si="217"/>
        <v>463</v>
      </c>
      <c r="AX191" s="113">
        <f t="shared" si="217"/>
        <v>869</v>
      </c>
      <c r="AY191" s="259"/>
      <c r="BQ191" s="259" t="e">
        <f t="shared" si="170"/>
        <v>#N/A</v>
      </c>
      <c r="BR191" s="398">
        <f t="shared" si="205"/>
        <v>810</v>
      </c>
      <c r="BS191" s="398">
        <f t="shared" si="206"/>
        <v>591</v>
      </c>
      <c r="BT191" s="398">
        <f t="shared" si="207"/>
        <v>487</v>
      </c>
      <c r="BU191" s="398">
        <f t="shared" si="208"/>
        <v>336</v>
      </c>
      <c r="BV191" s="398">
        <f t="shared" si="209"/>
        <v>204</v>
      </c>
      <c r="BW191" s="398">
        <f t="shared" si="210"/>
        <v>162</v>
      </c>
      <c r="BX191" s="398">
        <f t="shared" si="211"/>
        <v>137</v>
      </c>
      <c r="BY191" s="398">
        <f t="shared" si="212"/>
        <v>116</v>
      </c>
      <c r="BZ191" s="398">
        <f t="shared" si="213"/>
        <v>105</v>
      </c>
      <c r="CA191" s="398">
        <f t="shared" si="214"/>
        <v>168</v>
      </c>
      <c r="CB191" s="398">
        <f t="shared" si="215"/>
        <v>463</v>
      </c>
      <c r="CC191" s="398">
        <f t="shared" si="216"/>
        <v>869</v>
      </c>
      <c r="CD191" s="259"/>
    </row>
    <row r="192" spans="1:82" x14ac:dyDescent="0.25">
      <c r="A192" s="113">
        <v>189</v>
      </c>
      <c r="B192" s="176"/>
      <c r="C192" s="259">
        <f>IFERROR(INDEX($BD$7:$BO$40,MATCH(Ajustes!$E$4:$E$323,$BC$7:$BC$40,0),$C$2:$N$2),1)</f>
        <v>1</v>
      </c>
      <c r="D192" s="259">
        <f>IFERROR(INDEX($BD$7:$BO$40,MATCH(Ajustes!$E$4:$E$323,$BC$7:$BC$40,0),$C$2:$N$2),1)</f>
        <v>1</v>
      </c>
      <c r="E192" s="259">
        <f>IFERROR(INDEX($BD$7:$BO$40,MATCH(Ajustes!$E$4:$E$323,$BC$7:$BC$40,0),$C$2:$N$2),1)</f>
        <v>1</v>
      </c>
      <c r="F192" s="259">
        <f>IFERROR(INDEX($BD$7:$BO$40,MATCH(Ajustes!$E$4:$E$323,$BC$7:$BC$40,0),$C$2:$N$2),1)</f>
        <v>1</v>
      </c>
      <c r="G192" s="259">
        <f>IFERROR(INDEX($BD$7:$BO$40,MATCH(Ajustes!$E$4:$E$323,$BC$7:$BC$40,0),$C$2:$N$2),1)</f>
        <v>1</v>
      </c>
      <c r="H192" s="259">
        <f>IFERROR(INDEX($BD$7:$BO$40,MATCH(Ajustes!$E$4:$E$323,$BC$7:$BC$40,0),$C$2:$N$2),1)</f>
        <v>1</v>
      </c>
      <c r="I192" s="259">
        <f>IFERROR(INDEX($BD$7:$BO$40,MATCH(Ajustes!$E$4:$E$323,$BC$7:$BC$40,0),$C$2:$N$2),1)</f>
        <v>1</v>
      </c>
      <c r="J192" s="259">
        <f>IFERROR(INDEX($BD$7:$BO$40,MATCH(Ajustes!$E$4:$E$323,$BC$7:$BC$40,0),$C$2:$N$2),1)</f>
        <v>1</v>
      </c>
      <c r="K192" s="259">
        <f>IFERROR(INDEX($BD$7:$BO$40,MATCH(Ajustes!$E$4:$E$323,$BC$7:$BC$40,0),$C$2:$N$2),1)</f>
        <v>1</v>
      </c>
      <c r="L192" s="259">
        <f>IFERROR(INDEX($BD$7:$BO$40,MATCH(Ajustes!$E$4:$E$323,$BC$7:$BC$40,0),$C$2:$N$2),1)</f>
        <v>1</v>
      </c>
      <c r="M192" s="259">
        <f>IFERROR(INDEX($BD$7:$BO$40,MATCH(Ajustes!$E$4:$E$323,$BC$7:$BC$40,0),$C$2:$N$2),1)</f>
        <v>1</v>
      </c>
      <c r="N192" s="259">
        <f>IFERROR(INDEX($BD$7:$BO$40,MATCH(Ajustes!$E$4:$E$323,$BC$7:$BC$40,0),$C$2:$N$2),1)</f>
        <v>1</v>
      </c>
      <c r="O192">
        <f>C192*Ajustes!AM192</f>
        <v>0</v>
      </c>
      <c r="P192">
        <f>D192*Ajustes!AN192</f>
        <v>0</v>
      </c>
      <c r="Q192">
        <f>E192*Ajustes!AO192</f>
        <v>0</v>
      </c>
      <c r="R192">
        <f>F192*Ajustes!AP192</f>
        <v>0</v>
      </c>
      <c r="S192">
        <f>G192*Ajustes!AQ192</f>
        <v>0</v>
      </c>
      <c r="T192">
        <f>H192*Ajustes!AR192</f>
        <v>0</v>
      </c>
      <c r="U192">
        <f>I192*Ajustes!AS192</f>
        <v>0</v>
      </c>
      <c r="V192">
        <f>J192*Ajustes!AT192</f>
        <v>0</v>
      </c>
      <c r="W192">
        <f>K192*Ajustes!AU192</f>
        <v>0</v>
      </c>
      <c r="X192">
        <f>L192*Ajustes!AV192</f>
        <v>0</v>
      </c>
      <c r="Y192">
        <f>M192*Ajustes!AW192</f>
        <v>0</v>
      </c>
      <c r="Z192">
        <f>N192*Ajustes!AX192</f>
        <v>0</v>
      </c>
      <c r="AA192" s="259">
        <f>IF(AND(NOT(_incrementaisPassadas),
      OR(
       AND(_semanaAtual&gt;Prevs!D$6,_tipo="Semanal"),
       AND(_mes&gt;AA$2,_tipo="Mensal")
      )), 0,IF(Ajustes!$G192&gt;0,INDEX($AA$4:$AL$323,Ajustes!$G192,O$2),0)+IF(Ajustes!$H192&gt;0,INDEX($AA$4:$AL$323,Ajustes!$H192,O$2),0)+IF(Ajustes!$I192&gt;0,INDEX($AA$4:$AL$323,Ajustes!$I192,O$2),0)+IF(Ajustes!$J192&gt;0,INDEX($AA$4:$AL$323,Ajustes!$J192,O$2),0)+IF(Ajustes!$K192&gt;0,INDEX($AA$4:$AL$323,Ajustes!$K192,O$2),0)+IF(Ajustes!$L192&gt;0,INDEX($AA$4:$AL$323,Ajustes!$L192,O$2),0))+O192</f>
        <v>0</v>
      </c>
      <c r="AB192" s="259">
        <f>IF(AND(NOT(_incrementaisPassadas),
      OR(
       AND(_semanaAtual&gt;Prevs!E$6,_tipo="Semanal"),
       AND(_mes&gt;AB$2,_tipo="Mensal")
      )), 0,IF(Ajustes!$G192&gt;0,INDEX($AA$4:$AL$323,Ajustes!$G192,P$2),0)+IF(Ajustes!$H192&gt;0,INDEX($AA$4:$AL$323,Ajustes!$H192,P$2),0)+IF(Ajustes!$I192&gt;0,INDEX($AA$4:$AL$323,Ajustes!$I192,P$2),0)+IF(Ajustes!$J192&gt;0,INDEX($AA$4:$AL$323,Ajustes!$J192,P$2),0)+IF(Ajustes!$K192&gt;0,INDEX($AA$4:$AL$323,Ajustes!$K192,P$2),0)+IF(Ajustes!$L192&gt;0,INDEX($AA$4:$AL$323,Ajustes!$L192,P$2),0))+P192</f>
        <v>0</v>
      </c>
      <c r="AC192" s="259">
        <f>IF(AND(NOT(_incrementaisPassadas),
      OR(
       AND(_semanaAtual&gt;Prevs!F$6,_tipo="Semanal"),
       AND(_mes&gt;AC$2,_tipo="Mensal")
      )), 0,IF(Ajustes!$G192&gt;0,INDEX($AA$4:$AL$323,Ajustes!$G192,Q$2),0)+IF(Ajustes!$H192&gt;0,INDEX($AA$4:$AL$323,Ajustes!$H192,Q$2),0)+IF(Ajustes!$I192&gt;0,INDEX($AA$4:$AL$323,Ajustes!$I192,Q$2),0)+IF(Ajustes!$J192&gt;0,INDEX($AA$4:$AL$323,Ajustes!$J192,Q$2),0)+IF(Ajustes!$K192&gt;0,INDEX($AA$4:$AL$323,Ajustes!$K192,Q$2),0)+IF(Ajustes!$L192&gt;0,INDEX($AA$4:$AL$323,Ajustes!$L192,Q$2),0))+Q192</f>
        <v>0</v>
      </c>
      <c r="AD192" s="259">
        <f>IF(AND(NOT(_incrementaisPassadas),
      OR(
       AND(_semanaAtual&gt;Prevs!G$6,_tipo="Semanal"),
       AND(_mes&gt;AD$2,_tipo="Mensal")
      )), 0,IF(Ajustes!$G192&gt;0,INDEX($AA$4:$AL$323,Ajustes!$G192,R$2),0)+IF(Ajustes!$H192&gt;0,INDEX($AA$4:$AL$323,Ajustes!$H192,R$2),0)+IF(Ajustes!$I192&gt;0,INDEX($AA$4:$AL$323,Ajustes!$I192,R$2),0)+IF(Ajustes!$J192&gt;0,INDEX($AA$4:$AL$323,Ajustes!$J192,R$2),0)+IF(Ajustes!$K192&gt;0,INDEX($AA$4:$AL$323,Ajustes!$K192,R$2),0)+IF(Ajustes!$L192&gt;0,INDEX($AA$4:$AL$323,Ajustes!$L192,R$2),0))+R192</f>
        <v>0</v>
      </c>
      <c r="AE192" s="259">
        <f>IF(AND(NOT(_incrementaisPassadas),
      OR(
       AND(_semanaAtual&gt;Prevs!H$6,_tipo="Semanal"),
       AND(_mes&gt;AE$2,_tipo="Mensal")
      )), 0,IF(Ajustes!$G192&gt;0,INDEX($AA$4:$AL$323,Ajustes!$G192,S$2),0)+IF(Ajustes!$H192&gt;0,INDEX($AA$4:$AL$323,Ajustes!$H192,S$2),0)+IF(Ajustes!$I192&gt;0,INDEX($AA$4:$AL$323,Ajustes!$I192,S$2),0)+IF(Ajustes!$J192&gt;0,INDEX($AA$4:$AL$323,Ajustes!$J192,S$2),0)+IF(Ajustes!$K192&gt;0,INDEX($AA$4:$AL$323,Ajustes!$K192,S$2),0)+IF(Ajustes!$L192&gt;0,INDEX($AA$4:$AL$323,Ajustes!$L192,S$2),0))+S192</f>
        <v>0</v>
      </c>
      <c r="AF192" s="259">
        <f>IF(AND(NOT(_incrementaisPassadas),
      OR(
       AND(_semanaAtual&gt;Prevs!I$6,_tipo="Semanal"),
       AND(_mes&gt;AF$2,_tipo="Mensal")
      )), 0,IF(Ajustes!$G192&gt;0,INDEX($AA$4:$AL$323,Ajustes!$G192,T$2),0)+IF(Ajustes!$H192&gt;0,INDEX($AA$4:$AL$323,Ajustes!$H192,T$2),0)+IF(Ajustes!$I192&gt;0,INDEX($AA$4:$AL$323,Ajustes!$I192,T$2),0)+IF(Ajustes!$J192&gt;0,INDEX($AA$4:$AL$323,Ajustes!$J192,T$2),0)+IF(Ajustes!$K192&gt;0,INDEX($AA$4:$AL$323,Ajustes!$K192,T$2),0)+IF(Ajustes!$L192&gt;0,INDEX($AA$4:$AL$323,Ajustes!$L192,T$2),0))+T192</f>
        <v>0</v>
      </c>
      <c r="AG192" s="259">
        <f>IF(AND(NOT(_incrementaisPassadas),
      OR(
       AND(_semanaAtual&gt;Prevs!J$6,_tipo="Semanal"),
       AND(_mes&gt;AG$2,_tipo="Mensal")
      )), 0,IF(Ajustes!$G192&gt;0,INDEX($AA$4:$AL$323,Ajustes!$G192,U$2),0)+IF(Ajustes!$H192&gt;0,INDEX($AA$4:$AL$323,Ajustes!$H192,U$2),0)+IF(Ajustes!$I192&gt;0,INDEX($AA$4:$AL$323,Ajustes!$I192,U$2),0)+IF(Ajustes!$J192&gt;0,INDEX($AA$4:$AL$323,Ajustes!$J192,U$2),0)+IF(Ajustes!$K192&gt;0,INDEX($AA$4:$AL$323,Ajustes!$K192,U$2),0)+IF(Ajustes!$L192&gt;0,INDEX($AA$4:$AL$323,Ajustes!$L192,U$2),0))+U192</f>
        <v>0</v>
      </c>
      <c r="AH192" s="259">
        <f>IF(AND(NOT(_incrementaisPassadas),
      OR(
       AND(_semanaAtual&gt;Prevs!K$6,_tipo="Semanal"),
       AND(_mes&gt;AH$2,_tipo="Mensal")
      )), 0,IF(Ajustes!$G192&gt;0,INDEX($AA$4:$AL$323,Ajustes!$G192,V$2),0)+IF(Ajustes!$H192&gt;0,INDEX($AA$4:$AL$323,Ajustes!$H192,V$2),0)+IF(Ajustes!$I192&gt;0,INDEX($AA$4:$AL$323,Ajustes!$I192,V$2),0)+IF(Ajustes!$J192&gt;0,INDEX($AA$4:$AL$323,Ajustes!$J192,V$2),0)+IF(Ajustes!$K192&gt;0,INDEX($AA$4:$AL$323,Ajustes!$K192,V$2),0)+IF(Ajustes!$L192&gt;0,INDEX($AA$4:$AL$323,Ajustes!$L192,V$2),0))+V192</f>
        <v>0</v>
      </c>
      <c r="AI192" s="259">
        <f>IF(AND(NOT(_incrementaisPassadas),
      OR(
       AND(_semanaAtual&gt;Prevs!L$6,_tipo="Semanal"),
       AND(_mes&gt;AI$2,_tipo="Mensal")
      )), 0,IF(Ajustes!$G192&gt;0,INDEX($AA$4:$AL$323,Ajustes!$G192,W$2),0)+IF(Ajustes!$H192&gt;0,INDEX($AA$4:$AL$323,Ajustes!$H192,W$2),0)+IF(Ajustes!$I192&gt;0,INDEX($AA$4:$AL$323,Ajustes!$I192,W$2),0)+IF(Ajustes!$J192&gt;0,INDEX($AA$4:$AL$323,Ajustes!$J192,W$2),0)+IF(Ajustes!$K192&gt;0,INDEX($AA$4:$AL$323,Ajustes!$K192,W$2),0)+IF(Ajustes!$L192&gt;0,INDEX($AA$4:$AL$323,Ajustes!$L192,W$2),0))+W192</f>
        <v>0</v>
      </c>
      <c r="AJ192" s="259">
        <f>IF(AND(NOT(_incrementaisPassadas),
      OR(
       AND(_semanaAtual&gt;Prevs!M$6,_tipo="Semanal"),
       AND(_mes&gt;AJ$2,_tipo="Mensal")
      )), 0,IF(Ajustes!$G192&gt;0,INDEX($AA$4:$AL$323,Ajustes!$G192,X$2),0)+IF(Ajustes!$H192&gt;0,INDEX($AA$4:$AL$323,Ajustes!$H192,X$2),0)+IF(Ajustes!$I192&gt;0,INDEX($AA$4:$AL$323,Ajustes!$I192,X$2),0)+IF(Ajustes!$J192&gt;0,INDEX($AA$4:$AL$323,Ajustes!$J192,X$2),0)+IF(Ajustes!$K192&gt;0,INDEX($AA$4:$AL$323,Ajustes!$K192,X$2),0)+IF(Ajustes!$L192&gt;0,INDEX($AA$4:$AL$323,Ajustes!$L192,X$2),0))+X192</f>
        <v>0</v>
      </c>
      <c r="AK192" s="259">
        <f>IF(AND(NOT(_incrementaisPassadas),
      OR(
       AND(_semanaAtual&gt;Prevs!N$6,_tipo="Semanal"),
       AND(_mes&gt;AK$2,_tipo="Mensal")
      )), 0,IF(Ajustes!$G192&gt;0,INDEX($AA$4:$AL$323,Ajustes!$G192,Y$2),0)+IF(Ajustes!$H192&gt;0,INDEX($AA$4:$AL$323,Ajustes!$H192,Y$2),0)+IF(Ajustes!$I192&gt;0,INDEX($AA$4:$AL$323,Ajustes!$I192,Y$2),0)+IF(Ajustes!$J192&gt;0,INDEX($AA$4:$AL$323,Ajustes!$J192,Y$2),0)+IF(Ajustes!$K192&gt;0,INDEX($AA$4:$AL$323,Ajustes!$K192,Y$2),0)+IF(Ajustes!$L192&gt;0,INDEX($AA$4:$AL$323,Ajustes!$L192,Y$2),0))+Y192</f>
        <v>0</v>
      </c>
      <c r="AL192" s="259">
        <f>IF(AND(NOT(_incrementaisPassadas),
      OR(
       AND(_semanaAtual&gt;Prevs!O$6,_tipo="Semanal"),
       AND(_mes&gt;AL$2,_tipo="Mensal")
      )), 0,IF(Ajustes!$G192&gt;0,INDEX($AA$4:$AL$323,Ajustes!$G192,Z$2),0)+IF(Ajustes!$H192&gt;0,INDEX($AA$4:$AL$323,Ajustes!$H192,Z$2),0)+IF(Ajustes!$I192&gt;0,INDEX($AA$4:$AL$323,Ajustes!$I192,Z$2),0)+IF(Ajustes!$J192&gt;0,INDEX($AA$4:$AL$323,Ajustes!$J192,Z$2),0)+IF(Ajustes!$K192&gt;0,INDEX($AA$4:$AL$323,Ajustes!$K192,Z$2),0)+IF(Ajustes!$L192&gt;0,INDEX($AA$4:$AL$323,Ajustes!$L192,Z$2),0))+Z192</f>
        <v>0</v>
      </c>
      <c r="AM192" s="113">
        <f t="shared" si="176"/>
        <v>0</v>
      </c>
      <c r="AN192" s="113">
        <f t="shared" si="217"/>
        <v>0</v>
      </c>
      <c r="AO192" s="113">
        <f t="shared" si="217"/>
        <v>0</v>
      </c>
      <c r="AP192" s="113">
        <f t="shared" si="217"/>
        <v>0</v>
      </c>
      <c r="AQ192" s="113">
        <f t="shared" si="217"/>
        <v>0</v>
      </c>
      <c r="AR192" s="113">
        <f t="shared" si="217"/>
        <v>0</v>
      </c>
      <c r="AS192" s="113">
        <f t="shared" si="217"/>
        <v>0</v>
      </c>
      <c r="AT192" s="113">
        <f t="shared" si="217"/>
        <v>0</v>
      </c>
      <c r="AU192" s="113">
        <f t="shared" si="217"/>
        <v>0</v>
      </c>
      <c r="AV192" s="113">
        <f t="shared" si="217"/>
        <v>0</v>
      </c>
      <c r="AW192" s="113">
        <f t="shared" si="217"/>
        <v>0</v>
      </c>
      <c r="AX192" s="113">
        <f t="shared" si="217"/>
        <v>0</v>
      </c>
      <c r="AY192" s="259"/>
      <c r="BQ192" s="259" t="e">
        <f t="shared" si="170"/>
        <v>#N/A</v>
      </c>
      <c r="BR192" s="398">
        <f t="shared" si="205"/>
        <v>0</v>
      </c>
      <c r="BS192" s="398">
        <f t="shared" si="206"/>
        <v>0</v>
      </c>
      <c r="BT192" s="398">
        <f t="shared" si="207"/>
        <v>0</v>
      </c>
      <c r="BU192" s="398">
        <f t="shared" si="208"/>
        <v>0</v>
      </c>
      <c r="BV192" s="398">
        <f t="shared" si="209"/>
        <v>0</v>
      </c>
      <c r="BW192" s="398">
        <f t="shared" si="210"/>
        <v>0</v>
      </c>
      <c r="BX192" s="398">
        <f t="shared" si="211"/>
        <v>0</v>
      </c>
      <c r="BY192" s="398">
        <f t="shared" si="212"/>
        <v>0</v>
      </c>
      <c r="BZ192" s="398">
        <f t="shared" si="213"/>
        <v>0</v>
      </c>
      <c r="CA192" s="398">
        <f t="shared" si="214"/>
        <v>0</v>
      </c>
      <c r="CB192" s="398">
        <f t="shared" si="215"/>
        <v>0</v>
      </c>
      <c r="CC192" s="398">
        <f t="shared" si="216"/>
        <v>0</v>
      </c>
      <c r="CD192" s="259"/>
    </row>
    <row r="193" spans="1:82" x14ac:dyDescent="0.25">
      <c r="A193" s="113">
        <v>190</v>
      </c>
      <c r="B193" s="176" t="s">
        <v>216</v>
      </c>
      <c r="C193" s="259">
        <f>IFERROR(INDEX($BD$7:$BO$40,MATCH(Ajustes!$E$4:$E$323,$BC$7:$BC$40,0),$C$2:$N$2),1)</f>
        <v>1</v>
      </c>
      <c r="D193" s="259">
        <f>IFERROR(INDEX($BD$7:$BO$40,MATCH(Ajustes!$E$4:$E$323,$BC$7:$BC$40,0),$C$2:$N$2),1)</f>
        <v>1</v>
      </c>
      <c r="E193" s="259">
        <f>IFERROR(INDEX($BD$7:$BO$40,MATCH(Ajustes!$E$4:$E$323,$BC$7:$BC$40,0),$C$2:$N$2),1)</f>
        <v>1</v>
      </c>
      <c r="F193" s="259">
        <f>IFERROR(INDEX($BD$7:$BO$40,MATCH(Ajustes!$E$4:$E$323,$BC$7:$BC$40,0),$C$2:$N$2),1)</f>
        <v>1</v>
      </c>
      <c r="G193" s="259">
        <f>IFERROR(INDEX($BD$7:$BO$40,MATCH(Ajustes!$E$4:$E$323,$BC$7:$BC$40,0),$C$2:$N$2),1)</f>
        <v>1</v>
      </c>
      <c r="H193" s="259">
        <f>IFERROR(INDEX($BD$7:$BO$40,MATCH(Ajustes!$E$4:$E$323,$BC$7:$BC$40,0),$C$2:$N$2),1)</f>
        <v>1</v>
      </c>
      <c r="I193" s="259">
        <f>IFERROR(INDEX($BD$7:$BO$40,MATCH(Ajustes!$E$4:$E$323,$BC$7:$BC$40,0),$C$2:$N$2),1)</f>
        <v>1</v>
      </c>
      <c r="J193" s="259">
        <f>IFERROR(INDEX($BD$7:$BO$40,MATCH(Ajustes!$E$4:$E$323,$BC$7:$BC$40,0),$C$2:$N$2),1)</f>
        <v>1</v>
      </c>
      <c r="K193" s="259">
        <f>IFERROR(INDEX($BD$7:$BO$40,MATCH(Ajustes!$E$4:$E$323,$BC$7:$BC$40,0),$C$2:$N$2),1)</f>
        <v>1</v>
      </c>
      <c r="L193" s="259">
        <f>IFERROR(INDEX($BD$7:$BO$40,MATCH(Ajustes!$E$4:$E$323,$BC$7:$BC$40,0),$C$2:$N$2),1)</f>
        <v>1</v>
      </c>
      <c r="M193" s="259">
        <f>IFERROR(INDEX($BD$7:$BO$40,MATCH(Ajustes!$E$4:$E$323,$BC$7:$BC$40,0),$C$2:$N$2),1)</f>
        <v>1</v>
      </c>
      <c r="N193" s="259">
        <f>IFERROR(INDEX($BD$7:$BO$40,MATCH(Ajustes!$E$4:$E$323,$BC$7:$BC$40,0),$C$2:$N$2),1)</f>
        <v>1</v>
      </c>
      <c r="O193">
        <f>C193*Ajustes!AM193</f>
        <v>648</v>
      </c>
      <c r="P193">
        <f>D193*Ajustes!AN193</f>
        <v>719</v>
      </c>
      <c r="Q193">
        <f>E193*Ajustes!AO193</f>
        <v>760</v>
      </c>
      <c r="R193">
        <f>F193*Ajustes!AP193</f>
        <v>671</v>
      </c>
      <c r="S193">
        <f>G193*Ajustes!AQ193</f>
        <v>436</v>
      </c>
      <c r="T193">
        <f>H193*Ajustes!AR193</f>
        <v>303</v>
      </c>
      <c r="U193">
        <f>I193*Ajustes!AS193</f>
        <v>262</v>
      </c>
      <c r="V193">
        <f>J193*Ajustes!AT193</f>
        <v>239</v>
      </c>
      <c r="W193">
        <f>K193*Ajustes!AU193</f>
        <v>234</v>
      </c>
      <c r="X193">
        <f>L193*Ajustes!AV193</f>
        <v>284</v>
      </c>
      <c r="Y193">
        <f>M193*Ajustes!AW193</f>
        <v>395</v>
      </c>
      <c r="Z193">
        <f>N193*Ajustes!AX193</f>
        <v>525</v>
      </c>
      <c r="AA193" s="259">
        <f>IF(AND(NOT(_incrementaisPassadas),
      OR(
       AND(_semanaAtual&gt;Prevs!D$6,_tipo="Semanal"),
       AND(_mes&gt;AA$2,_tipo="Mensal")
      )), 0,IF(Ajustes!$G193&gt;0,INDEX($AA$4:$AL$323,Ajustes!$G193,O$2),0)+IF(Ajustes!$H193&gt;0,INDEX($AA$4:$AL$323,Ajustes!$H193,O$2),0)+IF(Ajustes!$I193&gt;0,INDEX($AA$4:$AL$323,Ajustes!$I193,O$2),0)+IF(Ajustes!$J193&gt;0,INDEX($AA$4:$AL$323,Ajustes!$J193,O$2),0)+IF(Ajustes!$K193&gt;0,INDEX($AA$4:$AL$323,Ajustes!$K193,O$2),0)+IF(Ajustes!$L193&gt;0,INDEX($AA$4:$AL$323,Ajustes!$L193,O$2),0))+O193</f>
        <v>648</v>
      </c>
      <c r="AB193" s="259">
        <f>IF(AND(NOT(_incrementaisPassadas),
      OR(
       AND(_semanaAtual&gt;Prevs!E$6,_tipo="Semanal"),
       AND(_mes&gt;AB$2,_tipo="Mensal")
      )), 0,IF(Ajustes!$G193&gt;0,INDEX($AA$4:$AL$323,Ajustes!$G193,P$2),0)+IF(Ajustes!$H193&gt;0,INDEX($AA$4:$AL$323,Ajustes!$H193,P$2),0)+IF(Ajustes!$I193&gt;0,INDEX($AA$4:$AL$323,Ajustes!$I193,P$2),0)+IF(Ajustes!$J193&gt;0,INDEX($AA$4:$AL$323,Ajustes!$J193,P$2),0)+IF(Ajustes!$K193&gt;0,INDEX($AA$4:$AL$323,Ajustes!$K193,P$2),0)+IF(Ajustes!$L193&gt;0,INDEX($AA$4:$AL$323,Ajustes!$L193,P$2),0))+P193</f>
        <v>719</v>
      </c>
      <c r="AC193" s="259">
        <f>IF(AND(NOT(_incrementaisPassadas),
      OR(
       AND(_semanaAtual&gt;Prevs!F$6,_tipo="Semanal"),
       AND(_mes&gt;AC$2,_tipo="Mensal")
      )), 0,IF(Ajustes!$G193&gt;0,INDEX($AA$4:$AL$323,Ajustes!$G193,Q$2),0)+IF(Ajustes!$H193&gt;0,INDEX($AA$4:$AL$323,Ajustes!$H193,Q$2),0)+IF(Ajustes!$I193&gt;0,INDEX($AA$4:$AL$323,Ajustes!$I193,Q$2),0)+IF(Ajustes!$J193&gt;0,INDEX($AA$4:$AL$323,Ajustes!$J193,Q$2),0)+IF(Ajustes!$K193&gt;0,INDEX($AA$4:$AL$323,Ajustes!$K193,Q$2),0)+IF(Ajustes!$L193&gt;0,INDEX($AA$4:$AL$323,Ajustes!$L193,Q$2),0))+Q193</f>
        <v>760</v>
      </c>
      <c r="AD193" s="259">
        <f>IF(AND(NOT(_incrementaisPassadas),
      OR(
       AND(_semanaAtual&gt;Prevs!G$6,_tipo="Semanal"),
       AND(_mes&gt;AD$2,_tipo="Mensal")
      )), 0,IF(Ajustes!$G193&gt;0,INDEX($AA$4:$AL$323,Ajustes!$G193,R$2),0)+IF(Ajustes!$H193&gt;0,INDEX($AA$4:$AL$323,Ajustes!$H193,R$2),0)+IF(Ajustes!$I193&gt;0,INDEX($AA$4:$AL$323,Ajustes!$I193,R$2),0)+IF(Ajustes!$J193&gt;0,INDEX($AA$4:$AL$323,Ajustes!$J193,R$2),0)+IF(Ajustes!$K193&gt;0,INDEX($AA$4:$AL$323,Ajustes!$K193,R$2),0)+IF(Ajustes!$L193&gt;0,INDEX($AA$4:$AL$323,Ajustes!$L193,R$2),0))+R193</f>
        <v>671</v>
      </c>
      <c r="AE193" s="259">
        <f>IF(AND(NOT(_incrementaisPassadas),
      OR(
       AND(_semanaAtual&gt;Prevs!H$6,_tipo="Semanal"),
       AND(_mes&gt;AE$2,_tipo="Mensal")
      )), 0,IF(Ajustes!$G193&gt;0,INDEX($AA$4:$AL$323,Ajustes!$G193,S$2),0)+IF(Ajustes!$H193&gt;0,INDEX($AA$4:$AL$323,Ajustes!$H193,S$2),0)+IF(Ajustes!$I193&gt;0,INDEX($AA$4:$AL$323,Ajustes!$I193,S$2),0)+IF(Ajustes!$J193&gt;0,INDEX($AA$4:$AL$323,Ajustes!$J193,S$2),0)+IF(Ajustes!$K193&gt;0,INDEX($AA$4:$AL$323,Ajustes!$K193,S$2),0)+IF(Ajustes!$L193&gt;0,INDEX($AA$4:$AL$323,Ajustes!$L193,S$2),0))+S193</f>
        <v>436</v>
      </c>
      <c r="AF193" s="259">
        <f>IF(AND(NOT(_incrementaisPassadas),
      OR(
       AND(_semanaAtual&gt;Prevs!I$6,_tipo="Semanal"),
       AND(_mes&gt;AF$2,_tipo="Mensal")
      )), 0,IF(Ajustes!$G193&gt;0,INDEX($AA$4:$AL$323,Ajustes!$G193,T$2),0)+IF(Ajustes!$H193&gt;0,INDEX($AA$4:$AL$323,Ajustes!$H193,T$2),0)+IF(Ajustes!$I193&gt;0,INDEX($AA$4:$AL$323,Ajustes!$I193,T$2),0)+IF(Ajustes!$J193&gt;0,INDEX($AA$4:$AL$323,Ajustes!$J193,T$2),0)+IF(Ajustes!$K193&gt;0,INDEX($AA$4:$AL$323,Ajustes!$K193,T$2),0)+IF(Ajustes!$L193&gt;0,INDEX($AA$4:$AL$323,Ajustes!$L193,T$2),0))+T193</f>
        <v>303</v>
      </c>
      <c r="AG193" s="259">
        <f>IF(AND(NOT(_incrementaisPassadas),
      OR(
       AND(_semanaAtual&gt;Prevs!J$6,_tipo="Semanal"),
       AND(_mes&gt;AG$2,_tipo="Mensal")
      )), 0,IF(Ajustes!$G193&gt;0,INDEX($AA$4:$AL$323,Ajustes!$G193,U$2),0)+IF(Ajustes!$H193&gt;0,INDEX($AA$4:$AL$323,Ajustes!$H193,U$2),0)+IF(Ajustes!$I193&gt;0,INDEX($AA$4:$AL$323,Ajustes!$I193,U$2),0)+IF(Ajustes!$J193&gt;0,INDEX($AA$4:$AL$323,Ajustes!$J193,U$2),0)+IF(Ajustes!$K193&gt;0,INDEX($AA$4:$AL$323,Ajustes!$K193,U$2),0)+IF(Ajustes!$L193&gt;0,INDEX($AA$4:$AL$323,Ajustes!$L193,U$2),0))+U193</f>
        <v>262</v>
      </c>
      <c r="AH193" s="259">
        <f>IF(AND(NOT(_incrementaisPassadas),
      OR(
       AND(_semanaAtual&gt;Prevs!K$6,_tipo="Semanal"),
       AND(_mes&gt;AH$2,_tipo="Mensal")
      )), 0,IF(Ajustes!$G193&gt;0,INDEX($AA$4:$AL$323,Ajustes!$G193,V$2),0)+IF(Ajustes!$H193&gt;0,INDEX($AA$4:$AL$323,Ajustes!$H193,V$2),0)+IF(Ajustes!$I193&gt;0,INDEX($AA$4:$AL$323,Ajustes!$I193,V$2),0)+IF(Ajustes!$J193&gt;0,INDEX($AA$4:$AL$323,Ajustes!$J193,V$2),0)+IF(Ajustes!$K193&gt;0,INDEX($AA$4:$AL$323,Ajustes!$K193,V$2),0)+IF(Ajustes!$L193&gt;0,INDEX($AA$4:$AL$323,Ajustes!$L193,V$2),0))+V193</f>
        <v>239</v>
      </c>
      <c r="AI193" s="259">
        <f>IF(AND(NOT(_incrementaisPassadas),
      OR(
       AND(_semanaAtual&gt;Prevs!L$6,_tipo="Semanal"),
       AND(_mes&gt;AI$2,_tipo="Mensal")
      )), 0,IF(Ajustes!$G193&gt;0,INDEX($AA$4:$AL$323,Ajustes!$G193,W$2),0)+IF(Ajustes!$H193&gt;0,INDEX($AA$4:$AL$323,Ajustes!$H193,W$2),0)+IF(Ajustes!$I193&gt;0,INDEX($AA$4:$AL$323,Ajustes!$I193,W$2),0)+IF(Ajustes!$J193&gt;0,INDEX($AA$4:$AL$323,Ajustes!$J193,W$2),0)+IF(Ajustes!$K193&gt;0,INDEX($AA$4:$AL$323,Ajustes!$K193,W$2),0)+IF(Ajustes!$L193&gt;0,INDEX($AA$4:$AL$323,Ajustes!$L193,W$2),0))+W193</f>
        <v>234</v>
      </c>
      <c r="AJ193" s="259">
        <f>IF(AND(NOT(_incrementaisPassadas),
      OR(
       AND(_semanaAtual&gt;Prevs!M$6,_tipo="Semanal"),
       AND(_mes&gt;AJ$2,_tipo="Mensal")
      )), 0,IF(Ajustes!$G193&gt;0,INDEX($AA$4:$AL$323,Ajustes!$G193,X$2),0)+IF(Ajustes!$H193&gt;0,INDEX($AA$4:$AL$323,Ajustes!$H193,X$2),0)+IF(Ajustes!$I193&gt;0,INDEX($AA$4:$AL$323,Ajustes!$I193,X$2),0)+IF(Ajustes!$J193&gt;0,INDEX($AA$4:$AL$323,Ajustes!$J193,X$2),0)+IF(Ajustes!$K193&gt;0,INDEX($AA$4:$AL$323,Ajustes!$K193,X$2),0)+IF(Ajustes!$L193&gt;0,INDEX($AA$4:$AL$323,Ajustes!$L193,X$2),0))+X193</f>
        <v>284</v>
      </c>
      <c r="AK193" s="259">
        <f>IF(AND(NOT(_incrementaisPassadas),
      OR(
       AND(_semanaAtual&gt;Prevs!N$6,_tipo="Semanal"),
       AND(_mes&gt;AK$2,_tipo="Mensal")
      )), 0,IF(Ajustes!$G193&gt;0,INDEX($AA$4:$AL$323,Ajustes!$G193,Y$2),0)+IF(Ajustes!$H193&gt;0,INDEX($AA$4:$AL$323,Ajustes!$H193,Y$2),0)+IF(Ajustes!$I193&gt;0,INDEX($AA$4:$AL$323,Ajustes!$I193,Y$2),0)+IF(Ajustes!$J193&gt;0,INDEX($AA$4:$AL$323,Ajustes!$J193,Y$2),0)+IF(Ajustes!$K193&gt;0,INDEX($AA$4:$AL$323,Ajustes!$K193,Y$2),0)+IF(Ajustes!$L193&gt;0,INDEX($AA$4:$AL$323,Ajustes!$L193,Y$2),0))+Y193</f>
        <v>395</v>
      </c>
      <c r="AL193" s="259">
        <f>IF(AND(NOT(_incrementaisPassadas),
      OR(
       AND(_semanaAtual&gt;Prevs!O$6,_tipo="Semanal"),
       AND(_mes&gt;AL$2,_tipo="Mensal")
      )), 0,IF(Ajustes!$G193&gt;0,INDEX($AA$4:$AL$323,Ajustes!$G193,Z$2),0)+IF(Ajustes!$H193&gt;0,INDEX($AA$4:$AL$323,Ajustes!$H193,Z$2),0)+IF(Ajustes!$I193&gt;0,INDEX($AA$4:$AL$323,Ajustes!$I193,Z$2),0)+IF(Ajustes!$J193&gt;0,INDEX($AA$4:$AL$323,Ajustes!$J193,Z$2),0)+IF(Ajustes!$K193&gt;0,INDEX($AA$4:$AL$323,Ajustes!$K193,Z$2),0)+IF(Ajustes!$L193&gt;0,INDEX($AA$4:$AL$323,Ajustes!$L193,Z$2),0))+Z193</f>
        <v>525</v>
      </c>
      <c r="AM193" s="113">
        <f t="shared" si="176"/>
        <v>648</v>
      </c>
      <c r="AN193" s="113">
        <f t="shared" si="217"/>
        <v>719</v>
      </c>
      <c r="AO193" s="113">
        <f t="shared" si="217"/>
        <v>760</v>
      </c>
      <c r="AP193" s="113">
        <f t="shared" si="217"/>
        <v>671</v>
      </c>
      <c r="AQ193" s="113">
        <f t="shared" si="217"/>
        <v>436</v>
      </c>
      <c r="AR193" s="113">
        <f t="shared" si="217"/>
        <v>303</v>
      </c>
      <c r="AS193" s="113">
        <f t="shared" si="217"/>
        <v>262</v>
      </c>
      <c r="AT193" s="113">
        <f t="shared" si="217"/>
        <v>239</v>
      </c>
      <c r="AU193" s="113">
        <f t="shared" si="217"/>
        <v>234</v>
      </c>
      <c r="AV193" s="113">
        <f t="shared" si="217"/>
        <v>284</v>
      </c>
      <c r="AW193" s="113">
        <f t="shared" si="217"/>
        <v>395</v>
      </c>
      <c r="AX193" s="113">
        <f t="shared" si="217"/>
        <v>525</v>
      </c>
      <c r="AY193" s="259"/>
      <c r="BQ193" s="259" t="e">
        <f t="shared" si="170"/>
        <v>#N/A</v>
      </c>
      <c r="BR193" s="398">
        <f t="shared" si="205"/>
        <v>648</v>
      </c>
      <c r="BS193" s="398">
        <f t="shared" si="206"/>
        <v>719</v>
      </c>
      <c r="BT193" s="398">
        <f t="shared" si="207"/>
        <v>760</v>
      </c>
      <c r="BU193" s="398">
        <f t="shared" si="208"/>
        <v>671</v>
      </c>
      <c r="BV193" s="398">
        <f t="shared" si="209"/>
        <v>436</v>
      </c>
      <c r="BW193" s="398">
        <f t="shared" si="210"/>
        <v>303</v>
      </c>
      <c r="BX193" s="398">
        <f t="shared" si="211"/>
        <v>262</v>
      </c>
      <c r="BY193" s="398">
        <f t="shared" si="212"/>
        <v>239</v>
      </c>
      <c r="BZ193" s="398">
        <f t="shared" si="213"/>
        <v>234</v>
      </c>
      <c r="CA193" s="398">
        <f t="shared" si="214"/>
        <v>284</v>
      </c>
      <c r="CB193" s="398">
        <f t="shared" si="215"/>
        <v>395</v>
      </c>
      <c r="CC193" s="398">
        <f t="shared" si="216"/>
        <v>525</v>
      </c>
      <c r="CD193" s="259"/>
    </row>
    <row r="194" spans="1:82" x14ac:dyDescent="0.25">
      <c r="A194" s="113">
        <v>191</v>
      </c>
      <c r="B194" s="176" t="s">
        <v>624</v>
      </c>
      <c r="C194" s="259">
        <f>IFERROR(INDEX($BD$7:$BO$40,MATCH(Ajustes!$E$4:$E$323,$BC$7:$BC$40,0),$C$2:$N$2),1)</f>
        <v>1</v>
      </c>
      <c r="D194" s="259">
        <f>IFERROR(INDEX($BD$7:$BO$40,MATCH(Ajustes!$E$4:$E$323,$BC$7:$BC$40,0),$C$2:$N$2),1)</f>
        <v>1</v>
      </c>
      <c r="E194" s="259">
        <f>IFERROR(INDEX($BD$7:$BO$40,MATCH(Ajustes!$E$4:$E$323,$BC$7:$BC$40,0),$C$2:$N$2),1)</f>
        <v>1</v>
      </c>
      <c r="F194" s="259">
        <f>IFERROR(INDEX($BD$7:$BO$40,MATCH(Ajustes!$E$4:$E$323,$BC$7:$BC$40,0),$C$2:$N$2),1)</f>
        <v>1</v>
      </c>
      <c r="G194" s="259">
        <f>IFERROR(INDEX($BD$7:$BO$40,MATCH(Ajustes!$E$4:$E$323,$BC$7:$BC$40,0),$C$2:$N$2),1)</f>
        <v>1</v>
      </c>
      <c r="H194" s="259">
        <f>IFERROR(INDEX($BD$7:$BO$40,MATCH(Ajustes!$E$4:$E$323,$BC$7:$BC$40,0),$C$2:$N$2),1)</f>
        <v>1</v>
      </c>
      <c r="I194" s="259">
        <f>IFERROR(INDEX($BD$7:$BO$40,MATCH(Ajustes!$E$4:$E$323,$BC$7:$BC$40,0),$C$2:$N$2),1)</f>
        <v>1</v>
      </c>
      <c r="J194" s="259">
        <f>IFERROR(INDEX($BD$7:$BO$40,MATCH(Ajustes!$E$4:$E$323,$BC$7:$BC$40,0),$C$2:$N$2),1)</f>
        <v>1</v>
      </c>
      <c r="K194" s="259">
        <f>IFERROR(INDEX($BD$7:$BO$40,MATCH(Ajustes!$E$4:$E$323,$BC$7:$BC$40,0),$C$2:$N$2),1)</f>
        <v>1</v>
      </c>
      <c r="L194" s="259">
        <f>IFERROR(INDEX($BD$7:$BO$40,MATCH(Ajustes!$E$4:$E$323,$BC$7:$BC$40,0),$C$2:$N$2),1)</f>
        <v>1</v>
      </c>
      <c r="M194" s="259">
        <f>IFERROR(INDEX($BD$7:$BO$40,MATCH(Ajustes!$E$4:$E$323,$BC$7:$BC$40,0),$C$2:$N$2),1)</f>
        <v>1</v>
      </c>
      <c r="N194" s="259">
        <f>IFERROR(INDEX($BD$7:$BO$40,MATCH(Ajustes!$E$4:$E$323,$BC$7:$BC$40,0),$C$2:$N$2),1)</f>
        <v>1</v>
      </c>
      <c r="O194">
        <f>C194*Ajustes!AM194</f>
        <v>1578</v>
      </c>
      <c r="P194">
        <f>D194*Ajustes!AN194</f>
        <v>1780</v>
      </c>
      <c r="Q194">
        <f>E194*Ajustes!AO194</f>
        <v>1654</v>
      </c>
      <c r="R194">
        <f>F194*Ajustes!AP194</f>
        <v>1175</v>
      </c>
      <c r="S194">
        <f>G194*Ajustes!AQ194</f>
        <v>627</v>
      </c>
      <c r="T194">
        <f>H194*Ajustes!AR194</f>
        <v>434</v>
      </c>
      <c r="U194">
        <f>I194*Ajustes!AS194</f>
        <v>328</v>
      </c>
      <c r="V194">
        <f>J194*Ajustes!AT194</f>
        <v>256</v>
      </c>
      <c r="W194">
        <f>K194*Ajustes!AU194</f>
        <v>241</v>
      </c>
      <c r="X194">
        <f>L194*Ajustes!AV194</f>
        <v>351</v>
      </c>
      <c r="Y194">
        <f>M194*Ajustes!AW194</f>
        <v>633</v>
      </c>
      <c r="Z194">
        <f>N194*Ajustes!AX194</f>
        <v>1164</v>
      </c>
      <c r="AA194" s="259">
        <f>IF(AND(NOT(_incrementaisPassadas),
      OR(
       AND(_semanaAtual&gt;Prevs!D$6,_tipo="Semanal"),
       AND(_mes&gt;AA$2,_tipo="Mensal")
      )), 0,IF(Ajustes!$G194&gt;0,INDEX($AA$4:$AL$323,Ajustes!$G194,O$2),0)+IF(Ajustes!$H194&gt;0,INDEX($AA$4:$AL$323,Ajustes!$H194,O$2),0)+IF(Ajustes!$I194&gt;0,INDEX($AA$4:$AL$323,Ajustes!$I194,O$2),0)+IF(Ajustes!$J194&gt;0,INDEX($AA$4:$AL$323,Ajustes!$J194,O$2),0)+IF(Ajustes!$K194&gt;0,INDEX($AA$4:$AL$323,Ajustes!$K194,O$2),0)+IF(Ajustes!$L194&gt;0,INDEX($AA$4:$AL$323,Ajustes!$L194,O$2),0))+O194</f>
        <v>1578</v>
      </c>
      <c r="AB194" s="259">
        <f>IF(AND(NOT(_incrementaisPassadas),
      OR(
       AND(_semanaAtual&gt;Prevs!E$6,_tipo="Semanal"),
       AND(_mes&gt;AB$2,_tipo="Mensal")
      )), 0,IF(Ajustes!$G194&gt;0,INDEX($AA$4:$AL$323,Ajustes!$G194,P$2),0)+IF(Ajustes!$H194&gt;0,INDEX($AA$4:$AL$323,Ajustes!$H194,P$2),0)+IF(Ajustes!$I194&gt;0,INDEX($AA$4:$AL$323,Ajustes!$I194,P$2),0)+IF(Ajustes!$J194&gt;0,INDEX($AA$4:$AL$323,Ajustes!$J194,P$2),0)+IF(Ajustes!$K194&gt;0,INDEX($AA$4:$AL$323,Ajustes!$K194,P$2),0)+IF(Ajustes!$L194&gt;0,INDEX($AA$4:$AL$323,Ajustes!$L194,P$2),0))+P194</f>
        <v>1780</v>
      </c>
      <c r="AC194" s="259">
        <f>IF(AND(NOT(_incrementaisPassadas),
      OR(
       AND(_semanaAtual&gt;Prevs!F$6,_tipo="Semanal"),
       AND(_mes&gt;AC$2,_tipo="Mensal")
      )), 0,IF(Ajustes!$G194&gt;0,INDEX($AA$4:$AL$323,Ajustes!$G194,Q$2),0)+IF(Ajustes!$H194&gt;0,INDEX($AA$4:$AL$323,Ajustes!$H194,Q$2),0)+IF(Ajustes!$I194&gt;0,INDEX($AA$4:$AL$323,Ajustes!$I194,Q$2),0)+IF(Ajustes!$J194&gt;0,INDEX($AA$4:$AL$323,Ajustes!$J194,Q$2),0)+IF(Ajustes!$K194&gt;0,INDEX($AA$4:$AL$323,Ajustes!$K194,Q$2),0)+IF(Ajustes!$L194&gt;0,INDEX($AA$4:$AL$323,Ajustes!$L194,Q$2),0))+Q194</f>
        <v>1654</v>
      </c>
      <c r="AD194" s="259">
        <f>IF(AND(NOT(_incrementaisPassadas),
      OR(
       AND(_semanaAtual&gt;Prevs!G$6,_tipo="Semanal"),
       AND(_mes&gt;AD$2,_tipo="Mensal")
      )), 0,IF(Ajustes!$G194&gt;0,INDEX($AA$4:$AL$323,Ajustes!$G194,R$2),0)+IF(Ajustes!$H194&gt;0,INDEX($AA$4:$AL$323,Ajustes!$H194,R$2),0)+IF(Ajustes!$I194&gt;0,INDEX($AA$4:$AL$323,Ajustes!$I194,R$2),0)+IF(Ajustes!$J194&gt;0,INDEX($AA$4:$AL$323,Ajustes!$J194,R$2),0)+IF(Ajustes!$K194&gt;0,INDEX($AA$4:$AL$323,Ajustes!$K194,R$2),0)+IF(Ajustes!$L194&gt;0,INDEX($AA$4:$AL$323,Ajustes!$L194,R$2),0))+R194</f>
        <v>1175</v>
      </c>
      <c r="AE194" s="259">
        <f>IF(AND(NOT(_incrementaisPassadas),
      OR(
       AND(_semanaAtual&gt;Prevs!H$6,_tipo="Semanal"),
       AND(_mes&gt;AE$2,_tipo="Mensal")
      )), 0,IF(Ajustes!$G194&gt;0,INDEX($AA$4:$AL$323,Ajustes!$G194,S$2),0)+IF(Ajustes!$H194&gt;0,INDEX($AA$4:$AL$323,Ajustes!$H194,S$2),0)+IF(Ajustes!$I194&gt;0,INDEX($AA$4:$AL$323,Ajustes!$I194,S$2),0)+IF(Ajustes!$J194&gt;0,INDEX($AA$4:$AL$323,Ajustes!$J194,S$2),0)+IF(Ajustes!$K194&gt;0,INDEX($AA$4:$AL$323,Ajustes!$K194,S$2),0)+IF(Ajustes!$L194&gt;0,INDEX($AA$4:$AL$323,Ajustes!$L194,S$2),0))+S194</f>
        <v>627</v>
      </c>
      <c r="AF194" s="259">
        <f>IF(AND(NOT(_incrementaisPassadas),
      OR(
       AND(_semanaAtual&gt;Prevs!I$6,_tipo="Semanal"),
       AND(_mes&gt;AF$2,_tipo="Mensal")
      )), 0,IF(Ajustes!$G194&gt;0,INDEX($AA$4:$AL$323,Ajustes!$G194,T$2),0)+IF(Ajustes!$H194&gt;0,INDEX($AA$4:$AL$323,Ajustes!$H194,T$2),0)+IF(Ajustes!$I194&gt;0,INDEX($AA$4:$AL$323,Ajustes!$I194,T$2),0)+IF(Ajustes!$J194&gt;0,INDEX($AA$4:$AL$323,Ajustes!$J194,T$2),0)+IF(Ajustes!$K194&gt;0,INDEX($AA$4:$AL$323,Ajustes!$K194,T$2),0)+IF(Ajustes!$L194&gt;0,INDEX($AA$4:$AL$323,Ajustes!$L194,T$2),0))+T194</f>
        <v>434</v>
      </c>
      <c r="AG194" s="259">
        <f>IF(AND(NOT(_incrementaisPassadas),
      OR(
       AND(_semanaAtual&gt;Prevs!J$6,_tipo="Semanal"),
       AND(_mes&gt;AG$2,_tipo="Mensal")
      )), 0,IF(Ajustes!$G194&gt;0,INDEX($AA$4:$AL$323,Ajustes!$G194,U$2),0)+IF(Ajustes!$H194&gt;0,INDEX($AA$4:$AL$323,Ajustes!$H194,U$2),0)+IF(Ajustes!$I194&gt;0,INDEX($AA$4:$AL$323,Ajustes!$I194,U$2),0)+IF(Ajustes!$J194&gt;0,INDEX($AA$4:$AL$323,Ajustes!$J194,U$2),0)+IF(Ajustes!$K194&gt;0,INDEX($AA$4:$AL$323,Ajustes!$K194,U$2),0)+IF(Ajustes!$L194&gt;0,INDEX($AA$4:$AL$323,Ajustes!$L194,U$2),0))+U194</f>
        <v>328</v>
      </c>
      <c r="AH194" s="259">
        <f>IF(AND(NOT(_incrementaisPassadas),
      OR(
       AND(_semanaAtual&gt;Prevs!K$6,_tipo="Semanal"),
       AND(_mes&gt;AH$2,_tipo="Mensal")
      )), 0,IF(Ajustes!$G194&gt;0,INDEX($AA$4:$AL$323,Ajustes!$G194,V$2),0)+IF(Ajustes!$H194&gt;0,INDEX($AA$4:$AL$323,Ajustes!$H194,V$2),0)+IF(Ajustes!$I194&gt;0,INDEX($AA$4:$AL$323,Ajustes!$I194,V$2),0)+IF(Ajustes!$J194&gt;0,INDEX($AA$4:$AL$323,Ajustes!$J194,V$2),0)+IF(Ajustes!$K194&gt;0,INDEX($AA$4:$AL$323,Ajustes!$K194,V$2),0)+IF(Ajustes!$L194&gt;0,INDEX($AA$4:$AL$323,Ajustes!$L194,V$2),0))+V194</f>
        <v>256</v>
      </c>
      <c r="AI194" s="259">
        <f>IF(AND(NOT(_incrementaisPassadas),
      OR(
       AND(_semanaAtual&gt;Prevs!L$6,_tipo="Semanal"),
       AND(_mes&gt;AI$2,_tipo="Mensal")
      )), 0,IF(Ajustes!$G194&gt;0,INDEX($AA$4:$AL$323,Ajustes!$G194,W$2),0)+IF(Ajustes!$H194&gt;0,INDEX($AA$4:$AL$323,Ajustes!$H194,W$2),0)+IF(Ajustes!$I194&gt;0,INDEX($AA$4:$AL$323,Ajustes!$I194,W$2),0)+IF(Ajustes!$J194&gt;0,INDEX($AA$4:$AL$323,Ajustes!$J194,W$2),0)+IF(Ajustes!$K194&gt;0,INDEX($AA$4:$AL$323,Ajustes!$K194,W$2),0)+IF(Ajustes!$L194&gt;0,INDEX($AA$4:$AL$323,Ajustes!$L194,W$2),0))+W194</f>
        <v>241</v>
      </c>
      <c r="AJ194" s="259">
        <f>IF(AND(NOT(_incrementaisPassadas),
      OR(
       AND(_semanaAtual&gt;Prevs!M$6,_tipo="Semanal"),
       AND(_mes&gt;AJ$2,_tipo="Mensal")
      )), 0,IF(Ajustes!$G194&gt;0,INDEX($AA$4:$AL$323,Ajustes!$G194,X$2),0)+IF(Ajustes!$H194&gt;0,INDEX($AA$4:$AL$323,Ajustes!$H194,X$2),0)+IF(Ajustes!$I194&gt;0,INDEX($AA$4:$AL$323,Ajustes!$I194,X$2),0)+IF(Ajustes!$J194&gt;0,INDEX($AA$4:$AL$323,Ajustes!$J194,X$2),0)+IF(Ajustes!$K194&gt;0,INDEX($AA$4:$AL$323,Ajustes!$K194,X$2),0)+IF(Ajustes!$L194&gt;0,INDEX($AA$4:$AL$323,Ajustes!$L194,X$2),0))+X194</f>
        <v>351</v>
      </c>
      <c r="AK194" s="259">
        <f>IF(AND(NOT(_incrementaisPassadas),
      OR(
       AND(_semanaAtual&gt;Prevs!N$6,_tipo="Semanal"),
       AND(_mes&gt;AK$2,_tipo="Mensal")
      )), 0,IF(Ajustes!$G194&gt;0,INDEX($AA$4:$AL$323,Ajustes!$G194,Y$2),0)+IF(Ajustes!$H194&gt;0,INDEX($AA$4:$AL$323,Ajustes!$H194,Y$2),0)+IF(Ajustes!$I194&gt;0,INDEX($AA$4:$AL$323,Ajustes!$I194,Y$2),0)+IF(Ajustes!$J194&gt;0,INDEX($AA$4:$AL$323,Ajustes!$J194,Y$2),0)+IF(Ajustes!$K194&gt;0,INDEX($AA$4:$AL$323,Ajustes!$K194,Y$2),0)+IF(Ajustes!$L194&gt;0,INDEX($AA$4:$AL$323,Ajustes!$L194,Y$2),0))+Y194</f>
        <v>633</v>
      </c>
      <c r="AL194" s="259">
        <f>IF(AND(NOT(_incrementaisPassadas),
      OR(
       AND(_semanaAtual&gt;Prevs!O$6,_tipo="Semanal"),
       AND(_mes&gt;AL$2,_tipo="Mensal")
      )), 0,IF(Ajustes!$G194&gt;0,INDEX($AA$4:$AL$323,Ajustes!$G194,Z$2),0)+IF(Ajustes!$H194&gt;0,INDEX($AA$4:$AL$323,Ajustes!$H194,Z$2),0)+IF(Ajustes!$I194&gt;0,INDEX($AA$4:$AL$323,Ajustes!$I194,Z$2),0)+IF(Ajustes!$J194&gt;0,INDEX($AA$4:$AL$323,Ajustes!$J194,Z$2),0)+IF(Ajustes!$K194&gt;0,INDEX($AA$4:$AL$323,Ajustes!$K194,Z$2),0)+IF(Ajustes!$L194&gt;0,INDEX($AA$4:$AL$323,Ajustes!$L194,Z$2),0))+Z194</f>
        <v>1164</v>
      </c>
      <c r="AM194" s="113">
        <f t="shared" si="176"/>
        <v>1578</v>
      </c>
      <c r="AN194" s="113">
        <f t="shared" si="217"/>
        <v>1780</v>
      </c>
      <c r="AO194" s="113">
        <f t="shared" si="217"/>
        <v>1654</v>
      </c>
      <c r="AP194" s="113">
        <f t="shared" si="217"/>
        <v>1175</v>
      </c>
      <c r="AQ194" s="113">
        <f t="shared" si="217"/>
        <v>627</v>
      </c>
      <c r="AR194" s="113">
        <f t="shared" si="217"/>
        <v>434</v>
      </c>
      <c r="AS194" s="113">
        <f t="shared" si="217"/>
        <v>328</v>
      </c>
      <c r="AT194" s="113">
        <f t="shared" si="217"/>
        <v>256</v>
      </c>
      <c r="AU194" s="113">
        <f t="shared" si="217"/>
        <v>241</v>
      </c>
      <c r="AV194" s="113">
        <f t="shared" si="217"/>
        <v>351</v>
      </c>
      <c r="AW194" s="113">
        <f t="shared" si="217"/>
        <v>633</v>
      </c>
      <c r="AX194" s="113">
        <f t="shared" si="217"/>
        <v>1164</v>
      </c>
      <c r="AY194" s="259"/>
      <c r="BQ194" s="259">
        <f t="shared" si="170"/>
        <v>65</v>
      </c>
      <c r="BR194" s="398">
        <f t="shared" si="205"/>
        <v>1578.2400000000002</v>
      </c>
      <c r="BS194" s="398">
        <f t="shared" si="206"/>
        <v>1780.4859999999999</v>
      </c>
      <c r="BT194" s="398">
        <f t="shared" si="207"/>
        <v>1653.8539999999998</v>
      </c>
      <c r="BU194" s="398">
        <f t="shared" si="208"/>
        <v>1175.1469999999999</v>
      </c>
      <c r="BV194" s="398">
        <f t="shared" si="209"/>
        <v>628.11800000000005</v>
      </c>
      <c r="BW194" s="398">
        <f t="shared" si="210"/>
        <v>434.97600000000006</v>
      </c>
      <c r="BX194" s="398">
        <f t="shared" si="211"/>
        <v>328.75</v>
      </c>
      <c r="BY194" s="398">
        <f t="shared" si="212"/>
        <v>256.65999999999997</v>
      </c>
      <c r="BZ194" s="398">
        <f t="shared" si="213"/>
        <v>241.47199999999998</v>
      </c>
      <c r="CA194" s="398">
        <f t="shared" si="214"/>
        <v>352.38</v>
      </c>
      <c r="CB194" s="398">
        <f t="shared" si="215"/>
        <v>634.12200000000007</v>
      </c>
      <c r="CC194" s="398">
        <f t="shared" si="216"/>
        <v>1164.7349999999999</v>
      </c>
      <c r="CD194" s="259"/>
    </row>
    <row r="195" spans="1:82" x14ac:dyDescent="0.25">
      <c r="A195" s="113">
        <v>192</v>
      </c>
      <c r="B195" s="176"/>
      <c r="C195" s="259">
        <f>IFERROR(INDEX($BD$7:$BO$40,MATCH(Ajustes!$E$4:$E$323,$BC$7:$BC$40,0),$C$2:$N$2),1)</f>
        <v>1</v>
      </c>
      <c r="D195" s="259">
        <f>IFERROR(INDEX($BD$7:$BO$40,MATCH(Ajustes!$E$4:$E$323,$BC$7:$BC$40,0),$C$2:$N$2),1)</f>
        <v>1</v>
      </c>
      <c r="E195" s="259">
        <f>IFERROR(INDEX($BD$7:$BO$40,MATCH(Ajustes!$E$4:$E$323,$BC$7:$BC$40,0),$C$2:$N$2),1)</f>
        <v>1</v>
      </c>
      <c r="F195" s="259">
        <f>IFERROR(INDEX($BD$7:$BO$40,MATCH(Ajustes!$E$4:$E$323,$BC$7:$BC$40,0),$C$2:$N$2),1)</f>
        <v>1</v>
      </c>
      <c r="G195" s="259">
        <f>IFERROR(INDEX($BD$7:$BO$40,MATCH(Ajustes!$E$4:$E$323,$BC$7:$BC$40,0),$C$2:$N$2),1)</f>
        <v>1</v>
      </c>
      <c r="H195" s="259">
        <f>IFERROR(INDEX($BD$7:$BO$40,MATCH(Ajustes!$E$4:$E$323,$BC$7:$BC$40,0),$C$2:$N$2),1)</f>
        <v>1</v>
      </c>
      <c r="I195" s="259">
        <f>IFERROR(INDEX($BD$7:$BO$40,MATCH(Ajustes!$E$4:$E$323,$BC$7:$BC$40,0),$C$2:$N$2),1)</f>
        <v>1</v>
      </c>
      <c r="J195" s="259">
        <f>IFERROR(INDEX($BD$7:$BO$40,MATCH(Ajustes!$E$4:$E$323,$BC$7:$BC$40,0),$C$2:$N$2),1)</f>
        <v>1</v>
      </c>
      <c r="K195" s="259">
        <f>IFERROR(INDEX($BD$7:$BO$40,MATCH(Ajustes!$E$4:$E$323,$BC$7:$BC$40,0),$C$2:$N$2),1)</f>
        <v>1</v>
      </c>
      <c r="L195" s="259">
        <f>IFERROR(INDEX($BD$7:$BO$40,MATCH(Ajustes!$E$4:$E$323,$BC$7:$BC$40,0),$C$2:$N$2),1)</f>
        <v>1</v>
      </c>
      <c r="M195" s="259">
        <f>IFERROR(INDEX($BD$7:$BO$40,MATCH(Ajustes!$E$4:$E$323,$BC$7:$BC$40,0),$C$2:$N$2),1)</f>
        <v>1</v>
      </c>
      <c r="N195" s="259">
        <f>IFERROR(INDEX($BD$7:$BO$40,MATCH(Ajustes!$E$4:$E$323,$BC$7:$BC$40,0),$C$2:$N$2),1)</f>
        <v>1</v>
      </c>
      <c r="O195">
        <f>C195*Ajustes!AM195</f>
        <v>0</v>
      </c>
      <c r="P195">
        <f>D195*Ajustes!AN195</f>
        <v>0</v>
      </c>
      <c r="Q195">
        <f>E195*Ajustes!AO195</f>
        <v>0</v>
      </c>
      <c r="R195">
        <f>F195*Ajustes!AP195</f>
        <v>0</v>
      </c>
      <c r="S195">
        <f>G195*Ajustes!AQ195</f>
        <v>0</v>
      </c>
      <c r="T195">
        <f>H195*Ajustes!AR195</f>
        <v>0</v>
      </c>
      <c r="U195">
        <f>I195*Ajustes!AS195</f>
        <v>0</v>
      </c>
      <c r="V195">
        <f>J195*Ajustes!AT195</f>
        <v>0</v>
      </c>
      <c r="W195">
        <f>K195*Ajustes!AU195</f>
        <v>0</v>
      </c>
      <c r="X195">
        <f>L195*Ajustes!AV195</f>
        <v>0</v>
      </c>
      <c r="Y195">
        <f>M195*Ajustes!AW195</f>
        <v>0</v>
      </c>
      <c r="Z195">
        <f>N195*Ajustes!AX195</f>
        <v>0</v>
      </c>
      <c r="AA195" s="259">
        <f>IF(AND(NOT(_incrementaisPassadas),
      OR(
       AND(_semanaAtual&gt;Prevs!D$6,_tipo="Semanal"),
       AND(_mes&gt;AA$2,_tipo="Mensal")
      )), 0,IF(Ajustes!$G195&gt;0,INDEX($AA$4:$AL$323,Ajustes!$G195,O$2),0)+IF(Ajustes!$H195&gt;0,INDEX($AA$4:$AL$323,Ajustes!$H195,O$2),0)+IF(Ajustes!$I195&gt;0,INDEX($AA$4:$AL$323,Ajustes!$I195,O$2),0)+IF(Ajustes!$J195&gt;0,INDEX($AA$4:$AL$323,Ajustes!$J195,O$2),0)+IF(Ajustes!$K195&gt;0,INDEX($AA$4:$AL$323,Ajustes!$K195,O$2),0)+IF(Ajustes!$L195&gt;0,INDEX($AA$4:$AL$323,Ajustes!$L195,O$2),0))+O195</f>
        <v>0</v>
      </c>
      <c r="AB195" s="259">
        <f>IF(AND(NOT(_incrementaisPassadas),
      OR(
       AND(_semanaAtual&gt;Prevs!E$6,_tipo="Semanal"),
       AND(_mes&gt;AB$2,_tipo="Mensal")
      )), 0,IF(Ajustes!$G195&gt;0,INDEX($AA$4:$AL$323,Ajustes!$G195,P$2),0)+IF(Ajustes!$H195&gt;0,INDEX($AA$4:$AL$323,Ajustes!$H195,P$2),0)+IF(Ajustes!$I195&gt;0,INDEX($AA$4:$AL$323,Ajustes!$I195,P$2),0)+IF(Ajustes!$J195&gt;0,INDEX($AA$4:$AL$323,Ajustes!$J195,P$2),0)+IF(Ajustes!$K195&gt;0,INDEX($AA$4:$AL$323,Ajustes!$K195,P$2),0)+IF(Ajustes!$L195&gt;0,INDEX($AA$4:$AL$323,Ajustes!$L195,P$2),0))+P195</f>
        <v>0</v>
      </c>
      <c r="AC195" s="259">
        <f>IF(AND(NOT(_incrementaisPassadas),
      OR(
       AND(_semanaAtual&gt;Prevs!F$6,_tipo="Semanal"),
       AND(_mes&gt;AC$2,_tipo="Mensal")
      )), 0,IF(Ajustes!$G195&gt;0,INDEX($AA$4:$AL$323,Ajustes!$G195,Q$2),0)+IF(Ajustes!$H195&gt;0,INDEX($AA$4:$AL$323,Ajustes!$H195,Q$2),0)+IF(Ajustes!$I195&gt;0,INDEX($AA$4:$AL$323,Ajustes!$I195,Q$2),0)+IF(Ajustes!$J195&gt;0,INDEX($AA$4:$AL$323,Ajustes!$J195,Q$2),0)+IF(Ajustes!$K195&gt;0,INDEX($AA$4:$AL$323,Ajustes!$K195,Q$2),0)+IF(Ajustes!$L195&gt;0,INDEX($AA$4:$AL$323,Ajustes!$L195,Q$2),0))+Q195</f>
        <v>0</v>
      </c>
      <c r="AD195" s="259">
        <f>IF(AND(NOT(_incrementaisPassadas),
      OR(
       AND(_semanaAtual&gt;Prevs!G$6,_tipo="Semanal"),
       AND(_mes&gt;AD$2,_tipo="Mensal")
      )), 0,IF(Ajustes!$G195&gt;0,INDEX($AA$4:$AL$323,Ajustes!$G195,R$2),0)+IF(Ajustes!$H195&gt;0,INDEX($AA$4:$AL$323,Ajustes!$H195,R$2),0)+IF(Ajustes!$I195&gt;0,INDEX($AA$4:$AL$323,Ajustes!$I195,R$2),0)+IF(Ajustes!$J195&gt;0,INDEX($AA$4:$AL$323,Ajustes!$J195,R$2),0)+IF(Ajustes!$K195&gt;0,INDEX($AA$4:$AL$323,Ajustes!$K195,R$2),0)+IF(Ajustes!$L195&gt;0,INDEX($AA$4:$AL$323,Ajustes!$L195,R$2),0))+R195</f>
        <v>0</v>
      </c>
      <c r="AE195" s="259">
        <f>IF(AND(NOT(_incrementaisPassadas),
      OR(
       AND(_semanaAtual&gt;Prevs!H$6,_tipo="Semanal"),
       AND(_mes&gt;AE$2,_tipo="Mensal")
      )), 0,IF(Ajustes!$G195&gt;0,INDEX($AA$4:$AL$323,Ajustes!$G195,S$2),0)+IF(Ajustes!$H195&gt;0,INDEX($AA$4:$AL$323,Ajustes!$H195,S$2),0)+IF(Ajustes!$I195&gt;0,INDEX($AA$4:$AL$323,Ajustes!$I195,S$2),0)+IF(Ajustes!$J195&gt;0,INDEX($AA$4:$AL$323,Ajustes!$J195,S$2),0)+IF(Ajustes!$K195&gt;0,INDEX($AA$4:$AL$323,Ajustes!$K195,S$2),0)+IF(Ajustes!$L195&gt;0,INDEX($AA$4:$AL$323,Ajustes!$L195,S$2),0))+S195</f>
        <v>0</v>
      </c>
      <c r="AF195" s="259">
        <f>IF(AND(NOT(_incrementaisPassadas),
      OR(
       AND(_semanaAtual&gt;Prevs!I$6,_tipo="Semanal"),
       AND(_mes&gt;AF$2,_tipo="Mensal")
      )), 0,IF(Ajustes!$G195&gt;0,INDEX($AA$4:$AL$323,Ajustes!$G195,T$2),0)+IF(Ajustes!$H195&gt;0,INDEX($AA$4:$AL$323,Ajustes!$H195,T$2),0)+IF(Ajustes!$I195&gt;0,INDEX($AA$4:$AL$323,Ajustes!$I195,T$2),0)+IF(Ajustes!$J195&gt;0,INDEX($AA$4:$AL$323,Ajustes!$J195,T$2),0)+IF(Ajustes!$K195&gt;0,INDEX($AA$4:$AL$323,Ajustes!$K195,T$2),0)+IF(Ajustes!$L195&gt;0,INDEX($AA$4:$AL$323,Ajustes!$L195,T$2),0))+T195</f>
        <v>0</v>
      </c>
      <c r="AG195" s="259">
        <f>IF(AND(NOT(_incrementaisPassadas),
      OR(
       AND(_semanaAtual&gt;Prevs!J$6,_tipo="Semanal"),
       AND(_mes&gt;AG$2,_tipo="Mensal")
      )), 0,IF(Ajustes!$G195&gt;0,INDEX($AA$4:$AL$323,Ajustes!$G195,U$2),0)+IF(Ajustes!$H195&gt;0,INDEX($AA$4:$AL$323,Ajustes!$H195,U$2),0)+IF(Ajustes!$I195&gt;0,INDEX($AA$4:$AL$323,Ajustes!$I195,U$2),0)+IF(Ajustes!$J195&gt;0,INDEX($AA$4:$AL$323,Ajustes!$J195,U$2),0)+IF(Ajustes!$K195&gt;0,INDEX($AA$4:$AL$323,Ajustes!$K195,U$2),0)+IF(Ajustes!$L195&gt;0,INDEX($AA$4:$AL$323,Ajustes!$L195,U$2),0))+U195</f>
        <v>0</v>
      </c>
      <c r="AH195" s="259">
        <f>IF(AND(NOT(_incrementaisPassadas),
      OR(
       AND(_semanaAtual&gt;Prevs!K$6,_tipo="Semanal"),
       AND(_mes&gt;AH$2,_tipo="Mensal")
      )), 0,IF(Ajustes!$G195&gt;0,INDEX($AA$4:$AL$323,Ajustes!$G195,V$2),0)+IF(Ajustes!$H195&gt;0,INDEX($AA$4:$AL$323,Ajustes!$H195,V$2),0)+IF(Ajustes!$I195&gt;0,INDEX($AA$4:$AL$323,Ajustes!$I195,V$2),0)+IF(Ajustes!$J195&gt;0,INDEX($AA$4:$AL$323,Ajustes!$J195,V$2),0)+IF(Ajustes!$K195&gt;0,INDEX($AA$4:$AL$323,Ajustes!$K195,V$2),0)+IF(Ajustes!$L195&gt;0,INDEX($AA$4:$AL$323,Ajustes!$L195,V$2),0))+V195</f>
        <v>0</v>
      </c>
      <c r="AI195" s="259">
        <f>IF(AND(NOT(_incrementaisPassadas),
      OR(
       AND(_semanaAtual&gt;Prevs!L$6,_tipo="Semanal"),
       AND(_mes&gt;AI$2,_tipo="Mensal")
      )), 0,IF(Ajustes!$G195&gt;0,INDEX($AA$4:$AL$323,Ajustes!$G195,W$2),0)+IF(Ajustes!$H195&gt;0,INDEX($AA$4:$AL$323,Ajustes!$H195,W$2),0)+IF(Ajustes!$I195&gt;0,INDEX($AA$4:$AL$323,Ajustes!$I195,W$2),0)+IF(Ajustes!$J195&gt;0,INDEX($AA$4:$AL$323,Ajustes!$J195,W$2),0)+IF(Ajustes!$K195&gt;0,INDEX($AA$4:$AL$323,Ajustes!$K195,W$2),0)+IF(Ajustes!$L195&gt;0,INDEX($AA$4:$AL$323,Ajustes!$L195,W$2),0))+W195</f>
        <v>0</v>
      </c>
      <c r="AJ195" s="259">
        <f>IF(AND(NOT(_incrementaisPassadas),
      OR(
       AND(_semanaAtual&gt;Prevs!M$6,_tipo="Semanal"),
       AND(_mes&gt;AJ$2,_tipo="Mensal")
      )), 0,IF(Ajustes!$G195&gt;0,INDEX($AA$4:$AL$323,Ajustes!$G195,X$2),0)+IF(Ajustes!$H195&gt;0,INDEX($AA$4:$AL$323,Ajustes!$H195,X$2),0)+IF(Ajustes!$I195&gt;0,INDEX($AA$4:$AL$323,Ajustes!$I195,X$2),0)+IF(Ajustes!$J195&gt;0,INDEX($AA$4:$AL$323,Ajustes!$J195,X$2),0)+IF(Ajustes!$K195&gt;0,INDEX($AA$4:$AL$323,Ajustes!$K195,X$2),0)+IF(Ajustes!$L195&gt;0,INDEX($AA$4:$AL$323,Ajustes!$L195,X$2),0))+X195</f>
        <v>0</v>
      </c>
      <c r="AK195" s="259">
        <f>IF(AND(NOT(_incrementaisPassadas),
      OR(
       AND(_semanaAtual&gt;Prevs!N$6,_tipo="Semanal"),
       AND(_mes&gt;AK$2,_tipo="Mensal")
      )), 0,IF(Ajustes!$G195&gt;0,INDEX($AA$4:$AL$323,Ajustes!$G195,Y$2),0)+IF(Ajustes!$H195&gt;0,INDEX($AA$4:$AL$323,Ajustes!$H195,Y$2),0)+IF(Ajustes!$I195&gt;0,INDEX($AA$4:$AL$323,Ajustes!$I195,Y$2),0)+IF(Ajustes!$J195&gt;0,INDEX($AA$4:$AL$323,Ajustes!$J195,Y$2),0)+IF(Ajustes!$K195&gt;0,INDEX($AA$4:$AL$323,Ajustes!$K195,Y$2),0)+IF(Ajustes!$L195&gt;0,INDEX($AA$4:$AL$323,Ajustes!$L195,Y$2),0))+Y195</f>
        <v>0</v>
      </c>
      <c r="AL195" s="259">
        <f>IF(AND(NOT(_incrementaisPassadas),
      OR(
       AND(_semanaAtual&gt;Prevs!O$6,_tipo="Semanal"),
       AND(_mes&gt;AL$2,_tipo="Mensal")
      )), 0,IF(Ajustes!$G195&gt;0,INDEX($AA$4:$AL$323,Ajustes!$G195,Z$2),0)+IF(Ajustes!$H195&gt;0,INDEX($AA$4:$AL$323,Ajustes!$H195,Z$2),0)+IF(Ajustes!$I195&gt;0,INDEX($AA$4:$AL$323,Ajustes!$I195,Z$2),0)+IF(Ajustes!$J195&gt;0,INDEX($AA$4:$AL$323,Ajustes!$J195,Z$2),0)+IF(Ajustes!$K195&gt;0,INDEX($AA$4:$AL$323,Ajustes!$K195,Z$2),0)+IF(Ajustes!$L195&gt;0,INDEX($AA$4:$AL$323,Ajustes!$L195,Z$2),0))+Z195</f>
        <v>0</v>
      </c>
      <c r="AM195" s="113">
        <f t="shared" si="176"/>
        <v>0</v>
      </c>
      <c r="AN195" s="113">
        <f t="shared" si="217"/>
        <v>0</v>
      </c>
      <c r="AO195" s="113">
        <f t="shared" si="217"/>
        <v>0</v>
      </c>
      <c r="AP195" s="113">
        <f t="shared" si="217"/>
        <v>0</v>
      </c>
      <c r="AQ195" s="113">
        <f t="shared" si="217"/>
        <v>0</v>
      </c>
      <c r="AR195" s="113">
        <f t="shared" si="217"/>
        <v>0</v>
      </c>
      <c r="AS195" s="113">
        <f t="shared" si="217"/>
        <v>0</v>
      </c>
      <c r="AT195" s="113">
        <f t="shared" si="217"/>
        <v>0</v>
      </c>
      <c r="AU195" s="113">
        <f t="shared" si="217"/>
        <v>0</v>
      </c>
      <c r="AV195" s="113">
        <f t="shared" si="217"/>
        <v>0</v>
      </c>
      <c r="AW195" s="113">
        <f t="shared" si="217"/>
        <v>0</v>
      </c>
      <c r="AX195" s="113">
        <f t="shared" si="217"/>
        <v>0</v>
      </c>
      <c r="AY195" s="259"/>
      <c r="BQ195" s="259" t="e">
        <f t="shared" si="170"/>
        <v>#N/A</v>
      </c>
      <c r="BR195" s="398">
        <f t="shared" si="205"/>
        <v>0</v>
      </c>
      <c r="BS195" s="398">
        <f t="shared" si="206"/>
        <v>0</v>
      </c>
      <c r="BT195" s="398">
        <f t="shared" si="207"/>
        <v>0</v>
      </c>
      <c r="BU195" s="398">
        <f t="shared" si="208"/>
        <v>0</v>
      </c>
      <c r="BV195" s="398">
        <f t="shared" si="209"/>
        <v>0</v>
      </c>
      <c r="BW195" s="398">
        <f t="shared" si="210"/>
        <v>0</v>
      </c>
      <c r="BX195" s="398">
        <f t="shared" si="211"/>
        <v>0</v>
      </c>
      <c r="BY195" s="398">
        <f t="shared" si="212"/>
        <v>0</v>
      </c>
      <c r="BZ195" s="398">
        <f t="shared" si="213"/>
        <v>0</v>
      </c>
      <c r="CA195" s="398">
        <f t="shared" si="214"/>
        <v>0</v>
      </c>
      <c r="CB195" s="398">
        <f t="shared" si="215"/>
        <v>0</v>
      </c>
      <c r="CC195" s="398">
        <f t="shared" si="216"/>
        <v>0</v>
      </c>
      <c r="CD195" s="259"/>
    </row>
    <row r="196" spans="1:82" x14ac:dyDescent="0.25">
      <c r="A196" s="113">
        <v>193</v>
      </c>
      <c r="B196" s="176"/>
      <c r="C196" s="259">
        <f>IFERROR(INDEX($BD$7:$BO$40,MATCH(Ajustes!$E$4:$E$323,$BC$7:$BC$40,0),$C$2:$N$2),1)</f>
        <v>1</v>
      </c>
      <c r="D196" s="259">
        <f>IFERROR(INDEX($BD$7:$BO$40,MATCH(Ajustes!$E$4:$E$323,$BC$7:$BC$40,0),$C$2:$N$2),1)</f>
        <v>1</v>
      </c>
      <c r="E196" s="259">
        <f>IFERROR(INDEX($BD$7:$BO$40,MATCH(Ajustes!$E$4:$E$323,$BC$7:$BC$40,0),$C$2:$N$2),1)</f>
        <v>1</v>
      </c>
      <c r="F196" s="259">
        <f>IFERROR(INDEX($BD$7:$BO$40,MATCH(Ajustes!$E$4:$E$323,$BC$7:$BC$40,0),$C$2:$N$2),1)</f>
        <v>1</v>
      </c>
      <c r="G196" s="259">
        <f>IFERROR(INDEX($BD$7:$BO$40,MATCH(Ajustes!$E$4:$E$323,$BC$7:$BC$40,0),$C$2:$N$2),1)</f>
        <v>1</v>
      </c>
      <c r="H196" s="259">
        <f>IFERROR(INDEX($BD$7:$BO$40,MATCH(Ajustes!$E$4:$E$323,$BC$7:$BC$40,0),$C$2:$N$2),1)</f>
        <v>1</v>
      </c>
      <c r="I196" s="259">
        <f>IFERROR(INDEX($BD$7:$BO$40,MATCH(Ajustes!$E$4:$E$323,$BC$7:$BC$40,0),$C$2:$N$2),1)</f>
        <v>1</v>
      </c>
      <c r="J196" s="259">
        <f>IFERROR(INDEX($BD$7:$BO$40,MATCH(Ajustes!$E$4:$E$323,$BC$7:$BC$40,0),$C$2:$N$2),1)</f>
        <v>1</v>
      </c>
      <c r="K196" s="259">
        <f>IFERROR(INDEX($BD$7:$BO$40,MATCH(Ajustes!$E$4:$E$323,$BC$7:$BC$40,0),$C$2:$N$2),1)</f>
        <v>1</v>
      </c>
      <c r="L196" s="259">
        <f>IFERROR(INDEX($BD$7:$BO$40,MATCH(Ajustes!$E$4:$E$323,$BC$7:$BC$40,0),$C$2:$N$2),1)</f>
        <v>1</v>
      </c>
      <c r="M196" s="259">
        <f>IFERROR(INDEX($BD$7:$BO$40,MATCH(Ajustes!$E$4:$E$323,$BC$7:$BC$40,0),$C$2:$N$2),1)</f>
        <v>1</v>
      </c>
      <c r="N196" s="259">
        <f>IFERROR(INDEX($BD$7:$BO$40,MATCH(Ajustes!$E$4:$E$323,$BC$7:$BC$40,0),$C$2:$N$2),1)</f>
        <v>1</v>
      </c>
      <c r="O196">
        <f>C196*Ajustes!AM196</f>
        <v>0</v>
      </c>
      <c r="P196">
        <f>D196*Ajustes!AN196</f>
        <v>0</v>
      </c>
      <c r="Q196">
        <f>E196*Ajustes!AO196</f>
        <v>0</v>
      </c>
      <c r="R196">
        <f>F196*Ajustes!AP196</f>
        <v>0</v>
      </c>
      <c r="S196">
        <f>G196*Ajustes!AQ196</f>
        <v>0</v>
      </c>
      <c r="T196">
        <f>H196*Ajustes!AR196</f>
        <v>0</v>
      </c>
      <c r="U196">
        <f>I196*Ajustes!AS196</f>
        <v>0</v>
      </c>
      <c r="V196">
        <f>J196*Ajustes!AT196</f>
        <v>0</v>
      </c>
      <c r="W196">
        <f>K196*Ajustes!AU196</f>
        <v>0</v>
      </c>
      <c r="X196">
        <f>L196*Ajustes!AV196</f>
        <v>0</v>
      </c>
      <c r="Y196">
        <f>M196*Ajustes!AW196</f>
        <v>0</v>
      </c>
      <c r="Z196">
        <f>N196*Ajustes!AX196</f>
        <v>0</v>
      </c>
      <c r="AA196" s="259">
        <f>IF(AND(NOT(_incrementaisPassadas),
      OR(
       AND(_semanaAtual&gt;Prevs!D$6,_tipo="Semanal"),
       AND(_mes&gt;AA$2,_tipo="Mensal")
      )), 0,IF(Ajustes!$G196&gt;0,INDEX($AA$4:$AL$323,Ajustes!$G196,O$2),0)+IF(Ajustes!$H196&gt;0,INDEX($AA$4:$AL$323,Ajustes!$H196,O$2),0)+IF(Ajustes!$I196&gt;0,INDEX($AA$4:$AL$323,Ajustes!$I196,O$2),0)+IF(Ajustes!$J196&gt;0,INDEX($AA$4:$AL$323,Ajustes!$J196,O$2),0)+IF(Ajustes!$K196&gt;0,INDEX($AA$4:$AL$323,Ajustes!$K196,O$2),0)+IF(Ajustes!$L196&gt;0,INDEX($AA$4:$AL$323,Ajustes!$L196,O$2),0))+O196</f>
        <v>0</v>
      </c>
      <c r="AB196" s="259">
        <f>IF(AND(NOT(_incrementaisPassadas),
      OR(
       AND(_semanaAtual&gt;Prevs!E$6,_tipo="Semanal"),
       AND(_mes&gt;AB$2,_tipo="Mensal")
      )), 0,IF(Ajustes!$G196&gt;0,INDEX($AA$4:$AL$323,Ajustes!$G196,P$2),0)+IF(Ajustes!$H196&gt;0,INDEX($AA$4:$AL$323,Ajustes!$H196,P$2),0)+IF(Ajustes!$I196&gt;0,INDEX($AA$4:$AL$323,Ajustes!$I196,P$2),0)+IF(Ajustes!$J196&gt;0,INDEX($AA$4:$AL$323,Ajustes!$J196,P$2),0)+IF(Ajustes!$K196&gt;0,INDEX($AA$4:$AL$323,Ajustes!$K196,P$2),0)+IF(Ajustes!$L196&gt;0,INDEX($AA$4:$AL$323,Ajustes!$L196,P$2),0))+P196</f>
        <v>0</v>
      </c>
      <c r="AC196" s="259">
        <f>IF(AND(NOT(_incrementaisPassadas),
      OR(
       AND(_semanaAtual&gt;Prevs!F$6,_tipo="Semanal"),
       AND(_mes&gt;AC$2,_tipo="Mensal")
      )), 0,IF(Ajustes!$G196&gt;0,INDEX($AA$4:$AL$323,Ajustes!$G196,Q$2),0)+IF(Ajustes!$H196&gt;0,INDEX($AA$4:$AL$323,Ajustes!$H196,Q$2),0)+IF(Ajustes!$I196&gt;0,INDEX($AA$4:$AL$323,Ajustes!$I196,Q$2),0)+IF(Ajustes!$J196&gt;0,INDEX($AA$4:$AL$323,Ajustes!$J196,Q$2),0)+IF(Ajustes!$K196&gt;0,INDEX($AA$4:$AL$323,Ajustes!$K196,Q$2),0)+IF(Ajustes!$L196&gt;0,INDEX($AA$4:$AL$323,Ajustes!$L196,Q$2),0))+Q196</f>
        <v>0</v>
      </c>
      <c r="AD196" s="259">
        <f>IF(AND(NOT(_incrementaisPassadas),
      OR(
       AND(_semanaAtual&gt;Prevs!G$6,_tipo="Semanal"),
       AND(_mes&gt;AD$2,_tipo="Mensal")
      )), 0,IF(Ajustes!$G196&gt;0,INDEX($AA$4:$AL$323,Ajustes!$G196,R$2),0)+IF(Ajustes!$H196&gt;0,INDEX($AA$4:$AL$323,Ajustes!$H196,R$2),0)+IF(Ajustes!$I196&gt;0,INDEX($AA$4:$AL$323,Ajustes!$I196,R$2),0)+IF(Ajustes!$J196&gt;0,INDEX($AA$4:$AL$323,Ajustes!$J196,R$2),0)+IF(Ajustes!$K196&gt;0,INDEX($AA$4:$AL$323,Ajustes!$K196,R$2),0)+IF(Ajustes!$L196&gt;0,INDEX($AA$4:$AL$323,Ajustes!$L196,R$2),0))+R196</f>
        <v>0</v>
      </c>
      <c r="AE196" s="259">
        <f>IF(AND(NOT(_incrementaisPassadas),
      OR(
       AND(_semanaAtual&gt;Prevs!H$6,_tipo="Semanal"),
       AND(_mes&gt;AE$2,_tipo="Mensal")
      )), 0,IF(Ajustes!$G196&gt;0,INDEX($AA$4:$AL$323,Ajustes!$G196,S$2),0)+IF(Ajustes!$H196&gt;0,INDEX($AA$4:$AL$323,Ajustes!$H196,S$2),0)+IF(Ajustes!$I196&gt;0,INDEX($AA$4:$AL$323,Ajustes!$I196,S$2),0)+IF(Ajustes!$J196&gt;0,INDEX($AA$4:$AL$323,Ajustes!$J196,S$2),0)+IF(Ajustes!$K196&gt;0,INDEX($AA$4:$AL$323,Ajustes!$K196,S$2),0)+IF(Ajustes!$L196&gt;0,INDEX($AA$4:$AL$323,Ajustes!$L196,S$2),0))+S196</f>
        <v>0</v>
      </c>
      <c r="AF196" s="259">
        <f>IF(AND(NOT(_incrementaisPassadas),
      OR(
       AND(_semanaAtual&gt;Prevs!I$6,_tipo="Semanal"),
       AND(_mes&gt;AF$2,_tipo="Mensal")
      )), 0,IF(Ajustes!$G196&gt;0,INDEX($AA$4:$AL$323,Ajustes!$G196,T$2),0)+IF(Ajustes!$H196&gt;0,INDEX($AA$4:$AL$323,Ajustes!$H196,T$2),0)+IF(Ajustes!$I196&gt;0,INDEX($AA$4:$AL$323,Ajustes!$I196,T$2),0)+IF(Ajustes!$J196&gt;0,INDEX($AA$4:$AL$323,Ajustes!$J196,T$2),0)+IF(Ajustes!$K196&gt;0,INDEX($AA$4:$AL$323,Ajustes!$K196,T$2),0)+IF(Ajustes!$L196&gt;0,INDEX($AA$4:$AL$323,Ajustes!$L196,T$2),0))+T196</f>
        <v>0</v>
      </c>
      <c r="AG196" s="259">
        <f>IF(AND(NOT(_incrementaisPassadas),
      OR(
       AND(_semanaAtual&gt;Prevs!J$6,_tipo="Semanal"),
       AND(_mes&gt;AG$2,_tipo="Mensal")
      )), 0,IF(Ajustes!$G196&gt;0,INDEX($AA$4:$AL$323,Ajustes!$G196,U$2),0)+IF(Ajustes!$H196&gt;0,INDEX($AA$4:$AL$323,Ajustes!$H196,U$2),0)+IF(Ajustes!$I196&gt;0,INDEX($AA$4:$AL$323,Ajustes!$I196,U$2),0)+IF(Ajustes!$J196&gt;0,INDEX($AA$4:$AL$323,Ajustes!$J196,U$2),0)+IF(Ajustes!$K196&gt;0,INDEX($AA$4:$AL$323,Ajustes!$K196,U$2),0)+IF(Ajustes!$L196&gt;0,INDEX($AA$4:$AL$323,Ajustes!$L196,U$2),0))+U196</f>
        <v>0</v>
      </c>
      <c r="AH196" s="259">
        <f>IF(AND(NOT(_incrementaisPassadas),
      OR(
       AND(_semanaAtual&gt;Prevs!K$6,_tipo="Semanal"),
       AND(_mes&gt;AH$2,_tipo="Mensal")
      )), 0,IF(Ajustes!$G196&gt;0,INDEX($AA$4:$AL$323,Ajustes!$G196,V$2),0)+IF(Ajustes!$H196&gt;0,INDEX($AA$4:$AL$323,Ajustes!$H196,V$2),0)+IF(Ajustes!$I196&gt;0,INDEX($AA$4:$AL$323,Ajustes!$I196,V$2),0)+IF(Ajustes!$J196&gt;0,INDEX($AA$4:$AL$323,Ajustes!$J196,V$2),0)+IF(Ajustes!$K196&gt;0,INDEX($AA$4:$AL$323,Ajustes!$K196,V$2),0)+IF(Ajustes!$L196&gt;0,INDEX($AA$4:$AL$323,Ajustes!$L196,V$2),0))+V196</f>
        <v>0</v>
      </c>
      <c r="AI196" s="259">
        <f>IF(AND(NOT(_incrementaisPassadas),
      OR(
       AND(_semanaAtual&gt;Prevs!L$6,_tipo="Semanal"),
       AND(_mes&gt;AI$2,_tipo="Mensal")
      )), 0,IF(Ajustes!$G196&gt;0,INDEX($AA$4:$AL$323,Ajustes!$G196,W$2),0)+IF(Ajustes!$H196&gt;0,INDEX($AA$4:$AL$323,Ajustes!$H196,W$2),0)+IF(Ajustes!$I196&gt;0,INDEX($AA$4:$AL$323,Ajustes!$I196,W$2),0)+IF(Ajustes!$J196&gt;0,INDEX($AA$4:$AL$323,Ajustes!$J196,W$2),0)+IF(Ajustes!$K196&gt;0,INDEX($AA$4:$AL$323,Ajustes!$K196,W$2),0)+IF(Ajustes!$L196&gt;0,INDEX($AA$4:$AL$323,Ajustes!$L196,W$2),0))+W196</f>
        <v>0</v>
      </c>
      <c r="AJ196" s="259">
        <f>IF(AND(NOT(_incrementaisPassadas),
      OR(
       AND(_semanaAtual&gt;Prevs!M$6,_tipo="Semanal"),
       AND(_mes&gt;AJ$2,_tipo="Mensal")
      )), 0,IF(Ajustes!$G196&gt;0,INDEX($AA$4:$AL$323,Ajustes!$G196,X$2),0)+IF(Ajustes!$H196&gt;0,INDEX($AA$4:$AL$323,Ajustes!$H196,X$2),0)+IF(Ajustes!$I196&gt;0,INDEX($AA$4:$AL$323,Ajustes!$I196,X$2),0)+IF(Ajustes!$J196&gt;0,INDEX($AA$4:$AL$323,Ajustes!$J196,X$2),0)+IF(Ajustes!$K196&gt;0,INDEX($AA$4:$AL$323,Ajustes!$K196,X$2),0)+IF(Ajustes!$L196&gt;0,INDEX($AA$4:$AL$323,Ajustes!$L196,X$2),0))+X196</f>
        <v>0</v>
      </c>
      <c r="AK196" s="259">
        <f>IF(AND(NOT(_incrementaisPassadas),
      OR(
       AND(_semanaAtual&gt;Prevs!N$6,_tipo="Semanal"),
       AND(_mes&gt;AK$2,_tipo="Mensal")
      )), 0,IF(Ajustes!$G196&gt;0,INDEX($AA$4:$AL$323,Ajustes!$G196,Y$2),0)+IF(Ajustes!$H196&gt;0,INDEX($AA$4:$AL$323,Ajustes!$H196,Y$2),0)+IF(Ajustes!$I196&gt;0,INDEX($AA$4:$AL$323,Ajustes!$I196,Y$2),0)+IF(Ajustes!$J196&gt;0,INDEX($AA$4:$AL$323,Ajustes!$J196,Y$2),0)+IF(Ajustes!$K196&gt;0,INDEX($AA$4:$AL$323,Ajustes!$K196,Y$2),0)+IF(Ajustes!$L196&gt;0,INDEX($AA$4:$AL$323,Ajustes!$L196,Y$2),0))+Y196</f>
        <v>0</v>
      </c>
      <c r="AL196" s="259">
        <f>IF(AND(NOT(_incrementaisPassadas),
      OR(
       AND(_semanaAtual&gt;Prevs!O$6,_tipo="Semanal"),
       AND(_mes&gt;AL$2,_tipo="Mensal")
      )), 0,IF(Ajustes!$G196&gt;0,INDEX($AA$4:$AL$323,Ajustes!$G196,Z$2),0)+IF(Ajustes!$H196&gt;0,INDEX($AA$4:$AL$323,Ajustes!$H196,Z$2),0)+IF(Ajustes!$I196&gt;0,INDEX($AA$4:$AL$323,Ajustes!$I196,Z$2),0)+IF(Ajustes!$J196&gt;0,INDEX($AA$4:$AL$323,Ajustes!$J196,Z$2),0)+IF(Ajustes!$K196&gt;0,INDEX($AA$4:$AL$323,Ajustes!$K196,Z$2),0)+IF(Ajustes!$L196&gt;0,INDEX($AA$4:$AL$323,Ajustes!$L196,Z$2),0))+Z196</f>
        <v>0</v>
      </c>
      <c r="AM196" s="113">
        <f t="shared" si="176"/>
        <v>0</v>
      </c>
      <c r="AN196" s="113">
        <f t="shared" si="217"/>
        <v>0</v>
      </c>
      <c r="AO196" s="113">
        <f t="shared" si="217"/>
        <v>0</v>
      </c>
      <c r="AP196" s="113">
        <f t="shared" si="217"/>
        <v>0</v>
      </c>
      <c r="AQ196" s="113">
        <f t="shared" si="217"/>
        <v>0</v>
      </c>
      <c r="AR196" s="113">
        <f t="shared" si="217"/>
        <v>0</v>
      </c>
      <c r="AS196" s="113">
        <f t="shared" si="217"/>
        <v>0</v>
      </c>
      <c r="AT196" s="113">
        <f t="shared" si="217"/>
        <v>0</v>
      </c>
      <c r="AU196" s="113">
        <f t="shared" si="217"/>
        <v>0</v>
      </c>
      <c r="AV196" s="113">
        <f t="shared" si="217"/>
        <v>0</v>
      </c>
      <c r="AW196" s="113">
        <f t="shared" si="217"/>
        <v>0</v>
      </c>
      <c r="AX196" s="113">
        <f t="shared" si="217"/>
        <v>0</v>
      </c>
      <c r="AY196" s="259"/>
      <c r="BQ196" s="259" t="e">
        <f t="shared" ref="BQ196:BQ259" si="218">MATCH($A:$A,_regrPosto,0)</f>
        <v>#N/A</v>
      </c>
      <c r="BR196" s="398">
        <f t="shared" si="205"/>
        <v>0</v>
      </c>
      <c r="BS196" s="398">
        <f t="shared" si="206"/>
        <v>0</v>
      </c>
      <c r="BT196" s="398">
        <f t="shared" si="207"/>
        <v>0</v>
      </c>
      <c r="BU196" s="398">
        <f t="shared" si="208"/>
        <v>0</v>
      </c>
      <c r="BV196" s="398">
        <f t="shared" si="209"/>
        <v>0</v>
      </c>
      <c r="BW196" s="398">
        <f t="shared" si="210"/>
        <v>0</v>
      </c>
      <c r="BX196" s="398">
        <f t="shared" si="211"/>
        <v>0</v>
      </c>
      <c r="BY196" s="398">
        <f t="shared" si="212"/>
        <v>0</v>
      </c>
      <c r="BZ196" s="398">
        <f t="shared" si="213"/>
        <v>0</v>
      </c>
      <c r="CA196" s="398">
        <f t="shared" si="214"/>
        <v>0</v>
      </c>
      <c r="CB196" s="398">
        <f t="shared" si="215"/>
        <v>0</v>
      </c>
      <c r="CC196" s="398">
        <f t="shared" si="216"/>
        <v>0</v>
      </c>
      <c r="CD196" s="259"/>
    </row>
    <row r="197" spans="1:82" x14ac:dyDescent="0.25">
      <c r="A197" s="113">
        <v>194</v>
      </c>
      <c r="B197" s="176"/>
      <c r="C197" s="259">
        <f>IFERROR(INDEX($BD$7:$BO$40,MATCH(Ajustes!$E$4:$E$323,$BC$7:$BC$40,0),$C$2:$N$2),1)</f>
        <v>1</v>
      </c>
      <c r="D197" s="259">
        <f>IFERROR(INDEX($BD$7:$BO$40,MATCH(Ajustes!$E$4:$E$323,$BC$7:$BC$40,0),$C$2:$N$2),1)</f>
        <v>1</v>
      </c>
      <c r="E197" s="259">
        <f>IFERROR(INDEX($BD$7:$BO$40,MATCH(Ajustes!$E$4:$E$323,$BC$7:$BC$40,0),$C$2:$N$2),1)</f>
        <v>1</v>
      </c>
      <c r="F197" s="259">
        <f>IFERROR(INDEX($BD$7:$BO$40,MATCH(Ajustes!$E$4:$E$323,$BC$7:$BC$40,0),$C$2:$N$2),1)</f>
        <v>1</v>
      </c>
      <c r="G197" s="259">
        <f>IFERROR(INDEX($BD$7:$BO$40,MATCH(Ajustes!$E$4:$E$323,$BC$7:$BC$40,0),$C$2:$N$2),1)</f>
        <v>1</v>
      </c>
      <c r="H197" s="259">
        <f>IFERROR(INDEX($BD$7:$BO$40,MATCH(Ajustes!$E$4:$E$323,$BC$7:$BC$40,0),$C$2:$N$2),1)</f>
        <v>1</v>
      </c>
      <c r="I197" s="259">
        <f>IFERROR(INDEX($BD$7:$BO$40,MATCH(Ajustes!$E$4:$E$323,$BC$7:$BC$40,0),$C$2:$N$2),1)</f>
        <v>1</v>
      </c>
      <c r="J197" s="259">
        <f>IFERROR(INDEX($BD$7:$BO$40,MATCH(Ajustes!$E$4:$E$323,$BC$7:$BC$40,0),$C$2:$N$2),1)</f>
        <v>1</v>
      </c>
      <c r="K197" s="259">
        <f>IFERROR(INDEX($BD$7:$BO$40,MATCH(Ajustes!$E$4:$E$323,$BC$7:$BC$40,0),$C$2:$N$2),1)</f>
        <v>1</v>
      </c>
      <c r="L197" s="259">
        <f>IFERROR(INDEX($BD$7:$BO$40,MATCH(Ajustes!$E$4:$E$323,$BC$7:$BC$40,0),$C$2:$N$2),1)</f>
        <v>1</v>
      </c>
      <c r="M197" s="259">
        <f>IFERROR(INDEX($BD$7:$BO$40,MATCH(Ajustes!$E$4:$E$323,$BC$7:$BC$40,0),$C$2:$N$2),1)</f>
        <v>1</v>
      </c>
      <c r="N197" s="259">
        <f>IFERROR(INDEX($BD$7:$BO$40,MATCH(Ajustes!$E$4:$E$323,$BC$7:$BC$40,0),$C$2:$N$2),1)</f>
        <v>1</v>
      </c>
      <c r="O197">
        <f>C197*Ajustes!AM197</f>
        <v>0</v>
      </c>
      <c r="P197">
        <f>D197*Ajustes!AN197</f>
        <v>0</v>
      </c>
      <c r="Q197">
        <f>E197*Ajustes!AO197</f>
        <v>0</v>
      </c>
      <c r="R197">
        <f>F197*Ajustes!AP197</f>
        <v>0</v>
      </c>
      <c r="S197">
        <f>G197*Ajustes!AQ197</f>
        <v>0</v>
      </c>
      <c r="T197">
        <f>H197*Ajustes!AR197</f>
        <v>0</v>
      </c>
      <c r="U197">
        <f>I197*Ajustes!AS197</f>
        <v>0</v>
      </c>
      <c r="V197">
        <f>J197*Ajustes!AT197</f>
        <v>0</v>
      </c>
      <c r="W197">
        <f>K197*Ajustes!AU197</f>
        <v>0</v>
      </c>
      <c r="X197">
        <f>L197*Ajustes!AV197</f>
        <v>0</v>
      </c>
      <c r="Y197">
        <f>M197*Ajustes!AW197</f>
        <v>0</v>
      </c>
      <c r="Z197">
        <f>N197*Ajustes!AX197</f>
        <v>0</v>
      </c>
      <c r="AA197" s="259">
        <f>IF(AND(NOT(_incrementaisPassadas),
      OR(
       AND(_semanaAtual&gt;Prevs!D$6,_tipo="Semanal"),
       AND(_mes&gt;AA$2,_tipo="Mensal")
      )), 0,IF(Ajustes!$G197&gt;0,INDEX($AA$4:$AL$323,Ajustes!$G197,O$2),0)+IF(Ajustes!$H197&gt;0,INDEX($AA$4:$AL$323,Ajustes!$H197,O$2),0)+IF(Ajustes!$I197&gt;0,INDEX($AA$4:$AL$323,Ajustes!$I197,O$2),0)+IF(Ajustes!$J197&gt;0,INDEX($AA$4:$AL$323,Ajustes!$J197,O$2),0)+IF(Ajustes!$K197&gt;0,INDEX($AA$4:$AL$323,Ajustes!$K197,O$2),0)+IF(Ajustes!$L197&gt;0,INDEX($AA$4:$AL$323,Ajustes!$L197,O$2),0))+O197</f>
        <v>0</v>
      </c>
      <c r="AB197" s="259">
        <f>IF(AND(NOT(_incrementaisPassadas),
      OR(
       AND(_semanaAtual&gt;Prevs!E$6,_tipo="Semanal"),
       AND(_mes&gt;AB$2,_tipo="Mensal")
      )), 0,IF(Ajustes!$G197&gt;0,INDEX($AA$4:$AL$323,Ajustes!$G197,P$2),0)+IF(Ajustes!$H197&gt;0,INDEX($AA$4:$AL$323,Ajustes!$H197,P$2),0)+IF(Ajustes!$I197&gt;0,INDEX($AA$4:$AL$323,Ajustes!$I197,P$2),0)+IF(Ajustes!$J197&gt;0,INDEX($AA$4:$AL$323,Ajustes!$J197,P$2),0)+IF(Ajustes!$K197&gt;0,INDEX($AA$4:$AL$323,Ajustes!$K197,P$2),0)+IF(Ajustes!$L197&gt;0,INDEX($AA$4:$AL$323,Ajustes!$L197,P$2),0))+P197</f>
        <v>0</v>
      </c>
      <c r="AC197" s="259">
        <f>IF(AND(NOT(_incrementaisPassadas),
      OR(
       AND(_semanaAtual&gt;Prevs!F$6,_tipo="Semanal"),
       AND(_mes&gt;AC$2,_tipo="Mensal")
      )), 0,IF(Ajustes!$G197&gt;0,INDEX($AA$4:$AL$323,Ajustes!$G197,Q$2),0)+IF(Ajustes!$H197&gt;0,INDEX($AA$4:$AL$323,Ajustes!$H197,Q$2),0)+IF(Ajustes!$I197&gt;0,INDEX($AA$4:$AL$323,Ajustes!$I197,Q$2),0)+IF(Ajustes!$J197&gt;0,INDEX($AA$4:$AL$323,Ajustes!$J197,Q$2),0)+IF(Ajustes!$K197&gt;0,INDEX($AA$4:$AL$323,Ajustes!$K197,Q$2),0)+IF(Ajustes!$L197&gt;0,INDEX($AA$4:$AL$323,Ajustes!$L197,Q$2),0))+Q197</f>
        <v>0</v>
      </c>
      <c r="AD197" s="259">
        <f>IF(AND(NOT(_incrementaisPassadas),
      OR(
       AND(_semanaAtual&gt;Prevs!G$6,_tipo="Semanal"),
       AND(_mes&gt;AD$2,_tipo="Mensal")
      )), 0,IF(Ajustes!$G197&gt;0,INDEX($AA$4:$AL$323,Ajustes!$G197,R$2),0)+IF(Ajustes!$H197&gt;0,INDEX($AA$4:$AL$323,Ajustes!$H197,R$2),0)+IF(Ajustes!$I197&gt;0,INDEX($AA$4:$AL$323,Ajustes!$I197,R$2),0)+IF(Ajustes!$J197&gt;0,INDEX($AA$4:$AL$323,Ajustes!$J197,R$2),0)+IF(Ajustes!$K197&gt;0,INDEX($AA$4:$AL$323,Ajustes!$K197,R$2),0)+IF(Ajustes!$L197&gt;0,INDEX($AA$4:$AL$323,Ajustes!$L197,R$2),0))+R197</f>
        <v>0</v>
      </c>
      <c r="AE197" s="259">
        <f>IF(AND(NOT(_incrementaisPassadas),
      OR(
       AND(_semanaAtual&gt;Prevs!H$6,_tipo="Semanal"),
       AND(_mes&gt;AE$2,_tipo="Mensal")
      )), 0,IF(Ajustes!$G197&gt;0,INDEX($AA$4:$AL$323,Ajustes!$G197,S$2),0)+IF(Ajustes!$H197&gt;0,INDEX($AA$4:$AL$323,Ajustes!$H197,S$2),0)+IF(Ajustes!$I197&gt;0,INDEX($AA$4:$AL$323,Ajustes!$I197,S$2),0)+IF(Ajustes!$J197&gt;0,INDEX($AA$4:$AL$323,Ajustes!$J197,S$2),0)+IF(Ajustes!$K197&gt;0,INDEX($AA$4:$AL$323,Ajustes!$K197,S$2),0)+IF(Ajustes!$L197&gt;0,INDEX($AA$4:$AL$323,Ajustes!$L197,S$2),0))+S197</f>
        <v>0</v>
      </c>
      <c r="AF197" s="259">
        <f>IF(AND(NOT(_incrementaisPassadas),
      OR(
       AND(_semanaAtual&gt;Prevs!I$6,_tipo="Semanal"),
       AND(_mes&gt;AF$2,_tipo="Mensal")
      )), 0,IF(Ajustes!$G197&gt;0,INDEX($AA$4:$AL$323,Ajustes!$G197,T$2),0)+IF(Ajustes!$H197&gt;0,INDEX($AA$4:$AL$323,Ajustes!$H197,T$2),0)+IF(Ajustes!$I197&gt;0,INDEX($AA$4:$AL$323,Ajustes!$I197,T$2),0)+IF(Ajustes!$J197&gt;0,INDEX($AA$4:$AL$323,Ajustes!$J197,T$2),0)+IF(Ajustes!$K197&gt;0,INDEX($AA$4:$AL$323,Ajustes!$K197,T$2),0)+IF(Ajustes!$L197&gt;0,INDEX($AA$4:$AL$323,Ajustes!$L197,T$2),0))+T197</f>
        <v>0</v>
      </c>
      <c r="AG197" s="259">
        <f>IF(AND(NOT(_incrementaisPassadas),
      OR(
       AND(_semanaAtual&gt;Prevs!J$6,_tipo="Semanal"),
       AND(_mes&gt;AG$2,_tipo="Mensal")
      )), 0,IF(Ajustes!$G197&gt;0,INDEX($AA$4:$AL$323,Ajustes!$G197,U$2),0)+IF(Ajustes!$H197&gt;0,INDEX($AA$4:$AL$323,Ajustes!$H197,U$2),0)+IF(Ajustes!$I197&gt;0,INDEX($AA$4:$AL$323,Ajustes!$I197,U$2),0)+IF(Ajustes!$J197&gt;0,INDEX($AA$4:$AL$323,Ajustes!$J197,U$2),0)+IF(Ajustes!$K197&gt;0,INDEX($AA$4:$AL$323,Ajustes!$K197,U$2),0)+IF(Ajustes!$L197&gt;0,INDEX($AA$4:$AL$323,Ajustes!$L197,U$2),0))+U197</f>
        <v>0</v>
      </c>
      <c r="AH197" s="259">
        <f>IF(AND(NOT(_incrementaisPassadas),
      OR(
       AND(_semanaAtual&gt;Prevs!K$6,_tipo="Semanal"),
       AND(_mes&gt;AH$2,_tipo="Mensal")
      )), 0,IF(Ajustes!$G197&gt;0,INDEX($AA$4:$AL$323,Ajustes!$G197,V$2),0)+IF(Ajustes!$H197&gt;0,INDEX($AA$4:$AL$323,Ajustes!$H197,V$2),0)+IF(Ajustes!$I197&gt;0,INDEX($AA$4:$AL$323,Ajustes!$I197,V$2),0)+IF(Ajustes!$J197&gt;0,INDEX($AA$4:$AL$323,Ajustes!$J197,V$2),0)+IF(Ajustes!$K197&gt;0,INDEX($AA$4:$AL$323,Ajustes!$K197,V$2),0)+IF(Ajustes!$L197&gt;0,INDEX($AA$4:$AL$323,Ajustes!$L197,V$2),0))+V197</f>
        <v>0</v>
      </c>
      <c r="AI197" s="259">
        <f>IF(AND(NOT(_incrementaisPassadas),
      OR(
       AND(_semanaAtual&gt;Prevs!L$6,_tipo="Semanal"),
       AND(_mes&gt;AI$2,_tipo="Mensal")
      )), 0,IF(Ajustes!$G197&gt;0,INDEX($AA$4:$AL$323,Ajustes!$G197,W$2),0)+IF(Ajustes!$H197&gt;0,INDEX($AA$4:$AL$323,Ajustes!$H197,W$2),0)+IF(Ajustes!$I197&gt;0,INDEX($AA$4:$AL$323,Ajustes!$I197,W$2),0)+IF(Ajustes!$J197&gt;0,INDEX($AA$4:$AL$323,Ajustes!$J197,W$2),0)+IF(Ajustes!$K197&gt;0,INDEX($AA$4:$AL$323,Ajustes!$K197,W$2),0)+IF(Ajustes!$L197&gt;0,INDEX($AA$4:$AL$323,Ajustes!$L197,W$2),0))+W197</f>
        <v>0</v>
      </c>
      <c r="AJ197" s="259">
        <f>IF(AND(NOT(_incrementaisPassadas),
      OR(
       AND(_semanaAtual&gt;Prevs!M$6,_tipo="Semanal"),
       AND(_mes&gt;AJ$2,_tipo="Mensal")
      )), 0,IF(Ajustes!$G197&gt;0,INDEX($AA$4:$AL$323,Ajustes!$G197,X$2),0)+IF(Ajustes!$H197&gt;0,INDEX($AA$4:$AL$323,Ajustes!$H197,X$2),0)+IF(Ajustes!$I197&gt;0,INDEX($AA$4:$AL$323,Ajustes!$I197,X$2),0)+IF(Ajustes!$J197&gt;0,INDEX($AA$4:$AL$323,Ajustes!$J197,X$2),0)+IF(Ajustes!$K197&gt;0,INDEX($AA$4:$AL$323,Ajustes!$K197,X$2),0)+IF(Ajustes!$L197&gt;0,INDEX($AA$4:$AL$323,Ajustes!$L197,X$2),0))+X197</f>
        <v>0</v>
      </c>
      <c r="AK197" s="259">
        <f>IF(AND(NOT(_incrementaisPassadas),
      OR(
       AND(_semanaAtual&gt;Prevs!N$6,_tipo="Semanal"),
       AND(_mes&gt;AK$2,_tipo="Mensal")
      )), 0,IF(Ajustes!$G197&gt;0,INDEX($AA$4:$AL$323,Ajustes!$G197,Y$2),0)+IF(Ajustes!$H197&gt;0,INDEX($AA$4:$AL$323,Ajustes!$H197,Y$2),0)+IF(Ajustes!$I197&gt;0,INDEX($AA$4:$AL$323,Ajustes!$I197,Y$2),0)+IF(Ajustes!$J197&gt;0,INDEX($AA$4:$AL$323,Ajustes!$J197,Y$2),0)+IF(Ajustes!$K197&gt;0,INDEX($AA$4:$AL$323,Ajustes!$K197,Y$2),0)+IF(Ajustes!$L197&gt;0,INDEX($AA$4:$AL$323,Ajustes!$L197,Y$2),0))+Y197</f>
        <v>0</v>
      </c>
      <c r="AL197" s="259">
        <f>IF(AND(NOT(_incrementaisPassadas),
      OR(
       AND(_semanaAtual&gt;Prevs!O$6,_tipo="Semanal"),
       AND(_mes&gt;AL$2,_tipo="Mensal")
      )), 0,IF(Ajustes!$G197&gt;0,INDEX($AA$4:$AL$323,Ajustes!$G197,Z$2),0)+IF(Ajustes!$H197&gt;0,INDEX($AA$4:$AL$323,Ajustes!$H197,Z$2),0)+IF(Ajustes!$I197&gt;0,INDEX($AA$4:$AL$323,Ajustes!$I197,Z$2),0)+IF(Ajustes!$J197&gt;0,INDEX($AA$4:$AL$323,Ajustes!$J197,Z$2),0)+IF(Ajustes!$K197&gt;0,INDEX($AA$4:$AL$323,Ajustes!$K197,Z$2),0)+IF(Ajustes!$L197&gt;0,INDEX($AA$4:$AL$323,Ajustes!$L197,Z$2),0))+Z197</f>
        <v>0</v>
      </c>
      <c r="AM197" s="113">
        <f t="shared" si="176"/>
        <v>0</v>
      </c>
      <c r="AN197" s="113">
        <f t="shared" si="217"/>
        <v>0</v>
      </c>
      <c r="AO197" s="113">
        <f t="shared" si="217"/>
        <v>0</v>
      </c>
      <c r="AP197" s="113">
        <f t="shared" si="217"/>
        <v>0</v>
      </c>
      <c r="AQ197" s="113">
        <f t="shared" si="217"/>
        <v>0</v>
      </c>
      <c r="AR197" s="113">
        <f t="shared" si="217"/>
        <v>0</v>
      </c>
      <c r="AS197" s="113">
        <f t="shared" si="217"/>
        <v>0</v>
      </c>
      <c r="AT197" s="113">
        <f t="shared" si="217"/>
        <v>0</v>
      </c>
      <c r="AU197" s="113">
        <f t="shared" si="217"/>
        <v>0</v>
      </c>
      <c r="AV197" s="113">
        <f t="shared" si="217"/>
        <v>0</v>
      </c>
      <c r="AW197" s="113">
        <f t="shared" si="217"/>
        <v>0</v>
      </c>
      <c r="AX197" s="113">
        <f t="shared" si="217"/>
        <v>0</v>
      </c>
      <c r="AY197" s="259"/>
      <c r="BQ197" s="259" t="e">
        <f t="shared" si="218"/>
        <v>#N/A</v>
      </c>
      <c r="BR197" s="398">
        <f t="shared" si="205"/>
        <v>0</v>
      </c>
      <c r="BS197" s="398">
        <f t="shared" si="206"/>
        <v>0</v>
      </c>
      <c r="BT197" s="398">
        <f t="shared" si="207"/>
        <v>0</v>
      </c>
      <c r="BU197" s="398">
        <f t="shared" si="208"/>
        <v>0</v>
      </c>
      <c r="BV197" s="398">
        <f t="shared" si="209"/>
        <v>0</v>
      </c>
      <c r="BW197" s="398">
        <f t="shared" si="210"/>
        <v>0</v>
      </c>
      <c r="BX197" s="398">
        <f t="shared" si="211"/>
        <v>0</v>
      </c>
      <c r="BY197" s="398">
        <f t="shared" si="212"/>
        <v>0</v>
      </c>
      <c r="BZ197" s="398">
        <f t="shared" si="213"/>
        <v>0</v>
      </c>
      <c r="CA197" s="398">
        <f t="shared" si="214"/>
        <v>0</v>
      </c>
      <c r="CB197" s="398">
        <f t="shared" si="215"/>
        <v>0</v>
      </c>
      <c r="CC197" s="398">
        <f t="shared" si="216"/>
        <v>0</v>
      </c>
      <c r="CD197" s="259"/>
    </row>
    <row r="198" spans="1:82" x14ac:dyDescent="0.25">
      <c r="A198" s="113">
        <v>195</v>
      </c>
      <c r="B198" s="176"/>
      <c r="C198" s="259">
        <f>IFERROR(INDEX($BD$7:$BO$40,MATCH(Ajustes!$E$4:$E$323,$BC$7:$BC$40,0),$C$2:$N$2),1)</f>
        <v>1</v>
      </c>
      <c r="D198" s="259">
        <f>IFERROR(INDEX($BD$7:$BO$40,MATCH(Ajustes!$E$4:$E$323,$BC$7:$BC$40,0),$C$2:$N$2),1)</f>
        <v>1</v>
      </c>
      <c r="E198" s="259">
        <f>IFERROR(INDEX($BD$7:$BO$40,MATCH(Ajustes!$E$4:$E$323,$BC$7:$BC$40,0),$C$2:$N$2),1)</f>
        <v>1</v>
      </c>
      <c r="F198" s="259">
        <f>IFERROR(INDEX($BD$7:$BO$40,MATCH(Ajustes!$E$4:$E$323,$BC$7:$BC$40,0),$C$2:$N$2),1)</f>
        <v>1</v>
      </c>
      <c r="G198" s="259">
        <f>IFERROR(INDEX($BD$7:$BO$40,MATCH(Ajustes!$E$4:$E$323,$BC$7:$BC$40,0),$C$2:$N$2),1)</f>
        <v>1</v>
      </c>
      <c r="H198" s="259">
        <f>IFERROR(INDEX($BD$7:$BO$40,MATCH(Ajustes!$E$4:$E$323,$BC$7:$BC$40,0),$C$2:$N$2),1)</f>
        <v>1</v>
      </c>
      <c r="I198" s="259">
        <f>IFERROR(INDEX($BD$7:$BO$40,MATCH(Ajustes!$E$4:$E$323,$BC$7:$BC$40,0),$C$2:$N$2),1)</f>
        <v>1</v>
      </c>
      <c r="J198" s="259">
        <f>IFERROR(INDEX($BD$7:$BO$40,MATCH(Ajustes!$E$4:$E$323,$BC$7:$BC$40,0),$C$2:$N$2),1)</f>
        <v>1</v>
      </c>
      <c r="K198" s="259">
        <f>IFERROR(INDEX($BD$7:$BO$40,MATCH(Ajustes!$E$4:$E$323,$BC$7:$BC$40,0),$C$2:$N$2),1)</f>
        <v>1</v>
      </c>
      <c r="L198" s="259">
        <f>IFERROR(INDEX($BD$7:$BO$40,MATCH(Ajustes!$E$4:$E$323,$BC$7:$BC$40,0),$C$2:$N$2),1)</f>
        <v>1</v>
      </c>
      <c r="M198" s="259">
        <f>IFERROR(INDEX($BD$7:$BO$40,MATCH(Ajustes!$E$4:$E$323,$BC$7:$BC$40,0),$C$2:$N$2),1)</f>
        <v>1</v>
      </c>
      <c r="N198" s="259">
        <f>IFERROR(INDEX($BD$7:$BO$40,MATCH(Ajustes!$E$4:$E$323,$BC$7:$BC$40,0),$C$2:$N$2),1)</f>
        <v>1</v>
      </c>
      <c r="O198">
        <f>C198*Ajustes!AM198</f>
        <v>0</v>
      </c>
      <c r="P198">
        <f>D198*Ajustes!AN198</f>
        <v>0</v>
      </c>
      <c r="Q198">
        <f>E198*Ajustes!AO198</f>
        <v>0</v>
      </c>
      <c r="R198">
        <f>F198*Ajustes!AP198</f>
        <v>0</v>
      </c>
      <c r="S198">
        <f>G198*Ajustes!AQ198</f>
        <v>0</v>
      </c>
      <c r="T198">
        <f>H198*Ajustes!AR198</f>
        <v>0</v>
      </c>
      <c r="U198">
        <f>I198*Ajustes!AS198</f>
        <v>0</v>
      </c>
      <c r="V198">
        <f>J198*Ajustes!AT198</f>
        <v>0</v>
      </c>
      <c r="W198">
        <f>K198*Ajustes!AU198</f>
        <v>0</v>
      </c>
      <c r="X198">
        <f>L198*Ajustes!AV198</f>
        <v>0</v>
      </c>
      <c r="Y198">
        <f>M198*Ajustes!AW198</f>
        <v>0</v>
      </c>
      <c r="Z198">
        <f>N198*Ajustes!AX198</f>
        <v>0</v>
      </c>
      <c r="AA198" s="259">
        <f>IF(AND(NOT(_incrementaisPassadas),
      OR(
       AND(_semanaAtual&gt;Prevs!D$6,_tipo="Semanal"),
       AND(_mes&gt;AA$2,_tipo="Mensal")
      )), 0,IF(Ajustes!$G198&gt;0,INDEX($AA$4:$AL$323,Ajustes!$G198,O$2),0)+IF(Ajustes!$H198&gt;0,INDEX($AA$4:$AL$323,Ajustes!$H198,O$2),0)+IF(Ajustes!$I198&gt;0,INDEX($AA$4:$AL$323,Ajustes!$I198,O$2),0)+IF(Ajustes!$J198&gt;0,INDEX($AA$4:$AL$323,Ajustes!$J198,O$2),0)+IF(Ajustes!$K198&gt;0,INDEX($AA$4:$AL$323,Ajustes!$K198,O$2),0)+IF(Ajustes!$L198&gt;0,INDEX($AA$4:$AL$323,Ajustes!$L198,O$2),0))+O198</f>
        <v>0</v>
      </c>
      <c r="AB198" s="259">
        <f>IF(AND(NOT(_incrementaisPassadas),
      OR(
       AND(_semanaAtual&gt;Prevs!E$6,_tipo="Semanal"),
       AND(_mes&gt;AB$2,_tipo="Mensal")
      )), 0,IF(Ajustes!$G198&gt;0,INDEX($AA$4:$AL$323,Ajustes!$G198,P$2),0)+IF(Ajustes!$H198&gt;0,INDEX($AA$4:$AL$323,Ajustes!$H198,P$2),0)+IF(Ajustes!$I198&gt;0,INDEX($AA$4:$AL$323,Ajustes!$I198,P$2),0)+IF(Ajustes!$J198&gt;0,INDEX($AA$4:$AL$323,Ajustes!$J198,P$2),0)+IF(Ajustes!$K198&gt;0,INDEX($AA$4:$AL$323,Ajustes!$K198,P$2),0)+IF(Ajustes!$L198&gt;0,INDEX($AA$4:$AL$323,Ajustes!$L198,P$2),0))+P198</f>
        <v>0</v>
      </c>
      <c r="AC198" s="259">
        <f>IF(AND(NOT(_incrementaisPassadas),
      OR(
       AND(_semanaAtual&gt;Prevs!F$6,_tipo="Semanal"),
       AND(_mes&gt;AC$2,_tipo="Mensal")
      )), 0,IF(Ajustes!$G198&gt;0,INDEX($AA$4:$AL$323,Ajustes!$G198,Q$2),0)+IF(Ajustes!$H198&gt;0,INDEX($AA$4:$AL$323,Ajustes!$H198,Q$2),0)+IF(Ajustes!$I198&gt;0,INDEX($AA$4:$AL$323,Ajustes!$I198,Q$2),0)+IF(Ajustes!$J198&gt;0,INDEX($AA$4:$AL$323,Ajustes!$J198,Q$2),0)+IF(Ajustes!$K198&gt;0,INDEX($AA$4:$AL$323,Ajustes!$K198,Q$2),0)+IF(Ajustes!$L198&gt;0,INDEX($AA$4:$AL$323,Ajustes!$L198,Q$2),0))+Q198</f>
        <v>0</v>
      </c>
      <c r="AD198" s="259">
        <f>IF(AND(NOT(_incrementaisPassadas),
      OR(
       AND(_semanaAtual&gt;Prevs!G$6,_tipo="Semanal"),
       AND(_mes&gt;AD$2,_tipo="Mensal")
      )), 0,IF(Ajustes!$G198&gt;0,INDEX($AA$4:$AL$323,Ajustes!$G198,R$2),0)+IF(Ajustes!$H198&gt;0,INDEX($AA$4:$AL$323,Ajustes!$H198,R$2),0)+IF(Ajustes!$I198&gt;0,INDEX($AA$4:$AL$323,Ajustes!$I198,R$2),0)+IF(Ajustes!$J198&gt;0,INDEX($AA$4:$AL$323,Ajustes!$J198,R$2),0)+IF(Ajustes!$K198&gt;0,INDEX($AA$4:$AL$323,Ajustes!$K198,R$2),0)+IF(Ajustes!$L198&gt;0,INDEX($AA$4:$AL$323,Ajustes!$L198,R$2),0))+R198</f>
        <v>0</v>
      </c>
      <c r="AE198" s="259">
        <f>IF(AND(NOT(_incrementaisPassadas),
      OR(
       AND(_semanaAtual&gt;Prevs!H$6,_tipo="Semanal"),
       AND(_mes&gt;AE$2,_tipo="Mensal")
      )), 0,IF(Ajustes!$G198&gt;0,INDEX($AA$4:$AL$323,Ajustes!$G198,S$2),0)+IF(Ajustes!$H198&gt;0,INDEX($AA$4:$AL$323,Ajustes!$H198,S$2),0)+IF(Ajustes!$I198&gt;0,INDEX($AA$4:$AL$323,Ajustes!$I198,S$2),0)+IF(Ajustes!$J198&gt;0,INDEX($AA$4:$AL$323,Ajustes!$J198,S$2),0)+IF(Ajustes!$K198&gt;0,INDEX($AA$4:$AL$323,Ajustes!$K198,S$2),0)+IF(Ajustes!$L198&gt;0,INDEX($AA$4:$AL$323,Ajustes!$L198,S$2),0))+S198</f>
        <v>0</v>
      </c>
      <c r="AF198" s="259">
        <f>IF(AND(NOT(_incrementaisPassadas),
      OR(
       AND(_semanaAtual&gt;Prevs!I$6,_tipo="Semanal"),
       AND(_mes&gt;AF$2,_tipo="Mensal")
      )), 0,IF(Ajustes!$G198&gt;0,INDEX($AA$4:$AL$323,Ajustes!$G198,T$2),0)+IF(Ajustes!$H198&gt;0,INDEX($AA$4:$AL$323,Ajustes!$H198,T$2),0)+IF(Ajustes!$I198&gt;0,INDEX($AA$4:$AL$323,Ajustes!$I198,T$2),0)+IF(Ajustes!$J198&gt;0,INDEX($AA$4:$AL$323,Ajustes!$J198,T$2),0)+IF(Ajustes!$K198&gt;0,INDEX($AA$4:$AL$323,Ajustes!$K198,T$2),0)+IF(Ajustes!$L198&gt;0,INDEX($AA$4:$AL$323,Ajustes!$L198,T$2),0))+T198</f>
        <v>0</v>
      </c>
      <c r="AG198" s="259">
        <f>IF(AND(NOT(_incrementaisPassadas),
      OR(
       AND(_semanaAtual&gt;Prevs!J$6,_tipo="Semanal"),
       AND(_mes&gt;AG$2,_tipo="Mensal")
      )), 0,IF(Ajustes!$G198&gt;0,INDEX($AA$4:$AL$323,Ajustes!$G198,U$2),0)+IF(Ajustes!$H198&gt;0,INDEX($AA$4:$AL$323,Ajustes!$H198,U$2),0)+IF(Ajustes!$I198&gt;0,INDEX($AA$4:$AL$323,Ajustes!$I198,U$2),0)+IF(Ajustes!$J198&gt;0,INDEX($AA$4:$AL$323,Ajustes!$J198,U$2),0)+IF(Ajustes!$K198&gt;0,INDEX($AA$4:$AL$323,Ajustes!$K198,U$2),0)+IF(Ajustes!$L198&gt;0,INDEX($AA$4:$AL$323,Ajustes!$L198,U$2),0))+U198</f>
        <v>0</v>
      </c>
      <c r="AH198" s="259">
        <f>IF(AND(NOT(_incrementaisPassadas),
      OR(
       AND(_semanaAtual&gt;Prevs!K$6,_tipo="Semanal"),
       AND(_mes&gt;AH$2,_tipo="Mensal")
      )), 0,IF(Ajustes!$G198&gt;0,INDEX($AA$4:$AL$323,Ajustes!$G198,V$2),0)+IF(Ajustes!$H198&gt;0,INDEX($AA$4:$AL$323,Ajustes!$H198,V$2),0)+IF(Ajustes!$I198&gt;0,INDEX($AA$4:$AL$323,Ajustes!$I198,V$2),0)+IF(Ajustes!$J198&gt;0,INDEX($AA$4:$AL$323,Ajustes!$J198,V$2),0)+IF(Ajustes!$K198&gt;0,INDEX($AA$4:$AL$323,Ajustes!$K198,V$2),0)+IF(Ajustes!$L198&gt;0,INDEX($AA$4:$AL$323,Ajustes!$L198,V$2),0))+V198</f>
        <v>0</v>
      </c>
      <c r="AI198" s="259">
        <f>IF(AND(NOT(_incrementaisPassadas),
      OR(
       AND(_semanaAtual&gt;Prevs!L$6,_tipo="Semanal"),
       AND(_mes&gt;AI$2,_tipo="Mensal")
      )), 0,IF(Ajustes!$G198&gt;0,INDEX($AA$4:$AL$323,Ajustes!$G198,W$2),0)+IF(Ajustes!$H198&gt;0,INDEX($AA$4:$AL$323,Ajustes!$H198,W$2),0)+IF(Ajustes!$I198&gt;0,INDEX($AA$4:$AL$323,Ajustes!$I198,W$2),0)+IF(Ajustes!$J198&gt;0,INDEX($AA$4:$AL$323,Ajustes!$J198,W$2),0)+IF(Ajustes!$K198&gt;0,INDEX($AA$4:$AL$323,Ajustes!$K198,W$2),0)+IF(Ajustes!$L198&gt;0,INDEX($AA$4:$AL$323,Ajustes!$L198,W$2),0))+W198</f>
        <v>0</v>
      </c>
      <c r="AJ198" s="259">
        <f>IF(AND(NOT(_incrementaisPassadas),
      OR(
       AND(_semanaAtual&gt;Prevs!M$6,_tipo="Semanal"),
       AND(_mes&gt;AJ$2,_tipo="Mensal")
      )), 0,IF(Ajustes!$G198&gt;0,INDEX($AA$4:$AL$323,Ajustes!$G198,X$2),0)+IF(Ajustes!$H198&gt;0,INDEX($AA$4:$AL$323,Ajustes!$H198,X$2),0)+IF(Ajustes!$I198&gt;0,INDEX($AA$4:$AL$323,Ajustes!$I198,X$2),0)+IF(Ajustes!$J198&gt;0,INDEX($AA$4:$AL$323,Ajustes!$J198,X$2),0)+IF(Ajustes!$K198&gt;0,INDEX($AA$4:$AL$323,Ajustes!$K198,X$2),0)+IF(Ajustes!$L198&gt;0,INDEX($AA$4:$AL$323,Ajustes!$L198,X$2),0))+X198</f>
        <v>0</v>
      </c>
      <c r="AK198" s="259">
        <f>IF(AND(NOT(_incrementaisPassadas),
      OR(
       AND(_semanaAtual&gt;Prevs!N$6,_tipo="Semanal"),
       AND(_mes&gt;AK$2,_tipo="Mensal")
      )), 0,IF(Ajustes!$G198&gt;0,INDEX($AA$4:$AL$323,Ajustes!$G198,Y$2),0)+IF(Ajustes!$H198&gt;0,INDEX($AA$4:$AL$323,Ajustes!$H198,Y$2),0)+IF(Ajustes!$I198&gt;0,INDEX($AA$4:$AL$323,Ajustes!$I198,Y$2),0)+IF(Ajustes!$J198&gt;0,INDEX($AA$4:$AL$323,Ajustes!$J198,Y$2),0)+IF(Ajustes!$K198&gt;0,INDEX($AA$4:$AL$323,Ajustes!$K198,Y$2),0)+IF(Ajustes!$L198&gt;0,INDEX($AA$4:$AL$323,Ajustes!$L198,Y$2),0))+Y198</f>
        <v>0</v>
      </c>
      <c r="AL198" s="259">
        <f>IF(AND(NOT(_incrementaisPassadas),
      OR(
       AND(_semanaAtual&gt;Prevs!O$6,_tipo="Semanal"),
       AND(_mes&gt;AL$2,_tipo="Mensal")
      )), 0,IF(Ajustes!$G198&gt;0,INDEX($AA$4:$AL$323,Ajustes!$G198,Z$2),0)+IF(Ajustes!$H198&gt;0,INDEX($AA$4:$AL$323,Ajustes!$H198,Z$2),0)+IF(Ajustes!$I198&gt;0,INDEX($AA$4:$AL$323,Ajustes!$I198,Z$2),0)+IF(Ajustes!$J198&gt;0,INDEX($AA$4:$AL$323,Ajustes!$J198,Z$2),0)+IF(Ajustes!$K198&gt;0,INDEX($AA$4:$AL$323,Ajustes!$K198,Z$2),0)+IF(Ajustes!$L198&gt;0,INDEX($AA$4:$AL$323,Ajustes!$L198,Z$2),0))+Z198</f>
        <v>0</v>
      </c>
      <c r="AM198" s="113">
        <f t="shared" si="176"/>
        <v>0</v>
      </c>
      <c r="AN198" s="113">
        <f t="shared" si="217"/>
        <v>0</v>
      </c>
      <c r="AO198" s="113">
        <f t="shared" si="217"/>
        <v>0</v>
      </c>
      <c r="AP198" s="113">
        <f t="shared" si="217"/>
        <v>0</v>
      </c>
      <c r="AQ198" s="113">
        <f t="shared" si="217"/>
        <v>0</v>
      </c>
      <c r="AR198" s="113">
        <f t="shared" si="217"/>
        <v>0</v>
      </c>
      <c r="AS198" s="113">
        <f t="shared" si="217"/>
        <v>0</v>
      </c>
      <c r="AT198" s="113">
        <f t="shared" si="217"/>
        <v>0</v>
      </c>
      <c r="AU198" s="113">
        <f t="shared" si="217"/>
        <v>0</v>
      </c>
      <c r="AV198" s="113">
        <f t="shared" si="217"/>
        <v>0</v>
      </c>
      <c r="AW198" s="113">
        <f t="shared" si="217"/>
        <v>0</v>
      </c>
      <c r="AX198" s="113">
        <f t="shared" si="217"/>
        <v>0</v>
      </c>
      <c r="AY198" s="259"/>
      <c r="BQ198" s="259" t="e">
        <f t="shared" si="218"/>
        <v>#N/A</v>
      </c>
      <c r="BR198" s="398">
        <f t="shared" si="205"/>
        <v>0</v>
      </c>
      <c r="BS198" s="398">
        <f t="shared" si="206"/>
        <v>0</v>
      </c>
      <c r="BT198" s="398">
        <f t="shared" si="207"/>
        <v>0</v>
      </c>
      <c r="BU198" s="398">
        <f t="shared" si="208"/>
        <v>0</v>
      </c>
      <c r="BV198" s="398">
        <f t="shared" si="209"/>
        <v>0</v>
      </c>
      <c r="BW198" s="398">
        <f t="shared" si="210"/>
        <v>0</v>
      </c>
      <c r="BX198" s="398">
        <f t="shared" si="211"/>
        <v>0</v>
      </c>
      <c r="BY198" s="398">
        <f t="shared" si="212"/>
        <v>0</v>
      </c>
      <c r="BZ198" s="398">
        <f t="shared" si="213"/>
        <v>0</v>
      </c>
      <c r="CA198" s="398">
        <f t="shared" si="214"/>
        <v>0</v>
      </c>
      <c r="CB198" s="398">
        <f t="shared" si="215"/>
        <v>0</v>
      </c>
      <c r="CC198" s="398">
        <f t="shared" si="216"/>
        <v>0</v>
      </c>
      <c r="CD198" s="259"/>
    </row>
    <row r="199" spans="1:82" x14ac:dyDescent="0.25">
      <c r="A199" s="113">
        <v>196</v>
      </c>
      <c r="B199" s="176" t="s">
        <v>625</v>
      </c>
      <c r="C199" s="259">
        <f>IFERROR(INDEX($BD$7:$BO$40,MATCH(Ajustes!$E$4:$E$323,$BC$7:$BC$40,0),$C$2:$N$2),1)</f>
        <v>1</v>
      </c>
      <c r="D199" s="259">
        <f>IFERROR(INDEX($BD$7:$BO$40,MATCH(Ajustes!$E$4:$E$323,$BC$7:$BC$40,0),$C$2:$N$2),1)</f>
        <v>1</v>
      </c>
      <c r="E199" s="259">
        <f>IFERROR(INDEX($BD$7:$BO$40,MATCH(Ajustes!$E$4:$E$323,$BC$7:$BC$40,0),$C$2:$N$2),1)</f>
        <v>1</v>
      </c>
      <c r="F199" s="259">
        <f>IFERROR(INDEX($BD$7:$BO$40,MATCH(Ajustes!$E$4:$E$323,$BC$7:$BC$40,0),$C$2:$N$2),1)</f>
        <v>1</v>
      </c>
      <c r="G199" s="259">
        <f>IFERROR(INDEX($BD$7:$BO$40,MATCH(Ajustes!$E$4:$E$323,$BC$7:$BC$40,0),$C$2:$N$2),1)</f>
        <v>1</v>
      </c>
      <c r="H199" s="259">
        <f>IFERROR(INDEX($BD$7:$BO$40,MATCH(Ajustes!$E$4:$E$323,$BC$7:$BC$40,0),$C$2:$N$2),1)</f>
        <v>1</v>
      </c>
      <c r="I199" s="259">
        <f>IFERROR(INDEX($BD$7:$BO$40,MATCH(Ajustes!$E$4:$E$323,$BC$7:$BC$40,0),$C$2:$N$2),1)</f>
        <v>1</v>
      </c>
      <c r="J199" s="259">
        <f>IFERROR(INDEX($BD$7:$BO$40,MATCH(Ajustes!$E$4:$E$323,$BC$7:$BC$40,0),$C$2:$N$2),1)</f>
        <v>1</v>
      </c>
      <c r="K199" s="259">
        <f>IFERROR(INDEX($BD$7:$BO$40,MATCH(Ajustes!$E$4:$E$323,$BC$7:$BC$40,0),$C$2:$N$2),1)</f>
        <v>1</v>
      </c>
      <c r="L199" s="259">
        <f>IFERROR(INDEX($BD$7:$BO$40,MATCH(Ajustes!$E$4:$E$323,$BC$7:$BC$40,0),$C$2:$N$2),1)</f>
        <v>1</v>
      </c>
      <c r="M199" s="259">
        <f>IFERROR(INDEX($BD$7:$BO$40,MATCH(Ajustes!$E$4:$E$323,$BC$7:$BC$40,0),$C$2:$N$2),1)</f>
        <v>1</v>
      </c>
      <c r="N199" s="259">
        <f>IFERROR(INDEX($BD$7:$BO$40,MATCH(Ajustes!$E$4:$E$323,$BC$7:$BC$40,0),$C$2:$N$2),1)</f>
        <v>1</v>
      </c>
      <c r="O199">
        <f>C199*Ajustes!AM199</f>
        <v>62</v>
      </c>
      <c r="P199">
        <f>D199*Ajustes!AN199</f>
        <v>46</v>
      </c>
      <c r="Q199">
        <f>E199*Ajustes!AO199</f>
        <v>45</v>
      </c>
      <c r="R199">
        <f>F199*Ajustes!AP199</f>
        <v>37</v>
      </c>
      <c r="S199">
        <f>G199*Ajustes!AQ199</f>
        <v>26</v>
      </c>
      <c r="T199">
        <f>H199*Ajustes!AR199</f>
        <v>20</v>
      </c>
      <c r="U199">
        <f>I199*Ajustes!AS199</f>
        <v>17</v>
      </c>
      <c r="V199">
        <f>J199*Ajustes!AT199</f>
        <v>15</v>
      </c>
      <c r="W199">
        <f>K199*Ajustes!AU199</f>
        <v>14</v>
      </c>
      <c r="X199">
        <f>L199*Ajustes!AV199</f>
        <v>19</v>
      </c>
      <c r="Y199">
        <f>M199*Ajustes!AW199</f>
        <v>37</v>
      </c>
      <c r="Z199">
        <f>N199*Ajustes!AX199</f>
        <v>58</v>
      </c>
      <c r="AA199" s="259">
        <f>IF(AND(NOT(_incrementaisPassadas),
      OR(
       AND(_semanaAtual&gt;Prevs!D$6,_tipo="Semanal"),
       AND(_mes&gt;AA$2,_tipo="Mensal")
      )), 0,IF(Ajustes!$G199&gt;0,INDEX($AA$4:$AL$323,Ajustes!$G199,O$2),0)+IF(Ajustes!$H199&gt;0,INDEX($AA$4:$AL$323,Ajustes!$H199,O$2),0)+IF(Ajustes!$I199&gt;0,INDEX($AA$4:$AL$323,Ajustes!$I199,O$2),0)+IF(Ajustes!$J199&gt;0,INDEX($AA$4:$AL$323,Ajustes!$J199,O$2),0)+IF(Ajustes!$K199&gt;0,INDEX($AA$4:$AL$323,Ajustes!$K199,O$2),0)+IF(Ajustes!$L199&gt;0,INDEX($AA$4:$AL$323,Ajustes!$L199,O$2),0))+O199</f>
        <v>62</v>
      </c>
      <c r="AB199" s="259">
        <f>IF(AND(NOT(_incrementaisPassadas),
      OR(
       AND(_semanaAtual&gt;Prevs!E$6,_tipo="Semanal"),
       AND(_mes&gt;AB$2,_tipo="Mensal")
      )), 0,IF(Ajustes!$G199&gt;0,INDEX($AA$4:$AL$323,Ajustes!$G199,P$2),0)+IF(Ajustes!$H199&gt;0,INDEX($AA$4:$AL$323,Ajustes!$H199,P$2),0)+IF(Ajustes!$I199&gt;0,INDEX($AA$4:$AL$323,Ajustes!$I199,P$2),0)+IF(Ajustes!$J199&gt;0,INDEX($AA$4:$AL$323,Ajustes!$J199,P$2),0)+IF(Ajustes!$K199&gt;0,INDEX($AA$4:$AL$323,Ajustes!$K199,P$2),0)+IF(Ajustes!$L199&gt;0,INDEX($AA$4:$AL$323,Ajustes!$L199,P$2),0))+P199</f>
        <v>46</v>
      </c>
      <c r="AC199" s="259">
        <f>IF(AND(NOT(_incrementaisPassadas),
      OR(
       AND(_semanaAtual&gt;Prevs!F$6,_tipo="Semanal"),
       AND(_mes&gt;AC$2,_tipo="Mensal")
      )), 0,IF(Ajustes!$G199&gt;0,INDEX($AA$4:$AL$323,Ajustes!$G199,Q$2),0)+IF(Ajustes!$H199&gt;0,INDEX($AA$4:$AL$323,Ajustes!$H199,Q$2),0)+IF(Ajustes!$I199&gt;0,INDEX($AA$4:$AL$323,Ajustes!$I199,Q$2),0)+IF(Ajustes!$J199&gt;0,INDEX($AA$4:$AL$323,Ajustes!$J199,Q$2),0)+IF(Ajustes!$K199&gt;0,INDEX($AA$4:$AL$323,Ajustes!$K199,Q$2),0)+IF(Ajustes!$L199&gt;0,INDEX($AA$4:$AL$323,Ajustes!$L199,Q$2),0))+Q199</f>
        <v>45</v>
      </c>
      <c r="AD199" s="259">
        <f>IF(AND(NOT(_incrementaisPassadas),
      OR(
       AND(_semanaAtual&gt;Prevs!G$6,_tipo="Semanal"),
       AND(_mes&gt;AD$2,_tipo="Mensal")
      )), 0,IF(Ajustes!$G199&gt;0,INDEX($AA$4:$AL$323,Ajustes!$G199,R$2),0)+IF(Ajustes!$H199&gt;0,INDEX($AA$4:$AL$323,Ajustes!$H199,R$2),0)+IF(Ajustes!$I199&gt;0,INDEX($AA$4:$AL$323,Ajustes!$I199,R$2),0)+IF(Ajustes!$J199&gt;0,INDEX($AA$4:$AL$323,Ajustes!$J199,R$2),0)+IF(Ajustes!$K199&gt;0,INDEX($AA$4:$AL$323,Ajustes!$K199,R$2),0)+IF(Ajustes!$L199&gt;0,INDEX($AA$4:$AL$323,Ajustes!$L199,R$2),0))+R199</f>
        <v>37</v>
      </c>
      <c r="AE199" s="259">
        <f>IF(AND(NOT(_incrementaisPassadas),
      OR(
       AND(_semanaAtual&gt;Prevs!H$6,_tipo="Semanal"),
       AND(_mes&gt;AE$2,_tipo="Mensal")
      )), 0,IF(Ajustes!$G199&gt;0,INDEX($AA$4:$AL$323,Ajustes!$G199,S$2),0)+IF(Ajustes!$H199&gt;0,INDEX($AA$4:$AL$323,Ajustes!$H199,S$2),0)+IF(Ajustes!$I199&gt;0,INDEX($AA$4:$AL$323,Ajustes!$I199,S$2),0)+IF(Ajustes!$J199&gt;0,INDEX($AA$4:$AL$323,Ajustes!$J199,S$2),0)+IF(Ajustes!$K199&gt;0,INDEX($AA$4:$AL$323,Ajustes!$K199,S$2),0)+IF(Ajustes!$L199&gt;0,INDEX($AA$4:$AL$323,Ajustes!$L199,S$2),0))+S199</f>
        <v>26</v>
      </c>
      <c r="AF199" s="259">
        <f>IF(AND(NOT(_incrementaisPassadas),
      OR(
       AND(_semanaAtual&gt;Prevs!I$6,_tipo="Semanal"),
       AND(_mes&gt;AF$2,_tipo="Mensal")
      )), 0,IF(Ajustes!$G199&gt;0,INDEX($AA$4:$AL$323,Ajustes!$G199,T$2),0)+IF(Ajustes!$H199&gt;0,INDEX($AA$4:$AL$323,Ajustes!$H199,T$2),0)+IF(Ajustes!$I199&gt;0,INDEX($AA$4:$AL$323,Ajustes!$I199,T$2),0)+IF(Ajustes!$J199&gt;0,INDEX($AA$4:$AL$323,Ajustes!$J199,T$2),0)+IF(Ajustes!$K199&gt;0,INDEX($AA$4:$AL$323,Ajustes!$K199,T$2),0)+IF(Ajustes!$L199&gt;0,INDEX($AA$4:$AL$323,Ajustes!$L199,T$2),0))+T199</f>
        <v>20</v>
      </c>
      <c r="AG199" s="259">
        <f>IF(AND(NOT(_incrementaisPassadas),
      OR(
       AND(_semanaAtual&gt;Prevs!J$6,_tipo="Semanal"),
       AND(_mes&gt;AG$2,_tipo="Mensal")
      )), 0,IF(Ajustes!$G199&gt;0,INDEX($AA$4:$AL$323,Ajustes!$G199,U$2),0)+IF(Ajustes!$H199&gt;0,INDEX($AA$4:$AL$323,Ajustes!$H199,U$2),0)+IF(Ajustes!$I199&gt;0,INDEX($AA$4:$AL$323,Ajustes!$I199,U$2),0)+IF(Ajustes!$J199&gt;0,INDEX($AA$4:$AL$323,Ajustes!$J199,U$2),0)+IF(Ajustes!$K199&gt;0,INDEX($AA$4:$AL$323,Ajustes!$K199,U$2),0)+IF(Ajustes!$L199&gt;0,INDEX($AA$4:$AL$323,Ajustes!$L199,U$2),0))+U199</f>
        <v>17</v>
      </c>
      <c r="AH199" s="259">
        <f>IF(AND(NOT(_incrementaisPassadas),
      OR(
       AND(_semanaAtual&gt;Prevs!K$6,_tipo="Semanal"),
       AND(_mes&gt;AH$2,_tipo="Mensal")
      )), 0,IF(Ajustes!$G199&gt;0,INDEX($AA$4:$AL$323,Ajustes!$G199,V$2),0)+IF(Ajustes!$H199&gt;0,INDEX($AA$4:$AL$323,Ajustes!$H199,V$2),0)+IF(Ajustes!$I199&gt;0,INDEX($AA$4:$AL$323,Ajustes!$I199,V$2),0)+IF(Ajustes!$J199&gt;0,INDEX($AA$4:$AL$323,Ajustes!$J199,V$2),0)+IF(Ajustes!$K199&gt;0,INDEX($AA$4:$AL$323,Ajustes!$K199,V$2),0)+IF(Ajustes!$L199&gt;0,INDEX($AA$4:$AL$323,Ajustes!$L199,V$2),0))+V199</f>
        <v>15</v>
      </c>
      <c r="AI199" s="259">
        <f>IF(AND(NOT(_incrementaisPassadas),
      OR(
       AND(_semanaAtual&gt;Prevs!L$6,_tipo="Semanal"),
       AND(_mes&gt;AI$2,_tipo="Mensal")
      )), 0,IF(Ajustes!$G199&gt;0,INDEX($AA$4:$AL$323,Ajustes!$G199,W$2),0)+IF(Ajustes!$H199&gt;0,INDEX($AA$4:$AL$323,Ajustes!$H199,W$2),0)+IF(Ajustes!$I199&gt;0,INDEX($AA$4:$AL$323,Ajustes!$I199,W$2),0)+IF(Ajustes!$J199&gt;0,INDEX($AA$4:$AL$323,Ajustes!$J199,W$2),0)+IF(Ajustes!$K199&gt;0,INDEX($AA$4:$AL$323,Ajustes!$K199,W$2),0)+IF(Ajustes!$L199&gt;0,INDEX($AA$4:$AL$323,Ajustes!$L199,W$2),0))+W199</f>
        <v>14</v>
      </c>
      <c r="AJ199" s="259">
        <f>IF(AND(NOT(_incrementaisPassadas),
      OR(
       AND(_semanaAtual&gt;Prevs!M$6,_tipo="Semanal"),
       AND(_mes&gt;AJ$2,_tipo="Mensal")
      )), 0,IF(Ajustes!$G199&gt;0,INDEX($AA$4:$AL$323,Ajustes!$G199,X$2),0)+IF(Ajustes!$H199&gt;0,INDEX($AA$4:$AL$323,Ajustes!$H199,X$2),0)+IF(Ajustes!$I199&gt;0,INDEX($AA$4:$AL$323,Ajustes!$I199,X$2),0)+IF(Ajustes!$J199&gt;0,INDEX($AA$4:$AL$323,Ajustes!$J199,X$2),0)+IF(Ajustes!$K199&gt;0,INDEX($AA$4:$AL$323,Ajustes!$K199,X$2),0)+IF(Ajustes!$L199&gt;0,INDEX($AA$4:$AL$323,Ajustes!$L199,X$2),0))+X199</f>
        <v>19</v>
      </c>
      <c r="AK199" s="259">
        <f>IF(AND(NOT(_incrementaisPassadas),
      OR(
       AND(_semanaAtual&gt;Prevs!N$6,_tipo="Semanal"),
       AND(_mes&gt;AK$2,_tipo="Mensal")
      )), 0,IF(Ajustes!$G199&gt;0,INDEX($AA$4:$AL$323,Ajustes!$G199,Y$2),0)+IF(Ajustes!$H199&gt;0,INDEX($AA$4:$AL$323,Ajustes!$H199,Y$2),0)+IF(Ajustes!$I199&gt;0,INDEX($AA$4:$AL$323,Ajustes!$I199,Y$2),0)+IF(Ajustes!$J199&gt;0,INDEX($AA$4:$AL$323,Ajustes!$J199,Y$2),0)+IF(Ajustes!$K199&gt;0,INDEX($AA$4:$AL$323,Ajustes!$K199,Y$2),0)+IF(Ajustes!$L199&gt;0,INDEX($AA$4:$AL$323,Ajustes!$L199,Y$2),0))+Y199</f>
        <v>37</v>
      </c>
      <c r="AL199" s="259">
        <f>IF(AND(NOT(_incrementaisPassadas),
      OR(
       AND(_semanaAtual&gt;Prevs!O$6,_tipo="Semanal"),
       AND(_mes&gt;AL$2,_tipo="Mensal")
      )), 0,IF(Ajustes!$G199&gt;0,INDEX($AA$4:$AL$323,Ajustes!$G199,Z$2),0)+IF(Ajustes!$H199&gt;0,INDEX($AA$4:$AL$323,Ajustes!$H199,Z$2),0)+IF(Ajustes!$I199&gt;0,INDEX($AA$4:$AL$323,Ajustes!$I199,Z$2),0)+IF(Ajustes!$J199&gt;0,INDEX($AA$4:$AL$323,Ajustes!$J199,Z$2),0)+IF(Ajustes!$K199&gt;0,INDEX($AA$4:$AL$323,Ajustes!$K199,Z$2),0)+IF(Ajustes!$L199&gt;0,INDEX($AA$4:$AL$323,Ajustes!$L199,Z$2),0))+Z199</f>
        <v>58</v>
      </c>
      <c r="AM199" s="113">
        <f t="shared" si="176"/>
        <v>62</v>
      </c>
      <c r="AN199" s="113">
        <f t="shared" si="217"/>
        <v>46</v>
      </c>
      <c r="AO199" s="113">
        <f t="shared" si="217"/>
        <v>45</v>
      </c>
      <c r="AP199" s="113">
        <f t="shared" si="217"/>
        <v>37</v>
      </c>
      <c r="AQ199" s="113">
        <f t="shared" si="217"/>
        <v>26</v>
      </c>
      <c r="AR199" s="113">
        <f t="shared" si="217"/>
        <v>20</v>
      </c>
      <c r="AS199" s="113">
        <f t="shared" si="217"/>
        <v>17</v>
      </c>
      <c r="AT199" s="113">
        <f t="shared" si="217"/>
        <v>15</v>
      </c>
      <c r="AU199" s="113">
        <f t="shared" si="217"/>
        <v>14</v>
      </c>
      <c r="AV199" s="113">
        <f t="shared" si="217"/>
        <v>19</v>
      </c>
      <c r="AW199" s="113">
        <f t="shared" si="217"/>
        <v>37</v>
      </c>
      <c r="AX199" s="113">
        <f t="shared" si="217"/>
        <v>58</v>
      </c>
      <c r="AY199" s="259"/>
      <c r="BQ199" s="259" t="e">
        <f t="shared" si="218"/>
        <v>#N/A</v>
      </c>
      <c r="BR199" s="398">
        <f t="shared" si="205"/>
        <v>62</v>
      </c>
      <c r="BS199" s="398">
        <f t="shared" si="206"/>
        <v>46</v>
      </c>
      <c r="BT199" s="398">
        <f t="shared" si="207"/>
        <v>45</v>
      </c>
      <c r="BU199" s="398">
        <f t="shared" si="208"/>
        <v>37</v>
      </c>
      <c r="BV199" s="398">
        <f t="shared" si="209"/>
        <v>26</v>
      </c>
      <c r="BW199" s="398">
        <f t="shared" si="210"/>
        <v>20</v>
      </c>
      <c r="BX199" s="398">
        <f t="shared" si="211"/>
        <v>17</v>
      </c>
      <c r="BY199" s="398">
        <f t="shared" si="212"/>
        <v>15</v>
      </c>
      <c r="BZ199" s="398">
        <f t="shared" si="213"/>
        <v>14</v>
      </c>
      <c r="CA199" s="398">
        <f t="shared" si="214"/>
        <v>19</v>
      </c>
      <c r="CB199" s="398">
        <f t="shared" si="215"/>
        <v>37</v>
      </c>
      <c r="CC199" s="398">
        <f t="shared" si="216"/>
        <v>58</v>
      </c>
      <c r="CD199" s="259"/>
    </row>
    <row r="200" spans="1:82" x14ac:dyDescent="0.25">
      <c r="A200" s="113">
        <v>197</v>
      </c>
      <c r="B200" s="176" t="s">
        <v>626</v>
      </c>
      <c r="C200" s="259">
        <f>IFERROR(INDEX($BD$7:$BO$40,MATCH(Ajustes!$E$4:$E$323,$BC$7:$BC$40,0),$C$2:$N$2),1)</f>
        <v>1</v>
      </c>
      <c r="D200" s="259">
        <f>IFERROR(INDEX($BD$7:$BO$40,MATCH(Ajustes!$E$4:$E$323,$BC$7:$BC$40,0),$C$2:$N$2),1)</f>
        <v>1</v>
      </c>
      <c r="E200" s="259">
        <f>IFERROR(INDEX($BD$7:$BO$40,MATCH(Ajustes!$E$4:$E$323,$BC$7:$BC$40,0),$C$2:$N$2),1)</f>
        <v>1</v>
      </c>
      <c r="F200" s="259">
        <f>IFERROR(INDEX($BD$7:$BO$40,MATCH(Ajustes!$E$4:$E$323,$BC$7:$BC$40,0),$C$2:$N$2),1)</f>
        <v>1</v>
      </c>
      <c r="G200" s="259">
        <f>IFERROR(INDEX($BD$7:$BO$40,MATCH(Ajustes!$E$4:$E$323,$BC$7:$BC$40,0),$C$2:$N$2),1)</f>
        <v>1</v>
      </c>
      <c r="H200" s="259">
        <f>IFERROR(INDEX($BD$7:$BO$40,MATCH(Ajustes!$E$4:$E$323,$BC$7:$BC$40,0),$C$2:$N$2),1)</f>
        <v>1</v>
      </c>
      <c r="I200" s="259">
        <f>IFERROR(INDEX($BD$7:$BO$40,MATCH(Ajustes!$E$4:$E$323,$BC$7:$BC$40,0),$C$2:$N$2),1)</f>
        <v>1</v>
      </c>
      <c r="J200" s="259">
        <f>IFERROR(INDEX($BD$7:$BO$40,MATCH(Ajustes!$E$4:$E$323,$BC$7:$BC$40,0),$C$2:$N$2),1)</f>
        <v>1</v>
      </c>
      <c r="K200" s="259">
        <f>IFERROR(INDEX($BD$7:$BO$40,MATCH(Ajustes!$E$4:$E$323,$BC$7:$BC$40,0),$C$2:$N$2),1)</f>
        <v>1</v>
      </c>
      <c r="L200" s="259">
        <f>IFERROR(INDEX($BD$7:$BO$40,MATCH(Ajustes!$E$4:$E$323,$BC$7:$BC$40,0),$C$2:$N$2),1)</f>
        <v>1</v>
      </c>
      <c r="M200" s="259">
        <f>IFERROR(INDEX($BD$7:$BO$40,MATCH(Ajustes!$E$4:$E$323,$BC$7:$BC$40,0),$C$2:$N$2),1)</f>
        <v>1</v>
      </c>
      <c r="N200" s="259">
        <f>IFERROR(INDEX($BD$7:$BO$40,MATCH(Ajustes!$E$4:$E$323,$BC$7:$BC$40,0),$C$2:$N$2),1)</f>
        <v>1</v>
      </c>
      <c r="O200">
        <f>C200*Ajustes!AM200</f>
        <v>63</v>
      </c>
      <c r="P200">
        <f>D200*Ajustes!AN200</f>
        <v>62</v>
      </c>
      <c r="Q200">
        <f>E200*Ajustes!AO200</f>
        <v>57</v>
      </c>
      <c r="R200">
        <f>F200*Ajustes!AP200</f>
        <v>42</v>
      </c>
      <c r="S200">
        <f>G200*Ajustes!AQ200</f>
        <v>33</v>
      </c>
      <c r="T200">
        <f>H200*Ajustes!AR200</f>
        <v>28</v>
      </c>
      <c r="U200">
        <f>I200*Ajustes!AS200</f>
        <v>24</v>
      </c>
      <c r="V200">
        <f>J200*Ajustes!AT200</f>
        <v>22</v>
      </c>
      <c r="W200">
        <f>K200*Ajustes!AU200</f>
        <v>21</v>
      </c>
      <c r="X200">
        <f>L200*Ajustes!AV200</f>
        <v>24</v>
      </c>
      <c r="Y200">
        <f>M200*Ajustes!AW200</f>
        <v>34</v>
      </c>
      <c r="Z200">
        <f>N200*Ajustes!AX200</f>
        <v>49</v>
      </c>
      <c r="AA200" s="259">
        <f>IF(AND(NOT(_incrementaisPassadas),
      OR(
       AND(_semanaAtual&gt;Prevs!D$6,_tipo="Semanal"),
       AND(_mes&gt;AA$2,_tipo="Mensal")
      )), 0,IF(Ajustes!$G200&gt;0,INDEX($AA$4:$AL$323,Ajustes!$G200,O$2),0)+IF(Ajustes!$H200&gt;0,INDEX($AA$4:$AL$323,Ajustes!$H200,O$2),0)+IF(Ajustes!$I200&gt;0,INDEX($AA$4:$AL$323,Ajustes!$I200,O$2),0)+IF(Ajustes!$J200&gt;0,INDEX($AA$4:$AL$323,Ajustes!$J200,O$2),0)+IF(Ajustes!$K200&gt;0,INDEX($AA$4:$AL$323,Ajustes!$K200,O$2),0)+IF(Ajustes!$L200&gt;0,INDEX($AA$4:$AL$323,Ajustes!$L200,O$2),0))+O200</f>
        <v>63</v>
      </c>
      <c r="AB200" s="259">
        <f>IF(AND(NOT(_incrementaisPassadas),
      OR(
       AND(_semanaAtual&gt;Prevs!E$6,_tipo="Semanal"),
       AND(_mes&gt;AB$2,_tipo="Mensal")
      )), 0,IF(Ajustes!$G200&gt;0,INDEX($AA$4:$AL$323,Ajustes!$G200,P$2),0)+IF(Ajustes!$H200&gt;0,INDEX($AA$4:$AL$323,Ajustes!$H200,P$2),0)+IF(Ajustes!$I200&gt;0,INDEX($AA$4:$AL$323,Ajustes!$I200,P$2),0)+IF(Ajustes!$J200&gt;0,INDEX($AA$4:$AL$323,Ajustes!$J200,P$2),0)+IF(Ajustes!$K200&gt;0,INDEX($AA$4:$AL$323,Ajustes!$K200,P$2),0)+IF(Ajustes!$L200&gt;0,INDEX($AA$4:$AL$323,Ajustes!$L200,P$2),0))+P200</f>
        <v>62</v>
      </c>
      <c r="AC200" s="259">
        <f>IF(AND(NOT(_incrementaisPassadas),
      OR(
       AND(_semanaAtual&gt;Prevs!F$6,_tipo="Semanal"),
       AND(_mes&gt;AC$2,_tipo="Mensal")
      )), 0,IF(Ajustes!$G200&gt;0,INDEX($AA$4:$AL$323,Ajustes!$G200,Q$2),0)+IF(Ajustes!$H200&gt;0,INDEX($AA$4:$AL$323,Ajustes!$H200,Q$2),0)+IF(Ajustes!$I200&gt;0,INDEX($AA$4:$AL$323,Ajustes!$I200,Q$2),0)+IF(Ajustes!$J200&gt;0,INDEX($AA$4:$AL$323,Ajustes!$J200,Q$2),0)+IF(Ajustes!$K200&gt;0,INDEX($AA$4:$AL$323,Ajustes!$K200,Q$2),0)+IF(Ajustes!$L200&gt;0,INDEX($AA$4:$AL$323,Ajustes!$L200,Q$2),0))+Q200</f>
        <v>57</v>
      </c>
      <c r="AD200" s="259">
        <f>IF(AND(NOT(_incrementaisPassadas),
      OR(
       AND(_semanaAtual&gt;Prevs!G$6,_tipo="Semanal"),
       AND(_mes&gt;AD$2,_tipo="Mensal")
      )), 0,IF(Ajustes!$G200&gt;0,INDEX($AA$4:$AL$323,Ajustes!$G200,R$2),0)+IF(Ajustes!$H200&gt;0,INDEX($AA$4:$AL$323,Ajustes!$H200,R$2),0)+IF(Ajustes!$I200&gt;0,INDEX($AA$4:$AL$323,Ajustes!$I200,R$2),0)+IF(Ajustes!$J200&gt;0,INDEX($AA$4:$AL$323,Ajustes!$J200,R$2),0)+IF(Ajustes!$K200&gt;0,INDEX($AA$4:$AL$323,Ajustes!$K200,R$2),0)+IF(Ajustes!$L200&gt;0,INDEX($AA$4:$AL$323,Ajustes!$L200,R$2),0))+R200</f>
        <v>42</v>
      </c>
      <c r="AE200" s="259">
        <f>IF(AND(NOT(_incrementaisPassadas),
      OR(
       AND(_semanaAtual&gt;Prevs!H$6,_tipo="Semanal"),
       AND(_mes&gt;AE$2,_tipo="Mensal")
      )), 0,IF(Ajustes!$G200&gt;0,INDEX($AA$4:$AL$323,Ajustes!$G200,S$2),0)+IF(Ajustes!$H200&gt;0,INDEX($AA$4:$AL$323,Ajustes!$H200,S$2),0)+IF(Ajustes!$I200&gt;0,INDEX($AA$4:$AL$323,Ajustes!$I200,S$2),0)+IF(Ajustes!$J200&gt;0,INDEX($AA$4:$AL$323,Ajustes!$J200,S$2),0)+IF(Ajustes!$K200&gt;0,INDEX($AA$4:$AL$323,Ajustes!$K200,S$2),0)+IF(Ajustes!$L200&gt;0,INDEX($AA$4:$AL$323,Ajustes!$L200,S$2),0))+S200</f>
        <v>33</v>
      </c>
      <c r="AF200" s="259">
        <f>IF(AND(NOT(_incrementaisPassadas),
      OR(
       AND(_semanaAtual&gt;Prevs!I$6,_tipo="Semanal"),
       AND(_mes&gt;AF$2,_tipo="Mensal")
      )), 0,IF(Ajustes!$G200&gt;0,INDEX($AA$4:$AL$323,Ajustes!$G200,T$2),0)+IF(Ajustes!$H200&gt;0,INDEX($AA$4:$AL$323,Ajustes!$H200,T$2),0)+IF(Ajustes!$I200&gt;0,INDEX($AA$4:$AL$323,Ajustes!$I200,T$2),0)+IF(Ajustes!$J200&gt;0,INDEX($AA$4:$AL$323,Ajustes!$J200,T$2),0)+IF(Ajustes!$K200&gt;0,INDEX($AA$4:$AL$323,Ajustes!$K200,T$2),0)+IF(Ajustes!$L200&gt;0,INDEX($AA$4:$AL$323,Ajustes!$L200,T$2),0))+T200</f>
        <v>28</v>
      </c>
      <c r="AG200" s="259">
        <f>IF(AND(NOT(_incrementaisPassadas),
      OR(
       AND(_semanaAtual&gt;Prevs!J$6,_tipo="Semanal"),
       AND(_mes&gt;AG$2,_tipo="Mensal")
      )), 0,IF(Ajustes!$G200&gt;0,INDEX($AA$4:$AL$323,Ajustes!$G200,U$2),0)+IF(Ajustes!$H200&gt;0,INDEX($AA$4:$AL$323,Ajustes!$H200,U$2),0)+IF(Ajustes!$I200&gt;0,INDEX($AA$4:$AL$323,Ajustes!$I200,U$2),0)+IF(Ajustes!$J200&gt;0,INDEX($AA$4:$AL$323,Ajustes!$J200,U$2),0)+IF(Ajustes!$K200&gt;0,INDEX($AA$4:$AL$323,Ajustes!$K200,U$2),0)+IF(Ajustes!$L200&gt;0,INDEX($AA$4:$AL$323,Ajustes!$L200,U$2),0))+U200</f>
        <v>24</v>
      </c>
      <c r="AH200" s="259">
        <f>IF(AND(NOT(_incrementaisPassadas),
      OR(
       AND(_semanaAtual&gt;Prevs!K$6,_tipo="Semanal"),
       AND(_mes&gt;AH$2,_tipo="Mensal")
      )), 0,IF(Ajustes!$G200&gt;0,INDEX($AA$4:$AL$323,Ajustes!$G200,V$2),0)+IF(Ajustes!$H200&gt;0,INDEX($AA$4:$AL$323,Ajustes!$H200,V$2),0)+IF(Ajustes!$I200&gt;0,INDEX($AA$4:$AL$323,Ajustes!$I200,V$2),0)+IF(Ajustes!$J200&gt;0,INDEX($AA$4:$AL$323,Ajustes!$J200,V$2),0)+IF(Ajustes!$K200&gt;0,INDEX($AA$4:$AL$323,Ajustes!$K200,V$2),0)+IF(Ajustes!$L200&gt;0,INDEX($AA$4:$AL$323,Ajustes!$L200,V$2),0))+V200</f>
        <v>22</v>
      </c>
      <c r="AI200" s="259">
        <f>IF(AND(NOT(_incrementaisPassadas),
      OR(
       AND(_semanaAtual&gt;Prevs!L$6,_tipo="Semanal"),
       AND(_mes&gt;AI$2,_tipo="Mensal")
      )), 0,IF(Ajustes!$G200&gt;0,INDEX($AA$4:$AL$323,Ajustes!$G200,W$2),0)+IF(Ajustes!$H200&gt;0,INDEX($AA$4:$AL$323,Ajustes!$H200,W$2),0)+IF(Ajustes!$I200&gt;0,INDEX($AA$4:$AL$323,Ajustes!$I200,W$2),0)+IF(Ajustes!$J200&gt;0,INDEX($AA$4:$AL$323,Ajustes!$J200,W$2),0)+IF(Ajustes!$K200&gt;0,INDEX($AA$4:$AL$323,Ajustes!$K200,W$2),0)+IF(Ajustes!$L200&gt;0,INDEX($AA$4:$AL$323,Ajustes!$L200,W$2),0))+W200</f>
        <v>21</v>
      </c>
      <c r="AJ200" s="259">
        <f>IF(AND(NOT(_incrementaisPassadas),
      OR(
       AND(_semanaAtual&gt;Prevs!M$6,_tipo="Semanal"),
       AND(_mes&gt;AJ$2,_tipo="Mensal")
      )), 0,IF(Ajustes!$G200&gt;0,INDEX($AA$4:$AL$323,Ajustes!$G200,X$2),0)+IF(Ajustes!$H200&gt;0,INDEX($AA$4:$AL$323,Ajustes!$H200,X$2),0)+IF(Ajustes!$I200&gt;0,INDEX($AA$4:$AL$323,Ajustes!$I200,X$2),0)+IF(Ajustes!$J200&gt;0,INDEX($AA$4:$AL$323,Ajustes!$J200,X$2),0)+IF(Ajustes!$K200&gt;0,INDEX($AA$4:$AL$323,Ajustes!$K200,X$2),0)+IF(Ajustes!$L200&gt;0,INDEX($AA$4:$AL$323,Ajustes!$L200,X$2),0))+X200</f>
        <v>24</v>
      </c>
      <c r="AK200" s="259">
        <f>IF(AND(NOT(_incrementaisPassadas),
      OR(
       AND(_semanaAtual&gt;Prevs!N$6,_tipo="Semanal"),
       AND(_mes&gt;AK$2,_tipo="Mensal")
      )), 0,IF(Ajustes!$G200&gt;0,INDEX($AA$4:$AL$323,Ajustes!$G200,Y$2),0)+IF(Ajustes!$H200&gt;0,INDEX($AA$4:$AL$323,Ajustes!$H200,Y$2),0)+IF(Ajustes!$I200&gt;0,INDEX($AA$4:$AL$323,Ajustes!$I200,Y$2),0)+IF(Ajustes!$J200&gt;0,INDEX($AA$4:$AL$323,Ajustes!$J200,Y$2),0)+IF(Ajustes!$K200&gt;0,INDEX($AA$4:$AL$323,Ajustes!$K200,Y$2),0)+IF(Ajustes!$L200&gt;0,INDEX($AA$4:$AL$323,Ajustes!$L200,Y$2),0))+Y200</f>
        <v>34</v>
      </c>
      <c r="AL200" s="259">
        <f>IF(AND(NOT(_incrementaisPassadas),
      OR(
       AND(_semanaAtual&gt;Prevs!O$6,_tipo="Semanal"),
       AND(_mes&gt;AL$2,_tipo="Mensal")
      )), 0,IF(Ajustes!$G200&gt;0,INDEX($AA$4:$AL$323,Ajustes!$G200,Z$2),0)+IF(Ajustes!$H200&gt;0,INDEX($AA$4:$AL$323,Ajustes!$H200,Z$2),0)+IF(Ajustes!$I200&gt;0,INDEX($AA$4:$AL$323,Ajustes!$I200,Z$2),0)+IF(Ajustes!$J200&gt;0,INDEX($AA$4:$AL$323,Ajustes!$J200,Z$2),0)+IF(Ajustes!$K200&gt;0,INDEX($AA$4:$AL$323,Ajustes!$K200,Z$2),0)+IF(Ajustes!$L200&gt;0,INDEX($AA$4:$AL$323,Ajustes!$L200,Z$2),0))+Z200</f>
        <v>49</v>
      </c>
      <c r="AM200" s="113">
        <f t="shared" ref="AM200:AM263" si="219">AA200</f>
        <v>63</v>
      </c>
      <c r="AN200" s="113">
        <f t="shared" si="217"/>
        <v>62</v>
      </c>
      <c r="AO200" s="113">
        <f t="shared" si="217"/>
        <v>57</v>
      </c>
      <c r="AP200" s="113">
        <f t="shared" si="217"/>
        <v>42</v>
      </c>
      <c r="AQ200" s="113">
        <f t="shared" si="217"/>
        <v>33</v>
      </c>
      <c r="AR200" s="113">
        <f t="shared" si="217"/>
        <v>28</v>
      </c>
      <c r="AS200" s="113">
        <f t="shared" si="217"/>
        <v>24</v>
      </c>
      <c r="AT200" s="113">
        <f t="shared" si="217"/>
        <v>22</v>
      </c>
      <c r="AU200" s="113">
        <f t="shared" si="217"/>
        <v>21</v>
      </c>
      <c r="AV200" s="113">
        <f t="shared" si="217"/>
        <v>24</v>
      </c>
      <c r="AW200" s="113">
        <f t="shared" si="217"/>
        <v>34</v>
      </c>
      <c r="AX200" s="113">
        <f t="shared" si="217"/>
        <v>49</v>
      </c>
      <c r="AY200" s="259"/>
      <c r="BQ200" s="259" t="e">
        <f t="shared" si="218"/>
        <v>#N/A</v>
      </c>
      <c r="BR200" s="398">
        <f t="shared" si="205"/>
        <v>63</v>
      </c>
      <c r="BS200" s="398">
        <f t="shared" si="206"/>
        <v>62</v>
      </c>
      <c r="BT200" s="398">
        <f t="shared" si="207"/>
        <v>57</v>
      </c>
      <c r="BU200" s="398">
        <f t="shared" si="208"/>
        <v>42</v>
      </c>
      <c r="BV200" s="398">
        <f t="shared" si="209"/>
        <v>33</v>
      </c>
      <c r="BW200" s="398">
        <f t="shared" si="210"/>
        <v>28</v>
      </c>
      <c r="BX200" s="398">
        <f t="shared" si="211"/>
        <v>24</v>
      </c>
      <c r="BY200" s="398">
        <f t="shared" si="212"/>
        <v>22</v>
      </c>
      <c r="BZ200" s="398">
        <f t="shared" si="213"/>
        <v>21</v>
      </c>
      <c r="CA200" s="398">
        <f t="shared" si="214"/>
        <v>24</v>
      </c>
      <c r="CB200" s="398">
        <f t="shared" si="215"/>
        <v>34</v>
      </c>
      <c r="CC200" s="398">
        <f t="shared" si="216"/>
        <v>49</v>
      </c>
      <c r="CD200" s="259"/>
    </row>
    <row r="201" spans="1:82" x14ac:dyDescent="0.25">
      <c r="A201" s="113">
        <v>198</v>
      </c>
      <c r="B201" s="176" t="s">
        <v>627</v>
      </c>
      <c r="C201" s="259">
        <f>IFERROR(INDEX($BD$7:$BO$40,MATCH(Ajustes!$E$4:$E$323,$BC$7:$BC$40,0),$C$2:$N$2),1)</f>
        <v>1</v>
      </c>
      <c r="D201" s="259">
        <f>IFERROR(INDEX($BD$7:$BO$40,MATCH(Ajustes!$E$4:$E$323,$BC$7:$BC$40,0),$C$2:$N$2),1)</f>
        <v>1</v>
      </c>
      <c r="E201" s="259">
        <f>IFERROR(INDEX($BD$7:$BO$40,MATCH(Ajustes!$E$4:$E$323,$BC$7:$BC$40,0),$C$2:$N$2),1)</f>
        <v>1</v>
      </c>
      <c r="F201" s="259">
        <f>IFERROR(INDEX($BD$7:$BO$40,MATCH(Ajustes!$E$4:$E$323,$BC$7:$BC$40,0),$C$2:$N$2),1)</f>
        <v>1</v>
      </c>
      <c r="G201" s="259">
        <f>IFERROR(INDEX($BD$7:$BO$40,MATCH(Ajustes!$E$4:$E$323,$BC$7:$BC$40,0),$C$2:$N$2),1)</f>
        <v>1</v>
      </c>
      <c r="H201" s="259">
        <f>IFERROR(INDEX($BD$7:$BO$40,MATCH(Ajustes!$E$4:$E$323,$BC$7:$BC$40,0),$C$2:$N$2),1)</f>
        <v>1</v>
      </c>
      <c r="I201" s="259">
        <f>IFERROR(INDEX($BD$7:$BO$40,MATCH(Ajustes!$E$4:$E$323,$BC$7:$BC$40,0),$C$2:$N$2),1)</f>
        <v>1</v>
      </c>
      <c r="J201" s="259">
        <f>IFERROR(INDEX($BD$7:$BO$40,MATCH(Ajustes!$E$4:$E$323,$BC$7:$BC$40,0),$C$2:$N$2),1)</f>
        <v>1</v>
      </c>
      <c r="K201" s="259">
        <f>IFERROR(INDEX($BD$7:$BO$40,MATCH(Ajustes!$E$4:$E$323,$BC$7:$BC$40,0),$C$2:$N$2),1)</f>
        <v>1</v>
      </c>
      <c r="L201" s="259">
        <f>IFERROR(INDEX($BD$7:$BO$40,MATCH(Ajustes!$E$4:$E$323,$BC$7:$BC$40,0),$C$2:$N$2),1)</f>
        <v>1</v>
      </c>
      <c r="M201" s="259">
        <f>IFERROR(INDEX($BD$7:$BO$40,MATCH(Ajustes!$E$4:$E$323,$BC$7:$BC$40,0),$C$2:$N$2),1)</f>
        <v>1</v>
      </c>
      <c r="N201" s="259">
        <f>IFERROR(INDEX($BD$7:$BO$40,MATCH(Ajustes!$E$4:$E$323,$BC$7:$BC$40,0),$C$2:$N$2),1)</f>
        <v>1</v>
      </c>
      <c r="O201">
        <f>C201*Ajustes!AM201</f>
        <v>127</v>
      </c>
      <c r="P201">
        <f>D201*Ajustes!AN201</f>
        <v>123</v>
      </c>
      <c r="Q201">
        <f>E201*Ajustes!AO201</f>
        <v>112</v>
      </c>
      <c r="R201">
        <f>F201*Ajustes!AP201</f>
        <v>83</v>
      </c>
      <c r="S201">
        <f>G201*Ajustes!AQ201</f>
        <v>64</v>
      </c>
      <c r="T201">
        <f>H201*Ajustes!AR201</f>
        <v>56</v>
      </c>
      <c r="U201">
        <f>I201*Ajustes!AS201</f>
        <v>48</v>
      </c>
      <c r="V201">
        <f>J201*Ajustes!AT201</f>
        <v>43</v>
      </c>
      <c r="W201">
        <f>K201*Ajustes!AU201</f>
        <v>44</v>
      </c>
      <c r="X201">
        <f>L201*Ajustes!AV201</f>
        <v>50</v>
      </c>
      <c r="Y201">
        <f>M201*Ajustes!AW201</f>
        <v>69</v>
      </c>
      <c r="Z201">
        <f>N201*Ajustes!AX201</f>
        <v>102</v>
      </c>
      <c r="AA201" s="259">
        <f>IF(AND(NOT(_incrementaisPassadas),
      OR(
       AND(_semanaAtual&gt;Prevs!D$6,_tipo="Semanal"),
       AND(_mes&gt;AA$2,_tipo="Mensal")
      )), 0,IF(Ajustes!$G201&gt;0,INDEX($AA$4:$AL$323,Ajustes!$G201,O$2),0)+IF(Ajustes!$H201&gt;0,INDEX($AA$4:$AL$323,Ajustes!$H201,O$2),0)+IF(Ajustes!$I201&gt;0,INDEX($AA$4:$AL$323,Ajustes!$I201,O$2),0)+IF(Ajustes!$J201&gt;0,INDEX($AA$4:$AL$323,Ajustes!$J201,O$2),0)+IF(Ajustes!$K201&gt;0,INDEX($AA$4:$AL$323,Ajustes!$K201,O$2),0)+IF(Ajustes!$L201&gt;0,INDEX($AA$4:$AL$323,Ajustes!$L201,O$2),0))+O201</f>
        <v>127</v>
      </c>
      <c r="AB201" s="259">
        <f>IF(AND(NOT(_incrementaisPassadas),
      OR(
       AND(_semanaAtual&gt;Prevs!E$6,_tipo="Semanal"),
       AND(_mes&gt;AB$2,_tipo="Mensal")
      )), 0,IF(Ajustes!$G201&gt;0,INDEX($AA$4:$AL$323,Ajustes!$G201,P$2),0)+IF(Ajustes!$H201&gt;0,INDEX($AA$4:$AL$323,Ajustes!$H201,P$2),0)+IF(Ajustes!$I201&gt;0,INDEX($AA$4:$AL$323,Ajustes!$I201,P$2),0)+IF(Ajustes!$J201&gt;0,INDEX($AA$4:$AL$323,Ajustes!$J201,P$2),0)+IF(Ajustes!$K201&gt;0,INDEX($AA$4:$AL$323,Ajustes!$K201,P$2),0)+IF(Ajustes!$L201&gt;0,INDEX($AA$4:$AL$323,Ajustes!$L201,P$2),0))+P201</f>
        <v>123</v>
      </c>
      <c r="AC201" s="259">
        <f>IF(AND(NOT(_incrementaisPassadas),
      OR(
       AND(_semanaAtual&gt;Prevs!F$6,_tipo="Semanal"),
       AND(_mes&gt;AC$2,_tipo="Mensal")
      )), 0,IF(Ajustes!$G201&gt;0,INDEX($AA$4:$AL$323,Ajustes!$G201,Q$2),0)+IF(Ajustes!$H201&gt;0,INDEX($AA$4:$AL$323,Ajustes!$H201,Q$2),0)+IF(Ajustes!$I201&gt;0,INDEX($AA$4:$AL$323,Ajustes!$I201,Q$2),0)+IF(Ajustes!$J201&gt;0,INDEX($AA$4:$AL$323,Ajustes!$J201,Q$2),0)+IF(Ajustes!$K201&gt;0,INDEX($AA$4:$AL$323,Ajustes!$K201,Q$2),0)+IF(Ajustes!$L201&gt;0,INDEX($AA$4:$AL$323,Ajustes!$L201,Q$2),0))+Q201</f>
        <v>112</v>
      </c>
      <c r="AD201" s="259">
        <f>IF(AND(NOT(_incrementaisPassadas),
      OR(
       AND(_semanaAtual&gt;Prevs!G$6,_tipo="Semanal"),
       AND(_mes&gt;AD$2,_tipo="Mensal")
      )), 0,IF(Ajustes!$G201&gt;0,INDEX($AA$4:$AL$323,Ajustes!$G201,R$2),0)+IF(Ajustes!$H201&gt;0,INDEX($AA$4:$AL$323,Ajustes!$H201,R$2),0)+IF(Ajustes!$I201&gt;0,INDEX($AA$4:$AL$323,Ajustes!$I201,R$2),0)+IF(Ajustes!$J201&gt;0,INDEX($AA$4:$AL$323,Ajustes!$J201,R$2),0)+IF(Ajustes!$K201&gt;0,INDEX($AA$4:$AL$323,Ajustes!$K201,R$2),0)+IF(Ajustes!$L201&gt;0,INDEX($AA$4:$AL$323,Ajustes!$L201,R$2),0))+R201</f>
        <v>83</v>
      </c>
      <c r="AE201" s="259">
        <f>IF(AND(NOT(_incrementaisPassadas),
      OR(
       AND(_semanaAtual&gt;Prevs!H$6,_tipo="Semanal"),
       AND(_mes&gt;AE$2,_tipo="Mensal")
      )), 0,IF(Ajustes!$G201&gt;0,INDEX($AA$4:$AL$323,Ajustes!$G201,S$2),0)+IF(Ajustes!$H201&gt;0,INDEX($AA$4:$AL$323,Ajustes!$H201,S$2),0)+IF(Ajustes!$I201&gt;0,INDEX($AA$4:$AL$323,Ajustes!$I201,S$2),0)+IF(Ajustes!$J201&gt;0,INDEX($AA$4:$AL$323,Ajustes!$J201,S$2),0)+IF(Ajustes!$K201&gt;0,INDEX($AA$4:$AL$323,Ajustes!$K201,S$2),0)+IF(Ajustes!$L201&gt;0,INDEX($AA$4:$AL$323,Ajustes!$L201,S$2),0))+S201</f>
        <v>64</v>
      </c>
      <c r="AF201" s="259">
        <f>IF(AND(NOT(_incrementaisPassadas),
      OR(
       AND(_semanaAtual&gt;Prevs!I$6,_tipo="Semanal"),
       AND(_mes&gt;AF$2,_tipo="Mensal")
      )), 0,IF(Ajustes!$G201&gt;0,INDEX($AA$4:$AL$323,Ajustes!$G201,T$2),0)+IF(Ajustes!$H201&gt;0,INDEX($AA$4:$AL$323,Ajustes!$H201,T$2),0)+IF(Ajustes!$I201&gt;0,INDEX($AA$4:$AL$323,Ajustes!$I201,T$2),0)+IF(Ajustes!$J201&gt;0,INDEX($AA$4:$AL$323,Ajustes!$J201,T$2),0)+IF(Ajustes!$K201&gt;0,INDEX($AA$4:$AL$323,Ajustes!$K201,T$2),0)+IF(Ajustes!$L201&gt;0,INDEX($AA$4:$AL$323,Ajustes!$L201,T$2),0))+T201</f>
        <v>56</v>
      </c>
      <c r="AG201" s="259">
        <f>IF(AND(NOT(_incrementaisPassadas),
      OR(
       AND(_semanaAtual&gt;Prevs!J$6,_tipo="Semanal"),
       AND(_mes&gt;AG$2,_tipo="Mensal")
      )), 0,IF(Ajustes!$G201&gt;0,INDEX($AA$4:$AL$323,Ajustes!$G201,U$2),0)+IF(Ajustes!$H201&gt;0,INDEX($AA$4:$AL$323,Ajustes!$H201,U$2),0)+IF(Ajustes!$I201&gt;0,INDEX($AA$4:$AL$323,Ajustes!$I201,U$2),0)+IF(Ajustes!$J201&gt;0,INDEX($AA$4:$AL$323,Ajustes!$J201,U$2),0)+IF(Ajustes!$K201&gt;0,INDEX($AA$4:$AL$323,Ajustes!$K201,U$2),0)+IF(Ajustes!$L201&gt;0,INDEX($AA$4:$AL$323,Ajustes!$L201,U$2),0))+U201</f>
        <v>48</v>
      </c>
      <c r="AH201" s="259">
        <f>IF(AND(NOT(_incrementaisPassadas),
      OR(
       AND(_semanaAtual&gt;Prevs!K$6,_tipo="Semanal"),
       AND(_mes&gt;AH$2,_tipo="Mensal")
      )), 0,IF(Ajustes!$G201&gt;0,INDEX($AA$4:$AL$323,Ajustes!$G201,V$2),0)+IF(Ajustes!$H201&gt;0,INDEX($AA$4:$AL$323,Ajustes!$H201,V$2),0)+IF(Ajustes!$I201&gt;0,INDEX($AA$4:$AL$323,Ajustes!$I201,V$2),0)+IF(Ajustes!$J201&gt;0,INDEX($AA$4:$AL$323,Ajustes!$J201,V$2),0)+IF(Ajustes!$K201&gt;0,INDEX($AA$4:$AL$323,Ajustes!$K201,V$2),0)+IF(Ajustes!$L201&gt;0,INDEX($AA$4:$AL$323,Ajustes!$L201,V$2),0))+V201</f>
        <v>43</v>
      </c>
      <c r="AI201" s="259">
        <f>IF(AND(NOT(_incrementaisPassadas),
      OR(
       AND(_semanaAtual&gt;Prevs!L$6,_tipo="Semanal"),
       AND(_mes&gt;AI$2,_tipo="Mensal")
      )), 0,IF(Ajustes!$G201&gt;0,INDEX($AA$4:$AL$323,Ajustes!$G201,W$2),0)+IF(Ajustes!$H201&gt;0,INDEX($AA$4:$AL$323,Ajustes!$H201,W$2),0)+IF(Ajustes!$I201&gt;0,INDEX($AA$4:$AL$323,Ajustes!$I201,W$2),0)+IF(Ajustes!$J201&gt;0,INDEX($AA$4:$AL$323,Ajustes!$J201,W$2),0)+IF(Ajustes!$K201&gt;0,INDEX($AA$4:$AL$323,Ajustes!$K201,W$2),0)+IF(Ajustes!$L201&gt;0,INDEX($AA$4:$AL$323,Ajustes!$L201,W$2),0))+W201</f>
        <v>44</v>
      </c>
      <c r="AJ201" s="259">
        <f>IF(AND(NOT(_incrementaisPassadas),
      OR(
       AND(_semanaAtual&gt;Prevs!M$6,_tipo="Semanal"),
       AND(_mes&gt;AJ$2,_tipo="Mensal")
      )), 0,IF(Ajustes!$G201&gt;0,INDEX($AA$4:$AL$323,Ajustes!$G201,X$2),0)+IF(Ajustes!$H201&gt;0,INDEX($AA$4:$AL$323,Ajustes!$H201,X$2),0)+IF(Ajustes!$I201&gt;0,INDEX($AA$4:$AL$323,Ajustes!$I201,X$2),0)+IF(Ajustes!$J201&gt;0,INDEX($AA$4:$AL$323,Ajustes!$J201,X$2),0)+IF(Ajustes!$K201&gt;0,INDEX($AA$4:$AL$323,Ajustes!$K201,X$2),0)+IF(Ajustes!$L201&gt;0,INDEX($AA$4:$AL$323,Ajustes!$L201,X$2),0))+X201</f>
        <v>50</v>
      </c>
      <c r="AK201" s="259">
        <f>IF(AND(NOT(_incrementaisPassadas),
      OR(
       AND(_semanaAtual&gt;Prevs!N$6,_tipo="Semanal"),
       AND(_mes&gt;AK$2,_tipo="Mensal")
      )), 0,IF(Ajustes!$G201&gt;0,INDEX($AA$4:$AL$323,Ajustes!$G201,Y$2),0)+IF(Ajustes!$H201&gt;0,INDEX($AA$4:$AL$323,Ajustes!$H201,Y$2),0)+IF(Ajustes!$I201&gt;0,INDEX($AA$4:$AL$323,Ajustes!$I201,Y$2),0)+IF(Ajustes!$J201&gt;0,INDEX($AA$4:$AL$323,Ajustes!$J201,Y$2),0)+IF(Ajustes!$K201&gt;0,INDEX($AA$4:$AL$323,Ajustes!$K201,Y$2),0)+IF(Ajustes!$L201&gt;0,INDEX($AA$4:$AL$323,Ajustes!$L201,Y$2),0))+Y201</f>
        <v>69</v>
      </c>
      <c r="AL201" s="259">
        <f>IF(AND(NOT(_incrementaisPassadas),
      OR(
       AND(_semanaAtual&gt;Prevs!O$6,_tipo="Semanal"),
       AND(_mes&gt;AL$2,_tipo="Mensal")
      )), 0,IF(Ajustes!$G201&gt;0,INDEX($AA$4:$AL$323,Ajustes!$G201,Z$2),0)+IF(Ajustes!$H201&gt;0,INDEX($AA$4:$AL$323,Ajustes!$H201,Z$2),0)+IF(Ajustes!$I201&gt;0,INDEX($AA$4:$AL$323,Ajustes!$I201,Z$2),0)+IF(Ajustes!$J201&gt;0,INDEX($AA$4:$AL$323,Ajustes!$J201,Z$2),0)+IF(Ajustes!$K201&gt;0,INDEX($AA$4:$AL$323,Ajustes!$K201,Z$2),0)+IF(Ajustes!$L201&gt;0,INDEX($AA$4:$AL$323,Ajustes!$L201,Z$2),0))+Z201</f>
        <v>102</v>
      </c>
      <c r="AM201" s="113">
        <f t="shared" si="219"/>
        <v>127</v>
      </c>
      <c r="AN201" s="113">
        <f t="shared" si="217"/>
        <v>123</v>
      </c>
      <c r="AO201" s="113">
        <f t="shared" si="217"/>
        <v>112</v>
      </c>
      <c r="AP201" s="113">
        <f t="shared" si="217"/>
        <v>83</v>
      </c>
      <c r="AQ201" s="113">
        <f t="shared" si="217"/>
        <v>64</v>
      </c>
      <c r="AR201" s="113">
        <f t="shared" si="217"/>
        <v>56</v>
      </c>
      <c r="AS201" s="113">
        <f t="shared" si="217"/>
        <v>48</v>
      </c>
      <c r="AT201" s="113">
        <f t="shared" si="217"/>
        <v>43</v>
      </c>
      <c r="AU201" s="113">
        <f t="shared" si="217"/>
        <v>44</v>
      </c>
      <c r="AV201" s="113">
        <f t="shared" si="217"/>
        <v>50</v>
      </c>
      <c r="AW201" s="113">
        <f t="shared" si="217"/>
        <v>69</v>
      </c>
      <c r="AX201" s="113">
        <f t="shared" si="217"/>
        <v>102</v>
      </c>
      <c r="AY201" s="259"/>
      <c r="BQ201" s="259">
        <f t="shared" si="218"/>
        <v>59</v>
      </c>
      <c r="BR201" s="398">
        <f t="shared" si="205"/>
        <v>133.02099999999999</v>
      </c>
      <c r="BS201" s="398">
        <f t="shared" si="206"/>
        <v>131.80600000000001</v>
      </c>
      <c r="BT201" s="398">
        <f t="shared" si="207"/>
        <v>118.59899999999999</v>
      </c>
      <c r="BU201" s="398">
        <f t="shared" si="208"/>
        <v>88.146000000000001</v>
      </c>
      <c r="BV201" s="398">
        <f t="shared" si="209"/>
        <v>68.91</v>
      </c>
      <c r="BW201" s="398">
        <f t="shared" si="210"/>
        <v>58.532000000000004</v>
      </c>
      <c r="BX201" s="398">
        <f t="shared" si="211"/>
        <v>50.699999999999996</v>
      </c>
      <c r="BY201" s="398">
        <f t="shared" si="212"/>
        <v>47.084000000000003</v>
      </c>
      <c r="BZ201" s="398">
        <f t="shared" si="213"/>
        <v>45.852000000000004</v>
      </c>
      <c r="CA201" s="398">
        <f t="shared" si="214"/>
        <v>52.848000000000006</v>
      </c>
      <c r="CB201" s="398">
        <f t="shared" si="215"/>
        <v>73.876000000000005</v>
      </c>
      <c r="CC201" s="398">
        <f t="shared" si="216"/>
        <v>106.922</v>
      </c>
      <c r="CD201" s="259"/>
    </row>
    <row r="202" spans="1:82" x14ac:dyDescent="0.25">
      <c r="A202" s="113">
        <v>199</v>
      </c>
      <c r="B202" s="176" t="s">
        <v>628</v>
      </c>
      <c r="C202" s="259">
        <f>IFERROR(INDEX($BD$7:$BO$40,MATCH(Ajustes!$E$4:$E$323,$BC$7:$BC$40,0),$C$2:$N$2),1)</f>
        <v>1</v>
      </c>
      <c r="D202" s="259">
        <f>IFERROR(INDEX($BD$7:$BO$40,MATCH(Ajustes!$E$4:$E$323,$BC$7:$BC$40,0),$C$2:$N$2),1)</f>
        <v>1</v>
      </c>
      <c r="E202" s="259">
        <f>IFERROR(INDEX($BD$7:$BO$40,MATCH(Ajustes!$E$4:$E$323,$BC$7:$BC$40,0),$C$2:$N$2),1)</f>
        <v>1</v>
      </c>
      <c r="F202" s="259">
        <f>IFERROR(INDEX($BD$7:$BO$40,MATCH(Ajustes!$E$4:$E$323,$BC$7:$BC$40,0),$C$2:$N$2),1)</f>
        <v>1</v>
      </c>
      <c r="G202" s="259">
        <f>IFERROR(INDEX($BD$7:$BO$40,MATCH(Ajustes!$E$4:$E$323,$BC$7:$BC$40,0),$C$2:$N$2),1)</f>
        <v>1</v>
      </c>
      <c r="H202" s="259">
        <f>IFERROR(INDEX($BD$7:$BO$40,MATCH(Ajustes!$E$4:$E$323,$BC$7:$BC$40,0),$C$2:$N$2),1)</f>
        <v>1</v>
      </c>
      <c r="I202" s="259">
        <f>IFERROR(INDEX($BD$7:$BO$40,MATCH(Ajustes!$E$4:$E$323,$BC$7:$BC$40,0),$C$2:$N$2),1)</f>
        <v>1</v>
      </c>
      <c r="J202" s="259">
        <f>IFERROR(INDEX($BD$7:$BO$40,MATCH(Ajustes!$E$4:$E$323,$BC$7:$BC$40,0),$C$2:$N$2),1)</f>
        <v>1</v>
      </c>
      <c r="K202" s="259">
        <f>IFERROR(INDEX($BD$7:$BO$40,MATCH(Ajustes!$E$4:$E$323,$BC$7:$BC$40,0),$C$2:$N$2),1)</f>
        <v>1</v>
      </c>
      <c r="L202" s="259">
        <f>IFERROR(INDEX($BD$7:$BO$40,MATCH(Ajustes!$E$4:$E$323,$BC$7:$BC$40,0),$C$2:$N$2),1)</f>
        <v>1</v>
      </c>
      <c r="M202" s="259">
        <f>IFERROR(INDEX($BD$7:$BO$40,MATCH(Ajustes!$E$4:$E$323,$BC$7:$BC$40,0),$C$2:$N$2),1)</f>
        <v>1</v>
      </c>
      <c r="N202" s="259">
        <f>IFERROR(INDEX($BD$7:$BO$40,MATCH(Ajustes!$E$4:$E$323,$BC$7:$BC$40,0),$C$2:$N$2),1)</f>
        <v>1</v>
      </c>
      <c r="O202">
        <f>C202*Ajustes!AM202</f>
        <v>1122</v>
      </c>
      <c r="P202">
        <f>D202*Ajustes!AN202</f>
        <v>1122</v>
      </c>
      <c r="Q202">
        <f>E202*Ajustes!AO202</f>
        <v>1056</v>
      </c>
      <c r="R202">
        <f>F202*Ajustes!AP202</f>
        <v>767</v>
      </c>
      <c r="S202">
        <f>G202*Ajustes!AQ202</f>
        <v>542</v>
      </c>
      <c r="T202">
        <f>H202*Ajustes!AR202</f>
        <v>457</v>
      </c>
      <c r="U202">
        <f>I202*Ajustes!AS202</f>
        <v>384</v>
      </c>
      <c r="V202">
        <f>J202*Ajustes!AT202</f>
        <v>328</v>
      </c>
      <c r="W202">
        <f>K202*Ajustes!AU202</f>
        <v>333</v>
      </c>
      <c r="X202">
        <f>L202*Ajustes!AV202</f>
        <v>395</v>
      </c>
      <c r="Y202">
        <f>M202*Ajustes!AW202</f>
        <v>541</v>
      </c>
      <c r="Z202">
        <f>N202*Ajustes!AX202</f>
        <v>814</v>
      </c>
      <c r="AA202" s="259">
        <f>IF(AND(NOT(_incrementaisPassadas),
      OR(
       AND(_semanaAtual&gt;Prevs!D$6,_tipo="Semanal"),
       AND(_mes&gt;AA$2,_tipo="Mensal")
      )), 0,IF(Ajustes!$G202&gt;0,INDEX($AA$4:$AL$323,Ajustes!$G202,O$2),0)+IF(Ajustes!$H202&gt;0,INDEX($AA$4:$AL$323,Ajustes!$H202,O$2),0)+IF(Ajustes!$I202&gt;0,INDEX($AA$4:$AL$323,Ajustes!$I202,O$2),0)+IF(Ajustes!$J202&gt;0,INDEX($AA$4:$AL$323,Ajustes!$J202,O$2),0)+IF(Ajustes!$K202&gt;0,INDEX($AA$4:$AL$323,Ajustes!$K202,O$2),0)+IF(Ajustes!$L202&gt;0,INDEX($AA$4:$AL$323,Ajustes!$L202,O$2),0))+O202</f>
        <v>1122</v>
      </c>
      <c r="AB202" s="259">
        <f>IF(AND(NOT(_incrementaisPassadas),
      OR(
       AND(_semanaAtual&gt;Prevs!E$6,_tipo="Semanal"),
       AND(_mes&gt;AB$2,_tipo="Mensal")
      )), 0,IF(Ajustes!$G202&gt;0,INDEX($AA$4:$AL$323,Ajustes!$G202,P$2),0)+IF(Ajustes!$H202&gt;0,INDEX($AA$4:$AL$323,Ajustes!$H202,P$2),0)+IF(Ajustes!$I202&gt;0,INDEX($AA$4:$AL$323,Ajustes!$I202,P$2),0)+IF(Ajustes!$J202&gt;0,INDEX($AA$4:$AL$323,Ajustes!$J202,P$2),0)+IF(Ajustes!$K202&gt;0,INDEX($AA$4:$AL$323,Ajustes!$K202,P$2),0)+IF(Ajustes!$L202&gt;0,INDEX($AA$4:$AL$323,Ajustes!$L202,P$2),0))+P202</f>
        <v>1122</v>
      </c>
      <c r="AC202" s="259">
        <f>IF(AND(NOT(_incrementaisPassadas),
      OR(
       AND(_semanaAtual&gt;Prevs!F$6,_tipo="Semanal"),
       AND(_mes&gt;AC$2,_tipo="Mensal")
      )), 0,IF(Ajustes!$G202&gt;0,INDEX($AA$4:$AL$323,Ajustes!$G202,Q$2),0)+IF(Ajustes!$H202&gt;0,INDEX($AA$4:$AL$323,Ajustes!$H202,Q$2),0)+IF(Ajustes!$I202&gt;0,INDEX($AA$4:$AL$323,Ajustes!$I202,Q$2),0)+IF(Ajustes!$J202&gt;0,INDEX($AA$4:$AL$323,Ajustes!$J202,Q$2),0)+IF(Ajustes!$K202&gt;0,INDEX($AA$4:$AL$323,Ajustes!$K202,Q$2),0)+IF(Ajustes!$L202&gt;0,INDEX($AA$4:$AL$323,Ajustes!$L202,Q$2),0))+Q202</f>
        <v>1056</v>
      </c>
      <c r="AD202" s="259">
        <f>IF(AND(NOT(_incrementaisPassadas),
      OR(
       AND(_semanaAtual&gt;Prevs!G$6,_tipo="Semanal"),
       AND(_mes&gt;AD$2,_tipo="Mensal")
      )), 0,IF(Ajustes!$G202&gt;0,INDEX($AA$4:$AL$323,Ajustes!$G202,R$2),0)+IF(Ajustes!$H202&gt;0,INDEX($AA$4:$AL$323,Ajustes!$H202,R$2),0)+IF(Ajustes!$I202&gt;0,INDEX($AA$4:$AL$323,Ajustes!$I202,R$2),0)+IF(Ajustes!$J202&gt;0,INDEX($AA$4:$AL$323,Ajustes!$J202,R$2),0)+IF(Ajustes!$K202&gt;0,INDEX($AA$4:$AL$323,Ajustes!$K202,R$2),0)+IF(Ajustes!$L202&gt;0,INDEX($AA$4:$AL$323,Ajustes!$L202,R$2),0))+R202</f>
        <v>767</v>
      </c>
      <c r="AE202" s="259">
        <f>IF(AND(NOT(_incrementaisPassadas),
      OR(
       AND(_semanaAtual&gt;Prevs!H$6,_tipo="Semanal"),
       AND(_mes&gt;AE$2,_tipo="Mensal")
      )), 0,IF(Ajustes!$G202&gt;0,INDEX($AA$4:$AL$323,Ajustes!$G202,S$2),0)+IF(Ajustes!$H202&gt;0,INDEX($AA$4:$AL$323,Ajustes!$H202,S$2),0)+IF(Ajustes!$I202&gt;0,INDEX($AA$4:$AL$323,Ajustes!$I202,S$2),0)+IF(Ajustes!$J202&gt;0,INDEX($AA$4:$AL$323,Ajustes!$J202,S$2),0)+IF(Ajustes!$K202&gt;0,INDEX($AA$4:$AL$323,Ajustes!$K202,S$2),0)+IF(Ajustes!$L202&gt;0,INDEX($AA$4:$AL$323,Ajustes!$L202,S$2),0))+S202</f>
        <v>542</v>
      </c>
      <c r="AF202" s="259">
        <f>IF(AND(NOT(_incrementaisPassadas),
      OR(
       AND(_semanaAtual&gt;Prevs!I$6,_tipo="Semanal"),
       AND(_mes&gt;AF$2,_tipo="Mensal")
      )), 0,IF(Ajustes!$G202&gt;0,INDEX($AA$4:$AL$323,Ajustes!$G202,T$2),0)+IF(Ajustes!$H202&gt;0,INDEX($AA$4:$AL$323,Ajustes!$H202,T$2),0)+IF(Ajustes!$I202&gt;0,INDEX($AA$4:$AL$323,Ajustes!$I202,T$2),0)+IF(Ajustes!$J202&gt;0,INDEX($AA$4:$AL$323,Ajustes!$J202,T$2),0)+IF(Ajustes!$K202&gt;0,INDEX($AA$4:$AL$323,Ajustes!$K202,T$2),0)+IF(Ajustes!$L202&gt;0,INDEX($AA$4:$AL$323,Ajustes!$L202,T$2),0))+T202</f>
        <v>457</v>
      </c>
      <c r="AG202" s="259">
        <f>IF(AND(NOT(_incrementaisPassadas),
      OR(
       AND(_semanaAtual&gt;Prevs!J$6,_tipo="Semanal"),
       AND(_mes&gt;AG$2,_tipo="Mensal")
      )), 0,IF(Ajustes!$G202&gt;0,INDEX($AA$4:$AL$323,Ajustes!$G202,U$2),0)+IF(Ajustes!$H202&gt;0,INDEX($AA$4:$AL$323,Ajustes!$H202,U$2),0)+IF(Ajustes!$I202&gt;0,INDEX($AA$4:$AL$323,Ajustes!$I202,U$2),0)+IF(Ajustes!$J202&gt;0,INDEX($AA$4:$AL$323,Ajustes!$J202,U$2),0)+IF(Ajustes!$K202&gt;0,INDEX($AA$4:$AL$323,Ajustes!$K202,U$2),0)+IF(Ajustes!$L202&gt;0,INDEX($AA$4:$AL$323,Ajustes!$L202,U$2),0))+U202</f>
        <v>384</v>
      </c>
      <c r="AH202" s="259">
        <f>IF(AND(NOT(_incrementaisPassadas),
      OR(
       AND(_semanaAtual&gt;Prevs!K$6,_tipo="Semanal"),
       AND(_mes&gt;AH$2,_tipo="Mensal")
      )), 0,IF(Ajustes!$G202&gt;0,INDEX($AA$4:$AL$323,Ajustes!$G202,V$2),0)+IF(Ajustes!$H202&gt;0,INDEX($AA$4:$AL$323,Ajustes!$H202,V$2),0)+IF(Ajustes!$I202&gt;0,INDEX($AA$4:$AL$323,Ajustes!$I202,V$2),0)+IF(Ajustes!$J202&gt;0,INDEX($AA$4:$AL$323,Ajustes!$J202,V$2),0)+IF(Ajustes!$K202&gt;0,INDEX($AA$4:$AL$323,Ajustes!$K202,V$2),0)+IF(Ajustes!$L202&gt;0,INDEX($AA$4:$AL$323,Ajustes!$L202,V$2),0))+V202</f>
        <v>328</v>
      </c>
      <c r="AI202" s="259">
        <f>IF(AND(NOT(_incrementaisPassadas),
      OR(
       AND(_semanaAtual&gt;Prevs!L$6,_tipo="Semanal"),
       AND(_mes&gt;AI$2,_tipo="Mensal")
      )), 0,IF(Ajustes!$G202&gt;0,INDEX($AA$4:$AL$323,Ajustes!$G202,W$2),0)+IF(Ajustes!$H202&gt;0,INDEX($AA$4:$AL$323,Ajustes!$H202,W$2),0)+IF(Ajustes!$I202&gt;0,INDEX($AA$4:$AL$323,Ajustes!$I202,W$2),0)+IF(Ajustes!$J202&gt;0,INDEX($AA$4:$AL$323,Ajustes!$J202,W$2),0)+IF(Ajustes!$K202&gt;0,INDEX($AA$4:$AL$323,Ajustes!$K202,W$2),0)+IF(Ajustes!$L202&gt;0,INDEX($AA$4:$AL$323,Ajustes!$L202,W$2),0))+W202</f>
        <v>333</v>
      </c>
      <c r="AJ202" s="259">
        <f>IF(AND(NOT(_incrementaisPassadas),
      OR(
       AND(_semanaAtual&gt;Prevs!M$6,_tipo="Semanal"),
       AND(_mes&gt;AJ$2,_tipo="Mensal")
      )), 0,IF(Ajustes!$G202&gt;0,INDEX($AA$4:$AL$323,Ajustes!$G202,X$2),0)+IF(Ajustes!$H202&gt;0,INDEX($AA$4:$AL$323,Ajustes!$H202,X$2),0)+IF(Ajustes!$I202&gt;0,INDEX($AA$4:$AL$323,Ajustes!$I202,X$2),0)+IF(Ajustes!$J202&gt;0,INDEX($AA$4:$AL$323,Ajustes!$J202,X$2),0)+IF(Ajustes!$K202&gt;0,INDEX($AA$4:$AL$323,Ajustes!$K202,X$2),0)+IF(Ajustes!$L202&gt;0,INDEX($AA$4:$AL$323,Ajustes!$L202,X$2),0))+X202</f>
        <v>395</v>
      </c>
      <c r="AK202" s="259">
        <f>IF(AND(NOT(_incrementaisPassadas),
      OR(
       AND(_semanaAtual&gt;Prevs!N$6,_tipo="Semanal"),
       AND(_mes&gt;AK$2,_tipo="Mensal")
      )), 0,IF(Ajustes!$G202&gt;0,INDEX($AA$4:$AL$323,Ajustes!$G202,Y$2),0)+IF(Ajustes!$H202&gt;0,INDEX($AA$4:$AL$323,Ajustes!$H202,Y$2),0)+IF(Ajustes!$I202&gt;0,INDEX($AA$4:$AL$323,Ajustes!$I202,Y$2),0)+IF(Ajustes!$J202&gt;0,INDEX($AA$4:$AL$323,Ajustes!$J202,Y$2),0)+IF(Ajustes!$K202&gt;0,INDEX($AA$4:$AL$323,Ajustes!$K202,Y$2),0)+IF(Ajustes!$L202&gt;0,INDEX($AA$4:$AL$323,Ajustes!$L202,Y$2),0))+Y202</f>
        <v>541</v>
      </c>
      <c r="AL202" s="259">
        <f>IF(AND(NOT(_incrementaisPassadas),
      OR(
       AND(_semanaAtual&gt;Prevs!O$6,_tipo="Semanal"),
       AND(_mes&gt;AL$2,_tipo="Mensal")
      )), 0,IF(Ajustes!$G202&gt;0,INDEX($AA$4:$AL$323,Ajustes!$G202,Z$2),0)+IF(Ajustes!$H202&gt;0,INDEX($AA$4:$AL$323,Ajustes!$H202,Z$2),0)+IF(Ajustes!$I202&gt;0,INDEX($AA$4:$AL$323,Ajustes!$I202,Z$2),0)+IF(Ajustes!$J202&gt;0,INDEX($AA$4:$AL$323,Ajustes!$J202,Z$2),0)+IF(Ajustes!$K202&gt;0,INDEX($AA$4:$AL$323,Ajustes!$K202,Z$2),0)+IF(Ajustes!$L202&gt;0,INDEX($AA$4:$AL$323,Ajustes!$L202,Z$2),0))+Z202</f>
        <v>814</v>
      </c>
      <c r="AM202" s="113">
        <f t="shared" si="219"/>
        <v>1122</v>
      </c>
      <c r="AN202" s="113">
        <f t="shared" si="217"/>
        <v>1122</v>
      </c>
      <c r="AO202" s="113">
        <f t="shared" si="217"/>
        <v>1056</v>
      </c>
      <c r="AP202" s="113">
        <f t="shared" si="217"/>
        <v>767</v>
      </c>
      <c r="AQ202" s="113">
        <f t="shared" si="217"/>
        <v>542</v>
      </c>
      <c r="AR202" s="113">
        <f t="shared" si="217"/>
        <v>457</v>
      </c>
      <c r="AS202" s="113">
        <f t="shared" si="217"/>
        <v>384</v>
      </c>
      <c r="AT202" s="113">
        <f t="shared" si="217"/>
        <v>328</v>
      </c>
      <c r="AU202" s="113">
        <f t="shared" si="217"/>
        <v>333</v>
      </c>
      <c r="AV202" s="113">
        <f t="shared" si="217"/>
        <v>395</v>
      </c>
      <c r="AW202" s="113">
        <f t="shared" si="217"/>
        <v>541</v>
      </c>
      <c r="AX202" s="113">
        <f t="shared" si="217"/>
        <v>814</v>
      </c>
      <c r="AY202" s="259"/>
      <c r="BQ202" s="259" t="e">
        <f t="shared" si="218"/>
        <v>#N/A</v>
      </c>
      <c r="BR202" s="398">
        <f t="shared" si="205"/>
        <v>1122</v>
      </c>
      <c r="BS202" s="398">
        <f t="shared" si="206"/>
        <v>1122</v>
      </c>
      <c r="BT202" s="398">
        <f t="shared" si="207"/>
        <v>1056</v>
      </c>
      <c r="BU202" s="398">
        <f t="shared" si="208"/>
        <v>767</v>
      </c>
      <c r="BV202" s="398">
        <f t="shared" si="209"/>
        <v>542</v>
      </c>
      <c r="BW202" s="398">
        <f t="shared" si="210"/>
        <v>457</v>
      </c>
      <c r="BX202" s="398">
        <f t="shared" si="211"/>
        <v>384</v>
      </c>
      <c r="BY202" s="398">
        <f t="shared" si="212"/>
        <v>328</v>
      </c>
      <c r="BZ202" s="398">
        <f t="shared" si="213"/>
        <v>333</v>
      </c>
      <c r="CA202" s="398">
        <f t="shared" si="214"/>
        <v>395</v>
      </c>
      <c r="CB202" s="398">
        <f t="shared" si="215"/>
        <v>541</v>
      </c>
      <c r="CC202" s="398">
        <f t="shared" si="216"/>
        <v>814</v>
      </c>
      <c r="CD202" s="259"/>
    </row>
    <row r="203" spans="1:82" x14ac:dyDescent="0.25">
      <c r="A203" s="113">
        <v>200</v>
      </c>
      <c r="B203" s="176"/>
      <c r="C203" s="259">
        <f>IFERROR(INDEX($BD$7:$BO$40,MATCH(Ajustes!$E$4:$E$323,$BC$7:$BC$40,0),$C$2:$N$2),1)</f>
        <v>1</v>
      </c>
      <c r="D203" s="259">
        <f>IFERROR(INDEX($BD$7:$BO$40,MATCH(Ajustes!$E$4:$E$323,$BC$7:$BC$40,0),$C$2:$N$2),1)</f>
        <v>1</v>
      </c>
      <c r="E203" s="259">
        <f>IFERROR(INDEX($BD$7:$BO$40,MATCH(Ajustes!$E$4:$E$323,$BC$7:$BC$40,0),$C$2:$N$2),1)</f>
        <v>1</v>
      </c>
      <c r="F203" s="259">
        <f>IFERROR(INDEX($BD$7:$BO$40,MATCH(Ajustes!$E$4:$E$323,$BC$7:$BC$40,0),$C$2:$N$2),1)</f>
        <v>1</v>
      </c>
      <c r="G203" s="259">
        <f>IFERROR(INDEX($BD$7:$BO$40,MATCH(Ajustes!$E$4:$E$323,$BC$7:$BC$40,0),$C$2:$N$2),1)</f>
        <v>1</v>
      </c>
      <c r="H203" s="259">
        <f>IFERROR(INDEX($BD$7:$BO$40,MATCH(Ajustes!$E$4:$E$323,$BC$7:$BC$40,0),$C$2:$N$2),1)</f>
        <v>1</v>
      </c>
      <c r="I203" s="259">
        <f>IFERROR(INDEX($BD$7:$BO$40,MATCH(Ajustes!$E$4:$E$323,$BC$7:$BC$40,0),$C$2:$N$2),1)</f>
        <v>1</v>
      </c>
      <c r="J203" s="259">
        <f>IFERROR(INDEX($BD$7:$BO$40,MATCH(Ajustes!$E$4:$E$323,$BC$7:$BC$40,0),$C$2:$N$2),1)</f>
        <v>1</v>
      </c>
      <c r="K203" s="259">
        <f>IFERROR(INDEX($BD$7:$BO$40,MATCH(Ajustes!$E$4:$E$323,$BC$7:$BC$40,0),$C$2:$N$2),1)</f>
        <v>1</v>
      </c>
      <c r="L203" s="259">
        <f>IFERROR(INDEX($BD$7:$BO$40,MATCH(Ajustes!$E$4:$E$323,$BC$7:$BC$40,0),$C$2:$N$2),1)</f>
        <v>1</v>
      </c>
      <c r="M203" s="259">
        <f>IFERROR(INDEX($BD$7:$BO$40,MATCH(Ajustes!$E$4:$E$323,$BC$7:$BC$40,0),$C$2:$N$2),1)</f>
        <v>1</v>
      </c>
      <c r="N203" s="259">
        <f>IFERROR(INDEX($BD$7:$BO$40,MATCH(Ajustes!$E$4:$E$323,$BC$7:$BC$40,0),$C$2:$N$2),1)</f>
        <v>1</v>
      </c>
      <c r="O203">
        <f>C203*Ajustes!AM203</f>
        <v>0</v>
      </c>
      <c r="P203">
        <f>D203*Ajustes!AN203</f>
        <v>0</v>
      </c>
      <c r="Q203">
        <f>E203*Ajustes!AO203</f>
        <v>0</v>
      </c>
      <c r="R203">
        <f>F203*Ajustes!AP203</f>
        <v>0</v>
      </c>
      <c r="S203">
        <f>G203*Ajustes!AQ203</f>
        <v>0</v>
      </c>
      <c r="T203">
        <f>H203*Ajustes!AR203</f>
        <v>0</v>
      </c>
      <c r="U203">
        <f>I203*Ajustes!AS203</f>
        <v>0</v>
      </c>
      <c r="V203">
        <f>J203*Ajustes!AT203</f>
        <v>0</v>
      </c>
      <c r="W203">
        <f>K203*Ajustes!AU203</f>
        <v>0</v>
      </c>
      <c r="X203">
        <f>L203*Ajustes!AV203</f>
        <v>0</v>
      </c>
      <c r="Y203">
        <f>M203*Ajustes!AW203</f>
        <v>0</v>
      </c>
      <c r="Z203">
        <f>N203*Ajustes!AX203</f>
        <v>0</v>
      </c>
      <c r="AA203" s="259">
        <f>IF(AND(NOT(_incrementaisPassadas),
      OR(
       AND(_semanaAtual&gt;Prevs!D$6,_tipo="Semanal"),
       AND(_mes&gt;AA$2,_tipo="Mensal")
      )), 0,IF(Ajustes!$G203&gt;0,INDEX($AA$4:$AL$323,Ajustes!$G203,O$2),0)+IF(Ajustes!$H203&gt;0,INDEX($AA$4:$AL$323,Ajustes!$H203,O$2),0)+IF(Ajustes!$I203&gt;0,INDEX($AA$4:$AL$323,Ajustes!$I203,O$2),0)+IF(Ajustes!$J203&gt;0,INDEX($AA$4:$AL$323,Ajustes!$J203,O$2),0)+IF(Ajustes!$K203&gt;0,INDEX($AA$4:$AL$323,Ajustes!$K203,O$2),0)+IF(Ajustes!$L203&gt;0,INDEX($AA$4:$AL$323,Ajustes!$L203,O$2),0))+O203</f>
        <v>0</v>
      </c>
      <c r="AB203" s="259">
        <f>IF(AND(NOT(_incrementaisPassadas),
      OR(
       AND(_semanaAtual&gt;Prevs!E$6,_tipo="Semanal"),
       AND(_mes&gt;AB$2,_tipo="Mensal")
      )), 0,IF(Ajustes!$G203&gt;0,INDEX($AA$4:$AL$323,Ajustes!$G203,P$2),0)+IF(Ajustes!$H203&gt;0,INDEX($AA$4:$AL$323,Ajustes!$H203,P$2),0)+IF(Ajustes!$I203&gt;0,INDEX($AA$4:$AL$323,Ajustes!$I203,P$2),0)+IF(Ajustes!$J203&gt;0,INDEX($AA$4:$AL$323,Ajustes!$J203,P$2),0)+IF(Ajustes!$K203&gt;0,INDEX($AA$4:$AL$323,Ajustes!$K203,P$2),0)+IF(Ajustes!$L203&gt;0,INDEX($AA$4:$AL$323,Ajustes!$L203,P$2),0))+P203</f>
        <v>0</v>
      </c>
      <c r="AC203" s="259">
        <f>IF(AND(NOT(_incrementaisPassadas),
      OR(
       AND(_semanaAtual&gt;Prevs!F$6,_tipo="Semanal"),
       AND(_mes&gt;AC$2,_tipo="Mensal")
      )), 0,IF(Ajustes!$G203&gt;0,INDEX($AA$4:$AL$323,Ajustes!$G203,Q$2),0)+IF(Ajustes!$H203&gt;0,INDEX($AA$4:$AL$323,Ajustes!$H203,Q$2),0)+IF(Ajustes!$I203&gt;0,INDEX($AA$4:$AL$323,Ajustes!$I203,Q$2),0)+IF(Ajustes!$J203&gt;0,INDEX($AA$4:$AL$323,Ajustes!$J203,Q$2),0)+IF(Ajustes!$K203&gt;0,INDEX($AA$4:$AL$323,Ajustes!$K203,Q$2),0)+IF(Ajustes!$L203&gt;0,INDEX($AA$4:$AL$323,Ajustes!$L203,Q$2),0))+Q203</f>
        <v>0</v>
      </c>
      <c r="AD203" s="259">
        <f>IF(AND(NOT(_incrementaisPassadas),
      OR(
       AND(_semanaAtual&gt;Prevs!G$6,_tipo="Semanal"),
       AND(_mes&gt;AD$2,_tipo="Mensal")
      )), 0,IF(Ajustes!$G203&gt;0,INDEX($AA$4:$AL$323,Ajustes!$G203,R$2),0)+IF(Ajustes!$H203&gt;0,INDEX($AA$4:$AL$323,Ajustes!$H203,R$2),0)+IF(Ajustes!$I203&gt;0,INDEX($AA$4:$AL$323,Ajustes!$I203,R$2),0)+IF(Ajustes!$J203&gt;0,INDEX($AA$4:$AL$323,Ajustes!$J203,R$2),0)+IF(Ajustes!$K203&gt;0,INDEX($AA$4:$AL$323,Ajustes!$K203,R$2),0)+IF(Ajustes!$L203&gt;0,INDEX($AA$4:$AL$323,Ajustes!$L203,R$2),0))+R203</f>
        <v>0</v>
      </c>
      <c r="AE203" s="259">
        <f>IF(AND(NOT(_incrementaisPassadas),
      OR(
       AND(_semanaAtual&gt;Prevs!H$6,_tipo="Semanal"),
       AND(_mes&gt;AE$2,_tipo="Mensal")
      )), 0,IF(Ajustes!$G203&gt;0,INDEX($AA$4:$AL$323,Ajustes!$G203,S$2),0)+IF(Ajustes!$H203&gt;0,INDEX($AA$4:$AL$323,Ajustes!$H203,S$2),0)+IF(Ajustes!$I203&gt;0,INDEX($AA$4:$AL$323,Ajustes!$I203,S$2),0)+IF(Ajustes!$J203&gt;0,INDEX($AA$4:$AL$323,Ajustes!$J203,S$2),0)+IF(Ajustes!$K203&gt;0,INDEX($AA$4:$AL$323,Ajustes!$K203,S$2),0)+IF(Ajustes!$L203&gt;0,INDEX($AA$4:$AL$323,Ajustes!$L203,S$2),0))+S203</f>
        <v>0</v>
      </c>
      <c r="AF203" s="259">
        <f>IF(AND(NOT(_incrementaisPassadas),
      OR(
       AND(_semanaAtual&gt;Prevs!I$6,_tipo="Semanal"),
       AND(_mes&gt;AF$2,_tipo="Mensal")
      )), 0,IF(Ajustes!$G203&gt;0,INDEX($AA$4:$AL$323,Ajustes!$G203,T$2),0)+IF(Ajustes!$H203&gt;0,INDEX($AA$4:$AL$323,Ajustes!$H203,T$2),0)+IF(Ajustes!$I203&gt;0,INDEX($AA$4:$AL$323,Ajustes!$I203,T$2),0)+IF(Ajustes!$J203&gt;0,INDEX($AA$4:$AL$323,Ajustes!$J203,T$2),0)+IF(Ajustes!$K203&gt;0,INDEX($AA$4:$AL$323,Ajustes!$K203,T$2),0)+IF(Ajustes!$L203&gt;0,INDEX($AA$4:$AL$323,Ajustes!$L203,T$2),0))+T203</f>
        <v>0</v>
      </c>
      <c r="AG203" s="259">
        <f>IF(AND(NOT(_incrementaisPassadas),
      OR(
       AND(_semanaAtual&gt;Prevs!J$6,_tipo="Semanal"),
       AND(_mes&gt;AG$2,_tipo="Mensal")
      )), 0,IF(Ajustes!$G203&gt;0,INDEX($AA$4:$AL$323,Ajustes!$G203,U$2),0)+IF(Ajustes!$H203&gt;0,INDEX($AA$4:$AL$323,Ajustes!$H203,U$2),0)+IF(Ajustes!$I203&gt;0,INDEX($AA$4:$AL$323,Ajustes!$I203,U$2),0)+IF(Ajustes!$J203&gt;0,INDEX($AA$4:$AL$323,Ajustes!$J203,U$2),0)+IF(Ajustes!$K203&gt;0,INDEX($AA$4:$AL$323,Ajustes!$K203,U$2),0)+IF(Ajustes!$L203&gt;0,INDEX($AA$4:$AL$323,Ajustes!$L203,U$2),0))+U203</f>
        <v>0</v>
      </c>
      <c r="AH203" s="259">
        <f>IF(AND(NOT(_incrementaisPassadas),
      OR(
       AND(_semanaAtual&gt;Prevs!K$6,_tipo="Semanal"),
       AND(_mes&gt;AH$2,_tipo="Mensal")
      )), 0,IF(Ajustes!$G203&gt;0,INDEX($AA$4:$AL$323,Ajustes!$G203,V$2),0)+IF(Ajustes!$H203&gt;0,INDEX($AA$4:$AL$323,Ajustes!$H203,V$2),0)+IF(Ajustes!$I203&gt;0,INDEX($AA$4:$AL$323,Ajustes!$I203,V$2),0)+IF(Ajustes!$J203&gt;0,INDEX($AA$4:$AL$323,Ajustes!$J203,V$2),0)+IF(Ajustes!$K203&gt;0,INDEX($AA$4:$AL$323,Ajustes!$K203,V$2),0)+IF(Ajustes!$L203&gt;0,INDEX($AA$4:$AL$323,Ajustes!$L203,V$2),0))+V203</f>
        <v>0</v>
      </c>
      <c r="AI203" s="259">
        <f>IF(AND(NOT(_incrementaisPassadas),
      OR(
       AND(_semanaAtual&gt;Prevs!L$6,_tipo="Semanal"),
       AND(_mes&gt;AI$2,_tipo="Mensal")
      )), 0,IF(Ajustes!$G203&gt;0,INDEX($AA$4:$AL$323,Ajustes!$G203,W$2),0)+IF(Ajustes!$H203&gt;0,INDEX($AA$4:$AL$323,Ajustes!$H203,W$2),0)+IF(Ajustes!$I203&gt;0,INDEX($AA$4:$AL$323,Ajustes!$I203,W$2),0)+IF(Ajustes!$J203&gt;0,INDEX($AA$4:$AL$323,Ajustes!$J203,W$2),0)+IF(Ajustes!$K203&gt;0,INDEX($AA$4:$AL$323,Ajustes!$K203,W$2),0)+IF(Ajustes!$L203&gt;0,INDEX($AA$4:$AL$323,Ajustes!$L203,W$2),0))+W203</f>
        <v>0</v>
      </c>
      <c r="AJ203" s="259">
        <f>IF(AND(NOT(_incrementaisPassadas),
      OR(
       AND(_semanaAtual&gt;Prevs!M$6,_tipo="Semanal"),
       AND(_mes&gt;AJ$2,_tipo="Mensal")
      )), 0,IF(Ajustes!$G203&gt;0,INDEX($AA$4:$AL$323,Ajustes!$G203,X$2),0)+IF(Ajustes!$H203&gt;0,INDEX($AA$4:$AL$323,Ajustes!$H203,X$2),0)+IF(Ajustes!$I203&gt;0,INDEX($AA$4:$AL$323,Ajustes!$I203,X$2),0)+IF(Ajustes!$J203&gt;0,INDEX($AA$4:$AL$323,Ajustes!$J203,X$2),0)+IF(Ajustes!$K203&gt;0,INDEX($AA$4:$AL$323,Ajustes!$K203,X$2),0)+IF(Ajustes!$L203&gt;0,INDEX($AA$4:$AL$323,Ajustes!$L203,X$2),0))+X203</f>
        <v>0</v>
      </c>
      <c r="AK203" s="259">
        <f>IF(AND(NOT(_incrementaisPassadas),
      OR(
       AND(_semanaAtual&gt;Prevs!N$6,_tipo="Semanal"),
       AND(_mes&gt;AK$2,_tipo="Mensal")
      )), 0,IF(Ajustes!$G203&gt;0,INDEX($AA$4:$AL$323,Ajustes!$G203,Y$2),0)+IF(Ajustes!$H203&gt;0,INDEX($AA$4:$AL$323,Ajustes!$H203,Y$2),0)+IF(Ajustes!$I203&gt;0,INDEX($AA$4:$AL$323,Ajustes!$I203,Y$2),0)+IF(Ajustes!$J203&gt;0,INDEX($AA$4:$AL$323,Ajustes!$J203,Y$2),0)+IF(Ajustes!$K203&gt;0,INDEX($AA$4:$AL$323,Ajustes!$K203,Y$2),0)+IF(Ajustes!$L203&gt;0,INDEX($AA$4:$AL$323,Ajustes!$L203,Y$2),0))+Y203</f>
        <v>0</v>
      </c>
      <c r="AL203" s="259">
        <f>IF(AND(NOT(_incrementaisPassadas),
      OR(
       AND(_semanaAtual&gt;Prevs!O$6,_tipo="Semanal"),
       AND(_mes&gt;AL$2,_tipo="Mensal")
      )), 0,IF(Ajustes!$G203&gt;0,INDEX($AA$4:$AL$323,Ajustes!$G203,Z$2),0)+IF(Ajustes!$H203&gt;0,INDEX($AA$4:$AL$323,Ajustes!$H203,Z$2),0)+IF(Ajustes!$I203&gt;0,INDEX($AA$4:$AL$323,Ajustes!$I203,Z$2),0)+IF(Ajustes!$J203&gt;0,INDEX($AA$4:$AL$323,Ajustes!$J203,Z$2),0)+IF(Ajustes!$K203&gt;0,INDEX($AA$4:$AL$323,Ajustes!$K203,Z$2),0)+IF(Ajustes!$L203&gt;0,INDEX($AA$4:$AL$323,Ajustes!$L203,Z$2),0))+Z203</f>
        <v>0</v>
      </c>
      <c r="AM203" s="113">
        <f t="shared" si="219"/>
        <v>0</v>
      </c>
      <c r="AN203" s="113">
        <f t="shared" si="217"/>
        <v>0</v>
      </c>
      <c r="AO203" s="113">
        <f t="shared" si="217"/>
        <v>0</v>
      </c>
      <c r="AP203" s="113">
        <f t="shared" si="217"/>
        <v>0</v>
      </c>
      <c r="AQ203" s="113">
        <f t="shared" si="217"/>
        <v>0</v>
      </c>
      <c r="AR203" s="113">
        <f t="shared" si="217"/>
        <v>0</v>
      </c>
      <c r="AS203" s="113">
        <f t="shared" si="217"/>
        <v>0</v>
      </c>
      <c r="AT203" s="113">
        <f t="shared" si="217"/>
        <v>0</v>
      </c>
      <c r="AU203" s="113">
        <f t="shared" si="217"/>
        <v>0</v>
      </c>
      <c r="AV203" s="113">
        <f t="shared" si="217"/>
        <v>0</v>
      </c>
      <c r="AW203" s="113">
        <f t="shared" si="217"/>
        <v>0</v>
      </c>
      <c r="AX203" s="113">
        <f t="shared" si="217"/>
        <v>0</v>
      </c>
      <c r="AY203" s="259"/>
      <c r="BQ203" s="259" t="e">
        <f t="shared" si="218"/>
        <v>#N/A</v>
      </c>
      <c r="BR203" s="398">
        <f t="shared" si="205"/>
        <v>0</v>
      </c>
      <c r="BS203" s="398">
        <f t="shared" si="206"/>
        <v>0</v>
      </c>
      <c r="BT203" s="398">
        <f t="shared" si="207"/>
        <v>0</v>
      </c>
      <c r="BU203" s="398">
        <f t="shared" si="208"/>
        <v>0</v>
      </c>
      <c r="BV203" s="398">
        <f t="shared" si="209"/>
        <v>0</v>
      </c>
      <c r="BW203" s="398">
        <f t="shared" si="210"/>
        <v>0</v>
      </c>
      <c r="BX203" s="398">
        <f t="shared" si="211"/>
        <v>0</v>
      </c>
      <c r="BY203" s="398">
        <f t="shared" si="212"/>
        <v>0</v>
      </c>
      <c r="BZ203" s="398">
        <f t="shared" si="213"/>
        <v>0</v>
      </c>
      <c r="CA203" s="398">
        <f t="shared" si="214"/>
        <v>0</v>
      </c>
      <c r="CB203" s="398">
        <f t="shared" si="215"/>
        <v>0</v>
      </c>
      <c r="CC203" s="398">
        <f t="shared" si="216"/>
        <v>0</v>
      </c>
      <c r="CD203" s="259"/>
    </row>
    <row r="204" spans="1:82" x14ac:dyDescent="0.25">
      <c r="A204" s="113">
        <v>201</v>
      </c>
      <c r="B204" s="176" t="s">
        <v>629</v>
      </c>
      <c r="C204" s="259">
        <f>IFERROR(INDEX($BD$7:$BO$40,MATCH(Ajustes!$E$4:$E$323,$BC$7:$BC$40,0),$C$2:$N$2),1)</f>
        <v>1</v>
      </c>
      <c r="D204" s="259">
        <f>IFERROR(INDEX($BD$7:$BO$40,MATCH(Ajustes!$E$4:$E$323,$BC$7:$BC$40,0),$C$2:$N$2),1)</f>
        <v>1</v>
      </c>
      <c r="E204" s="259">
        <f>IFERROR(INDEX($BD$7:$BO$40,MATCH(Ajustes!$E$4:$E$323,$BC$7:$BC$40,0),$C$2:$N$2),1)</f>
        <v>1</v>
      </c>
      <c r="F204" s="259">
        <f>IFERROR(INDEX($BD$7:$BO$40,MATCH(Ajustes!$E$4:$E$323,$BC$7:$BC$40,0),$C$2:$N$2),1)</f>
        <v>1</v>
      </c>
      <c r="G204" s="259">
        <f>IFERROR(INDEX($BD$7:$BO$40,MATCH(Ajustes!$E$4:$E$323,$BC$7:$BC$40,0),$C$2:$N$2),1)</f>
        <v>1</v>
      </c>
      <c r="H204" s="259">
        <f>IFERROR(INDEX($BD$7:$BO$40,MATCH(Ajustes!$E$4:$E$323,$BC$7:$BC$40,0),$C$2:$N$2),1)</f>
        <v>1</v>
      </c>
      <c r="I204" s="259">
        <f>IFERROR(INDEX($BD$7:$BO$40,MATCH(Ajustes!$E$4:$E$323,$BC$7:$BC$40,0),$C$2:$N$2),1)</f>
        <v>1</v>
      </c>
      <c r="J204" s="259">
        <f>IFERROR(INDEX($BD$7:$BO$40,MATCH(Ajustes!$E$4:$E$323,$BC$7:$BC$40,0),$C$2:$N$2),1)</f>
        <v>1</v>
      </c>
      <c r="K204" s="259">
        <f>IFERROR(INDEX($BD$7:$BO$40,MATCH(Ajustes!$E$4:$E$323,$BC$7:$BC$40,0),$C$2:$N$2),1)</f>
        <v>1</v>
      </c>
      <c r="L204" s="259">
        <f>IFERROR(INDEX($BD$7:$BO$40,MATCH(Ajustes!$E$4:$E$323,$BC$7:$BC$40,0),$C$2:$N$2),1)</f>
        <v>1</v>
      </c>
      <c r="M204" s="259">
        <f>IFERROR(INDEX($BD$7:$BO$40,MATCH(Ajustes!$E$4:$E$323,$BC$7:$BC$40,0),$C$2:$N$2),1)</f>
        <v>1</v>
      </c>
      <c r="N204" s="259">
        <f>IFERROR(INDEX($BD$7:$BO$40,MATCH(Ajustes!$E$4:$E$323,$BC$7:$BC$40,0),$C$2:$N$2),1)</f>
        <v>1</v>
      </c>
      <c r="O204">
        <f>C204*Ajustes!AM204</f>
        <v>24</v>
      </c>
      <c r="P204">
        <f>D204*Ajustes!AN204</f>
        <v>25</v>
      </c>
      <c r="Q204">
        <f>E204*Ajustes!AO204</f>
        <v>23</v>
      </c>
      <c r="R204">
        <f>F204*Ajustes!AP204</f>
        <v>18</v>
      </c>
      <c r="S204">
        <f>G204*Ajustes!AQ204</f>
        <v>12</v>
      </c>
      <c r="T204">
        <f>H204*Ajustes!AR204</f>
        <v>9</v>
      </c>
      <c r="U204">
        <f>I204*Ajustes!AS204</f>
        <v>7</v>
      </c>
      <c r="V204">
        <f>J204*Ajustes!AT204</f>
        <v>6</v>
      </c>
      <c r="W204">
        <f>K204*Ajustes!AU204</f>
        <v>6</v>
      </c>
      <c r="X204">
        <f>L204*Ajustes!AV204</f>
        <v>8</v>
      </c>
      <c r="Y204">
        <f>M204*Ajustes!AW204</f>
        <v>12</v>
      </c>
      <c r="Z204">
        <f>N204*Ajustes!AX204</f>
        <v>18</v>
      </c>
      <c r="AA204" s="259">
        <f>IF(AND(NOT(_incrementaisPassadas),
      OR(
       AND(_semanaAtual&gt;Prevs!D$6,_tipo="Semanal"),
       AND(_mes&gt;AA$2,_tipo="Mensal")
      )), 0,IF(Ajustes!$G204&gt;0,INDEX($AA$4:$AL$323,Ajustes!$G204,O$2),0)+IF(Ajustes!$H204&gt;0,INDEX($AA$4:$AL$323,Ajustes!$H204,O$2),0)+IF(Ajustes!$I204&gt;0,INDEX($AA$4:$AL$323,Ajustes!$I204,O$2),0)+IF(Ajustes!$J204&gt;0,INDEX($AA$4:$AL$323,Ajustes!$J204,O$2),0)+IF(Ajustes!$K204&gt;0,INDEX($AA$4:$AL$323,Ajustes!$K204,O$2),0)+IF(Ajustes!$L204&gt;0,INDEX($AA$4:$AL$323,Ajustes!$L204,O$2),0))+O204</f>
        <v>24</v>
      </c>
      <c r="AB204" s="259">
        <f>IF(AND(NOT(_incrementaisPassadas),
      OR(
       AND(_semanaAtual&gt;Prevs!E$6,_tipo="Semanal"),
       AND(_mes&gt;AB$2,_tipo="Mensal")
      )), 0,IF(Ajustes!$G204&gt;0,INDEX($AA$4:$AL$323,Ajustes!$G204,P$2),0)+IF(Ajustes!$H204&gt;0,INDEX($AA$4:$AL$323,Ajustes!$H204,P$2),0)+IF(Ajustes!$I204&gt;0,INDEX($AA$4:$AL$323,Ajustes!$I204,P$2),0)+IF(Ajustes!$J204&gt;0,INDEX($AA$4:$AL$323,Ajustes!$J204,P$2),0)+IF(Ajustes!$K204&gt;0,INDEX($AA$4:$AL$323,Ajustes!$K204,P$2),0)+IF(Ajustes!$L204&gt;0,INDEX($AA$4:$AL$323,Ajustes!$L204,P$2),0))+P204</f>
        <v>25</v>
      </c>
      <c r="AC204" s="259">
        <f>IF(AND(NOT(_incrementaisPassadas),
      OR(
       AND(_semanaAtual&gt;Prevs!F$6,_tipo="Semanal"),
       AND(_mes&gt;AC$2,_tipo="Mensal")
      )), 0,IF(Ajustes!$G204&gt;0,INDEX($AA$4:$AL$323,Ajustes!$G204,Q$2),0)+IF(Ajustes!$H204&gt;0,INDEX($AA$4:$AL$323,Ajustes!$H204,Q$2),0)+IF(Ajustes!$I204&gt;0,INDEX($AA$4:$AL$323,Ajustes!$I204,Q$2),0)+IF(Ajustes!$J204&gt;0,INDEX($AA$4:$AL$323,Ajustes!$J204,Q$2),0)+IF(Ajustes!$K204&gt;0,INDEX($AA$4:$AL$323,Ajustes!$K204,Q$2),0)+IF(Ajustes!$L204&gt;0,INDEX($AA$4:$AL$323,Ajustes!$L204,Q$2),0))+Q204</f>
        <v>23</v>
      </c>
      <c r="AD204" s="259">
        <f>IF(AND(NOT(_incrementaisPassadas),
      OR(
       AND(_semanaAtual&gt;Prevs!G$6,_tipo="Semanal"),
       AND(_mes&gt;AD$2,_tipo="Mensal")
      )), 0,IF(Ajustes!$G204&gt;0,INDEX($AA$4:$AL$323,Ajustes!$G204,R$2),0)+IF(Ajustes!$H204&gt;0,INDEX($AA$4:$AL$323,Ajustes!$H204,R$2),0)+IF(Ajustes!$I204&gt;0,INDEX($AA$4:$AL$323,Ajustes!$I204,R$2),0)+IF(Ajustes!$J204&gt;0,INDEX($AA$4:$AL$323,Ajustes!$J204,R$2),0)+IF(Ajustes!$K204&gt;0,INDEX($AA$4:$AL$323,Ajustes!$K204,R$2),0)+IF(Ajustes!$L204&gt;0,INDEX($AA$4:$AL$323,Ajustes!$L204,R$2),0))+R204</f>
        <v>18</v>
      </c>
      <c r="AE204" s="259">
        <f>IF(AND(NOT(_incrementaisPassadas),
      OR(
       AND(_semanaAtual&gt;Prevs!H$6,_tipo="Semanal"),
       AND(_mes&gt;AE$2,_tipo="Mensal")
      )), 0,IF(Ajustes!$G204&gt;0,INDEX($AA$4:$AL$323,Ajustes!$G204,S$2),0)+IF(Ajustes!$H204&gt;0,INDEX($AA$4:$AL$323,Ajustes!$H204,S$2),0)+IF(Ajustes!$I204&gt;0,INDEX($AA$4:$AL$323,Ajustes!$I204,S$2),0)+IF(Ajustes!$J204&gt;0,INDEX($AA$4:$AL$323,Ajustes!$J204,S$2),0)+IF(Ajustes!$K204&gt;0,INDEX($AA$4:$AL$323,Ajustes!$K204,S$2),0)+IF(Ajustes!$L204&gt;0,INDEX($AA$4:$AL$323,Ajustes!$L204,S$2),0))+S204</f>
        <v>12</v>
      </c>
      <c r="AF204" s="259">
        <f>IF(AND(NOT(_incrementaisPassadas),
      OR(
       AND(_semanaAtual&gt;Prevs!I$6,_tipo="Semanal"),
       AND(_mes&gt;AF$2,_tipo="Mensal")
      )), 0,IF(Ajustes!$G204&gt;0,INDEX($AA$4:$AL$323,Ajustes!$G204,T$2),0)+IF(Ajustes!$H204&gt;0,INDEX($AA$4:$AL$323,Ajustes!$H204,T$2),0)+IF(Ajustes!$I204&gt;0,INDEX($AA$4:$AL$323,Ajustes!$I204,T$2),0)+IF(Ajustes!$J204&gt;0,INDEX($AA$4:$AL$323,Ajustes!$J204,T$2),0)+IF(Ajustes!$K204&gt;0,INDEX($AA$4:$AL$323,Ajustes!$K204,T$2),0)+IF(Ajustes!$L204&gt;0,INDEX($AA$4:$AL$323,Ajustes!$L204,T$2),0))+T204</f>
        <v>9</v>
      </c>
      <c r="AG204" s="259">
        <f>IF(AND(NOT(_incrementaisPassadas),
      OR(
       AND(_semanaAtual&gt;Prevs!J$6,_tipo="Semanal"),
       AND(_mes&gt;AG$2,_tipo="Mensal")
      )), 0,IF(Ajustes!$G204&gt;0,INDEX($AA$4:$AL$323,Ajustes!$G204,U$2),0)+IF(Ajustes!$H204&gt;0,INDEX($AA$4:$AL$323,Ajustes!$H204,U$2),0)+IF(Ajustes!$I204&gt;0,INDEX($AA$4:$AL$323,Ajustes!$I204,U$2),0)+IF(Ajustes!$J204&gt;0,INDEX($AA$4:$AL$323,Ajustes!$J204,U$2),0)+IF(Ajustes!$K204&gt;0,INDEX($AA$4:$AL$323,Ajustes!$K204,U$2),0)+IF(Ajustes!$L204&gt;0,INDEX($AA$4:$AL$323,Ajustes!$L204,U$2),0))+U204</f>
        <v>7</v>
      </c>
      <c r="AH204" s="259">
        <f>IF(AND(NOT(_incrementaisPassadas),
      OR(
       AND(_semanaAtual&gt;Prevs!K$6,_tipo="Semanal"),
       AND(_mes&gt;AH$2,_tipo="Mensal")
      )), 0,IF(Ajustes!$G204&gt;0,INDEX($AA$4:$AL$323,Ajustes!$G204,V$2),0)+IF(Ajustes!$H204&gt;0,INDEX($AA$4:$AL$323,Ajustes!$H204,V$2),0)+IF(Ajustes!$I204&gt;0,INDEX($AA$4:$AL$323,Ajustes!$I204,V$2),0)+IF(Ajustes!$J204&gt;0,INDEX($AA$4:$AL$323,Ajustes!$J204,V$2),0)+IF(Ajustes!$K204&gt;0,INDEX($AA$4:$AL$323,Ajustes!$K204,V$2),0)+IF(Ajustes!$L204&gt;0,INDEX($AA$4:$AL$323,Ajustes!$L204,V$2),0))+V204</f>
        <v>6</v>
      </c>
      <c r="AI204" s="259">
        <f>IF(AND(NOT(_incrementaisPassadas),
      OR(
       AND(_semanaAtual&gt;Prevs!L$6,_tipo="Semanal"),
       AND(_mes&gt;AI$2,_tipo="Mensal")
      )), 0,IF(Ajustes!$G204&gt;0,INDEX($AA$4:$AL$323,Ajustes!$G204,W$2),0)+IF(Ajustes!$H204&gt;0,INDEX($AA$4:$AL$323,Ajustes!$H204,W$2),0)+IF(Ajustes!$I204&gt;0,INDEX($AA$4:$AL$323,Ajustes!$I204,W$2),0)+IF(Ajustes!$J204&gt;0,INDEX($AA$4:$AL$323,Ajustes!$J204,W$2),0)+IF(Ajustes!$K204&gt;0,INDEX($AA$4:$AL$323,Ajustes!$K204,W$2),0)+IF(Ajustes!$L204&gt;0,INDEX($AA$4:$AL$323,Ajustes!$L204,W$2),0))+W204</f>
        <v>6</v>
      </c>
      <c r="AJ204" s="259">
        <f>IF(AND(NOT(_incrementaisPassadas),
      OR(
       AND(_semanaAtual&gt;Prevs!M$6,_tipo="Semanal"),
       AND(_mes&gt;AJ$2,_tipo="Mensal")
      )), 0,IF(Ajustes!$G204&gt;0,INDEX($AA$4:$AL$323,Ajustes!$G204,X$2),0)+IF(Ajustes!$H204&gt;0,INDEX($AA$4:$AL$323,Ajustes!$H204,X$2),0)+IF(Ajustes!$I204&gt;0,INDEX($AA$4:$AL$323,Ajustes!$I204,X$2),0)+IF(Ajustes!$J204&gt;0,INDEX($AA$4:$AL$323,Ajustes!$J204,X$2),0)+IF(Ajustes!$K204&gt;0,INDEX($AA$4:$AL$323,Ajustes!$K204,X$2),0)+IF(Ajustes!$L204&gt;0,INDEX($AA$4:$AL$323,Ajustes!$L204,X$2),0))+X204</f>
        <v>8</v>
      </c>
      <c r="AK204" s="259">
        <f>IF(AND(NOT(_incrementaisPassadas),
      OR(
       AND(_semanaAtual&gt;Prevs!N$6,_tipo="Semanal"),
       AND(_mes&gt;AK$2,_tipo="Mensal")
      )), 0,IF(Ajustes!$G204&gt;0,INDEX($AA$4:$AL$323,Ajustes!$G204,Y$2),0)+IF(Ajustes!$H204&gt;0,INDEX($AA$4:$AL$323,Ajustes!$H204,Y$2),0)+IF(Ajustes!$I204&gt;0,INDEX($AA$4:$AL$323,Ajustes!$I204,Y$2),0)+IF(Ajustes!$J204&gt;0,INDEX($AA$4:$AL$323,Ajustes!$J204,Y$2),0)+IF(Ajustes!$K204&gt;0,INDEX($AA$4:$AL$323,Ajustes!$K204,Y$2),0)+IF(Ajustes!$L204&gt;0,INDEX($AA$4:$AL$323,Ajustes!$L204,Y$2),0))+Y204</f>
        <v>12</v>
      </c>
      <c r="AL204" s="259">
        <f>IF(AND(NOT(_incrementaisPassadas),
      OR(
       AND(_semanaAtual&gt;Prevs!O$6,_tipo="Semanal"),
       AND(_mes&gt;AL$2,_tipo="Mensal")
      )), 0,IF(Ajustes!$G204&gt;0,INDEX($AA$4:$AL$323,Ajustes!$G204,Z$2),0)+IF(Ajustes!$H204&gt;0,INDEX($AA$4:$AL$323,Ajustes!$H204,Z$2),0)+IF(Ajustes!$I204&gt;0,INDEX($AA$4:$AL$323,Ajustes!$I204,Z$2),0)+IF(Ajustes!$J204&gt;0,INDEX($AA$4:$AL$323,Ajustes!$J204,Z$2),0)+IF(Ajustes!$K204&gt;0,INDEX($AA$4:$AL$323,Ajustes!$K204,Z$2),0)+IF(Ajustes!$L204&gt;0,INDEX($AA$4:$AL$323,Ajustes!$L204,Z$2),0))+Z204</f>
        <v>18</v>
      </c>
      <c r="AM204" s="113">
        <f t="shared" si="219"/>
        <v>24</v>
      </c>
      <c r="AN204" s="113">
        <f t="shared" si="217"/>
        <v>25</v>
      </c>
      <c r="AO204" s="113">
        <f t="shared" si="217"/>
        <v>23</v>
      </c>
      <c r="AP204" s="113">
        <f t="shared" si="217"/>
        <v>18</v>
      </c>
      <c r="AQ204" s="113">
        <f t="shared" si="217"/>
        <v>12</v>
      </c>
      <c r="AR204" s="113">
        <f t="shared" si="217"/>
        <v>9</v>
      </c>
      <c r="AS204" s="113">
        <f t="shared" si="217"/>
        <v>7</v>
      </c>
      <c r="AT204" s="113">
        <f t="shared" si="217"/>
        <v>6</v>
      </c>
      <c r="AU204" s="113">
        <f t="shared" si="217"/>
        <v>6</v>
      </c>
      <c r="AV204" s="113">
        <f t="shared" si="217"/>
        <v>8</v>
      </c>
      <c r="AW204" s="113">
        <f t="shared" si="217"/>
        <v>12</v>
      </c>
      <c r="AX204" s="113">
        <f t="shared" si="217"/>
        <v>18</v>
      </c>
      <c r="AY204" s="259"/>
      <c r="BQ204" s="259" t="e">
        <f t="shared" si="218"/>
        <v>#N/A</v>
      </c>
      <c r="BR204" s="398">
        <f t="shared" si="205"/>
        <v>24</v>
      </c>
      <c r="BS204" s="398">
        <f t="shared" si="206"/>
        <v>25</v>
      </c>
      <c r="BT204" s="398">
        <f t="shared" si="207"/>
        <v>23</v>
      </c>
      <c r="BU204" s="398">
        <f t="shared" si="208"/>
        <v>18</v>
      </c>
      <c r="BV204" s="398">
        <f t="shared" si="209"/>
        <v>12</v>
      </c>
      <c r="BW204" s="398">
        <f t="shared" si="210"/>
        <v>9</v>
      </c>
      <c r="BX204" s="398">
        <f t="shared" si="211"/>
        <v>7</v>
      </c>
      <c r="BY204" s="398">
        <f t="shared" si="212"/>
        <v>6</v>
      </c>
      <c r="BZ204" s="398">
        <f t="shared" si="213"/>
        <v>6</v>
      </c>
      <c r="CA204" s="398">
        <f t="shared" si="214"/>
        <v>8</v>
      </c>
      <c r="CB204" s="398">
        <f t="shared" si="215"/>
        <v>12</v>
      </c>
      <c r="CC204" s="398">
        <f t="shared" si="216"/>
        <v>18</v>
      </c>
      <c r="CD204" s="259"/>
    </row>
    <row r="205" spans="1:82" x14ac:dyDescent="0.25">
      <c r="A205" s="113">
        <v>202</v>
      </c>
      <c r="B205" s="176" t="s">
        <v>604</v>
      </c>
      <c r="C205" s="259">
        <f>IFERROR(INDEX($BD$7:$BO$40,MATCH(Ajustes!$E$4:$E$323,$BC$7:$BC$40,0),$C$2:$N$2),1)</f>
        <v>1</v>
      </c>
      <c r="D205" s="259">
        <f>IFERROR(INDEX($BD$7:$BO$40,MATCH(Ajustes!$E$4:$E$323,$BC$7:$BC$40,0),$C$2:$N$2),1)</f>
        <v>1</v>
      </c>
      <c r="E205" s="259">
        <f>IFERROR(INDEX($BD$7:$BO$40,MATCH(Ajustes!$E$4:$E$323,$BC$7:$BC$40,0),$C$2:$N$2),1)</f>
        <v>1</v>
      </c>
      <c r="F205" s="259">
        <f>IFERROR(INDEX($BD$7:$BO$40,MATCH(Ajustes!$E$4:$E$323,$BC$7:$BC$40,0),$C$2:$N$2),1)</f>
        <v>1</v>
      </c>
      <c r="G205" s="259">
        <f>IFERROR(INDEX($BD$7:$BO$40,MATCH(Ajustes!$E$4:$E$323,$BC$7:$BC$40,0),$C$2:$N$2),1)</f>
        <v>1</v>
      </c>
      <c r="H205" s="259">
        <f>IFERROR(INDEX($BD$7:$BO$40,MATCH(Ajustes!$E$4:$E$323,$BC$7:$BC$40,0),$C$2:$N$2),1)</f>
        <v>1</v>
      </c>
      <c r="I205" s="259">
        <f>IFERROR(INDEX($BD$7:$BO$40,MATCH(Ajustes!$E$4:$E$323,$BC$7:$BC$40,0),$C$2:$N$2),1)</f>
        <v>1</v>
      </c>
      <c r="J205" s="259">
        <f>IFERROR(INDEX($BD$7:$BO$40,MATCH(Ajustes!$E$4:$E$323,$BC$7:$BC$40,0),$C$2:$N$2),1)</f>
        <v>1</v>
      </c>
      <c r="K205" s="259">
        <f>IFERROR(INDEX($BD$7:$BO$40,MATCH(Ajustes!$E$4:$E$323,$BC$7:$BC$40,0),$C$2:$N$2),1)</f>
        <v>1</v>
      </c>
      <c r="L205" s="259">
        <f>IFERROR(INDEX($BD$7:$BO$40,MATCH(Ajustes!$E$4:$E$323,$BC$7:$BC$40,0),$C$2:$N$2),1)</f>
        <v>1</v>
      </c>
      <c r="M205" s="259">
        <f>IFERROR(INDEX($BD$7:$BO$40,MATCH(Ajustes!$E$4:$E$323,$BC$7:$BC$40,0),$C$2:$N$2),1)</f>
        <v>1</v>
      </c>
      <c r="N205" s="259">
        <f>IFERROR(INDEX($BD$7:$BO$40,MATCH(Ajustes!$E$4:$E$323,$BC$7:$BC$40,0),$C$2:$N$2),1)</f>
        <v>1</v>
      </c>
      <c r="O205">
        <f>C205*Ajustes!AM205</f>
        <v>10</v>
      </c>
      <c r="P205">
        <f>D205*Ajustes!AN205</f>
        <v>9</v>
      </c>
      <c r="Q205">
        <f>E205*Ajustes!AO205</f>
        <v>9</v>
      </c>
      <c r="R205">
        <f>F205*Ajustes!AP205</f>
        <v>7</v>
      </c>
      <c r="S205">
        <f>G205*Ajustes!AQ205</f>
        <v>5</v>
      </c>
      <c r="T205">
        <f>H205*Ajustes!AR205</f>
        <v>3</v>
      </c>
      <c r="U205">
        <f>I205*Ajustes!AS205</f>
        <v>3</v>
      </c>
      <c r="V205">
        <f>J205*Ajustes!AT205</f>
        <v>2</v>
      </c>
      <c r="W205">
        <f>K205*Ajustes!AU205</f>
        <v>3</v>
      </c>
      <c r="X205">
        <f>L205*Ajustes!AV205</f>
        <v>3</v>
      </c>
      <c r="Y205">
        <f>M205*Ajustes!AW205</f>
        <v>5</v>
      </c>
      <c r="Z205">
        <f>N205*Ajustes!AX205</f>
        <v>8</v>
      </c>
      <c r="AA205" s="259">
        <f>IF(AND(NOT(_incrementaisPassadas),
      OR(
       AND(_semanaAtual&gt;Prevs!D$6,_tipo="Semanal"),
       AND(_mes&gt;AA$2,_tipo="Mensal")
      )), 0,IF(Ajustes!$G205&gt;0,INDEX($AA$4:$AL$323,Ajustes!$G205,O$2),0)+IF(Ajustes!$H205&gt;0,INDEX($AA$4:$AL$323,Ajustes!$H205,O$2),0)+IF(Ajustes!$I205&gt;0,INDEX($AA$4:$AL$323,Ajustes!$I205,O$2),0)+IF(Ajustes!$J205&gt;0,INDEX($AA$4:$AL$323,Ajustes!$J205,O$2),0)+IF(Ajustes!$K205&gt;0,INDEX($AA$4:$AL$323,Ajustes!$K205,O$2),0)+IF(Ajustes!$L205&gt;0,INDEX($AA$4:$AL$323,Ajustes!$L205,O$2),0))+O205</f>
        <v>10</v>
      </c>
      <c r="AB205" s="259">
        <f>IF(AND(NOT(_incrementaisPassadas),
      OR(
       AND(_semanaAtual&gt;Prevs!E$6,_tipo="Semanal"),
       AND(_mes&gt;AB$2,_tipo="Mensal")
      )), 0,IF(Ajustes!$G205&gt;0,INDEX($AA$4:$AL$323,Ajustes!$G205,P$2),0)+IF(Ajustes!$H205&gt;0,INDEX($AA$4:$AL$323,Ajustes!$H205,P$2),0)+IF(Ajustes!$I205&gt;0,INDEX($AA$4:$AL$323,Ajustes!$I205,P$2),0)+IF(Ajustes!$J205&gt;0,INDEX($AA$4:$AL$323,Ajustes!$J205,P$2),0)+IF(Ajustes!$K205&gt;0,INDEX($AA$4:$AL$323,Ajustes!$K205,P$2),0)+IF(Ajustes!$L205&gt;0,INDEX($AA$4:$AL$323,Ajustes!$L205,P$2),0))+P205</f>
        <v>9</v>
      </c>
      <c r="AC205" s="259">
        <f>IF(AND(NOT(_incrementaisPassadas),
      OR(
       AND(_semanaAtual&gt;Prevs!F$6,_tipo="Semanal"),
       AND(_mes&gt;AC$2,_tipo="Mensal")
      )), 0,IF(Ajustes!$G205&gt;0,INDEX($AA$4:$AL$323,Ajustes!$G205,Q$2),0)+IF(Ajustes!$H205&gt;0,INDEX($AA$4:$AL$323,Ajustes!$H205,Q$2),0)+IF(Ajustes!$I205&gt;0,INDEX($AA$4:$AL$323,Ajustes!$I205,Q$2),0)+IF(Ajustes!$J205&gt;0,INDEX($AA$4:$AL$323,Ajustes!$J205,Q$2),0)+IF(Ajustes!$K205&gt;0,INDEX($AA$4:$AL$323,Ajustes!$K205,Q$2),0)+IF(Ajustes!$L205&gt;0,INDEX($AA$4:$AL$323,Ajustes!$L205,Q$2),0))+Q205</f>
        <v>9</v>
      </c>
      <c r="AD205" s="259">
        <f>IF(AND(NOT(_incrementaisPassadas),
      OR(
       AND(_semanaAtual&gt;Prevs!G$6,_tipo="Semanal"),
       AND(_mes&gt;AD$2,_tipo="Mensal")
      )), 0,IF(Ajustes!$G205&gt;0,INDEX($AA$4:$AL$323,Ajustes!$G205,R$2),0)+IF(Ajustes!$H205&gt;0,INDEX($AA$4:$AL$323,Ajustes!$H205,R$2),0)+IF(Ajustes!$I205&gt;0,INDEX($AA$4:$AL$323,Ajustes!$I205,R$2),0)+IF(Ajustes!$J205&gt;0,INDEX($AA$4:$AL$323,Ajustes!$J205,R$2),0)+IF(Ajustes!$K205&gt;0,INDEX($AA$4:$AL$323,Ajustes!$K205,R$2),0)+IF(Ajustes!$L205&gt;0,INDEX($AA$4:$AL$323,Ajustes!$L205,R$2),0))+R205</f>
        <v>7</v>
      </c>
      <c r="AE205" s="259">
        <f>IF(AND(NOT(_incrementaisPassadas),
      OR(
       AND(_semanaAtual&gt;Prevs!H$6,_tipo="Semanal"),
       AND(_mes&gt;AE$2,_tipo="Mensal")
      )), 0,IF(Ajustes!$G205&gt;0,INDEX($AA$4:$AL$323,Ajustes!$G205,S$2),0)+IF(Ajustes!$H205&gt;0,INDEX($AA$4:$AL$323,Ajustes!$H205,S$2),0)+IF(Ajustes!$I205&gt;0,INDEX($AA$4:$AL$323,Ajustes!$I205,S$2),0)+IF(Ajustes!$J205&gt;0,INDEX($AA$4:$AL$323,Ajustes!$J205,S$2),0)+IF(Ajustes!$K205&gt;0,INDEX($AA$4:$AL$323,Ajustes!$K205,S$2),0)+IF(Ajustes!$L205&gt;0,INDEX($AA$4:$AL$323,Ajustes!$L205,S$2),0))+S205</f>
        <v>5</v>
      </c>
      <c r="AF205" s="259">
        <f>IF(AND(NOT(_incrementaisPassadas),
      OR(
       AND(_semanaAtual&gt;Prevs!I$6,_tipo="Semanal"),
       AND(_mes&gt;AF$2,_tipo="Mensal")
      )), 0,IF(Ajustes!$G205&gt;0,INDEX($AA$4:$AL$323,Ajustes!$G205,T$2),0)+IF(Ajustes!$H205&gt;0,INDEX($AA$4:$AL$323,Ajustes!$H205,T$2),0)+IF(Ajustes!$I205&gt;0,INDEX($AA$4:$AL$323,Ajustes!$I205,T$2),0)+IF(Ajustes!$J205&gt;0,INDEX($AA$4:$AL$323,Ajustes!$J205,T$2),0)+IF(Ajustes!$K205&gt;0,INDEX($AA$4:$AL$323,Ajustes!$K205,T$2),0)+IF(Ajustes!$L205&gt;0,INDEX($AA$4:$AL$323,Ajustes!$L205,T$2),0))+T205</f>
        <v>3</v>
      </c>
      <c r="AG205" s="259">
        <f>IF(AND(NOT(_incrementaisPassadas),
      OR(
       AND(_semanaAtual&gt;Prevs!J$6,_tipo="Semanal"),
       AND(_mes&gt;AG$2,_tipo="Mensal")
      )), 0,IF(Ajustes!$G205&gt;0,INDEX($AA$4:$AL$323,Ajustes!$G205,U$2),0)+IF(Ajustes!$H205&gt;0,INDEX($AA$4:$AL$323,Ajustes!$H205,U$2),0)+IF(Ajustes!$I205&gt;0,INDEX($AA$4:$AL$323,Ajustes!$I205,U$2),0)+IF(Ajustes!$J205&gt;0,INDEX($AA$4:$AL$323,Ajustes!$J205,U$2),0)+IF(Ajustes!$K205&gt;0,INDEX($AA$4:$AL$323,Ajustes!$K205,U$2),0)+IF(Ajustes!$L205&gt;0,INDEX($AA$4:$AL$323,Ajustes!$L205,U$2),0))+U205</f>
        <v>3</v>
      </c>
      <c r="AH205" s="259">
        <f>IF(AND(NOT(_incrementaisPassadas),
      OR(
       AND(_semanaAtual&gt;Prevs!K$6,_tipo="Semanal"),
       AND(_mes&gt;AH$2,_tipo="Mensal")
      )), 0,IF(Ajustes!$G205&gt;0,INDEX($AA$4:$AL$323,Ajustes!$G205,V$2),0)+IF(Ajustes!$H205&gt;0,INDEX($AA$4:$AL$323,Ajustes!$H205,V$2),0)+IF(Ajustes!$I205&gt;0,INDEX($AA$4:$AL$323,Ajustes!$I205,V$2),0)+IF(Ajustes!$J205&gt;0,INDEX($AA$4:$AL$323,Ajustes!$J205,V$2),0)+IF(Ajustes!$K205&gt;0,INDEX($AA$4:$AL$323,Ajustes!$K205,V$2),0)+IF(Ajustes!$L205&gt;0,INDEX($AA$4:$AL$323,Ajustes!$L205,V$2),0))+V205</f>
        <v>2</v>
      </c>
      <c r="AI205" s="259">
        <f>IF(AND(NOT(_incrementaisPassadas),
      OR(
       AND(_semanaAtual&gt;Prevs!L$6,_tipo="Semanal"),
       AND(_mes&gt;AI$2,_tipo="Mensal")
      )), 0,IF(Ajustes!$G205&gt;0,INDEX($AA$4:$AL$323,Ajustes!$G205,W$2),0)+IF(Ajustes!$H205&gt;0,INDEX($AA$4:$AL$323,Ajustes!$H205,W$2),0)+IF(Ajustes!$I205&gt;0,INDEX($AA$4:$AL$323,Ajustes!$I205,W$2),0)+IF(Ajustes!$J205&gt;0,INDEX($AA$4:$AL$323,Ajustes!$J205,W$2),0)+IF(Ajustes!$K205&gt;0,INDEX($AA$4:$AL$323,Ajustes!$K205,W$2),0)+IF(Ajustes!$L205&gt;0,INDEX($AA$4:$AL$323,Ajustes!$L205,W$2),0))+W205</f>
        <v>3</v>
      </c>
      <c r="AJ205" s="259">
        <f>IF(AND(NOT(_incrementaisPassadas),
      OR(
       AND(_semanaAtual&gt;Prevs!M$6,_tipo="Semanal"),
       AND(_mes&gt;AJ$2,_tipo="Mensal")
      )), 0,IF(Ajustes!$G205&gt;0,INDEX($AA$4:$AL$323,Ajustes!$G205,X$2),0)+IF(Ajustes!$H205&gt;0,INDEX($AA$4:$AL$323,Ajustes!$H205,X$2),0)+IF(Ajustes!$I205&gt;0,INDEX($AA$4:$AL$323,Ajustes!$I205,X$2),0)+IF(Ajustes!$J205&gt;0,INDEX($AA$4:$AL$323,Ajustes!$J205,X$2),0)+IF(Ajustes!$K205&gt;0,INDEX($AA$4:$AL$323,Ajustes!$K205,X$2),0)+IF(Ajustes!$L205&gt;0,INDEX($AA$4:$AL$323,Ajustes!$L205,X$2),0))+X205</f>
        <v>3</v>
      </c>
      <c r="AK205" s="259">
        <f>IF(AND(NOT(_incrementaisPassadas),
      OR(
       AND(_semanaAtual&gt;Prevs!N$6,_tipo="Semanal"),
       AND(_mes&gt;AK$2,_tipo="Mensal")
      )), 0,IF(Ajustes!$G205&gt;0,INDEX($AA$4:$AL$323,Ajustes!$G205,Y$2),0)+IF(Ajustes!$H205&gt;0,INDEX($AA$4:$AL$323,Ajustes!$H205,Y$2),0)+IF(Ajustes!$I205&gt;0,INDEX($AA$4:$AL$323,Ajustes!$I205,Y$2),0)+IF(Ajustes!$J205&gt;0,INDEX($AA$4:$AL$323,Ajustes!$J205,Y$2),0)+IF(Ajustes!$K205&gt;0,INDEX($AA$4:$AL$323,Ajustes!$K205,Y$2),0)+IF(Ajustes!$L205&gt;0,INDEX($AA$4:$AL$323,Ajustes!$L205,Y$2),0))+Y205</f>
        <v>5</v>
      </c>
      <c r="AL205" s="259">
        <f>IF(AND(NOT(_incrementaisPassadas),
      OR(
       AND(_semanaAtual&gt;Prevs!O$6,_tipo="Semanal"),
       AND(_mes&gt;AL$2,_tipo="Mensal")
      )), 0,IF(Ajustes!$G205&gt;0,INDEX($AA$4:$AL$323,Ajustes!$G205,Z$2),0)+IF(Ajustes!$H205&gt;0,INDEX($AA$4:$AL$323,Ajustes!$H205,Z$2),0)+IF(Ajustes!$I205&gt;0,INDEX($AA$4:$AL$323,Ajustes!$I205,Z$2),0)+IF(Ajustes!$J205&gt;0,INDEX($AA$4:$AL$323,Ajustes!$J205,Z$2),0)+IF(Ajustes!$K205&gt;0,INDEX($AA$4:$AL$323,Ajustes!$K205,Z$2),0)+IF(Ajustes!$L205&gt;0,INDEX($AA$4:$AL$323,Ajustes!$L205,Z$2),0))+Z205</f>
        <v>8</v>
      </c>
      <c r="AM205" s="113">
        <f t="shared" si="219"/>
        <v>10</v>
      </c>
      <c r="AN205" s="113">
        <f t="shared" si="217"/>
        <v>9</v>
      </c>
      <c r="AO205" s="113">
        <f t="shared" si="217"/>
        <v>9</v>
      </c>
      <c r="AP205" s="113">
        <f t="shared" si="217"/>
        <v>7</v>
      </c>
      <c r="AQ205" s="113">
        <f t="shared" si="217"/>
        <v>5</v>
      </c>
      <c r="AR205" s="113">
        <f t="shared" si="217"/>
        <v>3</v>
      </c>
      <c r="AS205" s="113">
        <f t="shared" si="217"/>
        <v>3</v>
      </c>
      <c r="AT205" s="113">
        <f t="shared" si="217"/>
        <v>2</v>
      </c>
      <c r="AU205" s="113">
        <f t="shared" si="217"/>
        <v>3</v>
      </c>
      <c r="AV205" s="113">
        <f t="shared" si="217"/>
        <v>3</v>
      </c>
      <c r="AW205" s="113">
        <f t="shared" si="217"/>
        <v>5</v>
      </c>
      <c r="AX205" s="113">
        <f t="shared" si="217"/>
        <v>8</v>
      </c>
      <c r="AY205" s="259"/>
      <c r="BQ205" s="259">
        <f t="shared" si="218"/>
        <v>55</v>
      </c>
      <c r="BR205" s="398">
        <f t="shared" si="205"/>
        <v>10.599999999999998</v>
      </c>
      <c r="BS205" s="398">
        <f t="shared" si="206"/>
        <v>10.375</v>
      </c>
      <c r="BT205" s="398">
        <f t="shared" si="207"/>
        <v>9.5970000000000013</v>
      </c>
      <c r="BU205" s="398">
        <f t="shared" si="208"/>
        <v>7.0700000000000012</v>
      </c>
      <c r="BV205" s="398">
        <f t="shared" si="209"/>
        <v>4.5519999999999996</v>
      </c>
      <c r="BW205" s="398">
        <f t="shared" si="210"/>
        <v>3.4650000000000003</v>
      </c>
      <c r="BX205" s="398">
        <f t="shared" si="211"/>
        <v>2.4870000000000001</v>
      </c>
      <c r="BY205" s="398">
        <f t="shared" si="212"/>
        <v>2.1139999999999999</v>
      </c>
      <c r="BZ205" s="398">
        <f t="shared" si="213"/>
        <v>2.54</v>
      </c>
      <c r="CA205" s="398">
        <f t="shared" si="214"/>
        <v>3.2399999999999998</v>
      </c>
      <c r="CB205" s="398">
        <f t="shared" si="215"/>
        <v>4.8639999999999999</v>
      </c>
      <c r="CC205" s="398">
        <f t="shared" si="216"/>
        <v>7.6339999999999995</v>
      </c>
      <c r="CD205" s="259"/>
    </row>
    <row r="206" spans="1:82" x14ac:dyDescent="0.25">
      <c r="A206" s="113">
        <v>203</v>
      </c>
      <c r="B206" s="176" t="s">
        <v>630</v>
      </c>
      <c r="C206" s="259">
        <f>IFERROR(INDEX($BD$7:$BO$40,MATCH(Ajustes!$E$4:$E$323,$BC$7:$BC$40,0),$C$2:$N$2),1)</f>
        <v>1</v>
      </c>
      <c r="D206" s="259">
        <f>IFERROR(INDEX($BD$7:$BO$40,MATCH(Ajustes!$E$4:$E$323,$BC$7:$BC$40,0),$C$2:$N$2),1)</f>
        <v>1</v>
      </c>
      <c r="E206" s="259">
        <f>IFERROR(INDEX($BD$7:$BO$40,MATCH(Ajustes!$E$4:$E$323,$BC$7:$BC$40,0),$C$2:$N$2),1)</f>
        <v>1</v>
      </c>
      <c r="F206" s="259">
        <f>IFERROR(INDEX($BD$7:$BO$40,MATCH(Ajustes!$E$4:$E$323,$BC$7:$BC$40,0),$C$2:$N$2),1)</f>
        <v>1</v>
      </c>
      <c r="G206" s="259">
        <f>IFERROR(INDEX($BD$7:$BO$40,MATCH(Ajustes!$E$4:$E$323,$BC$7:$BC$40,0),$C$2:$N$2),1)</f>
        <v>1</v>
      </c>
      <c r="H206" s="259">
        <f>IFERROR(INDEX($BD$7:$BO$40,MATCH(Ajustes!$E$4:$E$323,$BC$7:$BC$40,0),$C$2:$N$2),1)</f>
        <v>1</v>
      </c>
      <c r="I206" s="259">
        <f>IFERROR(INDEX($BD$7:$BO$40,MATCH(Ajustes!$E$4:$E$323,$BC$7:$BC$40,0),$C$2:$N$2),1)</f>
        <v>1</v>
      </c>
      <c r="J206" s="259">
        <f>IFERROR(INDEX($BD$7:$BO$40,MATCH(Ajustes!$E$4:$E$323,$BC$7:$BC$40,0),$C$2:$N$2),1)</f>
        <v>1</v>
      </c>
      <c r="K206" s="259">
        <f>IFERROR(INDEX($BD$7:$BO$40,MATCH(Ajustes!$E$4:$E$323,$BC$7:$BC$40,0),$C$2:$N$2),1)</f>
        <v>1</v>
      </c>
      <c r="L206" s="259">
        <f>IFERROR(INDEX($BD$7:$BO$40,MATCH(Ajustes!$E$4:$E$323,$BC$7:$BC$40,0),$C$2:$N$2),1)</f>
        <v>1</v>
      </c>
      <c r="M206" s="259">
        <f>IFERROR(INDEX($BD$7:$BO$40,MATCH(Ajustes!$E$4:$E$323,$BC$7:$BC$40,0),$C$2:$N$2),1)</f>
        <v>1</v>
      </c>
      <c r="N206" s="259">
        <f>IFERROR(INDEX($BD$7:$BO$40,MATCH(Ajustes!$E$4:$E$323,$BC$7:$BC$40,0),$C$2:$N$2),1)</f>
        <v>1</v>
      </c>
      <c r="O206">
        <f>C206*Ajustes!AM206</f>
        <v>41</v>
      </c>
      <c r="P206">
        <f>D206*Ajustes!AN206</f>
        <v>41</v>
      </c>
      <c r="Q206">
        <f>E206*Ajustes!AO206</f>
        <v>38</v>
      </c>
      <c r="R206">
        <f>F206*Ajustes!AP206</f>
        <v>30</v>
      </c>
      <c r="S206">
        <f>G206*Ajustes!AQ206</f>
        <v>20</v>
      </c>
      <c r="T206">
        <f>H206*Ajustes!AR206</f>
        <v>15</v>
      </c>
      <c r="U206">
        <f>I206*Ajustes!AS206</f>
        <v>12</v>
      </c>
      <c r="V206">
        <f>J206*Ajustes!AT206</f>
        <v>11</v>
      </c>
      <c r="W206">
        <f>K206*Ajustes!AU206</f>
        <v>11</v>
      </c>
      <c r="X206">
        <f>L206*Ajustes!AV206</f>
        <v>13</v>
      </c>
      <c r="Y206">
        <f>M206*Ajustes!AW206</f>
        <v>20</v>
      </c>
      <c r="Z206">
        <f>N206*Ajustes!AX206</f>
        <v>30</v>
      </c>
      <c r="AA206" s="259">
        <f>IF(AND(NOT(_incrementaisPassadas),
      OR(
       AND(_semanaAtual&gt;Prevs!D$6,_tipo="Semanal"),
       AND(_mes&gt;AA$2,_tipo="Mensal")
      )), 0,IF(Ajustes!$G206&gt;0,INDEX($AA$4:$AL$323,Ajustes!$G206,O$2),0)+IF(Ajustes!$H206&gt;0,INDEX($AA$4:$AL$323,Ajustes!$H206,O$2),0)+IF(Ajustes!$I206&gt;0,INDEX($AA$4:$AL$323,Ajustes!$I206,O$2),0)+IF(Ajustes!$J206&gt;0,INDEX($AA$4:$AL$323,Ajustes!$J206,O$2),0)+IF(Ajustes!$K206&gt;0,INDEX($AA$4:$AL$323,Ajustes!$K206,O$2),0)+IF(Ajustes!$L206&gt;0,INDEX($AA$4:$AL$323,Ajustes!$L206,O$2),0))+O206</f>
        <v>41</v>
      </c>
      <c r="AB206" s="259">
        <f>IF(AND(NOT(_incrementaisPassadas),
      OR(
       AND(_semanaAtual&gt;Prevs!E$6,_tipo="Semanal"),
       AND(_mes&gt;AB$2,_tipo="Mensal")
      )), 0,IF(Ajustes!$G206&gt;0,INDEX($AA$4:$AL$323,Ajustes!$G206,P$2),0)+IF(Ajustes!$H206&gt;0,INDEX($AA$4:$AL$323,Ajustes!$H206,P$2),0)+IF(Ajustes!$I206&gt;0,INDEX($AA$4:$AL$323,Ajustes!$I206,P$2),0)+IF(Ajustes!$J206&gt;0,INDEX($AA$4:$AL$323,Ajustes!$J206,P$2),0)+IF(Ajustes!$K206&gt;0,INDEX($AA$4:$AL$323,Ajustes!$K206,P$2),0)+IF(Ajustes!$L206&gt;0,INDEX($AA$4:$AL$323,Ajustes!$L206,P$2),0))+P206</f>
        <v>41</v>
      </c>
      <c r="AC206" s="259">
        <f>IF(AND(NOT(_incrementaisPassadas),
      OR(
       AND(_semanaAtual&gt;Prevs!F$6,_tipo="Semanal"),
       AND(_mes&gt;AC$2,_tipo="Mensal")
      )), 0,IF(Ajustes!$G206&gt;0,INDEX($AA$4:$AL$323,Ajustes!$G206,Q$2),0)+IF(Ajustes!$H206&gt;0,INDEX($AA$4:$AL$323,Ajustes!$H206,Q$2),0)+IF(Ajustes!$I206&gt;0,INDEX($AA$4:$AL$323,Ajustes!$I206,Q$2),0)+IF(Ajustes!$J206&gt;0,INDEX($AA$4:$AL$323,Ajustes!$J206,Q$2),0)+IF(Ajustes!$K206&gt;0,INDEX($AA$4:$AL$323,Ajustes!$K206,Q$2),0)+IF(Ajustes!$L206&gt;0,INDEX($AA$4:$AL$323,Ajustes!$L206,Q$2),0))+Q206</f>
        <v>38</v>
      </c>
      <c r="AD206" s="259">
        <f>IF(AND(NOT(_incrementaisPassadas),
      OR(
       AND(_semanaAtual&gt;Prevs!G$6,_tipo="Semanal"),
       AND(_mes&gt;AD$2,_tipo="Mensal")
      )), 0,IF(Ajustes!$G206&gt;0,INDEX($AA$4:$AL$323,Ajustes!$G206,R$2),0)+IF(Ajustes!$H206&gt;0,INDEX($AA$4:$AL$323,Ajustes!$H206,R$2),0)+IF(Ajustes!$I206&gt;0,INDEX($AA$4:$AL$323,Ajustes!$I206,R$2),0)+IF(Ajustes!$J206&gt;0,INDEX($AA$4:$AL$323,Ajustes!$J206,R$2),0)+IF(Ajustes!$K206&gt;0,INDEX($AA$4:$AL$323,Ajustes!$K206,R$2),0)+IF(Ajustes!$L206&gt;0,INDEX($AA$4:$AL$323,Ajustes!$L206,R$2),0))+R206</f>
        <v>30</v>
      </c>
      <c r="AE206" s="259">
        <f>IF(AND(NOT(_incrementaisPassadas),
      OR(
       AND(_semanaAtual&gt;Prevs!H$6,_tipo="Semanal"),
       AND(_mes&gt;AE$2,_tipo="Mensal")
      )), 0,IF(Ajustes!$G206&gt;0,INDEX($AA$4:$AL$323,Ajustes!$G206,S$2),0)+IF(Ajustes!$H206&gt;0,INDEX($AA$4:$AL$323,Ajustes!$H206,S$2),0)+IF(Ajustes!$I206&gt;0,INDEX($AA$4:$AL$323,Ajustes!$I206,S$2),0)+IF(Ajustes!$J206&gt;0,INDEX($AA$4:$AL$323,Ajustes!$J206,S$2),0)+IF(Ajustes!$K206&gt;0,INDEX($AA$4:$AL$323,Ajustes!$K206,S$2),0)+IF(Ajustes!$L206&gt;0,INDEX($AA$4:$AL$323,Ajustes!$L206,S$2),0))+S206</f>
        <v>20</v>
      </c>
      <c r="AF206" s="259">
        <f>IF(AND(NOT(_incrementaisPassadas),
      OR(
       AND(_semanaAtual&gt;Prevs!I$6,_tipo="Semanal"),
       AND(_mes&gt;AF$2,_tipo="Mensal")
      )), 0,IF(Ajustes!$G206&gt;0,INDEX($AA$4:$AL$323,Ajustes!$G206,T$2),0)+IF(Ajustes!$H206&gt;0,INDEX($AA$4:$AL$323,Ajustes!$H206,T$2),0)+IF(Ajustes!$I206&gt;0,INDEX($AA$4:$AL$323,Ajustes!$I206,T$2),0)+IF(Ajustes!$J206&gt;0,INDEX($AA$4:$AL$323,Ajustes!$J206,T$2),0)+IF(Ajustes!$K206&gt;0,INDEX($AA$4:$AL$323,Ajustes!$K206,T$2),0)+IF(Ajustes!$L206&gt;0,INDEX($AA$4:$AL$323,Ajustes!$L206,T$2),0))+T206</f>
        <v>15</v>
      </c>
      <c r="AG206" s="259">
        <f>IF(AND(NOT(_incrementaisPassadas),
      OR(
       AND(_semanaAtual&gt;Prevs!J$6,_tipo="Semanal"),
       AND(_mes&gt;AG$2,_tipo="Mensal")
      )), 0,IF(Ajustes!$G206&gt;0,INDEX($AA$4:$AL$323,Ajustes!$G206,U$2),0)+IF(Ajustes!$H206&gt;0,INDEX($AA$4:$AL$323,Ajustes!$H206,U$2),0)+IF(Ajustes!$I206&gt;0,INDEX($AA$4:$AL$323,Ajustes!$I206,U$2),0)+IF(Ajustes!$J206&gt;0,INDEX($AA$4:$AL$323,Ajustes!$J206,U$2),0)+IF(Ajustes!$K206&gt;0,INDEX($AA$4:$AL$323,Ajustes!$K206,U$2),0)+IF(Ajustes!$L206&gt;0,INDEX($AA$4:$AL$323,Ajustes!$L206,U$2),0))+U206</f>
        <v>12</v>
      </c>
      <c r="AH206" s="259">
        <f>IF(AND(NOT(_incrementaisPassadas),
      OR(
       AND(_semanaAtual&gt;Prevs!K$6,_tipo="Semanal"),
       AND(_mes&gt;AH$2,_tipo="Mensal")
      )), 0,IF(Ajustes!$G206&gt;0,INDEX($AA$4:$AL$323,Ajustes!$G206,V$2),0)+IF(Ajustes!$H206&gt;0,INDEX($AA$4:$AL$323,Ajustes!$H206,V$2),0)+IF(Ajustes!$I206&gt;0,INDEX($AA$4:$AL$323,Ajustes!$I206,V$2),0)+IF(Ajustes!$J206&gt;0,INDEX($AA$4:$AL$323,Ajustes!$J206,V$2),0)+IF(Ajustes!$K206&gt;0,INDEX($AA$4:$AL$323,Ajustes!$K206,V$2),0)+IF(Ajustes!$L206&gt;0,INDEX($AA$4:$AL$323,Ajustes!$L206,V$2),0))+V206</f>
        <v>11</v>
      </c>
      <c r="AI206" s="259">
        <f>IF(AND(NOT(_incrementaisPassadas),
      OR(
       AND(_semanaAtual&gt;Prevs!L$6,_tipo="Semanal"),
       AND(_mes&gt;AI$2,_tipo="Mensal")
      )), 0,IF(Ajustes!$G206&gt;0,INDEX($AA$4:$AL$323,Ajustes!$G206,W$2),0)+IF(Ajustes!$H206&gt;0,INDEX($AA$4:$AL$323,Ajustes!$H206,W$2),0)+IF(Ajustes!$I206&gt;0,INDEX($AA$4:$AL$323,Ajustes!$I206,W$2),0)+IF(Ajustes!$J206&gt;0,INDEX($AA$4:$AL$323,Ajustes!$J206,W$2),0)+IF(Ajustes!$K206&gt;0,INDEX($AA$4:$AL$323,Ajustes!$K206,W$2),0)+IF(Ajustes!$L206&gt;0,INDEX($AA$4:$AL$323,Ajustes!$L206,W$2),0))+W206</f>
        <v>11</v>
      </c>
      <c r="AJ206" s="259">
        <f>IF(AND(NOT(_incrementaisPassadas),
      OR(
       AND(_semanaAtual&gt;Prevs!M$6,_tipo="Semanal"),
       AND(_mes&gt;AJ$2,_tipo="Mensal")
      )), 0,IF(Ajustes!$G206&gt;0,INDEX($AA$4:$AL$323,Ajustes!$G206,X$2),0)+IF(Ajustes!$H206&gt;0,INDEX($AA$4:$AL$323,Ajustes!$H206,X$2),0)+IF(Ajustes!$I206&gt;0,INDEX($AA$4:$AL$323,Ajustes!$I206,X$2),0)+IF(Ajustes!$J206&gt;0,INDEX($AA$4:$AL$323,Ajustes!$J206,X$2),0)+IF(Ajustes!$K206&gt;0,INDEX($AA$4:$AL$323,Ajustes!$K206,X$2),0)+IF(Ajustes!$L206&gt;0,INDEX($AA$4:$AL$323,Ajustes!$L206,X$2),0))+X206</f>
        <v>13</v>
      </c>
      <c r="AK206" s="259">
        <f>IF(AND(NOT(_incrementaisPassadas),
      OR(
       AND(_semanaAtual&gt;Prevs!N$6,_tipo="Semanal"),
       AND(_mes&gt;AK$2,_tipo="Mensal")
      )), 0,IF(Ajustes!$G206&gt;0,INDEX($AA$4:$AL$323,Ajustes!$G206,Y$2),0)+IF(Ajustes!$H206&gt;0,INDEX($AA$4:$AL$323,Ajustes!$H206,Y$2),0)+IF(Ajustes!$I206&gt;0,INDEX($AA$4:$AL$323,Ajustes!$I206,Y$2),0)+IF(Ajustes!$J206&gt;0,INDEX($AA$4:$AL$323,Ajustes!$J206,Y$2),0)+IF(Ajustes!$K206&gt;0,INDEX($AA$4:$AL$323,Ajustes!$K206,Y$2),0)+IF(Ajustes!$L206&gt;0,INDEX($AA$4:$AL$323,Ajustes!$L206,Y$2),0))+Y206</f>
        <v>20</v>
      </c>
      <c r="AL206" s="259">
        <f>IF(AND(NOT(_incrementaisPassadas),
      OR(
       AND(_semanaAtual&gt;Prevs!O$6,_tipo="Semanal"),
       AND(_mes&gt;AL$2,_tipo="Mensal")
      )), 0,IF(Ajustes!$G206&gt;0,INDEX($AA$4:$AL$323,Ajustes!$G206,Z$2),0)+IF(Ajustes!$H206&gt;0,INDEX($AA$4:$AL$323,Ajustes!$H206,Z$2),0)+IF(Ajustes!$I206&gt;0,INDEX($AA$4:$AL$323,Ajustes!$I206,Z$2),0)+IF(Ajustes!$J206&gt;0,INDEX($AA$4:$AL$323,Ajustes!$J206,Z$2),0)+IF(Ajustes!$K206&gt;0,INDEX($AA$4:$AL$323,Ajustes!$K206,Z$2),0)+IF(Ajustes!$L206&gt;0,INDEX($AA$4:$AL$323,Ajustes!$L206,Z$2),0))+Z206</f>
        <v>30</v>
      </c>
      <c r="AM206" s="113">
        <f t="shared" si="219"/>
        <v>41</v>
      </c>
      <c r="AN206" s="113">
        <f t="shared" si="217"/>
        <v>41</v>
      </c>
      <c r="AO206" s="113">
        <f t="shared" si="217"/>
        <v>38</v>
      </c>
      <c r="AP206" s="113">
        <f t="shared" si="217"/>
        <v>30</v>
      </c>
      <c r="AQ206" s="113">
        <f t="shared" si="217"/>
        <v>20</v>
      </c>
      <c r="AR206" s="113">
        <f t="shared" si="217"/>
        <v>15</v>
      </c>
      <c r="AS206" s="113">
        <f t="shared" si="217"/>
        <v>12</v>
      </c>
      <c r="AT206" s="113">
        <f t="shared" si="217"/>
        <v>11</v>
      </c>
      <c r="AU206" s="113">
        <f t="shared" si="217"/>
        <v>11</v>
      </c>
      <c r="AV206" s="113">
        <f t="shared" si="217"/>
        <v>13</v>
      </c>
      <c r="AW206" s="113">
        <f t="shared" si="217"/>
        <v>20</v>
      </c>
      <c r="AX206" s="113">
        <f t="shared" si="217"/>
        <v>30</v>
      </c>
      <c r="AY206" s="259"/>
      <c r="BQ206" s="259">
        <f t="shared" si="218"/>
        <v>58</v>
      </c>
      <c r="BR206" s="398">
        <f t="shared" si="205"/>
        <v>35.024000000000001</v>
      </c>
      <c r="BS206" s="398">
        <f t="shared" si="206"/>
        <v>36.625</v>
      </c>
      <c r="BT206" s="398">
        <f t="shared" si="207"/>
        <v>33.771000000000001</v>
      </c>
      <c r="BU206" s="398">
        <f t="shared" si="208"/>
        <v>26.454000000000001</v>
      </c>
      <c r="BV206" s="398">
        <f t="shared" si="209"/>
        <v>17.54</v>
      </c>
      <c r="BW206" s="398">
        <f t="shared" si="210"/>
        <v>13.071000000000002</v>
      </c>
      <c r="BX206" s="398">
        <f t="shared" si="211"/>
        <v>10.251999999999999</v>
      </c>
      <c r="BY206" s="398">
        <f t="shared" si="212"/>
        <v>8.7720000000000002</v>
      </c>
      <c r="BZ206" s="398">
        <f t="shared" si="213"/>
        <v>8.7620000000000005</v>
      </c>
      <c r="CA206" s="398">
        <f t="shared" si="214"/>
        <v>11.636000000000001</v>
      </c>
      <c r="CB206" s="398">
        <f t="shared" si="215"/>
        <v>17.584000000000003</v>
      </c>
      <c r="CC206" s="398">
        <f t="shared" si="216"/>
        <v>26.326000000000004</v>
      </c>
      <c r="CD206" s="259"/>
    </row>
    <row r="207" spans="1:82" x14ac:dyDescent="0.25">
      <c r="A207" s="113">
        <v>204</v>
      </c>
      <c r="B207" s="176" t="s">
        <v>631</v>
      </c>
      <c r="C207" s="259">
        <f>IFERROR(INDEX($BD$7:$BO$40,MATCH(Ajustes!$E$4:$E$323,$BC$7:$BC$40,0),$C$2:$N$2),1)</f>
        <v>1</v>
      </c>
      <c r="D207" s="259">
        <f>IFERROR(INDEX($BD$7:$BO$40,MATCH(Ajustes!$E$4:$E$323,$BC$7:$BC$40,0),$C$2:$N$2),1)</f>
        <v>1</v>
      </c>
      <c r="E207" s="259">
        <f>IFERROR(INDEX($BD$7:$BO$40,MATCH(Ajustes!$E$4:$E$323,$BC$7:$BC$40,0),$C$2:$N$2),1)</f>
        <v>1</v>
      </c>
      <c r="F207" s="259">
        <f>IFERROR(INDEX($BD$7:$BO$40,MATCH(Ajustes!$E$4:$E$323,$BC$7:$BC$40,0),$C$2:$N$2),1)</f>
        <v>1</v>
      </c>
      <c r="G207" s="259">
        <f>IFERROR(INDEX($BD$7:$BO$40,MATCH(Ajustes!$E$4:$E$323,$BC$7:$BC$40,0),$C$2:$N$2),1)</f>
        <v>1</v>
      </c>
      <c r="H207" s="259">
        <f>IFERROR(INDEX($BD$7:$BO$40,MATCH(Ajustes!$E$4:$E$323,$BC$7:$BC$40,0),$C$2:$N$2),1)</f>
        <v>1</v>
      </c>
      <c r="I207" s="259">
        <f>IFERROR(INDEX($BD$7:$BO$40,MATCH(Ajustes!$E$4:$E$323,$BC$7:$BC$40,0),$C$2:$N$2),1)</f>
        <v>1</v>
      </c>
      <c r="J207" s="259">
        <f>IFERROR(INDEX($BD$7:$BO$40,MATCH(Ajustes!$E$4:$E$323,$BC$7:$BC$40,0),$C$2:$N$2),1)</f>
        <v>1</v>
      </c>
      <c r="K207" s="259">
        <f>IFERROR(INDEX($BD$7:$BO$40,MATCH(Ajustes!$E$4:$E$323,$BC$7:$BC$40,0),$C$2:$N$2),1)</f>
        <v>1</v>
      </c>
      <c r="L207" s="259">
        <f>IFERROR(INDEX($BD$7:$BO$40,MATCH(Ajustes!$E$4:$E$323,$BC$7:$BC$40,0),$C$2:$N$2),1)</f>
        <v>1</v>
      </c>
      <c r="M207" s="259">
        <f>IFERROR(INDEX($BD$7:$BO$40,MATCH(Ajustes!$E$4:$E$323,$BC$7:$BC$40,0),$C$2:$N$2),1)</f>
        <v>1</v>
      </c>
      <c r="N207" s="259">
        <f>IFERROR(INDEX($BD$7:$BO$40,MATCH(Ajustes!$E$4:$E$323,$BC$7:$BC$40,0),$C$2:$N$2),1)</f>
        <v>1</v>
      </c>
      <c r="O207">
        <f>C207*Ajustes!AM207</f>
        <v>525</v>
      </c>
      <c r="P207">
        <f>D207*Ajustes!AN207</f>
        <v>994</v>
      </c>
      <c r="Q207">
        <f>E207*Ajustes!AO207</f>
        <v>1515</v>
      </c>
      <c r="R207">
        <f>F207*Ajustes!AP207</f>
        <v>1871</v>
      </c>
      <c r="S207">
        <f>G207*Ajustes!AQ207</f>
        <v>2008</v>
      </c>
      <c r="T207">
        <f>H207*Ajustes!AR207</f>
        <v>1580</v>
      </c>
      <c r="U207">
        <f>I207*Ajustes!AS207</f>
        <v>1169</v>
      </c>
      <c r="V207">
        <f>J207*Ajustes!AT207</f>
        <v>784</v>
      </c>
      <c r="W207">
        <f>K207*Ajustes!AU207</f>
        <v>454</v>
      </c>
      <c r="X207">
        <f>L207*Ajustes!AV207</f>
        <v>274</v>
      </c>
      <c r="Y207">
        <f>M207*Ajustes!AW207</f>
        <v>196</v>
      </c>
      <c r="Z207">
        <f>N207*Ajustes!AX207</f>
        <v>228</v>
      </c>
      <c r="AA207" s="259">
        <f>IF(AND(NOT(_incrementaisPassadas),
      OR(
       AND(_semanaAtual&gt;Prevs!D$6,_tipo="Semanal"),
       AND(_mes&gt;AA$2,_tipo="Mensal")
      )), 0,IF(Ajustes!$G207&gt;0,INDEX($AA$4:$AL$323,Ajustes!$G207,O$2),0)+IF(Ajustes!$H207&gt;0,INDEX($AA$4:$AL$323,Ajustes!$H207,O$2),0)+IF(Ajustes!$I207&gt;0,INDEX($AA$4:$AL$323,Ajustes!$I207,O$2),0)+IF(Ajustes!$J207&gt;0,INDEX($AA$4:$AL$323,Ajustes!$J207,O$2),0)+IF(Ajustes!$K207&gt;0,INDEX($AA$4:$AL$323,Ajustes!$K207,O$2),0)+IF(Ajustes!$L207&gt;0,INDEX($AA$4:$AL$323,Ajustes!$L207,O$2),0))+O207</f>
        <v>525</v>
      </c>
      <c r="AB207" s="259">
        <f>IF(AND(NOT(_incrementaisPassadas),
      OR(
       AND(_semanaAtual&gt;Prevs!E$6,_tipo="Semanal"),
       AND(_mes&gt;AB$2,_tipo="Mensal")
      )), 0,IF(Ajustes!$G207&gt;0,INDEX($AA$4:$AL$323,Ajustes!$G207,P$2),0)+IF(Ajustes!$H207&gt;0,INDEX($AA$4:$AL$323,Ajustes!$H207,P$2),0)+IF(Ajustes!$I207&gt;0,INDEX($AA$4:$AL$323,Ajustes!$I207,P$2),0)+IF(Ajustes!$J207&gt;0,INDEX($AA$4:$AL$323,Ajustes!$J207,P$2),0)+IF(Ajustes!$K207&gt;0,INDEX($AA$4:$AL$323,Ajustes!$K207,P$2),0)+IF(Ajustes!$L207&gt;0,INDEX($AA$4:$AL$323,Ajustes!$L207,P$2),0))+P207</f>
        <v>994</v>
      </c>
      <c r="AC207" s="259">
        <f>IF(AND(NOT(_incrementaisPassadas),
      OR(
       AND(_semanaAtual&gt;Prevs!F$6,_tipo="Semanal"),
       AND(_mes&gt;AC$2,_tipo="Mensal")
      )), 0,IF(Ajustes!$G207&gt;0,INDEX($AA$4:$AL$323,Ajustes!$G207,Q$2),0)+IF(Ajustes!$H207&gt;0,INDEX($AA$4:$AL$323,Ajustes!$H207,Q$2),0)+IF(Ajustes!$I207&gt;0,INDEX($AA$4:$AL$323,Ajustes!$I207,Q$2),0)+IF(Ajustes!$J207&gt;0,INDEX($AA$4:$AL$323,Ajustes!$J207,Q$2),0)+IF(Ajustes!$K207&gt;0,INDEX($AA$4:$AL$323,Ajustes!$K207,Q$2),0)+IF(Ajustes!$L207&gt;0,INDEX($AA$4:$AL$323,Ajustes!$L207,Q$2),0))+Q207</f>
        <v>1515</v>
      </c>
      <c r="AD207" s="259">
        <f>IF(AND(NOT(_incrementaisPassadas),
      OR(
       AND(_semanaAtual&gt;Prevs!G$6,_tipo="Semanal"),
       AND(_mes&gt;AD$2,_tipo="Mensal")
      )), 0,IF(Ajustes!$G207&gt;0,INDEX($AA$4:$AL$323,Ajustes!$G207,R$2),0)+IF(Ajustes!$H207&gt;0,INDEX($AA$4:$AL$323,Ajustes!$H207,R$2),0)+IF(Ajustes!$I207&gt;0,INDEX($AA$4:$AL$323,Ajustes!$I207,R$2),0)+IF(Ajustes!$J207&gt;0,INDEX($AA$4:$AL$323,Ajustes!$J207,R$2),0)+IF(Ajustes!$K207&gt;0,INDEX($AA$4:$AL$323,Ajustes!$K207,R$2),0)+IF(Ajustes!$L207&gt;0,INDEX($AA$4:$AL$323,Ajustes!$L207,R$2),0))+R207</f>
        <v>1871</v>
      </c>
      <c r="AE207" s="259">
        <f>IF(AND(NOT(_incrementaisPassadas),
      OR(
       AND(_semanaAtual&gt;Prevs!H$6,_tipo="Semanal"),
       AND(_mes&gt;AE$2,_tipo="Mensal")
      )), 0,IF(Ajustes!$G207&gt;0,INDEX($AA$4:$AL$323,Ajustes!$G207,S$2),0)+IF(Ajustes!$H207&gt;0,INDEX($AA$4:$AL$323,Ajustes!$H207,S$2),0)+IF(Ajustes!$I207&gt;0,INDEX($AA$4:$AL$323,Ajustes!$I207,S$2),0)+IF(Ajustes!$J207&gt;0,INDEX($AA$4:$AL$323,Ajustes!$J207,S$2),0)+IF(Ajustes!$K207&gt;0,INDEX($AA$4:$AL$323,Ajustes!$K207,S$2),0)+IF(Ajustes!$L207&gt;0,INDEX($AA$4:$AL$323,Ajustes!$L207,S$2),0))+S207</f>
        <v>2008</v>
      </c>
      <c r="AF207" s="259">
        <f>IF(AND(NOT(_incrementaisPassadas),
      OR(
       AND(_semanaAtual&gt;Prevs!I$6,_tipo="Semanal"),
       AND(_mes&gt;AF$2,_tipo="Mensal")
      )), 0,IF(Ajustes!$G207&gt;0,INDEX($AA$4:$AL$323,Ajustes!$G207,T$2),0)+IF(Ajustes!$H207&gt;0,INDEX($AA$4:$AL$323,Ajustes!$H207,T$2),0)+IF(Ajustes!$I207&gt;0,INDEX($AA$4:$AL$323,Ajustes!$I207,T$2),0)+IF(Ajustes!$J207&gt;0,INDEX($AA$4:$AL$323,Ajustes!$J207,T$2),0)+IF(Ajustes!$K207&gt;0,INDEX($AA$4:$AL$323,Ajustes!$K207,T$2),0)+IF(Ajustes!$L207&gt;0,INDEX($AA$4:$AL$323,Ajustes!$L207,T$2),0))+T207</f>
        <v>1580</v>
      </c>
      <c r="AG207" s="259">
        <f>IF(AND(NOT(_incrementaisPassadas),
      OR(
       AND(_semanaAtual&gt;Prevs!J$6,_tipo="Semanal"),
       AND(_mes&gt;AG$2,_tipo="Mensal")
      )), 0,IF(Ajustes!$G207&gt;0,INDEX($AA$4:$AL$323,Ajustes!$G207,U$2),0)+IF(Ajustes!$H207&gt;0,INDEX($AA$4:$AL$323,Ajustes!$H207,U$2),0)+IF(Ajustes!$I207&gt;0,INDEX($AA$4:$AL$323,Ajustes!$I207,U$2),0)+IF(Ajustes!$J207&gt;0,INDEX($AA$4:$AL$323,Ajustes!$J207,U$2),0)+IF(Ajustes!$K207&gt;0,INDEX($AA$4:$AL$323,Ajustes!$K207,U$2),0)+IF(Ajustes!$L207&gt;0,INDEX($AA$4:$AL$323,Ajustes!$L207,U$2),0))+U207</f>
        <v>1169</v>
      </c>
      <c r="AH207" s="259">
        <f>IF(AND(NOT(_incrementaisPassadas),
      OR(
       AND(_semanaAtual&gt;Prevs!K$6,_tipo="Semanal"),
       AND(_mes&gt;AH$2,_tipo="Mensal")
      )), 0,IF(Ajustes!$G207&gt;0,INDEX($AA$4:$AL$323,Ajustes!$G207,V$2),0)+IF(Ajustes!$H207&gt;0,INDEX($AA$4:$AL$323,Ajustes!$H207,V$2),0)+IF(Ajustes!$I207&gt;0,INDEX($AA$4:$AL$323,Ajustes!$I207,V$2),0)+IF(Ajustes!$J207&gt;0,INDEX($AA$4:$AL$323,Ajustes!$J207,V$2),0)+IF(Ajustes!$K207&gt;0,INDEX($AA$4:$AL$323,Ajustes!$K207,V$2),0)+IF(Ajustes!$L207&gt;0,INDEX($AA$4:$AL$323,Ajustes!$L207,V$2),0))+V207</f>
        <v>784</v>
      </c>
      <c r="AI207" s="259">
        <f>IF(AND(NOT(_incrementaisPassadas),
      OR(
       AND(_semanaAtual&gt;Prevs!L$6,_tipo="Semanal"),
       AND(_mes&gt;AI$2,_tipo="Mensal")
      )), 0,IF(Ajustes!$G207&gt;0,INDEX($AA$4:$AL$323,Ajustes!$G207,W$2),0)+IF(Ajustes!$H207&gt;0,INDEX($AA$4:$AL$323,Ajustes!$H207,W$2),0)+IF(Ajustes!$I207&gt;0,INDEX($AA$4:$AL$323,Ajustes!$I207,W$2),0)+IF(Ajustes!$J207&gt;0,INDEX($AA$4:$AL$323,Ajustes!$J207,W$2),0)+IF(Ajustes!$K207&gt;0,INDEX($AA$4:$AL$323,Ajustes!$K207,W$2),0)+IF(Ajustes!$L207&gt;0,INDEX($AA$4:$AL$323,Ajustes!$L207,W$2),0))+W207</f>
        <v>454</v>
      </c>
      <c r="AJ207" s="259">
        <f>IF(AND(NOT(_incrementaisPassadas),
      OR(
       AND(_semanaAtual&gt;Prevs!M$6,_tipo="Semanal"),
       AND(_mes&gt;AJ$2,_tipo="Mensal")
      )), 0,IF(Ajustes!$G207&gt;0,INDEX($AA$4:$AL$323,Ajustes!$G207,X$2),0)+IF(Ajustes!$H207&gt;0,INDEX($AA$4:$AL$323,Ajustes!$H207,X$2),0)+IF(Ajustes!$I207&gt;0,INDEX($AA$4:$AL$323,Ajustes!$I207,X$2),0)+IF(Ajustes!$J207&gt;0,INDEX($AA$4:$AL$323,Ajustes!$J207,X$2),0)+IF(Ajustes!$K207&gt;0,INDEX($AA$4:$AL$323,Ajustes!$K207,X$2),0)+IF(Ajustes!$L207&gt;0,INDEX($AA$4:$AL$323,Ajustes!$L207,X$2),0))+X207</f>
        <v>274</v>
      </c>
      <c r="AK207" s="259">
        <f>IF(AND(NOT(_incrementaisPassadas),
      OR(
       AND(_semanaAtual&gt;Prevs!N$6,_tipo="Semanal"),
       AND(_mes&gt;AK$2,_tipo="Mensal")
      )), 0,IF(Ajustes!$G207&gt;0,INDEX($AA$4:$AL$323,Ajustes!$G207,Y$2),0)+IF(Ajustes!$H207&gt;0,INDEX($AA$4:$AL$323,Ajustes!$H207,Y$2),0)+IF(Ajustes!$I207&gt;0,INDEX($AA$4:$AL$323,Ajustes!$I207,Y$2),0)+IF(Ajustes!$J207&gt;0,INDEX($AA$4:$AL$323,Ajustes!$J207,Y$2),0)+IF(Ajustes!$K207&gt;0,INDEX($AA$4:$AL$323,Ajustes!$K207,Y$2),0)+IF(Ajustes!$L207&gt;0,INDEX($AA$4:$AL$323,Ajustes!$L207,Y$2),0))+Y207</f>
        <v>196</v>
      </c>
      <c r="AL207" s="259">
        <f>IF(AND(NOT(_incrementaisPassadas),
      OR(
       AND(_semanaAtual&gt;Prevs!O$6,_tipo="Semanal"),
       AND(_mes&gt;AL$2,_tipo="Mensal")
      )), 0,IF(Ajustes!$G207&gt;0,INDEX($AA$4:$AL$323,Ajustes!$G207,Z$2),0)+IF(Ajustes!$H207&gt;0,INDEX($AA$4:$AL$323,Ajustes!$H207,Z$2),0)+IF(Ajustes!$I207&gt;0,INDEX($AA$4:$AL$323,Ajustes!$I207,Z$2),0)+IF(Ajustes!$J207&gt;0,INDEX($AA$4:$AL$323,Ajustes!$J207,Z$2),0)+IF(Ajustes!$K207&gt;0,INDEX($AA$4:$AL$323,Ajustes!$K207,Z$2),0)+IF(Ajustes!$L207&gt;0,INDEX($AA$4:$AL$323,Ajustes!$L207,Z$2),0))+Z207</f>
        <v>228</v>
      </c>
      <c r="AM207" s="113">
        <f t="shared" si="219"/>
        <v>525</v>
      </c>
      <c r="AN207" s="113">
        <f t="shared" si="217"/>
        <v>994</v>
      </c>
      <c r="AO207" s="113">
        <f t="shared" si="217"/>
        <v>1515</v>
      </c>
      <c r="AP207" s="113">
        <f t="shared" si="217"/>
        <v>1871</v>
      </c>
      <c r="AQ207" s="113">
        <f t="shared" si="217"/>
        <v>2008</v>
      </c>
      <c r="AR207" s="113">
        <f t="shared" si="217"/>
        <v>1580</v>
      </c>
      <c r="AS207" s="113">
        <f t="shared" si="217"/>
        <v>1169</v>
      </c>
      <c r="AT207" s="113">
        <f t="shared" si="217"/>
        <v>784</v>
      </c>
      <c r="AU207" s="113">
        <f t="shared" si="217"/>
        <v>454</v>
      </c>
      <c r="AV207" s="113">
        <f t="shared" si="217"/>
        <v>274</v>
      </c>
      <c r="AW207" s="113">
        <f t="shared" si="217"/>
        <v>196</v>
      </c>
      <c r="AX207" s="113">
        <f t="shared" si="217"/>
        <v>228</v>
      </c>
      <c r="AY207" s="259"/>
      <c r="BQ207" s="259">
        <f t="shared" si="218"/>
        <v>71</v>
      </c>
      <c r="BR207" s="398">
        <f t="shared" si="205"/>
        <v>525.61900000000003</v>
      </c>
      <c r="BS207" s="398">
        <f t="shared" si="206"/>
        <v>993.11199999999997</v>
      </c>
      <c r="BT207" s="398">
        <f t="shared" si="207"/>
        <v>1514.3430000000001</v>
      </c>
      <c r="BU207" s="398">
        <f t="shared" si="208"/>
        <v>1870.3720000000001</v>
      </c>
      <c r="BV207" s="398">
        <f t="shared" si="209"/>
        <v>2007.758</v>
      </c>
      <c r="BW207" s="398">
        <f t="shared" si="210"/>
        <v>1580.5320000000002</v>
      </c>
      <c r="BX207" s="398">
        <f t="shared" si="211"/>
        <v>1168.4839999999999</v>
      </c>
      <c r="BY207" s="398">
        <f t="shared" si="212"/>
        <v>784.73900000000003</v>
      </c>
      <c r="BZ207" s="398">
        <f t="shared" si="213"/>
        <v>453.89</v>
      </c>
      <c r="CA207" s="398">
        <f t="shared" si="214"/>
        <v>274.25</v>
      </c>
      <c r="CB207" s="398">
        <f t="shared" si="215"/>
        <v>195.52</v>
      </c>
      <c r="CC207" s="398">
        <f t="shared" si="216"/>
        <v>227.51599999999999</v>
      </c>
      <c r="CD207" s="259"/>
    </row>
    <row r="208" spans="1:82" x14ac:dyDescent="0.25">
      <c r="A208" s="113">
        <v>205</v>
      </c>
      <c r="B208" s="176" t="s">
        <v>632</v>
      </c>
      <c r="C208" s="259">
        <f>IFERROR(INDEX($BD$7:$BO$40,MATCH(Ajustes!$E$4:$E$323,$BC$7:$BC$40,0),$C$2:$N$2),1)</f>
        <v>1</v>
      </c>
      <c r="D208" s="259">
        <f>IFERROR(INDEX($BD$7:$BO$40,MATCH(Ajustes!$E$4:$E$323,$BC$7:$BC$40,0),$C$2:$N$2),1)</f>
        <v>1</v>
      </c>
      <c r="E208" s="259">
        <f>IFERROR(INDEX($BD$7:$BO$40,MATCH(Ajustes!$E$4:$E$323,$BC$7:$BC$40,0),$C$2:$N$2),1)</f>
        <v>1</v>
      </c>
      <c r="F208" s="259">
        <f>IFERROR(INDEX($BD$7:$BO$40,MATCH(Ajustes!$E$4:$E$323,$BC$7:$BC$40,0),$C$2:$N$2),1)</f>
        <v>1</v>
      </c>
      <c r="G208" s="259">
        <f>IFERROR(INDEX($BD$7:$BO$40,MATCH(Ajustes!$E$4:$E$323,$BC$7:$BC$40,0),$C$2:$N$2),1)</f>
        <v>1</v>
      </c>
      <c r="H208" s="259">
        <f>IFERROR(INDEX($BD$7:$BO$40,MATCH(Ajustes!$E$4:$E$323,$BC$7:$BC$40,0),$C$2:$N$2),1)</f>
        <v>1</v>
      </c>
      <c r="I208" s="259">
        <f>IFERROR(INDEX($BD$7:$BO$40,MATCH(Ajustes!$E$4:$E$323,$BC$7:$BC$40,0),$C$2:$N$2),1)</f>
        <v>1</v>
      </c>
      <c r="J208" s="259">
        <f>IFERROR(INDEX($BD$7:$BO$40,MATCH(Ajustes!$E$4:$E$323,$BC$7:$BC$40,0),$C$2:$N$2),1)</f>
        <v>1</v>
      </c>
      <c r="K208" s="259">
        <f>IFERROR(INDEX($BD$7:$BO$40,MATCH(Ajustes!$E$4:$E$323,$BC$7:$BC$40,0),$C$2:$N$2),1)</f>
        <v>1</v>
      </c>
      <c r="L208" s="259">
        <f>IFERROR(INDEX($BD$7:$BO$40,MATCH(Ajustes!$E$4:$E$323,$BC$7:$BC$40,0),$C$2:$N$2),1)</f>
        <v>1</v>
      </c>
      <c r="M208" s="259">
        <f>IFERROR(INDEX($BD$7:$BO$40,MATCH(Ajustes!$E$4:$E$323,$BC$7:$BC$40,0),$C$2:$N$2),1)</f>
        <v>1</v>
      </c>
      <c r="N208" s="259">
        <f>IFERROR(INDEX($BD$7:$BO$40,MATCH(Ajustes!$E$4:$E$323,$BC$7:$BC$40,0),$C$2:$N$2),1)</f>
        <v>1</v>
      </c>
      <c r="O208">
        <f>C208*Ajustes!AM208</f>
        <v>215</v>
      </c>
      <c r="P208">
        <f>D208*Ajustes!AN208</f>
        <v>236</v>
      </c>
      <c r="Q208">
        <f>E208*Ajustes!AO208</f>
        <v>238</v>
      </c>
      <c r="R208">
        <f>F208*Ajustes!AP208</f>
        <v>189</v>
      </c>
      <c r="S208">
        <f>G208*Ajustes!AQ208</f>
        <v>118</v>
      </c>
      <c r="T208">
        <f>H208*Ajustes!AR208</f>
        <v>86</v>
      </c>
      <c r="U208">
        <f>I208*Ajustes!AS208</f>
        <v>67</v>
      </c>
      <c r="V208">
        <f>J208*Ajustes!AT208</f>
        <v>53</v>
      </c>
      <c r="W208">
        <f>K208*Ajustes!AU208</f>
        <v>46</v>
      </c>
      <c r="X208">
        <f>L208*Ajustes!AV208</f>
        <v>60</v>
      </c>
      <c r="Y208">
        <f>M208*Ajustes!AW208</f>
        <v>98</v>
      </c>
      <c r="Z208">
        <f>N208*Ajustes!AX208</f>
        <v>159</v>
      </c>
      <c r="AA208" s="259">
        <f>IF(AND(NOT(_incrementaisPassadas),
      OR(
       AND(_semanaAtual&gt;Prevs!D$6,_tipo="Semanal"),
       AND(_mes&gt;AA$2,_tipo="Mensal")
      )), 0,IF(Ajustes!$G208&gt;0,INDEX($AA$4:$AL$323,Ajustes!$G208,O$2),0)+IF(Ajustes!$H208&gt;0,INDEX($AA$4:$AL$323,Ajustes!$H208,O$2),0)+IF(Ajustes!$I208&gt;0,INDEX($AA$4:$AL$323,Ajustes!$I208,O$2),0)+IF(Ajustes!$J208&gt;0,INDEX($AA$4:$AL$323,Ajustes!$J208,O$2),0)+IF(Ajustes!$K208&gt;0,INDEX($AA$4:$AL$323,Ajustes!$K208,O$2),0)+IF(Ajustes!$L208&gt;0,INDEX($AA$4:$AL$323,Ajustes!$L208,O$2),0))+O208</f>
        <v>215</v>
      </c>
      <c r="AB208" s="259">
        <f>IF(AND(NOT(_incrementaisPassadas),
      OR(
       AND(_semanaAtual&gt;Prevs!E$6,_tipo="Semanal"),
       AND(_mes&gt;AB$2,_tipo="Mensal")
      )), 0,IF(Ajustes!$G208&gt;0,INDEX($AA$4:$AL$323,Ajustes!$G208,P$2),0)+IF(Ajustes!$H208&gt;0,INDEX($AA$4:$AL$323,Ajustes!$H208,P$2),0)+IF(Ajustes!$I208&gt;0,INDEX($AA$4:$AL$323,Ajustes!$I208,P$2),0)+IF(Ajustes!$J208&gt;0,INDEX($AA$4:$AL$323,Ajustes!$J208,P$2),0)+IF(Ajustes!$K208&gt;0,INDEX($AA$4:$AL$323,Ajustes!$K208,P$2),0)+IF(Ajustes!$L208&gt;0,INDEX($AA$4:$AL$323,Ajustes!$L208,P$2),0))+P208</f>
        <v>236</v>
      </c>
      <c r="AC208" s="259">
        <f>IF(AND(NOT(_incrementaisPassadas),
      OR(
       AND(_semanaAtual&gt;Prevs!F$6,_tipo="Semanal"),
       AND(_mes&gt;AC$2,_tipo="Mensal")
      )), 0,IF(Ajustes!$G208&gt;0,INDEX($AA$4:$AL$323,Ajustes!$G208,Q$2),0)+IF(Ajustes!$H208&gt;0,INDEX($AA$4:$AL$323,Ajustes!$H208,Q$2),0)+IF(Ajustes!$I208&gt;0,INDEX($AA$4:$AL$323,Ajustes!$I208,Q$2),0)+IF(Ajustes!$J208&gt;0,INDEX($AA$4:$AL$323,Ajustes!$J208,Q$2),0)+IF(Ajustes!$K208&gt;0,INDEX($AA$4:$AL$323,Ajustes!$K208,Q$2),0)+IF(Ajustes!$L208&gt;0,INDEX($AA$4:$AL$323,Ajustes!$L208,Q$2),0))+Q208</f>
        <v>238</v>
      </c>
      <c r="AD208" s="259">
        <f>IF(AND(NOT(_incrementaisPassadas),
      OR(
       AND(_semanaAtual&gt;Prevs!G$6,_tipo="Semanal"),
       AND(_mes&gt;AD$2,_tipo="Mensal")
      )), 0,IF(Ajustes!$G208&gt;0,INDEX($AA$4:$AL$323,Ajustes!$G208,R$2),0)+IF(Ajustes!$H208&gt;0,INDEX($AA$4:$AL$323,Ajustes!$H208,R$2),0)+IF(Ajustes!$I208&gt;0,INDEX($AA$4:$AL$323,Ajustes!$I208,R$2),0)+IF(Ajustes!$J208&gt;0,INDEX($AA$4:$AL$323,Ajustes!$J208,R$2),0)+IF(Ajustes!$K208&gt;0,INDEX($AA$4:$AL$323,Ajustes!$K208,R$2),0)+IF(Ajustes!$L208&gt;0,INDEX($AA$4:$AL$323,Ajustes!$L208,R$2),0))+R208</f>
        <v>189</v>
      </c>
      <c r="AE208" s="259">
        <f>IF(AND(NOT(_incrementaisPassadas),
      OR(
       AND(_semanaAtual&gt;Prevs!H$6,_tipo="Semanal"),
       AND(_mes&gt;AE$2,_tipo="Mensal")
      )), 0,IF(Ajustes!$G208&gt;0,INDEX($AA$4:$AL$323,Ajustes!$G208,S$2),0)+IF(Ajustes!$H208&gt;0,INDEX($AA$4:$AL$323,Ajustes!$H208,S$2),0)+IF(Ajustes!$I208&gt;0,INDEX($AA$4:$AL$323,Ajustes!$I208,S$2),0)+IF(Ajustes!$J208&gt;0,INDEX($AA$4:$AL$323,Ajustes!$J208,S$2),0)+IF(Ajustes!$K208&gt;0,INDEX($AA$4:$AL$323,Ajustes!$K208,S$2),0)+IF(Ajustes!$L208&gt;0,INDEX($AA$4:$AL$323,Ajustes!$L208,S$2),0))+S208</f>
        <v>118</v>
      </c>
      <c r="AF208" s="259">
        <f>IF(AND(NOT(_incrementaisPassadas),
      OR(
       AND(_semanaAtual&gt;Prevs!I$6,_tipo="Semanal"),
       AND(_mes&gt;AF$2,_tipo="Mensal")
      )), 0,IF(Ajustes!$G208&gt;0,INDEX($AA$4:$AL$323,Ajustes!$G208,T$2),0)+IF(Ajustes!$H208&gt;0,INDEX($AA$4:$AL$323,Ajustes!$H208,T$2),0)+IF(Ajustes!$I208&gt;0,INDEX($AA$4:$AL$323,Ajustes!$I208,T$2),0)+IF(Ajustes!$J208&gt;0,INDEX($AA$4:$AL$323,Ajustes!$J208,T$2),0)+IF(Ajustes!$K208&gt;0,INDEX($AA$4:$AL$323,Ajustes!$K208,T$2),0)+IF(Ajustes!$L208&gt;0,INDEX($AA$4:$AL$323,Ajustes!$L208,T$2),0))+T208</f>
        <v>86</v>
      </c>
      <c r="AG208" s="259">
        <f>IF(AND(NOT(_incrementaisPassadas),
      OR(
       AND(_semanaAtual&gt;Prevs!J$6,_tipo="Semanal"),
       AND(_mes&gt;AG$2,_tipo="Mensal")
      )), 0,IF(Ajustes!$G208&gt;0,INDEX($AA$4:$AL$323,Ajustes!$G208,U$2),0)+IF(Ajustes!$H208&gt;0,INDEX($AA$4:$AL$323,Ajustes!$H208,U$2),0)+IF(Ajustes!$I208&gt;0,INDEX($AA$4:$AL$323,Ajustes!$I208,U$2),0)+IF(Ajustes!$J208&gt;0,INDEX($AA$4:$AL$323,Ajustes!$J208,U$2),0)+IF(Ajustes!$K208&gt;0,INDEX($AA$4:$AL$323,Ajustes!$K208,U$2),0)+IF(Ajustes!$L208&gt;0,INDEX($AA$4:$AL$323,Ajustes!$L208,U$2),0))+U208</f>
        <v>67</v>
      </c>
      <c r="AH208" s="259">
        <f>IF(AND(NOT(_incrementaisPassadas),
      OR(
       AND(_semanaAtual&gt;Prevs!K$6,_tipo="Semanal"),
       AND(_mes&gt;AH$2,_tipo="Mensal")
      )), 0,IF(Ajustes!$G208&gt;0,INDEX($AA$4:$AL$323,Ajustes!$G208,V$2),0)+IF(Ajustes!$H208&gt;0,INDEX($AA$4:$AL$323,Ajustes!$H208,V$2),0)+IF(Ajustes!$I208&gt;0,INDEX($AA$4:$AL$323,Ajustes!$I208,V$2),0)+IF(Ajustes!$J208&gt;0,INDEX($AA$4:$AL$323,Ajustes!$J208,V$2),0)+IF(Ajustes!$K208&gt;0,INDEX($AA$4:$AL$323,Ajustes!$K208,V$2),0)+IF(Ajustes!$L208&gt;0,INDEX($AA$4:$AL$323,Ajustes!$L208,V$2),0))+V208</f>
        <v>53</v>
      </c>
      <c r="AI208" s="259">
        <f>IF(AND(NOT(_incrementaisPassadas),
      OR(
       AND(_semanaAtual&gt;Prevs!L$6,_tipo="Semanal"),
       AND(_mes&gt;AI$2,_tipo="Mensal")
      )), 0,IF(Ajustes!$G208&gt;0,INDEX($AA$4:$AL$323,Ajustes!$G208,W$2),0)+IF(Ajustes!$H208&gt;0,INDEX($AA$4:$AL$323,Ajustes!$H208,W$2),0)+IF(Ajustes!$I208&gt;0,INDEX($AA$4:$AL$323,Ajustes!$I208,W$2),0)+IF(Ajustes!$J208&gt;0,INDEX($AA$4:$AL$323,Ajustes!$J208,W$2),0)+IF(Ajustes!$K208&gt;0,INDEX($AA$4:$AL$323,Ajustes!$K208,W$2),0)+IF(Ajustes!$L208&gt;0,INDEX($AA$4:$AL$323,Ajustes!$L208,W$2),0))+W208</f>
        <v>46</v>
      </c>
      <c r="AJ208" s="259">
        <f>IF(AND(NOT(_incrementaisPassadas),
      OR(
       AND(_semanaAtual&gt;Prevs!M$6,_tipo="Semanal"),
       AND(_mes&gt;AJ$2,_tipo="Mensal")
      )), 0,IF(Ajustes!$G208&gt;0,INDEX($AA$4:$AL$323,Ajustes!$G208,X$2),0)+IF(Ajustes!$H208&gt;0,INDEX($AA$4:$AL$323,Ajustes!$H208,X$2),0)+IF(Ajustes!$I208&gt;0,INDEX($AA$4:$AL$323,Ajustes!$I208,X$2),0)+IF(Ajustes!$J208&gt;0,INDEX($AA$4:$AL$323,Ajustes!$J208,X$2),0)+IF(Ajustes!$K208&gt;0,INDEX($AA$4:$AL$323,Ajustes!$K208,X$2),0)+IF(Ajustes!$L208&gt;0,INDEX($AA$4:$AL$323,Ajustes!$L208,X$2),0))+X208</f>
        <v>60</v>
      </c>
      <c r="AK208" s="259">
        <f>IF(AND(NOT(_incrementaisPassadas),
      OR(
       AND(_semanaAtual&gt;Prevs!N$6,_tipo="Semanal"),
       AND(_mes&gt;AK$2,_tipo="Mensal")
      )), 0,IF(Ajustes!$G208&gt;0,INDEX($AA$4:$AL$323,Ajustes!$G208,Y$2),0)+IF(Ajustes!$H208&gt;0,INDEX($AA$4:$AL$323,Ajustes!$H208,Y$2),0)+IF(Ajustes!$I208&gt;0,INDEX($AA$4:$AL$323,Ajustes!$I208,Y$2),0)+IF(Ajustes!$J208&gt;0,INDEX($AA$4:$AL$323,Ajustes!$J208,Y$2),0)+IF(Ajustes!$K208&gt;0,INDEX($AA$4:$AL$323,Ajustes!$K208,Y$2),0)+IF(Ajustes!$L208&gt;0,INDEX($AA$4:$AL$323,Ajustes!$L208,Y$2),0))+Y208</f>
        <v>98</v>
      </c>
      <c r="AL208" s="259">
        <f>IF(AND(NOT(_incrementaisPassadas),
      OR(
       AND(_semanaAtual&gt;Prevs!O$6,_tipo="Semanal"),
       AND(_mes&gt;AL$2,_tipo="Mensal")
      )), 0,IF(Ajustes!$G208&gt;0,INDEX($AA$4:$AL$323,Ajustes!$G208,Z$2),0)+IF(Ajustes!$H208&gt;0,INDEX($AA$4:$AL$323,Ajustes!$H208,Z$2),0)+IF(Ajustes!$I208&gt;0,INDEX($AA$4:$AL$323,Ajustes!$I208,Z$2),0)+IF(Ajustes!$J208&gt;0,INDEX($AA$4:$AL$323,Ajustes!$J208,Z$2),0)+IF(Ajustes!$K208&gt;0,INDEX($AA$4:$AL$323,Ajustes!$K208,Z$2),0)+IF(Ajustes!$L208&gt;0,INDEX($AA$4:$AL$323,Ajustes!$L208,Z$2),0))+Z208</f>
        <v>159</v>
      </c>
      <c r="AM208" s="113">
        <f t="shared" si="219"/>
        <v>215</v>
      </c>
      <c r="AN208" s="113">
        <f t="shared" si="217"/>
        <v>236</v>
      </c>
      <c r="AO208" s="113">
        <f t="shared" si="217"/>
        <v>238</v>
      </c>
      <c r="AP208" s="113">
        <f t="shared" si="217"/>
        <v>189</v>
      </c>
      <c r="AQ208" s="113">
        <f t="shared" si="217"/>
        <v>118</v>
      </c>
      <c r="AR208" s="113">
        <f t="shared" si="217"/>
        <v>86</v>
      </c>
      <c r="AS208" s="113">
        <f t="shared" si="217"/>
        <v>67</v>
      </c>
      <c r="AT208" s="113">
        <f t="shared" ref="AN208:AX231" si="220">AH208</f>
        <v>53</v>
      </c>
      <c r="AU208" s="113">
        <f t="shared" si="220"/>
        <v>46</v>
      </c>
      <c r="AV208" s="113">
        <f t="shared" si="220"/>
        <v>60</v>
      </c>
      <c r="AW208" s="113">
        <f t="shared" si="220"/>
        <v>98</v>
      </c>
      <c r="AX208" s="113">
        <f t="shared" si="220"/>
        <v>159</v>
      </c>
      <c r="AY208" s="259"/>
      <c r="BQ208" s="259" t="e">
        <f t="shared" si="218"/>
        <v>#N/A</v>
      </c>
      <c r="BR208" s="398">
        <f t="shared" si="205"/>
        <v>215</v>
      </c>
      <c r="BS208" s="398">
        <f t="shared" si="206"/>
        <v>236</v>
      </c>
      <c r="BT208" s="398">
        <f t="shared" si="207"/>
        <v>238</v>
      </c>
      <c r="BU208" s="398">
        <f t="shared" si="208"/>
        <v>189</v>
      </c>
      <c r="BV208" s="398">
        <f t="shared" si="209"/>
        <v>118</v>
      </c>
      <c r="BW208" s="398">
        <f t="shared" si="210"/>
        <v>86</v>
      </c>
      <c r="BX208" s="398">
        <f t="shared" si="211"/>
        <v>67</v>
      </c>
      <c r="BY208" s="398">
        <f t="shared" si="212"/>
        <v>53</v>
      </c>
      <c r="BZ208" s="398">
        <f t="shared" si="213"/>
        <v>46</v>
      </c>
      <c r="CA208" s="398">
        <f t="shared" si="214"/>
        <v>60</v>
      </c>
      <c r="CB208" s="398">
        <f t="shared" si="215"/>
        <v>98</v>
      </c>
      <c r="CC208" s="398">
        <f t="shared" si="216"/>
        <v>159</v>
      </c>
      <c r="CD208" s="259"/>
    </row>
    <row r="209" spans="1:82" x14ac:dyDescent="0.25">
      <c r="A209" s="113">
        <v>206</v>
      </c>
      <c r="B209" s="176" t="s">
        <v>633</v>
      </c>
      <c r="C209" s="259">
        <f>IFERROR(INDEX($BD$7:$BO$40,MATCH(Ajustes!$E$4:$E$323,$BC$7:$BC$40,0),$C$2:$N$2),1)</f>
        <v>1</v>
      </c>
      <c r="D209" s="259">
        <f>IFERROR(INDEX($BD$7:$BO$40,MATCH(Ajustes!$E$4:$E$323,$BC$7:$BC$40,0),$C$2:$N$2),1)</f>
        <v>1</v>
      </c>
      <c r="E209" s="259">
        <f>IFERROR(INDEX($BD$7:$BO$40,MATCH(Ajustes!$E$4:$E$323,$BC$7:$BC$40,0),$C$2:$N$2),1)</f>
        <v>1</v>
      </c>
      <c r="F209" s="259">
        <f>IFERROR(INDEX($BD$7:$BO$40,MATCH(Ajustes!$E$4:$E$323,$BC$7:$BC$40,0),$C$2:$N$2),1)</f>
        <v>1</v>
      </c>
      <c r="G209" s="259">
        <f>IFERROR(INDEX($BD$7:$BO$40,MATCH(Ajustes!$E$4:$E$323,$BC$7:$BC$40,0),$C$2:$N$2),1)</f>
        <v>1</v>
      </c>
      <c r="H209" s="259">
        <f>IFERROR(INDEX($BD$7:$BO$40,MATCH(Ajustes!$E$4:$E$323,$BC$7:$BC$40,0),$C$2:$N$2),1)</f>
        <v>1</v>
      </c>
      <c r="I209" s="259">
        <f>IFERROR(INDEX($BD$7:$BO$40,MATCH(Ajustes!$E$4:$E$323,$BC$7:$BC$40,0),$C$2:$N$2),1)</f>
        <v>1</v>
      </c>
      <c r="J209" s="259">
        <f>IFERROR(INDEX($BD$7:$BO$40,MATCH(Ajustes!$E$4:$E$323,$BC$7:$BC$40,0),$C$2:$N$2),1)</f>
        <v>1</v>
      </c>
      <c r="K209" s="259">
        <f>IFERROR(INDEX($BD$7:$BO$40,MATCH(Ajustes!$E$4:$E$323,$BC$7:$BC$40,0),$C$2:$N$2),1)</f>
        <v>1</v>
      </c>
      <c r="L209" s="259">
        <f>IFERROR(INDEX($BD$7:$BO$40,MATCH(Ajustes!$E$4:$E$323,$BC$7:$BC$40,0),$C$2:$N$2),1)</f>
        <v>1</v>
      </c>
      <c r="M209" s="259">
        <f>IFERROR(INDEX($BD$7:$BO$40,MATCH(Ajustes!$E$4:$E$323,$BC$7:$BC$40,0),$C$2:$N$2),1)</f>
        <v>1</v>
      </c>
      <c r="N209" s="259">
        <f>IFERROR(INDEX($BD$7:$BO$40,MATCH(Ajustes!$E$4:$E$323,$BC$7:$BC$40,0),$C$2:$N$2),1)</f>
        <v>1</v>
      </c>
      <c r="O209">
        <f>C209*Ajustes!AM209</f>
        <v>598</v>
      </c>
      <c r="P209">
        <f>D209*Ajustes!AN209</f>
        <v>602</v>
      </c>
      <c r="Q209">
        <f>E209*Ajustes!AO209</f>
        <v>570</v>
      </c>
      <c r="R209">
        <f>F209*Ajustes!AP209</f>
        <v>432</v>
      </c>
      <c r="S209">
        <f>G209*Ajustes!AQ209</f>
        <v>296</v>
      </c>
      <c r="T209">
        <f>H209*Ajustes!AR209</f>
        <v>232</v>
      </c>
      <c r="U209">
        <f>I209*Ajustes!AS209</f>
        <v>192</v>
      </c>
      <c r="V209">
        <f>J209*Ajustes!AT209</f>
        <v>158</v>
      </c>
      <c r="W209">
        <f>K209*Ajustes!AU209</f>
        <v>145</v>
      </c>
      <c r="X209">
        <f>L209*Ajustes!AV209</f>
        <v>176</v>
      </c>
      <c r="Y209">
        <f>M209*Ajustes!AW209</f>
        <v>259</v>
      </c>
      <c r="Z209">
        <f>N209*Ajustes!AX209</f>
        <v>429</v>
      </c>
      <c r="AA209" s="259">
        <f>IF(AND(NOT(_incrementaisPassadas),
      OR(
       AND(_semanaAtual&gt;Prevs!D$6,_tipo="Semanal"),
       AND(_mes&gt;AA$2,_tipo="Mensal")
      )), 0,IF(Ajustes!$G209&gt;0,INDEX($AA$4:$AL$323,Ajustes!$G209,O$2),0)+IF(Ajustes!$H209&gt;0,INDEX($AA$4:$AL$323,Ajustes!$H209,O$2),0)+IF(Ajustes!$I209&gt;0,INDEX($AA$4:$AL$323,Ajustes!$I209,O$2),0)+IF(Ajustes!$J209&gt;0,INDEX($AA$4:$AL$323,Ajustes!$J209,O$2),0)+IF(Ajustes!$K209&gt;0,INDEX($AA$4:$AL$323,Ajustes!$K209,O$2),0)+IF(Ajustes!$L209&gt;0,INDEX($AA$4:$AL$323,Ajustes!$L209,O$2),0))+O209</f>
        <v>598</v>
      </c>
      <c r="AB209" s="259">
        <f>IF(AND(NOT(_incrementaisPassadas),
      OR(
       AND(_semanaAtual&gt;Prevs!E$6,_tipo="Semanal"),
       AND(_mes&gt;AB$2,_tipo="Mensal")
      )), 0,IF(Ajustes!$G209&gt;0,INDEX($AA$4:$AL$323,Ajustes!$G209,P$2),0)+IF(Ajustes!$H209&gt;0,INDEX($AA$4:$AL$323,Ajustes!$H209,P$2),0)+IF(Ajustes!$I209&gt;0,INDEX($AA$4:$AL$323,Ajustes!$I209,P$2),0)+IF(Ajustes!$J209&gt;0,INDEX($AA$4:$AL$323,Ajustes!$J209,P$2),0)+IF(Ajustes!$K209&gt;0,INDEX($AA$4:$AL$323,Ajustes!$K209,P$2),0)+IF(Ajustes!$L209&gt;0,INDEX($AA$4:$AL$323,Ajustes!$L209,P$2),0))+P209</f>
        <v>602</v>
      </c>
      <c r="AC209" s="259">
        <f>IF(AND(NOT(_incrementaisPassadas),
      OR(
       AND(_semanaAtual&gt;Prevs!F$6,_tipo="Semanal"),
       AND(_mes&gt;AC$2,_tipo="Mensal")
      )), 0,IF(Ajustes!$G209&gt;0,INDEX($AA$4:$AL$323,Ajustes!$G209,Q$2),0)+IF(Ajustes!$H209&gt;0,INDEX($AA$4:$AL$323,Ajustes!$H209,Q$2),0)+IF(Ajustes!$I209&gt;0,INDEX($AA$4:$AL$323,Ajustes!$I209,Q$2),0)+IF(Ajustes!$J209&gt;0,INDEX($AA$4:$AL$323,Ajustes!$J209,Q$2),0)+IF(Ajustes!$K209&gt;0,INDEX($AA$4:$AL$323,Ajustes!$K209,Q$2),0)+IF(Ajustes!$L209&gt;0,INDEX($AA$4:$AL$323,Ajustes!$L209,Q$2),0))+Q209</f>
        <v>570</v>
      </c>
      <c r="AD209" s="259">
        <f>IF(AND(NOT(_incrementaisPassadas),
      OR(
       AND(_semanaAtual&gt;Prevs!G$6,_tipo="Semanal"),
       AND(_mes&gt;AD$2,_tipo="Mensal")
      )), 0,IF(Ajustes!$G209&gt;0,INDEX($AA$4:$AL$323,Ajustes!$G209,R$2),0)+IF(Ajustes!$H209&gt;0,INDEX($AA$4:$AL$323,Ajustes!$H209,R$2),0)+IF(Ajustes!$I209&gt;0,INDEX($AA$4:$AL$323,Ajustes!$I209,R$2),0)+IF(Ajustes!$J209&gt;0,INDEX($AA$4:$AL$323,Ajustes!$J209,R$2),0)+IF(Ajustes!$K209&gt;0,INDEX($AA$4:$AL$323,Ajustes!$K209,R$2),0)+IF(Ajustes!$L209&gt;0,INDEX($AA$4:$AL$323,Ajustes!$L209,R$2),0))+R209</f>
        <v>432</v>
      </c>
      <c r="AE209" s="259">
        <f>IF(AND(NOT(_incrementaisPassadas),
      OR(
       AND(_semanaAtual&gt;Prevs!H$6,_tipo="Semanal"),
       AND(_mes&gt;AE$2,_tipo="Mensal")
      )), 0,IF(Ajustes!$G209&gt;0,INDEX($AA$4:$AL$323,Ajustes!$G209,S$2),0)+IF(Ajustes!$H209&gt;0,INDEX($AA$4:$AL$323,Ajustes!$H209,S$2),0)+IF(Ajustes!$I209&gt;0,INDEX($AA$4:$AL$323,Ajustes!$I209,S$2),0)+IF(Ajustes!$J209&gt;0,INDEX($AA$4:$AL$323,Ajustes!$J209,S$2),0)+IF(Ajustes!$K209&gt;0,INDEX($AA$4:$AL$323,Ajustes!$K209,S$2),0)+IF(Ajustes!$L209&gt;0,INDEX($AA$4:$AL$323,Ajustes!$L209,S$2),0))+S209</f>
        <v>296</v>
      </c>
      <c r="AF209" s="259">
        <f>IF(AND(NOT(_incrementaisPassadas),
      OR(
       AND(_semanaAtual&gt;Prevs!I$6,_tipo="Semanal"),
       AND(_mes&gt;AF$2,_tipo="Mensal")
      )), 0,IF(Ajustes!$G209&gt;0,INDEX($AA$4:$AL$323,Ajustes!$G209,T$2),0)+IF(Ajustes!$H209&gt;0,INDEX($AA$4:$AL$323,Ajustes!$H209,T$2),0)+IF(Ajustes!$I209&gt;0,INDEX($AA$4:$AL$323,Ajustes!$I209,T$2),0)+IF(Ajustes!$J209&gt;0,INDEX($AA$4:$AL$323,Ajustes!$J209,T$2),0)+IF(Ajustes!$K209&gt;0,INDEX($AA$4:$AL$323,Ajustes!$K209,T$2),0)+IF(Ajustes!$L209&gt;0,INDEX($AA$4:$AL$323,Ajustes!$L209,T$2),0))+T209</f>
        <v>232</v>
      </c>
      <c r="AG209" s="259">
        <f>IF(AND(NOT(_incrementaisPassadas),
      OR(
       AND(_semanaAtual&gt;Prevs!J$6,_tipo="Semanal"),
       AND(_mes&gt;AG$2,_tipo="Mensal")
      )), 0,IF(Ajustes!$G209&gt;0,INDEX($AA$4:$AL$323,Ajustes!$G209,U$2),0)+IF(Ajustes!$H209&gt;0,INDEX($AA$4:$AL$323,Ajustes!$H209,U$2),0)+IF(Ajustes!$I209&gt;0,INDEX($AA$4:$AL$323,Ajustes!$I209,U$2),0)+IF(Ajustes!$J209&gt;0,INDEX($AA$4:$AL$323,Ajustes!$J209,U$2),0)+IF(Ajustes!$K209&gt;0,INDEX($AA$4:$AL$323,Ajustes!$K209,U$2),0)+IF(Ajustes!$L209&gt;0,INDEX($AA$4:$AL$323,Ajustes!$L209,U$2),0))+U209</f>
        <v>192</v>
      </c>
      <c r="AH209" s="259">
        <f>IF(AND(NOT(_incrementaisPassadas),
      OR(
       AND(_semanaAtual&gt;Prevs!K$6,_tipo="Semanal"),
       AND(_mes&gt;AH$2,_tipo="Mensal")
      )), 0,IF(Ajustes!$G209&gt;0,INDEX($AA$4:$AL$323,Ajustes!$G209,V$2),0)+IF(Ajustes!$H209&gt;0,INDEX($AA$4:$AL$323,Ajustes!$H209,V$2),0)+IF(Ajustes!$I209&gt;0,INDEX($AA$4:$AL$323,Ajustes!$I209,V$2),0)+IF(Ajustes!$J209&gt;0,INDEX($AA$4:$AL$323,Ajustes!$J209,V$2),0)+IF(Ajustes!$K209&gt;0,INDEX($AA$4:$AL$323,Ajustes!$K209,V$2),0)+IF(Ajustes!$L209&gt;0,INDEX($AA$4:$AL$323,Ajustes!$L209,V$2),0))+V209</f>
        <v>158</v>
      </c>
      <c r="AI209" s="259">
        <f>IF(AND(NOT(_incrementaisPassadas),
      OR(
       AND(_semanaAtual&gt;Prevs!L$6,_tipo="Semanal"),
       AND(_mes&gt;AI$2,_tipo="Mensal")
      )), 0,IF(Ajustes!$G209&gt;0,INDEX($AA$4:$AL$323,Ajustes!$G209,W$2),0)+IF(Ajustes!$H209&gt;0,INDEX($AA$4:$AL$323,Ajustes!$H209,W$2),0)+IF(Ajustes!$I209&gt;0,INDEX($AA$4:$AL$323,Ajustes!$I209,W$2),0)+IF(Ajustes!$J209&gt;0,INDEX($AA$4:$AL$323,Ajustes!$J209,W$2),0)+IF(Ajustes!$K209&gt;0,INDEX($AA$4:$AL$323,Ajustes!$K209,W$2),0)+IF(Ajustes!$L209&gt;0,INDEX($AA$4:$AL$323,Ajustes!$L209,W$2),0))+W209</f>
        <v>145</v>
      </c>
      <c r="AJ209" s="259">
        <f>IF(AND(NOT(_incrementaisPassadas),
      OR(
       AND(_semanaAtual&gt;Prevs!M$6,_tipo="Semanal"),
       AND(_mes&gt;AJ$2,_tipo="Mensal")
      )), 0,IF(Ajustes!$G209&gt;0,INDEX($AA$4:$AL$323,Ajustes!$G209,X$2),0)+IF(Ajustes!$H209&gt;0,INDEX($AA$4:$AL$323,Ajustes!$H209,X$2),0)+IF(Ajustes!$I209&gt;0,INDEX($AA$4:$AL$323,Ajustes!$I209,X$2),0)+IF(Ajustes!$J209&gt;0,INDEX($AA$4:$AL$323,Ajustes!$J209,X$2),0)+IF(Ajustes!$K209&gt;0,INDEX($AA$4:$AL$323,Ajustes!$K209,X$2),0)+IF(Ajustes!$L209&gt;0,INDEX($AA$4:$AL$323,Ajustes!$L209,X$2),0))+X209</f>
        <v>176</v>
      </c>
      <c r="AK209" s="259">
        <f>IF(AND(NOT(_incrementaisPassadas),
      OR(
       AND(_semanaAtual&gt;Prevs!N$6,_tipo="Semanal"),
       AND(_mes&gt;AK$2,_tipo="Mensal")
      )), 0,IF(Ajustes!$G209&gt;0,INDEX($AA$4:$AL$323,Ajustes!$G209,Y$2),0)+IF(Ajustes!$H209&gt;0,INDEX($AA$4:$AL$323,Ajustes!$H209,Y$2),0)+IF(Ajustes!$I209&gt;0,INDEX($AA$4:$AL$323,Ajustes!$I209,Y$2),0)+IF(Ajustes!$J209&gt;0,INDEX($AA$4:$AL$323,Ajustes!$J209,Y$2),0)+IF(Ajustes!$K209&gt;0,INDEX($AA$4:$AL$323,Ajustes!$K209,Y$2),0)+IF(Ajustes!$L209&gt;0,INDEX($AA$4:$AL$323,Ajustes!$L209,Y$2),0))+Y209</f>
        <v>259</v>
      </c>
      <c r="AL209" s="259">
        <f>IF(AND(NOT(_incrementaisPassadas),
      OR(
       AND(_semanaAtual&gt;Prevs!O$6,_tipo="Semanal"),
       AND(_mes&gt;AL$2,_tipo="Mensal")
      )), 0,IF(Ajustes!$G209&gt;0,INDEX($AA$4:$AL$323,Ajustes!$G209,Z$2),0)+IF(Ajustes!$H209&gt;0,INDEX($AA$4:$AL$323,Ajustes!$H209,Z$2),0)+IF(Ajustes!$I209&gt;0,INDEX($AA$4:$AL$323,Ajustes!$I209,Z$2),0)+IF(Ajustes!$J209&gt;0,INDEX($AA$4:$AL$323,Ajustes!$J209,Z$2),0)+IF(Ajustes!$K209&gt;0,INDEX($AA$4:$AL$323,Ajustes!$K209,Z$2),0)+IF(Ajustes!$L209&gt;0,INDEX($AA$4:$AL$323,Ajustes!$L209,Z$2),0))+Z209</f>
        <v>429</v>
      </c>
      <c r="AM209" s="113">
        <f t="shared" si="219"/>
        <v>598</v>
      </c>
      <c r="AN209" s="113">
        <f t="shared" si="220"/>
        <v>602</v>
      </c>
      <c r="AO209" s="113">
        <f t="shared" si="220"/>
        <v>570</v>
      </c>
      <c r="AP209" s="113">
        <f t="shared" si="220"/>
        <v>432</v>
      </c>
      <c r="AQ209" s="113">
        <f t="shared" si="220"/>
        <v>296</v>
      </c>
      <c r="AR209" s="113">
        <f t="shared" si="220"/>
        <v>232</v>
      </c>
      <c r="AS209" s="113">
        <f t="shared" si="220"/>
        <v>192</v>
      </c>
      <c r="AT209" s="113">
        <f t="shared" si="220"/>
        <v>158</v>
      </c>
      <c r="AU209" s="113">
        <f t="shared" si="220"/>
        <v>145</v>
      </c>
      <c r="AV209" s="113">
        <f t="shared" si="220"/>
        <v>176</v>
      </c>
      <c r="AW209" s="113">
        <f t="shared" si="220"/>
        <v>259</v>
      </c>
      <c r="AX209" s="113">
        <f t="shared" si="220"/>
        <v>429</v>
      </c>
      <c r="AY209" s="259"/>
      <c r="BQ209" s="259" t="e">
        <f t="shared" si="218"/>
        <v>#N/A</v>
      </c>
      <c r="BR209" s="398">
        <f t="shared" si="205"/>
        <v>598</v>
      </c>
      <c r="BS209" s="398">
        <f t="shared" si="206"/>
        <v>602</v>
      </c>
      <c r="BT209" s="398">
        <f t="shared" si="207"/>
        <v>570</v>
      </c>
      <c r="BU209" s="398">
        <f t="shared" si="208"/>
        <v>432</v>
      </c>
      <c r="BV209" s="398">
        <f t="shared" si="209"/>
        <v>296</v>
      </c>
      <c r="BW209" s="398">
        <f t="shared" si="210"/>
        <v>232</v>
      </c>
      <c r="BX209" s="398">
        <f t="shared" si="211"/>
        <v>192</v>
      </c>
      <c r="BY209" s="398">
        <f t="shared" si="212"/>
        <v>158</v>
      </c>
      <c r="BZ209" s="398">
        <f t="shared" si="213"/>
        <v>145</v>
      </c>
      <c r="CA209" s="398">
        <f t="shared" si="214"/>
        <v>176</v>
      </c>
      <c r="CB209" s="398">
        <f t="shared" si="215"/>
        <v>259</v>
      </c>
      <c r="CC209" s="398">
        <f t="shared" si="216"/>
        <v>429</v>
      </c>
      <c r="CD209" s="259"/>
    </row>
    <row r="210" spans="1:82" x14ac:dyDescent="0.25">
      <c r="A210" s="113">
        <v>207</v>
      </c>
      <c r="B210" s="176" t="s">
        <v>256</v>
      </c>
      <c r="C210" s="259">
        <f>IFERROR(INDEX($BD$7:$BO$40,MATCH(Ajustes!$E$4:$E$323,$BC$7:$BC$40,0),$C$2:$N$2),1)</f>
        <v>1</v>
      </c>
      <c r="D210" s="259">
        <f>IFERROR(INDEX($BD$7:$BO$40,MATCH(Ajustes!$E$4:$E$323,$BC$7:$BC$40,0),$C$2:$N$2),1)</f>
        <v>1</v>
      </c>
      <c r="E210" s="259">
        <f>IFERROR(INDEX($BD$7:$BO$40,MATCH(Ajustes!$E$4:$E$323,$BC$7:$BC$40,0),$C$2:$N$2),1)</f>
        <v>1</v>
      </c>
      <c r="F210" s="259">
        <f>IFERROR(INDEX($BD$7:$BO$40,MATCH(Ajustes!$E$4:$E$323,$BC$7:$BC$40,0),$C$2:$N$2),1)</f>
        <v>1</v>
      </c>
      <c r="G210" s="259">
        <f>IFERROR(INDEX($BD$7:$BO$40,MATCH(Ajustes!$E$4:$E$323,$BC$7:$BC$40,0),$C$2:$N$2),1)</f>
        <v>1</v>
      </c>
      <c r="H210" s="259">
        <f>IFERROR(INDEX($BD$7:$BO$40,MATCH(Ajustes!$E$4:$E$323,$BC$7:$BC$40,0),$C$2:$N$2),1)</f>
        <v>1</v>
      </c>
      <c r="I210" s="259">
        <f>IFERROR(INDEX($BD$7:$BO$40,MATCH(Ajustes!$E$4:$E$323,$BC$7:$BC$40,0),$C$2:$N$2),1)</f>
        <v>1</v>
      </c>
      <c r="J210" s="259">
        <f>IFERROR(INDEX($BD$7:$BO$40,MATCH(Ajustes!$E$4:$E$323,$BC$7:$BC$40,0),$C$2:$N$2),1)</f>
        <v>1</v>
      </c>
      <c r="K210" s="259">
        <f>IFERROR(INDEX($BD$7:$BO$40,MATCH(Ajustes!$E$4:$E$323,$BC$7:$BC$40,0),$C$2:$N$2),1)</f>
        <v>1</v>
      </c>
      <c r="L210" s="259">
        <f>IFERROR(INDEX($BD$7:$BO$40,MATCH(Ajustes!$E$4:$E$323,$BC$7:$BC$40,0),$C$2:$N$2),1)</f>
        <v>1</v>
      </c>
      <c r="M210" s="259">
        <f>IFERROR(INDEX($BD$7:$BO$40,MATCH(Ajustes!$E$4:$E$323,$BC$7:$BC$40,0),$C$2:$N$2),1)</f>
        <v>1</v>
      </c>
      <c r="N210" s="259">
        <f>IFERROR(INDEX($BD$7:$BO$40,MATCH(Ajustes!$E$4:$E$323,$BC$7:$BC$40,0),$C$2:$N$2),1)</f>
        <v>1</v>
      </c>
      <c r="O210">
        <f>C210*Ajustes!AM210</f>
        <v>609</v>
      </c>
      <c r="P210">
        <f>D210*Ajustes!AN210</f>
        <v>614</v>
      </c>
      <c r="Q210">
        <f>E210*Ajustes!AO210</f>
        <v>580</v>
      </c>
      <c r="R210">
        <f>F210*Ajustes!AP210</f>
        <v>441</v>
      </c>
      <c r="S210">
        <f>G210*Ajustes!AQ210</f>
        <v>302</v>
      </c>
      <c r="T210">
        <f>H210*Ajustes!AR210</f>
        <v>237</v>
      </c>
      <c r="U210">
        <f>I210*Ajustes!AS210</f>
        <v>196</v>
      </c>
      <c r="V210">
        <f>J210*Ajustes!AT210</f>
        <v>162</v>
      </c>
      <c r="W210">
        <f>K210*Ajustes!AU210</f>
        <v>149</v>
      </c>
      <c r="X210">
        <f>L210*Ajustes!AV210</f>
        <v>179</v>
      </c>
      <c r="Y210">
        <f>M210*Ajustes!AW210</f>
        <v>264</v>
      </c>
      <c r="Z210">
        <f>N210*Ajustes!AX210</f>
        <v>436</v>
      </c>
      <c r="AA210" s="259">
        <f>IF(AND(NOT(_incrementaisPassadas),
      OR(
       AND(_semanaAtual&gt;Prevs!D$6,_tipo="Semanal"),
       AND(_mes&gt;AA$2,_tipo="Mensal")
      )), 0,IF(Ajustes!$G210&gt;0,INDEX($AA$4:$AL$323,Ajustes!$G210,O$2),0)+IF(Ajustes!$H210&gt;0,INDEX($AA$4:$AL$323,Ajustes!$H210,O$2),0)+IF(Ajustes!$I210&gt;0,INDEX($AA$4:$AL$323,Ajustes!$I210,O$2),0)+IF(Ajustes!$J210&gt;0,INDEX($AA$4:$AL$323,Ajustes!$J210,O$2),0)+IF(Ajustes!$K210&gt;0,INDEX($AA$4:$AL$323,Ajustes!$K210,O$2),0)+IF(Ajustes!$L210&gt;0,INDEX($AA$4:$AL$323,Ajustes!$L210,O$2),0))+O210</f>
        <v>609</v>
      </c>
      <c r="AB210" s="259">
        <f>IF(AND(NOT(_incrementaisPassadas),
      OR(
       AND(_semanaAtual&gt;Prevs!E$6,_tipo="Semanal"),
       AND(_mes&gt;AB$2,_tipo="Mensal")
      )), 0,IF(Ajustes!$G210&gt;0,INDEX($AA$4:$AL$323,Ajustes!$G210,P$2),0)+IF(Ajustes!$H210&gt;0,INDEX($AA$4:$AL$323,Ajustes!$H210,P$2),0)+IF(Ajustes!$I210&gt;0,INDEX($AA$4:$AL$323,Ajustes!$I210,P$2),0)+IF(Ajustes!$J210&gt;0,INDEX($AA$4:$AL$323,Ajustes!$J210,P$2),0)+IF(Ajustes!$K210&gt;0,INDEX($AA$4:$AL$323,Ajustes!$K210,P$2),0)+IF(Ajustes!$L210&gt;0,INDEX($AA$4:$AL$323,Ajustes!$L210,P$2),0))+P210</f>
        <v>614</v>
      </c>
      <c r="AC210" s="259">
        <f>IF(AND(NOT(_incrementaisPassadas),
      OR(
       AND(_semanaAtual&gt;Prevs!F$6,_tipo="Semanal"),
       AND(_mes&gt;AC$2,_tipo="Mensal")
      )), 0,IF(Ajustes!$G210&gt;0,INDEX($AA$4:$AL$323,Ajustes!$G210,Q$2),0)+IF(Ajustes!$H210&gt;0,INDEX($AA$4:$AL$323,Ajustes!$H210,Q$2),0)+IF(Ajustes!$I210&gt;0,INDEX($AA$4:$AL$323,Ajustes!$I210,Q$2),0)+IF(Ajustes!$J210&gt;0,INDEX($AA$4:$AL$323,Ajustes!$J210,Q$2),0)+IF(Ajustes!$K210&gt;0,INDEX($AA$4:$AL$323,Ajustes!$K210,Q$2),0)+IF(Ajustes!$L210&gt;0,INDEX($AA$4:$AL$323,Ajustes!$L210,Q$2),0))+Q210</f>
        <v>580</v>
      </c>
      <c r="AD210" s="259">
        <f>IF(AND(NOT(_incrementaisPassadas),
      OR(
       AND(_semanaAtual&gt;Prevs!G$6,_tipo="Semanal"),
       AND(_mes&gt;AD$2,_tipo="Mensal")
      )), 0,IF(Ajustes!$G210&gt;0,INDEX($AA$4:$AL$323,Ajustes!$G210,R$2),0)+IF(Ajustes!$H210&gt;0,INDEX($AA$4:$AL$323,Ajustes!$H210,R$2),0)+IF(Ajustes!$I210&gt;0,INDEX($AA$4:$AL$323,Ajustes!$I210,R$2),0)+IF(Ajustes!$J210&gt;0,INDEX($AA$4:$AL$323,Ajustes!$J210,R$2),0)+IF(Ajustes!$K210&gt;0,INDEX($AA$4:$AL$323,Ajustes!$K210,R$2),0)+IF(Ajustes!$L210&gt;0,INDEX($AA$4:$AL$323,Ajustes!$L210,R$2),0))+R210</f>
        <v>441</v>
      </c>
      <c r="AE210" s="259">
        <f>IF(AND(NOT(_incrementaisPassadas),
      OR(
       AND(_semanaAtual&gt;Prevs!H$6,_tipo="Semanal"),
       AND(_mes&gt;AE$2,_tipo="Mensal")
      )), 0,IF(Ajustes!$G210&gt;0,INDEX($AA$4:$AL$323,Ajustes!$G210,S$2),0)+IF(Ajustes!$H210&gt;0,INDEX($AA$4:$AL$323,Ajustes!$H210,S$2),0)+IF(Ajustes!$I210&gt;0,INDEX($AA$4:$AL$323,Ajustes!$I210,S$2),0)+IF(Ajustes!$J210&gt;0,INDEX($AA$4:$AL$323,Ajustes!$J210,S$2),0)+IF(Ajustes!$K210&gt;0,INDEX($AA$4:$AL$323,Ajustes!$K210,S$2),0)+IF(Ajustes!$L210&gt;0,INDEX($AA$4:$AL$323,Ajustes!$L210,S$2),0))+S210</f>
        <v>302</v>
      </c>
      <c r="AF210" s="259">
        <f>IF(AND(NOT(_incrementaisPassadas),
      OR(
       AND(_semanaAtual&gt;Prevs!I$6,_tipo="Semanal"),
       AND(_mes&gt;AF$2,_tipo="Mensal")
      )), 0,IF(Ajustes!$G210&gt;0,INDEX($AA$4:$AL$323,Ajustes!$G210,T$2),0)+IF(Ajustes!$H210&gt;0,INDEX($AA$4:$AL$323,Ajustes!$H210,T$2),0)+IF(Ajustes!$I210&gt;0,INDEX($AA$4:$AL$323,Ajustes!$I210,T$2),0)+IF(Ajustes!$J210&gt;0,INDEX($AA$4:$AL$323,Ajustes!$J210,T$2),0)+IF(Ajustes!$K210&gt;0,INDEX($AA$4:$AL$323,Ajustes!$K210,T$2),0)+IF(Ajustes!$L210&gt;0,INDEX($AA$4:$AL$323,Ajustes!$L210,T$2),0))+T210</f>
        <v>237</v>
      </c>
      <c r="AG210" s="259">
        <f>IF(AND(NOT(_incrementaisPassadas),
      OR(
       AND(_semanaAtual&gt;Prevs!J$6,_tipo="Semanal"),
       AND(_mes&gt;AG$2,_tipo="Mensal")
      )), 0,IF(Ajustes!$G210&gt;0,INDEX($AA$4:$AL$323,Ajustes!$G210,U$2),0)+IF(Ajustes!$H210&gt;0,INDEX($AA$4:$AL$323,Ajustes!$H210,U$2),0)+IF(Ajustes!$I210&gt;0,INDEX($AA$4:$AL$323,Ajustes!$I210,U$2),0)+IF(Ajustes!$J210&gt;0,INDEX($AA$4:$AL$323,Ajustes!$J210,U$2),0)+IF(Ajustes!$K210&gt;0,INDEX($AA$4:$AL$323,Ajustes!$K210,U$2),0)+IF(Ajustes!$L210&gt;0,INDEX($AA$4:$AL$323,Ajustes!$L210,U$2),0))+U210</f>
        <v>196</v>
      </c>
      <c r="AH210" s="259">
        <f>IF(AND(NOT(_incrementaisPassadas),
      OR(
       AND(_semanaAtual&gt;Prevs!K$6,_tipo="Semanal"),
       AND(_mes&gt;AH$2,_tipo="Mensal")
      )), 0,IF(Ajustes!$G210&gt;0,INDEX($AA$4:$AL$323,Ajustes!$G210,V$2),0)+IF(Ajustes!$H210&gt;0,INDEX($AA$4:$AL$323,Ajustes!$H210,V$2),0)+IF(Ajustes!$I210&gt;0,INDEX($AA$4:$AL$323,Ajustes!$I210,V$2),0)+IF(Ajustes!$J210&gt;0,INDEX($AA$4:$AL$323,Ajustes!$J210,V$2),0)+IF(Ajustes!$K210&gt;0,INDEX($AA$4:$AL$323,Ajustes!$K210,V$2),0)+IF(Ajustes!$L210&gt;0,INDEX($AA$4:$AL$323,Ajustes!$L210,V$2),0))+V210</f>
        <v>162</v>
      </c>
      <c r="AI210" s="259">
        <f>IF(AND(NOT(_incrementaisPassadas),
      OR(
       AND(_semanaAtual&gt;Prevs!L$6,_tipo="Semanal"),
       AND(_mes&gt;AI$2,_tipo="Mensal")
      )), 0,IF(Ajustes!$G210&gt;0,INDEX($AA$4:$AL$323,Ajustes!$G210,W$2),0)+IF(Ajustes!$H210&gt;0,INDEX($AA$4:$AL$323,Ajustes!$H210,W$2),0)+IF(Ajustes!$I210&gt;0,INDEX($AA$4:$AL$323,Ajustes!$I210,W$2),0)+IF(Ajustes!$J210&gt;0,INDEX($AA$4:$AL$323,Ajustes!$J210,W$2),0)+IF(Ajustes!$K210&gt;0,INDEX($AA$4:$AL$323,Ajustes!$K210,W$2),0)+IF(Ajustes!$L210&gt;0,INDEX($AA$4:$AL$323,Ajustes!$L210,W$2),0))+W210</f>
        <v>149</v>
      </c>
      <c r="AJ210" s="259">
        <f>IF(AND(NOT(_incrementaisPassadas),
      OR(
       AND(_semanaAtual&gt;Prevs!M$6,_tipo="Semanal"),
       AND(_mes&gt;AJ$2,_tipo="Mensal")
      )), 0,IF(Ajustes!$G210&gt;0,INDEX($AA$4:$AL$323,Ajustes!$G210,X$2),0)+IF(Ajustes!$H210&gt;0,INDEX($AA$4:$AL$323,Ajustes!$H210,X$2),0)+IF(Ajustes!$I210&gt;0,INDEX($AA$4:$AL$323,Ajustes!$I210,X$2),0)+IF(Ajustes!$J210&gt;0,INDEX($AA$4:$AL$323,Ajustes!$J210,X$2),0)+IF(Ajustes!$K210&gt;0,INDEX($AA$4:$AL$323,Ajustes!$K210,X$2),0)+IF(Ajustes!$L210&gt;0,INDEX($AA$4:$AL$323,Ajustes!$L210,X$2),0))+X210</f>
        <v>179</v>
      </c>
      <c r="AK210" s="259">
        <f>IF(AND(NOT(_incrementaisPassadas),
      OR(
       AND(_semanaAtual&gt;Prevs!N$6,_tipo="Semanal"),
       AND(_mes&gt;AK$2,_tipo="Mensal")
      )), 0,IF(Ajustes!$G210&gt;0,INDEX($AA$4:$AL$323,Ajustes!$G210,Y$2),0)+IF(Ajustes!$H210&gt;0,INDEX($AA$4:$AL$323,Ajustes!$H210,Y$2),0)+IF(Ajustes!$I210&gt;0,INDEX($AA$4:$AL$323,Ajustes!$I210,Y$2),0)+IF(Ajustes!$J210&gt;0,INDEX($AA$4:$AL$323,Ajustes!$J210,Y$2),0)+IF(Ajustes!$K210&gt;0,INDEX($AA$4:$AL$323,Ajustes!$K210,Y$2),0)+IF(Ajustes!$L210&gt;0,INDEX($AA$4:$AL$323,Ajustes!$L210,Y$2),0))+Y210</f>
        <v>264</v>
      </c>
      <c r="AL210" s="259">
        <f>IF(AND(NOT(_incrementaisPassadas),
      OR(
       AND(_semanaAtual&gt;Prevs!O$6,_tipo="Semanal"),
       AND(_mes&gt;AL$2,_tipo="Mensal")
      )), 0,IF(Ajustes!$G210&gt;0,INDEX($AA$4:$AL$323,Ajustes!$G210,Z$2),0)+IF(Ajustes!$H210&gt;0,INDEX($AA$4:$AL$323,Ajustes!$H210,Z$2),0)+IF(Ajustes!$I210&gt;0,INDEX($AA$4:$AL$323,Ajustes!$I210,Z$2),0)+IF(Ajustes!$J210&gt;0,INDEX($AA$4:$AL$323,Ajustes!$J210,Z$2),0)+IF(Ajustes!$K210&gt;0,INDEX($AA$4:$AL$323,Ajustes!$K210,Z$2),0)+IF(Ajustes!$L210&gt;0,INDEX($AA$4:$AL$323,Ajustes!$L210,Z$2),0))+Z210</f>
        <v>436</v>
      </c>
      <c r="AM210" s="113">
        <f t="shared" si="219"/>
        <v>609</v>
      </c>
      <c r="AN210" s="113">
        <f t="shared" si="220"/>
        <v>614</v>
      </c>
      <c r="AO210" s="113">
        <f t="shared" si="220"/>
        <v>580</v>
      </c>
      <c r="AP210" s="113">
        <f t="shared" si="220"/>
        <v>441</v>
      </c>
      <c r="AQ210" s="113">
        <f t="shared" si="220"/>
        <v>302</v>
      </c>
      <c r="AR210" s="113">
        <f t="shared" si="220"/>
        <v>237</v>
      </c>
      <c r="AS210" s="113">
        <f t="shared" si="220"/>
        <v>196</v>
      </c>
      <c r="AT210" s="113">
        <f t="shared" si="220"/>
        <v>162</v>
      </c>
      <c r="AU210" s="113">
        <f t="shared" si="220"/>
        <v>149</v>
      </c>
      <c r="AV210" s="113">
        <f t="shared" si="220"/>
        <v>179</v>
      </c>
      <c r="AW210" s="113">
        <f t="shared" si="220"/>
        <v>264</v>
      </c>
      <c r="AX210" s="113">
        <f t="shared" si="220"/>
        <v>436</v>
      </c>
      <c r="AY210" s="259"/>
      <c r="BQ210" s="259">
        <f t="shared" si="218"/>
        <v>15</v>
      </c>
      <c r="BR210" s="398">
        <f t="shared" si="205"/>
        <v>608.47799999999995</v>
      </c>
      <c r="BS210" s="398">
        <f t="shared" si="206"/>
        <v>613.53399999999988</v>
      </c>
      <c r="BT210" s="398">
        <f t="shared" si="207"/>
        <v>581.04999999999995</v>
      </c>
      <c r="BU210" s="398">
        <f t="shared" si="208"/>
        <v>441.67599999999999</v>
      </c>
      <c r="BV210" s="398">
        <f t="shared" si="209"/>
        <v>302.33999999999997</v>
      </c>
      <c r="BW210" s="398">
        <f t="shared" si="210"/>
        <v>236.81199999999998</v>
      </c>
      <c r="BX210" s="398">
        <f t="shared" si="211"/>
        <v>196.28799999999998</v>
      </c>
      <c r="BY210" s="398">
        <f t="shared" si="212"/>
        <v>161.81199999999998</v>
      </c>
      <c r="BZ210" s="398">
        <f t="shared" si="213"/>
        <v>148.31</v>
      </c>
      <c r="CA210" s="398">
        <f t="shared" si="214"/>
        <v>179.53199999999998</v>
      </c>
      <c r="CB210" s="398">
        <f t="shared" si="215"/>
        <v>263.62599999999998</v>
      </c>
      <c r="CC210" s="398">
        <f t="shared" si="216"/>
        <v>435.80600000000004</v>
      </c>
      <c r="CD210" s="259"/>
    </row>
    <row r="211" spans="1:82" x14ac:dyDescent="0.25">
      <c r="A211" s="113">
        <v>208</v>
      </c>
      <c r="B211" s="176"/>
      <c r="C211" s="259">
        <f>IFERROR(INDEX($BD$7:$BO$40,MATCH(Ajustes!$E$4:$E$323,$BC$7:$BC$40,0),$C$2:$N$2),1)</f>
        <v>1</v>
      </c>
      <c r="D211" s="259">
        <f>IFERROR(INDEX($BD$7:$BO$40,MATCH(Ajustes!$E$4:$E$323,$BC$7:$BC$40,0),$C$2:$N$2),1)</f>
        <v>1</v>
      </c>
      <c r="E211" s="259">
        <f>IFERROR(INDEX($BD$7:$BO$40,MATCH(Ajustes!$E$4:$E$323,$BC$7:$BC$40,0),$C$2:$N$2),1)</f>
        <v>1</v>
      </c>
      <c r="F211" s="259">
        <f>IFERROR(INDEX($BD$7:$BO$40,MATCH(Ajustes!$E$4:$E$323,$BC$7:$BC$40,0),$C$2:$N$2),1)</f>
        <v>1</v>
      </c>
      <c r="G211" s="259">
        <f>IFERROR(INDEX($BD$7:$BO$40,MATCH(Ajustes!$E$4:$E$323,$BC$7:$BC$40,0),$C$2:$N$2),1)</f>
        <v>1</v>
      </c>
      <c r="H211" s="259">
        <f>IFERROR(INDEX($BD$7:$BO$40,MATCH(Ajustes!$E$4:$E$323,$BC$7:$BC$40,0),$C$2:$N$2),1)</f>
        <v>1</v>
      </c>
      <c r="I211" s="259">
        <f>IFERROR(INDEX($BD$7:$BO$40,MATCH(Ajustes!$E$4:$E$323,$BC$7:$BC$40,0),$C$2:$N$2),1)</f>
        <v>1</v>
      </c>
      <c r="J211" s="259">
        <f>IFERROR(INDEX($BD$7:$BO$40,MATCH(Ajustes!$E$4:$E$323,$BC$7:$BC$40,0),$C$2:$N$2),1)</f>
        <v>1</v>
      </c>
      <c r="K211" s="259">
        <f>IFERROR(INDEX($BD$7:$BO$40,MATCH(Ajustes!$E$4:$E$323,$BC$7:$BC$40,0),$C$2:$N$2),1)</f>
        <v>1</v>
      </c>
      <c r="L211" s="259">
        <f>IFERROR(INDEX($BD$7:$BO$40,MATCH(Ajustes!$E$4:$E$323,$BC$7:$BC$40,0),$C$2:$N$2),1)</f>
        <v>1</v>
      </c>
      <c r="M211" s="259">
        <f>IFERROR(INDEX($BD$7:$BO$40,MATCH(Ajustes!$E$4:$E$323,$BC$7:$BC$40,0),$C$2:$N$2),1)</f>
        <v>1</v>
      </c>
      <c r="N211" s="259">
        <f>IFERROR(INDEX($BD$7:$BO$40,MATCH(Ajustes!$E$4:$E$323,$BC$7:$BC$40,0),$C$2:$N$2),1)</f>
        <v>1</v>
      </c>
      <c r="O211">
        <f>C211*Ajustes!AM211</f>
        <v>0</v>
      </c>
      <c r="P211">
        <f>D211*Ajustes!AN211</f>
        <v>0</v>
      </c>
      <c r="Q211">
        <f>E211*Ajustes!AO211</f>
        <v>0</v>
      </c>
      <c r="R211">
        <f>F211*Ajustes!AP211</f>
        <v>0</v>
      </c>
      <c r="S211">
        <f>G211*Ajustes!AQ211</f>
        <v>0</v>
      </c>
      <c r="T211">
        <f>H211*Ajustes!AR211</f>
        <v>0</v>
      </c>
      <c r="U211">
        <f>I211*Ajustes!AS211</f>
        <v>0</v>
      </c>
      <c r="V211">
        <f>J211*Ajustes!AT211</f>
        <v>0</v>
      </c>
      <c r="W211">
        <f>K211*Ajustes!AU211</f>
        <v>0</v>
      </c>
      <c r="X211">
        <f>L211*Ajustes!AV211</f>
        <v>0</v>
      </c>
      <c r="Y211">
        <f>M211*Ajustes!AW211</f>
        <v>0</v>
      </c>
      <c r="Z211">
        <f>N211*Ajustes!AX211</f>
        <v>0</v>
      </c>
      <c r="AA211" s="259">
        <f>IF(AND(NOT(_incrementaisPassadas),
      OR(
       AND(_semanaAtual&gt;Prevs!D$6,_tipo="Semanal"),
       AND(_mes&gt;AA$2,_tipo="Mensal")
      )), 0,IF(Ajustes!$G211&gt;0,INDEX($AA$4:$AL$323,Ajustes!$G211,O$2),0)+IF(Ajustes!$H211&gt;0,INDEX($AA$4:$AL$323,Ajustes!$H211,O$2),0)+IF(Ajustes!$I211&gt;0,INDEX($AA$4:$AL$323,Ajustes!$I211,O$2),0)+IF(Ajustes!$J211&gt;0,INDEX($AA$4:$AL$323,Ajustes!$J211,O$2),0)+IF(Ajustes!$K211&gt;0,INDEX($AA$4:$AL$323,Ajustes!$K211,O$2),0)+IF(Ajustes!$L211&gt;0,INDEX($AA$4:$AL$323,Ajustes!$L211,O$2),0))+O211</f>
        <v>0</v>
      </c>
      <c r="AB211" s="259">
        <f>IF(AND(NOT(_incrementaisPassadas),
      OR(
       AND(_semanaAtual&gt;Prevs!E$6,_tipo="Semanal"),
       AND(_mes&gt;AB$2,_tipo="Mensal")
      )), 0,IF(Ajustes!$G211&gt;0,INDEX($AA$4:$AL$323,Ajustes!$G211,P$2),0)+IF(Ajustes!$H211&gt;0,INDEX($AA$4:$AL$323,Ajustes!$H211,P$2),0)+IF(Ajustes!$I211&gt;0,INDEX($AA$4:$AL$323,Ajustes!$I211,P$2),0)+IF(Ajustes!$J211&gt;0,INDEX($AA$4:$AL$323,Ajustes!$J211,P$2),0)+IF(Ajustes!$K211&gt;0,INDEX($AA$4:$AL$323,Ajustes!$K211,P$2),0)+IF(Ajustes!$L211&gt;0,INDEX($AA$4:$AL$323,Ajustes!$L211,P$2),0))+P211</f>
        <v>0</v>
      </c>
      <c r="AC211" s="259">
        <f>IF(AND(NOT(_incrementaisPassadas),
      OR(
       AND(_semanaAtual&gt;Prevs!F$6,_tipo="Semanal"),
       AND(_mes&gt;AC$2,_tipo="Mensal")
      )), 0,IF(Ajustes!$G211&gt;0,INDEX($AA$4:$AL$323,Ajustes!$G211,Q$2),0)+IF(Ajustes!$H211&gt;0,INDEX($AA$4:$AL$323,Ajustes!$H211,Q$2),0)+IF(Ajustes!$I211&gt;0,INDEX($AA$4:$AL$323,Ajustes!$I211,Q$2),0)+IF(Ajustes!$J211&gt;0,INDEX($AA$4:$AL$323,Ajustes!$J211,Q$2),0)+IF(Ajustes!$K211&gt;0,INDEX($AA$4:$AL$323,Ajustes!$K211,Q$2),0)+IF(Ajustes!$L211&gt;0,INDEX($AA$4:$AL$323,Ajustes!$L211,Q$2),0))+Q211</f>
        <v>0</v>
      </c>
      <c r="AD211" s="259">
        <f>IF(AND(NOT(_incrementaisPassadas),
      OR(
       AND(_semanaAtual&gt;Prevs!G$6,_tipo="Semanal"),
       AND(_mes&gt;AD$2,_tipo="Mensal")
      )), 0,IF(Ajustes!$G211&gt;0,INDEX($AA$4:$AL$323,Ajustes!$G211,R$2),0)+IF(Ajustes!$H211&gt;0,INDEX($AA$4:$AL$323,Ajustes!$H211,R$2),0)+IF(Ajustes!$I211&gt;0,INDEX($AA$4:$AL$323,Ajustes!$I211,R$2),0)+IF(Ajustes!$J211&gt;0,INDEX($AA$4:$AL$323,Ajustes!$J211,R$2),0)+IF(Ajustes!$K211&gt;0,INDEX($AA$4:$AL$323,Ajustes!$K211,R$2),0)+IF(Ajustes!$L211&gt;0,INDEX($AA$4:$AL$323,Ajustes!$L211,R$2),0))+R211</f>
        <v>0</v>
      </c>
      <c r="AE211" s="259">
        <f>IF(AND(NOT(_incrementaisPassadas),
      OR(
       AND(_semanaAtual&gt;Prevs!H$6,_tipo="Semanal"),
       AND(_mes&gt;AE$2,_tipo="Mensal")
      )), 0,IF(Ajustes!$G211&gt;0,INDEX($AA$4:$AL$323,Ajustes!$G211,S$2),0)+IF(Ajustes!$H211&gt;0,INDEX($AA$4:$AL$323,Ajustes!$H211,S$2),0)+IF(Ajustes!$I211&gt;0,INDEX($AA$4:$AL$323,Ajustes!$I211,S$2),0)+IF(Ajustes!$J211&gt;0,INDEX($AA$4:$AL$323,Ajustes!$J211,S$2),0)+IF(Ajustes!$K211&gt;0,INDEX($AA$4:$AL$323,Ajustes!$K211,S$2),0)+IF(Ajustes!$L211&gt;0,INDEX($AA$4:$AL$323,Ajustes!$L211,S$2),0))+S211</f>
        <v>0</v>
      </c>
      <c r="AF211" s="259">
        <f>IF(AND(NOT(_incrementaisPassadas),
      OR(
       AND(_semanaAtual&gt;Prevs!I$6,_tipo="Semanal"),
       AND(_mes&gt;AF$2,_tipo="Mensal")
      )), 0,IF(Ajustes!$G211&gt;0,INDEX($AA$4:$AL$323,Ajustes!$G211,T$2),0)+IF(Ajustes!$H211&gt;0,INDEX($AA$4:$AL$323,Ajustes!$H211,T$2),0)+IF(Ajustes!$I211&gt;0,INDEX($AA$4:$AL$323,Ajustes!$I211,T$2),0)+IF(Ajustes!$J211&gt;0,INDEX($AA$4:$AL$323,Ajustes!$J211,T$2),0)+IF(Ajustes!$K211&gt;0,INDEX($AA$4:$AL$323,Ajustes!$K211,T$2),0)+IF(Ajustes!$L211&gt;0,INDEX($AA$4:$AL$323,Ajustes!$L211,T$2),0))+T211</f>
        <v>0</v>
      </c>
      <c r="AG211" s="259">
        <f>IF(AND(NOT(_incrementaisPassadas),
      OR(
       AND(_semanaAtual&gt;Prevs!J$6,_tipo="Semanal"),
       AND(_mes&gt;AG$2,_tipo="Mensal")
      )), 0,IF(Ajustes!$G211&gt;0,INDEX($AA$4:$AL$323,Ajustes!$G211,U$2),0)+IF(Ajustes!$H211&gt;0,INDEX($AA$4:$AL$323,Ajustes!$H211,U$2),0)+IF(Ajustes!$I211&gt;0,INDEX($AA$4:$AL$323,Ajustes!$I211,U$2),0)+IF(Ajustes!$J211&gt;0,INDEX($AA$4:$AL$323,Ajustes!$J211,U$2),0)+IF(Ajustes!$K211&gt;0,INDEX($AA$4:$AL$323,Ajustes!$K211,U$2),0)+IF(Ajustes!$L211&gt;0,INDEX($AA$4:$AL$323,Ajustes!$L211,U$2),0))+U211</f>
        <v>0</v>
      </c>
      <c r="AH211" s="259">
        <f>IF(AND(NOT(_incrementaisPassadas),
      OR(
       AND(_semanaAtual&gt;Prevs!K$6,_tipo="Semanal"),
       AND(_mes&gt;AH$2,_tipo="Mensal")
      )), 0,IF(Ajustes!$G211&gt;0,INDEX($AA$4:$AL$323,Ajustes!$G211,V$2),0)+IF(Ajustes!$H211&gt;0,INDEX($AA$4:$AL$323,Ajustes!$H211,V$2),0)+IF(Ajustes!$I211&gt;0,INDEX($AA$4:$AL$323,Ajustes!$I211,V$2),0)+IF(Ajustes!$J211&gt;0,INDEX($AA$4:$AL$323,Ajustes!$J211,V$2),0)+IF(Ajustes!$K211&gt;0,INDEX($AA$4:$AL$323,Ajustes!$K211,V$2),0)+IF(Ajustes!$L211&gt;0,INDEX($AA$4:$AL$323,Ajustes!$L211,V$2),0))+V211</f>
        <v>0</v>
      </c>
      <c r="AI211" s="259">
        <f>IF(AND(NOT(_incrementaisPassadas),
      OR(
       AND(_semanaAtual&gt;Prevs!L$6,_tipo="Semanal"),
       AND(_mes&gt;AI$2,_tipo="Mensal")
      )), 0,IF(Ajustes!$G211&gt;0,INDEX($AA$4:$AL$323,Ajustes!$G211,W$2),0)+IF(Ajustes!$H211&gt;0,INDEX($AA$4:$AL$323,Ajustes!$H211,W$2),0)+IF(Ajustes!$I211&gt;0,INDEX($AA$4:$AL$323,Ajustes!$I211,W$2),0)+IF(Ajustes!$J211&gt;0,INDEX($AA$4:$AL$323,Ajustes!$J211,W$2),0)+IF(Ajustes!$K211&gt;0,INDEX($AA$4:$AL$323,Ajustes!$K211,W$2),0)+IF(Ajustes!$L211&gt;0,INDEX($AA$4:$AL$323,Ajustes!$L211,W$2),0))+W211</f>
        <v>0</v>
      </c>
      <c r="AJ211" s="259">
        <f>IF(AND(NOT(_incrementaisPassadas),
      OR(
       AND(_semanaAtual&gt;Prevs!M$6,_tipo="Semanal"),
       AND(_mes&gt;AJ$2,_tipo="Mensal")
      )), 0,IF(Ajustes!$G211&gt;0,INDEX($AA$4:$AL$323,Ajustes!$G211,X$2),0)+IF(Ajustes!$H211&gt;0,INDEX($AA$4:$AL$323,Ajustes!$H211,X$2),0)+IF(Ajustes!$I211&gt;0,INDEX($AA$4:$AL$323,Ajustes!$I211,X$2),0)+IF(Ajustes!$J211&gt;0,INDEX($AA$4:$AL$323,Ajustes!$J211,X$2),0)+IF(Ajustes!$K211&gt;0,INDEX($AA$4:$AL$323,Ajustes!$K211,X$2),0)+IF(Ajustes!$L211&gt;0,INDEX($AA$4:$AL$323,Ajustes!$L211,X$2),0))+X211</f>
        <v>0</v>
      </c>
      <c r="AK211" s="259">
        <f>IF(AND(NOT(_incrementaisPassadas),
      OR(
       AND(_semanaAtual&gt;Prevs!N$6,_tipo="Semanal"),
       AND(_mes&gt;AK$2,_tipo="Mensal")
      )), 0,IF(Ajustes!$G211&gt;0,INDEX($AA$4:$AL$323,Ajustes!$G211,Y$2),0)+IF(Ajustes!$H211&gt;0,INDEX($AA$4:$AL$323,Ajustes!$H211,Y$2),0)+IF(Ajustes!$I211&gt;0,INDEX($AA$4:$AL$323,Ajustes!$I211,Y$2),0)+IF(Ajustes!$J211&gt;0,INDEX($AA$4:$AL$323,Ajustes!$J211,Y$2),0)+IF(Ajustes!$K211&gt;0,INDEX($AA$4:$AL$323,Ajustes!$K211,Y$2),0)+IF(Ajustes!$L211&gt;0,INDEX($AA$4:$AL$323,Ajustes!$L211,Y$2),0))+Y211</f>
        <v>0</v>
      </c>
      <c r="AL211" s="259">
        <f>IF(AND(NOT(_incrementaisPassadas),
      OR(
       AND(_semanaAtual&gt;Prevs!O$6,_tipo="Semanal"),
       AND(_mes&gt;AL$2,_tipo="Mensal")
      )), 0,IF(Ajustes!$G211&gt;0,INDEX($AA$4:$AL$323,Ajustes!$G211,Z$2),0)+IF(Ajustes!$H211&gt;0,INDEX($AA$4:$AL$323,Ajustes!$H211,Z$2),0)+IF(Ajustes!$I211&gt;0,INDEX($AA$4:$AL$323,Ajustes!$I211,Z$2),0)+IF(Ajustes!$J211&gt;0,INDEX($AA$4:$AL$323,Ajustes!$J211,Z$2),0)+IF(Ajustes!$K211&gt;0,INDEX($AA$4:$AL$323,Ajustes!$K211,Z$2),0)+IF(Ajustes!$L211&gt;0,INDEX($AA$4:$AL$323,Ajustes!$L211,Z$2),0))+Z211</f>
        <v>0</v>
      </c>
      <c r="AM211" s="113">
        <f t="shared" si="219"/>
        <v>0</v>
      </c>
      <c r="AN211" s="113">
        <f t="shared" si="220"/>
        <v>0</v>
      </c>
      <c r="AO211" s="113">
        <f t="shared" si="220"/>
        <v>0</v>
      </c>
      <c r="AP211" s="113">
        <f t="shared" si="220"/>
        <v>0</v>
      </c>
      <c r="AQ211" s="113">
        <f t="shared" si="220"/>
        <v>0</v>
      </c>
      <c r="AR211" s="113">
        <f t="shared" si="220"/>
        <v>0</v>
      </c>
      <c r="AS211" s="113">
        <f t="shared" si="220"/>
        <v>0</v>
      </c>
      <c r="AT211" s="113">
        <f t="shared" si="220"/>
        <v>0</v>
      </c>
      <c r="AU211" s="113">
        <f t="shared" si="220"/>
        <v>0</v>
      </c>
      <c r="AV211" s="113">
        <f t="shared" si="220"/>
        <v>0</v>
      </c>
      <c r="AW211" s="113">
        <f t="shared" si="220"/>
        <v>0</v>
      </c>
      <c r="AX211" s="113">
        <f t="shared" si="220"/>
        <v>0</v>
      </c>
      <c r="AY211" s="259"/>
      <c r="BQ211" s="259" t="e">
        <f t="shared" si="218"/>
        <v>#N/A</v>
      </c>
      <c r="BR211" s="398">
        <f t="shared" si="205"/>
        <v>0</v>
      </c>
      <c r="BS211" s="398">
        <f t="shared" si="206"/>
        <v>0</v>
      </c>
      <c r="BT211" s="398">
        <f t="shared" si="207"/>
        <v>0</v>
      </c>
      <c r="BU211" s="398">
        <f t="shared" si="208"/>
        <v>0</v>
      </c>
      <c r="BV211" s="398">
        <f t="shared" si="209"/>
        <v>0</v>
      </c>
      <c r="BW211" s="398">
        <f t="shared" si="210"/>
        <v>0</v>
      </c>
      <c r="BX211" s="398">
        <f t="shared" si="211"/>
        <v>0</v>
      </c>
      <c r="BY211" s="398">
        <f t="shared" si="212"/>
        <v>0</v>
      </c>
      <c r="BZ211" s="398">
        <f t="shared" si="213"/>
        <v>0</v>
      </c>
      <c r="CA211" s="398">
        <f t="shared" si="214"/>
        <v>0</v>
      </c>
      <c r="CB211" s="398">
        <f t="shared" si="215"/>
        <v>0</v>
      </c>
      <c r="CC211" s="398">
        <f t="shared" si="216"/>
        <v>0</v>
      </c>
      <c r="CD211" s="259"/>
    </row>
    <row r="212" spans="1:82" x14ac:dyDescent="0.25">
      <c r="A212" s="113">
        <v>209</v>
      </c>
      <c r="B212" s="176" t="s">
        <v>634</v>
      </c>
      <c r="C212" s="259">
        <f>IFERROR(INDEX($BD$7:$BO$40,MATCH(Ajustes!$E$4:$E$323,$BC$7:$BC$40,0),$C$2:$N$2),1)</f>
        <v>1</v>
      </c>
      <c r="D212" s="259">
        <f>IFERROR(INDEX($BD$7:$BO$40,MATCH(Ajustes!$E$4:$E$323,$BC$7:$BC$40,0),$C$2:$N$2),1)</f>
        <v>1</v>
      </c>
      <c r="E212" s="259">
        <f>IFERROR(INDEX($BD$7:$BO$40,MATCH(Ajustes!$E$4:$E$323,$BC$7:$BC$40,0),$C$2:$N$2),1)</f>
        <v>1</v>
      </c>
      <c r="F212" s="259">
        <f>IFERROR(INDEX($BD$7:$BO$40,MATCH(Ajustes!$E$4:$E$323,$BC$7:$BC$40,0),$C$2:$N$2),1)</f>
        <v>1</v>
      </c>
      <c r="G212" s="259">
        <f>IFERROR(INDEX($BD$7:$BO$40,MATCH(Ajustes!$E$4:$E$323,$BC$7:$BC$40,0),$C$2:$N$2),1)</f>
        <v>1</v>
      </c>
      <c r="H212" s="259">
        <f>IFERROR(INDEX($BD$7:$BO$40,MATCH(Ajustes!$E$4:$E$323,$BC$7:$BC$40,0),$C$2:$N$2),1)</f>
        <v>1</v>
      </c>
      <c r="I212" s="259">
        <f>IFERROR(INDEX($BD$7:$BO$40,MATCH(Ajustes!$E$4:$E$323,$BC$7:$BC$40,0),$C$2:$N$2),1)</f>
        <v>1</v>
      </c>
      <c r="J212" s="259">
        <f>IFERROR(INDEX($BD$7:$BO$40,MATCH(Ajustes!$E$4:$E$323,$BC$7:$BC$40,0),$C$2:$N$2),1)</f>
        <v>1</v>
      </c>
      <c r="K212" s="259">
        <f>IFERROR(INDEX($BD$7:$BO$40,MATCH(Ajustes!$E$4:$E$323,$BC$7:$BC$40,0),$C$2:$N$2),1)</f>
        <v>1</v>
      </c>
      <c r="L212" s="259">
        <f>IFERROR(INDEX($BD$7:$BO$40,MATCH(Ajustes!$E$4:$E$323,$BC$7:$BC$40,0),$C$2:$N$2),1)</f>
        <v>1</v>
      </c>
      <c r="M212" s="259">
        <f>IFERROR(INDEX($BD$7:$BO$40,MATCH(Ajustes!$E$4:$E$323,$BC$7:$BC$40,0),$C$2:$N$2),1)</f>
        <v>1</v>
      </c>
      <c r="N212" s="259">
        <f>IFERROR(INDEX($BD$7:$BO$40,MATCH(Ajustes!$E$4:$E$323,$BC$7:$BC$40,0),$C$2:$N$2),1)</f>
        <v>1</v>
      </c>
      <c r="O212">
        <f>C212*Ajustes!AM212</f>
        <v>744</v>
      </c>
      <c r="P212">
        <f>D212*Ajustes!AN212</f>
        <v>816</v>
      </c>
      <c r="Q212">
        <f>E212*Ajustes!AO212</f>
        <v>826</v>
      </c>
      <c r="R212">
        <f>F212*Ajustes!AP212</f>
        <v>641</v>
      </c>
      <c r="S212">
        <f>G212*Ajustes!AQ212</f>
        <v>403</v>
      </c>
      <c r="T212">
        <f>H212*Ajustes!AR212</f>
        <v>299</v>
      </c>
      <c r="U212">
        <f>I212*Ajustes!AS212</f>
        <v>235</v>
      </c>
      <c r="V212">
        <f>J212*Ajustes!AT212</f>
        <v>185</v>
      </c>
      <c r="W212">
        <f>K212*Ajustes!AU212</f>
        <v>160</v>
      </c>
      <c r="X212">
        <f>L212*Ajustes!AV212</f>
        <v>200</v>
      </c>
      <c r="Y212">
        <f>M212*Ajustes!AW212</f>
        <v>334</v>
      </c>
      <c r="Z212">
        <f>N212*Ajustes!AX212</f>
        <v>547</v>
      </c>
      <c r="AA212" s="259">
        <f>IF(AND(NOT(_incrementaisPassadas),
      OR(
       AND(_semanaAtual&gt;Prevs!D$6,_tipo="Semanal"),
       AND(_mes&gt;AA$2,_tipo="Mensal")
      )), 0,IF(Ajustes!$G212&gt;0,INDEX($AA$4:$AL$323,Ajustes!$G212,O$2),0)+IF(Ajustes!$H212&gt;0,INDEX($AA$4:$AL$323,Ajustes!$H212,O$2),0)+IF(Ajustes!$I212&gt;0,INDEX($AA$4:$AL$323,Ajustes!$I212,O$2),0)+IF(Ajustes!$J212&gt;0,INDEX($AA$4:$AL$323,Ajustes!$J212,O$2),0)+IF(Ajustes!$K212&gt;0,INDEX($AA$4:$AL$323,Ajustes!$K212,O$2),0)+IF(Ajustes!$L212&gt;0,INDEX($AA$4:$AL$323,Ajustes!$L212,O$2),0))+O212</f>
        <v>744</v>
      </c>
      <c r="AB212" s="259">
        <f>IF(AND(NOT(_incrementaisPassadas),
      OR(
       AND(_semanaAtual&gt;Prevs!E$6,_tipo="Semanal"),
       AND(_mes&gt;AB$2,_tipo="Mensal")
      )), 0,IF(Ajustes!$G212&gt;0,INDEX($AA$4:$AL$323,Ajustes!$G212,P$2),0)+IF(Ajustes!$H212&gt;0,INDEX($AA$4:$AL$323,Ajustes!$H212,P$2),0)+IF(Ajustes!$I212&gt;0,INDEX($AA$4:$AL$323,Ajustes!$I212,P$2),0)+IF(Ajustes!$J212&gt;0,INDEX($AA$4:$AL$323,Ajustes!$J212,P$2),0)+IF(Ajustes!$K212&gt;0,INDEX($AA$4:$AL$323,Ajustes!$K212,P$2),0)+IF(Ajustes!$L212&gt;0,INDEX($AA$4:$AL$323,Ajustes!$L212,P$2),0))+P212</f>
        <v>816</v>
      </c>
      <c r="AC212" s="259">
        <f>IF(AND(NOT(_incrementaisPassadas),
      OR(
       AND(_semanaAtual&gt;Prevs!F$6,_tipo="Semanal"),
       AND(_mes&gt;AC$2,_tipo="Mensal")
      )), 0,IF(Ajustes!$G212&gt;0,INDEX($AA$4:$AL$323,Ajustes!$G212,Q$2),0)+IF(Ajustes!$H212&gt;0,INDEX($AA$4:$AL$323,Ajustes!$H212,Q$2),0)+IF(Ajustes!$I212&gt;0,INDEX($AA$4:$AL$323,Ajustes!$I212,Q$2),0)+IF(Ajustes!$J212&gt;0,INDEX($AA$4:$AL$323,Ajustes!$J212,Q$2),0)+IF(Ajustes!$K212&gt;0,INDEX($AA$4:$AL$323,Ajustes!$K212,Q$2),0)+IF(Ajustes!$L212&gt;0,INDEX($AA$4:$AL$323,Ajustes!$L212,Q$2),0))+Q212</f>
        <v>826</v>
      </c>
      <c r="AD212" s="259">
        <f>IF(AND(NOT(_incrementaisPassadas),
      OR(
       AND(_semanaAtual&gt;Prevs!G$6,_tipo="Semanal"),
       AND(_mes&gt;AD$2,_tipo="Mensal")
      )), 0,IF(Ajustes!$G212&gt;0,INDEX($AA$4:$AL$323,Ajustes!$G212,R$2),0)+IF(Ajustes!$H212&gt;0,INDEX($AA$4:$AL$323,Ajustes!$H212,R$2),0)+IF(Ajustes!$I212&gt;0,INDEX($AA$4:$AL$323,Ajustes!$I212,R$2),0)+IF(Ajustes!$J212&gt;0,INDEX($AA$4:$AL$323,Ajustes!$J212,R$2),0)+IF(Ajustes!$K212&gt;0,INDEX($AA$4:$AL$323,Ajustes!$K212,R$2),0)+IF(Ajustes!$L212&gt;0,INDEX($AA$4:$AL$323,Ajustes!$L212,R$2),0))+R212</f>
        <v>641</v>
      </c>
      <c r="AE212" s="259">
        <f>IF(AND(NOT(_incrementaisPassadas),
      OR(
       AND(_semanaAtual&gt;Prevs!H$6,_tipo="Semanal"),
       AND(_mes&gt;AE$2,_tipo="Mensal")
      )), 0,IF(Ajustes!$G212&gt;0,INDEX($AA$4:$AL$323,Ajustes!$G212,S$2),0)+IF(Ajustes!$H212&gt;0,INDEX($AA$4:$AL$323,Ajustes!$H212,S$2),0)+IF(Ajustes!$I212&gt;0,INDEX($AA$4:$AL$323,Ajustes!$I212,S$2),0)+IF(Ajustes!$J212&gt;0,INDEX($AA$4:$AL$323,Ajustes!$J212,S$2),0)+IF(Ajustes!$K212&gt;0,INDEX($AA$4:$AL$323,Ajustes!$K212,S$2),0)+IF(Ajustes!$L212&gt;0,INDEX($AA$4:$AL$323,Ajustes!$L212,S$2),0))+S212</f>
        <v>403</v>
      </c>
      <c r="AF212" s="259">
        <f>IF(AND(NOT(_incrementaisPassadas),
      OR(
       AND(_semanaAtual&gt;Prevs!I$6,_tipo="Semanal"),
       AND(_mes&gt;AF$2,_tipo="Mensal")
      )), 0,IF(Ajustes!$G212&gt;0,INDEX($AA$4:$AL$323,Ajustes!$G212,T$2),0)+IF(Ajustes!$H212&gt;0,INDEX($AA$4:$AL$323,Ajustes!$H212,T$2),0)+IF(Ajustes!$I212&gt;0,INDEX($AA$4:$AL$323,Ajustes!$I212,T$2),0)+IF(Ajustes!$J212&gt;0,INDEX($AA$4:$AL$323,Ajustes!$J212,T$2),0)+IF(Ajustes!$K212&gt;0,INDEX($AA$4:$AL$323,Ajustes!$K212,T$2),0)+IF(Ajustes!$L212&gt;0,INDEX($AA$4:$AL$323,Ajustes!$L212,T$2),0))+T212</f>
        <v>299</v>
      </c>
      <c r="AG212" s="259">
        <f>IF(AND(NOT(_incrementaisPassadas),
      OR(
       AND(_semanaAtual&gt;Prevs!J$6,_tipo="Semanal"),
       AND(_mes&gt;AG$2,_tipo="Mensal")
      )), 0,IF(Ajustes!$G212&gt;0,INDEX($AA$4:$AL$323,Ajustes!$G212,U$2),0)+IF(Ajustes!$H212&gt;0,INDEX($AA$4:$AL$323,Ajustes!$H212,U$2),0)+IF(Ajustes!$I212&gt;0,INDEX($AA$4:$AL$323,Ajustes!$I212,U$2),0)+IF(Ajustes!$J212&gt;0,INDEX($AA$4:$AL$323,Ajustes!$J212,U$2),0)+IF(Ajustes!$K212&gt;0,INDEX($AA$4:$AL$323,Ajustes!$K212,U$2),0)+IF(Ajustes!$L212&gt;0,INDEX($AA$4:$AL$323,Ajustes!$L212,U$2),0))+U212</f>
        <v>235</v>
      </c>
      <c r="AH212" s="259">
        <f>IF(AND(NOT(_incrementaisPassadas),
      OR(
       AND(_semanaAtual&gt;Prevs!K$6,_tipo="Semanal"),
       AND(_mes&gt;AH$2,_tipo="Mensal")
      )), 0,IF(Ajustes!$G212&gt;0,INDEX($AA$4:$AL$323,Ajustes!$G212,V$2),0)+IF(Ajustes!$H212&gt;0,INDEX($AA$4:$AL$323,Ajustes!$H212,V$2),0)+IF(Ajustes!$I212&gt;0,INDEX($AA$4:$AL$323,Ajustes!$I212,V$2),0)+IF(Ajustes!$J212&gt;0,INDEX($AA$4:$AL$323,Ajustes!$J212,V$2),0)+IF(Ajustes!$K212&gt;0,INDEX($AA$4:$AL$323,Ajustes!$K212,V$2),0)+IF(Ajustes!$L212&gt;0,INDEX($AA$4:$AL$323,Ajustes!$L212,V$2),0))+V212</f>
        <v>185</v>
      </c>
      <c r="AI212" s="259">
        <f>IF(AND(NOT(_incrementaisPassadas),
      OR(
       AND(_semanaAtual&gt;Prevs!L$6,_tipo="Semanal"),
       AND(_mes&gt;AI$2,_tipo="Mensal")
      )), 0,IF(Ajustes!$G212&gt;0,INDEX($AA$4:$AL$323,Ajustes!$G212,W$2),0)+IF(Ajustes!$H212&gt;0,INDEX($AA$4:$AL$323,Ajustes!$H212,W$2),0)+IF(Ajustes!$I212&gt;0,INDEX($AA$4:$AL$323,Ajustes!$I212,W$2),0)+IF(Ajustes!$J212&gt;0,INDEX($AA$4:$AL$323,Ajustes!$J212,W$2),0)+IF(Ajustes!$K212&gt;0,INDEX($AA$4:$AL$323,Ajustes!$K212,W$2),0)+IF(Ajustes!$L212&gt;0,INDEX($AA$4:$AL$323,Ajustes!$L212,W$2),0))+W212</f>
        <v>160</v>
      </c>
      <c r="AJ212" s="259">
        <f>IF(AND(NOT(_incrementaisPassadas),
      OR(
       AND(_semanaAtual&gt;Prevs!M$6,_tipo="Semanal"),
       AND(_mes&gt;AJ$2,_tipo="Mensal")
      )), 0,IF(Ajustes!$G212&gt;0,INDEX($AA$4:$AL$323,Ajustes!$G212,X$2),0)+IF(Ajustes!$H212&gt;0,INDEX($AA$4:$AL$323,Ajustes!$H212,X$2),0)+IF(Ajustes!$I212&gt;0,INDEX($AA$4:$AL$323,Ajustes!$I212,X$2),0)+IF(Ajustes!$J212&gt;0,INDEX($AA$4:$AL$323,Ajustes!$J212,X$2),0)+IF(Ajustes!$K212&gt;0,INDEX($AA$4:$AL$323,Ajustes!$K212,X$2),0)+IF(Ajustes!$L212&gt;0,INDEX($AA$4:$AL$323,Ajustes!$L212,X$2),0))+X212</f>
        <v>200</v>
      </c>
      <c r="AK212" s="259">
        <f>IF(AND(NOT(_incrementaisPassadas),
      OR(
       AND(_semanaAtual&gt;Prevs!N$6,_tipo="Semanal"),
       AND(_mes&gt;AK$2,_tipo="Mensal")
      )), 0,IF(Ajustes!$G212&gt;0,INDEX($AA$4:$AL$323,Ajustes!$G212,Y$2),0)+IF(Ajustes!$H212&gt;0,INDEX($AA$4:$AL$323,Ajustes!$H212,Y$2),0)+IF(Ajustes!$I212&gt;0,INDEX($AA$4:$AL$323,Ajustes!$I212,Y$2),0)+IF(Ajustes!$J212&gt;0,INDEX($AA$4:$AL$323,Ajustes!$J212,Y$2),0)+IF(Ajustes!$K212&gt;0,INDEX($AA$4:$AL$323,Ajustes!$K212,Y$2),0)+IF(Ajustes!$L212&gt;0,INDEX($AA$4:$AL$323,Ajustes!$L212,Y$2),0))+Y212</f>
        <v>334</v>
      </c>
      <c r="AL212" s="259">
        <f>IF(AND(NOT(_incrementaisPassadas),
      OR(
       AND(_semanaAtual&gt;Prevs!O$6,_tipo="Semanal"),
       AND(_mes&gt;AL$2,_tipo="Mensal")
      )), 0,IF(Ajustes!$G212&gt;0,INDEX($AA$4:$AL$323,Ajustes!$G212,Z$2),0)+IF(Ajustes!$H212&gt;0,INDEX($AA$4:$AL$323,Ajustes!$H212,Z$2),0)+IF(Ajustes!$I212&gt;0,INDEX($AA$4:$AL$323,Ajustes!$I212,Z$2),0)+IF(Ajustes!$J212&gt;0,INDEX($AA$4:$AL$323,Ajustes!$J212,Z$2),0)+IF(Ajustes!$K212&gt;0,INDEX($AA$4:$AL$323,Ajustes!$K212,Z$2),0)+IF(Ajustes!$L212&gt;0,INDEX($AA$4:$AL$323,Ajustes!$L212,Z$2),0))+Z212</f>
        <v>547</v>
      </c>
      <c r="AM212" s="113">
        <f t="shared" si="219"/>
        <v>744</v>
      </c>
      <c r="AN212" s="113">
        <f t="shared" si="220"/>
        <v>816</v>
      </c>
      <c r="AO212" s="113">
        <f t="shared" si="220"/>
        <v>826</v>
      </c>
      <c r="AP212" s="113">
        <f t="shared" si="220"/>
        <v>641</v>
      </c>
      <c r="AQ212" s="113">
        <f t="shared" si="220"/>
        <v>403</v>
      </c>
      <c r="AR212" s="113">
        <f t="shared" si="220"/>
        <v>299</v>
      </c>
      <c r="AS212" s="113">
        <f t="shared" si="220"/>
        <v>235</v>
      </c>
      <c r="AT212" s="113">
        <f t="shared" si="220"/>
        <v>185</v>
      </c>
      <c r="AU212" s="113">
        <f t="shared" si="220"/>
        <v>160</v>
      </c>
      <c r="AV212" s="113">
        <f t="shared" si="220"/>
        <v>200</v>
      </c>
      <c r="AW212" s="113">
        <f t="shared" si="220"/>
        <v>334</v>
      </c>
      <c r="AX212" s="113">
        <f t="shared" si="220"/>
        <v>547</v>
      </c>
      <c r="AY212" s="259"/>
      <c r="BQ212" s="259" t="e">
        <f t="shared" si="218"/>
        <v>#N/A</v>
      </c>
      <c r="BR212" s="398">
        <f t="shared" si="205"/>
        <v>744</v>
      </c>
      <c r="BS212" s="398">
        <f t="shared" si="206"/>
        <v>816</v>
      </c>
      <c r="BT212" s="398">
        <f t="shared" si="207"/>
        <v>826</v>
      </c>
      <c r="BU212" s="398">
        <f t="shared" si="208"/>
        <v>641</v>
      </c>
      <c r="BV212" s="398">
        <f t="shared" si="209"/>
        <v>403</v>
      </c>
      <c r="BW212" s="398">
        <f t="shared" si="210"/>
        <v>299</v>
      </c>
      <c r="BX212" s="398">
        <f t="shared" si="211"/>
        <v>235</v>
      </c>
      <c r="BY212" s="398">
        <f t="shared" si="212"/>
        <v>185</v>
      </c>
      <c r="BZ212" s="398">
        <f t="shared" si="213"/>
        <v>160</v>
      </c>
      <c r="CA212" s="398">
        <f t="shared" si="214"/>
        <v>200</v>
      </c>
      <c r="CB212" s="398">
        <f t="shared" si="215"/>
        <v>334</v>
      </c>
      <c r="CC212" s="398">
        <f t="shared" si="216"/>
        <v>547</v>
      </c>
      <c r="CD212" s="259"/>
    </row>
    <row r="213" spans="1:82" x14ac:dyDescent="0.25">
      <c r="A213" s="113">
        <v>210</v>
      </c>
      <c r="B213" s="176"/>
      <c r="C213" s="259">
        <f>IFERROR(INDEX($BD$7:$BO$40,MATCH(Ajustes!$E$4:$E$323,$BC$7:$BC$40,0),$C$2:$N$2),1)</f>
        <v>1</v>
      </c>
      <c r="D213" s="259">
        <f>IFERROR(INDEX($BD$7:$BO$40,MATCH(Ajustes!$E$4:$E$323,$BC$7:$BC$40,0),$C$2:$N$2),1)</f>
        <v>1</v>
      </c>
      <c r="E213" s="259">
        <f>IFERROR(INDEX($BD$7:$BO$40,MATCH(Ajustes!$E$4:$E$323,$BC$7:$BC$40,0),$C$2:$N$2),1)</f>
        <v>1</v>
      </c>
      <c r="F213" s="259">
        <f>IFERROR(INDEX($BD$7:$BO$40,MATCH(Ajustes!$E$4:$E$323,$BC$7:$BC$40,0),$C$2:$N$2),1)</f>
        <v>1</v>
      </c>
      <c r="G213" s="259">
        <f>IFERROR(INDEX($BD$7:$BO$40,MATCH(Ajustes!$E$4:$E$323,$BC$7:$BC$40,0),$C$2:$N$2),1)</f>
        <v>1</v>
      </c>
      <c r="H213" s="259">
        <f>IFERROR(INDEX($BD$7:$BO$40,MATCH(Ajustes!$E$4:$E$323,$BC$7:$BC$40,0),$C$2:$N$2),1)</f>
        <v>1</v>
      </c>
      <c r="I213" s="259">
        <f>IFERROR(INDEX($BD$7:$BO$40,MATCH(Ajustes!$E$4:$E$323,$BC$7:$BC$40,0),$C$2:$N$2),1)</f>
        <v>1</v>
      </c>
      <c r="J213" s="259">
        <f>IFERROR(INDEX($BD$7:$BO$40,MATCH(Ajustes!$E$4:$E$323,$BC$7:$BC$40,0),$C$2:$N$2),1)</f>
        <v>1</v>
      </c>
      <c r="K213" s="259">
        <f>IFERROR(INDEX($BD$7:$BO$40,MATCH(Ajustes!$E$4:$E$323,$BC$7:$BC$40,0),$C$2:$N$2),1)</f>
        <v>1</v>
      </c>
      <c r="L213" s="259">
        <f>IFERROR(INDEX($BD$7:$BO$40,MATCH(Ajustes!$E$4:$E$323,$BC$7:$BC$40,0),$C$2:$N$2),1)</f>
        <v>1</v>
      </c>
      <c r="M213" s="259">
        <f>IFERROR(INDEX($BD$7:$BO$40,MATCH(Ajustes!$E$4:$E$323,$BC$7:$BC$40,0),$C$2:$N$2),1)</f>
        <v>1</v>
      </c>
      <c r="N213" s="259">
        <f>IFERROR(INDEX($BD$7:$BO$40,MATCH(Ajustes!$E$4:$E$323,$BC$7:$BC$40,0),$C$2:$N$2),1)</f>
        <v>1</v>
      </c>
      <c r="O213">
        <f>C213*Ajustes!AM213</f>
        <v>0</v>
      </c>
      <c r="P213">
        <f>D213*Ajustes!AN213</f>
        <v>0</v>
      </c>
      <c r="Q213">
        <f>E213*Ajustes!AO213</f>
        <v>0</v>
      </c>
      <c r="R213">
        <f>F213*Ajustes!AP213</f>
        <v>0</v>
      </c>
      <c r="S213">
        <f>G213*Ajustes!AQ213</f>
        <v>0</v>
      </c>
      <c r="T213">
        <f>H213*Ajustes!AR213</f>
        <v>0</v>
      </c>
      <c r="U213">
        <f>I213*Ajustes!AS213</f>
        <v>0</v>
      </c>
      <c r="V213">
        <f>J213*Ajustes!AT213</f>
        <v>0</v>
      </c>
      <c r="W213">
        <f>K213*Ajustes!AU213</f>
        <v>0</v>
      </c>
      <c r="X213">
        <f>L213*Ajustes!AV213</f>
        <v>0</v>
      </c>
      <c r="Y213">
        <f>M213*Ajustes!AW213</f>
        <v>0</v>
      </c>
      <c r="Z213">
        <f>N213*Ajustes!AX213</f>
        <v>0</v>
      </c>
      <c r="AA213" s="259">
        <f>IF(AND(NOT(_incrementaisPassadas),
      OR(
       AND(_semanaAtual&gt;Prevs!D$6,_tipo="Semanal"),
       AND(_mes&gt;AA$2,_tipo="Mensal")
      )), 0,IF(Ajustes!$G213&gt;0,INDEX($AA$4:$AL$323,Ajustes!$G213,O$2),0)+IF(Ajustes!$H213&gt;0,INDEX($AA$4:$AL$323,Ajustes!$H213,O$2),0)+IF(Ajustes!$I213&gt;0,INDEX($AA$4:$AL$323,Ajustes!$I213,O$2),0)+IF(Ajustes!$J213&gt;0,INDEX($AA$4:$AL$323,Ajustes!$J213,O$2),0)+IF(Ajustes!$K213&gt;0,INDEX($AA$4:$AL$323,Ajustes!$K213,O$2),0)+IF(Ajustes!$L213&gt;0,INDEX($AA$4:$AL$323,Ajustes!$L213,O$2),0))+O213</f>
        <v>0</v>
      </c>
      <c r="AB213" s="259">
        <f>IF(AND(NOT(_incrementaisPassadas),
      OR(
       AND(_semanaAtual&gt;Prevs!E$6,_tipo="Semanal"),
       AND(_mes&gt;AB$2,_tipo="Mensal")
      )), 0,IF(Ajustes!$G213&gt;0,INDEX($AA$4:$AL$323,Ajustes!$G213,P$2),0)+IF(Ajustes!$H213&gt;0,INDEX($AA$4:$AL$323,Ajustes!$H213,P$2),0)+IF(Ajustes!$I213&gt;0,INDEX($AA$4:$AL$323,Ajustes!$I213,P$2),0)+IF(Ajustes!$J213&gt;0,INDEX($AA$4:$AL$323,Ajustes!$J213,P$2),0)+IF(Ajustes!$K213&gt;0,INDEX($AA$4:$AL$323,Ajustes!$K213,P$2),0)+IF(Ajustes!$L213&gt;0,INDEX($AA$4:$AL$323,Ajustes!$L213,P$2),0))+P213</f>
        <v>0</v>
      </c>
      <c r="AC213" s="259">
        <f>IF(AND(NOT(_incrementaisPassadas),
      OR(
       AND(_semanaAtual&gt;Prevs!F$6,_tipo="Semanal"),
       AND(_mes&gt;AC$2,_tipo="Mensal")
      )), 0,IF(Ajustes!$G213&gt;0,INDEX($AA$4:$AL$323,Ajustes!$G213,Q$2),0)+IF(Ajustes!$H213&gt;0,INDEX($AA$4:$AL$323,Ajustes!$H213,Q$2),0)+IF(Ajustes!$I213&gt;0,INDEX($AA$4:$AL$323,Ajustes!$I213,Q$2),0)+IF(Ajustes!$J213&gt;0,INDEX($AA$4:$AL$323,Ajustes!$J213,Q$2),0)+IF(Ajustes!$K213&gt;0,INDEX($AA$4:$AL$323,Ajustes!$K213,Q$2),0)+IF(Ajustes!$L213&gt;0,INDEX($AA$4:$AL$323,Ajustes!$L213,Q$2),0))+Q213</f>
        <v>0</v>
      </c>
      <c r="AD213" s="259">
        <f>IF(AND(NOT(_incrementaisPassadas),
      OR(
       AND(_semanaAtual&gt;Prevs!G$6,_tipo="Semanal"),
       AND(_mes&gt;AD$2,_tipo="Mensal")
      )), 0,IF(Ajustes!$G213&gt;0,INDEX($AA$4:$AL$323,Ajustes!$G213,R$2),0)+IF(Ajustes!$H213&gt;0,INDEX($AA$4:$AL$323,Ajustes!$H213,R$2),0)+IF(Ajustes!$I213&gt;0,INDEX($AA$4:$AL$323,Ajustes!$I213,R$2),0)+IF(Ajustes!$J213&gt;0,INDEX($AA$4:$AL$323,Ajustes!$J213,R$2),0)+IF(Ajustes!$K213&gt;0,INDEX($AA$4:$AL$323,Ajustes!$K213,R$2),0)+IF(Ajustes!$L213&gt;0,INDEX($AA$4:$AL$323,Ajustes!$L213,R$2),0))+R213</f>
        <v>0</v>
      </c>
      <c r="AE213" s="259">
        <f>IF(AND(NOT(_incrementaisPassadas),
      OR(
       AND(_semanaAtual&gt;Prevs!H$6,_tipo="Semanal"),
       AND(_mes&gt;AE$2,_tipo="Mensal")
      )), 0,IF(Ajustes!$G213&gt;0,INDEX($AA$4:$AL$323,Ajustes!$G213,S$2),0)+IF(Ajustes!$H213&gt;0,INDEX($AA$4:$AL$323,Ajustes!$H213,S$2),0)+IF(Ajustes!$I213&gt;0,INDEX($AA$4:$AL$323,Ajustes!$I213,S$2),0)+IF(Ajustes!$J213&gt;0,INDEX($AA$4:$AL$323,Ajustes!$J213,S$2),0)+IF(Ajustes!$K213&gt;0,INDEX($AA$4:$AL$323,Ajustes!$K213,S$2),0)+IF(Ajustes!$L213&gt;0,INDEX($AA$4:$AL$323,Ajustes!$L213,S$2),0))+S213</f>
        <v>0</v>
      </c>
      <c r="AF213" s="259">
        <f>IF(AND(NOT(_incrementaisPassadas),
      OR(
       AND(_semanaAtual&gt;Prevs!I$6,_tipo="Semanal"),
       AND(_mes&gt;AF$2,_tipo="Mensal")
      )), 0,IF(Ajustes!$G213&gt;0,INDEX($AA$4:$AL$323,Ajustes!$G213,T$2),0)+IF(Ajustes!$H213&gt;0,INDEX($AA$4:$AL$323,Ajustes!$H213,T$2),0)+IF(Ajustes!$I213&gt;0,INDEX($AA$4:$AL$323,Ajustes!$I213,T$2),0)+IF(Ajustes!$J213&gt;0,INDEX($AA$4:$AL$323,Ajustes!$J213,T$2),0)+IF(Ajustes!$K213&gt;0,INDEX($AA$4:$AL$323,Ajustes!$K213,T$2),0)+IF(Ajustes!$L213&gt;0,INDEX($AA$4:$AL$323,Ajustes!$L213,T$2),0))+T213</f>
        <v>0</v>
      </c>
      <c r="AG213" s="259">
        <f>IF(AND(NOT(_incrementaisPassadas),
      OR(
       AND(_semanaAtual&gt;Prevs!J$6,_tipo="Semanal"),
       AND(_mes&gt;AG$2,_tipo="Mensal")
      )), 0,IF(Ajustes!$G213&gt;0,INDEX($AA$4:$AL$323,Ajustes!$G213,U$2),0)+IF(Ajustes!$H213&gt;0,INDEX($AA$4:$AL$323,Ajustes!$H213,U$2),0)+IF(Ajustes!$I213&gt;0,INDEX($AA$4:$AL$323,Ajustes!$I213,U$2),0)+IF(Ajustes!$J213&gt;0,INDEX($AA$4:$AL$323,Ajustes!$J213,U$2),0)+IF(Ajustes!$K213&gt;0,INDEX($AA$4:$AL$323,Ajustes!$K213,U$2),0)+IF(Ajustes!$L213&gt;0,INDEX($AA$4:$AL$323,Ajustes!$L213,U$2),0))+U213</f>
        <v>0</v>
      </c>
      <c r="AH213" s="259">
        <f>IF(AND(NOT(_incrementaisPassadas),
      OR(
       AND(_semanaAtual&gt;Prevs!K$6,_tipo="Semanal"),
       AND(_mes&gt;AH$2,_tipo="Mensal")
      )), 0,IF(Ajustes!$G213&gt;0,INDEX($AA$4:$AL$323,Ajustes!$G213,V$2),0)+IF(Ajustes!$H213&gt;0,INDEX($AA$4:$AL$323,Ajustes!$H213,V$2),0)+IF(Ajustes!$I213&gt;0,INDEX($AA$4:$AL$323,Ajustes!$I213,V$2),0)+IF(Ajustes!$J213&gt;0,INDEX($AA$4:$AL$323,Ajustes!$J213,V$2),0)+IF(Ajustes!$K213&gt;0,INDEX($AA$4:$AL$323,Ajustes!$K213,V$2),0)+IF(Ajustes!$L213&gt;0,INDEX($AA$4:$AL$323,Ajustes!$L213,V$2),0))+V213</f>
        <v>0</v>
      </c>
      <c r="AI213" s="259">
        <f>IF(AND(NOT(_incrementaisPassadas),
      OR(
       AND(_semanaAtual&gt;Prevs!L$6,_tipo="Semanal"),
       AND(_mes&gt;AI$2,_tipo="Mensal")
      )), 0,IF(Ajustes!$G213&gt;0,INDEX($AA$4:$AL$323,Ajustes!$G213,W$2),0)+IF(Ajustes!$H213&gt;0,INDEX($AA$4:$AL$323,Ajustes!$H213,W$2),0)+IF(Ajustes!$I213&gt;0,INDEX($AA$4:$AL$323,Ajustes!$I213,W$2),0)+IF(Ajustes!$J213&gt;0,INDEX($AA$4:$AL$323,Ajustes!$J213,W$2),0)+IF(Ajustes!$K213&gt;0,INDEX($AA$4:$AL$323,Ajustes!$K213,W$2),0)+IF(Ajustes!$L213&gt;0,INDEX($AA$4:$AL$323,Ajustes!$L213,W$2),0))+W213</f>
        <v>0</v>
      </c>
      <c r="AJ213" s="259">
        <f>IF(AND(NOT(_incrementaisPassadas),
      OR(
       AND(_semanaAtual&gt;Prevs!M$6,_tipo="Semanal"),
       AND(_mes&gt;AJ$2,_tipo="Mensal")
      )), 0,IF(Ajustes!$G213&gt;0,INDEX($AA$4:$AL$323,Ajustes!$G213,X$2),0)+IF(Ajustes!$H213&gt;0,INDEX($AA$4:$AL$323,Ajustes!$H213,X$2),0)+IF(Ajustes!$I213&gt;0,INDEX($AA$4:$AL$323,Ajustes!$I213,X$2),0)+IF(Ajustes!$J213&gt;0,INDEX($AA$4:$AL$323,Ajustes!$J213,X$2),0)+IF(Ajustes!$K213&gt;0,INDEX($AA$4:$AL$323,Ajustes!$K213,X$2),0)+IF(Ajustes!$L213&gt;0,INDEX($AA$4:$AL$323,Ajustes!$L213,X$2),0))+X213</f>
        <v>0</v>
      </c>
      <c r="AK213" s="259">
        <f>IF(AND(NOT(_incrementaisPassadas),
      OR(
       AND(_semanaAtual&gt;Prevs!N$6,_tipo="Semanal"),
       AND(_mes&gt;AK$2,_tipo="Mensal")
      )), 0,IF(Ajustes!$G213&gt;0,INDEX($AA$4:$AL$323,Ajustes!$G213,Y$2),0)+IF(Ajustes!$H213&gt;0,INDEX($AA$4:$AL$323,Ajustes!$H213,Y$2),0)+IF(Ajustes!$I213&gt;0,INDEX($AA$4:$AL$323,Ajustes!$I213,Y$2),0)+IF(Ajustes!$J213&gt;0,INDEX($AA$4:$AL$323,Ajustes!$J213,Y$2),0)+IF(Ajustes!$K213&gt;0,INDEX($AA$4:$AL$323,Ajustes!$K213,Y$2),0)+IF(Ajustes!$L213&gt;0,INDEX($AA$4:$AL$323,Ajustes!$L213,Y$2),0))+Y213</f>
        <v>0</v>
      </c>
      <c r="AL213" s="259">
        <f>IF(AND(NOT(_incrementaisPassadas),
      OR(
       AND(_semanaAtual&gt;Prevs!O$6,_tipo="Semanal"),
       AND(_mes&gt;AL$2,_tipo="Mensal")
      )), 0,IF(Ajustes!$G213&gt;0,INDEX($AA$4:$AL$323,Ajustes!$G213,Z$2),0)+IF(Ajustes!$H213&gt;0,INDEX($AA$4:$AL$323,Ajustes!$H213,Z$2),0)+IF(Ajustes!$I213&gt;0,INDEX($AA$4:$AL$323,Ajustes!$I213,Z$2),0)+IF(Ajustes!$J213&gt;0,INDEX($AA$4:$AL$323,Ajustes!$J213,Z$2),0)+IF(Ajustes!$K213&gt;0,INDEX($AA$4:$AL$323,Ajustes!$K213,Z$2),0)+IF(Ajustes!$L213&gt;0,INDEX($AA$4:$AL$323,Ajustes!$L213,Z$2),0))+Z213</f>
        <v>0</v>
      </c>
      <c r="AM213" s="113">
        <f t="shared" si="219"/>
        <v>0</v>
      </c>
      <c r="AN213" s="113">
        <f t="shared" si="220"/>
        <v>0</v>
      </c>
      <c r="AO213" s="113">
        <f t="shared" si="220"/>
        <v>0</v>
      </c>
      <c r="AP213" s="113">
        <f t="shared" si="220"/>
        <v>0</v>
      </c>
      <c r="AQ213" s="113">
        <f t="shared" si="220"/>
        <v>0</v>
      </c>
      <c r="AR213" s="113">
        <f t="shared" si="220"/>
        <v>0</v>
      </c>
      <c r="AS213" s="113">
        <f t="shared" si="220"/>
        <v>0</v>
      </c>
      <c r="AT213" s="113">
        <f t="shared" si="220"/>
        <v>0</v>
      </c>
      <c r="AU213" s="113">
        <f t="shared" si="220"/>
        <v>0</v>
      </c>
      <c r="AV213" s="113">
        <f t="shared" si="220"/>
        <v>0</v>
      </c>
      <c r="AW213" s="113">
        <f t="shared" si="220"/>
        <v>0</v>
      </c>
      <c r="AX213" s="113">
        <f t="shared" si="220"/>
        <v>0</v>
      </c>
      <c r="AY213" s="259"/>
      <c r="BQ213" s="259" t="e">
        <f t="shared" si="218"/>
        <v>#N/A</v>
      </c>
      <c r="BR213" s="398">
        <f t="shared" si="205"/>
        <v>0</v>
      </c>
      <c r="BS213" s="398">
        <f t="shared" si="206"/>
        <v>0</v>
      </c>
      <c r="BT213" s="398">
        <f t="shared" si="207"/>
        <v>0</v>
      </c>
      <c r="BU213" s="398">
        <f t="shared" si="208"/>
        <v>0</v>
      </c>
      <c r="BV213" s="398">
        <f t="shared" si="209"/>
        <v>0</v>
      </c>
      <c r="BW213" s="398">
        <f t="shared" si="210"/>
        <v>0</v>
      </c>
      <c r="BX213" s="398">
        <f t="shared" si="211"/>
        <v>0</v>
      </c>
      <c r="BY213" s="398">
        <f t="shared" si="212"/>
        <v>0</v>
      </c>
      <c r="BZ213" s="398">
        <f t="shared" si="213"/>
        <v>0</v>
      </c>
      <c r="CA213" s="398">
        <f t="shared" si="214"/>
        <v>0</v>
      </c>
      <c r="CB213" s="398">
        <f t="shared" si="215"/>
        <v>0</v>
      </c>
      <c r="CC213" s="398">
        <f t="shared" si="216"/>
        <v>0</v>
      </c>
      <c r="CD213" s="259"/>
    </row>
    <row r="214" spans="1:82" x14ac:dyDescent="0.25">
      <c r="A214" s="113">
        <v>211</v>
      </c>
      <c r="B214" s="176" t="s">
        <v>44</v>
      </c>
      <c r="C214" s="259">
        <f>IFERROR(INDEX($BD$7:$BO$40,MATCH(Ajustes!$E$4:$E$323,$BC$7:$BC$40,0),$C$2:$N$2),1)</f>
        <v>1</v>
      </c>
      <c r="D214" s="259">
        <f>IFERROR(INDEX($BD$7:$BO$40,MATCH(Ajustes!$E$4:$E$323,$BC$7:$BC$40,0),$C$2:$N$2),1)</f>
        <v>1</v>
      </c>
      <c r="E214" s="259">
        <f>IFERROR(INDEX($BD$7:$BO$40,MATCH(Ajustes!$E$4:$E$323,$BC$7:$BC$40,0),$C$2:$N$2),1)</f>
        <v>1</v>
      </c>
      <c r="F214" s="259">
        <f>IFERROR(INDEX($BD$7:$BO$40,MATCH(Ajustes!$E$4:$E$323,$BC$7:$BC$40,0),$C$2:$N$2),1)</f>
        <v>1</v>
      </c>
      <c r="G214" s="259">
        <f>IFERROR(INDEX($BD$7:$BO$40,MATCH(Ajustes!$E$4:$E$323,$BC$7:$BC$40,0),$C$2:$N$2),1)</f>
        <v>1</v>
      </c>
      <c r="H214" s="259">
        <f>IFERROR(INDEX($BD$7:$BO$40,MATCH(Ajustes!$E$4:$E$323,$BC$7:$BC$40,0),$C$2:$N$2),1)</f>
        <v>1</v>
      </c>
      <c r="I214" s="259">
        <f>IFERROR(INDEX($BD$7:$BO$40,MATCH(Ajustes!$E$4:$E$323,$BC$7:$BC$40,0),$C$2:$N$2),1)</f>
        <v>1</v>
      </c>
      <c r="J214" s="259">
        <f>IFERROR(INDEX($BD$7:$BO$40,MATCH(Ajustes!$E$4:$E$323,$BC$7:$BC$40,0),$C$2:$N$2),1)</f>
        <v>1</v>
      </c>
      <c r="K214" s="259">
        <f>IFERROR(INDEX($BD$7:$BO$40,MATCH(Ajustes!$E$4:$E$323,$BC$7:$BC$40,0),$C$2:$N$2),1)</f>
        <v>1</v>
      </c>
      <c r="L214" s="259">
        <f>IFERROR(INDEX($BD$7:$BO$40,MATCH(Ajustes!$E$4:$E$323,$BC$7:$BC$40,0),$C$2:$N$2),1)</f>
        <v>1</v>
      </c>
      <c r="M214" s="259">
        <f>IFERROR(INDEX($BD$7:$BO$40,MATCH(Ajustes!$E$4:$E$323,$BC$7:$BC$40,0),$C$2:$N$2),1)</f>
        <v>1</v>
      </c>
      <c r="N214" s="259">
        <f>IFERROR(INDEX($BD$7:$BO$40,MATCH(Ajustes!$E$4:$E$323,$BC$7:$BC$40,0),$C$2:$N$2),1)</f>
        <v>1</v>
      </c>
      <c r="O214">
        <f>C214*Ajustes!AM214</f>
        <v>584</v>
      </c>
      <c r="P214">
        <f>D214*Ajustes!AN214</f>
        <v>517</v>
      </c>
      <c r="Q214">
        <f>E214*Ajustes!AO214</f>
        <v>459</v>
      </c>
      <c r="R214">
        <f>F214*Ajustes!AP214</f>
        <v>317</v>
      </c>
      <c r="S214">
        <f>G214*Ajustes!AQ214</f>
        <v>233</v>
      </c>
      <c r="T214">
        <f>H214*Ajustes!AR214</f>
        <v>195</v>
      </c>
      <c r="U214">
        <f>I214*Ajustes!AS214</f>
        <v>164</v>
      </c>
      <c r="V214">
        <f>J214*Ajustes!AT214</f>
        <v>140</v>
      </c>
      <c r="W214">
        <f>K214*Ajustes!AU214</f>
        <v>143</v>
      </c>
      <c r="X214">
        <f>L214*Ajustes!AV214</f>
        <v>170</v>
      </c>
      <c r="Y214">
        <f>M214*Ajustes!AW214</f>
        <v>253</v>
      </c>
      <c r="Z214">
        <f>N214*Ajustes!AX214</f>
        <v>426</v>
      </c>
      <c r="AA214" s="259">
        <f>IF(AND(NOT(_incrementaisPassadas),
      OR(
       AND(_semanaAtual&gt;Prevs!D$6,_tipo="Semanal"),
       AND(_mes&gt;AA$2,_tipo="Mensal")
      )), 0,IF(Ajustes!$G214&gt;0,INDEX($AA$4:$AL$323,Ajustes!$G214,O$2),0)+IF(Ajustes!$H214&gt;0,INDEX($AA$4:$AL$323,Ajustes!$H214,O$2),0)+IF(Ajustes!$I214&gt;0,INDEX($AA$4:$AL$323,Ajustes!$I214,O$2),0)+IF(Ajustes!$J214&gt;0,INDEX($AA$4:$AL$323,Ajustes!$J214,O$2),0)+IF(Ajustes!$K214&gt;0,INDEX($AA$4:$AL$323,Ajustes!$K214,O$2),0)+IF(Ajustes!$L214&gt;0,INDEX($AA$4:$AL$323,Ajustes!$L214,O$2),0))+O214</f>
        <v>584</v>
      </c>
      <c r="AB214" s="259">
        <f>IF(AND(NOT(_incrementaisPassadas),
      OR(
       AND(_semanaAtual&gt;Prevs!E$6,_tipo="Semanal"),
       AND(_mes&gt;AB$2,_tipo="Mensal")
      )), 0,IF(Ajustes!$G214&gt;0,INDEX($AA$4:$AL$323,Ajustes!$G214,P$2),0)+IF(Ajustes!$H214&gt;0,INDEX($AA$4:$AL$323,Ajustes!$H214,P$2),0)+IF(Ajustes!$I214&gt;0,INDEX($AA$4:$AL$323,Ajustes!$I214,P$2),0)+IF(Ajustes!$J214&gt;0,INDEX($AA$4:$AL$323,Ajustes!$J214,P$2),0)+IF(Ajustes!$K214&gt;0,INDEX($AA$4:$AL$323,Ajustes!$K214,P$2),0)+IF(Ajustes!$L214&gt;0,INDEX($AA$4:$AL$323,Ajustes!$L214,P$2),0))+P214</f>
        <v>517</v>
      </c>
      <c r="AC214" s="259">
        <f>IF(AND(NOT(_incrementaisPassadas),
      OR(
       AND(_semanaAtual&gt;Prevs!F$6,_tipo="Semanal"),
       AND(_mes&gt;AC$2,_tipo="Mensal")
      )), 0,IF(Ajustes!$G214&gt;0,INDEX($AA$4:$AL$323,Ajustes!$G214,Q$2),0)+IF(Ajustes!$H214&gt;0,INDEX($AA$4:$AL$323,Ajustes!$H214,Q$2),0)+IF(Ajustes!$I214&gt;0,INDEX($AA$4:$AL$323,Ajustes!$I214,Q$2),0)+IF(Ajustes!$J214&gt;0,INDEX($AA$4:$AL$323,Ajustes!$J214,Q$2),0)+IF(Ajustes!$K214&gt;0,INDEX($AA$4:$AL$323,Ajustes!$K214,Q$2),0)+IF(Ajustes!$L214&gt;0,INDEX($AA$4:$AL$323,Ajustes!$L214,Q$2),0))+Q214</f>
        <v>459</v>
      </c>
      <c r="AD214" s="259">
        <f>IF(AND(NOT(_incrementaisPassadas),
      OR(
       AND(_semanaAtual&gt;Prevs!G$6,_tipo="Semanal"),
       AND(_mes&gt;AD$2,_tipo="Mensal")
      )), 0,IF(Ajustes!$G214&gt;0,INDEX($AA$4:$AL$323,Ajustes!$G214,R$2),0)+IF(Ajustes!$H214&gt;0,INDEX($AA$4:$AL$323,Ajustes!$H214,R$2),0)+IF(Ajustes!$I214&gt;0,INDEX($AA$4:$AL$323,Ajustes!$I214,R$2),0)+IF(Ajustes!$J214&gt;0,INDEX($AA$4:$AL$323,Ajustes!$J214,R$2),0)+IF(Ajustes!$K214&gt;0,INDEX($AA$4:$AL$323,Ajustes!$K214,R$2),0)+IF(Ajustes!$L214&gt;0,INDEX($AA$4:$AL$323,Ajustes!$L214,R$2),0))+R214</f>
        <v>317</v>
      </c>
      <c r="AE214" s="259">
        <f>IF(AND(NOT(_incrementaisPassadas),
      OR(
       AND(_semanaAtual&gt;Prevs!H$6,_tipo="Semanal"),
       AND(_mes&gt;AE$2,_tipo="Mensal")
      )), 0,IF(Ajustes!$G214&gt;0,INDEX($AA$4:$AL$323,Ajustes!$G214,S$2),0)+IF(Ajustes!$H214&gt;0,INDEX($AA$4:$AL$323,Ajustes!$H214,S$2),0)+IF(Ajustes!$I214&gt;0,INDEX($AA$4:$AL$323,Ajustes!$I214,S$2),0)+IF(Ajustes!$J214&gt;0,INDEX($AA$4:$AL$323,Ajustes!$J214,S$2),0)+IF(Ajustes!$K214&gt;0,INDEX($AA$4:$AL$323,Ajustes!$K214,S$2),0)+IF(Ajustes!$L214&gt;0,INDEX($AA$4:$AL$323,Ajustes!$L214,S$2),0))+S214</f>
        <v>233</v>
      </c>
      <c r="AF214" s="259">
        <f>IF(AND(NOT(_incrementaisPassadas),
      OR(
       AND(_semanaAtual&gt;Prevs!I$6,_tipo="Semanal"),
       AND(_mes&gt;AF$2,_tipo="Mensal")
      )), 0,IF(Ajustes!$G214&gt;0,INDEX($AA$4:$AL$323,Ajustes!$G214,T$2),0)+IF(Ajustes!$H214&gt;0,INDEX($AA$4:$AL$323,Ajustes!$H214,T$2),0)+IF(Ajustes!$I214&gt;0,INDEX($AA$4:$AL$323,Ajustes!$I214,T$2),0)+IF(Ajustes!$J214&gt;0,INDEX($AA$4:$AL$323,Ajustes!$J214,T$2),0)+IF(Ajustes!$K214&gt;0,INDEX($AA$4:$AL$323,Ajustes!$K214,T$2),0)+IF(Ajustes!$L214&gt;0,INDEX($AA$4:$AL$323,Ajustes!$L214,T$2),0))+T214</f>
        <v>195</v>
      </c>
      <c r="AG214" s="259">
        <f>IF(AND(NOT(_incrementaisPassadas),
      OR(
       AND(_semanaAtual&gt;Prevs!J$6,_tipo="Semanal"),
       AND(_mes&gt;AG$2,_tipo="Mensal")
      )), 0,IF(Ajustes!$G214&gt;0,INDEX($AA$4:$AL$323,Ajustes!$G214,U$2),0)+IF(Ajustes!$H214&gt;0,INDEX($AA$4:$AL$323,Ajustes!$H214,U$2),0)+IF(Ajustes!$I214&gt;0,INDEX($AA$4:$AL$323,Ajustes!$I214,U$2),0)+IF(Ajustes!$J214&gt;0,INDEX($AA$4:$AL$323,Ajustes!$J214,U$2),0)+IF(Ajustes!$K214&gt;0,INDEX($AA$4:$AL$323,Ajustes!$K214,U$2),0)+IF(Ajustes!$L214&gt;0,INDEX($AA$4:$AL$323,Ajustes!$L214,U$2),0))+U214</f>
        <v>164</v>
      </c>
      <c r="AH214" s="259">
        <f>IF(AND(NOT(_incrementaisPassadas),
      OR(
       AND(_semanaAtual&gt;Prevs!K$6,_tipo="Semanal"),
       AND(_mes&gt;AH$2,_tipo="Mensal")
      )), 0,IF(Ajustes!$G214&gt;0,INDEX($AA$4:$AL$323,Ajustes!$G214,V$2),0)+IF(Ajustes!$H214&gt;0,INDEX($AA$4:$AL$323,Ajustes!$H214,V$2),0)+IF(Ajustes!$I214&gt;0,INDEX($AA$4:$AL$323,Ajustes!$I214,V$2),0)+IF(Ajustes!$J214&gt;0,INDEX($AA$4:$AL$323,Ajustes!$J214,V$2),0)+IF(Ajustes!$K214&gt;0,INDEX($AA$4:$AL$323,Ajustes!$K214,V$2),0)+IF(Ajustes!$L214&gt;0,INDEX($AA$4:$AL$323,Ajustes!$L214,V$2),0))+V214</f>
        <v>140</v>
      </c>
      <c r="AI214" s="259">
        <f>IF(AND(NOT(_incrementaisPassadas),
      OR(
       AND(_semanaAtual&gt;Prevs!L$6,_tipo="Semanal"),
       AND(_mes&gt;AI$2,_tipo="Mensal")
      )), 0,IF(Ajustes!$G214&gt;0,INDEX($AA$4:$AL$323,Ajustes!$G214,W$2),0)+IF(Ajustes!$H214&gt;0,INDEX($AA$4:$AL$323,Ajustes!$H214,W$2),0)+IF(Ajustes!$I214&gt;0,INDEX($AA$4:$AL$323,Ajustes!$I214,W$2),0)+IF(Ajustes!$J214&gt;0,INDEX($AA$4:$AL$323,Ajustes!$J214,W$2),0)+IF(Ajustes!$K214&gt;0,INDEX($AA$4:$AL$323,Ajustes!$K214,W$2),0)+IF(Ajustes!$L214&gt;0,INDEX($AA$4:$AL$323,Ajustes!$L214,W$2),0))+W214</f>
        <v>143</v>
      </c>
      <c r="AJ214" s="259">
        <f>IF(AND(NOT(_incrementaisPassadas),
      OR(
       AND(_semanaAtual&gt;Prevs!M$6,_tipo="Semanal"),
       AND(_mes&gt;AJ$2,_tipo="Mensal")
      )), 0,IF(Ajustes!$G214&gt;0,INDEX($AA$4:$AL$323,Ajustes!$G214,X$2),0)+IF(Ajustes!$H214&gt;0,INDEX($AA$4:$AL$323,Ajustes!$H214,X$2),0)+IF(Ajustes!$I214&gt;0,INDEX($AA$4:$AL$323,Ajustes!$I214,X$2),0)+IF(Ajustes!$J214&gt;0,INDEX($AA$4:$AL$323,Ajustes!$J214,X$2),0)+IF(Ajustes!$K214&gt;0,INDEX($AA$4:$AL$323,Ajustes!$K214,X$2),0)+IF(Ajustes!$L214&gt;0,INDEX($AA$4:$AL$323,Ajustes!$L214,X$2),0))+X214</f>
        <v>170</v>
      </c>
      <c r="AK214" s="259">
        <f>IF(AND(NOT(_incrementaisPassadas),
      OR(
       AND(_semanaAtual&gt;Prevs!N$6,_tipo="Semanal"),
       AND(_mes&gt;AK$2,_tipo="Mensal")
      )), 0,IF(Ajustes!$G214&gt;0,INDEX($AA$4:$AL$323,Ajustes!$G214,Y$2),0)+IF(Ajustes!$H214&gt;0,INDEX($AA$4:$AL$323,Ajustes!$H214,Y$2),0)+IF(Ajustes!$I214&gt;0,INDEX($AA$4:$AL$323,Ajustes!$I214,Y$2),0)+IF(Ajustes!$J214&gt;0,INDEX($AA$4:$AL$323,Ajustes!$J214,Y$2),0)+IF(Ajustes!$K214&gt;0,INDEX($AA$4:$AL$323,Ajustes!$K214,Y$2),0)+IF(Ajustes!$L214&gt;0,INDEX($AA$4:$AL$323,Ajustes!$L214,Y$2),0))+Y214</f>
        <v>253</v>
      </c>
      <c r="AL214" s="259">
        <f>IF(AND(NOT(_incrementaisPassadas),
      OR(
       AND(_semanaAtual&gt;Prevs!O$6,_tipo="Semanal"),
       AND(_mes&gt;AL$2,_tipo="Mensal")
      )), 0,IF(Ajustes!$G214&gt;0,INDEX($AA$4:$AL$323,Ajustes!$G214,Z$2),0)+IF(Ajustes!$H214&gt;0,INDEX($AA$4:$AL$323,Ajustes!$H214,Z$2),0)+IF(Ajustes!$I214&gt;0,INDEX($AA$4:$AL$323,Ajustes!$I214,Z$2),0)+IF(Ajustes!$J214&gt;0,INDEX($AA$4:$AL$323,Ajustes!$J214,Z$2),0)+IF(Ajustes!$K214&gt;0,INDEX($AA$4:$AL$323,Ajustes!$K214,Z$2),0)+IF(Ajustes!$L214&gt;0,INDEX($AA$4:$AL$323,Ajustes!$L214,Z$2),0))+Z214</f>
        <v>426</v>
      </c>
      <c r="AM214" s="113">
        <f t="shared" si="219"/>
        <v>584</v>
      </c>
      <c r="AN214" s="113">
        <f t="shared" si="220"/>
        <v>517</v>
      </c>
      <c r="AO214" s="113">
        <f t="shared" si="220"/>
        <v>459</v>
      </c>
      <c r="AP214" s="113">
        <f t="shared" si="220"/>
        <v>317</v>
      </c>
      <c r="AQ214" s="113">
        <f t="shared" si="220"/>
        <v>233</v>
      </c>
      <c r="AR214" s="113">
        <f t="shared" si="220"/>
        <v>195</v>
      </c>
      <c r="AS214" s="113">
        <f t="shared" si="220"/>
        <v>164</v>
      </c>
      <c r="AT214" s="113">
        <f t="shared" si="220"/>
        <v>140</v>
      </c>
      <c r="AU214" s="113">
        <f t="shared" si="220"/>
        <v>143</v>
      </c>
      <c r="AV214" s="113">
        <f t="shared" si="220"/>
        <v>170</v>
      </c>
      <c r="AW214" s="113">
        <f t="shared" si="220"/>
        <v>253</v>
      </c>
      <c r="AX214" s="113">
        <f t="shared" si="220"/>
        <v>426</v>
      </c>
      <c r="AY214" s="259"/>
      <c r="BQ214" s="259" t="e">
        <f t="shared" si="218"/>
        <v>#N/A</v>
      </c>
      <c r="BR214" s="398">
        <f t="shared" ref="BR214:BR246" si="221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584</v>
      </c>
      <c r="BS214" s="398">
        <f t="shared" ref="BS214:BS246" si="222" xml:space="preserve">    IF(ISNA($BQ$4:$BQ$323),AN$4:AN$323,
IF(_tipo="Mensal",INDEX(_regrA0,$BQ$4:$BQ$323,$BR$1:$CC$1)+INDEX(_regrA1,$BQ$4:$BQ$323,$BR$1:$CC$1)*INDEX(AN$4:AN$323,INDEX(_regrPostoBase,$BQ$4:$BQ$323)),
INDEX(_regrA0sem,$BQ$4:$BQ$323,$BR$1:$CC$1)+INDEX(_regrA1sem,$BQ$4:$BQ$323,$BR$1:$CC$1)*INDEX(AN$4:AN$323,INDEX(_regrPostoBase,$BQ$4:$BQ$323))
))</f>
        <v>517</v>
      </c>
      <c r="BT214" s="398">
        <f t="shared" ref="BT214:BT246" si="223" xml:space="preserve">    IF(ISNA($BQ$4:$BQ$323),AO$4:AO$323,
IF(_tipo="Mensal",INDEX(_regrA0,$BQ$4:$BQ$323,$BR$1:$CC$1)+INDEX(_regrA1,$BQ$4:$BQ$323,$BR$1:$CC$1)*INDEX(AO$4:AO$323,INDEX(_regrPostoBase,$BQ$4:$BQ$323)),
INDEX(_regrA0sem,$BQ$4:$BQ$323,$BR$1:$CC$1)+INDEX(_regrA1sem,$BQ$4:$BQ$323,$BR$1:$CC$1)*INDEX(AO$4:AO$323,INDEX(_regrPostoBase,$BQ$4:$BQ$323))
))</f>
        <v>459</v>
      </c>
      <c r="BU214" s="398">
        <f t="shared" ref="BU214:BU246" si="224" xml:space="preserve">    IF(ISNA($BQ$4:$BQ$323),AP$4:AP$323,
IF(_tipo="Mensal",INDEX(_regrA0,$BQ$4:$BQ$323,$BR$1:$CC$1)+INDEX(_regrA1,$BQ$4:$BQ$323,$BR$1:$CC$1)*INDEX(AP$4:AP$323,INDEX(_regrPostoBase,$BQ$4:$BQ$323)),
INDEX(_regrA0sem,$BQ$4:$BQ$323,$BR$1:$CC$1)+INDEX(_regrA1sem,$BQ$4:$BQ$323,$BR$1:$CC$1)*INDEX(AP$4:AP$323,INDEX(_regrPostoBase,$BQ$4:$BQ$323))
))</f>
        <v>317</v>
      </c>
      <c r="BV214" s="398">
        <f t="shared" ref="BV214:BV246" si="225" xml:space="preserve">    IF(ISNA($BQ$4:$BQ$323),AQ$4:AQ$323,
IF(_tipo="Mensal",INDEX(_regrA0,$BQ$4:$BQ$323,$BR$1:$CC$1)+INDEX(_regrA1,$BQ$4:$BQ$323,$BR$1:$CC$1)*INDEX(AQ$4:AQ$323,INDEX(_regrPostoBase,$BQ$4:$BQ$323)),
INDEX(_regrA0sem,$BQ$4:$BQ$323,$BR$1:$CC$1)+INDEX(_regrA1sem,$BQ$4:$BQ$323,$BR$1:$CC$1)*INDEX(AQ$4:AQ$323,INDEX(_regrPostoBase,$BQ$4:$BQ$323))
))</f>
        <v>233</v>
      </c>
      <c r="BW214" s="398">
        <f t="shared" ref="BW214:BW246" si="226" xml:space="preserve">    IF(ISNA($BQ$4:$BQ$323),AR$4:AR$323,
IF(_tipo="Mensal",INDEX(_regrA0,$BQ$4:$BQ$323,$BR$1:$CC$1)+INDEX(_regrA1,$BQ$4:$BQ$323,$BR$1:$CC$1)*INDEX(AR$4:AR$323,INDEX(_regrPostoBase,$BQ$4:$BQ$323)),
INDEX(_regrA0sem,$BQ$4:$BQ$323,$BR$1:$CC$1)+INDEX(_regrA1sem,$BQ$4:$BQ$323,$BR$1:$CC$1)*INDEX(AR$4:AR$323,INDEX(_regrPostoBase,$BQ$4:$BQ$323))
))</f>
        <v>195</v>
      </c>
      <c r="BX214" s="398">
        <f t="shared" ref="BX214:BX246" si="227" xml:space="preserve">    IF(ISNA($BQ$4:$BQ$323),AS$4:AS$323,
IF(_tipo="Mensal",INDEX(_regrA0,$BQ$4:$BQ$323,$BR$1:$CC$1)+INDEX(_regrA1,$BQ$4:$BQ$323,$BR$1:$CC$1)*INDEX(AS$4:AS$323,INDEX(_regrPostoBase,$BQ$4:$BQ$323)),
INDEX(_regrA0sem,$BQ$4:$BQ$323,$BR$1:$CC$1)+INDEX(_regrA1sem,$BQ$4:$BQ$323,$BR$1:$CC$1)*INDEX(AS$4:AS$323,INDEX(_regrPostoBase,$BQ$4:$BQ$323))
))</f>
        <v>164</v>
      </c>
      <c r="BY214" s="398">
        <f t="shared" ref="BY214:BY246" si="228" xml:space="preserve">    IF(ISNA($BQ$4:$BQ$323),AT$4:AT$323,
IF(_tipo="Mensal",INDEX(_regrA0,$BQ$4:$BQ$323,$BR$1:$CC$1)+INDEX(_regrA1,$BQ$4:$BQ$323,$BR$1:$CC$1)*INDEX(AT$4:AT$323,INDEX(_regrPostoBase,$BQ$4:$BQ$323)),
INDEX(_regrA0sem,$BQ$4:$BQ$323,$BR$1:$CC$1)+INDEX(_regrA1sem,$BQ$4:$BQ$323,$BR$1:$CC$1)*INDEX(AT$4:AT$323,INDEX(_regrPostoBase,$BQ$4:$BQ$323))
))</f>
        <v>140</v>
      </c>
      <c r="BZ214" s="398">
        <f t="shared" ref="BZ214:BZ246" si="229" xml:space="preserve">    IF(ISNA($BQ$4:$BQ$323),AU$4:AU$323,
IF(_tipo="Mensal",INDEX(_regrA0,$BQ$4:$BQ$323,$BR$1:$CC$1)+INDEX(_regrA1,$BQ$4:$BQ$323,$BR$1:$CC$1)*INDEX(AU$4:AU$323,INDEX(_regrPostoBase,$BQ$4:$BQ$323)),
INDEX(_regrA0sem,$BQ$4:$BQ$323,$BR$1:$CC$1)+INDEX(_regrA1sem,$BQ$4:$BQ$323,$BR$1:$CC$1)*INDEX(AU$4:AU$323,INDEX(_regrPostoBase,$BQ$4:$BQ$323))
))</f>
        <v>143</v>
      </c>
      <c r="CA214" s="398">
        <f t="shared" ref="CA214:CA246" si="230" xml:space="preserve">    IF(ISNA($BQ$4:$BQ$323),AV$4:AV$323,
IF(_tipo="Mensal",INDEX(_regrA0,$BQ$4:$BQ$323,$BR$1:$CC$1)+INDEX(_regrA1,$BQ$4:$BQ$323,$BR$1:$CC$1)*INDEX(AV$4:AV$323,INDEX(_regrPostoBase,$BQ$4:$BQ$323)),
INDEX(_regrA0sem,$BQ$4:$BQ$323,$BR$1:$CC$1)+INDEX(_regrA1sem,$BQ$4:$BQ$323,$BR$1:$CC$1)*INDEX(AV$4:AV$323,INDEX(_regrPostoBase,$BQ$4:$BQ$323))
))</f>
        <v>170</v>
      </c>
      <c r="CB214" s="398">
        <f t="shared" ref="CB214:CB246" si="231" xml:space="preserve">    IF(ISNA($BQ$4:$BQ$323),AW$4:AW$323,
IF(_tipo="Mensal",INDEX(_regrA0,$BQ$4:$BQ$323,$BR$1:$CC$1)+INDEX(_regrA1,$BQ$4:$BQ$323,$BR$1:$CC$1)*INDEX(AW$4:AW$323,INDEX(_regrPostoBase,$BQ$4:$BQ$323)),
INDEX(_regrA0sem,$BQ$4:$BQ$323,$BR$1:$CC$1)+INDEX(_regrA1sem,$BQ$4:$BQ$323,$BR$1:$CC$1)*INDEX(AW$4:AW$323,INDEX(_regrPostoBase,$BQ$4:$BQ$323))
))</f>
        <v>253</v>
      </c>
      <c r="CC214" s="398">
        <f t="shared" ref="CC214:CC246" si="232" xml:space="preserve">    IF(ISNA($BQ$4:$BQ$323),AX$4:AX$323,
IF(_tipo="Mensal",INDEX(_regrA0,$BQ$4:$BQ$323,$BR$1:$CC$1)+INDEX(_regrA1,$BQ$4:$BQ$323,$BR$1:$CC$1)*INDEX(AX$4:AX$323,INDEX(_regrPostoBase,$BQ$4:$BQ$323)),
INDEX(_regrA0sem,$BQ$4:$BQ$323,$BR$1:$CC$1)+INDEX(_regrA1sem,$BQ$4:$BQ$323,$BR$1:$CC$1)*INDEX(AX$4:AX$323,INDEX(_regrPostoBase,$BQ$4:$BQ$323))
))</f>
        <v>426</v>
      </c>
      <c r="CD214" s="259"/>
    </row>
    <row r="215" spans="1:82" x14ac:dyDescent="0.25">
      <c r="A215" s="113">
        <v>212</v>
      </c>
      <c r="B215" s="176"/>
      <c r="C215" s="259">
        <f>IFERROR(INDEX($BD$7:$BO$40,MATCH(Ajustes!$E$4:$E$323,$BC$7:$BC$40,0),$C$2:$N$2),1)</f>
        <v>1</v>
      </c>
      <c r="D215" s="259">
        <f>IFERROR(INDEX($BD$7:$BO$40,MATCH(Ajustes!$E$4:$E$323,$BC$7:$BC$40,0),$C$2:$N$2),1)</f>
        <v>1</v>
      </c>
      <c r="E215" s="259">
        <f>IFERROR(INDEX($BD$7:$BO$40,MATCH(Ajustes!$E$4:$E$323,$BC$7:$BC$40,0),$C$2:$N$2),1)</f>
        <v>1</v>
      </c>
      <c r="F215" s="259">
        <f>IFERROR(INDEX($BD$7:$BO$40,MATCH(Ajustes!$E$4:$E$323,$BC$7:$BC$40,0),$C$2:$N$2),1)</f>
        <v>1</v>
      </c>
      <c r="G215" s="259">
        <f>IFERROR(INDEX($BD$7:$BO$40,MATCH(Ajustes!$E$4:$E$323,$BC$7:$BC$40,0),$C$2:$N$2),1)</f>
        <v>1</v>
      </c>
      <c r="H215" s="259">
        <f>IFERROR(INDEX($BD$7:$BO$40,MATCH(Ajustes!$E$4:$E$323,$BC$7:$BC$40,0),$C$2:$N$2),1)</f>
        <v>1</v>
      </c>
      <c r="I215" s="259">
        <f>IFERROR(INDEX($BD$7:$BO$40,MATCH(Ajustes!$E$4:$E$323,$BC$7:$BC$40,0),$C$2:$N$2),1)</f>
        <v>1</v>
      </c>
      <c r="J215" s="259">
        <f>IFERROR(INDEX($BD$7:$BO$40,MATCH(Ajustes!$E$4:$E$323,$BC$7:$BC$40,0),$C$2:$N$2),1)</f>
        <v>1</v>
      </c>
      <c r="K215" s="259">
        <f>IFERROR(INDEX($BD$7:$BO$40,MATCH(Ajustes!$E$4:$E$323,$BC$7:$BC$40,0),$C$2:$N$2),1)</f>
        <v>1</v>
      </c>
      <c r="L215" s="259">
        <f>IFERROR(INDEX($BD$7:$BO$40,MATCH(Ajustes!$E$4:$E$323,$BC$7:$BC$40,0),$C$2:$N$2),1)</f>
        <v>1</v>
      </c>
      <c r="M215" s="259">
        <f>IFERROR(INDEX($BD$7:$BO$40,MATCH(Ajustes!$E$4:$E$323,$BC$7:$BC$40,0),$C$2:$N$2),1)</f>
        <v>1</v>
      </c>
      <c r="N215" s="259">
        <f>IFERROR(INDEX($BD$7:$BO$40,MATCH(Ajustes!$E$4:$E$323,$BC$7:$BC$40,0),$C$2:$N$2),1)</f>
        <v>1</v>
      </c>
      <c r="O215">
        <f>C215*Ajustes!AM215</f>
        <v>0</v>
      </c>
      <c r="P215">
        <f>D215*Ajustes!AN215</f>
        <v>0</v>
      </c>
      <c r="Q215">
        <f>E215*Ajustes!AO215</f>
        <v>0</v>
      </c>
      <c r="R215">
        <f>F215*Ajustes!AP215</f>
        <v>0</v>
      </c>
      <c r="S215">
        <f>G215*Ajustes!AQ215</f>
        <v>0</v>
      </c>
      <c r="T215">
        <f>H215*Ajustes!AR215</f>
        <v>0</v>
      </c>
      <c r="U215">
        <f>I215*Ajustes!AS215</f>
        <v>0</v>
      </c>
      <c r="V215">
        <f>J215*Ajustes!AT215</f>
        <v>0</v>
      </c>
      <c r="W215">
        <f>K215*Ajustes!AU215</f>
        <v>0</v>
      </c>
      <c r="X215">
        <f>L215*Ajustes!AV215</f>
        <v>0</v>
      </c>
      <c r="Y215">
        <f>M215*Ajustes!AW215</f>
        <v>0</v>
      </c>
      <c r="Z215">
        <f>N215*Ajustes!AX215</f>
        <v>0</v>
      </c>
      <c r="AA215" s="259">
        <f>IF(AND(NOT(_incrementaisPassadas),
      OR(
       AND(_semanaAtual&gt;Prevs!D$6,_tipo="Semanal"),
       AND(_mes&gt;AA$2,_tipo="Mensal")
      )), 0,IF(Ajustes!$G215&gt;0,INDEX($AA$4:$AL$323,Ajustes!$G215,O$2),0)+IF(Ajustes!$H215&gt;0,INDEX($AA$4:$AL$323,Ajustes!$H215,O$2),0)+IF(Ajustes!$I215&gt;0,INDEX($AA$4:$AL$323,Ajustes!$I215,O$2),0)+IF(Ajustes!$J215&gt;0,INDEX($AA$4:$AL$323,Ajustes!$J215,O$2),0)+IF(Ajustes!$K215&gt;0,INDEX($AA$4:$AL$323,Ajustes!$K215,O$2),0)+IF(Ajustes!$L215&gt;0,INDEX($AA$4:$AL$323,Ajustes!$L215,O$2),0))+O215</f>
        <v>0</v>
      </c>
      <c r="AB215" s="259">
        <f>IF(AND(NOT(_incrementaisPassadas),
      OR(
       AND(_semanaAtual&gt;Prevs!E$6,_tipo="Semanal"),
       AND(_mes&gt;AB$2,_tipo="Mensal")
      )), 0,IF(Ajustes!$G215&gt;0,INDEX($AA$4:$AL$323,Ajustes!$G215,P$2),0)+IF(Ajustes!$H215&gt;0,INDEX($AA$4:$AL$323,Ajustes!$H215,P$2),0)+IF(Ajustes!$I215&gt;0,INDEX($AA$4:$AL$323,Ajustes!$I215,P$2),0)+IF(Ajustes!$J215&gt;0,INDEX($AA$4:$AL$323,Ajustes!$J215,P$2),0)+IF(Ajustes!$K215&gt;0,INDEX($AA$4:$AL$323,Ajustes!$K215,P$2),0)+IF(Ajustes!$L215&gt;0,INDEX($AA$4:$AL$323,Ajustes!$L215,P$2),0))+P215</f>
        <v>0</v>
      </c>
      <c r="AC215" s="259">
        <f>IF(AND(NOT(_incrementaisPassadas),
      OR(
       AND(_semanaAtual&gt;Prevs!F$6,_tipo="Semanal"),
       AND(_mes&gt;AC$2,_tipo="Mensal")
      )), 0,IF(Ajustes!$G215&gt;0,INDEX($AA$4:$AL$323,Ajustes!$G215,Q$2),0)+IF(Ajustes!$H215&gt;0,INDEX($AA$4:$AL$323,Ajustes!$H215,Q$2),0)+IF(Ajustes!$I215&gt;0,INDEX($AA$4:$AL$323,Ajustes!$I215,Q$2),0)+IF(Ajustes!$J215&gt;0,INDEX($AA$4:$AL$323,Ajustes!$J215,Q$2),0)+IF(Ajustes!$K215&gt;0,INDEX($AA$4:$AL$323,Ajustes!$K215,Q$2),0)+IF(Ajustes!$L215&gt;0,INDEX($AA$4:$AL$323,Ajustes!$L215,Q$2),0))+Q215</f>
        <v>0</v>
      </c>
      <c r="AD215" s="259">
        <f>IF(AND(NOT(_incrementaisPassadas),
      OR(
       AND(_semanaAtual&gt;Prevs!G$6,_tipo="Semanal"),
       AND(_mes&gt;AD$2,_tipo="Mensal")
      )), 0,IF(Ajustes!$G215&gt;0,INDEX($AA$4:$AL$323,Ajustes!$G215,R$2),0)+IF(Ajustes!$H215&gt;0,INDEX($AA$4:$AL$323,Ajustes!$H215,R$2),0)+IF(Ajustes!$I215&gt;0,INDEX($AA$4:$AL$323,Ajustes!$I215,R$2),0)+IF(Ajustes!$J215&gt;0,INDEX($AA$4:$AL$323,Ajustes!$J215,R$2),0)+IF(Ajustes!$K215&gt;0,INDEX($AA$4:$AL$323,Ajustes!$K215,R$2),0)+IF(Ajustes!$L215&gt;0,INDEX($AA$4:$AL$323,Ajustes!$L215,R$2),0))+R215</f>
        <v>0</v>
      </c>
      <c r="AE215" s="259">
        <f>IF(AND(NOT(_incrementaisPassadas),
      OR(
       AND(_semanaAtual&gt;Prevs!H$6,_tipo="Semanal"),
       AND(_mes&gt;AE$2,_tipo="Mensal")
      )), 0,IF(Ajustes!$G215&gt;0,INDEX($AA$4:$AL$323,Ajustes!$G215,S$2),0)+IF(Ajustes!$H215&gt;0,INDEX($AA$4:$AL$323,Ajustes!$H215,S$2),0)+IF(Ajustes!$I215&gt;0,INDEX($AA$4:$AL$323,Ajustes!$I215,S$2),0)+IF(Ajustes!$J215&gt;0,INDEX($AA$4:$AL$323,Ajustes!$J215,S$2),0)+IF(Ajustes!$K215&gt;0,INDEX($AA$4:$AL$323,Ajustes!$K215,S$2),0)+IF(Ajustes!$L215&gt;0,INDEX($AA$4:$AL$323,Ajustes!$L215,S$2),0))+S215</f>
        <v>0</v>
      </c>
      <c r="AF215" s="259">
        <f>IF(AND(NOT(_incrementaisPassadas),
      OR(
       AND(_semanaAtual&gt;Prevs!I$6,_tipo="Semanal"),
       AND(_mes&gt;AF$2,_tipo="Mensal")
      )), 0,IF(Ajustes!$G215&gt;0,INDEX($AA$4:$AL$323,Ajustes!$G215,T$2),0)+IF(Ajustes!$H215&gt;0,INDEX($AA$4:$AL$323,Ajustes!$H215,T$2),0)+IF(Ajustes!$I215&gt;0,INDEX($AA$4:$AL$323,Ajustes!$I215,T$2),0)+IF(Ajustes!$J215&gt;0,INDEX($AA$4:$AL$323,Ajustes!$J215,T$2),0)+IF(Ajustes!$K215&gt;0,INDEX($AA$4:$AL$323,Ajustes!$K215,T$2),0)+IF(Ajustes!$L215&gt;0,INDEX($AA$4:$AL$323,Ajustes!$L215,T$2),0))+T215</f>
        <v>0</v>
      </c>
      <c r="AG215" s="259">
        <f>IF(AND(NOT(_incrementaisPassadas),
      OR(
       AND(_semanaAtual&gt;Prevs!J$6,_tipo="Semanal"),
       AND(_mes&gt;AG$2,_tipo="Mensal")
      )), 0,IF(Ajustes!$G215&gt;0,INDEX($AA$4:$AL$323,Ajustes!$G215,U$2),0)+IF(Ajustes!$H215&gt;0,INDEX($AA$4:$AL$323,Ajustes!$H215,U$2),0)+IF(Ajustes!$I215&gt;0,INDEX($AA$4:$AL$323,Ajustes!$I215,U$2),0)+IF(Ajustes!$J215&gt;0,INDEX($AA$4:$AL$323,Ajustes!$J215,U$2),0)+IF(Ajustes!$K215&gt;0,INDEX($AA$4:$AL$323,Ajustes!$K215,U$2),0)+IF(Ajustes!$L215&gt;0,INDEX($AA$4:$AL$323,Ajustes!$L215,U$2),0))+U215</f>
        <v>0</v>
      </c>
      <c r="AH215" s="259">
        <f>IF(AND(NOT(_incrementaisPassadas),
      OR(
       AND(_semanaAtual&gt;Prevs!K$6,_tipo="Semanal"),
       AND(_mes&gt;AH$2,_tipo="Mensal")
      )), 0,IF(Ajustes!$G215&gt;0,INDEX($AA$4:$AL$323,Ajustes!$G215,V$2),0)+IF(Ajustes!$H215&gt;0,INDEX($AA$4:$AL$323,Ajustes!$H215,V$2),0)+IF(Ajustes!$I215&gt;0,INDEX($AA$4:$AL$323,Ajustes!$I215,V$2),0)+IF(Ajustes!$J215&gt;0,INDEX($AA$4:$AL$323,Ajustes!$J215,V$2),0)+IF(Ajustes!$K215&gt;0,INDEX($AA$4:$AL$323,Ajustes!$K215,V$2),0)+IF(Ajustes!$L215&gt;0,INDEX($AA$4:$AL$323,Ajustes!$L215,V$2),0))+V215</f>
        <v>0</v>
      </c>
      <c r="AI215" s="259">
        <f>IF(AND(NOT(_incrementaisPassadas),
      OR(
       AND(_semanaAtual&gt;Prevs!L$6,_tipo="Semanal"),
       AND(_mes&gt;AI$2,_tipo="Mensal")
      )), 0,IF(Ajustes!$G215&gt;0,INDEX($AA$4:$AL$323,Ajustes!$G215,W$2),0)+IF(Ajustes!$H215&gt;0,INDEX($AA$4:$AL$323,Ajustes!$H215,W$2),0)+IF(Ajustes!$I215&gt;0,INDEX($AA$4:$AL$323,Ajustes!$I215,W$2),0)+IF(Ajustes!$J215&gt;0,INDEX($AA$4:$AL$323,Ajustes!$J215,W$2),0)+IF(Ajustes!$K215&gt;0,INDEX($AA$4:$AL$323,Ajustes!$K215,W$2),0)+IF(Ajustes!$L215&gt;0,INDEX($AA$4:$AL$323,Ajustes!$L215,W$2),0))+W215</f>
        <v>0</v>
      </c>
      <c r="AJ215" s="259">
        <f>IF(AND(NOT(_incrementaisPassadas),
      OR(
       AND(_semanaAtual&gt;Prevs!M$6,_tipo="Semanal"),
       AND(_mes&gt;AJ$2,_tipo="Mensal")
      )), 0,IF(Ajustes!$G215&gt;0,INDEX($AA$4:$AL$323,Ajustes!$G215,X$2),0)+IF(Ajustes!$H215&gt;0,INDEX($AA$4:$AL$323,Ajustes!$H215,X$2),0)+IF(Ajustes!$I215&gt;0,INDEX($AA$4:$AL$323,Ajustes!$I215,X$2),0)+IF(Ajustes!$J215&gt;0,INDEX($AA$4:$AL$323,Ajustes!$J215,X$2),0)+IF(Ajustes!$K215&gt;0,INDEX($AA$4:$AL$323,Ajustes!$K215,X$2),0)+IF(Ajustes!$L215&gt;0,INDEX($AA$4:$AL$323,Ajustes!$L215,X$2),0))+X215</f>
        <v>0</v>
      </c>
      <c r="AK215" s="259">
        <f>IF(AND(NOT(_incrementaisPassadas),
      OR(
       AND(_semanaAtual&gt;Prevs!N$6,_tipo="Semanal"),
       AND(_mes&gt;AK$2,_tipo="Mensal")
      )), 0,IF(Ajustes!$G215&gt;0,INDEX($AA$4:$AL$323,Ajustes!$G215,Y$2),0)+IF(Ajustes!$H215&gt;0,INDEX($AA$4:$AL$323,Ajustes!$H215,Y$2),0)+IF(Ajustes!$I215&gt;0,INDEX($AA$4:$AL$323,Ajustes!$I215,Y$2),0)+IF(Ajustes!$J215&gt;0,INDEX($AA$4:$AL$323,Ajustes!$J215,Y$2),0)+IF(Ajustes!$K215&gt;0,INDEX($AA$4:$AL$323,Ajustes!$K215,Y$2),0)+IF(Ajustes!$L215&gt;0,INDEX($AA$4:$AL$323,Ajustes!$L215,Y$2),0))+Y215</f>
        <v>0</v>
      </c>
      <c r="AL215" s="259">
        <f>IF(AND(NOT(_incrementaisPassadas),
      OR(
       AND(_semanaAtual&gt;Prevs!O$6,_tipo="Semanal"),
       AND(_mes&gt;AL$2,_tipo="Mensal")
      )), 0,IF(Ajustes!$G215&gt;0,INDEX($AA$4:$AL$323,Ajustes!$G215,Z$2),0)+IF(Ajustes!$H215&gt;0,INDEX($AA$4:$AL$323,Ajustes!$H215,Z$2),0)+IF(Ajustes!$I215&gt;0,INDEX($AA$4:$AL$323,Ajustes!$I215,Z$2),0)+IF(Ajustes!$J215&gt;0,INDEX($AA$4:$AL$323,Ajustes!$J215,Z$2),0)+IF(Ajustes!$K215&gt;0,INDEX($AA$4:$AL$323,Ajustes!$K215,Z$2),0)+IF(Ajustes!$L215&gt;0,INDEX($AA$4:$AL$323,Ajustes!$L215,Z$2),0))+Z215</f>
        <v>0</v>
      </c>
      <c r="AM215" s="113">
        <f t="shared" si="219"/>
        <v>0</v>
      </c>
      <c r="AN215" s="113">
        <f t="shared" si="220"/>
        <v>0</v>
      </c>
      <c r="AO215" s="113">
        <f t="shared" si="220"/>
        <v>0</v>
      </c>
      <c r="AP215" s="113">
        <f t="shared" si="220"/>
        <v>0</v>
      </c>
      <c r="AQ215" s="113">
        <f t="shared" si="220"/>
        <v>0</v>
      </c>
      <c r="AR215" s="113">
        <f t="shared" si="220"/>
        <v>0</v>
      </c>
      <c r="AS215" s="113">
        <f t="shared" si="220"/>
        <v>0</v>
      </c>
      <c r="AT215" s="113">
        <f t="shared" si="220"/>
        <v>0</v>
      </c>
      <c r="AU215" s="113">
        <f t="shared" si="220"/>
        <v>0</v>
      </c>
      <c r="AV215" s="113">
        <f t="shared" si="220"/>
        <v>0</v>
      </c>
      <c r="AW215" s="113">
        <f t="shared" si="220"/>
        <v>0</v>
      </c>
      <c r="AX215" s="113">
        <f t="shared" si="220"/>
        <v>0</v>
      </c>
      <c r="AY215" s="259"/>
      <c r="BQ215" s="259" t="e">
        <f t="shared" si="218"/>
        <v>#N/A</v>
      </c>
      <c r="BR215" s="398">
        <f t="shared" si="221"/>
        <v>0</v>
      </c>
      <c r="BS215" s="398">
        <f t="shared" si="222"/>
        <v>0</v>
      </c>
      <c r="BT215" s="398">
        <f t="shared" si="223"/>
        <v>0</v>
      </c>
      <c r="BU215" s="398">
        <f t="shared" si="224"/>
        <v>0</v>
      </c>
      <c r="BV215" s="398">
        <f t="shared" si="225"/>
        <v>0</v>
      </c>
      <c r="BW215" s="398">
        <f t="shared" si="226"/>
        <v>0</v>
      </c>
      <c r="BX215" s="398">
        <f t="shared" si="227"/>
        <v>0</v>
      </c>
      <c r="BY215" s="398">
        <f t="shared" si="228"/>
        <v>0</v>
      </c>
      <c r="BZ215" s="398">
        <f t="shared" si="229"/>
        <v>0</v>
      </c>
      <c r="CA215" s="398">
        <f t="shared" si="230"/>
        <v>0</v>
      </c>
      <c r="CB215" s="398">
        <f t="shared" si="231"/>
        <v>0</v>
      </c>
      <c r="CC215" s="398">
        <f t="shared" si="232"/>
        <v>0</v>
      </c>
      <c r="CD215" s="259"/>
    </row>
    <row r="216" spans="1:82" x14ac:dyDescent="0.25">
      <c r="A216" s="113">
        <v>213</v>
      </c>
      <c r="B216" s="176"/>
      <c r="C216" s="259">
        <f>IFERROR(INDEX($BD$7:$BO$40,MATCH(Ajustes!$E$4:$E$323,$BC$7:$BC$40,0),$C$2:$N$2),1)</f>
        <v>1</v>
      </c>
      <c r="D216" s="259">
        <f>IFERROR(INDEX($BD$7:$BO$40,MATCH(Ajustes!$E$4:$E$323,$BC$7:$BC$40,0),$C$2:$N$2),1)</f>
        <v>1</v>
      </c>
      <c r="E216" s="259">
        <f>IFERROR(INDEX($BD$7:$BO$40,MATCH(Ajustes!$E$4:$E$323,$BC$7:$BC$40,0),$C$2:$N$2),1)</f>
        <v>1</v>
      </c>
      <c r="F216" s="259">
        <f>IFERROR(INDEX($BD$7:$BO$40,MATCH(Ajustes!$E$4:$E$323,$BC$7:$BC$40,0),$C$2:$N$2),1)</f>
        <v>1</v>
      </c>
      <c r="G216" s="259">
        <f>IFERROR(INDEX($BD$7:$BO$40,MATCH(Ajustes!$E$4:$E$323,$BC$7:$BC$40,0),$C$2:$N$2),1)</f>
        <v>1</v>
      </c>
      <c r="H216" s="259">
        <f>IFERROR(INDEX($BD$7:$BO$40,MATCH(Ajustes!$E$4:$E$323,$BC$7:$BC$40,0),$C$2:$N$2),1)</f>
        <v>1</v>
      </c>
      <c r="I216" s="259">
        <f>IFERROR(INDEX($BD$7:$BO$40,MATCH(Ajustes!$E$4:$E$323,$BC$7:$BC$40,0),$C$2:$N$2),1)</f>
        <v>1</v>
      </c>
      <c r="J216" s="259">
        <f>IFERROR(INDEX($BD$7:$BO$40,MATCH(Ajustes!$E$4:$E$323,$BC$7:$BC$40,0),$C$2:$N$2),1)</f>
        <v>1</v>
      </c>
      <c r="K216" s="259">
        <f>IFERROR(INDEX($BD$7:$BO$40,MATCH(Ajustes!$E$4:$E$323,$BC$7:$BC$40,0),$C$2:$N$2),1)</f>
        <v>1</v>
      </c>
      <c r="L216" s="259">
        <f>IFERROR(INDEX($BD$7:$BO$40,MATCH(Ajustes!$E$4:$E$323,$BC$7:$BC$40,0),$C$2:$N$2),1)</f>
        <v>1</v>
      </c>
      <c r="M216" s="259">
        <f>IFERROR(INDEX($BD$7:$BO$40,MATCH(Ajustes!$E$4:$E$323,$BC$7:$BC$40,0),$C$2:$N$2),1)</f>
        <v>1</v>
      </c>
      <c r="N216" s="259">
        <f>IFERROR(INDEX($BD$7:$BO$40,MATCH(Ajustes!$E$4:$E$323,$BC$7:$BC$40,0),$C$2:$N$2),1)</f>
        <v>1</v>
      </c>
      <c r="O216">
        <f>C216*Ajustes!AM216</f>
        <v>0</v>
      </c>
      <c r="P216">
        <f>D216*Ajustes!AN216</f>
        <v>0</v>
      </c>
      <c r="Q216">
        <f>E216*Ajustes!AO216</f>
        <v>0</v>
      </c>
      <c r="R216">
        <f>F216*Ajustes!AP216</f>
        <v>0</v>
      </c>
      <c r="S216">
        <f>G216*Ajustes!AQ216</f>
        <v>0</v>
      </c>
      <c r="T216">
        <f>H216*Ajustes!AR216</f>
        <v>0</v>
      </c>
      <c r="U216">
        <f>I216*Ajustes!AS216</f>
        <v>0</v>
      </c>
      <c r="V216">
        <f>J216*Ajustes!AT216</f>
        <v>0</v>
      </c>
      <c r="W216">
        <f>K216*Ajustes!AU216</f>
        <v>0</v>
      </c>
      <c r="X216">
        <f>L216*Ajustes!AV216</f>
        <v>0</v>
      </c>
      <c r="Y216">
        <f>M216*Ajustes!AW216</f>
        <v>0</v>
      </c>
      <c r="Z216">
        <f>N216*Ajustes!AX216</f>
        <v>0</v>
      </c>
      <c r="AA216" s="259">
        <f>IF(AND(NOT(_incrementaisPassadas),
      OR(
       AND(_semanaAtual&gt;Prevs!D$6,_tipo="Semanal"),
       AND(_mes&gt;AA$2,_tipo="Mensal")
      )), 0,IF(Ajustes!$G216&gt;0,INDEX($AA$4:$AL$323,Ajustes!$G216,O$2),0)+IF(Ajustes!$H216&gt;0,INDEX($AA$4:$AL$323,Ajustes!$H216,O$2),0)+IF(Ajustes!$I216&gt;0,INDEX($AA$4:$AL$323,Ajustes!$I216,O$2),0)+IF(Ajustes!$J216&gt;0,INDEX($AA$4:$AL$323,Ajustes!$J216,O$2),0)+IF(Ajustes!$K216&gt;0,INDEX($AA$4:$AL$323,Ajustes!$K216,O$2),0)+IF(Ajustes!$L216&gt;0,INDEX($AA$4:$AL$323,Ajustes!$L216,O$2),0))+O216</f>
        <v>0</v>
      </c>
      <c r="AB216" s="259">
        <f>IF(AND(NOT(_incrementaisPassadas),
      OR(
       AND(_semanaAtual&gt;Prevs!E$6,_tipo="Semanal"),
       AND(_mes&gt;AB$2,_tipo="Mensal")
      )), 0,IF(Ajustes!$G216&gt;0,INDEX($AA$4:$AL$323,Ajustes!$G216,P$2),0)+IF(Ajustes!$H216&gt;0,INDEX($AA$4:$AL$323,Ajustes!$H216,P$2),0)+IF(Ajustes!$I216&gt;0,INDEX($AA$4:$AL$323,Ajustes!$I216,P$2),0)+IF(Ajustes!$J216&gt;0,INDEX($AA$4:$AL$323,Ajustes!$J216,P$2),0)+IF(Ajustes!$K216&gt;0,INDEX($AA$4:$AL$323,Ajustes!$K216,P$2),0)+IF(Ajustes!$L216&gt;0,INDEX($AA$4:$AL$323,Ajustes!$L216,P$2),0))+P216</f>
        <v>0</v>
      </c>
      <c r="AC216" s="259">
        <f>IF(AND(NOT(_incrementaisPassadas),
      OR(
       AND(_semanaAtual&gt;Prevs!F$6,_tipo="Semanal"),
       AND(_mes&gt;AC$2,_tipo="Mensal")
      )), 0,IF(Ajustes!$G216&gt;0,INDEX($AA$4:$AL$323,Ajustes!$G216,Q$2),0)+IF(Ajustes!$H216&gt;0,INDEX($AA$4:$AL$323,Ajustes!$H216,Q$2),0)+IF(Ajustes!$I216&gt;0,INDEX($AA$4:$AL$323,Ajustes!$I216,Q$2),0)+IF(Ajustes!$J216&gt;0,INDEX($AA$4:$AL$323,Ajustes!$J216,Q$2),0)+IF(Ajustes!$K216&gt;0,INDEX($AA$4:$AL$323,Ajustes!$K216,Q$2),0)+IF(Ajustes!$L216&gt;0,INDEX($AA$4:$AL$323,Ajustes!$L216,Q$2),0))+Q216</f>
        <v>0</v>
      </c>
      <c r="AD216" s="259">
        <f>IF(AND(NOT(_incrementaisPassadas),
      OR(
       AND(_semanaAtual&gt;Prevs!G$6,_tipo="Semanal"),
       AND(_mes&gt;AD$2,_tipo="Mensal")
      )), 0,IF(Ajustes!$G216&gt;0,INDEX($AA$4:$AL$323,Ajustes!$G216,R$2),0)+IF(Ajustes!$H216&gt;0,INDEX($AA$4:$AL$323,Ajustes!$H216,R$2),0)+IF(Ajustes!$I216&gt;0,INDEX($AA$4:$AL$323,Ajustes!$I216,R$2),0)+IF(Ajustes!$J216&gt;0,INDEX($AA$4:$AL$323,Ajustes!$J216,R$2),0)+IF(Ajustes!$K216&gt;0,INDEX($AA$4:$AL$323,Ajustes!$K216,R$2),0)+IF(Ajustes!$L216&gt;0,INDEX($AA$4:$AL$323,Ajustes!$L216,R$2),0))+R216</f>
        <v>0</v>
      </c>
      <c r="AE216" s="259">
        <f>IF(AND(NOT(_incrementaisPassadas),
      OR(
       AND(_semanaAtual&gt;Prevs!H$6,_tipo="Semanal"),
       AND(_mes&gt;AE$2,_tipo="Mensal")
      )), 0,IF(Ajustes!$G216&gt;0,INDEX($AA$4:$AL$323,Ajustes!$G216,S$2),0)+IF(Ajustes!$H216&gt;0,INDEX($AA$4:$AL$323,Ajustes!$H216,S$2),0)+IF(Ajustes!$I216&gt;0,INDEX($AA$4:$AL$323,Ajustes!$I216,S$2),0)+IF(Ajustes!$J216&gt;0,INDEX($AA$4:$AL$323,Ajustes!$J216,S$2),0)+IF(Ajustes!$K216&gt;0,INDEX($AA$4:$AL$323,Ajustes!$K216,S$2),0)+IF(Ajustes!$L216&gt;0,INDEX($AA$4:$AL$323,Ajustes!$L216,S$2),0))+S216</f>
        <v>0</v>
      </c>
      <c r="AF216" s="259">
        <f>IF(AND(NOT(_incrementaisPassadas),
      OR(
       AND(_semanaAtual&gt;Prevs!I$6,_tipo="Semanal"),
       AND(_mes&gt;AF$2,_tipo="Mensal")
      )), 0,IF(Ajustes!$G216&gt;0,INDEX($AA$4:$AL$323,Ajustes!$G216,T$2),0)+IF(Ajustes!$H216&gt;0,INDEX($AA$4:$AL$323,Ajustes!$H216,T$2),0)+IF(Ajustes!$I216&gt;0,INDEX($AA$4:$AL$323,Ajustes!$I216,T$2),0)+IF(Ajustes!$J216&gt;0,INDEX($AA$4:$AL$323,Ajustes!$J216,T$2),0)+IF(Ajustes!$K216&gt;0,INDEX($AA$4:$AL$323,Ajustes!$K216,T$2),0)+IF(Ajustes!$L216&gt;0,INDEX($AA$4:$AL$323,Ajustes!$L216,T$2),0))+T216</f>
        <v>0</v>
      </c>
      <c r="AG216" s="259">
        <f>IF(AND(NOT(_incrementaisPassadas),
      OR(
       AND(_semanaAtual&gt;Prevs!J$6,_tipo="Semanal"),
       AND(_mes&gt;AG$2,_tipo="Mensal")
      )), 0,IF(Ajustes!$G216&gt;0,INDEX($AA$4:$AL$323,Ajustes!$G216,U$2),0)+IF(Ajustes!$H216&gt;0,INDEX($AA$4:$AL$323,Ajustes!$H216,U$2),0)+IF(Ajustes!$I216&gt;0,INDEX($AA$4:$AL$323,Ajustes!$I216,U$2),0)+IF(Ajustes!$J216&gt;0,INDEX($AA$4:$AL$323,Ajustes!$J216,U$2),0)+IF(Ajustes!$K216&gt;0,INDEX($AA$4:$AL$323,Ajustes!$K216,U$2),0)+IF(Ajustes!$L216&gt;0,INDEX($AA$4:$AL$323,Ajustes!$L216,U$2),0))+U216</f>
        <v>0</v>
      </c>
      <c r="AH216" s="259">
        <f>IF(AND(NOT(_incrementaisPassadas),
      OR(
       AND(_semanaAtual&gt;Prevs!K$6,_tipo="Semanal"),
       AND(_mes&gt;AH$2,_tipo="Mensal")
      )), 0,IF(Ajustes!$G216&gt;0,INDEX($AA$4:$AL$323,Ajustes!$G216,V$2),0)+IF(Ajustes!$H216&gt;0,INDEX($AA$4:$AL$323,Ajustes!$H216,V$2),0)+IF(Ajustes!$I216&gt;0,INDEX($AA$4:$AL$323,Ajustes!$I216,V$2),0)+IF(Ajustes!$J216&gt;0,INDEX($AA$4:$AL$323,Ajustes!$J216,V$2),0)+IF(Ajustes!$K216&gt;0,INDEX($AA$4:$AL$323,Ajustes!$K216,V$2),0)+IF(Ajustes!$L216&gt;0,INDEX($AA$4:$AL$323,Ajustes!$L216,V$2),0))+V216</f>
        <v>0</v>
      </c>
      <c r="AI216" s="259">
        <f>IF(AND(NOT(_incrementaisPassadas),
      OR(
       AND(_semanaAtual&gt;Prevs!L$6,_tipo="Semanal"),
       AND(_mes&gt;AI$2,_tipo="Mensal")
      )), 0,IF(Ajustes!$G216&gt;0,INDEX($AA$4:$AL$323,Ajustes!$G216,W$2),0)+IF(Ajustes!$H216&gt;0,INDEX($AA$4:$AL$323,Ajustes!$H216,W$2),0)+IF(Ajustes!$I216&gt;0,INDEX($AA$4:$AL$323,Ajustes!$I216,W$2),0)+IF(Ajustes!$J216&gt;0,INDEX($AA$4:$AL$323,Ajustes!$J216,W$2),0)+IF(Ajustes!$K216&gt;0,INDEX($AA$4:$AL$323,Ajustes!$K216,W$2),0)+IF(Ajustes!$L216&gt;0,INDEX($AA$4:$AL$323,Ajustes!$L216,W$2),0))+W216</f>
        <v>0</v>
      </c>
      <c r="AJ216" s="259">
        <f>IF(AND(NOT(_incrementaisPassadas),
      OR(
       AND(_semanaAtual&gt;Prevs!M$6,_tipo="Semanal"),
       AND(_mes&gt;AJ$2,_tipo="Mensal")
      )), 0,IF(Ajustes!$G216&gt;0,INDEX($AA$4:$AL$323,Ajustes!$G216,X$2),0)+IF(Ajustes!$H216&gt;0,INDEX($AA$4:$AL$323,Ajustes!$H216,X$2),0)+IF(Ajustes!$I216&gt;0,INDEX($AA$4:$AL$323,Ajustes!$I216,X$2),0)+IF(Ajustes!$J216&gt;0,INDEX($AA$4:$AL$323,Ajustes!$J216,X$2),0)+IF(Ajustes!$K216&gt;0,INDEX($AA$4:$AL$323,Ajustes!$K216,X$2),0)+IF(Ajustes!$L216&gt;0,INDEX($AA$4:$AL$323,Ajustes!$L216,X$2),0))+X216</f>
        <v>0</v>
      </c>
      <c r="AK216" s="259">
        <f>IF(AND(NOT(_incrementaisPassadas),
      OR(
       AND(_semanaAtual&gt;Prevs!N$6,_tipo="Semanal"),
       AND(_mes&gt;AK$2,_tipo="Mensal")
      )), 0,IF(Ajustes!$G216&gt;0,INDEX($AA$4:$AL$323,Ajustes!$G216,Y$2),0)+IF(Ajustes!$H216&gt;0,INDEX($AA$4:$AL$323,Ajustes!$H216,Y$2),0)+IF(Ajustes!$I216&gt;0,INDEX($AA$4:$AL$323,Ajustes!$I216,Y$2),0)+IF(Ajustes!$J216&gt;0,INDEX($AA$4:$AL$323,Ajustes!$J216,Y$2),0)+IF(Ajustes!$K216&gt;0,INDEX($AA$4:$AL$323,Ajustes!$K216,Y$2),0)+IF(Ajustes!$L216&gt;0,INDEX($AA$4:$AL$323,Ajustes!$L216,Y$2),0))+Y216</f>
        <v>0</v>
      </c>
      <c r="AL216" s="259">
        <f>IF(AND(NOT(_incrementaisPassadas),
      OR(
       AND(_semanaAtual&gt;Prevs!O$6,_tipo="Semanal"),
       AND(_mes&gt;AL$2,_tipo="Mensal")
      )), 0,IF(Ajustes!$G216&gt;0,INDEX($AA$4:$AL$323,Ajustes!$G216,Z$2),0)+IF(Ajustes!$H216&gt;0,INDEX($AA$4:$AL$323,Ajustes!$H216,Z$2),0)+IF(Ajustes!$I216&gt;0,INDEX($AA$4:$AL$323,Ajustes!$I216,Z$2),0)+IF(Ajustes!$J216&gt;0,INDEX($AA$4:$AL$323,Ajustes!$J216,Z$2),0)+IF(Ajustes!$K216&gt;0,INDEX($AA$4:$AL$323,Ajustes!$K216,Z$2),0)+IF(Ajustes!$L216&gt;0,INDEX($AA$4:$AL$323,Ajustes!$L216,Z$2),0))+Z216</f>
        <v>0</v>
      </c>
      <c r="AM216" s="113">
        <f t="shared" si="219"/>
        <v>0</v>
      </c>
      <c r="AN216" s="113">
        <f t="shared" si="220"/>
        <v>0</v>
      </c>
      <c r="AO216" s="113">
        <f t="shared" si="220"/>
        <v>0</v>
      </c>
      <c r="AP216" s="113">
        <f t="shared" si="220"/>
        <v>0</v>
      </c>
      <c r="AQ216" s="113">
        <f t="shared" si="220"/>
        <v>0</v>
      </c>
      <c r="AR216" s="113">
        <f t="shared" si="220"/>
        <v>0</v>
      </c>
      <c r="AS216" s="113">
        <f t="shared" si="220"/>
        <v>0</v>
      </c>
      <c r="AT216" s="113">
        <f t="shared" si="220"/>
        <v>0</v>
      </c>
      <c r="AU216" s="113">
        <f t="shared" si="220"/>
        <v>0</v>
      </c>
      <c r="AV216" s="113">
        <f t="shared" si="220"/>
        <v>0</v>
      </c>
      <c r="AW216" s="113">
        <f t="shared" si="220"/>
        <v>0</v>
      </c>
      <c r="AX216" s="113">
        <f t="shared" si="220"/>
        <v>0</v>
      </c>
      <c r="AY216" s="259"/>
      <c r="BQ216" s="259" t="e">
        <f t="shared" si="218"/>
        <v>#N/A</v>
      </c>
      <c r="BR216" s="398">
        <f t="shared" si="221"/>
        <v>0</v>
      </c>
      <c r="BS216" s="398">
        <f t="shared" si="222"/>
        <v>0</v>
      </c>
      <c r="BT216" s="398">
        <f t="shared" si="223"/>
        <v>0</v>
      </c>
      <c r="BU216" s="398">
        <f t="shared" si="224"/>
        <v>0</v>
      </c>
      <c r="BV216" s="398">
        <f t="shared" si="225"/>
        <v>0</v>
      </c>
      <c r="BW216" s="398">
        <f t="shared" si="226"/>
        <v>0</v>
      </c>
      <c r="BX216" s="398">
        <f t="shared" si="227"/>
        <v>0</v>
      </c>
      <c r="BY216" s="398">
        <f t="shared" si="228"/>
        <v>0</v>
      </c>
      <c r="BZ216" s="398">
        <f t="shared" si="229"/>
        <v>0</v>
      </c>
      <c r="CA216" s="398">
        <f t="shared" si="230"/>
        <v>0</v>
      </c>
      <c r="CB216" s="398">
        <f t="shared" si="231"/>
        <v>0</v>
      </c>
      <c r="CC216" s="398">
        <f t="shared" si="232"/>
        <v>0</v>
      </c>
      <c r="CD216" s="259"/>
    </row>
    <row r="217" spans="1:82" x14ac:dyDescent="0.25">
      <c r="A217" s="113">
        <v>214</v>
      </c>
      <c r="B217" s="176"/>
      <c r="C217" s="259">
        <f>IFERROR(INDEX($BD$7:$BO$40,MATCH(Ajustes!$E$4:$E$323,$BC$7:$BC$40,0),$C$2:$N$2),1)</f>
        <v>1</v>
      </c>
      <c r="D217" s="259">
        <f>IFERROR(INDEX($BD$7:$BO$40,MATCH(Ajustes!$E$4:$E$323,$BC$7:$BC$40,0),$C$2:$N$2),1)</f>
        <v>1</v>
      </c>
      <c r="E217" s="259">
        <f>IFERROR(INDEX($BD$7:$BO$40,MATCH(Ajustes!$E$4:$E$323,$BC$7:$BC$40,0),$C$2:$N$2),1)</f>
        <v>1</v>
      </c>
      <c r="F217" s="259">
        <f>IFERROR(INDEX($BD$7:$BO$40,MATCH(Ajustes!$E$4:$E$323,$BC$7:$BC$40,0),$C$2:$N$2),1)</f>
        <v>1</v>
      </c>
      <c r="G217" s="259">
        <f>IFERROR(INDEX($BD$7:$BO$40,MATCH(Ajustes!$E$4:$E$323,$BC$7:$BC$40,0),$C$2:$N$2),1)</f>
        <v>1</v>
      </c>
      <c r="H217" s="259">
        <f>IFERROR(INDEX($BD$7:$BO$40,MATCH(Ajustes!$E$4:$E$323,$BC$7:$BC$40,0),$C$2:$N$2),1)</f>
        <v>1</v>
      </c>
      <c r="I217" s="259">
        <f>IFERROR(INDEX($BD$7:$BO$40,MATCH(Ajustes!$E$4:$E$323,$BC$7:$BC$40,0),$C$2:$N$2),1)</f>
        <v>1</v>
      </c>
      <c r="J217" s="259">
        <f>IFERROR(INDEX($BD$7:$BO$40,MATCH(Ajustes!$E$4:$E$323,$BC$7:$BC$40,0),$C$2:$N$2),1)</f>
        <v>1</v>
      </c>
      <c r="K217" s="259">
        <f>IFERROR(INDEX($BD$7:$BO$40,MATCH(Ajustes!$E$4:$E$323,$BC$7:$BC$40,0),$C$2:$N$2),1)</f>
        <v>1</v>
      </c>
      <c r="L217" s="259">
        <f>IFERROR(INDEX($BD$7:$BO$40,MATCH(Ajustes!$E$4:$E$323,$BC$7:$BC$40,0),$C$2:$N$2),1)</f>
        <v>1</v>
      </c>
      <c r="M217" s="259">
        <f>IFERROR(INDEX($BD$7:$BO$40,MATCH(Ajustes!$E$4:$E$323,$BC$7:$BC$40,0),$C$2:$N$2),1)</f>
        <v>1</v>
      </c>
      <c r="N217" s="259">
        <f>IFERROR(INDEX($BD$7:$BO$40,MATCH(Ajustes!$E$4:$E$323,$BC$7:$BC$40,0),$C$2:$N$2),1)</f>
        <v>1</v>
      </c>
      <c r="O217">
        <f>C217*Ajustes!AM217</f>
        <v>0</v>
      </c>
      <c r="P217">
        <f>D217*Ajustes!AN217</f>
        <v>0</v>
      </c>
      <c r="Q217">
        <f>E217*Ajustes!AO217</f>
        <v>0</v>
      </c>
      <c r="R217">
        <f>F217*Ajustes!AP217</f>
        <v>0</v>
      </c>
      <c r="S217">
        <f>G217*Ajustes!AQ217</f>
        <v>0</v>
      </c>
      <c r="T217">
        <f>H217*Ajustes!AR217</f>
        <v>0</v>
      </c>
      <c r="U217">
        <f>I217*Ajustes!AS217</f>
        <v>0</v>
      </c>
      <c r="V217">
        <f>J217*Ajustes!AT217</f>
        <v>0</v>
      </c>
      <c r="W217">
        <f>K217*Ajustes!AU217</f>
        <v>0</v>
      </c>
      <c r="X217">
        <f>L217*Ajustes!AV217</f>
        <v>0</v>
      </c>
      <c r="Y217">
        <f>M217*Ajustes!AW217</f>
        <v>0</v>
      </c>
      <c r="Z217">
        <f>N217*Ajustes!AX217</f>
        <v>0</v>
      </c>
      <c r="AA217" s="259">
        <f>IF(AND(NOT(_incrementaisPassadas),
      OR(
       AND(_semanaAtual&gt;Prevs!D$6,_tipo="Semanal"),
       AND(_mes&gt;AA$2,_tipo="Mensal")
      )), 0,IF(Ajustes!$G217&gt;0,INDEX($AA$4:$AL$323,Ajustes!$G217,O$2),0)+IF(Ajustes!$H217&gt;0,INDEX($AA$4:$AL$323,Ajustes!$H217,O$2),0)+IF(Ajustes!$I217&gt;0,INDEX($AA$4:$AL$323,Ajustes!$I217,O$2),0)+IF(Ajustes!$J217&gt;0,INDEX($AA$4:$AL$323,Ajustes!$J217,O$2),0)+IF(Ajustes!$K217&gt;0,INDEX($AA$4:$AL$323,Ajustes!$K217,O$2),0)+IF(Ajustes!$L217&gt;0,INDEX($AA$4:$AL$323,Ajustes!$L217,O$2),0))+O217</f>
        <v>0</v>
      </c>
      <c r="AB217" s="259">
        <f>IF(AND(NOT(_incrementaisPassadas),
      OR(
       AND(_semanaAtual&gt;Prevs!E$6,_tipo="Semanal"),
       AND(_mes&gt;AB$2,_tipo="Mensal")
      )), 0,IF(Ajustes!$G217&gt;0,INDEX($AA$4:$AL$323,Ajustes!$G217,P$2),0)+IF(Ajustes!$H217&gt;0,INDEX($AA$4:$AL$323,Ajustes!$H217,P$2),0)+IF(Ajustes!$I217&gt;0,INDEX($AA$4:$AL$323,Ajustes!$I217,P$2),0)+IF(Ajustes!$J217&gt;0,INDEX($AA$4:$AL$323,Ajustes!$J217,P$2),0)+IF(Ajustes!$K217&gt;0,INDEX($AA$4:$AL$323,Ajustes!$K217,P$2),0)+IF(Ajustes!$L217&gt;0,INDEX($AA$4:$AL$323,Ajustes!$L217,P$2),0))+P217</f>
        <v>0</v>
      </c>
      <c r="AC217" s="259">
        <f>IF(AND(NOT(_incrementaisPassadas),
      OR(
       AND(_semanaAtual&gt;Prevs!F$6,_tipo="Semanal"),
       AND(_mes&gt;AC$2,_tipo="Mensal")
      )), 0,IF(Ajustes!$G217&gt;0,INDEX($AA$4:$AL$323,Ajustes!$G217,Q$2),0)+IF(Ajustes!$H217&gt;0,INDEX($AA$4:$AL$323,Ajustes!$H217,Q$2),0)+IF(Ajustes!$I217&gt;0,INDEX($AA$4:$AL$323,Ajustes!$I217,Q$2),0)+IF(Ajustes!$J217&gt;0,INDEX($AA$4:$AL$323,Ajustes!$J217,Q$2),0)+IF(Ajustes!$K217&gt;0,INDEX($AA$4:$AL$323,Ajustes!$K217,Q$2),0)+IF(Ajustes!$L217&gt;0,INDEX($AA$4:$AL$323,Ajustes!$L217,Q$2),0))+Q217</f>
        <v>0</v>
      </c>
      <c r="AD217" s="259">
        <f>IF(AND(NOT(_incrementaisPassadas),
      OR(
       AND(_semanaAtual&gt;Prevs!G$6,_tipo="Semanal"),
       AND(_mes&gt;AD$2,_tipo="Mensal")
      )), 0,IF(Ajustes!$G217&gt;0,INDEX($AA$4:$AL$323,Ajustes!$G217,R$2),0)+IF(Ajustes!$H217&gt;0,INDEX($AA$4:$AL$323,Ajustes!$H217,R$2),0)+IF(Ajustes!$I217&gt;0,INDEX($AA$4:$AL$323,Ajustes!$I217,R$2),0)+IF(Ajustes!$J217&gt;0,INDEX($AA$4:$AL$323,Ajustes!$J217,R$2),0)+IF(Ajustes!$K217&gt;0,INDEX($AA$4:$AL$323,Ajustes!$K217,R$2),0)+IF(Ajustes!$L217&gt;0,INDEX($AA$4:$AL$323,Ajustes!$L217,R$2),0))+R217</f>
        <v>0</v>
      </c>
      <c r="AE217" s="259">
        <f>IF(AND(NOT(_incrementaisPassadas),
      OR(
       AND(_semanaAtual&gt;Prevs!H$6,_tipo="Semanal"),
       AND(_mes&gt;AE$2,_tipo="Mensal")
      )), 0,IF(Ajustes!$G217&gt;0,INDEX($AA$4:$AL$323,Ajustes!$G217,S$2),0)+IF(Ajustes!$H217&gt;0,INDEX($AA$4:$AL$323,Ajustes!$H217,S$2),0)+IF(Ajustes!$I217&gt;0,INDEX($AA$4:$AL$323,Ajustes!$I217,S$2),0)+IF(Ajustes!$J217&gt;0,INDEX($AA$4:$AL$323,Ajustes!$J217,S$2),0)+IF(Ajustes!$K217&gt;0,INDEX($AA$4:$AL$323,Ajustes!$K217,S$2),0)+IF(Ajustes!$L217&gt;0,INDEX($AA$4:$AL$323,Ajustes!$L217,S$2),0))+S217</f>
        <v>0</v>
      </c>
      <c r="AF217" s="259">
        <f>IF(AND(NOT(_incrementaisPassadas),
      OR(
       AND(_semanaAtual&gt;Prevs!I$6,_tipo="Semanal"),
       AND(_mes&gt;AF$2,_tipo="Mensal")
      )), 0,IF(Ajustes!$G217&gt;0,INDEX($AA$4:$AL$323,Ajustes!$G217,T$2),0)+IF(Ajustes!$H217&gt;0,INDEX($AA$4:$AL$323,Ajustes!$H217,T$2),0)+IF(Ajustes!$I217&gt;0,INDEX($AA$4:$AL$323,Ajustes!$I217,T$2),0)+IF(Ajustes!$J217&gt;0,INDEX($AA$4:$AL$323,Ajustes!$J217,T$2),0)+IF(Ajustes!$K217&gt;0,INDEX($AA$4:$AL$323,Ajustes!$K217,T$2),0)+IF(Ajustes!$L217&gt;0,INDEX($AA$4:$AL$323,Ajustes!$L217,T$2),0))+T217</f>
        <v>0</v>
      </c>
      <c r="AG217" s="259">
        <f>IF(AND(NOT(_incrementaisPassadas),
      OR(
       AND(_semanaAtual&gt;Prevs!J$6,_tipo="Semanal"),
       AND(_mes&gt;AG$2,_tipo="Mensal")
      )), 0,IF(Ajustes!$G217&gt;0,INDEX($AA$4:$AL$323,Ajustes!$G217,U$2),0)+IF(Ajustes!$H217&gt;0,INDEX($AA$4:$AL$323,Ajustes!$H217,U$2),0)+IF(Ajustes!$I217&gt;0,INDEX($AA$4:$AL$323,Ajustes!$I217,U$2),0)+IF(Ajustes!$J217&gt;0,INDEX($AA$4:$AL$323,Ajustes!$J217,U$2),0)+IF(Ajustes!$K217&gt;0,INDEX($AA$4:$AL$323,Ajustes!$K217,U$2),0)+IF(Ajustes!$L217&gt;0,INDEX($AA$4:$AL$323,Ajustes!$L217,U$2),0))+U217</f>
        <v>0</v>
      </c>
      <c r="AH217" s="259">
        <f>IF(AND(NOT(_incrementaisPassadas),
      OR(
       AND(_semanaAtual&gt;Prevs!K$6,_tipo="Semanal"),
       AND(_mes&gt;AH$2,_tipo="Mensal")
      )), 0,IF(Ajustes!$G217&gt;0,INDEX($AA$4:$AL$323,Ajustes!$G217,V$2),0)+IF(Ajustes!$H217&gt;0,INDEX($AA$4:$AL$323,Ajustes!$H217,V$2),0)+IF(Ajustes!$I217&gt;0,INDEX($AA$4:$AL$323,Ajustes!$I217,V$2),0)+IF(Ajustes!$J217&gt;0,INDEX($AA$4:$AL$323,Ajustes!$J217,V$2),0)+IF(Ajustes!$K217&gt;0,INDEX($AA$4:$AL$323,Ajustes!$K217,V$2),0)+IF(Ajustes!$L217&gt;0,INDEX($AA$4:$AL$323,Ajustes!$L217,V$2),0))+V217</f>
        <v>0</v>
      </c>
      <c r="AI217" s="259">
        <f>IF(AND(NOT(_incrementaisPassadas),
      OR(
       AND(_semanaAtual&gt;Prevs!L$6,_tipo="Semanal"),
       AND(_mes&gt;AI$2,_tipo="Mensal")
      )), 0,IF(Ajustes!$G217&gt;0,INDEX($AA$4:$AL$323,Ajustes!$G217,W$2),0)+IF(Ajustes!$H217&gt;0,INDEX($AA$4:$AL$323,Ajustes!$H217,W$2),0)+IF(Ajustes!$I217&gt;0,INDEX($AA$4:$AL$323,Ajustes!$I217,W$2),0)+IF(Ajustes!$J217&gt;0,INDEX($AA$4:$AL$323,Ajustes!$J217,W$2),0)+IF(Ajustes!$K217&gt;0,INDEX($AA$4:$AL$323,Ajustes!$K217,W$2),0)+IF(Ajustes!$L217&gt;0,INDEX($AA$4:$AL$323,Ajustes!$L217,W$2),0))+W217</f>
        <v>0</v>
      </c>
      <c r="AJ217" s="259">
        <f>IF(AND(NOT(_incrementaisPassadas),
      OR(
       AND(_semanaAtual&gt;Prevs!M$6,_tipo="Semanal"),
       AND(_mes&gt;AJ$2,_tipo="Mensal")
      )), 0,IF(Ajustes!$G217&gt;0,INDEX($AA$4:$AL$323,Ajustes!$G217,X$2),0)+IF(Ajustes!$H217&gt;0,INDEX($AA$4:$AL$323,Ajustes!$H217,X$2),0)+IF(Ajustes!$I217&gt;0,INDEX($AA$4:$AL$323,Ajustes!$I217,X$2),0)+IF(Ajustes!$J217&gt;0,INDEX($AA$4:$AL$323,Ajustes!$J217,X$2),0)+IF(Ajustes!$K217&gt;0,INDEX($AA$4:$AL$323,Ajustes!$K217,X$2),0)+IF(Ajustes!$L217&gt;0,INDEX($AA$4:$AL$323,Ajustes!$L217,X$2),0))+X217</f>
        <v>0</v>
      </c>
      <c r="AK217" s="259">
        <f>IF(AND(NOT(_incrementaisPassadas),
      OR(
       AND(_semanaAtual&gt;Prevs!N$6,_tipo="Semanal"),
       AND(_mes&gt;AK$2,_tipo="Mensal")
      )), 0,IF(Ajustes!$G217&gt;0,INDEX($AA$4:$AL$323,Ajustes!$G217,Y$2),0)+IF(Ajustes!$H217&gt;0,INDEX($AA$4:$AL$323,Ajustes!$H217,Y$2),0)+IF(Ajustes!$I217&gt;0,INDEX($AA$4:$AL$323,Ajustes!$I217,Y$2),0)+IF(Ajustes!$J217&gt;0,INDEX($AA$4:$AL$323,Ajustes!$J217,Y$2),0)+IF(Ajustes!$K217&gt;0,INDEX($AA$4:$AL$323,Ajustes!$K217,Y$2),0)+IF(Ajustes!$L217&gt;0,INDEX($AA$4:$AL$323,Ajustes!$L217,Y$2),0))+Y217</f>
        <v>0</v>
      </c>
      <c r="AL217" s="259">
        <f>IF(AND(NOT(_incrementaisPassadas),
      OR(
       AND(_semanaAtual&gt;Prevs!O$6,_tipo="Semanal"),
       AND(_mes&gt;AL$2,_tipo="Mensal")
      )), 0,IF(Ajustes!$G217&gt;0,INDEX($AA$4:$AL$323,Ajustes!$G217,Z$2),0)+IF(Ajustes!$H217&gt;0,INDEX($AA$4:$AL$323,Ajustes!$H217,Z$2),0)+IF(Ajustes!$I217&gt;0,INDEX($AA$4:$AL$323,Ajustes!$I217,Z$2),0)+IF(Ajustes!$J217&gt;0,INDEX($AA$4:$AL$323,Ajustes!$J217,Z$2),0)+IF(Ajustes!$K217&gt;0,INDEX($AA$4:$AL$323,Ajustes!$K217,Z$2),0)+IF(Ajustes!$L217&gt;0,INDEX($AA$4:$AL$323,Ajustes!$L217,Z$2),0))+Z217</f>
        <v>0</v>
      </c>
      <c r="AM217" s="113">
        <f t="shared" si="219"/>
        <v>0</v>
      </c>
      <c r="AN217" s="113">
        <f t="shared" si="220"/>
        <v>0</v>
      </c>
      <c r="AO217" s="113">
        <f t="shared" si="220"/>
        <v>0</v>
      </c>
      <c r="AP217" s="113">
        <f t="shared" si="220"/>
        <v>0</v>
      </c>
      <c r="AQ217" s="113">
        <f t="shared" si="220"/>
        <v>0</v>
      </c>
      <c r="AR217" s="113">
        <f t="shared" si="220"/>
        <v>0</v>
      </c>
      <c r="AS217" s="113">
        <f t="shared" si="220"/>
        <v>0</v>
      </c>
      <c r="AT217" s="113">
        <f t="shared" si="220"/>
        <v>0</v>
      </c>
      <c r="AU217" s="113">
        <f t="shared" si="220"/>
        <v>0</v>
      </c>
      <c r="AV217" s="113">
        <f t="shared" si="220"/>
        <v>0</v>
      </c>
      <c r="AW217" s="113">
        <f t="shared" si="220"/>
        <v>0</v>
      </c>
      <c r="AX217" s="113">
        <f t="shared" si="220"/>
        <v>0</v>
      </c>
      <c r="AY217" s="259"/>
      <c r="BQ217" s="259" t="e">
        <f t="shared" si="218"/>
        <v>#N/A</v>
      </c>
      <c r="BR217" s="398">
        <f t="shared" si="221"/>
        <v>0</v>
      </c>
      <c r="BS217" s="398">
        <f t="shared" si="222"/>
        <v>0</v>
      </c>
      <c r="BT217" s="398">
        <f t="shared" si="223"/>
        <v>0</v>
      </c>
      <c r="BU217" s="398">
        <f t="shared" si="224"/>
        <v>0</v>
      </c>
      <c r="BV217" s="398">
        <f t="shared" si="225"/>
        <v>0</v>
      </c>
      <c r="BW217" s="398">
        <f t="shared" si="226"/>
        <v>0</v>
      </c>
      <c r="BX217" s="398">
        <f t="shared" si="227"/>
        <v>0</v>
      </c>
      <c r="BY217" s="398">
        <f t="shared" si="228"/>
        <v>0</v>
      </c>
      <c r="BZ217" s="398">
        <f t="shared" si="229"/>
        <v>0</v>
      </c>
      <c r="CA217" s="398">
        <f t="shared" si="230"/>
        <v>0</v>
      </c>
      <c r="CB217" s="398">
        <f t="shared" si="231"/>
        <v>0</v>
      </c>
      <c r="CC217" s="398">
        <f t="shared" si="232"/>
        <v>0</v>
      </c>
      <c r="CD217" s="259"/>
    </row>
    <row r="218" spans="1:82" x14ac:dyDescent="0.25">
      <c r="A218" s="113">
        <v>215</v>
      </c>
      <c r="B218" s="176" t="s">
        <v>187</v>
      </c>
      <c r="C218" s="259">
        <f>IFERROR(INDEX($BD$7:$BO$40,MATCH(Ajustes!$E$4:$E$323,$BC$7:$BC$40,0),$C$2:$N$2),1)</f>
        <v>1</v>
      </c>
      <c r="D218" s="259">
        <f>IFERROR(INDEX($BD$7:$BO$40,MATCH(Ajustes!$E$4:$E$323,$BC$7:$BC$40,0),$C$2:$N$2),1)</f>
        <v>1</v>
      </c>
      <c r="E218" s="259">
        <f>IFERROR(INDEX($BD$7:$BO$40,MATCH(Ajustes!$E$4:$E$323,$BC$7:$BC$40,0),$C$2:$N$2),1)</f>
        <v>1</v>
      </c>
      <c r="F218" s="259">
        <f>IFERROR(INDEX($BD$7:$BO$40,MATCH(Ajustes!$E$4:$E$323,$BC$7:$BC$40,0),$C$2:$N$2),1)</f>
        <v>1</v>
      </c>
      <c r="G218" s="259">
        <f>IFERROR(INDEX($BD$7:$BO$40,MATCH(Ajustes!$E$4:$E$323,$BC$7:$BC$40,0),$C$2:$N$2),1)</f>
        <v>1</v>
      </c>
      <c r="H218" s="259">
        <f>IFERROR(INDEX($BD$7:$BO$40,MATCH(Ajustes!$E$4:$E$323,$BC$7:$BC$40,0),$C$2:$N$2),1)</f>
        <v>1</v>
      </c>
      <c r="I218" s="259">
        <f>IFERROR(INDEX($BD$7:$BO$40,MATCH(Ajustes!$E$4:$E$323,$BC$7:$BC$40,0),$C$2:$N$2),1)</f>
        <v>1</v>
      </c>
      <c r="J218" s="259">
        <f>IFERROR(INDEX($BD$7:$BO$40,MATCH(Ajustes!$E$4:$E$323,$BC$7:$BC$40,0),$C$2:$N$2),1)</f>
        <v>1</v>
      </c>
      <c r="K218" s="259">
        <f>IFERROR(INDEX($BD$7:$BO$40,MATCH(Ajustes!$E$4:$E$323,$BC$7:$BC$40,0),$C$2:$N$2),1)</f>
        <v>1</v>
      </c>
      <c r="L218" s="259">
        <f>IFERROR(INDEX($BD$7:$BO$40,MATCH(Ajustes!$E$4:$E$323,$BC$7:$BC$40,0),$C$2:$N$2),1)</f>
        <v>1</v>
      </c>
      <c r="M218" s="259">
        <f>IFERROR(INDEX($BD$7:$BO$40,MATCH(Ajustes!$E$4:$E$323,$BC$7:$BC$40,0),$C$2:$N$2),1)</f>
        <v>1</v>
      </c>
      <c r="N218" s="259">
        <f>IFERROR(INDEX($BD$7:$BO$40,MATCH(Ajustes!$E$4:$E$323,$BC$7:$BC$40,0),$C$2:$N$2),1)</f>
        <v>1</v>
      </c>
      <c r="O218">
        <f>C218*Ajustes!AM218</f>
        <v>184</v>
      </c>
      <c r="P218">
        <f>D218*Ajustes!AN218</f>
        <v>238</v>
      </c>
      <c r="Q218">
        <f>E218*Ajustes!AO218</f>
        <v>180</v>
      </c>
      <c r="R218">
        <f>F218*Ajustes!AP218</f>
        <v>188</v>
      </c>
      <c r="S218">
        <f>G218*Ajustes!AQ218</f>
        <v>252</v>
      </c>
      <c r="T218">
        <f>H218*Ajustes!AR218</f>
        <v>289</v>
      </c>
      <c r="U218">
        <f>I218*Ajustes!AS218</f>
        <v>364</v>
      </c>
      <c r="V218">
        <f>J218*Ajustes!AT218</f>
        <v>377</v>
      </c>
      <c r="W218">
        <f>K218*Ajustes!AU218</f>
        <v>436</v>
      </c>
      <c r="X218">
        <f>L218*Ajustes!AV218</f>
        <v>396</v>
      </c>
      <c r="Y218">
        <f>M218*Ajustes!AW218</f>
        <v>235</v>
      </c>
      <c r="Z218">
        <f>N218*Ajustes!AX218</f>
        <v>189</v>
      </c>
      <c r="AA218" s="259">
        <f>IF(AND(NOT(_incrementaisPassadas),
      OR(
       AND(_semanaAtual&gt;Prevs!D$6,_tipo="Semanal"),
       AND(_mes&gt;AA$2,_tipo="Mensal")
      )), 0,IF(Ajustes!$G218&gt;0,INDEX($AA$4:$AL$323,Ajustes!$G218,O$2),0)+IF(Ajustes!$H218&gt;0,INDEX($AA$4:$AL$323,Ajustes!$H218,O$2),0)+IF(Ajustes!$I218&gt;0,INDEX($AA$4:$AL$323,Ajustes!$I218,O$2),0)+IF(Ajustes!$J218&gt;0,INDEX($AA$4:$AL$323,Ajustes!$J218,O$2),0)+IF(Ajustes!$K218&gt;0,INDEX($AA$4:$AL$323,Ajustes!$K218,O$2),0)+IF(Ajustes!$L218&gt;0,INDEX($AA$4:$AL$323,Ajustes!$L218,O$2),0))+O218</f>
        <v>184</v>
      </c>
      <c r="AB218" s="259">
        <f>IF(AND(NOT(_incrementaisPassadas),
      OR(
       AND(_semanaAtual&gt;Prevs!E$6,_tipo="Semanal"),
       AND(_mes&gt;AB$2,_tipo="Mensal")
      )), 0,IF(Ajustes!$G218&gt;0,INDEX($AA$4:$AL$323,Ajustes!$G218,P$2),0)+IF(Ajustes!$H218&gt;0,INDEX($AA$4:$AL$323,Ajustes!$H218,P$2),0)+IF(Ajustes!$I218&gt;0,INDEX($AA$4:$AL$323,Ajustes!$I218,P$2),0)+IF(Ajustes!$J218&gt;0,INDEX($AA$4:$AL$323,Ajustes!$J218,P$2),0)+IF(Ajustes!$K218&gt;0,INDEX($AA$4:$AL$323,Ajustes!$K218,P$2),0)+IF(Ajustes!$L218&gt;0,INDEX($AA$4:$AL$323,Ajustes!$L218,P$2),0))+P218</f>
        <v>238</v>
      </c>
      <c r="AC218" s="259">
        <f>IF(AND(NOT(_incrementaisPassadas),
      OR(
       AND(_semanaAtual&gt;Prevs!F$6,_tipo="Semanal"),
       AND(_mes&gt;AC$2,_tipo="Mensal")
      )), 0,IF(Ajustes!$G218&gt;0,INDEX($AA$4:$AL$323,Ajustes!$G218,Q$2),0)+IF(Ajustes!$H218&gt;0,INDEX($AA$4:$AL$323,Ajustes!$H218,Q$2),0)+IF(Ajustes!$I218&gt;0,INDEX($AA$4:$AL$323,Ajustes!$I218,Q$2),0)+IF(Ajustes!$J218&gt;0,INDEX($AA$4:$AL$323,Ajustes!$J218,Q$2),0)+IF(Ajustes!$K218&gt;0,INDEX($AA$4:$AL$323,Ajustes!$K218,Q$2),0)+IF(Ajustes!$L218&gt;0,INDEX($AA$4:$AL$323,Ajustes!$L218,Q$2),0))+Q218</f>
        <v>180</v>
      </c>
      <c r="AD218" s="259">
        <f>IF(AND(NOT(_incrementaisPassadas),
      OR(
       AND(_semanaAtual&gt;Prevs!G$6,_tipo="Semanal"),
       AND(_mes&gt;AD$2,_tipo="Mensal")
      )), 0,IF(Ajustes!$G218&gt;0,INDEX($AA$4:$AL$323,Ajustes!$G218,R$2),0)+IF(Ajustes!$H218&gt;0,INDEX($AA$4:$AL$323,Ajustes!$H218,R$2),0)+IF(Ajustes!$I218&gt;0,INDEX($AA$4:$AL$323,Ajustes!$I218,R$2),0)+IF(Ajustes!$J218&gt;0,INDEX($AA$4:$AL$323,Ajustes!$J218,R$2),0)+IF(Ajustes!$K218&gt;0,INDEX($AA$4:$AL$323,Ajustes!$K218,R$2),0)+IF(Ajustes!$L218&gt;0,INDEX($AA$4:$AL$323,Ajustes!$L218,R$2),0))+R218</f>
        <v>188</v>
      </c>
      <c r="AE218" s="259">
        <f>IF(AND(NOT(_incrementaisPassadas),
      OR(
       AND(_semanaAtual&gt;Prevs!H$6,_tipo="Semanal"),
       AND(_mes&gt;AE$2,_tipo="Mensal")
      )), 0,IF(Ajustes!$G218&gt;0,INDEX($AA$4:$AL$323,Ajustes!$G218,S$2),0)+IF(Ajustes!$H218&gt;0,INDEX($AA$4:$AL$323,Ajustes!$H218,S$2),0)+IF(Ajustes!$I218&gt;0,INDEX($AA$4:$AL$323,Ajustes!$I218,S$2),0)+IF(Ajustes!$J218&gt;0,INDEX($AA$4:$AL$323,Ajustes!$J218,S$2),0)+IF(Ajustes!$K218&gt;0,INDEX($AA$4:$AL$323,Ajustes!$K218,S$2),0)+IF(Ajustes!$L218&gt;0,INDEX($AA$4:$AL$323,Ajustes!$L218,S$2),0))+S218</f>
        <v>252</v>
      </c>
      <c r="AF218" s="259">
        <f>IF(AND(NOT(_incrementaisPassadas),
      OR(
       AND(_semanaAtual&gt;Prevs!I$6,_tipo="Semanal"),
       AND(_mes&gt;AF$2,_tipo="Mensal")
      )), 0,IF(Ajustes!$G218&gt;0,INDEX($AA$4:$AL$323,Ajustes!$G218,T$2),0)+IF(Ajustes!$H218&gt;0,INDEX($AA$4:$AL$323,Ajustes!$H218,T$2),0)+IF(Ajustes!$I218&gt;0,INDEX($AA$4:$AL$323,Ajustes!$I218,T$2),0)+IF(Ajustes!$J218&gt;0,INDEX($AA$4:$AL$323,Ajustes!$J218,T$2),0)+IF(Ajustes!$K218&gt;0,INDEX($AA$4:$AL$323,Ajustes!$K218,T$2),0)+IF(Ajustes!$L218&gt;0,INDEX($AA$4:$AL$323,Ajustes!$L218,T$2),0))+T218</f>
        <v>289</v>
      </c>
      <c r="AG218" s="259">
        <f>IF(AND(NOT(_incrementaisPassadas),
      OR(
       AND(_semanaAtual&gt;Prevs!J$6,_tipo="Semanal"),
       AND(_mes&gt;AG$2,_tipo="Mensal")
      )), 0,IF(Ajustes!$G218&gt;0,INDEX($AA$4:$AL$323,Ajustes!$G218,U$2),0)+IF(Ajustes!$H218&gt;0,INDEX($AA$4:$AL$323,Ajustes!$H218,U$2),0)+IF(Ajustes!$I218&gt;0,INDEX($AA$4:$AL$323,Ajustes!$I218,U$2),0)+IF(Ajustes!$J218&gt;0,INDEX($AA$4:$AL$323,Ajustes!$J218,U$2),0)+IF(Ajustes!$K218&gt;0,INDEX($AA$4:$AL$323,Ajustes!$K218,U$2),0)+IF(Ajustes!$L218&gt;0,INDEX($AA$4:$AL$323,Ajustes!$L218,U$2),0))+U218</f>
        <v>364</v>
      </c>
      <c r="AH218" s="259">
        <f>IF(AND(NOT(_incrementaisPassadas),
      OR(
       AND(_semanaAtual&gt;Prevs!K$6,_tipo="Semanal"),
       AND(_mes&gt;AH$2,_tipo="Mensal")
      )), 0,IF(Ajustes!$G218&gt;0,INDEX($AA$4:$AL$323,Ajustes!$G218,V$2),0)+IF(Ajustes!$H218&gt;0,INDEX($AA$4:$AL$323,Ajustes!$H218,V$2),0)+IF(Ajustes!$I218&gt;0,INDEX($AA$4:$AL$323,Ajustes!$I218,V$2),0)+IF(Ajustes!$J218&gt;0,INDEX($AA$4:$AL$323,Ajustes!$J218,V$2),0)+IF(Ajustes!$K218&gt;0,INDEX($AA$4:$AL$323,Ajustes!$K218,V$2),0)+IF(Ajustes!$L218&gt;0,INDEX($AA$4:$AL$323,Ajustes!$L218,V$2),0))+V218</f>
        <v>377</v>
      </c>
      <c r="AI218" s="259">
        <f>IF(AND(NOT(_incrementaisPassadas),
      OR(
       AND(_semanaAtual&gt;Prevs!L$6,_tipo="Semanal"),
       AND(_mes&gt;AI$2,_tipo="Mensal")
      )), 0,IF(Ajustes!$G218&gt;0,INDEX($AA$4:$AL$323,Ajustes!$G218,W$2),0)+IF(Ajustes!$H218&gt;0,INDEX($AA$4:$AL$323,Ajustes!$H218,W$2),0)+IF(Ajustes!$I218&gt;0,INDEX($AA$4:$AL$323,Ajustes!$I218,W$2),0)+IF(Ajustes!$J218&gt;0,INDEX($AA$4:$AL$323,Ajustes!$J218,W$2),0)+IF(Ajustes!$K218&gt;0,INDEX($AA$4:$AL$323,Ajustes!$K218,W$2),0)+IF(Ajustes!$L218&gt;0,INDEX($AA$4:$AL$323,Ajustes!$L218,W$2),0))+W218</f>
        <v>436</v>
      </c>
      <c r="AJ218" s="259">
        <f>IF(AND(NOT(_incrementaisPassadas),
      OR(
       AND(_semanaAtual&gt;Prevs!M$6,_tipo="Semanal"),
       AND(_mes&gt;AJ$2,_tipo="Mensal")
      )), 0,IF(Ajustes!$G218&gt;0,INDEX($AA$4:$AL$323,Ajustes!$G218,X$2),0)+IF(Ajustes!$H218&gt;0,INDEX($AA$4:$AL$323,Ajustes!$H218,X$2),0)+IF(Ajustes!$I218&gt;0,INDEX($AA$4:$AL$323,Ajustes!$I218,X$2),0)+IF(Ajustes!$J218&gt;0,INDEX($AA$4:$AL$323,Ajustes!$J218,X$2),0)+IF(Ajustes!$K218&gt;0,INDEX($AA$4:$AL$323,Ajustes!$K218,X$2),0)+IF(Ajustes!$L218&gt;0,INDEX($AA$4:$AL$323,Ajustes!$L218,X$2),0))+X218</f>
        <v>396</v>
      </c>
      <c r="AK218" s="259">
        <f>IF(AND(NOT(_incrementaisPassadas),
      OR(
       AND(_semanaAtual&gt;Prevs!N$6,_tipo="Semanal"),
       AND(_mes&gt;AK$2,_tipo="Mensal")
      )), 0,IF(Ajustes!$G218&gt;0,INDEX($AA$4:$AL$323,Ajustes!$G218,Y$2),0)+IF(Ajustes!$H218&gt;0,INDEX($AA$4:$AL$323,Ajustes!$H218,Y$2),0)+IF(Ajustes!$I218&gt;0,INDEX($AA$4:$AL$323,Ajustes!$I218,Y$2),0)+IF(Ajustes!$J218&gt;0,INDEX($AA$4:$AL$323,Ajustes!$J218,Y$2),0)+IF(Ajustes!$K218&gt;0,INDEX($AA$4:$AL$323,Ajustes!$K218,Y$2),0)+IF(Ajustes!$L218&gt;0,INDEX($AA$4:$AL$323,Ajustes!$L218,Y$2),0))+Y218</f>
        <v>235</v>
      </c>
      <c r="AL218" s="259">
        <f>IF(AND(NOT(_incrementaisPassadas),
      OR(
       AND(_semanaAtual&gt;Prevs!O$6,_tipo="Semanal"),
       AND(_mes&gt;AL$2,_tipo="Mensal")
      )), 0,IF(Ajustes!$G218&gt;0,INDEX($AA$4:$AL$323,Ajustes!$G218,Z$2),0)+IF(Ajustes!$H218&gt;0,INDEX($AA$4:$AL$323,Ajustes!$H218,Z$2),0)+IF(Ajustes!$I218&gt;0,INDEX($AA$4:$AL$323,Ajustes!$I218,Z$2),0)+IF(Ajustes!$J218&gt;0,INDEX($AA$4:$AL$323,Ajustes!$J218,Z$2),0)+IF(Ajustes!$K218&gt;0,INDEX($AA$4:$AL$323,Ajustes!$K218,Z$2),0)+IF(Ajustes!$L218&gt;0,INDEX($AA$4:$AL$323,Ajustes!$L218,Z$2),0))+Z218</f>
        <v>189</v>
      </c>
      <c r="AM218" s="113">
        <f t="shared" si="219"/>
        <v>184</v>
      </c>
      <c r="AN218" s="113">
        <f t="shared" si="220"/>
        <v>238</v>
      </c>
      <c r="AO218" s="113">
        <f t="shared" si="220"/>
        <v>180</v>
      </c>
      <c r="AP218" s="113">
        <f t="shared" si="220"/>
        <v>188</v>
      </c>
      <c r="AQ218" s="113">
        <f t="shared" si="220"/>
        <v>252</v>
      </c>
      <c r="AR218" s="113">
        <f t="shared" si="220"/>
        <v>289</v>
      </c>
      <c r="AS218" s="113">
        <f t="shared" si="220"/>
        <v>364</v>
      </c>
      <c r="AT218" s="113">
        <f t="shared" si="220"/>
        <v>377</v>
      </c>
      <c r="AU218" s="113">
        <f t="shared" si="220"/>
        <v>436</v>
      </c>
      <c r="AV218" s="113">
        <f t="shared" si="220"/>
        <v>396</v>
      </c>
      <c r="AW218" s="113">
        <f t="shared" si="220"/>
        <v>235</v>
      </c>
      <c r="AX218" s="113">
        <f t="shared" si="220"/>
        <v>189</v>
      </c>
      <c r="AY218" s="259"/>
      <c r="BQ218" s="259" t="e">
        <f t="shared" si="218"/>
        <v>#N/A</v>
      </c>
      <c r="BR218" s="398">
        <f t="shared" si="221"/>
        <v>184</v>
      </c>
      <c r="BS218" s="398">
        <f t="shared" si="222"/>
        <v>238</v>
      </c>
      <c r="BT218" s="398">
        <f t="shared" si="223"/>
        <v>180</v>
      </c>
      <c r="BU218" s="398">
        <f t="shared" si="224"/>
        <v>188</v>
      </c>
      <c r="BV218" s="398">
        <f t="shared" si="225"/>
        <v>252</v>
      </c>
      <c r="BW218" s="398">
        <f t="shared" si="226"/>
        <v>289</v>
      </c>
      <c r="BX218" s="398">
        <f t="shared" si="227"/>
        <v>364</v>
      </c>
      <c r="BY218" s="398">
        <f t="shared" si="228"/>
        <v>377</v>
      </c>
      <c r="BZ218" s="398">
        <f t="shared" si="229"/>
        <v>436</v>
      </c>
      <c r="CA218" s="398">
        <f t="shared" si="230"/>
        <v>396</v>
      </c>
      <c r="CB218" s="398">
        <f t="shared" si="231"/>
        <v>235</v>
      </c>
      <c r="CC218" s="398">
        <f t="shared" si="232"/>
        <v>189</v>
      </c>
      <c r="CD218" s="259"/>
    </row>
    <row r="219" spans="1:82" x14ac:dyDescent="0.25">
      <c r="A219" s="113">
        <v>216</v>
      </c>
      <c r="B219" s="176" t="s">
        <v>189</v>
      </c>
      <c r="C219" s="259">
        <f>IFERROR(INDEX($BD$7:$BO$40,MATCH(Ajustes!$E$4:$E$323,$BC$7:$BC$40,0),$C$2:$N$2),1)</f>
        <v>1</v>
      </c>
      <c r="D219" s="259">
        <f>IFERROR(INDEX($BD$7:$BO$40,MATCH(Ajustes!$E$4:$E$323,$BC$7:$BC$40,0),$C$2:$N$2),1)</f>
        <v>1</v>
      </c>
      <c r="E219" s="259">
        <f>IFERROR(INDEX($BD$7:$BO$40,MATCH(Ajustes!$E$4:$E$323,$BC$7:$BC$40,0),$C$2:$N$2),1)</f>
        <v>1</v>
      </c>
      <c r="F219" s="259">
        <f>IFERROR(INDEX($BD$7:$BO$40,MATCH(Ajustes!$E$4:$E$323,$BC$7:$BC$40,0),$C$2:$N$2),1)</f>
        <v>1</v>
      </c>
      <c r="G219" s="259">
        <f>IFERROR(INDEX($BD$7:$BO$40,MATCH(Ajustes!$E$4:$E$323,$BC$7:$BC$40,0),$C$2:$N$2),1)</f>
        <v>1</v>
      </c>
      <c r="H219" s="259">
        <f>IFERROR(INDEX($BD$7:$BO$40,MATCH(Ajustes!$E$4:$E$323,$BC$7:$BC$40,0),$C$2:$N$2),1)</f>
        <v>1</v>
      </c>
      <c r="I219" s="259">
        <f>IFERROR(INDEX($BD$7:$BO$40,MATCH(Ajustes!$E$4:$E$323,$BC$7:$BC$40,0),$C$2:$N$2),1)</f>
        <v>1</v>
      </c>
      <c r="J219" s="259">
        <f>IFERROR(INDEX($BD$7:$BO$40,MATCH(Ajustes!$E$4:$E$323,$BC$7:$BC$40,0),$C$2:$N$2),1)</f>
        <v>1</v>
      </c>
      <c r="K219" s="259">
        <f>IFERROR(INDEX($BD$7:$BO$40,MATCH(Ajustes!$E$4:$E$323,$BC$7:$BC$40,0),$C$2:$N$2),1)</f>
        <v>1</v>
      </c>
      <c r="L219" s="259">
        <f>IFERROR(INDEX($BD$7:$BO$40,MATCH(Ajustes!$E$4:$E$323,$BC$7:$BC$40,0),$C$2:$N$2),1)</f>
        <v>1</v>
      </c>
      <c r="M219" s="259">
        <f>IFERROR(INDEX($BD$7:$BO$40,MATCH(Ajustes!$E$4:$E$323,$BC$7:$BC$40,0),$C$2:$N$2),1)</f>
        <v>1</v>
      </c>
      <c r="N219" s="259">
        <f>IFERROR(INDEX($BD$7:$BO$40,MATCH(Ajustes!$E$4:$E$323,$BC$7:$BC$40,0),$C$2:$N$2),1)</f>
        <v>1</v>
      </c>
      <c r="O219">
        <f>C219*Ajustes!AM219</f>
        <v>233</v>
      </c>
      <c r="P219">
        <f>D219*Ajustes!AN219</f>
        <v>286</v>
      </c>
      <c r="Q219">
        <f>E219*Ajustes!AO219</f>
        <v>232</v>
      </c>
      <c r="R219">
        <f>F219*Ajustes!AP219</f>
        <v>213</v>
      </c>
      <c r="S219">
        <f>G219*Ajustes!AQ219</f>
        <v>282</v>
      </c>
      <c r="T219">
        <f>H219*Ajustes!AR219</f>
        <v>317</v>
      </c>
      <c r="U219">
        <f>I219*Ajustes!AS219</f>
        <v>376</v>
      </c>
      <c r="V219">
        <f>J219*Ajustes!AT219</f>
        <v>381</v>
      </c>
      <c r="W219">
        <f>K219*Ajustes!AU219</f>
        <v>460</v>
      </c>
      <c r="X219">
        <f>L219*Ajustes!AV219</f>
        <v>490</v>
      </c>
      <c r="Y219">
        <f>M219*Ajustes!AW219</f>
        <v>315</v>
      </c>
      <c r="Z219">
        <f>N219*Ajustes!AX219</f>
        <v>227</v>
      </c>
      <c r="AA219" s="259">
        <f>IF(AND(NOT(_incrementaisPassadas),
      OR(
       AND(_semanaAtual&gt;Prevs!D$6,_tipo="Semanal"),
       AND(_mes&gt;AA$2,_tipo="Mensal")
      )), 0,IF(Ajustes!$G219&gt;0,INDEX($AA$4:$AL$323,Ajustes!$G219,O$2),0)+IF(Ajustes!$H219&gt;0,INDEX($AA$4:$AL$323,Ajustes!$H219,O$2),0)+IF(Ajustes!$I219&gt;0,INDEX($AA$4:$AL$323,Ajustes!$I219,O$2),0)+IF(Ajustes!$J219&gt;0,INDEX($AA$4:$AL$323,Ajustes!$J219,O$2),0)+IF(Ajustes!$K219&gt;0,INDEX($AA$4:$AL$323,Ajustes!$K219,O$2),0)+IF(Ajustes!$L219&gt;0,INDEX($AA$4:$AL$323,Ajustes!$L219,O$2),0))+O219</f>
        <v>233</v>
      </c>
      <c r="AB219" s="259">
        <f>IF(AND(NOT(_incrementaisPassadas),
      OR(
       AND(_semanaAtual&gt;Prevs!E$6,_tipo="Semanal"),
       AND(_mes&gt;AB$2,_tipo="Mensal")
      )), 0,IF(Ajustes!$G219&gt;0,INDEX($AA$4:$AL$323,Ajustes!$G219,P$2),0)+IF(Ajustes!$H219&gt;0,INDEX($AA$4:$AL$323,Ajustes!$H219,P$2),0)+IF(Ajustes!$I219&gt;0,INDEX($AA$4:$AL$323,Ajustes!$I219,P$2),0)+IF(Ajustes!$J219&gt;0,INDEX($AA$4:$AL$323,Ajustes!$J219,P$2),0)+IF(Ajustes!$K219&gt;0,INDEX($AA$4:$AL$323,Ajustes!$K219,P$2),0)+IF(Ajustes!$L219&gt;0,INDEX($AA$4:$AL$323,Ajustes!$L219,P$2),0))+P219</f>
        <v>286</v>
      </c>
      <c r="AC219" s="259">
        <f>IF(AND(NOT(_incrementaisPassadas),
      OR(
       AND(_semanaAtual&gt;Prevs!F$6,_tipo="Semanal"),
       AND(_mes&gt;AC$2,_tipo="Mensal")
      )), 0,IF(Ajustes!$G219&gt;0,INDEX($AA$4:$AL$323,Ajustes!$G219,Q$2),0)+IF(Ajustes!$H219&gt;0,INDEX($AA$4:$AL$323,Ajustes!$H219,Q$2),0)+IF(Ajustes!$I219&gt;0,INDEX($AA$4:$AL$323,Ajustes!$I219,Q$2),0)+IF(Ajustes!$J219&gt;0,INDEX($AA$4:$AL$323,Ajustes!$J219,Q$2),0)+IF(Ajustes!$K219&gt;0,INDEX($AA$4:$AL$323,Ajustes!$K219,Q$2),0)+IF(Ajustes!$L219&gt;0,INDEX($AA$4:$AL$323,Ajustes!$L219,Q$2),0))+Q219</f>
        <v>232</v>
      </c>
      <c r="AD219" s="259">
        <f>IF(AND(NOT(_incrementaisPassadas),
      OR(
       AND(_semanaAtual&gt;Prevs!G$6,_tipo="Semanal"),
       AND(_mes&gt;AD$2,_tipo="Mensal")
      )), 0,IF(Ajustes!$G219&gt;0,INDEX($AA$4:$AL$323,Ajustes!$G219,R$2),0)+IF(Ajustes!$H219&gt;0,INDEX($AA$4:$AL$323,Ajustes!$H219,R$2),0)+IF(Ajustes!$I219&gt;0,INDEX($AA$4:$AL$323,Ajustes!$I219,R$2),0)+IF(Ajustes!$J219&gt;0,INDEX($AA$4:$AL$323,Ajustes!$J219,R$2),0)+IF(Ajustes!$K219&gt;0,INDEX($AA$4:$AL$323,Ajustes!$K219,R$2),0)+IF(Ajustes!$L219&gt;0,INDEX($AA$4:$AL$323,Ajustes!$L219,R$2),0))+R219</f>
        <v>213</v>
      </c>
      <c r="AE219" s="259">
        <f>IF(AND(NOT(_incrementaisPassadas),
      OR(
       AND(_semanaAtual&gt;Prevs!H$6,_tipo="Semanal"),
       AND(_mes&gt;AE$2,_tipo="Mensal")
      )), 0,IF(Ajustes!$G219&gt;0,INDEX($AA$4:$AL$323,Ajustes!$G219,S$2),0)+IF(Ajustes!$H219&gt;0,INDEX($AA$4:$AL$323,Ajustes!$H219,S$2),0)+IF(Ajustes!$I219&gt;0,INDEX($AA$4:$AL$323,Ajustes!$I219,S$2),0)+IF(Ajustes!$J219&gt;0,INDEX($AA$4:$AL$323,Ajustes!$J219,S$2),0)+IF(Ajustes!$K219&gt;0,INDEX($AA$4:$AL$323,Ajustes!$K219,S$2),0)+IF(Ajustes!$L219&gt;0,INDEX($AA$4:$AL$323,Ajustes!$L219,S$2),0))+S219</f>
        <v>282</v>
      </c>
      <c r="AF219" s="259">
        <f>IF(AND(NOT(_incrementaisPassadas),
      OR(
       AND(_semanaAtual&gt;Prevs!I$6,_tipo="Semanal"),
       AND(_mes&gt;AF$2,_tipo="Mensal")
      )), 0,IF(Ajustes!$G219&gt;0,INDEX($AA$4:$AL$323,Ajustes!$G219,T$2),0)+IF(Ajustes!$H219&gt;0,INDEX($AA$4:$AL$323,Ajustes!$H219,T$2),0)+IF(Ajustes!$I219&gt;0,INDEX($AA$4:$AL$323,Ajustes!$I219,T$2),0)+IF(Ajustes!$J219&gt;0,INDEX($AA$4:$AL$323,Ajustes!$J219,T$2),0)+IF(Ajustes!$K219&gt;0,INDEX($AA$4:$AL$323,Ajustes!$K219,T$2),0)+IF(Ajustes!$L219&gt;0,INDEX($AA$4:$AL$323,Ajustes!$L219,T$2),0))+T219</f>
        <v>317</v>
      </c>
      <c r="AG219" s="259">
        <f>IF(AND(NOT(_incrementaisPassadas),
      OR(
       AND(_semanaAtual&gt;Prevs!J$6,_tipo="Semanal"),
       AND(_mes&gt;AG$2,_tipo="Mensal")
      )), 0,IF(Ajustes!$G219&gt;0,INDEX($AA$4:$AL$323,Ajustes!$G219,U$2),0)+IF(Ajustes!$H219&gt;0,INDEX($AA$4:$AL$323,Ajustes!$H219,U$2),0)+IF(Ajustes!$I219&gt;0,INDEX($AA$4:$AL$323,Ajustes!$I219,U$2),0)+IF(Ajustes!$J219&gt;0,INDEX($AA$4:$AL$323,Ajustes!$J219,U$2),0)+IF(Ajustes!$K219&gt;0,INDEX($AA$4:$AL$323,Ajustes!$K219,U$2),0)+IF(Ajustes!$L219&gt;0,INDEX($AA$4:$AL$323,Ajustes!$L219,U$2),0))+U219</f>
        <v>376</v>
      </c>
      <c r="AH219" s="259">
        <f>IF(AND(NOT(_incrementaisPassadas),
      OR(
       AND(_semanaAtual&gt;Prevs!K$6,_tipo="Semanal"),
       AND(_mes&gt;AH$2,_tipo="Mensal")
      )), 0,IF(Ajustes!$G219&gt;0,INDEX($AA$4:$AL$323,Ajustes!$G219,V$2),0)+IF(Ajustes!$H219&gt;0,INDEX($AA$4:$AL$323,Ajustes!$H219,V$2),0)+IF(Ajustes!$I219&gt;0,INDEX($AA$4:$AL$323,Ajustes!$I219,V$2),0)+IF(Ajustes!$J219&gt;0,INDEX($AA$4:$AL$323,Ajustes!$J219,V$2),0)+IF(Ajustes!$K219&gt;0,INDEX($AA$4:$AL$323,Ajustes!$K219,V$2),0)+IF(Ajustes!$L219&gt;0,INDEX($AA$4:$AL$323,Ajustes!$L219,V$2),0))+V219</f>
        <v>381</v>
      </c>
      <c r="AI219" s="259">
        <f>IF(AND(NOT(_incrementaisPassadas),
      OR(
       AND(_semanaAtual&gt;Prevs!L$6,_tipo="Semanal"),
       AND(_mes&gt;AI$2,_tipo="Mensal")
      )), 0,IF(Ajustes!$G219&gt;0,INDEX($AA$4:$AL$323,Ajustes!$G219,W$2),0)+IF(Ajustes!$H219&gt;0,INDEX($AA$4:$AL$323,Ajustes!$H219,W$2),0)+IF(Ajustes!$I219&gt;0,INDEX($AA$4:$AL$323,Ajustes!$I219,W$2),0)+IF(Ajustes!$J219&gt;0,INDEX($AA$4:$AL$323,Ajustes!$J219,W$2),0)+IF(Ajustes!$K219&gt;0,INDEX($AA$4:$AL$323,Ajustes!$K219,W$2),0)+IF(Ajustes!$L219&gt;0,INDEX($AA$4:$AL$323,Ajustes!$L219,W$2),0))+W219</f>
        <v>460</v>
      </c>
      <c r="AJ219" s="259">
        <f>IF(AND(NOT(_incrementaisPassadas),
      OR(
       AND(_semanaAtual&gt;Prevs!M$6,_tipo="Semanal"),
       AND(_mes&gt;AJ$2,_tipo="Mensal")
      )), 0,IF(Ajustes!$G219&gt;0,INDEX($AA$4:$AL$323,Ajustes!$G219,X$2),0)+IF(Ajustes!$H219&gt;0,INDEX($AA$4:$AL$323,Ajustes!$H219,X$2),0)+IF(Ajustes!$I219&gt;0,INDEX($AA$4:$AL$323,Ajustes!$I219,X$2),0)+IF(Ajustes!$J219&gt;0,INDEX($AA$4:$AL$323,Ajustes!$J219,X$2),0)+IF(Ajustes!$K219&gt;0,INDEX($AA$4:$AL$323,Ajustes!$K219,X$2),0)+IF(Ajustes!$L219&gt;0,INDEX($AA$4:$AL$323,Ajustes!$L219,X$2),0))+X219</f>
        <v>490</v>
      </c>
      <c r="AK219" s="259">
        <f>IF(AND(NOT(_incrementaisPassadas),
      OR(
       AND(_semanaAtual&gt;Prevs!N$6,_tipo="Semanal"),
       AND(_mes&gt;AK$2,_tipo="Mensal")
      )), 0,IF(Ajustes!$G219&gt;0,INDEX($AA$4:$AL$323,Ajustes!$G219,Y$2),0)+IF(Ajustes!$H219&gt;0,INDEX($AA$4:$AL$323,Ajustes!$H219,Y$2),0)+IF(Ajustes!$I219&gt;0,INDEX($AA$4:$AL$323,Ajustes!$I219,Y$2),0)+IF(Ajustes!$J219&gt;0,INDEX($AA$4:$AL$323,Ajustes!$J219,Y$2),0)+IF(Ajustes!$K219&gt;0,INDEX($AA$4:$AL$323,Ajustes!$K219,Y$2),0)+IF(Ajustes!$L219&gt;0,INDEX($AA$4:$AL$323,Ajustes!$L219,Y$2),0))+Y219</f>
        <v>315</v>
      </c>
      <c r="AL219" s="259">
        <f>IF(AND(NOT(_incrementaisPassadas),
      OR(
       AND(_semanaAtual&gt;Prevs!O$6,_tipo="Semanal"),
       AND(_mes&gt;AL$2,_tipo="Mensal")
      )), 0,IF(Ajustes!$G219&gt;0,INDEX($AA$4:$AL$323,Ajustes!$G219,Z$2),0)+IF(Ajustes!$H219&gt;0,INDEX($AA$4:$AL$323,Ajustes!$H219,Z$2),0)+IF(Ajustes!$I219&gt;0,INDEX($AA$4:$AL$323,Ajustes!$I219,Z$2),0)+IF(Ajustes!$J219&gt;0,INDEX($AA$4:$AL$323,Ajustes!$J219,Z$2),0)+IF(Ajustes!$K219&gt;0,INDEX($AA$4:$AL$323,Ajustes!$K219,Z$2),0)+IF(Ajustes!$L219&gt;0,INDEX($AA$4:$AL$323,Ajustes!$L219,Z$2),0))+Z219</f>
        <v>227</v>
      </c>
      <c r="AM219" s="113">
        <f t="shared" si="219"/>
        <v>233</v>
      </c>
      <c r="AN219" s="113">
        <f t="shared" si="220"/>
        <v>286</v>
      </c>
      <c r="AO219" s="113">
        <f t="shared" si="220"/>
        <v>232</v>
      </c>
      <c r="AP219" s="113">
        <f t="shared" si="220"/>
        <v>213</v>
      </c>
      <c r="AQ219" s="113">
        <f t="shared" si="220"/>
        <v>282</v>
      </c>
      <c r="AR219" s="113">
        <f t="shared" si="220"/>
        <v>317</v>
      </c>
      <c r="AS219" s="113">
        <f t="shared" si="220"/>
        <v>376</v>
      </c>
      <c r="AT219" s="113">
        <f t="shared" si="220"/>
        <v>381</v>
      </c>
      <c r="AU219" s="113">
        <f t="shared" si="220"/>
        <v>460</v>
      </c>
      <c r="AV219" s="113">
        <f t="shared" si="220"/>
        <v>490</v>
      </c>
      <c r="AW219" s="113">
        <f t="shared" si="220"/>
        <v>315</v>
      </c>
      <c r="AX219" s="113">
        <f t="shared" si="220"/>
        <v>227</v>
      </c>
      <c r="AY219" s="259"/>
      <c r="BQ219" s="259" t="e">
        <f t="shared" si="218"/>
        <v>#N/A</v>
      </c>
      <c r="BR219" s="398">
        <f t="shared" si="221"/>
        <v>233</v>
      </c>
      <c r="BS219" s="398">
        <f t="shared" si="222"/>
        <v>286</v>
      </c>
      <c r="BT219" s="398">
        <f t="shared" si="223"/>
        <v>232</v>
      </c>
      <c r="BU219" s="398">
        <f t="shared" si="224"/>
        <v>213</v>
      </c>
      <c r="BV219" s="398">
        <f t="shared" si="225"/>
        <v>282</v>
      </c>
      <c r="BW219" s="398">
        <f t="shared" si="226"/>
        <v>317</v>
      </c>
      <c r="BX219" s="398">
        <f t="shared" si="227"/>
        <v>376</v>
      </c>
      <c r="BY219" s="398">
        <f t="shared" si="228"/>
        <v>381</v>
      </c>
      <c r="BZ219" s="398">
        <f t="shared" si="229"/>
        <v>460</v>
      </c>
      <c r="CA219" s="398">
        <f t="shared" si="230"/>
        <v>490</v>
      </c>
      <c r="CB219" s="398">
        <f t="shared" si="231"/>
        <v>315</v>
      </c>
      <c r="CC219" s="398">
        <f t="shared" si="232"/>
        <v>227</v>
      </c>
      <c r="CD219" s="259"/>
    </row>
    <row r="220" spans="1:82" x14ac:dyDescent="0.25">
      <c r="A220" s="113">
        <v>217</v>
      </c>
      <c r="B220" s="176" t="s">
        <v>635</v>
      </c>
      <c r="C220" s="259">
        <f>IFERROR(INDEX($BD$7:$BO$40,MATCH(Ajustes!$E$4:$E$323,$BC$7:$BC$40,0),$C$2:$N$2),1)</f>
        <v>1</v>
      </c>
      <c r="D220" s="259">
        <f>IFERROR(INDEX($BD$7:$BO$40,MATCH(Ajustes!$E$4:$E$323,$BC$7:$BC$40,0),$C$2:$N$2),1)</f>
        <v>1</v>
      </c>
      <c r="E220" s="259">
        <f>IFERROR(INDEX($BD$7:$BO$40,MATCH(Ajustes!$E$4:$E$323,$BC$7:$BC$40,0),$C$2:$N$2),1)</f>
        <v>1</v>
      </c>
      <c r="F220" s="259">
        <f>IFERROR(INDEX($BD$7:$BO$40,MATCH(Ajustes!$E$4:$E$323,$BC$7:$BC$40,0),$C$2:$N$2),1)</f>
        <v>1</v>
      </c>
      <c r="G220" s="259">
        <f>IFERROR(INDEX($BD$7:$BO$40,MATCH(Ajustes!$E$4:$E$323,$BC$7:$BC$40,0),$C$2:$N$2),1)</f>
        <v>1</v>
      </c>
      <c r="H220" s="259">
        <f>IFERROR(INDEX($BD$7:$BO$40,MATCH(Ajustes!$E$4:$E$323,$BC$7:$BC$40,0),$C$2:$N$2),1)</f>
        <v>1</v>
      </c>
      <c r="I220" s="259">
        <f>IFERROR(INDEX($BD$7:$BO$40,MATCH(Ajustes!$E$4:$E$323,$BC$7:$BC$40,0),$C$2:$N$2),1)</f>
        <v>1</v>
      </c>
      <c r="J220" s="259">
        <f>IFERROR(INDEX($BD$7:$BO$40,MATCH(Ajustes!$E$4:$E$323,$BC$7:$BC$40,0),$C$2:$N$2),1)</f>
        <v>1</v>
      </c>
      <c r="K220" s="259">
        <f>IFERROR(INDEX($BD$7:$BO$40,MATCH(Ajustes!$E$4:$E$323,$BC$7:$BC$40,0),$C$2:$N$2),1)</f>
        <v>1</v>
      </c>
      <c r="L220" s="259">
        <f>IFERROR(INDEX($BD$7:$BO$40,MATCH(Ajustes!$E$4:$E$323,$BC$7:$BC$40,0),$C$2:$N$2),1)</f>
        <v>1</v>
      </c>
      <c r="M220" s="259">
        <f>IFERROR(INDEX($BD$7:$BO$40,MATCH(Ajustes!$E$4:$E$323,$BC$7:$BC$40,0),$C$2:$N$2),1)</f>
        <v>1</v>
      </c>
      <c r="N220" s="259">
        <f>IFERROR(INDEX($BD$7:$BO$40,MATCH(Ajustes!$E$4:$E$323,$BC$7:$BC$40,0),$C$2:$N$2),1)</f>
        <v>1</v>
      </c>
      <c r="O220">
        <f>C220*Ajustes!AM220</f>
        <v>508</v>
      </c>
      <c r="P220">
        <f>D220*Ajustes!AN220</f>
        <v>639</v>
      </c>
      <c r="Q220">
        <f>E220*Ajustes!AO220</f>
        <v>503</v>
      </c>
      <c r="R220">
        <f>F220*Ajustes!AP220</f>
        <v>502</v>
      </c>
      <c r="S220">
        <f>G220*Ajustes!AQ220</f>
        <v>681</v>
      </c>
      <c r="T220">
        <f>H220*Ajustes!AR220</f>
        <v>773</v>
      </c>
      <c r="U220">
        <f>I220*Ajustes!AS220</f>
        <v>936</v>
      </c>
      <c r="V220">
        <f>J220*Ajustes!AT220</f>
        <v>953</v>
      </c>
      <c r="W220">
        <f>K220*Ajustes!AU220</f>
        <v>1117</v>
      </c>
      <c r="X220">
        <f>L220*Ajustes!AV220</f>
        <v>1124</v>
      </c>
      <c r="Y220">
        <f>M220*Ajustes!AW220</f>
        <v>696</v>
      </c>
      <c r="Z220">
        <f>N220*Ajustes!AX220</f>
        <v>519</v>
      </c>
      <c r="AA220" s="259">
        <f>IF(AND(NOT(_incrementaisPassadas),
      OR(
       AND(_semanaAtual&gt;Prevs!D$6,_tipo="Semanal"),
       AND(_mes&gt;AA$2,_tipo="Mensal")
      )), 0,IF(Ajustes!$G220&gt;0,INDEX($AA$4:$AL$323,Ajustes!$G220,O$2),0)+IF(Ajustes!$H220&gt;0,INDEX($AA$4:$AL$323,Ajustes!$H220,O$2),0)+IF(Ajustes!$I220&gt;0,INDEX($AA$4:$AL$323,Ajustes!$I220,O$2),0)+IF(Ajustes!$J220&gt;0,INDEX($AA$4:$AL$323,Ajustes!$J220,O$2),0)+IF(Ajustes!$K220&gt;0,INDEX($AA$4:$AL$323,Ajustes!$K220,O$2),0)+IF(Ajustes!$L220&gt;0,INDEX($AA$4:$AL$323,Ajustes!$L220,O$2),0))+O220</f>
        <v>508</v>
      </c>
      <c r="AB220" s="259">
        <f>IF(AND(NOT(_incrementaisPassadas),
      OR(
       AND(_semanaAtual&gt;Prevs!E$6,_tipo="Semanal"),
       AND(_mes&gt;AB$2,_tipo="Mensal")
      )), 0,IF(Ajustes!$G220&gt;0,INDEX($AA$4:$AL$323,Ajustes!$G220,P$2),0)+IF(Ajustes!$H220&gt;0,INDEX($AA$4:$AL$323,Ajustes!$H220,P$2),0)+IF(Ajustes!$I220&gt;0,INDEX($AA$4:$AL$323,Ajustes!$I220,P$2),0)+IF(Ajustes!$J220&gt;0,INDEX($AA$4:$AL$323,Ajustes!$J220,P$2),0)+IF(Ajustes!$K220&gt;0,INDEX($AA$4:$AL$323,Ajustes!$K220,P$2),0)+IF(Ajustes!$L220&gt;0,INDEX($AA$4:$AL$323,Ajustes!$L220,P$2),0))+P220</f>
        <v>639</v>
      </c>
      <c r="AC220" s="259">
        <f>IF(AND(NOT(_incrementaisPassadas),
      OR(
       AND(_semanaAtual&gt;Prevs!F$6,_tipo="Semanal"),
       AND(_mes&gt;AC$2,_tipo="Mensal")
      )), 0,IF(Ajustes!$G220&gt;0,INDEX($AA$4:$AL$323,Ajustes!$G220,Q$2),0)+IF(Ajustes!$H220&gt;0,INDEX($AA$4:$AL$323,Ajustes!$H220,Q$2),0)+IF(Ajustes!$I220&gt;0,INDEX($AA$4:$AL$323,Ajustes!$I220,Q$2),0)+IF(Ajustes!$J220&gt;0,INDEX($AA$4:$AL$323,Ajustes!$J220,Q$2),0)+IF(Ajustes!$K220&gt;0,INDEX($AA$4:$AL$323,Ajustes!$K220,Q$2),0)+IF(Ajustes!$L220&gt;0,INDEX($AA$4:$AL$323,Ajustes!$L220,Q$2),0))+Q220</f>
        <v>503</v>
      </c>
      <c r="AD220" s="259">
        <f>IF(AND(NOT(_incrementaisPassadas),
      OR(
       AND(_semanaAtual&gt;Prevs!G$6,_tipo="Semanal"),
       AND(_mes&gt;AD$2,_tipo="Mensal")
      )), 0,IF(Ajustes!$G220&gt;0,INDEX($AA$4:$AL$323,Ajustes!$G220,R$2),0)+IF(Ajustes!$H220&gt;0,INDEX($AA$4:$AL$323,Ajustes!$H220,R$2),0)+IF(Ajustes!$I220&gt;0,INDEX($AA$4:$AL$323,Ajustes!$I220,R$2),0)+IF(Ajustes!$J220&gt;0,INDEX($AA$4:$AL$323,Ajustes!$J220,R$2),0)+IF(Ajustes!$K220&gt;0,INDEX($AA$4:$AL$323,Ajustes!$K220,R$2),0)+IF(Ajustes!$L220&gt;0,INDEX($AA$4:$AL$323,Ajustes!$L220,R$2),0))+R220</f>
        <v>502</v>
      </c>
      <c r="AE220" s="259">
        <f>IF(AND(NOT(_incrementaisPassadas),
      OR(
       AND(_semanaAtual&gt;Prevs!H$6,_tipo="Semanal"),
       AND(_mes&gt;AE$2,_tipo="Mensal")
      )), 0,IF(Ajustes!$G220&gt;0,INDEX($AA$4:$AL$323,Ajustes!$G220,S$2),0)+IF(Ajustes!$H220&gt;0,INDEX($AA$4:$AL$323,Ajustes!$H220,S$2),0)+IF(Ajustes!$I220&gt;0,INDEX($AA$4:$AL$323,Ajustes!$I220,S$2),0)+IF(Ajustes!$J220&gt;0,INDEX($AA$4:$AL$323,Ajustes!$J220,S$2),0)+IF(Ajustes!$K220&gt;0,INDEX($AA$4:$AL$323,Ajustes!$K220,S$2),0)+IF(Ajustes!$L220&gt;0,INDEX($AA$4:$AL$323,Ajustes!$L220,S$2),0))+S220</f>
        <v>681</v>
      </c>
      <c r="AF220" s="259">
        <f>IF(AND(NOT(_incrementaisPassadas),
      OR(
       AND(_semanaAtual&gt;Prevs!I$6,_tipo="Semanal"),
       AND(_mes&gt;AF$2,_tipo="Mensal")
      )), 0,IF(Ajustes!$G220&gt;0,INDEX($AA$4:$AL$323,Ajustes!$G220,T$2),0)+IF(Ajustes!$H220&gt;0,INDEX($AA$4:$AL$323,Ajustes!$H220,T$2),0)+IF(Ajustes!$I220&gt;0,INDEX($AA$4:$AL$323,Ajustes!$I220,T$2),0)+IF(Ajustes!$J220&gt;0,INDEX($AA$4:$AL$323,Ajustes!$J220,T$2),0)+IF(Ajustes!$K220&gt;0,INDEX($AA$4:$AL$323,Ajustes!$K220,T$2),0)+IF(Ajustes!$L220&gt;0,INDEX($AA$4:$AL$323,Ajustes!$L220,T$2),0))+T220</f>
        <v>773</v>
      </c>
      <c r="AG220" s="259">
        <f>IF(AND(NOT(_incrementaisPassadas),
      OR(
       AND(_semanaAtual&gt;Prevs!J$6,_tipo="Semanal"),
       AND(_mes&gt;AG$2,_tipo="Mensal")
      )), 0,IF(Ajustes!$G220&gt;0,INDEX($AA$4:$AL$323,Ajustes!$G220,U$2),0)+IF(Ajustes!$H220&gt;0,INDEX($AA$4:$AL$323,Ajustes!$H220,U$2),0)+IF(Ajustes!$I220&gt;0,INDEX($AA$4:$AL$323,Ajustes!$I220,U$2),0)+IF(Ajustes!$J220&gt;0,INDEX($AA$4:$AL$323,Ajustes!$J220,U$2),0)+IF(Ajustes!$K220&gt;0,INDEX($AA$4:$AL$323,Ajustes!$K220,U$2),0)+IF(Ajustes!$L220&gt;0,INDEX($AA$4:$AL$323,Ajustes!$L220,U$2),0))+U220</f>
        <v>936</v>
      </c>
      <c r="AH220" s="259">
        <f>IF(AND(NOT(_incrementaisPassadas),
      OR(
       AND(_semanaAtual&gt;Prevs!K$6,_tipo="Semanal"),
       AND(_mes&gt;AH$2,_tipo="Mensal")
      )), 0,IF(Ajustes!$G220&gt;0,INDEX($AA$4:$AL$323,Ajustes!$G220,V$2),0)+IF(Ajustes!$H220&gt;0,INDEX($AA$4:$AL$323,Ajustes!$H220,V$2),0)+IF(Ajustes!$I220&gt;0,INDEX($AA$4:$AL$323,Ajustes!$I220,V$2),0)+IF(Ajustes!$J220&gt;0,INDEX($AA$4:$AL$323,Ajustes!$J220,V$2),0)+IF(Ajustes!$K220&gt;0,INDEX($AA$4:$AL$323,Ajustes!$K220,V$2),0)+IF(Ajustes!$L220&gt;0,INDEX($AA$4:$AL$323,Ajustes!$L220,V$2),0))+V220</f>
        <v>953</v>
      </c>
      <c r="AI220" s="259">
        <f>IF(AND(NOT(_incrementaisPassadas),
      OR(
       AND(_semanaAtual&gt;Prevs!L$6,_tipo="Semanal"),
       AND(_mes&gt;AI$2,_tipo="Mensal")
      )), 0,IF(Ajustes!$G220&gt;0,INDEX($AA$4:$AL$323,Ajustes!$G220,W$2),0)+IF(Ajustes!$H220&gt;0,INDEX($AA$4:$AL$323,Ajustes!$H220,W$2),0)+IF(Ajustes!$I220&gt;0,INDEX($AA$4:$AL$323,Ajustes!$I220,W$2),0)+IF(Ajustes!$J220&gt;0,INDEX($AA$4:$AL$323,Ajustes!$J220,W$2),0)+IF(Ajustes!$K220&gt;0,INDEX($AA$4:$AL$323,Ajustes!$K220,W$2),0)+IF(Ajustes!$L220&gt;0,INDEX($AA$4:$AL$323,Ajustes!$L220,W$2),0))+W220</f>
        <v>1117</v>
      </c>
      <c r="AJ220" s="259">
        <f>IF(AND(NOT(_incrementaisPassadas),
      OR(
       AND(_semanaAtual&gt;Prevs!M$6,_tipo="Semanal"),
       AND(_mes&gt;AJ$2,_tipo="Mensal")
      )), 0,IF(Ajustes!$G220&gt;0,INDEX($AA$4:$AL$323,Ajustes!$G220,X$2),0)+IF(Ajustes!$H220&gt;0,INDEX($AA$4:$AL$323,Ajustes!$H220,X$2),0)+IF(Ajustes!$I220&gt;0,INDEX($AA$4:$AL$323,Ajustes!$I220,X$2),0)+IF(Ajustes!$J220&gt;0,INDEX($AA$4:$AL$323,Ajustes!$J220,X$2),0)+IF(Ajustes!$K220&gt;0,INDEX($AA$4:$AL$323,Ajustes!$K220,X$2),0)+IF(Ajustes!$L220&gt;0,INDEX($AA$4:$AL$323,Ajustes!$L220,X$2),0))+X220</f>
        <v>1124</v>
      </c>
      <c r="AK220" s="259">
        <f>IF(AND(NOT(_incrementaisPassadas),
      OR(
       AND(_semanaAtual&gt;Prevs!N$6,_tipo="Semanal"),
       AND(_mes&gt;AK$2,_tipo="Mensal")
      )), 0,IF(Ajustes!$G220&gt;0,INDEX($AA$4:$AL$323,Ajustes!$G220,Y$2),0)+IF(Ajustes!$H220&gt;0,INDEX($AA$4:$AL$323,Ajustes!$H220,Y$2),0)+IF(Ajustes!$I220&gt;0,INDEX($AA$4:$AL$323,Ajustes!$I220,Y$2),0)+IF(Ajustes!$J220&gt;0,INDEX($AA$4:$AL$323,Ajustes!$J220,Y$2),0)+IF(Ajustes!$K220&gt;0,INDEX($AA$4:$AL$323,Ajustes!$K220,Y$2),0)+IF(Ajustes!$L220&gt;0,INDEX($AA$4:$AL$323,Ajustes!$L220,Y$2),0))+Y220</f>
        <v>696</v>
      </c>
      <c r="AL220" s="259">
        <f>IF(AND(NOT(_incrementaisPassadas),
      OR(
       AND(_semanaAtual&gt;Prevs!O$6,_tipo="Semanal"),
       AND(_mes&gt;AL$2,_tipo="Mensal")
      )), 0,IF(Ajustes!$G220&gt;0,INDEX($AA$4:$AL$323,Ajustes!$G220,Z$2),0)+IF(Ajustes!$H220&gt;0,INDEX($AA$4:$AL$323,Ajustes!$H220,Z$2),0)+IF(Ajustes!$I220&gt;0,INDEX($AA$4:$AL$323,Ajustes!$I220,Z$2),0)+IF(Ajustes!$J220&gt;0,INDEX($AA$4:$AL$323,Ajustes!$J220,Z$2),0)+IF(Ajustes!$K220&gt;0,INDEX($AA$4:$AL$323,Ajustes!$K220,Z$2),0)+IF(Ajustes!$L220&gt;0,INDEX($AA$4:$AL$323,Ajustes!$L220,Z$2),0))+Z220</f>
        <v>519</v>
      </c>
      <c r="AM220" s="113">
        <f t="shared" si="219"/>
        <v>508</v>
      </c>
      <c r="AN220" s="113">
        <f t="shared" si="220"/>
        <v>639</v>
      </c>
      <c r="AO220" s="113">
        <f t="shared" si="220"/>
        <v>503</v>
      </c>
      <c r="AP220" s="113">
        <f t="shared" si="220"/>
        <v>502</v>
      </c>
      <c r="AQ220" s="113">
        <f t="shared" si="220"/>
        <v>681</v>
      </c>
      <c r="AR220" s="113">
        <f t="shared" si="220"/>
        <v>773</v>
      </c>
      <c r="AS220" s="113">
        <f t="shared" si="220"/>
        <v>936</v>
      </c>
      <c r="AT220" s="113">
        <f t="shared" si="220"/>
        <v>953</v>
      </c>
      <c r="AU220" s="113">
        <f t="shared" si="220"/>
        <v>1117</v>
      </c>
      <c r="AV220" s="113">
        <f t="shared" si="220"/>
        <v>1124</v>
      </c>
      <c r="AW220" s="113">
        <f t="shared" si="220"/>
        <v>696</v>
      </c>
      <c r="AX220" s="113">
        <f t="shared" si="220"/>
        <v>519</v>
      </c>
      <c r="AY220" s="259"/>
      <c r="BQ220" s="259">
        <f t="shared" si="218"/>
        <v>32</v>
      </c>
      <c r="BR220" s="398">
        <f t="shared" si="221"/>
        <v>509.55999999999995</v>
      </c>
      <c r="BS220" s="398">
        <f t="shared" si="222"/>
        <v>635.89199999999994</v>
      </c>
      <c r="BT220" s="398">
        <f t="shared" si="223"/>
        <v>502.92599999999993</v>
      </c>
      <c r="BU220" s="398">
        <f t="shared" si="224"/>
        <v>500.92000000000007</v>
      </c>
      <c r="BV220" s="398">
        <f t="shared" si="225"/>
        <v>681.21999999999991</v>
      </c>
      <c r="BW220" s="398">
        <f t="shared" si="226"/>
        <v>774.81399999999996</v>
      </c>
      <c r="BX220" s="398">
        <f t="shared" si="227"/>
        <v>935.80399999999986</v>
      </c>
      <c r="BY220" s="398">
        <f t="shared" si="228"/>
        <v>949.75800000000015</v>
      </c>
      <c r="BZ220" s="398">
        <f t="shared" si="229"/>
        <v>1113.325</v>
      </c>
      <c r="CA220" s="398">
        <f t="shared" si="230"/>
        <v>1120.7449999999999</v>
      </c>
      <c r="CB220" s="398">
        <f t="shared" si="231"/>
        <v>695.48399999999992</v>
      </c>
      <c r="CC220" s="398">
        <f t="shared" si="232"/>
        <v>519.70500000000004</v>
      </c>
      <c r="CD220" s="259"/>
    </row>
    <row r="221" spans="1:82" x14ac:dyDescent="0.25">
      <c r="A221" s="113">
        <v>218</v>
      </c>
      <c r="B221" s="176"/>
      <c r="C221" s="259">
        <f>IFERROR(INDEX($BD$7:$BO$40,MATCH(Ajustes!$E$4:$E$323,$BC$7:$BC$40,0),$C$2:$N$2),1)</f>
        <v>1</v>
      </c>
      <c r="D221" s="259">
        <f>IFERROR(INDEX($BD$7:$BO$40,MATCH(Ajustes!$E$4:$E$323,$BC$7:$BC$40,0),$C$2:$N$2),1)</f>
        <v>1</v>
      </c>
      <c r="E221" s="259">
        <f>IFERROR(INDEX($BD$7:$BO$40,MATCH(Ajustes!$E$4:$E$323,$BC$7:$BC$40,0),$C$2:$N$2),1)</f>
        <v>1</v>
      </c>
      <c r="F221" s="259">
        <f>IFERROR(INDEX($BD$7:$BO$40,MATCH(Ajustes!$E$4:$E$323,$BC$7:$BC$40,0),$C$2:$N$2),1)</f>
        <v>1</v>
      </c>
      <c r="G221" s="259">
        <f>IFERROR(INDEX($BD$7:$BO$40,MATCH(Ajustes!$E$4:$E$323,$BC$7:$BC$40,0),$C$2:$N$2),1)</f>
        <v>1</v>
      </c>
      <c r="H221" s="259">
        <f>IFERROR(INDEX($BD$7:$BO$40,MATCH(Ajustes!$E$4:$E$323,$BC$7:$BC$40,0),$C$2:$N$2),1)</f>
        <v>1</v>
      </c>
      <c r="I221" s="259">
        <f>IFERROR(INDEX($BD$7:$BO$40,MATCH(Ajustes!$E$4:$E$323,$BC$7:$BC$40,0),$C$2:$N$2),1)</f>
        <v>1</v>
      </c>
      <c r="J221" s="259">
        <f>IFERROR(INDEX($BD$7:$BO$40,MATCH(Ajustes!$E$4:$E$323,$BC$7:$BC$40,0),$C$2:$N$2),1)</f>
        <v>1</v>
      </c>
      <c r="K221" s="259">
        <f>IFERROR(INDEX($BD$7:$BO$40,MATCH(Ajustes!$E$4:$E$323,$BC$7:$BC$40,0),$C$2:$N$2),1)</f>
        <v>1</v>
      </c>
      <c r="L221" s="259">
        <f>IFERROR(INDEX($BD$7:$BO$40,MATCH(Ajustes!$E$4:$E$323,$BC$7:$BC$40,0),$C$2:$N$2),1)</f>
        <v>1</v>
      </c>
      <c r="M221" s="259">
        <f>IFERROR(INDEX($BD$7:$BO$40,MATCH(Ajustes!$E$4:$E$323,$BC$7:$BC$40,0),$C$2:$N$2),1)</f>
        <v>1</v>
      </c>
      <c r="N221" s="259">
        <f>IFERROR(INDEX($BD$7:$BO$40,MATCH(Ajustes!$E$4:$E$323,$BC$7:$BC$40,0),$C$2:$N$2),1)</f>
        <v>1</v>
      </c>
      <c r="O221">
        <f>C221*Ajustes!AM221</f>
        <v>0</v>
      </c>
      <c r="P221">
        <f>D221*Ajustes!AN221</f>
        <v>0</v>
      </c>
      <c r="Q221">
        <f>E221*Ajustes!AO221</f>
        <v>0</v>
      </c>
      <c r="R221">
        <f>F221*Ajustes!AP221</f>
        <v>0</v>
      </c>
      <c r="S221">
        <f>G221*Ajustes!AQ221</f>
        <v>0</v>
      </c>
      <c r="T221">
        <f>H221*Ajustes!AR221</f>
        <v>0</v>
      </c>
      <c r="U221">
        <f>I221*Ajustes!AS221</f>
        <v>0</v>
      </c>
      <c r="V221">
        <f>J221*Ajustes!AT221</f>
        <v>0</v>
      </c>
      <c r="W221">
        <f>K221*Ajustes!AU221</f>
        <v>0</v>
      </c>
      <c r="X221">
        <f>L221*Ajustes!AV221</f>
        <v>0</v>
      </c>
      <c r="Y221">
        <f>M221*Ajustes!AW221</f>
        <v>0</v>
      </c>
      <c r="Z221">
        <f>N221*Ajustes!AX221</f>
        <v>0</v>
      </c>
      <c r="AA221" s="259">
        <f>IF(AND(NOT(_incrementaisPassadas),
      OR(
       AND(_semanaAtual&gt;Prevs!D$6,_tipo="Semanal"),
       AND(_mes&gt;AA$2,_tipo="Mensal")
      )), 0,IF(Ajustes!$G221&gt;0,INDEX($AA$4:$AL$323,Ajustes!$G221,O$2),0)+IF(Ajustes!$H221&gt;0,INDEX($AA$4:$AL$323,Ajustes!$H221,O$2),0)+IF(Ajustes!$I221&gt;0,INDEX($AA$4:$AL$323,Ajustes!$I221,O$2),0)+IF(Ajustes!$J221&gt;0,INDEX($AA$4:$AL$323,Ajustes!$J221,O$2),0)+IF(Ajustes!$K221&gt;0,INDEX($AA$4:$AL$323,Ajustes!$K221,O$2),0)+IF(Ajustes!$L221&gt;0,INDEX($AA$4:$AL$323,Ajustes!$L221,O$2),0))+O221</f>
        <v>0</v>
      </c>
      <c r="AB221" s="259">
        <f>IF(AND(NOT(_incrementaisPassadas),
      OR(
       AND(_semanaAtual&gt;Prevs!E$6,_tipo="Semanal"),
       AND(_mes&gt;AB$2,_tipo="Mensal")
      )), 0,IF(Ajustes!$G221&gt;0,INDEX($AA$4:$AL$323,Ajustes!$G221,P$2),0)+IF(Ajustes!$H221&gt;0,INDEX($AA$4:$AL$323,Ajustes!$H221,P$2),0)+IF(Ajustes!$I221&gt;0,INDEX($AA$4:$AL$323,Ajustes!$I221,P$2),0)+IF(Ajustes!$J221&gt;0,INDEX($AA$4:$AL$323,Ajustes!$J221,P$2),0)+IF(Ajustes!$K221&gt;0,INDEX($AA$4:$AL$323,Ajustes!$K221,P$2),0)+IF(Ajustes!$L221&gt;0,INDEX($AA$4:$AL$323,Ajustes!$L221,P$2),0))+P221</f>
        <v>0</v>
      </c>
      <c r="AC221" s="259">
        <f>IF(AND(NOT(_incrementaisPassadas),
      OR(
       AND(_semanaAtual&gt;Prevs!F$6,_tipo="Semanal"),
       AND(_mes&gt;AC$2,_tipo="Mensal")
      )), 0,IF(Ajustes!$G221&gt;0,INDEX($AA$4:$AL$323,Ajustes!$G221,Q$2),0)+IF(Ajustes!$H221&gt;0,INDEX($AA$4:$AL$323,Ajustes!$H221,Q$2),0)+IF(Ajustes!$I221&gt;0,INDEX($AA$4:$AL$323,Ajustes!$I221,Q$2),0)+IF(Ajustes!$J221&gt;0,INDEX($AA$4:$AL$323,Ajustes!$J221,Q$2),0)+IF(Ajustes!$K221&gt;0,INDEX($AA$4:$AL$323,Ajustes!$K221,Q$2),0)+IF(Ajustes!$L221&gt;0,INDEX($AA$4:$AL$323,Ajustes!$L221,Q$2),0))+Q221</f>
        <v>0</v>
      </c>
      <c r="AD221" s="259">
        <f>IF(AND(NOT(_incrementaisPassadas),
      OR(
       AND(_semanaAtual&gt;Prevs!G$6,_tipo="Semanal"),
       AND(_mes&gt;AD$2,_tipo="Mensal")
      )), 0,IF(Ajustes!$G221&gt;0,INDEX($AA$4:$AL$323,Ajustes!$G221,R$2),0)+IF(Ajustes!$H221&gt;0,INDEX($AA$4:$AL$323,Ajustes!$H221,R$2),0)+IF(Ajustes!$I221&gt;0,INDEX($AA$4:$AL$323,Ajustes!$I221,R$2),0)+IF(Ajustes!$J221&gt;0,INDEX($AA$4:$AL$323,Ajustes!$J221,R$2),0)+IF(Ajustes!$K221&gt;0,INDEX($AA$4:$AL$323,Ajustes!$K221,R$2),0)+IF(Ajustes!$L221&gt;0,INDEX($AA$4:$AL$323,Ajustes!$L221,R$2),0))+R221</f>
        <v>0</v>
      </c>
      <c r="AE221" s="259">
        <f>IF(AND(NOT(_incrementaisPassadas),
      OR(
       AND(_semanaAtual&gt;Prevs!H$6,_tipo="Semanal"),
       AND(_mes&gt;AE$2,_tipo="Mensal")
      )), 0,IF(Ajustes!$G221&gt;0,INDEX($AA$4:$AL$323,Ajustes!$G221,S$2),0)+IF(Ajustes!$H221&gt;0,INDEX($AA$4:$AL$323,Ajustes!$H221,S$2),0)+IF(Ajustes!$I221&gt;0,INDEX($AA$4:$AL$323,Ajustes!$I221,S$2),0)+IF(Ajustes!$J221&gt;0,INDEX($AA$4:$AL$323,Ajustes!$J221,S$2),0)+IF(Ajustes!$K221&gt;0,INDEX($AA$4:$AL$323,Ajustes!$K221,S$2),0)+IF(Ajustes!$L221&gt;0,INDEX($AA$4:$AL$323,Ajustes!$L221,S$2),0))+S221</f>
        <v>0</v>
      </c>
      <c r="AF221" s="259">
        <f>IF(AND(NOT(_incrementaisPassadas),
      OR(
       AND(_semanaAtual&gt;Prevs!I$6,_tipo="Semanal"),
       AND(_mes&gt;AF$2,_tipo="Mensal")
      )), 0,IF(Ajustes!$G221&gt;0,INDEX($AA$4:$AL$323,Ajustes!$G221,T$2),0)+IF(Ajustes!$H221&gt;0,INDEX($AA$4:$AL$323,Ajustes!$H221,T$2),0)+IF(Ajustes!$I221&gt;0,INDEX($AA$4:$AL$323,Ajustes!$I221,T$2),0)+IF(Ajustes!$J221&gt;0,INDEX($AA$4:$AL$323,Ajustes!$J221,T$2),0)+IF(Ajustes!$K221&gt;0,INDEX($AA$4:$AL$323,Ajustes!$K221,T$2),0)+IF(Ajustes!$L221&gt;0,INDEX($AA$4:$AL$323,Ajustes!$L221,T$2),0))+T221</f>
        <v>0</v>
      </c>
      <c r="AG221" s="259">
        <f>IF(AND(NOT(_incrementaisPassadas),
      OR(
       AND(_semanaAtual&gt;Prevs!J$6,_tipo="Semanal"),
       AND(_mes&gt;AG$2,_tipo="Mensal")
      )), 0,IF(Ajustes!$G221&gt;0,INDEX($AA$4:$AL$323,Ajustes!$G221,U$2),0)+IF(Ajustes!$H221&gt;0,INDEX($AA$4:$AL$323,Ajustes!$H221,U$2),0)+IF(Ajustes!$I221&gt;0,INDEX($AA$4:$AL$323,Ajustes!$I221,U$2),0)+IF(Ajustes!$J221&gt;0,INDEX($AA$4:$AL$323,Ajustes!$J221,U$2),0)+IF(Ajustes!$K221&gt;0,INDEX($AA$4:$AL$323,Ajustes!$K221,U$2),0)+IF(Ajustes!$L221&gt;0,INDEX($AA$4:$AL$323,Ajustes!$L221,U$2),0))+U221</f>
        <v>0</v>
      </c>
      <c r="AH221" s="259">
        <f>IF(AND(NOT(_incrementaisPassadas),
      OR(
       AND(_semanaAtual&gt;Prevs!K$6,_tipo="Semanal"),
       AND(_mes&gt;AH$2,_tipo="Mensal")
      )), 0,IF(Ajustes!$G221&gt;0,INDEX($AA$4:$AL$323,Ajustes!$G221,V$2),0)+IF(Ajustes!$H221&gt;0,INDEX($AA$4:$AL$323,Ajustes!$H221,V$2),0)+IF(Ajustes!$I221&gt;0,INDEX($AA$4:$AL$323,Ajustes!$I221,V$2),0)+IF(Ajustes!$J221&gt;0,INDEX($AA$4:$AL$323,Ajustes!$J221,V$2),0)+IF(Ajustes!$K221&gt;0,INDEX($AA$4:$AL$323,Ajustes!$K221,V$2),0)+IF(Ajustes!$L221&gt;0,INDEX($AA$4:$AL$323,Ajustes!$L221,V$2),0))+V221</f>
        <v>0</v>
      </c>
      <c r="AI221" s="259">
        <f>IF(AND(NOT(_incrementaisPassadas),
      OR(
       AND(_semanaAtual&gt;Prevs!L$6,_tipo="Semanal"),
       AND(_mes&gt;AI$2,_tipo="Mensal")
      )), 0,IF(Ajustes!$G221&gt;0,INDEX($AA$4:$AL$323,Ajustes!$G221,W$2),0)+IF(Ajustes!$H221&gt;0,INDEX($AA$4:$AL$323,Ajustes!$H221,W$2),0)+IF(Ajustes!$I221&gt;0,INDEX($AA$4:$AL$323,Ajustes!$I221,W$2),0)+IF(Ajustes!$J221&gt;0,INDEX($AA$4:$AL$323,Ajustes!$J221,W$2),0)+IF(Ajustes!$K221&gt;0,INDEX($AA$4:$AL$323,Ajustes!$K221,W$2),0)+IF(Ajustes!$L221&gt;0,INDEX($AA$4:$AL$323,Ajustes!$L221,W$2),0))+W221</f>
        <v>0</v>
      </c>
      <c r="AJ221" s="259">
        <f>IF(AND(NOT(_incrementaisPassadas),
      OR(
       AND(_semanaAtual&gt;Prevs!M$6,_tipo="Semanal"),
       AND(_mes&gt;AJ$2,_tipo="Mensal")
      )), 0,IF(Ajustes!$G221&gt;0,INDEX($AA$4:$AL$323,Ajustes!$G221,X$2),0)+IF(Ajustes!$H221&gt;0,INDEX($AA$4:$AL$323,Ajustes!$H221,X$2),0)+IF(Ajustes!$I221&gt;0,INDEX($AA$4:$AL$323,Ajustes!$I221,X$2),0)+IF(Ajustes!$J221&gt;0,INDEX($AA$4:$AL$323,Ajustes!$J221,X$2),0)+IF(Ajustes!$K221&gt;0,INDEX($AA$4:$AL$323,Ajustes!$K221,X$2),0)+IF(Ajustes!$L221&gt;0,INDEX($AA$4:$AL$323,Ajustes!$L221,X$2),0))+X221</f>
        <v>0</v>
      </c>
      <c r="AK221" s="259">
        <f>IF(AND(NOT(_incrementaisPassadas),
      OR(
       AND(_semanaAtual&gt;Prevs!N$6,_tipo="Semanal"),
       AND(_mes&gt;AK$2,_tipo="Mensal")
      )), 0,IF(Ajustes!$G221&gt;0,INDEX($AA$4:$AL$323,Ajustes!$G221,Y$2),0)+IF(Ajustes!$H221&gt;0,INDEX($AA$4:$AL$323,Ajustes!$H221,Y$2),0)+IF(Ajustes!$I221&gt;0,INDEX($AA$4:$AL$323,Ajustes!$I221,Y$2),0)+IF(Ajustes!$J221&gt;0,INDEX($AA$4:$AL$323,Ajustes!$J221,Y$2),0)+IF(Ajustes!$K221&gt;0,INDEX($AA$4:$AL$323,Ajustes!$K221,Y$2),0)+IF(Ajustes!$L221&gt;0,INDEX($AA$4:$AL$323,Ajustes!$L221,Y$2),0))+Y221</f>
        <v>0</v>
      </c>
      <c r="AL221" s="259">
        <f>IF(AND(NOT(_incrementaisPassadas),
      OR(
       AND(_semanaAtual&gt;Prevs!O$6,_tipo="Semanal"),
       AND(_mes&gt;AL$2,_tipo="Mensal")
      )), 0,IF(Ajustes!$G221&gt;0,INDEX($AA$4:$AL$323,Ajustes!$G221,Z$2),0)+IF(Ajustes!$H221&gt;0,INDEX($AA$4:$AL$323,Ajustes!$H221,Z$2),0)+IF(Ajustes!$I221&gt;0,INDEX($AA$4:$AL$323,Ajustes!$I221,Z$2),0)+IF(Ajustes!$J221&gt;0,INDEX($AA$4:$AL$323,Ajustes!$J221,Z$2),0)+IF(Ajustes!$K221&gt;0,INDEX($AA$4:$AL$323,Ajustes!$K221,Z$2),0)+IF(Ajustes!$L221&gt;0,INDEX($AA$4:$AL$323,Ajustes!$L221,Z$2),0))+Z221</f>
        <v>0</v>
      </c>
      <c r="AM221" s="113">
        <f t="shared" si="219"/>
        <v>0</v>
      </c>
      <c r="AN221" s="113">
        <f t="shared" si="220"/>
        <v>0</v>
      </c>
      <c r="AO221" s="113">
        <f t="shared" si="220"/>
        <v>0</v>
      </c>
      <c r="AP221" s="113">
        <f t="shared" si="220"/>
        <v>0</v>
      </c>
      <c r="AQ221" s="113">
        <f t="shared" si="220"/>
        <v>0</v>
      </c>
      <c r="AR221" s="113">
        <f t="shared" si="220"/>
        <v>0</v>
      </c>
      <c r="AS221" s="113">
        <f t="shared" si="220"/>
        <v>0</v>
      </c>
      <c r="AT221" s="113">
        <f t="shared" si="220"/>
        <v>0</v>
      </c>
      <c r="AU221" s="113">
        <f t="shared" si="220"/>
        <v>0</v>
      </c>
      <c r="AV221" s="113">
        <f t="shared" si="220"/>
        <v>0</v>
      </c>
      <c r="AW221" s="113">
        <f t="shared" si="220"/>
        <v>0</v>
      </c>
      <c r="AX221" s="113">
        <f t="shared" si="220"/>
        <v>0</v>
      </c>
      <c r="AY221" s="259"/>
      <c r="BQ221" s="259" t="e">
        <f t="shared" si="218"/>
        <v>#N/A</v>
      </c>
      <c r="BR221" s="398">
        <f t="shared" si="221"/>
        <v>0</v>
      </c>
      <c r="BS221" s="398">
        <f t="shared" si="222"/>
        <v>0</v>
      </c>
      <c r="BT221" s="398">
        <f t="shared" si="223"/>
        <v>0</v>
      </c>
      <c r="BU221" s="398">
        <f t="shared" si="224"/>
        <v>0</v>
      </c>
      <c r="BV221" s="398">
        <f t="shared" si="225"/>
        <v>0</v>
      </c>
      <c r="BW221" s="398">
        <f t="shared" si="226"/>
        <v>0</v>
      </c>
      <c r="BX221" s="398">
        <f t="shared" si="227"/>
        <v>0</v>
      </c>
      <c r="BY221" s="398">
        <f t="shared" si="228"/>
        <v>0</v>
      </c>
      <c r="BZ221" s="398">
        <f t="shared" si="229"/>
        <v>0</v>
      </c>
      <c r="CA221" s="398">
        <f t="shared" si="230"/>
        <v>0</v>
      </c>
      <c r="CB221" s="398">
        <f t="shared" si="231"/>
        <v>0</v>
      </c>
      <c r="CC221" s="398">
        <f t="shared" si="232"/>
        <v>0</v>
      </c>
      <c r="CD221" s="259"/>
    </row>
    <row r="222" spans="1:82" x14ac:dyDescent="0.25">
      <c r="A222" s="113">
        <v>219</v>
      </c>
      <c r="B222" s="176"/>
      <c r="C222" s="259">
        <f>IFERROR(INDEX($BD$7:$BO$40,MATCH(Ajustes!$E$4:$E$323,$BC$7:$BC$40,0),$C$2:$N$2),1)</f>
        <v>1</v>
      </c>
      <c r="D222" s="259">
        <f>IFERROR(INDEX($BD$7:$BO$40,MATCH(Ajustes!$E$4:$E$323,$BC$7:$BC$40,0),$C$2:$N$2),1)</f>
        <v>1</v>
      </c>
      <c r="E222" s="259">
        <f>IFERROR(INDEX($BD$7:$BO$40,MATCH(Ajustes!$E$4:$E$323,$BC$7:$BC$40,0),$C$2:$N$2),1)</f>
        <v>1</v>
      </c>
      <c r="F222" s="259">
        <f>IFERROR(INDEX($BD$7:$BO$40,MATCH(Ajustes!$E$4:$E$323,$BC$7:$BC$40,0),$C$2:$N$2),1)</f>
        <v>1</v>
      </c>
      <c r="G222" s="259">
        <f>IFERROR(INDEX($BD$7:$BO$40,MATCH(Ajustes!$E$4:$E$323,$BC$7:$BC$40,0),$C$2:$N$2),1)</f>
        <v>1</v>
      </c>
      <c r="H222" s="259">
        <f>IFERROR(INDEX($BD$7:$BO$40,MATCH(Ajustes!$E$4:$E$323,$BC$7:$BC$40,0),$C$2:$N$2),1)</f>
        <v>1</v>
      </c>
      <c r="I222" s="259">
        <f>IFERROR(INDEX($BD$7:$BO$40,MATCH(Ajustes!$E$4:$E$323,$BC$7:$BC$40,0),$C$2:$N$2),1)</f>
        <v>1</v>
      </c>
      <c r="J222" s="259">
        <f>IFERROR(INDEX($BD$7:$BO$40,MATCH(Ajustes!$E$4:$E$323,$BC$7:$BC$40,0),$C$2:$N$2),1)</f>
        <v>1</v>
      </c>
      <c r="K222" s="259">
        <f>IFERROR(INDEX($BD$7:$BO$40,MATCH(Ajustes!$E$4:$E$323,$BC$7:$BC$40,0),$C$2:$N$2),1)</f>
        <v>1</v>
      </c>
      <c r="L222" s="259">
        <f>IFERROR(INDEX($BD$7:$BO$40,MATCH(Ajustes!$E$4:$E$323,$BC$7:$BC$40,0),$C$2:$N$2),1)</f>
        <v>1</v>
      </c>
      <c r="M222" s="259">
        <f>IFERROR(INDEX($BD$7:$BO$40,MATCH(Ajustes!$E$4:$E$323,$BC$7:$BC$40,0),$C$2:$N$2),1)</f>
        <v>1</v>
      </c>
      <c r="N222" s="259">
        <f>IFERROR(INDEX($BD$7:$BO$40,MATCH(Ajustes!$E$4:$E$323,$BC$7:$BC$40,0),$C$2:$N$2),1)</f>
        <v>1</v>
      </c>
      <c r="O222">
        <f>C222*Ajustes!AM222</f>
        <v>0</v>
      </c>
      <c r="P222">
        <f>D222*Ajustes!AN222</f>
        <v>0</v>
      </c>
      <c r="Q222">
        <f>E222*Ajustes!AO222</f>
        <v>0</v>
      </c>
      <c r="R222">
        <f>F222*Ajustes!AP222</f>
        <v>0</v>
      </c>
      <c r="S222">
        <f>G222*Ajustes!AQ222</f>
        <v>0</v>
      </c>
      <c r="T222">
        <f>H222*Ajustes!AR222</f>
        <v>0</v>
      </c>
      <c r="U222">
        <f>I222*Ajustes!AS222</f>
        <v>0</v>
      </c>
      <c r="V222">
        <f>J222*Ajustes!AT222</f>
        <v>0</v>
      </c>
      <c r="W222">
        <f>K222*Ajustes!AU222</f>
        <v>0</v>
      </c>
      <c r="X222">
        <f>L222*Ajustes!AV222</f>
        <v>0</v>
      </c>
      <c r="Y222">
        <f>M222*Ajustes!AW222</f>
        <v>0</v>
      </c>
      <c r="Z222">
        <f>N222*Ajustes!AX222</f>
        <v>0</v>
      </c>
      <c r="AA222" s="259">
        <f>IF(AND(NOT(_incrementaisPassadas),
      OR(
       AND(_semanaAtual&gt;Prevs!D$6,_tipo="Semanal"),
       AND(_mes&gt;AA$2,_tipo="Mensal")
      )), 0,IF(Ajustes!$G222&gt;0,INDEX($AA$4:$AL$323,Ajustes!$G222,O$2),0)+IF(Ajustes!$H222&gt;0,INDEX($AA$4:$AL$323,Ajustes!$H222,O$2),0)+IF(Ajustes!$I222&gt;0,INDEX($AA$4:$AL$323,Ajustes!$I222,O$2),0)+IF(Ajustes!$J222&gt;0,INDEX($AA$4:$AL$323,Ajustes!$J222,O$2),0)+IF(Ajustes!$K222&gt;0,INDEX($AA$4:$AL$323,Ajustes!$K222,O$2),0)+IF(Ajustes!$L222&gt;0,INDEX($AA$4:$AL$323,Ajustes!$L222,O$2),0))+O222</f>
        <v>0</v>
      </c>
      <c r="AB222" s="259">
        <f>IF(AND(NOT(_incrementaisPassadas),
      OR(
       AND(_semanaAtual&gt;Prevs!E$6,_tipo="Semanal"),
       AND(_mes&gt;AB$2,_tipo="Mensal")
      )), 0,IF(Ajustes!$G222&gt;0,INDEX($AA$4:$AL$323,Ajustes!$G222,P$2),0)+IF(Ajustes!$H222&gt;0,INDEX($AA$4:$AL$323,Ajustes!$H222,P$2),0)+IF(Ajustes!$I222&gt;0,INDEX($AA$4:$AL$323,Ajustes!$I222,P$2),0)+IF(Ajustes!$J222&gt;0,INDEX($AA$4:$AL$323,Ajustes!$J222,P$2),0)+IF(Ajustes!$K222&gt;0,INDEX($AA$4:$AL$323,Ajustes!$K222,P$2),0)+IF(Ajustes!$L222&gt;0,INDEX($AA$4:$AL$323,Ajustes!$L222,P$2),0))+P222</f>
        <v>0</v>
      </c>
      <c r="AC222" s="259">
        <f>IF(AND(NOT(_incrementaisPassadas),
      OR(
       AND(_semanaAtual&gt;Prevs!F$6,_tipo="Semanal"),
       AND(_mes&gt;AC$2,_tipo="Mensal")
      )), 0,IF(Ajustes!$G222&gt;0,INDEX($AA$4:$AL$323,Ajustes!$G222,Q$2),0)+IF(Ajustes!$H222&gt;0,INDEX($AA$4:$AL$323,Ajustes!$H222,Q$2),0)+IF(Ajustes!$I222&gt;0,INDEX($AA$4:$AL$323,Ajustes!$I222,Q$2),0)+IF(Ajustes!$J222&gt;0,INDEX($AA$4:$AL$323,Ajustes!$J222,Q$2),0)+IF(Ajustes!$K222&gt;0,INDEX($AA$4:$AL$323,Ajustes!$K222,Q$2),0)+IF(Ajustes!$L222&gt;0,INDEX($AA$4:$AL$323,Ajustes!$L222,Q$2),0))+Q222</f>
        <v>0</v>
      </c>
      <c r="AD222" s="259">
        <f>IF(AND(NOT(_incrementaisPassadas),
      OR(
       AND(_semanaAtual&gt;Prevs!G$6,_tipo="Semanal"),
       AND(_mes&gt;AD$2,_tipo="Mensal")
      )), 0,IF(Ajustes!$G222&gt;0,INDEX($AA$4:$AL$323,Ajustes!$G222,R$2),0)+IF(Ajustes!$H222&gt;0,INDEX($AA$4:$AL$323,Ajustes!$H222,R$2),0)+IF(Ajustes!$I222&gt;0,INDEX($AA$4:$AL$323,Ajustes!$I222,R$2),0)+IF(Ajustes!$J222&gt;0,INDEX($AA$4:$AL$323,Ajustes!$J222,R$2),0)+IF(Ajustes!$K222&gt;0,INDEX($AA$4:$AL$323,Ajustes!$K222,R$2),0)+IF(Ajustes!$L222&gt;0,INDEX($AA$4:$AL$323,Ajustes!$L222,R$2),0))+R222</f>
        <v>0</v>
      </c>
      <c r="AE222" s="259">
        <f>IF(AND(NOT(_incrementaisPassadas),
      OR(
       AND(_semanaAtual&gt;Prevs!H$6,_tipo="Semanal"),
       AND(_mes&gt;AE$2,_tipo="Mensal")
      )), 0,IF(Ajustes!$G222&gt;0,INDEX($AA$4:$AL$323,Ajustes!$G222,S$2),0)+IF(Ajustes!$H222&gt;0,INDEX($AA$4:$AL$323,Ajustes!$H222,S$2),0)+IF(Ajustes!$I222&gt;0,INDEX($AA$4:$AL$323,Ajustes!$I222,S$2),0)+IF(Ajustes!$J222&gt;0,INDEX($AA$4:$AL$323,Ajustes!$J222,S$2),0)+IF(Ajustes!$K222&gt;0,INDEX($AA$4:$AL$323,Ajustes!$K222,S$2),0)+IF(Ajustes!$L222&gt;0,INDEX($AA$4:$AL$323,Ajustes!$L222,S$2),0))+S222</f>
        <v>0</v>
      </c>
      <c r="AF222" s="259">
        <f>IF(AND(NOT(_incrementaisPassadas),
      OR(
       AND(_semanaAtual&gt;Prevs!I$6,_tipo="Semanal"),
       AND(_mes&gt;AF$2,_tipo="Mensal")
      )), 0,IF(Ajustes!$G222&gt;0,INDEX($AA$4:$AL$323,Ajustes!$G222,T$2),0)+IF(Ajustes!$H222&gt;0,INDEX($AA$4:$AL$323,Ajustes!$H222,T$2),0)+IF(Ajustes!$I222&gt;0,INDEX($AA$4:$AL$323,Ajustes!$I222,T$2),0)+IF(Ajustes!$J222&gt;0,INDEX($AA$4:$AL$323,Ajustes!$J222,T$2),0)+IF(Ajustes!$K222&gt;0,INDEX($AA$4:$AL$323,Ajustes!$K222,T$2),0)+IF(Ajustes!$L222&gt;0,INDEX($AA$4:$AL$323,Ajustes!$L222,T$2),0))+T222</f>
        <v>0</v>
      </c>
      <c r="AG222" s="259">
        <f>IF(AND(NOT(_incrementaisPassadas),
      OR(
       AND(_semanaAtual&gt;Prevs!J$6,_tipo="Semanal"),
       AND(_mes&gt;AG$2,_tipo="Mensal")
      )), 0,IF(Ajustes!$G222&gt;0,INDEX($AA$4:$AL$323,Ajustes!$G222,U$2),0)+IF(Ajustes!$H222&gt;0,INDEX($AA$4:$AL$323,Ajustes!$H222,U$2),0)+IF(Ajustes!$I222&gt;0,INDEX($AA$4:$AL$323,Ajustes!$I222,U$2),0)+IF(Ajustes!$J222&gt;0,INDEX($AA$4:$AL$323,Ajustes!$J222,U$2),0)+IF(Ajustes!$K222&gt;0,INDEX($AA$4:$AL$323,Ajustes!$K222,U$2),0)+IF(Ajustes!$L222&gt;0,INDEX($AA$4:$AL$323,Ajustes!$L222,U$2),0))+U222</f>
        <v>0</v>
      </c>
      <c r="AH222" s="259">
        <f>IF(AND(NOT(_incrementaisPassadas),
      OR(
       AND(_semanaAtual&gt;Prevs!K$6,_tipo="Semanal"),
       AND(_mes&gt;AH$2,_tipo="Mensal")
      )), 0,IF(Ajustes!$G222&gt;0,INDEX($AA$4:$AL$323,Ajustes!$G222,V$2),0)+IF(Ajustes!$H222&gt;0,INDEX($AA$4:$AL$323,Ajustes!$H222,V$2),0)+IF(Ajustes!$I222&gt;0,INDEX($AA$4:$AL$323,Ajustes!$I222,V$2),0)+IF(Ajustes!$J222&gt;0,INDEX($AA$4:$AL$323,Ajustes!$J222,V$2),0)+IF(Ajustes!$K222&gt;0,INDEX($AA$4:$AL$323,Ajustes!$K222,V$2),0)+IF(Ajustes!$L222&gt;0,INDEX($AA$4:$AL$323,Ajustes!$L222,V$2),0))+V222</f>
        <v>0</v>
      </c>
      <c r="AI222" s="259">
        <f>IF(AND(NOT(_incrementaisPassadas),
      OR(
       AND(_semanaAtual&gt;Prevs!L$6,_tipo="Semanal"),
       AND(_mes&gt;AI$2,_tipo="Mensal")
      )), 0,IF(Ajustes!$G222&gt;0,INDEX($AA$4:$AL$323,Ajustes!$G222,W$2),0)+IF(Ajustes!$H222&gt;0,INDEX($AA$4:$AL$323,Ajustes!$H222,W$2),0)+IF(Ajustes!$I222&gt;0,INDEX($AA$4:$AL$323,Ajustes!$I222,W$2),0)+IF(Ajustes!$J222&gt;0,INDEX($AA$4:$AL$323,Ajustes!$J222,W$2),0)+IF(Ajustes!$K222&gt;0,INDEX($AA$4:$AL$323,Ajustes!$K222,W$2),0)+IF(Ajustes!$L222&gt;0,INDEX($AA$4:$AL$323,Ajustes!$L222,W$2),0))+W222</f>
        <v>0</v>
      </c>
      <c r="AJ222" s="259">
        <f>IF(AND(NOT(_incrementaisPassadas),
      OR(
       AND(_semanaAtual&gt;Prevs!M$6,_tipo="Semanal"),
       AND(_mes&gt;AJ$2,_tipo="Mensal")
      )), 0,IF(Ajustes!$G222&gt;0,INDEX($AA$4:$AL$323,Ajustes!$G222,X$2),0)+IF(Ajustes!$H222&gt;0,INDEX($AA$4:$AL$323,Ajustes!$H222,X$2),0)+IF(Ajustes!$I222&gt;0,INDEX($AA$4:$AL$323,Ajustes!$I222,X$2),0)+IF(Ajustes!$J222&gt;0,INDEX($AA$4:$AL$323,Ajustes!$J222,X$2),0)+IF(Ajustes!$K222&gt;0,INDEX($AA$4:$AL$323,Ajustes!$K222,X$2),0)+IF(Ajustes!$L222&gt;0,INDEX($AA$4:$AL$323,Ajustes!$L222,X$2),0))+X222</f>
        <v>0</v>
      </c>
      <c r="AK222" s="259">
        <f>IF(AND(NOT(_incrementaisPassadas),
      OR(
       AND(_semanaAtual&gt;Prevs!N$6,_tipo="Semanal"),
       AND(_mes&gt;AK$2,_tipo="Mensal")
      )), 0,IF(Ajustes!$G222&gt;0,INDEX($AA$4:$AL$323,Ajustes!$G222,Y$2),0)+IF(Ajustes!$H222&gt;0,INDEX($AA$4:$AL$323,Ajustes!$H222,Y$2),0)+IF(Ajustes!$I222&gt;0,INDEX($AA$4:$AL$323,Ajustes!$I222,Y$2),0)+IF(Ajustes!$J222&gt;0,INDEX($AA$4:$AL$323,Ajustes!$J222,Y$2),0)+IF(Ajustes!$K222&gt;0,INDEX($AA$4:$AL$323,Ajustes!$K222,Y$2),0)+IF(Ajustes!$L222&gt;0,INDEX($AA$4:$AL$323,Ajustes!$L222,Y$2),0))+Y222</f>
        <v>0</v>
      </c>
      <c r="AL222" s="259">
        <f>IF(AND(NOT(_incrementaisPassadas),
      OR(
       AND(_semanaAtual&gt;Prevs!O$6,_tipo="Semanal"),
       AND(_mes&gt;AL$2,_tipo="Mensal")
      )), 0,IF(Ajustes!$G222&gt;0,INDEX($AA$4:$AL$323,Ajustes!$G222,Z$2),0)+IF(Ajustes!$H222&gt;0,INDEX($AA$4:$AL$323,Ajustes!$H222,Z$2),0)+IF(Ajustes!$I222&gt;0,INDEX($AA$4:$AL$323,Ajustes!$I222,Z$2),0)+IF(Ajustes!$J222&gt;0,INDEX($AA$4:$AL$323,Ajustes!$J222,Z$2),0)+IF(Ajustes!$K222&gt;0,INDEX($AA$4:$AL$323,Ajustes!$K222,Z$2),0)+IF(Ajustes!$L222&gt;0,INDEX($AA$4:$AL$323,Ajustes!$L222,Z$2),0))+Z222</f>
        <v>0</v>
      </c>
      <c r="AM222" s="113">
        <f t="shared" si="219"/>
        <v>0</v>
      </c>
      <c r="AN222" s="113">
        <f t="shared" si="220"/>
        <v>0</v>
      </c>
      <c r="AO222" s="113">
        <f t="shared" si="220"/>
        <v>0</v>
      </c>
      <c r="AP222" s="113">
        <f t="shared" si="220"/>
        <v>0</v>
      </c>
      <c r="AQ222" s="113">
        <f t="shared" si="220"/>
        <v>0</v>
      </c>
      <c r="AR222" s="113">
        <f t="shared" si="220"/>
        <v>0</v>
      </c>
      <c r="AS222" s="113">
        <f t="shared" si="220"/>
        <v>0</v>
      </c>
      <c r="AT222" s="113">
        <f t="shared" si="220"/>
        <v>0</v>
      </c>
      <c r="AU222" s="113">
        <f t="shared" si="220"/>
        <v>0</v>
      </c>
      <c r="AV222" s="113">
        <f t="shared" si="220"/>
        <v>0</v>
      </c>
      <c r="AW222" s="113">
        <f t="shared" si="220"/>
        <v>0</v>
      </c>
      <c r="AX222" s="113">
        <f t="shared" si="220"/>
        <v>0</v>
      </c>
      <c r="AY222" s="259"/>
      <c r="BQ222" s="259" t="e">
        <f t="shared" si="218"/>
        <v>#N/A</v>
      </c>
      <c r="BR222" s="398">
        <f t="shared" si="221"/>
        <v>0</v>
      </c>
      <c r="BS222" s="398">
        <f t="shared" si="222"/>
        <v>0</v>
      </c>
      <c r="BT222" s="398">
        <f t="shared" si="223"/>
        <v>0</v>
      </c>
      <c r="BU222" s="398">
        <f t="shared" si="224"/>
        <v>0</v>
      </c>
      <c r="BV222" s="398">
        <f t="shared" si="225"/>
        <v>0</v>
      </c>
      <c r="BW222" s="398">
        <f t="shared" si="226"/>
        <v>0</v>
      </c>
      <c r="BX222" s="398">
        <f t="shared" si="227"/>
        <v>0</v>
      </c>
      <c r="BY222" s="398">
        <f t="shared" si="228"/>
        <v>0</v>
      </c>
      <c r="BZ222" s="398">
        <f t="shared" si="229"/>
        <v>0</v>
      </c>
      <c r="CA222" s="398">
        <f t="shared" si="230"/>
        <v>0</v>
      </c>
      <c r="CB222" s="398">
        <f t="shared" si="231"/>
        <v>0</v>
      </c>
      <c r="CC222" s="398">
        <f t="shared" si="232"/>
        <v>0</v>
      </c>
      <c r="CD222" s="259"/>
    </row>
    <row r="223" spans="1:82" x14ac:dyDescent="0.25">
      <c r="A223" s="113">
        <v>220</v>
      </c>
      <c r="B223" s="176" t="s">
        <v>636</v>
      </c>
      <c r="C223" s="259">
        <f>IFERROR(INDEX($BD$7:$BO$40,MATCH(Ajustes!$E$4:$E$323,$BC$7:$BC$40,0),$C$2:$N$2),1)</f>
        <v>1</v>
      </c>
      <c r="D223" s="259">
        <f>IFERROR(INDEX($BD$7:$BO$40,MATCH(Ajustes!$E$4:$E$323,$BC$7:$BC$40,0),$C$2:$N$2),1)</f>
        <v>1</v>
      </c>
      <c r="E223" s="259">
        <f>IFERROR(INDEX($BD$7:$BO$40,MATCH(Ajustes!$E$4:$E$323,$BC$7:$BC$40,0),$C$2:$N$2),1)</f>
        <v>1</v>
      </c>
      <c r="F223" s="259">
        <f>IFERROR(INDEX($BD$7:$BO$40,MATCH(Ajustes!$E$4:$E$323,$BC$7:$BC$40,0),$C$2:$N$2),1)</f>
        <v>1</v>
      </c>
      <c r="G223" s="259">
        <f>IFERROR(INDEX($BD$7:$BO$40,MATCH(Ajustes!$E$4:$E$323,$BC$7:$BC$40,0),$C$2:$N$2),1)</f>
        <v>1</v>
      </c>
      <c r="H223" s="259">
        <f>IFERROR(INDEX($BD$7:$BO$40,MATCH(Ajustes!$E$4:$E$323,$BC$7:$BC$40,0),$C$2:$N$2),1)</f>
        <v>1</v>
      </c>
      <c r="I223" s="259">
        <f>IFERROR(INDEX($BD$7:$BO$40,MATCH(Ajustes!$E$4:$E$323,$BC$7:$BC$40,0),$C$2:$N$2),1)</f>
        <v>1</v>
      </c>
      <c r="J223" s="259">
        <f>IFERROR(INDEX($BD$7:$BO$40,MATCH(Ajustes!$E$4:$E$323,$BC$7:$BC$40,0),$C$2:$N$2),1)</f>
        <v>1</v>
      </c>
      <c r="K223" s="259">
        <f>IFERROR(INDEX($BD$7:$BO$40,MATCH(Ajustes!$E$4:$E$323,$BC$7:$BC$40,0),$C$2:$N$2),1)</f>
        <v>1</v>
      </c>
      <c r="L223" s="259">
        <f>IFERROR(INDEX($BD$7:$BO$40,MATCH(Ajustes!$E$4:$E$323,$BC$7:$BC$40,0),$C$2:$N$2),1)</f>
        <v>1</v>
      </c>
      <c r="M223" s="259">
        <f>IFERROR(INDEX($BD$7:$BO$40,MATCH(Ajustes!$E$4:$E$323,$BC$7:$BC$40,0),$C$2:$N$2),1)</f>
        <v>1</v>
      </c>
      <c r="N223" s="259">
        <f>IFERROR(INDEX($BD$7:$BO$40,MATCH(Ajustes!$E$4:$E$323,$BC$7:$BC$40,0),$C$2:$N$2),1)</f>
        <v>1</v>
      </c>
      <c r="O223">
        <f>C223*Ajustes!AM223</f>
        <v>62</v>
      </c>
      <c r="P223">
        <f>D223*Ajustes!AN223</f>
        <v>59</v>
      </c>
      <c r="Q223">
        <f>E223*Ajustes!AO223</f>
        <v>51</v>
      </c>
      <c r="R223">
        <f>F223*Ajustes!AP223</f>
        <v>63</v>
      </c>
      <c r="S223">
        <f>G223*Ajustes!AQ223</f>
        <v>96</v>
      </c>
      <c r="T223">
        <f>H223*Ajustes!AR223</f>
        <v>120</v>
      </c>
      <c r="U223">
        <f>I223*Ajustes!AS223</f>
        <v>136</v>
      </c>
      <c r="V223">
        <f>J223*Ajustes!AT223</f>
        <v>118</v>
      </c>
      <c r="W223">
        <f>K223*Ajustes!AU223</f>
        <v>131</v>
      </c>
      <c r="X223">
        <f>L223*Ajustes!AV223</f>
        <v>148</v>
      </c>
      <c r="Y223">
        <f>M223*Ajustes!AW223</f>
        <v>103</v>
      </c>
      <c r="Z223">
        <f>N223*Ajustes!AX223</f>
        <v>80</v>
      </c>
      <c r="AA223" s="259">
        <f>IF(AND(NOT(_incrementaisPassadas),
      OR(
       AND(_semanaAtual&gt;Prevs!D$6,_tipo="Semanal"),
       AND(_mes&gt;AA$2,_tipo="Mensal")
      )), 0,IF(Ajustes!$G223&gt;0,INDEX($AA$4:$AL$323,Ajustes!$G223,O$2),0)+IF(Ajustes!$H223&gt;0,INDEX($AA$4:$AL$323,Ajustes!$H223,O$2),0)+IF(Ajustes!$I223&gt;0,INDEX($AA$4:$AL$323,Ajustes!$I223,O$2),0)+IF(Ajustes!$J223&gt;0,INDEX($AA$4:$AL$323,Ajustes!$J223,O$2),0)+IF(Ajustes!$K223&gt;0,INDEX($AA$4:$AL$323,Ajustes!$K223,O$2),0)+IF(Ajustes!$L223&gt;0,INDEX($AA$4:$AL$323,Ajustes!$L223,O$2),0))+O223</f>
        <v>62</v>
      </c>
      <c r="AB223" s="259">
        <f>IF(AND(NOT(_incrementaisPassadas),
      OR(
       AND(_semanaAtual&gt;Prevs!E$6,_tipo="Semanal"),
       AND(_mes&gt;AB$2,_tipo="Mensal")
      )), 0,IF(Ajustes!$G223&gt;0,INDEX($AA$4:$AL$323,Ajustes!$G223,P$2),0)+IF(Ajustes!$H223&gt;0,INDEX($AA$4:$AL$323,Ajustes!$H223,P$2),0)+IF(Ajustes!$I223&gt;0,INDEX($AA$4:$AL$323,Ajustes!$I223,P$2),0)+IF(Ajustes!$J223&gt;0,INDEX($AA$4:$AL$323,Ajustes!$J223,P$2),0)+IF(Ajustes!$K223&gt;0,INDEX($AA$4:$AL$323,Ajustes!$K223,P$2),0)+IF(Ajustes!$L223&gt;0,INDEX($AA$4:$AL$323,Ajustes!$L223,P$2),0))+P223</f>
        <v>59</v>
      </c>
      <c r="AC223" s="259">
        <f>IF(AND(NOT(_incrementaisPassadas),
      OR(
       AND(_semanaAtual&gt;Prevs!F$6,_tipo="Semanal"),
       AND(_mes&gt;AC$2,_tipo="Mensal")
      )), 0,IF(Ajustes!$G223&gt;0,INDEX($AA$4:$AL$323,Ajustes!$G223,Q$2),0)+IF(Ajustes!$H223&gt;0,INDEX($AA$4:$AL$323,Ajustes!$H223,Q$2),0)+IF(Ajustes!$I223&gt;0,INDEX($AA$4:$AL$323,Ajustes!$I223,Q$2),0)+IF(Ajustes!$J223&gt;0,INDEX($AA$4:$AL$323,Ajustes!$J223,Q$2),0)+IF(Ajustes!$K223&gt;0,INDEX($AA$4:$AL$323,Ajustes!$K223,Q$2),0)+IF(Ajustes!$L223&gt;0,INDEX($AA$4:$AL$323,Ajustes!$L223,Q$2),0))+Q223</f>
        <v>51</v>
      </c>
      <c r="AD223" s="259">
        <f>IF(AND(NOT(_incrementaisPassadas),
      OR(
       AND(_semanaAtual&gt;Prevs!G$6,_tipo="Semanal"),
       AND(_mes&gt;AD$2,_tipo="Mensal")
      )), 0,IF(Ajustes!$G223&gt;0,INDEX($AA$4:$AL$323,Ajustes!$G223,R$2),0)+IF(Ajustes!$H223&gt;0,INDEX($AA$4:$AL$323,Ajustes!$H223,R$2),0)+IF(Ajustes!$I223&gt;0,INDEX($AA$4:$AL$323,Ajustes!$I223,R$2),0)+IF(Ajustes!$J223&gt;0,INDEX($AA$4:$AL$323,Ajustes!$J223,R$2),0)+IF(Ajustes!$K223&gt;0,INDEX($AA$4:$AL$323,Ajustes!$K223,R$2),0)+IF(Ajustes!$L223&gt;0,INDEX($AA$4:$AL$323,Ajustes!$L223,R$2),0))+R223</f>
        <v>63</v>
      </c>
      <c r="AE223" s="259">
        <f>IF(AND(NOT(_incrementaisPassadas),
      OR(
       AND(_semanaAtual&gt;Prevs!H$6,_tipo="Semanal"),
       AND(_mes&gt;AE$2,_tipo="Mensal")
      )), 0,IF(Ajustes!$G223&gt;0,INDEX($AA$4:$AL$323,Ajustes!$G223,S$2),0)+IF(Ajustes!$H223&gt;0,INDEX($AA$4:$AL$323,Ajustes!$H223,S$2),0)+IF(Ajustes!$I223&gt;0,INDEX($AA$4:$AL$323,Ajustes!$I223,S$2),0)+IF(Ajustes!$J223&gt;0,INDEX($AA$4:$AL$323,Ajustes!$J223,S$2),0)+IF(Ajustes!$K223&gt;0,INDEX($AA$4:$AL$323,Ajustes!$K223,S$2),0)+IF(Ajustes!$L223&gt;0,INDEX($AA$4:$AL$323,Ajustes!$L223,S$2),0))+S223</f>
        <v>96</v>
      </c>
      <c r="AF223" s="259">
        <f>IF(AND(NOT(_incrementaisPassadas),
      OR(
       AND(_semanaAtual&gt;Prevs!I$6,_tipo="Semanal"),
       AND(_mes&gt;AF$2,_tipo="Mensal")
      )), 0,IF(Ajustes!$G223&gt;0,INDEX($AA$4:$AL$323,Ajustes!$G223,T$2),0)+IF(Ajustes!$H223&gt;0,INDEX($AA$4:$AL$323,Ajustes!$H223,T$2),0)+IF(Ajustes!$I223&gt;0,INDEX($AA$4:$AL$323,Ajustes!$I223,T$2),0)+IF(Ajustes!$J223&gt;0,INDEX($AA$4:$AL$323,Ajustes!$J223,T$2),0)+IF(Ajustes!$K223&gt;0,INDEX($AA$4:$AL$323,Ajustes!$K223,T$2),0)+IF(Ajustes!$L223&gt;0,INDEX($AA$4:$AL$323,Ajustes!$L223,T$2),0))+T223</f>
        <v>120</v>
      </c>
      <c r="AG223" s="259">
        <f>IF(AND(NOT(_incrementaisPassadas),
      OR(
       AND(_semanaAtual&gt;Prevs!J$6,_tipo="Semanal"),
       AND(_mes&gt;AG$2,_tipo="Mensal")
      )), 0,IF(Ajustes!$G223&gt;0,INDEX($AA$4:$AL$323,Ajustes!$G223,U$2),0)+IF(Ajustes!$H223&gt;0,INDEX($AA$4:$AL$323,Ajustes!$H223,U$2),0)+IF(Ajustes!$I223&gt;0,INDEX($AA$4:$AL$323,Ajustes!$I223,U$2),0)+IF(Ajustes!$J223&gt;0,INDEX($AA$4:$AL$323,Ajustes!$J223,U$2),0)+IF(Ajustes!$K223&gt;0,INDEX($AA$4:$AL$323,Ajustes!$K223,U$2),0)+IF(Ajustes!$L223&gt;0,INDEX($AA$4:$AL$323,Ajustes!$L223,U$2),0))+U223</f>
        <v>136</v>
      </c>
      <c r="AH223" s="259">
        <f>IF(AND(NOT(_incrementaisPassadas),
      OR(
       AND(_semanaAtual&gt;Prevs!K$6,_tipo="Semanal"),
       AND(_mes&gt;AH$2,_tipo="Mensal")
      )), 0,IF(Ajustes!$G223&gt;0,INDEX($AA$4:$AL$323,Ajustes!$G223,V$2),0)+IF(Ajustes!$H223&gt;0,INDEX($AA$4:$AL$323,Ajustes!$H223,V$2),0)+IF(Ajustes!$I223&gt;0,INDEX($AA$4:$AL$323,Ajustes!$I223,V$2),0)+IF(Ajustes!$J223&gt;0,INDEX($AA$4:$AL$323,Ajustes!$J223,V$2),0)+IF(Ajustes!$K223&gt;0,INDEX($AA$4:$AL$323,Ajustes!$K223,V$2),0)+IF(Ajustes!$L223&gt;0,INDEX($AA$4:$AL$323,Ajustes!$L223,V$2),0))+V223</f>
        <v>118</v>
      </c>
      <c r="AI223" s="259">
        <f>IF(AND(NOT(_incrementaisPassadas),
      OR(
       AND(_semanaAtual&gt;Prevs!L$6,_tipo="Semanal"),
       AND(_mes&gt;AI$2,_tipo="Mensal")
      )), 0,IF(Ajustes!$G223&gt;0,INDEX($AA$4:$AL$323,Ajustes!$G223,W$2),0)+IF(Ajustes!$H223&gt;0,INDEX($AA$4:$AL$323,Ajustes!$H223,W$2),0)+IF(Ajustes!$I223&gt;0,INDEX($AA$4:$AL$323,Ajustes!$I223,W$2),0)+IF(Ajustes!$J223&gt;0,INDEX($AA$4:$AL$323,Ajustes!$J223,W$2),0)+IF(Ajustes!$K223&gt;0,INDEX($AA$4:$AL$323,Ajustes!$K223,W$2),0)+IF(Ajustes!$L223&gt;0,INDEX($AA$4:$AL$323,Ajustes!$L223,W$2),0))+W223</f>
        <v>131</v>
      </c>
      <c r="AJ223" s="259">
        <f>IF(AND(NOT(_incrementaisPassadas),
      OR(
       AND(_semanaAtual&gt;Prevs!M$6,_tipo="Semanal"),
       AND(_mes&gt;AJ$2,_tipo="Mensal")
      )), 0,IF(Ajustes!$G223&gt;0,INDEX($AA$4:$AL$323,Ajustes!$G223,X$2),0)+IF(Ajustes!$H223&gt;0,INDEX($AA$4:$AL$323,Ajustes!$H223,X$2),0)+IF(Ajustes!$I223&gt;0,INDEX($AA$4:$AL$323,Ajustes!$I223,X$2),0)+IF(Ajustes!$J223&gt;0,INDEX($AA$4:$AL$323,Ajustes!$J223,X$2),0)+IF(Ajustes!$K223&gt;0,INDEX($AA$4:$AL$323,Ajustes!$K223,X$2),0)+IF(Ajustes!$L223&gt;0,INDEX($AA$4:$AL$323,Ajustes!$L223,X$2),0))+X223</f>
        <v>148</v>
      </c>
      <c r="AK223" s="259">
        <f>IF(AND(NOT(_incrementaisPassadas),
      OR(
       AND(_semanaAtual&gt;Prevs!N$6,_tipo="Semanal"),
       AND(_mes&gt;AK$2,_tipo="Mensal")
      )), 0,IF(Ajustes!$G223&gt;0,INDEX($AA$4:$AL$323,Ajustes!$G223,Y$2),0)+IF(Ajustes!$H223&gt;0,INDEX($AA$4:$AL$323,Ajustes!$H223,Y$2),0)+IF(Ajustes!$I223&gt;0,INDEX($AA$4:$AL$323,Ajustes!$I223,Y$2),0)+IF(Ajustes!$J223&gt;0,INDEX($AA$4:$AL$323,Ajustes!$J223,Y$2),0)+IF(Ajustes!$K223&gt;0,INDEX($AA$4:$AL$323,Ajustes!$K223,Y$2),0)+IF(Ajustes!$L223&gt;0,INDEX($AA$4:$AL$323,Ajustes!$L223,Y$2),0))+Y223</f>
        <v>103</v>
      </c>
      <c r="AL223" s="259">
        <f>IF(AND(NOT(_incrementaisPassadas),
      OR(
       AND(_semanaAtual&gt;Prevs!O$6,_tipo="Semanal"),
       AND(_mes&gt;AL$2,_tipo="Mensal")
      )), 0,IF(Ajustes!$G223&gt;0,INDEX($AA$4:$AL$323,Ajustes!$G223,Z$2),0)+IF(Ajustes!$H223&gt;0,INDEX($AA$4:$AL$323,Ajustes!$H223,Z$2),0)+IF(Ajustes!$I223&gt;0,INDEX($AA$4:$AL$323,Ajustes!$I223,Z$2),0)+IF(Ajustes!$J223&gt;0,INDEX($AA$4:$AL$323,Ajustes!$J223,Z$2),0)+IF(Ajustes!$K223&gt;0,INDEX($AA$4:$AL$323,Ajustes!$K223,Z$2),0)+IF(Ajustes!$L223&gt;0,INDEX($AA$4:$AL$323,Ajustes!$L223,Z$2),0))+Z223</f>
        <v>80</v>
      </c>
      <c r="AM223" s="113">
        <f t="shared" si="219"/>
        <v>62</v>
      </c>
      <c r="AN223" s="113">
        <f t="shared" si="220"/>
        <v>59</v>
      </c>
      <c r="AO223" s="113">
        <f t="shared" si="220"/>
        <v>51</v>
      </c>
      <c r="AP223" s="113">
        <f t="shared" si="220"/>
        <v>63</v>
      </c>
      <c r="AQ223" s="113">
        <f t="shared" si="220"/>
        <v>96</v>
      </c>
      <c r="AR223" s="113">
        <f t="shared" si="220"/>
        <v>120</v>
      </c>
      <c r="AS223" s="113">
        <f t="shared" si="220"/>
        <v>136</v>
      </c>
      <c r="AT223" s="113">
        <f t="shared" si="220"/>
        <v>118</v>
      </c>
      <c r="AU223" s="113">
        <f t="shared" si="220"/>
        <v>131</v>
      </c>
      <c r="AV223" s="113">
        <f t="shared" si="220"/>
        <v>148</v>
      </c>
      <c r="AW223" s="113">
        <f t="shared" si="220"/>
        <v>103</v>
      </c>
      <c r="AX223" s="113">
        <f t="shared" si="220"/>
        <v>80</v>
      </c>
      <c r="AY223" s="259"/>
      <c r="BQ223" s="259" t="e">
        <f t="shared" si="218"/>
        <v>#N/A</v>
      </c>
      <c r="BR223" s="398">
        <f t="shared" si="221"/>
        <v>62</v>
      </c>
      <c r="BS223" s="398">
        <f t="shared" si="222"/>
        <v>59</v>
      </c>
      <c r="BT223" s="398">
        <f t="shared" si="223"/>
        <v>51</v>
      </c>
      <c r="BU223" s="398">
        <f t="shared" si="224"/>
        <v>63</v>
      </c>
      <c r="BV223" s="398">
        <f t="shared" si="225"/>
        <v>96</v>
      </c>
      <c r="BW223" s="398">
        <f t="shared" si="226"/>
        <v>120</v>
      </c>
      <c r="BX223" s="398">
        <f t="shared" si="227"/>
        <v>136</v>
      </c>
      <c r="BY223" s="398">
        <f t="shared" si="228"/>
        <v>118</v>
      </c>
      <c r="BZ223" s="398">
        <f t="shared" si="229"/>
        <v>131</v>
      </c>
      <c r="CA223" s="398">
        <f t="shared" si="230"/>
        <v>148</v>
      </c>
      <c r="CB223" s="398">
        <f t="shared" si="231"/>
        <v>103</v>
      </c>
      <c r="CC223" s="398">
        <f t="shared" si="232"/>
        <v>80</v>
      </c>
      <c r="CD223" s="259"/>
    </row>
    <row r="224" spans="1:82" x14ac:dyDescent="0.25">
      <c r="A224" s="113">
        <v>221</v>
      </c>
      <c r="B224" s="176"/>
      <c r="C224" s="259">
        <f>IFERROR(INDEX($BD$7:$BO$40,MATCH(Ajustes!$E$4:$E$323,$BC$7:$BC$40,0),$C$2:$N$2),1)</f>
        <v>1</v>
      </c>
      <c r="D224" s="259">
        <f>IFERROR(INDEX($BD$7:$BO$40,MATCH(Ajustes!$E$4:$E$323,$BC$7:$BC$40,0),$C$2:$N$2),1)</f>
        <v>1</v>
      </c>
      <c r="E224" s="259">
        <f>IFERROR(INDEX($BD$7:$BO$40,MATCH(Ajustes!$E$4:$E$323,$BC$7:$BC$40,0),$C$2:$N$2),1)</f>
        <v>1</v>
      </c>
      <c r="F224" s="259">
        <f>IFERROR(INDEX($BD$7:$BO$40,MATCH(Ajustes!$E$4:$E$323,$BC$7:$BC$40,0),$C$2:$N$2),1)</f>
        <v>1</v>
      </c>
      <c r="G224" s="259">
        <f>IFERROR(INDEX($BD$7:$BO$40,MATCH(Ajustes!$E$4:$E$323,$BC$7:$BC$40,0),$C$2:$N$2),1)</f>
        <v>1</v>
      </c>
      <c r="H224" s="259">
        <f>IFERROR(INDEX($BD$7:$BO$40,MATCH(Ajustes!$E$4:$E$323,$BC$7:$BC$40,0),$C$2:$N$2),1)</f>
        <v>1</v>
      </c>
      <c r="I224" s="259">
        <f>IFERROR(INDEX($BD$7:$BO$40,MATCH(Ajustes!$E$4:$E$323,$BC$7:$BC$40,0),$C$2:$N$2),1)</f>
        <v>1</v>
      </c>
      <c r="J224" s="259">
        <f>IFERROR(INDEX($BD$7:$BO$40,MATCH(Ajustes!$E$4:$E$323,$BC$7:$BC$40,0),$C$2:$N$2),1)</f>
        <v>1</v>
      </c>
      <c r="K224" s="259">
        <f>IFERROR(INDEX($BD$7:$BO$40,MATCH(Ajustes!$E$4:$E$323,$BC$7:$BC$40,0),$C$2:$N$2),1)</f>
        <v>1</v>
      </c>
      <c r="L224" s="259">
        <f>IFERROR(INDEX($BD$7:$BO$40,MATCH(Ajustes!$E$4:$E$323,$BC$7:$BC$40,0),$C$2:$N$2),1)</f>
        <v>1</v>
      </c>
      <c r="M224" s="259">
        <f>IFERROR(INDEX($BD$7:$BO$40,MATCH(Ajustes!$E$4:$E$323,$BC$7:$BC$40,0),$C$2:$N$2),1)</f>
        <v>1</v>
      </c>
      <c r="N224" s="259">
        <f>IFERROR(INDEX($BD$7:$BO$40,MATCH(Ajustes!$E$4:$E$323,$BC$7:$BC$40,0),$C$2:$N$2),1)</f>
        <v>1</v>
      </c>
      <c r="O224">
        <f>C224*Ajustes!AM224</f>
        <v>0</v>
      </c>
      <c r="P224">
        <f>D224*Ajustes!AN224</f>
        <v>0</v>
      </c>
      <c r="Q224">
        <f>E224*Ajustes!AO224</f>
        <v>0</v>
      </c>
      <c r="R224">
        <f>F224*Ajustes!AP224</f>
        <v>0</v>
      </c>
      <c r="S224">
        <f>G224*Ajustes!AQ224</f>
        <v>0</v>
      </c>
      <c r="T224">
        <f>H224*Ajustes!AR224</f>
        <v>0</v>
      </c>
      <c r="U224">
        <f>I224*Ajustes!AS224</f>
        <v>0</v>
      </c>
      <c r="V224">
        <f>J224*Ajustes!AT224</f>
        <v>0</v>
      </c>
      <c r="W224">
        <f>K224*Ajustes!AU224</f>
        <v>0</v>
      </c>
      <c r="X224">
        <f>L224*Ajustes!AV224</f>
        <v>0</v>
      </c>
      <c r="Y224">
        <f>M224*Ajustes!AW224</f>
        <v>0</v>
      </c>
      <c r="Z224">
        <f>N224*Ajustes!AX224</f>
        <v>0</v>
      </c>
      <c r="AA224" s="259">
        <f>IF(AND(NOT(_incrementaisPassadas),
      OR(
       AND(_semanaAtual&gt;Prevs!D$6,_tipo="Semanal"),
       AND(_mes&gt;AA$2,_tipo="Mensal")
      )), 0,IF(Ajustes!$G224&gt;0,INDEX($AA$4:$AL$323,Ajustes!$G224,O$2),0)+IF(Ajustes!$H224&gt;0,INDEX($AA$4:$AL$323,Ajustes!$H224,O$2),0)+IF(Ajustes!$I224&gt;0,INDEX($AA$4:$AL$323,Ajustes!$I224,O$2),0)+IF(Ajustes!$J224&gt;0,INDEX($AA$4:$AL$323,Ajustes!$J224,O$2),0)+IF(Ajustes!$K224&gt;0,INDEX($AA$4:$AL$323,Ajustes!$K224,O$2),0)+IF(Ajustes!$L224&gt;0,INDEX($AA$4:$AL$323,Ajustes!$L224,O$2),0))+O224</f>
        <v>0</v>
      </c>
      <c r="AB224" s="259">
        <f>IF(AND(NOT(_incrementaisPassadas),
      OR(
       AND(_semanaAtual&gt;Prevs!E$6,_tipo="Semanal"),
       AND(_mes&gt;AB$2,_tipo="Mensal")
      )), 0,IF(Ajustes!$G224&gt;0,INDEX($AA$4:$AL$323,Ajustes!$G224,P$2),0)+IF(Ajustes!$H224&gt;0,INDEX($AA$4:$AL$323,Ajustes!$H224,P$2),0)+IF(Ajustes!$I224&gt;0,INDEX($AA$4:$AL$323,Ajustes!$I224,P$2),0)+IF(Ajustes!$J224&gt;0,INDEX($AA$4:$AL$323,Ajustes!$J224,P$2),0)+IF(Ajustes!$K224&gt;0,INDEX($AA$4:$AL$323,Ajustes!$K224,P$2),0)+IF(Ajustes!$L224&gt;0,INDEX($AA$4:$AL$323,Ajustes!$L224,P$2),0))+P224</f>
        <v>0</v>
      </c>
      <c r="AC224" s="259">
        <f>IF(AND(NOT(_incrementaisPassadas),
      OR(
       AND(_semanaAtual&gt;Prevs!F$6,_tipo="Semanal"),
       AND(_mes&gt;AC$2,_tipo="Mensal")
      )), 0,IF(Ajustes!$G224&gt;0,INDEX($AA$4:$AL$323,Ajustes!$G224,Q$2),0)+IF(Ajustes!$H224&gt;0,INDEX($AA$4:$AL$323,Ajustes!$H224,Q$2),0)+IF(Ajustes!$I224&gt;0,INDEX($AA$4:$AL$323,Ajustes!$I224,Q$2),0)+IF(Ajustes!$J224&gt;0,INDEX($AA$4:$AL$323,Ajustes!$J224,Q$2),0)+IF(Ajustes!$K224&gt;0,INDEX($AA$4:$AL$323,Ajustes!$K224,Q$2),0)+IF(Ajustes!$L224&gt;0,INDEX($AA$4:$AL$323,Ajustes!$L224,Q$2),0))+Q224</f>
        <v>0</v>
      </c>
      <c r="AD224" s="259">
        <f>IF(AND(NOT(_incrementaisPassadas),
      OR(
       AND(_semanaAtual&gt;Prevs!G$6,_tipo="Semanal"),
       AND(_mes&gt;AD$2,_tipo="Mensal")
      )), 0,IF(Ajustes!$G224&gt;0,INDEX($AA$4:$AL$323,Ajustes!$G224,R$2),0)+IF(Ajustes!$H224&gt;0,INDEX($AA$4:$AL$323,Ajustes!$H224,R$2),0)+IF(Ajustes!$I224&gt;0,INDEX($AA$4:$AL$323,Ajustes!$I224,R$2),0)+IF(Ajustes!$J224&gt;0,INDEX($AA$4:$AL$323,Ajustes!$J224,R$2),0)+IF(Ajustes!$K224&gt;0,INDEX($AA$4:$AL$323,Ajustes!$K224,R$2),0)+IF(Ajustes!$L224&gt;0,INDEX($AA$4:$AL$323,Ajustes!$L224,R$2),0))+R224</f>
        <v>0</v>
      </c>
      <c r="AE224" s="259">
        <f>IF(AND(NOT(_incrementaisPassadas),
      OR(
       AND(_semanaAtual&gt;Prevs!H$6,_tipo="Semanal"),
       AND(_mes&gt;AE$2,_tipo="Mensal")
      )), 0,IF(Ajustes!$G224&gt;0,INDEX($AA$4:$AL$323,Ajustes!$G224,S$2),0)+IF(Ajustes!$H224&gt;0,INDEX($AA$4:$AL$323,Ajustes!$H224,S$2),0)+IF(Ajustes!$I224&gt;0,INDEX($AA$4:$AL$323,Ajustes!$I224,S$2),0)+IF(Ajustes!$J224&gt;0,INDEX($AA$4:$AL$323,Ajustes!$J224,S$2),0)+IF(Ajustes!$K224&gt;0,INDEX($AA$4:$AL$323,Ajustes!$K224,S$2),0)+IF(Ajustes!$L224&gt;0,INDEX($AA$4:$AL$323,Ajustes!$L224,S$2),0))+S224</f>
        <v>0</v>
      </c>
      <c r="AF224" s="259">
        <f>IF(AND(NOT(_incrementaisPassadas),
      OR(
       AND(_semanaAtual&gt;Prevs!I$6,_tipo="Semanal"),
       AND(_mes&gt;AF$2,_tipo="Mensal")
      )), 0,IF(Ajustes!$G224&gt;0,INDEX($AA$4:$AL$323,Ajustes!$G224,T$2),0)+IF(Ajustes!$H224&gt;0,INDEX($AA$4:$AL$323,Ajustes!$H224,T$2),0)+IF(Ajustes!$I224&gt;0,INDEX($AA$4:$AL$323,Ajustes!$I224,T$2),0)+IF(Ajustes!$J224&gt;0,INDEX($AA$4:$AL$323,Ajustes!$J224,T$2),0)+IF(Ajustes!$K224&gt;0,INDEX($AA$4:$AL$323,Ajustes!$K224,T$2),0)+IF(Ajustes!$L224&gt;0,INDEX($AA$4:$AL$323,Ajustes!$L224,T$2),0))+T224</f>
        <v>0</v>
      </c>
      <c r="AG224" s="259">
        <f>IF(AND(NOT(_incrementaisPassadas),
      OR(
       AND(_semanaAtual&gt;Prevs!J$6,_tipo="Semanal"),
       AND(_mes&gt;AG$2,_tipo="Mensal")
      )), 0,IF(Ajustes!$G224&gt;0,INDEX($AA$4:$AL$323,Ajustes!$G224,U$2),0)+IF(Ajustes!$H224&gt;0,INDEX($AA$4:$AL$323,Ajustes!$H224,U$2),0)+IF(Ajustes!$I224&gt;0,INDEX($AA$4:$AL$323,Ajustes!$I224,U$2),0)+IF(Ajustes!$J224&gt;0,INDEX($AA$4:$AL$323,Ajustes!$J224,U$2),0)+IF(Ajustes!$K224&gt;0,INDEX($AA$4:$AL$323,Ajustes!$K224,U$2),0)+IF(Ajustes!$L224&gt;0,INDEX($AA$4:$AL$323,Ajustes!$L224,U$2),0))+U224</f>
        <v>0</v>
      </c>
      <c r="AH224" s="259">
        <f>IF(AND(NOT(_incrementaisPassadas),
      OR(
       AND(_semanaAtual&gt;Prevs!K$6,_tipo="Semanal"),
       AND(_mes&gt;AH$2,_tipo="Mensal")
      )), 0,IF(Ajustes!$G224&gt;0,INDEX($AA$4:$AL$323,Ajustes!$G224,V$2),0)+IF(Ajustes!$H224&gt;0,INDEX($AA$4:$AL$323,Ajustes!$H224,V$2),0)+IF(Ajustes!$I224&gt;0,INDEX($AA$4:$AL$323,Ajustes!$I224,V$2),0)+IF(Ajustes!$J224&gt;0,INDEX($AA$4:$AL$323,Ajustes!$J224,V$2),0)+IF(Ajustes!$K224&gt;0,INDEX($AA$4:$AL$323,Ajustes!$K224,V$2),0)+IF(Ajustes!$L224&gt;0,INDEX($AA$4:$AL$323,Ajustes!$L224,V$2),0))+V224</f>
        <v>0</v>
      </c>
      <c r="AI224" s="259">
        <f>IF(AND(NOT(_incrementaisPassadas),
      OR(
       AND(_semanaAtual&gt;Prevs!L$6,_tipo="Semanal"),
       AND(_mes&gt;AI$2,_tipo="Mensal")
      )), 0,IF(Ajustes!$G224&gt;0,INDEX($AA$4:$AL$323,Ajustes!$G224,W$2),0)+IF(Ajustes!$H224&gt;0,INDEX($AA$4:$AL$323,Ajustes!$H224,W$2),0)+IF(Ajustes!$I224&gt;0,INDEX($AA$4:$AL$323,Ajustes!$I224,W$2),0)+IF(Ajustes!$J224&gt;0,INDEX($AA$4:$AL$323,Ajustes!$J224,W$2),0)+IF(Ajustes!$K224&gt;0,INDEX($AA$4:$AL$323,Ajustes!$K224,W$2),0)+IF(Ajustes!$L224&gt;0,INDEX($AA$4:$AL$323,Ajustes!$L224,W$2),0))+W224</f>
        <v>0</v>
      </c>
      <c r="AJ224" s="259">
        <f>IF(AND(NOT(_incrementaisPassadas),
      OR(
       AND(_semanaAtual&gt;Prevs!M$6,_tipo="Semanal"),
       AND(_mes&gt;AJ$2,_tipo="Mensal")
      )), 0,IF(Ajustes!$G224&gt;0,INDEX($AA$4:$AL$323,Ajustes!$G224,X$2),0)+IF(Ajustes!$H224&gt;0,INDEX($AA$4:$AL$323,Ajustes!$H224,X$2),0)+IF(Ajustes!$I224&gt;0,INDEX($AA$4:$AL$323,Ajustes!$I224,X$2),0)+IF(Ajustes!$J224&gt;0,INDEX($AA$4:$AL$323,Ajustes!$J224,X$2),0)+IF(Ajustes!$K224&gt;0,INDEX($AA$4:$AL$323,Ajustes!$K224,X$2),0)+IF(Ajustes!$L224&gt;0,INDEX($AA$4:$AL$323,Ajustes!$L224,X$2),0))+X224</f>
        <v>0</v>
      </c>
      <c r="AK224" s="259">
        <f>IF(AND(NOT(_incrementaisPassadas),
      OR(
       AND(_semanaAtual&gt;Prevs!N$6,_tipo="Semanal"),
       AND(_mes&gt;AK$2,_tipo="Mensal")
      )), 0,IF(Ajustes!$G224&gt;0,INDEX($AA$4:$AL$323,Ajustes!$G224,Y$2),0)+IF(Ajustes!$H224&gt;0,INDEX($AA$4:$AL$323,Ajustes!$H224,Y$2),0)+IF(Ajustes!$I224&gt;0,INDEX($AA$4:$AL$323,Ajustes!$I224,Y$2),0)+IF(Ajustes!$J224&gt;0,INDEX($AA$4:$AL$323,Ajustes!$J224,Y$2),0)+IF(Ajustes!$K224&gt;0,INDEX($AA$4:$AL$323,Ajustes!$K224,Y$2),0)+IF(Ajustes!$L224&gt;0,INDEX($AA$4:$AL$323,Ajustes!$L224,Y$2),0))+Y224</f>
        <v>0</v>
      </c>
      <c r="AL224" s="259">
        <f>IF(AND(NOT(_incrementaisPassadas),
      OR(
       AND(_semanaAtual&gt;Prevs!O$6,_tipo="Semanal"),
       AND(_mes&gt;AL$2,_tipo="Mensal")
      )), 0,IF(Ajustes!$G224&gt;0,INDEX($AA$4:$AL$323,Ajustes!$G224,Z$2),0)+IF(Ajustes!$H224&gt;0,INDEX($AA$4:$AL$323,Ajustes!$H224,Z$2),0)+IF(Ajustes!$I224&gt;0,INDEX($AA$4:$AL$323,Ajustes!$I224,Z$2),0)+IF(Ajustes!$J224&gt;0,INDEX($AA$4:$AL$323,Ajustes!$J224,Z$2),0)+IF(Ajustes!$K224&gt;0,INDEX($AA$4:$AL$323,Ajustes!$K224,Z$2),0)+IF(Ajustes!$L224&gt;0,INDEX($AA$4:$AL$323,Ajustes!$L224,Z$2),0))+Z224</f>
        <v>0</v>
      </c>
      <c r="AM224" s="113">
        <f t="shared" si="219"/>
        <v>0</v>
      </c>
      <c r="AN224" s="113">
        <f t="shared" si="220"/>
        <v>0</v>
      </c>
      <c r="AO224" s="113">
        <f t="shared" si="220"/>
        <v>0</v>
      </c>
      <c r="AP224" s="113">
        <f t="shared" si="220"/>
        <v>0</v>
      </c>
      <c r="AQ224" s="113">
        <f t="shared" si="220"/>
        <v>0</v>
      </c>
      <c r="AR224" s="113">
        <f t="shared" si="220"/>
        <v>0</v>
      </c>
      <c r="AS224" s="113">
        <f t="shared" si="220"/>
        <v>0</v>
      </c>
      <c r="AT224" s="113">
        <f t="shared" si="220"/>
        <v>0</v>
      </c>
      <c r="AU224" s="113">
        <f t="shared" si="220"/>
        <v>0</v>
      </c>
      <c r="AV224" s="113">
        <f t="shared" si="220"/>
        <v>0</v>
      </c>
      <c r="AW224" s="113">
        <f t="shared" si="220"/>
        <v>0</v>
      </c>
      <c r="AX224" s="113">
        <f t="shared" si="220"/>
        <v>0</v>
      </c>
      <c r="AY224" s="259"/>
      <c r="BQ224" s="259" t="e">
        <f t="shared" si="218"/>
        <v>#N/A</v>
      </c>
      <c r="BR224" s="398">
        <f t="shared" si="221"/>
        <v>0</v>
      </c>
      <c r="BS224" s="398">
        <f t="shared" si="222"/>
        <v>0</v>
      </c>
      <c r="BT224" s="398">
        <f t="shared" si="223"/>
        <v>0</v>
      </c>
      <c r="BU224" s="398">
        <f t="shared" si="224"/>
        <v>0</v>
      </c>
      <c r="BV224" s="398">
        <f t="shared" si="225"/>
        <v>0</v>
      </c>
      <c r="BW224" s="398">
        <f t="shared" si="226"/>
        <v>0</v>
      </c>
      <c r="BX224" s="398">
        <f t="shared" si="227"/>
        <v>0</v>
      </c>
      <c r="BY224" s="398">
        <f t="shared" si="228"/>
        <v>0</v>
      </c>
      <c r="BZ224" s="398">
        <f t="shared" si="229"/>
        <v>0</v>
      </c>
      <c r="CA224" s="398">
        <f t="shared" si="230"/>
        <v>0</v>
      </c>
      <c r="CB224" s="398">
        <f t="shared" si="231"/>
        <v>0</v>
      </c>
      <c r="CC224" s="398">
        <f t="shared" si="232"/>
        <v>0</v>
      </c>
      <c r="CD224" s="259"/>
    </row>
    <row r="225" spans="1:82" x14ac:dyDescent="0.25">
      <c r="A225" s="113">
        <v>222</v>
      </c>
      <c r="B225" s="176" t="s">
        <v>175</v>
      </c>
      <c r="C225" s="259">
        <f>IFERROR(INDEX($BD$7:$BO$40,MATCH(Ajustes!$E$4:$E$323,$BC$7:$BC$40,0),$C$2:$N$2),1)</f>
        <v>1</v>
      </c>
      <c r="D225" s="259">
        <f>IFERROR(INDEX($BD$7:$BO$40,MATCH(Ajustes!$E$4:$E$323,$BC$7:$BC$40,0),$C$2:$N$2),1)</f>
        <v>1</v>
      </c>
      <c r="E225" s="259">
        <f>IFERROR(INDEX($BD$7:$BO$40,MATCH(Ajustes!$E$4:$E$323,$BC$7:$BC$40,0),$C$2:$N$2),1)</f>
        <v>1</v>
      </c>
      <c r="F225" s="259">
        <f>IFERROR(INDEX($BD$7:$BO$40,MATCH(Ajustes!$E$4:$E$323,$BC$7:$BC$40,0),$C$2:$N$2),1)</f>
        <v>1</v>
      </c>
      <c r="G225" s="259">
        <f>IFERROR(INDEX($BD$7:$BO$40,MATCH(Ajustes!$E$4:$E$323,$BC$7:$BC$40,0),$C$2:$N$2),1)</f>
        <v>1</v>
      </c>
      <c r="H225" s="259">
        <f>IFERROR(INDEX($BD$7:$BO$40,MATCH(Ajustes!$E$4:$E$323,$BC$7:$BC$40,0),$C$2:$N$2),1)</f>
        <v>1</v>
      </c>
      <c r="I225" s="259">
        <f>IFERROR(INDEX($BD$7:$BO$40,MATCH(Ajustes!$E$4:$E$323,$BC$7:$BC$40,0),$C$2:$N$2),1)</f>
        <v>1</v>
      </c>
      <c r="J225" s="259">
        <f>IFERROR(INDEX($BD$7:$BO$40,MATCH(Ajustes!$E$4:$E$323,$BC$7:$BC$40,0),$C$2:$N$2),1)</f>
        <v>1</v>
      </c>
      <c r="K225" s="259">
        <f>IFERROR(INDEX($BD$7:$BO$40,MATCH(Ajustes!$E$4:$E$323,$BC$7:$BC$40,0),$C$2:$N$2),1)</f>
        <v>1</v>
      </c>
      <c r="L225" s="259">
        <f>IFERROR(INDEX($BD$7:$BO$40,MATCH(Ajustes!$E$4:$E$323,$BC$7:$BC$40,0),$C$2:$N$2),1)</f>
        <v>1</v>
      </c>
      <c r="M225" s="259">
        <f>IFERROR(INDEX($BD$7:$BO$40,MATCH(Ajustes!$E$4:$E$323,$BC$7:$BC$40,0),$C$2:$N$2),1)</f>
        <v>1</v>
      </c>
      <c r="N225" s="259">
        <f>IFERROR(INDEX($BD$7:$BO$40,MATCH(Ajustes!$E$4:$E$323,$BC$7:$BC$40,0),$C$2:$N$2),1)</f>
        <v>1</v>
      </c>
      <c r="O225">
        <f>C225*Ajustes!AM225</f>
        <v>1181</v>
      </c>
      <c r="P225">
        <f>D225*Ajustes!AN225</f>
        <v>1272</v>
      </c>
      <c r="Q225">
        <f>E225*Ajustes!AO225</f>
        <v>1131</v>
      </c>
      <c r="R225">
        <f>F225*Ajustes!AP225</f>
        <v>1027</v>
      </c>
      <c r="S225">
        <f>G225*Ajustes!AQ225</f>
        <v>1329</v>
      </c>
      <c r="T225">
        <f>H225*Ajustes!AR225</f>
        <v>1646</v>
      </c>
      <c r="U225">
        <f>I225*Ajustes!AS225</f>
        <v>1563</v>
      </c>
      <c r="V225">
        <f>J225*Ajustes!AT225</f>
        <v>1266</v>
      </c>
      <c r="W225">
        <f>K225*Ajustes!AU225</f>
        <v>1466</v>
      </c>
      <c r="X225">
        <f>L225*Ajustes!AV225</f>
        <v>1952</v>
      </c>
      <c r="Y225">
        <f>M225*Ajustes!AW225</f>
        <v>1468</v>
      </c>
      <c r="Z225">
        <f>N225*Ajustes!AX225</f>
        <v>1190</v>
      </c>
      <c r="AA225" s="259">
        <f>IF(AND(NOT(_incrementaisPassadas),
      OR(
       AND(_semanaAtual&gt;Prevs!D$6,_tipo="Semanal"),
       AND(_mes&gt;AA$2,_tipo="Mensal")
      )), 0,IF(Ajustes!$G225&gt;0,INDEX($AA$4:$AL$323,Ajustes!$G225,O$2),0)+IF(Ajustes!$H225&gt;0,INDEX($AA$4:$AL$323,Ajustes!$H225,O$2),0)+IF(Ajustes!$I225&gt;0,INDEX($AA$4:$AL$323,Ajustes!$I225,O$2),0)+IF(Ajustes!$J225&gt;0,INDEX($AA$4:$AL$323,Ajustes!$J225,O$2),0)+IF(Ajustes!$K225&gt;0,INDEX($AA$4:$AL$323,Ajustes!$K225,O$2),0)+IF(Ajustes!$L225&gt;0,INDEX($AA$4:$AL$323,Ajustes!$L225,O$2),0))+O225</f>
        <v>1181</v>
      </c>
      <c r="AB225" s="259">
        <f>IF(AND(NOT(_incrementaisPassadas),
      OR(
       AND(_semanaAtual&gt;Prevs!E$6,_tipo="Semanal"),
       AND(_mes&gt;AB$2,_tipo="Mensal")
      )), 0,IF(Ajustes!$G225&gt;0,INDEX($AA$4:$AL$323,Ajustes!$G225,P$2),0)+IF(Ajustes!$H225&gt;0,INDEX($AA$4:$AL$323,Ajustes!$H225,P$2),0)+IF(Ajustes!$I225&gt;0,INDEX($AA$4:$AL$323,Ajustes!$I225,P$2),0)+IF(Ajustes!$J225&gt;0,INDEX($AA$4:$AL$323,Ajustes!$J225,P$2),0)+IF(Ajustes!$K225&gt;0,INDEX($AA$4:$AL$323,Ajustes!$K225,P$2),0)+IF(Ajustes!$L225&gt;0,INDEX($AA$4:$AL$323,Ajustes!$L225,P$2),0))+P225</f>
        <v>1272</v>
      </c>
      <c r="AC225" s="259">
        <f>IF(AND(NOT(_incrementaisPassadas),
      OR(
       AND(_semanaAtual&gt;Prevs!F$6,_tipo="Semanal"),
       AND(_mes&gt;AC$2,_tipo="Mensal")
      )), 0,IF(Ajustes!$G225&gt;0,INDEX($AA$4:$AL$323,Ajustes!$G225,Q$2),0)+IF(Ajustes!$H225&gt;0,INDEX($AA$4:$AL$323,Ajustes!$H225,Q$2),0)+IF(Ajustes!$I225&gt;0,INDEX($AA$4:$AL$323,Ajustes!$I225,Q$2),0)+IF(Ajustes!$J225&gt;0,INDEX($AA$4:$AL$323,Ajustes!$J225,Q$2),0)+IF(Ajustes!$K225&gt;0,INDEX($AA$4:$AL$323,Ajustes!$K225,Q$2),0)+IF(Ajustes!$L225&gt;0,INDEX($AA$4:$AL$323,Ajustes!$L225,Q$2),0))+Q225</f>
        <v>1131</v>
      </c>
      <c r="AD225" s="259">
        <f>IF(AND(NOT(_incrementaisPassadas),
      OR(
       AND(_semanaAtual&gt;Prevs!G$6,_tipo="Semanal"),
       AND(_mes&gt;AD$2,_tipo="Mensal")
      )), 0,IF(Ajustes!$G225&gt;0,INDEX($AA$4:$AL$323,Ajustes!$G225,R$2),0)+IF(Ajustes!$H225&gt;0,INDEX($AA$4:$AL$323,Ajustes!$H225,R$2),0)+IF(Ajustes!$I225&gt;0,INDEX($AA$4:$AL$323,Ajustes!$I225,R$2),0)+IF(Ajustes!$J225&gt;0,INDEX($AA$4:$AL$323,Ajustes!$J225,R$2),0)+IF(Ajustes!$K225&gt;0,INDEX($AA$4:$AL$323,Ajustes!$K225,R$2),0)+IF(Ajustes!$L225&gt;0,INDEX($AA$4:$AL$323,Ajustes!$L225,R$2),0))+R225</f>
        <v>1027</v>
      </c>
      <c r="AE225" s="259">
        <f>IF(AND(NOT(_incrementaisPassadas),
      OR(
       AND(_semanaAtual&gt;Prevs!H$6,_tipo="Semanal"),
       AND(_mes&gt;AE$2,_tipo="Mensal")
      )), 0,IF(Ajustes!$G225&gt;0,INDEX($AA$4:$AL$323,Ajustes!$G225,S$2),0)+IF(Ajustes!$H225&gt;0,INDEX($AA$4:$AL$323,Ajustes!$H225,S$2),0)+IF(Ajustes!$I225&gt;0,INDEX($AA$4:$AL$323,Ajustes!$I225,S$2),0)+IF(Ajustes!$J225&gt;0,INDEX($AA$4:$AL$323,Ajustes!$J225,S$2),0)+IF(Ajustes!$K225&gt;0,INDEX($AA$4:$AL$323,Ajustes!$K225,S$2),0)+IF(Ajustes!$L225&gt;0,INDEX($AA$4:$AL$323,Ajustes!$L225,S$2),0))+S225</f>
        <v>1329</v>
      </c>
      <c r="AF225" s="259">
        <f>IF(AND(NOT(_incrementaisPassadas),
      OR(
       AND(_semanaAtual&gt;Prevs!I$6,_tipo="Semanal"),
       AND(_mes&gt;AF$2,_tipo="Mensal")
      )), 0,IF(Ajustes!$G225&gt;0,INDEX($AA$4:$AL$323,Ajustes!$G225,T$2),0)+IF(Ajustes!$H225&gt;0,INDEX($AA$4:$AL$323,Ajustes!$H225,T$2),0)+IF(Ajustes!$I225&gt;0,INDEX($AA$4:$AL$323,Ajustes!$I225,T$2),0)+IF(Ajustes!$J225&gt;0,INDEX($AA$4:$AL$323,Ajustes!$J225,T$2),0)+IF(Ajustes!$K225&gt;0,INDEX($AA$4:$AL$323,Ajustes!$K225,T$2),0)+IF(Ajustes!$L225&gt;0,INDEX($AA$4:$AL$323,Ajustes!$L225,T$2),0))+T225</f>
        <v>1646</v>
      </c>
      <c r="AG225" s="259">
        <f>IF(AND(NOT(_incrementaisPassadas),
      OR(
       AND(_semanaAtual&gt;Prevs!J$6,_tipo="Semanal"),
       AND(_mes&gt;AG$2,_tipo="Mensal")
      )), 0,IF(Ajustes!$G225&gt;0,INDEX($AA$4:$AL$323,Ajustes!$G225,U$2),0)+IF(Ajustes!$H225&gt;0,INDEX($AA$4:$AL$323,Ajustes!$H225,U$2),0)+IF(Ajustes!$I225&gt;0,INDEX($AA$4:$AL$323,Ajustes!$I225,U$2),0)+IF(Ajustes!$J225&gt;0,INDEX($AA$4:$AL$323,Ajustes!$J225,U$2),0)+IF(Ajustes!$K225&gt;0,INDEX($AA$4:$AL$323,Ajustes!$K225,U$2),0)+IF(Ajustes!$L225&gt;0,INDEX($AA$4:$AL$323,Ajustes!$L225,U$2),0))+U225</f>
        <v>1563</v>
      </c>
      <c r="AH225" s="259">
        <f>IF(AND(NOT(_incrementaisPassadas),
      OR(
       AND(_semanaAtual&gt;Prevs!K$6,_tipo="Semanal"),
       AND(_mes&gt;AH$2,_tipo="Mensal")
      )), 0,IF(Ajustes!$G225&gt;0,INDEX($AA$4:$AL$323,Ajustes!$G225,V$2),0)+IF(Ajustes!$H225&gt;0,INDEX($AA$4:$AL$323,Ajustes!$H225,V$2),0)+IF(Ajustes!$I225&gt;0,INDEX($AA$4:$AL$323,Ajustes!$I225,V$2),0)+IF(Ajustes!$J225&gt;0,INDEX($AA$4:$AL$323,Ajustes!$J225,V$2),0)+IF(Ajustes!$K225&gt;0,INDEX($AA$4:$AL$323,Ajustes!$K225,V$2),0)+IF(Ajustes!$L225&gt;0,INDEX($AA$4:$AL$323,Ajustes!$L225,V$2),0))+V225</f>
        <v>1266</v>
      </c>
      <c r="AI225" s="259">
        <f>IF(AND(NOT(_incrementaisPassadas),
      OR(
       AND(_semanaAtual&gt;Prevs!L$6,_tipo="Semanal"),
       AND(_mes&gt;AI$2,_tipo="Mensal")
      )), 0,IF(Ajustes!$G225&gt;0,INDEX($AA$4:$AL$323,Ajustes!$G225,W$2),0)+IF(Ajustes!$H225&gt;0,INDEX($AA$4:$AL$323,Ajustes!$H225,W$2),0)+IF(Ajustes!$I225&gt;0,INDEX($AA$4:$AL$323,Ajustes!$I225,W$2),0)+IF(Ajustes!$J225&gt;0,INDEX($AA$4:$AL$323,Ajustes!$J225,W$2),0)+IF(Ajustes!$K225&gt;0,INDEX($AA$4:$AL$323,Ajustes!$K225,W$2),0)+IF(Ajustes!$L225&gt;0,INDEX($AA$4:$AL$323,Ajustes!$L225,W$2),0))+W225</f>
        <v>1466</v>
      </c>
      <c r="AJ225" s="259">
        <f>IF(AND(NOT(_incrementaisPassadas),
      OR(
       AND(_semanaAtual&gt;Prevs!M$6,_tipo="Semanal"),
       AND(_mes&gt;AJ$2,_tipo="Mensal")
      )), 0,IF(Ajustes!$G225&gt;0,INDEX($AA$4:$AL$323,Ajustes!$G225,X$2),0)+IF(Ajustes!$H225&gt;0,INDEX($AA$4:$AL$323,Ajustes!$H225,X$2),0)+IF(Ajustes!$I225&gt;0,INDEX($AA$4:$AL$323,Ajustes!$I225,X$2),0)+IF(Ajustes!$J225&gt;0,INDEX($AA$4:$AL$323,Ajustes!$J225,X$2),0)+IF(Ajustes!$K225&gt;0,INDEX($AA$4:$AL$323,Ajustes!$K225,X$2),0)+IF(Ajustes!$L225&gt;0,INDEX($AA$4:$AL$323,Ajustes!$L225,X$2),0))+X225</f>
        <v>1952</v>
      </c>
      <c r="AK225" s="259">
        <f>IF(AND(NOT(_incrementaisPassadas),
      OR(
       AND(_semanaAtual&gt;Prevs!N$6,_tipo="Semanal"),
       AND(_mes&gt;AK$2,_tipo="Mensal")
      )), 0,IF(Ajustes!$G225&gt;0,INDEX($AA$4:$AL$323,Ajustes!$G225,Y$2),0)+IF(Ajustes!$H225&gt;0,INDEX($AA$4:$AL$323,Ajustes!$H225,Y$2),0)+IF(Ajustes!$I225&gt;0,INDEX($AA$4:$AL$323,Ajustes!$I225,Y$2),0)+IF(Ajustes!$J225&gt;0,INDEX($AA$4:$AL$323,Ajustes!$J225,Y$2),0)+IF(Ajustes!$K225&gt;0,INDEX($AA$4:$AL$323,Ajustes!$K225,Y$2),0)+IF(Ajustes!$L225&gt;0,INDEX($AA$4:$AL$323,Ajustes!$L225,Y$2),0))+Y225</f>
        <v>1468</v>
      </c>
      <c r="AL225" s="259">
        <f>IF(AND(NOT(_incrementaisPassadas),
      OR(
       AND(_semanaAtual&gt;Prevs!O$6,_tipo="Semanal"),
       AND(_mes&gt;AL$2,_tipo="Mensal")
      )), 0,IF(Ajustes!$G225&gt;0,INDEX($AA$4:$AL$323,Ajustes!$G225,Z$2),0)+IF(Ajustes!$H225&gt;0,INDEX($AA$4:$AL$323,Ajustes!$H225,Z$2),0)+IF(Ajustes!$I225&gt;0,INDEX($AA$4:$AL$323,Ajustes!$I225,Z$2),0)+IF(Ajustes!$J225&gt;0,INDEX($AA$4:$AL$323,Ajustes!$J225,Z$2),0)+IF(Ajustes!$K225&gt;0,INDEX($AA$4:$AL$323,Ajustes!$K225,Z$2),0)+IF(Ajustes!$L225&gt;0,INDEX($AA$4:$AL$323,Ajustes!$L225,Z$2),0))+Z225</f>
        <v>1190</v>
      </c>
      <c r="AM225" s="113">
        <f t="shared" si="219"/>
        <v>1181</v>
      </c>
      <c r="AN225" s="113">
        <f t="shared" si="220"/>
        <v>1272</v>
      </c>
      <c r="AO225" s="113">
        <f t="shared" si="220"/>
        <v>1131</v>
      </c>
      <c r="AP225" s="113">
        <f t="shared" si="220"/>
        <v>1027</v>
      </c>
      <c r="AQ225" s="113">
        <f t="shared" si="220"/>
        <v>1329</v>
      </c>
      <c r="AR225" s="113">
        <f t="shared" si="220"/>
        <v>1646</v>
      </c>
      <c r="AS225" s="113">
        <f t="shared" si="220"/>
        <v>1563</v>
      </c>
      <c r="AT225" s="113">
        <f t="shared" si="220"/>
        <v>1266</v>
      </c>
      <c r="AU225" s="113">
        <f t="shared" si="220"/>
        <v>1466</v>
      </c>
      <c r="AV225" s="113">
        <f t="shared" si="220"/>
        <v>1952</v>
      </c>
      <c r="AW225" s="113">
        <f t="shared" si="220"/>
        <v>1468</v>
      </c>
      <c r="AX225" s="113">
        <f t="shared" si="220"/>
        <v>1190</v>
      </c>
      <c r="AY225" s="259"/>
      <c r="BQ225" s="259">
        <f t="shared" si="218"/>
        <v>39</v>
      </c>
      <c r="BR225" s="398">
        <f t="shared" si="221"/>
        <v>1178.4279999999999</v>
      </c>
      <c r="BS225" s="398">
        <f t="shared" si="222"/>
        <v>1272.4859999999999</v>
      </c>
      <c r="BT225" s="398">
        <f t="shared" si="223"/>
        <v>1122.6469999999999</v>
      </c>
      <c r="BU225" s="398">
        <f t="shared" si="224"/>
        <v>1024.3599999999999</v>
      </c>
      <c r="BV225" s="398">
        <f t="shared" si="225"/>
        <v>1326.15</v>
      </c>
      <c r="BW225" s="398">
        <f t="shared" si="226"/>
        <v>1647.575</v>
      </c>
      <c r="BX225" s="398">
        <f t="shared" si="227"/>
        <v>1555.5</v>
      </c>
      <c r="BY225" s="398">
        <f t="shared" si="228"/>
        <v>1268.81</v>
      </c>
      <c r="BZ225" s="398">
        <f t="shared" si="229"/>
        <v>1467.492</v>
      </c>
      <c r="CA225" s="398">
        <f t="shared" si="230"/>
        <v>1952.4360000000001</v>
      </c>
      <c r="CB225" s="398">
        <f t="shared" si="231"/>
        <v>1471.144</v>
      </c>
      <c r="CC225" s="398">
        <f t="shared" si="232"/>
        <v>1182.4660000000001</v>
      </c>
      <c r="CD225" s="259"/>
    </row>
    <row r="226" spans="1:82" x14ac:dyDescent="0.25">
      <c r="A226" s="113">
        <v>223</v>
      </c>
      <c r="B226" s="176"/>
      <c r="C226" s="259">
        <f>IFERROR(INDEX($BD$7:$BO$40,MATCH(Ajustes!$E$4:$E$323,$BC$7:$BC$40,0),$C$2:$N$2),1)</f>
        <v>1</v>
      </c>
      <c r="D226" s="259">
        <f>IFERROR(INDEX($BD$7:$BO$40,MATCH(Ajustes!$E$4:$E$323,$BC$7:$BC$40,0),$C$2:$N$2),1)</f>
        <v>1</v>
      </c>
      <c r="E226" s="259">
        <f>IFERROR(INDEX($BD$7:$BO$40,MATCH(Ajustes!$E$4:$E$323,$BC$7:$BC$40,0),$C$2:$N$2),1)</f>
        <v>1</v>
      </c>
      <c r="F226" s="259">
        <f>IFERROR(INDEX($BD$7:$BO$40,MATCH(Ajustes!$E$4:$E$323,$BC$7:$BC$40,0),$C$2:$N$2),1)</f>
        <v>1</v>
      </c>
      <c r="G226" s="259">
        <f>IFERROR(INDEX($BD$7:$BO$40,MATCH(Ajustes!$E$4:$E$323,$BC$7:$BC$40,0),$C$2:$N$2),1)</f>
        <v>1</v>
      </c>
      <c r="H226" s="259">
        <f>IFERROR(INDEX($BD$7:$BO$40,MATCH(Ajustes!$E$4:$E$323,$BC$7:$BC$40,0),$C$2:$N$2),1)</f>
        <v>1</v>
      </c>
      <c r="I226" s="259">
        <f>IFERROR(INDEX($BD$7:$BO$40,MATCH(Ajustes!$E$4:$E$323,$BC$7:$BC$40,0),$C$2:$N$2),1)</f>
        <v>1</v>
      </c>
      <c r="J226" s="259">
        <f>IFERROR(INDEX($BD$7:$BO$40,MATCH(Ajustes!$E$4:$E$323,$BC$7:$BC$40,0),$C$2:$N$2),1)</f>
        <v>1</v>
      </c>
      <c r="K226" s="259">
        <f>IFERROR(INDEX($BD$7:$BO$40,MATCH(Ajustes!$E$4:$E$323,$BC$7:$BC$40,0),$C$2:$N$2),1)</f>
        <v>1</v>
      </c>
      <c r="L226" s="259">
        <f>IFERROR(INDEX($BD$7:$BO$40,MATCH(Ajustes!$E$4:$E$323,$BC$7:$BC$40,0),$C$2:$N$2),1)</f>
        <v>1</v>
      </c>
      <c r="M226" s="259">
        <f>IFERROR(INDEX($BD$7:$BO$40,MATCH(Ajustes!$E$4:$E$323,$BC$7:$BC$40,0),$C$2:$N$2),1)</f>
        <v>1</v>
      </c>
      <c r="N226" s="259">
        <f>IFERROR(INDEX($BD$7:$BO$40,MATCH(Ajustes!$E$4:$E$323,$BC$7:$BC$40,0),$C$2:$N$2),1)</f>
        <v>1</v>
      </c>
      <c r="O226">
        <f>C226*Ajustes!AM226</f>
        <v>0</v>
      </c>
      <c r="P226">
        <f>D226*Ajustes!AN226</f>
        <v>0</v>
      </c>
      <c r="Q226">
        <f>E226*Ajustes!AO226</f>
        <v>0</v>
      </c>
      <c r="R226">
        <f>F226*Ajustes!AP226</f>
        <v>0</v>
      </c>
      <c r="S226">
        <f>G226*Ajustes!AQ226</f>
        <v>0</v>
      </c>
      <c r="T226">
        <f>H226*Ajustes!AR226</f>
        <v>0</v>
      </c>
      <c r="U226">
        <f>I226*Ajustes!AS226</f>
        <v>0</v>
      </c>
      <c r="V226">
        <f>J226*Ajustes!AT226</f>
        <v>0</v>
      </c>
      <c r="W226">
        <f>K226*Ajustes!AU226</f>
        <v>0</v>
      </c>
      <c r="X226">
        <f>L226*Ajustes!AV226</f>
        <v>0</v>
      </c>
      <c r="Y226">
        <f>M226*Ajustes!AW226</f>
        <v>0</v>
      </c>
      <c r="Z226">
        <f>N226*Ajustes!AX226</f>
        <v>0</v>
      </c>
      <c r="AA226" s="259">
        <f>IF(AND(NOT(_incrementaisPassadas),
      OR(
       AND(_semanaAtual&gt;Prevs!D$6,_tipo="Semanal"),
       AND(_mes&gt;AA$2,_tipo="Mensal")
      )), 0,IF(Ajustes!$G226&gt;0,INDEX($AA$4:$AL$323,Ajustes!$G226,O$2),0)+IF(Ajustes!$H226&gt;0,INDEX($AA$4:$AL$323,Ajustes!$H226,O$2),0)+IF(Ajustes!$I226&gt;0,INDEX($AA$4:$AL$323,Ajustes!$I226,O$2),0)+IF(Ajustes!$J226&gt;0,INDEX($AA$4:$AL$323,Ajustes!$J226,O$2),0)+IF(Ajustes!$K226&gt;0,INDEX($AA$4:$AL$323,Ajustes!$K226,O$2),0)+IF(Ajustes!$L226&gt;0,INDEX($AA$4:$AL$323,Ajustes!$L226,O$2),0))+O226</f>
        <v>0</v>
      </c>
      <c r="AB226" s="259">
        <f>IF(AND(NOT(_incrementaisPassadas),
      OR(
       AND(_semanaAtual&gt;Prevs!E$6,_tipo="Semanal"),
       AND(_mes&gt;AB$2,_tipo="Mensal")
      )), 0,IF(Ajustes!$G226&gt;0,INDEX($AA$4:$AL$323,Ajustes!$G226,P$2),0)+IF(Ajustes!$H226&gt;0,INDEX($AA$4:$AL$323,Ajustes!$H226,P$2),0)+IF(Ajustes!$I226&gt;0,INDEX($AA$4:$AL$323,Ajustes!$I226,P$2),0)+IF(Ajustes!$J226&gt;0,INDEX($AA$4:$AL$323,Ajustes!$J226,P$2),0)+IF(Ajustes!$K226&gt;0,INDEX($AA$4:$AL$323,Ajustes!$K226,P$2),0)+IF(Ajustes!$L226&gt;0,INDEX($AA$4:$AL$323,Ajustes!$L226,P$2),0))+P226</f>
        <v>0</v>
      </c>
      <c r="AC226" s="259">
        <f>IF(AND(NOT(_incrementaisPassadas),
      OR(
       AND(_semanaAtual&gt;Prevs!F$6,_tipo="Semanal"),
       AND(_mes&gt;AC$2,_tipo="Mensal")
      )), 0,IF(Ajustes!$G226&gt;0,INDEX($AA$4:$AL$323,Ajustes!$G226,Q$2),0)+IF(Ajustes!$H226&gt;0,INDEX($AA$4:$AL$323,Ajustes!$H226,Q$2),0)+IF(Ajustes!$I226&gt;0,INDEX($AA$4:$AL$323,Ajustes!$I226,Q$2),0)+IF(Ajustes!$J226&gt;0,INDEX($AA$4:$AL$323,Ajustes!$J226,Q$2),0)+IF(Ajustes!$K226&gt;0,INDEX($AA$4:$AL$323,Ajustes!$K226,Q$2),0)+IF(Ajustes!$L226&gt;0,INDEX($AA$4:$AL$323,Ajustes!$L226,Q$2),0))+Q226</f>
        <v>0</v>
      </c>
      <c r="AD226" s="259">
        <f>IF(AND(NOT(_incrementaisPassadas),
      OR(
       AND(_semanaAtual&gt;Prevs!G$6,_tipo="Semanal"),
       AND(_mes&gt;AD$2,_tipo="Mensal")
      )), 0,IF(Ajustes!$G226&gt;0,INDEX($AA$4:$AL$323,Ajustes!$G226,R$2),0)+IF(Ajustes!$H226&gt;0,INDEX($AA$4:$AL$323,Ajustes!$H226,R$2),0)+IF(Ajustes!$I226&gt;0,INDEX($AA$4:$AL$323,Ajustes!$I226,R$2),0)+IF(Ajustes!$J226&gt;0,INDEX($AA$4:$AL$323,Ajustes!$J226,R$2),0)+IF(Ajustes!$K226&gt;0,INDEX($AA$4:$AL$323,Ajustes!$K226,R$2),0)+IF(Ajustes!$L226&gt;0,INDEX($AA$4:$AL$323,Ajustes!$L226,R$2),0))+R226</f>
        <v>0</v>
      </c>
      <c r="AE226" s="259">
        <f>IF(AND(NOT(_incrementaisPassadas),
      OR(
       AND(_semanaAtual&gt;Prevs!H$6,_tipo="Semanal"),
       AND(_mes&gt;AE$2,_tipo="Mensal")
      )), 0,IF(Ajustes!$G226&gt;0,INDEX($AA$4:$AL$323,Ajustes!$G226,S$2),0)+IF(Ajustes!$H226&gt;0,INDEX($AA$4:$AL$323,Ajustes!$H226,S$2),0)+IF(Ajustes!$I226&gt;0,INDEX($AA$4:$AL$323,Ajustes!$I226,S$2),0)+IF(Ajustes!$J226&gt;0,INDEX($AA$4:$AL$323,Ajustes!$J226,S$2),0)+IF(Ajustes!$K226&gt;0,INDEX($AA$4:$AL$323,Ajustes!$K226,S$2),0)+IF(Ajustes!$L226&gt;0,INDEX($AA$4:$AL$323,Ajustes!$L226,S$2),0))+S226</f>
        <v>0</v>
      </c>
      <c r="AF226" s="259">
        <f>IF(AND(NOT(_incrementaisPassadas),
      OR(
       AND(_semanaAtual&gt;Prevs!I$6,_tipo="Semanal"),
       AND(_mes&gt;AF$2,_tipo="Mensal")
      )), 0,IF(Ajustes!$G226&gt;0,INDEX($AA$4:$AL$323,Ajustes!$G226,T$2),0)+IF(Ajustes!$H226&gt;0,INDEX($AA$4:$AL$323,Ajustes!$H226,T$2),0)+IF(Ajustes!$I226&gt;0,INDEX($AA$4:$AL$323,Ajustes!$I226,T$2),0)+IF(Ajustes!$J226&gt;0,INDEX($AA$4:$AL$323,Ajustes!$J226,T$2),0)+IF(Ajustes!$K226&gt;0,INDEX($AA$4:$AL$323,Ajustes!$K226,T$2),0)+IF(Ajustes!$L226&gt;0,INDEX($AA$4:$AL$323,Ajustes!$L226,T$2),0))+T226</f>
        <v>0</v>
      </c>
      <c r="AG226" s="259">
        <f>IF(AND(NOT(_incrementaisPassadas),
      OR(
       AND(_semanaAtual&gt;Prevs!J$6,_tipo="Semanal"),
       AND(_mes&gt;AG$2,_tipo="Mensal")
      )), 0,IF(Ajustes!$G226&gt;0,INDEX($AA$4:$AL$323,Ajustes!$G226,U$2),0)+IF(Ajustes!$H226&gt;0,INDEX($AA$4:$AL$323,Ajustes!$H226,U$2),0)+IF(Ajustes!$I226&gt;0,INDEX($AA$4:$AL$323,Ajustes!$I226,U$2),0)+IF(Ajustes!$J226&gt;0,INDEX($AA$4:$AL$323,Ajustes!$J226,U$2),0)+IF(Ajustes!$K226&gt;0,INDEX($AA$4:$AL$323,Ajustes!$K226,U$2),0)+IF(Ajustes!$L226&gt;0,INDEX($AA$4:$AL$323,Ajustes!$L226,U$2),0))+U226</f>
        <v>0</v>
      </c>
      <c r="AH226" s="259">
        <f>IF(AND(NOT(_incrementaisPassadas),
      OR(
       AND(_semanaAtual&gt;Prevs!K$6,_tipo="Semanal"),
       AND(_mes&gt;AH$2,_tipo="Mensal")
      )), 0,IF(Ajustes!$G226&gt;0,INDEX($AA$4:$AL$323,Ajustes!$G226,V$2),0)+IF(Ajustes!$H226&gt;0,INDEX($AA$4:$AL$323,Ajustes!$H226,V$2),0)+IF(Ajustes!$I226&gt;0,INDEX($AA$4:$AL$323,Ajustes!$I226,V$2),0)+IF(Ajustes!$J226&gt;0,INDEX($AA$4:$AL$323,Ajustes!$J226,V$2),0)+IF(Ajustes!$K226&gt;0,INDEX($AA$4:$AL$323,Ajustes!$K226,V$2),0)+IF(Ajustes!$L226&gt;0,INDEX($AA$4:$AL$323,Ajustes!$L226,V$2),0))+V226</f>
        <v>0</v>
      </c>
      <c r="AI226" s="259">
        <f>IF(AND(NOT(_incrementaisPassadas),
      OR(
       AND(_semanaAtual&gt;Prevs!L$6,_tipo="Semanal"),
       AND(_mes&gt;AI$2,_tipo="Mensal")
      )), 0,IF(Ajustes!$G226&gt;0,INDEX($AA$4:$AL$323,Ajustes!$G226,W$2),0)+IF(Ajustes!$H226&gt;0,INDEX($AA$4:$AL$323,Ajustes!$H226,W$2),0)+IF(Ajustes!$I226&gt;0,INDEX($AA$4:$AL$323,Ajustes!$I226,W$2),0)+IF(Ajustes!$J226&gt;0,INDEX($AA$4:$AL$323,Ajustes!$J226,W$2),0)+IF(Ajustes!$K226&gt;0,INDEX($AA$4:$AL$323,Ajustes!$K226,W$2),0)+IF(Ajustes!$L226&gt;0,INDEX($AA$4:$AL$323,Ajustes!$L226,W$2),0))+W226</f>
        <v>0</v>
      </c>
      <c r="AJ226" s="259">
        <f>IF(AND(NOT(_incrementaisPassadas),
      OR(
       AND(_semanaAtual&gt;Prevs!M$6,_tipo="Semanal"),
       AND(_mes&gt;AJ$2,_tipo="Mensal")
      )), 0,IF(Ajustes!$G226&gt;0,INDEX($AA$4:$AL$323,Ajustes!$G226,X$2),0)+IF(Ajustes!$H226&gt;0,INDEX($AA$4:$AL$323,Ajustes!$H226,X$2),0)+IF(Ajustes!$I226&gt;0,INDEX($AA$4:$AL$323,Ajustes!$I226,X$2),0)+IF(Ajustes!$J226&gt;0,INDEX($AA$4:$AL$323,Ajustes!$J226,X$2),0)+IF(Ajustes!$K226&gt;0,INDEX($AA$4:$AL$323,Ajustes!$K226,X$2),0)+IF(Ajustes!$L226&gt;0,INDEX($AA$4:$AL$323,Ajustes!$L226,X$2),0))+X226</f>
        <v>0</v>
      </c>
      <c r="AK226" s="259">
        <f>IF(AND(NOT(_incrementaisPassadas),
      OR(
       AND(_semanaAtual&gt;Prevs!N$6,_tipo="Semanal"),
       AND(_mes&gt;AK$2,_tipo="Mensal")
      )), 0,IF(Ajustes!$G226&gt;0,INDEX($AA$4:$AL$323,Ajustes!$G226,Y$2),0)+IF(Ajustes!$H226&gt;0,INDEX($AA$4:$AL$323,Ajustes!$H226,Y$2),0)+IF(Ajustes!$I226&gt;0,INDEX($AA$4:$AL$323,Ajustes!$I226,Y$2),0)+IF(Ajustes!$J226&gt;0,INDEX($AA$4:$AL$323,Ajustes!$J226,Y$2),0)+IF(Ajustes!$K226&gt;0,INDEX($AA$4:$AL$323,Ajustes!$K226,Y$2),0)+IF(Ajustes!$L226&gt;0,INDEX($AA$4:$AL$323,Ajustes!$L226,Y$2),0))+Y226</f>
        <v>0</v>
      </c>
      <c r="AL226" s="259">
        <f>IF(AND(NOT(_incrementaisPassadas),
      OR(
       AND(_semanaAtual&gt;Prevs!O$6,_tipo="Semanal"),
       AND(_mes&gt;AL$2,_tipo="Mensal")
      )), 0,IF(Ajustes!$G226&gt;0,INDEX($AA$4:$AL$323,Ajustes!$G226,Z$2),0)+IF(Ajustes!$H226&gt;0,INDEX($AA$4:$AL$323,Ajustes!$H226,Z$2),0)+IF(Ajustes!$I226&gt;0,INDEX($AA$4:$AL$323,Ajustes!$I226,Z$2),0)+IF(Ajustes!$J226&gt;0,INDEX($AA$4:$AL$323,Ajustes!$J226,Z$2),0)+IF(Ajustes!$K226&gt;0,INDEX($AA$4:$AL$323,Ajustes!$K226,Z$2),0)+IF(Ajustes!$L226&gt;0,INDEX($AA$4:$AL$323,Ajustes!$L226,Z$2),0))+Z226</f>
        <v>0</v>
      </c>
      <c r="AM226" s="113">
        <f t="shared" si="219"/>
        <v>0</v>
      </c>
      <c r="AN226" s="113">
        <f t="shared" si="220"/>
        <v>0</v>
      </c>
      <c r="AO226" s="113">
        <f t="shared" si="220"/>
        <v>0</v>
      </c>
      <c r="AP226" s="113">
        <f t="shared" si="220"/>
        <v>0</v>
      </c>
      <c r="AQ226" s="113">
        <f t="shared" si="220"/>
        <v>0</v>
      </c>
      <c r="AR226" s="113">
        <f t="shared" si="220"/>
        <v>0</v>
      </c>
      <c r="AS226" s="113">
        <f t="shared" si="220"/>
        <v>0</v>
      </c>
      <c r="AT226" s="113">
        <f t="shared" si="220"/>
        <v>0</v>
      </c>
      <c r="AU226" s="113">
        <f t="shared" si="220"/>
        <v>0</v>
      </c>
      <c r="AV226" s="113">
        <f t="shared" si="220"/>
        <v>0</v>
      </c>
      <c r="AW226" s="113">
        <f t="shared" si="220"/>
        <v>0</v>
      </c>
      <c r="AX226" s="113">
        <f t="shared" si="220"/>
        <v>0</v>
      </c>
      <c r="AY226" s="259"/>
      <c r="BQ226" s="259" t="e">
        <f t="shared" si="218"/>
        <v>#N/A</v>
      </c>
      <c r="BR226" s="398">
        <f t="shared" si="221"/>
        <v>0</v>
      </c>
      <c r="BS226" s="398">
        <f t="shared" si="222"/>
        <v>0</v>
      </c>
      <c r="BT226" s="398">
        <f t="shared" si="223"/>
        <v>0</v>
      </c>
      <c r="BU226" s="398">
        <f t="shared" si="224"/>
        <v>0</v>
      </c>
      <c r="BV226" s="398">
        <f t="shared" si="225"/>
        <v>0</v>
      </c>
      <c r="BW226" s="398">
        <f t="shared" si="226"/>
        <v>0</v>
      </c>
      <c r="BX226" s="398">
        <f t="shared" si="227"/>
        <v>0</v>
      </c>
      <c r="BY226" s="398">
        <f t="shared" si="228"/>
        <v>0</v>
      </c>
      <c r="BZ226" s="398">
        <f t="shared" si="229"/>
        <v>0</v>
      </c>
      <c r="CA226" s="398">
        <f t="shared" si="230"/>
        <v>0</v>
      </c>
      <c r="CB226" s="398">
        <f t="shared" si="231"/>
        <v>0</v>
      </c>
      <c r="CC226" s="398">
        <f t="shared" si="232"/>
        <v>0</v>
      </c>
      <c r="CD226" s="259"/>
    </row>
    <row r="227" spans="1:82" x14ac:dyDescent="0.25">
      <c r="A227" s="113">
        <v>224</v>
      </c>
      <c r="B227" s="176"/>
      <c r="C227" s="259">
        <f>IFERROR(INDEX($BD$7:$BO$40,MATCH(Ajustes!$E$4:$E$323,$BC$7:$BC$40,0),$C$2:$N$2),1)</f>
        <v>1</v>
      </c>
      <c r="D227" s="259">
        <f>IFERROR(INDEX($BD$7:$BO$40,MATCH(Ajustes!$E$4:$E$323,$BC$7:$BC$40,0),$C$2:$N$2),1)</f>
        <v>1</v>
      </c>
      <c r="E227" s="259">
        <f>IFERROR(INDEX($BD$7:$BO$40,MATCH(Ajustes!$E$4:$E$323,$BC$7:$BC$40,0),$C$2:$N$2),1)</f>
        <v>1</v>
      </c>
      <c r="F227" s="259">
        <f>IFERROR(INDEX($BD$7:$BO$40,MATCH(Ajustes!$E$4:$E$323,$BC$7:$BC$40,0),$C$2:$N$2),1)</f>
        <v>1</v>
      </c>
      <c r="G227" s="259">
        <f>IFERROR(INDEX($BD$7:$BO$40,MATCH(Ajustes!$E$4:$E$323,$BC$7:$BC$40,0),$C$2:$N$2),1)</f>
        <v>1</v>
      </c>
      <c r="H227" s="259">
        <f>IFERROR(INDEX($BD$7:$BO$40,MATCH(Ajustes!$E$4:$E$323,$BC$7:$BC$40,0),$C$2:$N$2),1)</f>
        <v>1</v>
      </c>
      <c r="I227" s="259">
        <f>IFERROR(INDEX($BD$7:$BO$40,MATCH(Ajustes!$E$4:$E$323,$BC$7:$BC$40,0),$C$2:$N$2),1)</f>
        <v>1</v>
      </c>
      <c r="J227" s="259">
        <f>IFERROR(INDEX($BD$7:$BO$40,MATCH(Ajustes!$E$4:$E$323,$BC$7:$BC$40,0),$C$2:$N$2),1)</f>
        <v>1</v>
      </c>
      <c r="K227" s="259">
        <f>IFERROR(INDEX($BD$7:$BO$40,MATCH(Ajustes!$E$4:$E$323,$BC$7:$BC$40,0),$C$2:$N$2),1)</f>
        <v>1</v>
      </c>
      <c r="L227" s="259">
        <f>IFERROR(INDEX($BD$7:$BO$40,MATCH(Ajustes!$E$4:$E$323,$BC$7:$BC$40,0),$C$2:$N$2),1)</f>
        <v>1</v>
      </c>
      <c r="M227" s="259">
        <f>IFERROR(INDEX($BD$7:$BO$40,MATCH(Ajustes!$E$4:$E$323,$BC$7:$BC$40,0),$C$2:$N$2),1)</f>
        <v>1</v>
      </c>
      <c r="N227" s="259">
        <f>IFERROR(INDEX($BD$7:$BO$40,MATCH(Ajustes!$E$4:$E$323,$BC$7:$BC$40,0),$C$2:$N$2),1)</f>
        <v>1</v>
      </c>
      <c r="O227">
        <f>C227*Ajustes!AM227</f>
        <v>0</v>
      </c>
      <c r="P227">
        <f>D227*Ajustes!AN227</f>
        <v>0</v>
      </c>
      <c r="Q227">
        <f>E227*Ajustes!AO227</f>
        <v>0</v>
      </c>
      <c r="R227">
        <f>F227*Ajustes!AP227</f>
        <v>0</v>
      </c>
      <c r="S227">
        <f>G227*Ajustes!AQ227</f>
        <v>0</v>
      </c>
      <c r="T227">
        <f>H227*Ajustes!AR227</f>
        <v>0</v>
      </c>
      <c r="U227">
        <f>I227*Ajustes!AS227</f>
        <v>0</v>
      </c>
      <c r="V227">
        <f>J227*Ajustes!AT227</f>
        <v>0</v>
      </c>
      <c r="W227">
        <f>K227*Ajustes!AU227</f>
        <v>0</v>
      </c>
      <c r="X227">
        <f>L227*Ajustes!AV227</f>
        <v>0</v>
      </c>
      <c r="Y227">
        <f>M227*Ajustes!AW227</f>
        <v>0</v>
      </c>
      <c r="Z227">
        <f>N227*Ajustes!AX227</f>
        <v>0</v>
      </c>
      <c r="AA227" s="259">
        <f>IF(AND(NOT(_incrementaisPassadas),
      OR(
       AND(_semanaAtual&gt;Prevs!D$6,_tipo="Semanal"),
       AND(_mes&gt;AA$2,_tipo="Mensal")
      )), 0,IF(Ajustes!$G227&gt;0,INDEX($AA$4:$AL$323,Ajustes!$G227,O$2),0)+IF(Ajustes!$H227&gt;0,INDEX($AA$4:$AL$323,Ajustes!$H227,O$2),0)+IF(Ajustes!$I227&gt;0,INDEX($AA$4:$AL$323,Ajustes!$I227,O$2),0)+IF(Ajustes!$J227&gt;0,INDEX($AA$4:$AL$323,Ajustes!$J227,O$2),0)+IF(Ajustes!$K227&gt;0,INDEX($AA$4:$AL$323,Ajustes!$K227,O$2),0)+IF(Ajustes!$L227&gt;0,INDEX($AA$4:$AL$323,Ajustes!$L227,O$2),0))+O227</f>
        <v>0</v>
      </c>
      <c r="AB227" s="259">
        <f>IF(AND(NOT(_incrementaisPassadas),
      OR(
       AND(_semanaAtual&gt;Prevs!E$6,_tipo="Semanal"),
       AND(_mes&gt;AB$2,_tipo="Mensal")
      )), 0,IF(Ajustes!$G227&gt;0,INDEX($AA$4:$AL$323,Ajustes!$G227,P$2),0)+IF(Ajustes!$H227&gt;0,INDEX($AA$4:$AL$323,Ajustes!$H227,P$2),0)+IF(Ajustes!$I227&gt;0,INDEX($AA$4:$AL$323,Ajustes!$I227,P$2),0)+IF(Ajustes!$J227&gt;0,INDEX($AA$4:$AL$323,Ajustes!$J227,P$2),0)+IF(Ajustes!$K227&gt;0,INDEX($AA$4:$AL$323,Ajustes!$K227,P$2),0)+IF(Ajustes!$L227&gt;0,INDEX($AA$4:$AL$323,Ajustes!$L227,P$2),0))+P227</f>
        <v>0</v>
      </c>
      <c r="AC227" s="259">
        <f>IF(AND(NOT(_incrementaisPassadas),
      OR(
       AND(_semanaAtual&gt;Prevs!F$6,_tipo="Semanal"),
       AND(_mes&gt;AC$2,_tipo="Mensal")
      )), 0,IF(Ajustes!$G227&gt;0,INDEX($AA$4:$AL$323,Ajustes!$G227,Q$2),0)+IF(Ajustes!$H227&gt;0,INDEX($AA$4:$AL$323,Ajustes!$H227,Q$2),0)+IF(Ajustes!$I227&gt;0,INDEX($AA$4:$AL$323,Ajustes!$I227,Q$2),0)+IF(Ajustes!$J227&gt;0,INDEX($AA$4:$AL$323,Ajustes!$J227,Q$2),0)+IF(Ajustes!$K227&gt;0,INDEX($AA$4:$AL$323,Ajustes!$K227,Q$2),0)+IF(Ajustes!$L227&gt;0,INDEX($AA$4:$AL$323,Ajustes!$L227,Q$2),0))+Q227</f>
        <v>0</v>
      </c>
      <c r="AD227" s="259">
        <f>IF(AND(NOT(_incrementaisPassadas),
      OR(
       AND(_semanaAtual&gt;Prevs!G$6,_tipo="Semanal"),
       AND(_mes&gt;AD$2,_tipo="Mensal")
      )), 0,IF(Ajustes!$G227&gt;0,INDEX($AA$4:$AL$323,Ajustes!$G227,R$2),0)+IF(Ajustes!$H227&gt;0,INDEX($AA$4:$AL$323,Ajustes!$H227,R$2),0)+IF(Ajustes!$I227&gt;0,INDEX($AA$4:$AL$323,Ajustes!$I227,R$2),0)+IF(Ajustes!$J227&gt;0,INDEX($AA$4:$AL$323,Ajustes!$J227,R$2),0)+IF(Ajustes!$K227&gt;0,INDEX($AA$4:$AL$323,Ajustes!$K227,R$2),0)+IF(Ajustes!$L227&gt;0,INDEX($AA$4:$AL$323,Ajustes!$L227,R$2),0))+R227</f>
        <v>0</v>
      </c>
      <c r="AE227" s="259">
        <f>IF(AND(NOT(_incrementaisPassadas),
      OR(
       AND(_semanaAtual&gt;Prevs!H$6,_tipo="Semanal"),
       AND(_mes&gt;AE$2,_tipo="Mensal")
      )), 0,IF(Ajustes!$G227&gt;0,INDEX($AA$4:$AL$323,Ajustes!$G227,S$2),0)+IF(Ajustes!$H227&gt;0,INDEX($AA$4:$AL$323,Ajustes!$H227,S$2),0)+IF(Ajustes!$I227&gt;0,INDEX($AA$4:$AL$323,Ajustes!$I227,S$2),0)+IF(Ajustes!$J227&gt;0,INDEX($AA$4:$AL$323,Ajustes!$J227,S$2),0)+IF(Ajustes!$K227&gt;0,INDEX($AA$4:$AL$323,Ajustes!$K227,S$2),0)+IF(Ajustes!$L227&gt;0,INDEX($AA$4:$AL$323,Ajustes!$L227,S$2),0))+S227</f>
        <v>0</v>
      </c>
      <c r="AF227" s="259">
        <f>IF(AND(NOT(_incrementaisPassadas),
      OR(
       AND(_semanaAtual&gt;Prevs!I$6,_tipo="Semanal"),
       AND(_mes&gt;AF$2,_tipo="Mensal")
      )), 0,IF(Ajustes!$G227&gt;0,INDEX($AA$4:$AL$323,Ajustes!$G227,T$2),0)+IF(Ajustes!$H227&gt;0,INDEX($AA$4:$AL$323,Ajustes!$H227,T$2),0)+IF(Ajustes!$I227&gt;0,INDEX($AA$4:$AL$323,Ajustes!$I227,T$2),0)+IF(Ajustes!$J227&gt;0,INDEX($AA$4:$AL$323,Ajustes!$J227,T$2),0)+IF(Ajustes!$K227&gt;0,INDEX($AA$4:$AL$323,Ajustes!$K227,T$2),0)+IF(Ajustes!$L227&gt;0,INDEX($AA$4:$AL$323,Ajustes!$L227,T$2),0))+T227</f>
        <v>0</v>
      </c>
      <c r="AG227" s="259">
        <f>IF(AND(NOT(_incrementaisPassadas),
      OR(
       AND(_semanaAtual&gt;Prevs!J$6,_tipo="Semanal"),
       AND(_mes&gt;AG$2,_tipo="Mensal")
      )), 0,IF(Ajustes!$G227&gt;0,INDEX($AA$4:$AL$323,Ajustes!$G227,U$2),0)+IF(Ajustes!$H227&gt;0,INDEX($AA$4:$AL$323,Ajustes!$H227,U$2),0)+IF(Ajustes!$I227&gt;0,INDEX($AA$4:$AL$323,Ajustes!$I227,U$2),0)+IF(Ajustes!$J227&gt;0,INDEX($AA$4:$AL$323,Ajustes!$J227,U$2),0)+IF(Ajustes!$K227&gt;0,INDEX($AA$4:$AL$323,Ajustes!$K227,U$2),0)+IF(Ajustes!$L227&gt;0,INDEX($AA$4:$AL$323,Ajustes!$L227,U$2),0))+U227</f>
        <v>0</v>
      </c>
      <c r="AH227" s="259">
        <f>IF(AND(NOT(_incrementaisPassadas),
      OR(
       AND(_semanaAtual&gt;Prevs!K$6,_tipo="Semanal"),
       AND(_mes&gt;AH$2,_tipo="Mensal")
      )), 0,IF(Ajustes!$G227&gt;0,INDEX($AA$4:$AL$323,Ajustes!$G227,V$2),0)+IF(Ajustes!$H227&gt;0,INDEX($AA$4:$AL$323,Ajustes!$H227,V$2),0)+IF(Ajustes!$I227&gt;0,INDEX($AA$4:$AL$323,Ajustes!$I227,V$2),0)+IF(Ajustes!$J227&gt;0,INDEX($AA$4:$AL$323,Ajustes!$J227,V$2),0)+IF(Ajustes!$K227&gt;0,INDEX($AA$4:$AL$323,Ajustes!$K227,V$2),0)+IF(Ajustes!$L227&gt;0,INDEX($AA$4:$AL$323,Ajustes!$L227,V$2),0))+V227</f>
        <v>0</v>
      </c>
      <c r="AI227" s="259">
        <f>IF(AND(NOT(_incrementaisPassadas),
      OR(
       AND(_semanaAtual&gt;Prevs!L$6,_tipo="Semanal"),
       AND(_mes&gt;AI$2,_tipo="Mensal")
      )), 0,IF(Ajustes!$G227&gt;0,INDEX($AA$4:$AL$323,Ajustes!$G227,W$2),0)+IF(Ajustes!$H227&gt;0,INDEX($AA$4:$AL$323,Ajustes!$H227,W$2),0)+IF(Ajustes!$I227&gt;0,INDEX($AA$4:$AL$323,Ajustes!$I227,W$2),0)+IF(Ajustes!$J227&gt;0,INDEX($AA$4:$AL$323,Ajustes!$J227,W$2),0)+IF(Ajustes!$K227&gt;0,INDEX($AA$4:$AL$323,Ajustes!$K227,W$2),0)+IF(Ajustes!$L227&gt;0,INDEX($AA$4:$AL$323,Ajustes!$L227,W$2),0))+W227</f>
        <v>0</v>
      </c>
      <c r="AJ227" s="259">
        <f>IF(AND(NOT(_incrementaisPassadas),
      OR(
       AND(_semanaAtual&gt;Prevs!M$6,_tipo="Semanal"),
       AND(_mes&gt;AJ$2,_tipo="Mensal")
      )), 0,IF(Ajustes!$G227&gt;0,INDEX($AA$4:$AL$323,Ajustes!$G227,X$2),0)+IF(Ajustes!$H227&gt;0,INDEX($AA$4:$AL$323,Ajustes!$H227,X$2),0)+IF(Ajustes!$I227&gt;0,INDEX($AA$4:$AL$323,Ajustes!$I227,X$2),0)+IF(Ajustes!$J227&gt;0,INDEX($AA$4:$AL$323,Ajustes!$J227,X$2),0)+IF(Ajustes!$K227&gt;0,INDEX($AA$4:$AL$323,Ajustes!$K227,X$2),0)+IF(Ajustes!$L227&gt;0,INDEX($AA$4:$AL$323,Ajustes!$L227,X$2),0))+X227</f>
        <v>0</v>
      </c>
      <c r="AK227" s="259">
        <f>IF(AND(NOT(_incrementaisPassadas),
      OR(
       AND(_semanaAtual&gt;Prevs!N$6,_tipo="Semanal"),
       AND(_mes&gt;AK$2,_tipo="Mensal")
      )), 0,IF(Ajustes!$G227&gt;0,INDEX($AA$4:$AL$323,Ajustes!$G227,Y$2),0)+IF(Ajustes!$H227&gt;0,INDEX($AA$4:$AL$323,Ajustes!$H227,Y$2),0)+IF(Ajustes!$I227&gt;0,INDEX($AA$4:$AL$323,Ajustes!$I227,Y$2),0)+IF(Ajustes!$J227&gt;0,INDEX($AA$4:$AL$323,Ajustes!$J227,Y$2),0)+IF(Ajustes!$K227&gt;0,INDEX($AA$4:$AL$323,Ajustes!$K227,Y$2),0)+IF(Ajustes!$L227&gt;0,INDEX($AA$4:$AL$323,Ajustes!$L227,Y$2),0))+Y227</f>
        <v>0</v>
      </c>
      <c r="AL227" s="259">
        <f>IF(AND(NOT(_incrementaisPassadas),
      OR(
       AND(_semanaAtual&gt;Prevs!O$6,_tipo="Semanal"),
       AND(_mes&gt;AL$2,_tipo="Mensal")
      )), 0,IF(Ajustes!$G227&gt;0,INDEX($AA$4:$AL$323,Ajustes!$G227,Z$2),0)+IF(Ajustes!$H227&gt;0,INDEX($AA$4:$AL$323,Ajustes!$H227,Z$2),0)+IF(Ajustes!$I227&gt;0,INDEX($AA$4:$AL$323,Ajustes!$I227,Z$2),0)+IF(Ajustes!$J227&gt;0,INDEX($AA$4:$AL$323,Ajustes!$J227,Z$2),0)+IF(Ajustes!$K227&gt;0,INDEX($AA$4:$AL$323,Ajustes!$K227,Z$2),0)+IF(Ajustes!$L227&gt;0,INDEX($AA$4:$AL$323,Ajustes!$L227,Z$2),0))+Z227</f>
        <v>0</v>
      </c>
      <c r="AM227" s="113">
        <f t="shared" si="219"/>
        <v>0</v>
      </c>
      <c r="AN227" s="113">
        <f t="shared" si="220"/>
        <v>0</v>
      </c>
      <c r="AO227" s="113">
        <f t="shared" si="220"/>
        <v>0</v>
      </c>
      <c r="AP227" s="113">
        <f t="shared" si="220"/>
        <v>0</v>
      </c>
      <c r="AQ227" s="113">
        <f t="shared" si="220"/>
        <v>0</v>
      </c>
      <c r="AR227" s="113">
        <f t="shared" si="220"/>
        <v>0</v>
      </c>
      <c r="AS227" s="113">
        <f t="shared" si="220"/>
        <v>0</v>
      </c>
      <c r="AT227" s="113">
        <f t="shared" si="220"/>
        <v>0</v>
      </c>
      <c r="AU227" s="113">
        <f t="shared" si="220"/>
        <v>0</v>
      </c>
      <c r="AV227" s="113">
        <f t="shared" si="220"/>
        <v>0</v>
      </c>
      <c r="AW227" s="113">
        <f t="shared" si="220"/>
        <v>0</v>
      </c>
      <c r="AX227" s="113">
        <f t="shared" si="220"/>
        <v>0</v>
      </c>
      <c r="AY227" s="259"/>
      <c r="BQ227" s="259" t="e">
        <f t="shared" si="218"/>
        <v>#N/A</v>
      </c>
      <c r="BR227" s="398">
        <f t="shared" si="221"/>
        <v>0</v>
      </c>
      <c r="BS227" s="398">
        <f t="shared" si="222"/>
        <v>0</v>
      </c>
      <c r="BT227" s="398">
        <f t="shared" si="223"/>
        <v>0</v>
      </c>
      <c r="BU227" s="398">
        <f t="shared" si="224"/>
        <v>0</v>
      </c>
      <c r="BV227" s="398">
        <f t="shared" si="225"/>
        <v>0</v>
      </c>
      <c r="BW227" s="398">
        <f t="shared" si="226"/>
        <v>0</v>
      </c>
      <c r="BX227" s="398">
        <f t="shared" si="227"/>
        <v>0</v>
      </c>
      <c r="BY227" s="398">
        <f t="shared" si="228"/>
        <v>0</v>
      </c>
      <c r="BZ227" s="398">
        <f t="shared" si="229"/>
        <v>0</v>
      </c>
      <c r="CA227" s="398">
        <f t="shared" si="230"/>
        <v>0</v>
      </c>
      <c r="CB227" s="398">
        <f t="shared" si="231"/>
        <v>0</v>
      </c>
      <c r="CC227" s="398">
        <f t="shared" si="232"/>
        <v>0</v>
      </c>
      <c r="CD227" s="259"/>
    </row>
    <row r="228" spans="1:82" x14ac:dyDescent="0.25">
      <c r="A228" s="113">
        <v>225</v>
      </c>
      <c r="B228" s="176" t="s">
        <v>637</v>
      </c>
      <c r="C228" s="259">
        <f>IFERROR(INDEX($BD$7:$BO$40,MATCH(Ajustes!$E$4:$E$323,$BC$7:$BC$40,0),$C$2:$N$2),1)</f>
        <v>1</v>
      </c>
      <c r="D228" s="259">
        <f>IFERROR(INDEX($BD$7:$BO$40,MATCH(Ajustes!$E$4:$E$323,$BC$7:$BC$40,0),$C$2:$N$2),1)</f>
        <v>1</v>
      </c>
      <c r="E228" s="259">
        <f>IFERROR(INDEX($BD$7:$BO$40,MATCH(Ajustes!$E$4:$E$323,$BC$7:$BC$40,0),$C$2:$N$2),1)</f>
        <v>1</v>
      </c>
      <c r="F228" s="259">
        <f>IFERROR(INDEX($BD$7:$BO$40,MATCH(Ajustes!$E$4:$E$323,$BC$7:$BC$40,0),$C$2:$N$2),1)</f>
        <v>1</v>
      </c>
      <c r="G228" s="259">
        <f>IFERROR(INDEX($BD$7:$BO$40,MATCH(Ajustes!$E$4:$E$323,$BC$7:$BC$40,0),$C$2:$N$2),1)</f>
        <v>1</v>
      </c>
      <c r="H228" s="259">
        <f>IFERROR(INDEX($BD$7:$BO$40,MATCH(Ajustes!$E$4:$E$323,$BC$7:$BC$40,0),$C$2:$N$2),1)</f>
        <v>1</v>
      </c>
      <c r="I228" s="259">
        <f>IFERROR(INDEX($BD$7:$BO$40,MATCH(Ajustes!$E$4:$E$323,$BC$7:$BC$40,0),$C$2:$N$2),1)</f>
        <v>1</v>
      </c>
      <c r="J228" s="259">
        <f>IFERROR(INDEX($BD$7:$BO$40,MATCH(Ajustes!$E$4:$E$323,$BC$7:$BC$40,0),$C$2:$N$2),1)</f>
        <v>1</v>
      </c>
      <c r="K228" s="259">
        <f>IFERROR(INDEX($BD$7:$BO$40,MATCH(Ajustes!$E$4:$E$323,$BC$7:$BC$40,0),$C$2:$N$2),1)</f>
        <v>1</v>
      </c>
      <c r="L228" s="259">
        <f>IFERROR(INDEX($BD$7:$BO$40,MATCH(Ajustes!$E$4:$E$323,$BC$7:$BC$40,0),$C$2:$N$2),1)</f>
        <v>1</v>
      </c>
      <c r="M228" s="259">
        <f>IFERROR(INDEX($BD$7:$BO$40,MATCH(Ajustes!$E$4:$E$323,$BC$7:$BC$40,0),$C$2:$N$2),1)</f>
        <v>1</v>
      </c>
      <c r="N228" s="259">
        <f>IFERROR(INDEX($BD$7:$BO$40,MATCH(Ajustes!$E$4:$E$323,$BC$7:$BC$40,0),$C$2:$N$2),1)</f>
        <v>1</v>
      </c>
      <c r="O228">
        <f>C228*Ajustes!AM228</f>
        <v>379</v>
      </c>
      <c r="P228">
        <f>D228*Ajustes!AN228</f>
        <v>476</v>
      </c>
      <c r="Q228">
        <f>E228*Ajustes!AO228</f>
        <v>511</v>
      </c>
      <c r="R228">
        <f>F228*Ajustes!AP228</f>
        <v>376</v>
      </c>
      <c r="S228">
        <f>G228*Ajustes!AQ228</f>
        <v>187</v>
      </c>
      <c r="T228">
        <f>H228*Ajustes!AR228</f>
        <v>75</v>
      </c>
      <c r="U228">
        <f>I228*Ajustes!AS228</f>
        <v>40</v>
      </c>
      <c r="V228">
        <f>J228*Ajustes!AT228</f>
        <v>25</v>
      </c>
      <c r="W228">
        <f>K228*Ajustes!AU228</f>
        <v>20</v>
      </c>
      <c r="X228">
        <f>L228*Ajustes!AV228</f>
        <v>31</v>
      </c>
      <c r="Y228">
        <f>M228*Ajustes!AW228</f>
        <v>76</v>
      </c>
      <c r="Z228">
        <f>N228*Ajustes!AX228</f>
        <v>213</v>
      </c>
      <c r="AA228" s="259">
        <f>IF(AND(NOT(_incrementaisPassadas),
      OR(
       AND(_semanaAtual&gt;Prevs!D$6,_tipo="Semanal"),
       AND(_mes&gt;AA$2,_tipo="Mensal")
      )), 0,IF(Ajustes!$G228&gt;0,INDEX($AA$4:$AL$323,Ajustes!$G228,O$2),0)+IF(Ajustes!$H228&gt;0,INDEX($AA$4:$AL$323,Ajustes!$H228,O$2),0)+IF(Ajustes!$I228&gt;0,INDEX($AA$4:$AL$323,Ajustes!$I228,O$2),0)+IF(Ajustes!$J228&gt;0,INDEX($AA$4:$AL$323,Ajustes!$J228,O$2),0)+IF(Ajustes!$K228&gt;0,INDEX($AA$4:$AL$323,Ajustes!$K228,O$2),0)+IF(Ajustes!$L228&gt;0,INDEX($AA$4:$AL$323,Ajustes!$L228,O$2),0))+O228</f>
        <v>379</v>
      </c>
      <c r="AB228" s="259">
        <f>IF(AND(NOT(_incrementaisPassadas),
      OR(
       AND(_semanaAtual&gt;Prevs!E$6,_tipo="Semanal"),
       AND(_mes&gt;AB$2,_tipo="Mensal")
      )), 0,IF(Ajustes!$G228&gt;0,INDEX($AA$4:$AL$323,Ajustes!$G228,P$2),0)+IF(Ajustes!$H228&gt;0,INDEX($AA$4:$AL$323,Ajustes!$H228,P$2),0)+IF(Ajustes!$I228&gt;0,INDEX($AA$4:$AL$323,Ajustes!$I228,P$2),0)+IF(Ajustes!$J228&gt;0,INDEX($AA$4:$AL$323,Ajustes!$J228,P$2),0)+IF(Ajustes!$K228&gt;0,INDEX($AA$4:$AL$323,Ajustes!$K228,P$2),0)+IF(Ajustes!$L228&gt;0,INDEX($AA$4:$AL$323,Ajustes!$L228,P$2),0))+P228</f>
        <v>476</v>
      </c>
      <c r="AC228" s="259">
        <f>IF(AND(NOT(_incrementaisPassadas),
      OR(
       AND(_semanaAtual&gt;Prevs!F$6,_tipo="Semanal"),
       AND(_mes&gt;AC$2,_tipo="Mensal")
      )), 0,IF(Ajustes!$G228&gt;0,INDEX($AA$4:$AL$323,Ajustes!$G228,Q$2),0)+IF(Ajustes!$H228&gt;0,INDEX($AA$4:$AL$323,Ajustes!$H228,Q$2),0)+IF(Ajustes!$I228&gt;0,INDEX($AA$4:$AL$323,Ajustes!$I228,Q$2),0)+IF(Ajustes!$J228&gt;0,INDEX($AA$4:$AL$323,Ajustes!$J228,Q$2),0)+IF(Ajustes!$K228&gt;0,INDEX($AA$4:$AL$323,Ajustes!$K228,Q$2),0)+IF(Ajustes!$L228&gt;0,INDEX($AA$4:$AL$323,Ajustes!$L228,Q$2),0))+Q228</f>
        <v>511</v>
      </c>
      <c r="AD228" s="259">
        <f>IF(AND(NOT(_incrementaisPassadas),
      OR(
       AND(_semanaAtual&gt;Prevs!G$6,_tipo="Semanal"),
       AND(_mes&gt;AD$2,_tipo="Mensal")
      )), 0,IF(Ajustes!$G228&gt;0,INDEX($AA$4:$AL$323,Ajustes!$G228,R$2),0)+IF(Ajustes!$H228&gt;0,INDEX($AA$4:$AL$323,Ajustes!$H228,R$2),0)+IF(Ajustes!$I228&gt;0,INDEX($AA$4:$AL$323,Ajustes!$I228,R$2),0)+IF(Ajustes!$J228&gt;0,INDEX($AA$4:$AL$323,Ajustes!$J228,R$2),0)+IF(Ajustes!$K228&gt;0,INDEX($AA$4:$AL$323,Ajustes!$K228,R$2),0)+IF(Ajustes!$L228&gt;0,INDEX($AA$4:$AL$323,Ajustes!$L228,R$2),0))+R228</f>
        <v>376</v>
      </c>
      <c r="AE228" s="259">
        <f>IF(AND(NOT(_incrementaisPassadas),
      OR(
       AND(_semanaAtual&gt;Prevs!H$6,_tipo="Semanal"),
       AND(_mes&gt;AE$2,_tipo="Mensal")
      )), 0,IF(Ajustes!$G228&gt;0,INDEX($AA$4:$AL$323,Ajustes!$G228,S$2),0)+IF(Ajustes!$H228&gt;0,INDEX($AA$4:$AL$323,Ajustes!$H228,S$2),0)+IF(Ajustes!$I228&gt;0,INDEX($AA$4:$AL$323,Ajustes!$I228,S$2),0)+IF(Ajustes!$J228&gt;0,INDEX($AA$4:$AL$323,Ajustes!$J228,S$2),0)+IF(Ajustes!$K228&gt;0,INDEX($AA$4:$AL$323,Ajustes!$K228,S$2),0)+IF(Ajustes!$L228&gt;0,INDEX($AA$4:$AL$323,Ajustes!$L228,S$2),0))+S228</f>
        <v>187</v>
      </c>
      <c r="AF228" s="259">
        <f>IF(AND(NOT(_incrementaisPassadas),
      OR(
       AND(_semanaAtual&gt;Prevs!I$6,_tipo="Semanal"),
       AND(_mes&gt;AF$2,_tipo="Mensal")
      )), 0,IF(Ajustes!$G228&gt;0,INDEX($AA$4:$AL$323,Ajustes!$G228,T$2),0)+IF(Ajustes!$H228&gt;0,INDEX($AA$4:$AL$323,Ajustes!$H228,T$2),0)+IF(Ajustes!$I228&gt;0,INDEX($AA$4:$AL$323,Ajustes!$I228,T$2),0)+IF(Ajustes!$J228&gt;0,INDEX($AA$4:$AL$323,Ajustes!$J228,T$2),0)+IF(Ajustes!$K228&gt;0,INDEX($AA$4:$AL$323,Ajustes!$K228,T$2),0)+IF(Ajustes!$L228&gt;0,INDEX($AA$4:$AL$323,Ajustes!$L228,T$2),0))+T228</f>
        <v>75</v>
      </c>
      <c r="AG228" s="259">
        <f>IF(AND(NOT(_incrementaisPassadas),
      OR(
       AND(_semanaAtual&gt;Prevs!J$6,_tipo="Semanal"),
       AND(_mes&gt;AG$2,_tipo="Mensal")
      )), 0,IF(Ajustes!$G228&gt;0,INDEX($AA$4:$AL$323,Ajustes!$G228,U$2),0)+IF(Ajustes!$H228&gt;0,INDEX($AA$4:$AL$323,Ajustes!$H228,U$2),0)+IF(Ajustes!$I228&gt;0,INDEX($AA$4:$AL$323,Ajustes!$I228,U$2),0)+IF(Ajustes!$J228&gt;0,INDEX($AA$4:$AL$323,Ajustes!$J228,U$2),0)+IF(Ajustes!$K228&gt;0,INDEX($AA$4:$AL$323,Ajustes!$K228,U$2),0)+IF(Ajustes!$L228&gt;0,INDEX($AA$4:$AL$323,Ajustes!$L228,U$2),0))+U228</f>
        <v>40</v>
      </c>
      <c r="AH228" s="259">
        <f>IF(AND(NOT(_incrementaisPassadas),
      OR(
       AND(_semanaAtual&gt;Prevs!K$6,_tipo="Semanal"),
       AND(_mes&gt;AH$2,_tipo="Mensal")
      )), 0,IF(Ajustes!$G228&gt;0,INDEX($AA$4:$AL$323,Ajustes!$G228,V$2),0)+IF(Ajustes!$H228&gt;0,INDEX($AA$4:$AL$323,Ajustes!$H228,V$2),0)+IF(Ajustes!$I228&gt;0,INDEX($AA$4:$AL$323,Ajustes!$I228,V$2),0)+IF(Ajustes!$J228&gt;0,INDEX($AA$4:$AL$323,Ajustes!$J228,V$2),0)+IF(Ajustes!$K228&gt;0,INDEX($AA$4:$AL$323,Ajustes!$K228,V$2),0)+IF(Ajustes!$L228&gt;0,INDEX($AA$4:$AL$323,Ajustes!$L228,V$2),0))+V228</f>
        <v>25</v>
      </c>
      <c r="AI228" s="259">
        <f>IF(AND(NOT(_incrementaisPassadas),
      OR(
       AND(_semanaAtual&gt;Prevs!L$6,_tipo="Semanal"),
       AND(_mes&gt;AI$2,_tipo="Mensal")
      )), 0,IF(Ajustes!$G228&gt;0,INDEX($AA$4:$AL$323,Ajustes!$G228,W$2),0)+IF(Ajustes!$H228&gt;0,INDEX($AA$4:$AL$323,Ajustes!$H228,W$2),0)+IF(Ajustes!$I228&gt;0,INDEX($AA$4:$AL$323,Ajustes!$I228,W$2),0)+IF(Ajustes!$J228&gt;0,INDEX($AA$4:$AL$323,Ajustes!$J228,W$2),0)+IF(Ajustes!$K228&gt;0,INDEX($AA$4:$AL$323,Ajustes!$K228,W$2),0)+IF(Ajustes!$L228&gt;0,INDEX($AA$4:$AL$323,Ajustes!$L228,W$2),0))+W228</f>
        <v>20</v>
      </c>
      <c r="AJ228" s="259">
        <f>IF(AND(NOT(_incrementaisPassadas),
      OR(
       AND(_semanaAtual&gt;Prevs!M$6,_tipo="Semanal"),
       AND(_mes&gt;AJ$2,_tipo="Mensal")
      )), 0,IF(Ajustes!$G228&gt;0,INDEX($AA$4:$AL$323,Ajustes!$G228,X$2),0)+IF(Ajustes!$H228&gt;0,INDEX($AA$4:$AL$323,Ajustes!$H228,X$2),0)+IF(Ajustes!$I228&gt;0,INDEX($AA$4:$AL$323,Ajustes!$I228,X$2),0)+IF(Ajustes!$J228&gt;0,INDEX($AA$4:$AL$323,Ajustes!$J228,X$2),0)+IF(Ajustes!$K228&gt;0,INDEX($AA$4:$AL$323,Ajustes!$K228,X$2),0)+IF(Ajustes!$L228&gt;0,INDEX($AA$4:$AL$323,Ajustes!$L228,X$2),0))+X228</f>
        <v>31</v>
      </c>
      <c r="AK228" s="259">
        <f>IF(AND(NOT(_incrementaisPassadas),
      OR(
       AND(_semanaAtual&gt;Prevs!N$6,_tipo="Semanal"),
       AND(_mes&gt;AK$2,_tipo="Mensal")
      )), 0,IF(Ajustes!$G228&gt;0,INDEX($AA$4:$AL$323,Ajustes!$G228,Y$2),0)+IF(Ajustes!$H228&gt;0,INDEX($AA$4:$AL$323,Ajustes!$H228,Y$2),0)+IF(Ajustes!$I228&gt;0,INDEX($AA$4:$AL$323,Ajustes!$I228,Y$2),0)+IF(Ajustes!$J228&gt;0,INDEX($AA$4:$AL$323,Ajustes!$J228,Y$2),0)+IF(Ajustes!$K228&gt;0,INDEX($AA$4:$AL$323,Ajustes!$K228,Y$2),0)+IF(Ajustes!$L228&gt;0,INDEX($AA$4:$AL$323,Ajustes!$L228,Y$2),0))+Y228</f>
        <v>76</v>
      </c>
      <c r="AL228" s="259">
        <f>IF(AND(NOT(_incrementaisPassadas),
      OR(
       AND(_semanaAtual&gt;Prevs!O$6,_tipo="Semanal"),
       AND(_mes&gt;AL$2,_tipo="Mensal")
      )), 0,IF(Ajustes!$G228&gt;0,INDEX($AA$4:$AL$323,Ajustes!$G228,Z$2),0)+IF(Ajustes!$H228&gt;0,INDEX($AA$4:$AL$323,Ajustes!$H228,Z$2),0)+IF(Ajustes!$I228&gt;0,INDEX($AA$4:$AL$323,Ajustes!$I228,Z$2),0)+IF(Ajustes!$J228&gt;0,INDEX($AA$4:$AL$323,Ajustes!$J228,Z$2),0)+IF(Ajustes!$K228&gt;0,INDEX($AA$4:$AL$323,Ajustes!$K228,Z$2),0)+IF(Ajustes!$L228&gt;0,INDEX($AA$4:$AL$323,Ajustes!$L228,Z$2),0))+Z228</f>
        <v>213</v>
      </c>
      <c r="AM228" s="113">
        <f t="shared" si="219"/>
        <v>379</v>
      </c>
      <c r="AN228" s="113">
        <f t="shared" si="220"/>
        <v>476</v>
      </c>
      <c r="AO228" s="113">
        <f t="shared" si="220"/>
        <v>511</v>
      </c>
      <c r="AP228" s="113">
        <f t="shared" si="220"/>
        <v>376</v>
      </c>
      <c r="AQ228" s="113">
        <f t="shared" si="220"/>
        <v>187</v>
      </c>
      <c r="AR228" s="113">
        <f t="shared" si="220"/>
        <v>75</v>
      </c>
      <c r="AS228" s="113">
        <f t="shared" si="220"/>
        <v>40</v>
      </c>
      <c r="AT228" s="113">
        <f t="shared" si="220"/>
        <v>25</v>
      </c>
      <c r="AU228" s="113">
        <f t="shared" si="220"/>
        <v>20</v>
      </c>
      <c r="AV228" s="113">
        <f t="shared" si="220"/>
        <v>31</v>
      </c>
      <c r="AW228" s="113">
        <f t="shared" si="220"/>
        <v>76</v>
      </c>
      <c r="AX228" s="113">
        <f t="shared" si="220"/>
        <v>213</v>
      </c>
      <c r="AY228" s="259"/>
      <c r="BQ228" s="259" t="e">
        <f t="shared" si="218"/>
        <v>#N/A</v>
      </c>
      <c r="BR228" s="398">
        <f t="shared" si="221"/>
        <v>379</v>
      </c>
      <c r="BS228" s="398">
        <f t="shared" si="222"/>
        <v>476</v>
      </c>
      <c r="BT228" s="398">
        <f t="shared" si="223"/>
        <v>511</v>
      </c>
      <c r="BU228" s="398">
        <f t="shared" si="224"/>
        <v>376</v>
      </c>
      <c r="BV228" s="398">
        <f t="shared" si="225"/>
        <v>187</v>
      </c>
      <c r="BW228" s="398">
        <f t="shared" si="226"/>
        <v>75</v>
      </c>
      <c r="BX228" s="398">
        <f t="shared" si="227"/>
        <v>40</v>
      </c>
      <c r="BY228" s="398">
        <f t="shared" si="228"/>
        <v>25</v>
      </c>
      <c r="BZ228" s="398">
        <f t="shared" si="229"/>
        <v>20</v>
      </c>
      <c r="CA228" s="398">
        <f t="shared" si="230"/>
        <v>31</v>
      </c>
      <c r="CB228" s="398">
        <f t="shared" si="231"/>
        <v>76</v>
      </c>
      <c r="CC228" s="398">
        <f t="shared" si="232"/>
        <v>213</v>
      </c>
      <c r="CD228" s="259"/>
    </row>
    <row r="229" spans="1:82" x14ac:dyDescent="0.25">
      <c r="A229" s="113">
        <v>226</v>
      </c>
      <c r="B229" s="176"/>
      <c r="C229" s="259">
        <f>IFERROR(INDEX($BD$7:$BO$40,MATCH(Ajustes!$E$4:$E$323,$BC$7:$BC$40,0),$C$2:$N$2),1)</f>
        <v>1</v>
      </c>
      <c r="D229" s="259">
        <f>IFERROR(INDEX($BD$7:$BO$40,MATCH(Ajustes!$E$4:$E$323,$BC$7:$BC$40,0),$C$2:$N$2),1)</f>
        <v>1</v>
      </c>
      <c r="E229" s="259">
        <f>IFERROR(INDEX($BD$7:$BO$40,MATCH(Ajustes!$E$4:$E$323,$BC$7:$BC$40,0),$C$2:$N$2),1)</f>
        <v>1</v>
      </c>
      <c r="F229" s="259">
        <f>IFERROR(INDEX($BD$7:$BO$40,MATCH(Ajustes!$E$4:$E$323,$BC$7:$BC$40,0),$C$2:$N$2),1)</f>
        <v>1</v>
      </c>
      <c r="G229" s="259">
        <f>IFERROR(INDEX($BD$7:$BO$40,MATCH(Ajustes!$E$4:$E$323,$BC$7:$BC$40,0),$C$2:$N$2),1)</f>
        <v>1</v>
      </c>
      <c r="H229" s="259">
        <f>IFERROR(INDEX($BD$7:$BO$40,MATCH(Ajustes!$E$4:$E$323,$BC$7:$BC$40,0),$C$2:$N$2),1)</f>
        <v>1</v>
      </c>
      <c r="I229" s="259">
        <f>IFERROR(INDEX($BD$7:$BO$40,MATCH(Ajustes!$E$4:$E$323,$BC$7:$BC$40,0),$C$2:$N$2),1)</f>
        <v>1</v>
      </c>
      <c r="J229" s="259">
        <f>IFERROR(INDEX($BD$7:$BO$40,MATCH(Ajustes!$E$4:$E$323,$BC$7:$BC$40,0),$C$2:$N$2),1)</f>
        <v>1</v>
      </c>
      <c r="K229" s="259">
        <f>IFERROR(INDEX($BD$7:$BO$40,MATCH(Ajustes!$E$4:$E$323,$BC$7:$BC$40,0),$C$2:$N$2),1)</f>
        <v>1</v>
      </c>
      <c r="L229" s="259">
        <f>IFERROR(INDEX($BD$7:$BO$40,MATCH(Ajustes!$E$4:$E$323,$BC$7:$BC$40,0),$C$2:$N$2),1)</f>
        <v>1</v>
      </c>
      <c r="M229" s="259">
        <f>IFERROR(INDEX($BD$7:$BO$40,MATCH(Ajustes!$E$4:$E$323,$BC$7:$BC$40,0),$C$2:$N$2),1)</f>
        <v>1</v>
      </c>
      <c r="N229" s="259">
        <f>IFERROR(INDEX($BD$7:$BO$40,MATCH(Ajustes!$E$4:$E$323,$BC$7:$BC$40,0),$C$2:$N$2),1)</f>
        <v>1</v>
      </c>
      <c r="O229">
        <f>C229*Ajustes!AM229</f>
        <v>0</v>
      </c>
      <c r="P229">
        <f>D229*Ajustes!AN229</f>
        <v>0</v>
      </c>
      <c r="Q229">
        <f>E229*Ajustes!AO229</f>
        <v>0</v>
      </c>
      <c r="R229">
        <f>F229*Ajustes!AP229</f>
        <v>0</v>
      </c>
      <c r="S229">
        <f>G229*Ajustes!AQ229</f>
        <v>0</v>
      </c>
      <c r="T229">
        <f>H229*Ajustes!AR229</f>
        <v>0</v>
      </c>
      <c r="U229">
        <f>I229*Ajustes!AS229</f>
        <v>0</v>
      </c>
      <c r="V229">
        <f>J229*Ajustes!AT229</f>
        <v>0</v>
      </c>
      <c r="W229">
        <f>K229*Ajustes!AU229</f>
        <v>0</v>
      </c>
      <c r="X229">
        <f>L229*Ajustes!AV229</f>
        <v>0</v>
      </c>
      <c r="Y229">
        <f>M229*Ajustes!AW229</f>
        <v>0</v>
      </c>
      <c r="Z229">
        <f>N229*Ajustes!AX229</f>
        <v>0</v>
      </c>
      <c r="AA229" s="259">
        <f>IF(AND(NOT(_incrementaisPassadas),
      OR(
       AND(_semanaAtual&gt;Prevs!D$6,_tipo="Semanal"),
       AND(_mes&gt;AA$2,_tipo="Mensal")
      )), 0,IF(Ajustes!$G229&gt;0,INDEX($AA$4:$AL$323,Ajustes!$G229,O$2),0)+IF(Ajustes!$H229&gt;0,INDEX($AA$4:$AL$323,Ajustes!$H229,O$2),0)+IF(Ajustes!$I229&gt;0,INDEX($AA$4:$AL$323,Ajustes!$I229,O$2),0)+IF(Ajustes!$J229&gt;0,INDEX($AA$4:$AL$323,Ajustes!$J229,O$2),0)+IF(Ajustes!$K229&gt;0,INDEX($AA$4:$AL$323,Ajustes!$K229,O$2),0)+IF(Ajustes!$L229&gt;0,INDEX($AA$4:$AL$323,Ajustes!$L229,O$2),0))+O229</f>
        <v>0</v>
      </c>
      <c r="AB229" s="259">
        <f>IF(AND(NOT(_incrementaisPassadas),
      OR(
       AND(_semanaAtual&gt;Prevs!E$6,_tipo="Semanal"),
       AND(_mes&gt;AB$2,_tipo="Mensal")
      )), 0,IF(Ajustes!$G229&gt;0,INDEX($AA$4:$AL$323,Ajustes!$G229,P$2),0)+IF(Ajustes!$H229&gt;0,INDEX($AA$4:$AL$323,Ajustes!$H229,P$2),0)+IF(Ajustes!$I229&gt;0,INDEX($AA$4:$AL$323,Ajustes!$I229,P$2),0)+IF(Ajustes!$J229&gt;0,INDEX($AA$4:$AL$323,Ajustes!$J229,P$2),0)+IF(Ajustes!$K229&gt;0,INDEX($AA$4:$AL$323,Ajustes!$K229,P$2),0)+IF(Ajustes!$L229&gt;0,INDEX($AA$4:$AL$323,Ajustes!$L229,P$2),0))+P229</f>
        <v>0</v>
      </c>
      <c r="AC229" s="259">
        <f>IF(AND(NOT(_incrementaisPassadas),
      OR(
       AND(_semanaAtual&gt;Prevs!F$6,_tipo="Semanal"),
       AND(_mes&gt;AC$2,_tipo="Mensal")
      )), 0,IF(Ajustes!$G229&gt;0,INDEX($AA$4:$AL$323,Ajustes!$G229,Q$2),0)+IF(Ajustes!$H229&gt;0,INDEX($AA$4:$AL$323,Ajustes!$H229,Q$2),0)+IF(Ajustes!$I229&gt;0,INDEX($AA$4:$AL$323,Ajustes!$I229,Q$2),0)+IF(Ajustes!$J229&gt;0,INDEX($AA$4:$AL$323,Ajustes!$J229,Q$2),0)+IF(Ajustes!$K229&gt;0,INDEX($AA$4:$AL$323,Ajustes!$K229,Q$2),0)+IF(Ajustes!$L229&gt;0,INDEX($AA$4:$AL$323,Ajustes!$L229,Q$2),0))+Q229</f>
        <v>0</v>
      </c>
      <c r="AD229" s="259">
        <f>IF(AND(NOT(_incrementaisPassadas),
      OR(
       AND(_semanaAtual&gt;Prevs!G$6,_tipo="Semanal"),
       AND(_mes&gt;AD$2,_tipo="Mensal")
      )), 0,IF(Ajustes!$G229&gt;0,INDEX($AA$4:$AL$323,Ajustes!$G229,R$2),0)+IF(Ajustes!$H229&gt;0,INDEX($AA$4:$AL$323,Ajustes!$H229,R$2),0)+IF(Ajustes!$I229&gt;0,INDEX($AA$4:$AL$323,Ajustes!$I229,R$2),0)+IF(Ajustes!$J229&gt;0,INDEX($AA$4:$AL$323,Ajustes!$J229,R$2),0)+IF(Ajustes!$K229&gt;0,INDEX($AA$4:$AL$323,Ajustes!$K229,R$2),0)+IF(Ajustes!$L229&gt;0,INDEX($AA$4:$AL$323,Ajustes!$L229,R$2),0))+R229</f>
        <v>0</v>
      </c>
      <c r="AE229" s="259">
        <f>IF(AND(NOT(_incrementaisPassadas),
      OR(
       AND(_semanaAtual&gt;Prevs!H$6,_tipo="Semanal"),
       AND(_mes&gt;AE$2,_tipo="Mensal")
      )), 0,IF(Ajustes!$G229&gt;0,INDEX($AA$4:$AL$323,Ajustes!$G229,S$2),0)+IF(Ajustes!$H229&gt;0,INDEX($AA$4:$AL$323,Ajustes!$H229,S$2),0)+IF(Ajustes!$I229&gt;0,INDEX($AA$4:$AL$323,Ajustes!$I229,S$2),0)+IF(Ajustes!$J229&gt;0,INDEX($AA$4:$AL$323,Ajustes!$J229,S$2),0)+IF(Ajustes!$K229&gt;0,INDEX($AA$4:$AL$323,Ajustes!$K229,S$2),0)+IF(Ajustes!$L229&gt;0,INDEX($AA$4:$AL$323,Ajustes!$L229,S$2),0))+S229</f>
        <v>0</v>
      </c>
      <c r="AF229" s="259">
        <f>IF(AND(NOT(_incrementaisPassadas),
      OR(
       AND(_semanaAtual&gt;Prevs!I$6,_tipo="Semanal"),
       AND(_mes&gt;AF$2,_tipo="Mensal")
      )), 0,IF(Ajustes!$G229&gt;0,INDEX($AA$4:$AL$323,Ajustes!$G229,T$2),0)+IF(Ajustes!$H229&gt;0,INDEX($AA$4:$AL$323,Ajustes!$H229,T$2),0)+IF(Ajustes!$I229&gt;0,INDEX($AA$4:$AL$323,Ajustes!$I229,T$2),0)+IF(Ajustes!$J229&gt;0,INDEX($AA$4:$AL$323,Ajustes!$J229,T$2),0)+IF(Ajustes!$K229&gt;0,INDEX($AA$4:$AL$323,Ajustes!$K229,T$2),0)+IF(Ajustes!$L229&gt;0,INDEX($AA$4:$AL$323,Ajustes!$L229,T$2),0))+T229</f>
        <v>0</v>
      </c>
      <c r="AG229" s="259">
        <f>IF(AND(NOT(_incrementaisPassadas),
      OR(
       AND(_semanaAtual&gt;Prevs!J$6,_tipo="Semanal"),
       AND(_mes&gt;AG$2,_tipo="Mensal")
      )), 0,IF(Ajustes!$G229&gt;0,INDEX($AA$4:$AL$323,Ajustes!$G229,U$2),0)+IF(Ajustes!$H229&gt;0,INDEX($AA$4:$AL$323,Ajustes!$H229,U$2),0)+IF(Ajustes!$I229&gt;0,INDEX($AA$4:$AL$323,Ajustes!$I229,U$2),0)+IF(Ajustes!$J229&gt;0,INDEX($AA$4:$AL$323,Ajustes!$J229,U$2),0)+IF(Ajustes!$K229&gt;0,INDEX($AA$4:$AL$323,Ajustes!$K229,U$2),0)+IF(Ajustes!$L229&gt;0,INDEX($AA$4:$AL$323,Ajustes!$L229,U$2),0))+U229</f>
        <v>0</v>
      </c>
      <c r="AH229" s="259">
        <f>IF(AND(NOT(_incrementaisPassadas),
      OR(
       AND(_semanaAtual&gt;Prevs!K$6,_tipo="Semanal"),
       AND(_mes&gt;AH$2,_tipo="Mensal")
      )), 0,IF(Ajustes!$G229&gt;0,INDEX($AA$4:$AL$323,Ajustes!$G229,V$2),0)+IF(Ajustes!$H229&gt;0,INDEX($AA$4:$AL$323,Ajustes!$H229,V$2),0)+IF(Ajustes!$I229&gt;0,INDEX($AA$4:$AL$323,Ajustes!$I229,V$2),0)+IF(Ajustes!$J229&gt;0,INDEX($AA$4:$AL$323,Ajustes!$J229,V$2),0)+IF(Ajustes!$K229&gt;0,INDEX($AA$4:$AL$323,Ajustes!$K229,V$2),0)+IF(Ajustes!$L229&gt;0,INDEX($AA$4:$AL$323,Ajustes!$L229,V$2),0))+V229</f>
        <v>0</v>
      </c>
      <c r="AI229" s="259">
        <f>IF(AND(NOT(_incrementaisPassadas),
      OR(
       AND(_semanaAtual&gt;Prevs!L$6,_tipo="Semanal"),
       AND(_mes&gt;AI$2,_tipo="Mensal")
      )), 0,IF(Ajustes!$G229&gt;0,INDEX($AA$4:$AL$323,Ajustes!$G229,W$2),0)+IF(Ajustes!$H229&gt;0,INDEX($AA$4:$AL$323,Ajustes!$H229,W$2),0)+IF(Ajustes!$I229&gt;0,INDEX($AA$4:$AL$323,Ajustes!$I229,W$2),0)+IF(Ajustes!$J229&gt;0,INDEX($AA$4:$AL$323,Ajustes!$J229,W$2),0)+IF(Ajustes!$K229&gt;0,INDEX($AA$4:$AL$323,Ajustes!$K229,W$2),0)+IF(Ajustes!$L229&gt;0,INDEX($AA$4:$AL$323,Ajustes!$L229,W$2),0))+W229</f>
        <v>0</v>
      </c>
      <c r="AJ229" s="259">
        <f>IF(AND(NOT(_incrementaisPassadas),
      OR(
       AND(_semanaAtual&gt;Prevs!M$6,_tipo="Semanal"),
       AND(_mes&gt;AJ$2,_tipo="Mensal")
      )), 0,IF(Ajustes!$G229&gt;0,INDEX($AA$4:$AL$323,Ajustes!$G229,X$2),0)+IF(Ajustes!$H229&gt;0,INDEX($AA$4:$AL$323,Ajustes!$H229,X$2),0)+IF(Ajustes!$I229&gt;0,INDEX($AA$4:$AL$323,Ajustes!$I229,X$2),0)+IF(Ajustes!$J229&gt;0,INDEX($AA$4:$AL$323,Ajustes!$J229,X$2),0)+IF(Ajustes!$K229&gt;0,INDEX($AA$4:$AL$323,Ajustes!$K229,X$2),0)+IF(Ajustes!$L229&gt;0,INDEX($AA$4:$AL$323,Ajustes!$L229,X$2),0))+X229</f>
        <v>0</v>
      </c>
      <c r="AK229" s="259">
        <f>IF(AND(NOT(_incrementaisPassadas),
      OR(
       AND(_semanaAtual&gt;Prevs!N$6,_tipo="Semanal"),
       AND(_mes&gt;AK$2,_tipo="Mensal")
      )), 0,IF(Ajustes!$G229&gt;0,INDEX($AA$4:$AL$323,Ajustes!$G229,Y$2),0)+IF(Ajustes!$H229&gt;0,INDEX($AA$4:$AL$323,Ajustes!$H229,Y$2),0)+IF(Ajustes!$I229&gt;0,INDEX($AA$4:$AL$323,Ajustes!$I229,Y$2),0)+IF(Ajustes!$J229&gt;0,INDEX($AA$4:$AL$323,Ajustes!$J229,Y$2),0)+IF(Ajustes!$K229&gt;0,INDEX($AA$4:$AL$323,Ajustes!$K229,Y$2),0)+IF(Ajustes!$L229&gt;0,INDEX($AA$4:$AL$323,Ajustes!$L229,Y$2),0))+Y229</f>
        <v>0</v>
      </c>
      <c r="AL229" s="259">
        <f>IF(AND(NOT(_incrementaisPassadas),
      OR(
       AND(_semanaAtual&gt;Prevs!O$6,_tipo="Semanal"),
       AND(_mes&gt;AL$2,_tipo="Mensal")
      )), 0,IF(Ajustes!$G229&gt;0,INDEX($AA$4:$AL$323,Ajustes!$G229,Z$2),0)+IF(Ajustes!$H229&gt;0,INDEX($AA$4:$AL$323,Ajustes!$H229,Z$2),0)+IF(Ajustes!$I229&gt;0,INDEX($AA$4:$AL$323,Ajustes!$I229,Z$2),0)+IF(Ajustes!$J229&gt;0,INDEX($AA$4:$AL$323,Ajustes!$J229,Z$2),0)+IF(Ajustes!$K229&gt;0,INDEX($AA$4:$AL$323,Ajustes!$K229,Z$2),0)+IF(Ajustes!$L229&gt;0,INDEX($AA$4:$AL$323,Ajustes!$L229,Z$2),0))+Z229</f>
        <v>0</v>
      </c>
      <c r="AM229" s="113">
        <f t="shared" si="219"/>
        <v>0</v>
      </c>
      <c r="AN229" s="113">
        <f t="shared" si="220"/>
        <v>0</v>
      </c>
      <c r="AO229" s="113">
        <f t="shared" si="220"/>
        <v>0</v>
      </c>
      <c r="AP229" s="113">
        <f t="shared" si="220"/>
        <v>0</v>
      </c>
      <c r="AQ229" s="113">
        <f t="shared" si="220"/>
        <v>0</v>
      </c>
      <c r="AR229" s="113">
        <f t="shared" si="220"/>
        <v>0</v>
      </c>
      <c r="AS229" s="113">
        <f t="shared" si="220"/>
        <v>0</v>
      </c>
      <c r="AT229" s="113">
        <f t="shared" si="220"/>
        <v>0</v>
      </c>
      <c r="AU229" s="113">
        <f t="shared" si="220"/>
        <v>0</v>
      </c>
      <c r="AV229" s="113">
        <f t="shared" si="220"/>
        <v>0</v>
      </c>
      <c r="AW229" s="113">
        <f t="shared" si="220"/>
        <v>0</v>
      </c>
      <c r="AX229" s="113">
        <f t="shared" si="220"/>
        <v>0</v>
      </c>
      <c r="AY229" s="259"/>
      <c r="BQ229" s="259" t="e">
        <f t="shared" si="218"/>
        <v>#N/A</v>
      </c>
      <c r="BR229" s="398">
        <f t="shared" si="221"/>
        <v>0</v>
      </c>
      <c r="BS229" s="398">
        <f t="shared" si="222"/>
        <v>0</v>
      </c>
      <c r="BT229" s="398">
        <f t="shared" si="223"/>
        <v>0</v>
      </c>
      <c r="BU229" s="398">
        <f t="shared" si="224"/>
        <v>0</v>
      </c>
      <c r="BV229" s="398">
        <f t="shared" si="225"/>
        <v>0</v>
      </c>
      <c r="BW229" s="398">
        <f t="shared" si="226"/>
        <v>0</v>
      </c>
      <c r="BX229" s="398">
        <f t="shared" si="227"/>
        <v>0</v>
      </c>
      <c r="BY229" s="398">
        <f t="shared" si="228"/>
        <v>0</v>
      </c>
      <c r="BZ229" s="398">
        <f t="shared" si="229"/>
        <v>0</v>
      </c>
      <c r="CA229" s="398">
        <f t="shared" si="230"/>
        <v>0</v>
      </c>
      <c r="CB229" s="398">
        <f t="shared" si="231"/>
        <v>0</v>
      </c>
      <c r="CC229" s="398">
        <f t="shared" si="232"/>
        <v>0</v>
      </c>
      <c r="CD229" s="259"/>
    </row>
    <row r="230" spans="1:82" x14ac:dyDescent="0.25">
      <c r="A230" s="113">
        <v>227</v>
      </c>
      <c r="B230" s="176" t="s">
        <v>638</v>
      </c>
      <c r="C230" s="259">
        <f>IFERROR(INDEX($BD$7:$BO$40,MATCH(Ajustes!$E$4:$E$323,$BC$7:$BC$40,0),$C$2:$N$2),1)</f>
        <v>1</v>
      </c>
      <c r="D230" s="259">
        <f>IFERROR(INDEX($BD$7:$BO$40,MATCH(Ajustes!$E$4:$E$323,$BC$7:$BC$40,0),$C$2:$N$2),1)</f>
        <v>1</v>
      </c>
      <c r="E230" s="259">
        <f>IFERROR(INDEX($BD$7:$BO$40,MATCH(Ajustes!$E$4:$E$323,$BC$7:$BC$40,0),$C$2:$N$2),1)</f>
        <v>1</v>
      </c>
      <c r="F230" s="259">
        <f>IFERROR(INDEX($BD$7:$BO$40,MATCH(Ajustes!$E$4:$E$323,$BC$7:$BC$40,0),$C$2:$N$2),1)</f>
        <v>1</v>
      </c>
      <c r="G230" s="259">
        <f>IFERROR(INDEX($BD$7:$BO$40,MATCH(Ajustes!$E$4:$E$323,$BC$7:$BC$40,0),$C$2:$N$2),1)</f>
        <v>1</v>
      </c>
      <c r="H230" s="259">
        <f>IFERROR(INDEX($BD$7:$BO$40,MATCH(Ajustes!$E$4:$E$323,$BC$7:$BC$40,0),$C$2:$N$2),1)</f>
        <v>1</v>
      </c>
      <c r="I230" s="259">
        <f>IFERROR(INDEX($BD$7:$BO$40,MATCH(Ajustes!$E$4:$E$323,$BC$7:$BC$40,0),$C$2:$N$2),1)</f>
        <v>1</v>
      </c>
      <c r="J230" s="259">
        <f>IFERROR(INDEX($BD$7:$BO$40,MATCH(Ajustes!$E$4:$E$323,$BC$7:$BC$40,0),$C$2:$N$2),1)</f>
        <v>1</v>
      </c>
      <c r="K230" s="259">
        <f>IFERROR(INDEX($BD$7:$BO$40,MATCH(Ajustes!$E$4:$E$323,$BC$7:$BC$40,0),$C$2:$N$2),1)</f>
        <v>1</v>
      </c>
      <c r="L230" s="259">
        <f>IFERROR(INDEX($BD$7:$BO$40,MATCH(Ajustes!$E$4:$E$323,$BC$7:$BC$40,0),$C$2:$N$2),1)</f>
        <v>1</v>
      </c>
      <c r="M230" s="259">
        <f>IFERROR(INDEX($BD$7:$BO$40,MATCH(Ajustes!$E$4:$E$323,$BC$7:$BC$40,0),$C$2:$N$2),1)</f>
        <v>1</v>
      </c>
      <c r="N230" s="259">
        <f>IFERROR(INDEX($BD$7:$BO$40,MATCH(Ajustes!$E$4:$E$323,$BC$7:$BC$40,0),$C$2:$N$2),1)</f>
        <v>1</v>
      </c>
      <c r="O230">
        <f>C230*Ajustes!AM230</f>
        <v>1442</v>
      </c>
      <c r="P230">
        <f>D230*Ajustes!AN230</f>
        <v>1610</v>
      </c>
      <c r="Q230">
        <f>E230*Ajustes!AO230</f>
        <v>1624</v>
      </c>
      <c r="R230">
        <f>F230*Ajustes!AP230</f>
        <v>1291</v>
      </c>
      <c r="S230">
        <f>G230*Ajustes!AQ230</f>
        <v>887</v>
      </c>
      <c r="T230">
        <f>H230*Ajustes!AR230</f>
        <v>660</v>
      </c>
      <c r="U230">
        <f>I230*Ajustes!AS230</f>
        <v>526</v>
      </c>
      <c r="V230">
        <f>J230*Ajustes!AT230</f>
        <v>445</v>
      </c>
      <c r="W230">
        <f>K230*Ajustes!AU230</f>
        <v>410</v>
      </c>
      <c r="X230">
        <f>L230*Ajustes!AV230</f>
        <v>478</v>
      </c>
      <c r="Y230">
        <f>M230*Ajustes!AW230</f>
        <v>700</v>
      </c>
      <c r="Z230">
        <f>N230*Ajustes!AX230</f>
        <v>1084</v>
      </c>
      <c r="AA230" s="259">
        <f>IF(AND(NOT(_incrementaisPassadas),
      OR(
       AND(_semanaAtual&gt;Prevs!D$6,_tipo="Semanal"),
       AND(_mes&gt;AA$2,_tipo="Mensal")
      )), 0,IF(Ajustes!$G230&gt;0,INDEX($AA$4:$AL$323,Ajustes!$G230,O$2),0)+IF(Ajustes!$H230&gt;0,INDEX($AA$4:$AL$323,Ajustes!$H230,O$2),0)+IF(Ajustes!$I230&gt;0,INDEX($AA$4:$AL$323,Ajustes!$I230,O$2),0)+IF(Ajustes!$J230&gt;0,INDEX($AA$4:$AL$323,Ajustes!$J230,O$2),0)+IF(Ajustes!$K230&gt;0,INDEX($AA$4:$AL$323,Ajustes!$K230,O$2),0)+IF(Ajustes!$L230&gt;0,INDEX($AA$4:$AL$323,Ajustes!$L230,O$2),0))+O230</f>
        <v>1442</v>
      </c>
      <c r="AB230" s="259">
        <f>IF(AND(NOT(_incrementaisPassadas),
      OR(
       AND(_semanaAtual&gt;Prevs!E$6,_tipo="Semanal"),
       AND(_mes&gt;AB$2,_tipo="Mensal")
      )), 0,IF(Ajustes!$G230&gt;0,INDEX($AA$4:$AL$323,Ajustes!$G230,P$2),0)+IF(Ajustes!$H230&gt;0,INDEX($AA$4:$AL$323,Ajustes!$H230,P$2),0)+IF(Ajustes!$I230&gt;0,INDEX($AA$4:$AL$323,Ajustes!$I230,P$2),0)+IF(Ajustes!$J230&gt;0,INDEX($AA$4:$AL$323,Ajustes!$J230,P$2),0)+IF(Ajustes!$K230&gt;0,INDEX($AA$4:$AL$323,Ajustes!$K230,P$2),0)+IF(Ajustes!$L230&gt;0,INDEX($AA$4:$AL$323,Ajustes!$L230,P$2),0))+P230</f>
        <v>1610</v>
      </c>
      <c r="AC230" s="259">
        <f>IF(AND(NOT(_incrementaisPassadas),
      OR(
       AND(_semanaAtual&gt;Prevs!F$6,_tipo="Semanal"),
       AND(_mes&gt;AC$2,_tipo="Mensal")
      )), 0,IF(Ajustes!$G230&gt;0,INDEX($AA$4:$AL$323,Ajustes!$G230,Q$2),0)+IF(Ajustes!$H230&gt;0,INDEX($AA$4:$AL$323,Ajustes!$H230,Q$2),0)+IF(Ajustes!$I230&gt;0,INDEX($AA$4:$AL$323,Ajustes!$I230,Q$2),0)+IF(Ajustes!$J230&gt;0,INDEX($AA$4:$AL$323,Ajustes!$J230,Q$2),0)+IF(Ajustes!$K230&gt;0,INDEX($AA$4:$AL$323,Ajustes!$K230,Q$2),0)+IF(Ajustes!$L230&gt;0,INDEX($AA$4:$AL$323,Ajustes!$L230,Q$2),0))+Q230</f>
        <v>1624</v>
      </c>
      <c r="AD230" s="259">
        <f>IF(AND(NOT(_incrementaisPassadas),
      OR(
       AND(_semanaAtual&gt;Prevs!G$6,_tipo="Semanal"),
       AND(_mes&gt;AD$2,_tipo="Mensal")
      )), 0,IF(Ajustes!$G230&gt;0,INDEX($AA$4:$AL$323,Ajustes!$G230,R$2),0)+IF(Ajustes!$H230&gt;0,INDEX($AA$4:$AL$323,Ajustes!$H230,R$2),0)+IF(Ajustes!$I230&gt;0,INDEX($AA$4:$AL$323,Ajustes!$I230,R$2),0)+IF(Ajustes!$J230&gt;0,INDEX($AA$4:$AL$323,Ajustes!$J230,R$2),0)+IF(Ajustes!$K230&gt;0,INDEX($AA$4:$AL$323,Ajustes!$K230,R$2),0)+IF(Ajustes!$L230&gt;0,INDEX($AA$4:$AL$323,Ajustes!$L230,R$2),0))+R230</f>
        <v>1291</v>
      </c>
      <c r="AE230" s="259">
        <f>IF(AND(NOT(_incrementaisPassadas),
      OR(
       AND(_semanaAtual&gt;Prevs!H$6,_tipo="Semanal"),
       AND(_mes&gt;AE$2,_tipo="Mensal")
      )), 0,IF(Ajustes!$G230&gt;0,INDEX($AA$4:$AL$323,Ajustes!$G230,S$2),0)+IF(Ajustes!$H230&gt;0,INDEX($AA$4:$AL$323,Ajustes!$H230,S$2),0)+IF(Ajustes!$I230&gt;0,INDEX($AA$4:$AL$323,Ajustes!$I230,S$2),0)+IF(Ajustes!$J230&gt;0,INDEX($AA$4:$AL$323,Ajustes!$J230,S$2),0)+IF(Ajustes!$K230&gt;0,INDEX($AA$4:$AL$323,Ajustes!$K230,S$2),0)+IF(Ajustes!$L230&gt;0,INDEX($AA$4:$AL$323,Ajustes!$L230,S$2),0))+S230</f>
        <v>887</v>
      </c>
      <c r="AF230" s="259">
        <f>IF(AND(NOT(_incrementaisPassadas),
      OR(
       AND(_semanaAtual&gt;Prevs!I$6,_tipo="Semanal"),
       AND(_mes&gt;AF$2,_tipo="Mensal")
      )), 0,IF(Ajustes!$G230&gt;0,INDEX($AA$4:$AL$323,Ajustes!$G230,T$2),0)+IF(Ajustes!$H230&gt;0,INDEX($AA$4:$AL$323,Ajustes!$H230,T$2),0)+IF(Ajustes!$I230&gt;0,INDEX($AA$4:$AL$323,Ajustes!$I230,T$2),0)+IF(Ajustes!$J230&gt;0,INDEX($AA$4:$AL$323,Ajustes!$J230,T$2),0)+IF(Ajustes!$K230&gt;0,INDEX($AA$4:$AL$323,Ajustes!$K230,T$2),0)+IF(Ajustes!$L230&gt;0,INDEX($AA$4:$AL$323,Ajustes!$L230,T$2),0))+T230</f>
        <v>660</v>
      </c>
      <c r="AG230" s="259">
        <f>IF(AND(NOT(_incrementaisPassadas),
      OR(
       AND(_semanaAtual&gt;Prevs!J$6,_tipo="Semanal"),
       AND(_mes&gt;AG$2,_tipo="Mensal")
      )), 0,IF(Ajustes!$G230&gt;0,INDEX($AA$4:$AL$323,Ajustes!$G230,U$2),0)+IF(Ajustes!$H230&gt;0,INDEX($AA$4:$AL$323,Ajustes!$H230,U$2),0)+IF(Ajustes!$I230&gt;0,INDEX($AA$4:$AL$323,Ajustes!$I230,U$2),0)+IF(Ajustes!$J230&gt;0,INDEX($AA$4:$AL$323,Ajustes!$J230,U$2),0)+IF(Ajustes!$K230&gt;0,INDEX($AA$4:$AL$323,Ajustes!$K230,U$2),0)+IF(Ajustes!$L230&gt;0,INDEX($AA$4:$AL$323,Ajustes!$L230,U$2),0))+U230</f>
        <v>526</v>
      </c>
      <c r="AH230" s="259">
        <f>IF(AND(NOT(_incrementaisPassadas),
      OR(
       AND(_semanaAtual&gt;Prevs!K$6,_tipo="Semanal"),
       AND(_mes&gt;AH$2,_tipo="Mensal")
      )), 0,IF(Ajustes!$G230&gt;0,INDEX($AA$4:$AL$323,Ajustes!$G230,V$2),0)+IF(Ajustes!$H230&gt;0,INDEX($AA$4:$AL$323,Ajustes!$H230,V$2),0)+IF(Ajustes!$I230&gt;0,INDEX($AA$4:$AL$323,Ajustes!$I230,V$2),0)+IF(Ajustes!$J230&gt;0,INDEX($AA$4:$AL$323,Ajustes!$J230,V$2),0)+IF(Ajustes!$K230&gt;0,INDEX($AA$4:$AL$323,Ajustes!$K230,V$2),0)+IF(Ajustes!$L230&gt;0,INDEX($AA$4:$AL$323,Ajustes!$L230,V$2),0))+V230</f>
        <v>445</v>
      </c>
      <c r="AI230" s="259">
        <f>IF(AND(NOT(_incrementaisPassadas),
      OR(
       AND(_semanaAtual&gt;Prevs!L$6,_tipo="Semanal"),
       AND(_mes&gt;AI$2,_tipo="Mensal")
      )), 0,IF(Ajustes!$G230&gt;0,INDEX($AA$4:$AL$323,Ajustes!$G230,W$2),0)+IF(Ajustes!$H230&gt;0,INDEX($AA$4:$AL$323,Ajustes!$H230,W$2),0)+IF(Ajustes!$I230&gt;0,INDEX($AA$4:$AL$323,Ajustes!$I230,W$2),0)+IF(Ajustes!$J230&gt;0,INDEX($AA$4:$AL$323,Ajustes!$J230,W$2),0)+IF(Ajustes!$K230&gt;0,INDEX($AA$4:$AL$323,Ajustes!$K230,W$2),0)+IF(Ajustes!$L230&gt;0,INDEX($AA$4:$AL$323,Ajustes!$L230,W$2),0))+W230</f>
        <v>410</v>
      </c>
      <c r="AJ230" s="259">
        <f>IF(AND(NOT(_incrementaisPassadas),
      OR(
       AND(_semanaAtual&gt;Prevs!M$6,_tipo="Semanal"),
       AND(_mes&gt;AJ$2,_tipo="Mensal")
      )), 0,IF(Ajustes!$G230&gt;0,INDEX($AA$4:$AL$323,Ajustes!$G230,X$2),0)+IF(Ajustes!$H230&gt;0,INDEX($AA$4:$AL$323,Ajustes!$H230,X$2),0)+IF(Ajustes!$I230&gt;0,INDEX($AA$4:$AL$323,Ajustes!$I230,X$2),0)+IF(Ajustes!$J230&gt;0,INDEX($AA$4:$AL$323,Ajustes!$J230,X$2),0)+IF(Ajustes!$K230&gt;0,INDEX($AA$4:$AL$323,Ajustes!$K230,X$2),0)+IF(Ajustes!$L230&gt;0,INDEX($AA$4:$AL$323,Ajustes!$L230,X$2),0))+X230</f>
        <v>478</v>
      </c>
      <c r="AK230" s="259">
        <f>IF(AND(NOT(_incrementaisPassadas),
      OR(
       AND(_semanaAtual&gt;Prevs!N$6,_tipo="Semanal"),
       AND(_mes&gt;AK$2,_tipo="Mensal")
      )), 0,IF(Ajustes!$G230&gt;0,INDEX($AA$4:$AL$323,Ajustes!$G230,Y$2),0)+IF(Ajustes!$H230&gt;0,INDEX($AA$4:$AL$323,Ajustes!$H230,Y$2),0)+IF(Ajustes!$I230&gt;0,INDEX($AA$4:$AL$323,Ajustes!$I230,Y$2),0)+IF(Ajustes!$J230&gt;0,INDEX($AA$4:$AL$323,Ajustes!$J230,Y$2),0)+IF(Ajustes!$K230&gt;0,INDEX($AA$4:$AL$323,Ajustes!$K230,Y$2),0)+IF(Ajustes!$L230&gt;0,INDEX($AA$4:$AL$323,Ajustes!$L230,Y$2),0))+Y230</f>
        <v>700</v>
      </c>
      <c r="AL230" s="259">
        <f>IF(AND(NOT(_incrementaisPassadas),
      OR(
       AND(_semanaAtual&gt;Prevs!O$6,_tipo="Semanal"),
       AND(_mes&gt;AL$2,_tipo="Mensal")
      )), 0,IF(Ajustes!$G230&gt;0,INDEX($AA$4:$AL$323,Ajustes!$G230,Z$2),0)+IF(Ajustes!$H230&gt;0,INDEX($AA$4:$AL$323,Ajustes!$H230,Z$2),0)+IF(Ajustes!$I230&gt;0,INDEX($AA$4:$AL$323,Ajustes!$I230,Z$2),0)+IF(Ajustes!$J230&gt;0,INDEX($AA$4:$AL$323,Ajustes!$J230,Z$2),0)+IF(Ajustes!$K230&gt;0,INDEX($AA$4:$AL$323,Ajustes!$K230,Z$2),0)+IF(Ajustes!$L230&gt;0,INDEX($AA$4:$AL$323,Ajustes!$L230,Z$2),0))+Z230</f>
        <v>1084</v>
      </c>
      <c r="AM230" s="113">
        <f t="shared" si="219"/>
        <v>1442</v>
      </c>
      <c r="AN230" s="113">
        <f t="shared" si="220"/>
        <v>1610</v>
      </c>
      <c r="AO230" s="113">
        <f t="shared" si="220"/>
        <v>1624</v>
      </c>
      <c r="AP230" s="113">
        <f t="shared" si="220"/>
        <v>1291</v>
      </c>
      <c r="AQ230" s="113">
        <f t="shared" si="220"/>
        <v>887</v>
      </c>
      <c r="AR230" s="113">
        <f t="shared" si="220"/>
        <v>660</v>
      </c>
      <c r="AS230" s="113">
        <f t="shared" si="220"/>
        <v>526</v>
      </c>
      <c r="AT230" s="113">
        <f t="shared" si="220"/>
        <v>445</v>
      </c>
      <c r="AU230" s="113">
        <f t="shared" si="220"/>
        <v>410</v>
      </c>
      <c r="AV230" s="113">
        <f t="shared" si="220"/>
        <v>478</v>
      </c>
      <c r="AW230" s="113">
        <f t="shared" si="220"/>
        <v>700</v>
      </c>
      <c r="AX230" s="113">
        <f t="shared" si="220"/>
        <v>1084</v>
      </c>
      <c r="AY230" s="259"/>
      <c r="BQ230" s="259" t="e">
        <f t="shared" si="218"/>
        <v>#N/A</v>
      </c>
      <c r="BR230" s="398">
        <f t="shared" si="221"/>
        <v>1442</v>
      </c>
      <c r="BS230" s="398">
        <f t="shared" si="222"/>
        <v>1610</v>
      </c>
      <c r="BT230" s="398">
        <f t="shared" si="223"/>
        <v>1624</v>
      </c>
      <c r="BU230" s="398">
        <f t="shared" si="224"/>
        <v>1291</v>
      </c>
      <c r="BV230" s="398">
        <f t="shared" si="225"/>
        <v>887</v>
      </c>
      <c r="BW230" s="398">
        <f t="shared" si="226"/>
        <v>660</v>
      </c>
      <c r="BX230" s="398">
        <f t="shared" si="227"/>
        <v>526</v>
      </c>
      <c r="BY230" s="398">
        <f t="shared" si="228"/>
        <v>445</v>
      </c>
      <c r="BZ230" s="398">
        <f t="shared" si="229"/>
        <v>410</v>
      </c>
      <c r="CA230" s="398">
        <f t="shared" si="230"/>
        <v>478</v>
      </c>
      <c r="CB230" s="398">
        <f t="shared" si="231"/>
        <v>700</v>
      </c>
      <c r="CC230" s="398">
        <f t="shared" si="232"/>
        <v>1084</v>
      </c>
      <c r="CD230" s="259"/>
    </row>
    <row r="231" spans="1:82" x14ac:dyDescent="0.25">
      <c r="A231" s="113">
        <v>228</v>
      </c>
      <c r="B231" s="176" t="s">
        <v>639</v>
      </c>
      <c r="C231" s="259">
        <f>IFERROR(INDEX($BD$7:$BO$40,MATCH(Ajustes!$E$4:$E$323,$BC$7:$BC$40,0),$C$2:$N$2),1)</f>
        <v>1</v>
      </c>
      <c r="D231" s="259">
        <f>IFERROR(INDEX($BD$7:$BO$40,MATCH(Ajustes!$E$4:$E$323,$BC$7:$BC$40,0),$C$2:$N$2),1)</f>
        <v>1</v>
      </c>
      <c r="E231" s="259">
        <f>IFERROR(INDEX($BD$7:$BO$40,MATCH(Ajustes!$E$4:$E$323,$BC$7:$BC$40,0),$C$2:$N$2),1)</f>
        <v>1</v>
      </c>
      <c r="F231" s="259">
        <f>IFERROR(INDEX($BD$7:$BO$40,MATCH(Ajustes!$E$4:$E$323,$BC$7:$BC$40,0),$C$2:$N$2),1)</f>
        <v>1</v>
      </c>
      <c r="G231" s="259">
        <f>IFERROR(INDEX($BD$7:$BO$40,MATCH(Ajustes!$E$4:$E$323,$BC$7:$BC$40,0),$C$2:$N$2),1)</f>
        <v>1</v>
      </c>
      <c r="H231" s="259">
        <f>IFERROR(INDEX($BD$7:$BO$40,MATCH(Ajustes!$E$4:$E$323,$BC$7:$BC$40,0),$C$2:$N$2),1)</f>
        <v>1</v>
      </c>
      <c r="I231" s="259">
        <f>IFERROR(INDEX($BD$7:$BO$40,MATCH(Ajustes!$E$4:$E$323,$BC$7:$BC$40,0),$C$2:$N$2),1)</f>
        <v>1</v>
      </c>
      <c r="J231" s="259">
        <f>IFERROR(INDEX($BD$7:$BO$40,MATCH(Ajustes!$E$4:$E$323,$BC$7:$BC$40,0),$C$2:$N$2),1)</f>
        <v>1</v>
      </c>
      <c r="K231" s="259">
        <f>IFERROR(INDEX($BD$7:$BO$40,MATCH(Ajustes!$E$4:$E$323,$BC$7:$BC$40,0),$C$2:$N$2),1)</f>
        <v>1</v>
      </c>
      <c r="L231" s="259">
        <f>IFERROR(INDEX($BD$7:$BO$40,MATCH(Ajustes!$E$4:$E$323,$BC$7:$BC$40,0),$C$2:$N$2),1)</f>
        <v>1</v>
      </c>
      <c r="M231" s="259">
        <f>IFERROR(INDEX($BD$7:$BO$40,MATCH(Ajustes!$E$4:$E$323,$BC$7:$BC$40,0),$C$2:$N$2),1)</f>
        <v>1</v>
      </c>
      <c r="N231" s="259">
        <f>IFERROR(INDEX($BD$7:$BO$40,MATCH(Ajustes!$E$4:$E$323,$BC$7:$BC$40,0),$C$2:$N$2),1)</f>
        <v>1</v>
      </c>
      <c r="O231">
        <f>C231*Ajustes!AM231</f>
        <v>1576</v>
      </c>
      <c r="P231">
        <f>D231*Ajustes!AN231</f>
        <v>1759</v>
      </c>
      <c r="Q231">
        <f>E231*Ajustes!AO231</f>
        <v>1775</v>
      </c>
      <c r="R231">
        <f>F231*Ajustes!AP231</f>
        <v>1411</v>
      </c>
      <c r="S231">
        <f>G231*Ajustes!AQ231</f>
        <v>969</v>
      </c>
      <c r="T231">
        <f>H231*Ajustes!AR231</f>
        <v>721</v>
      </c>
      <c r="U231">
        <f>I231*Ajustes!AS231</f>
        <v>574</v>
      </c>
      <c r="V231">
        <f>J231*Ajustes!AT231</f>
        <v>486</v>
      </c>
      <c r="W231">
        <f>K231*Ajustes!AU231</f>
        <v>448</v>
      </c>
      <c r="X231">
        <f>L231*Ajustes!AV231</f>
        <v>522</v>
      </c>
      <c r="Y231">
        <f>M231*Ajustes!AW231</f>
        <v>765</v>
      </c>
      <c r="Z231">
        <f>N231*Ajustes!AX231</f>
        <v>1184</v>
      </c>
      <c r="AA231" s="259">
        <f>IF(AND(NOT(_incrementaisPassadas),
      OR(
       AND(_semanaAtual&gt;Prevs!D$6,_tipo="Semanal"),
       AND(_mes&gt;AA$2,_tipo="Mensal")
      )), 0,IF(Ajustes!$G231&gt;0,INDEX($AA$4:$AL$323,Ajustes!$G231,O$2),0)+IF(Ajustes!$H231&gt;0,INDEX($AA$4:$AL$323,Ajustes!$H231,O$2),0)+IF(Ajustes!$I231&gt;0,INDEX($AA$4:$AL$323,Ajustes!$I231,O$2),0)+IF(Ajustes!$J231&gt;0,INDEX($AA$4:$AL$323,Ajustes!$J231,O$2),0)+IF(Ajustes!$K231&gt;0,INDEX($AA$4:$AL$323,Ajustes!$K231,O$2),0)+IF(Ajustes!$L231&gt;0,INDEX($AA$4:$AL$323,Ajustes!$L231,O$2),0))+O231</f>
        <v>1576</v>
      </c>
      <c r="AB231" s="259">
        <f>IF(AND(NOT(_incrementaisPassadas),
      OR(
       AND(_semanaAtual&gt;Prevs!E$6,_tipo="Semanal"),
       AND(_mes&gt;AB$2,_tipo="Mensal")
      )), 0,IF(Ajustes!$G231&gt;0,INDEX($AA$4:$AL$323,Ajustes!$G231,P$2),0)+IF(Ajustes!$H231&gt;0,INDEX($AA$4:$AL$323,Ajustes!$H231,P$2),0)+IF(Ajustes!$I231&gt;0,INDEX($AA$4:$AL$323,Ajustes!$I231,P$2),0)+IF(Ajustes!$J231&gt;0,INDEX($AA$4:$AL$323,Ajustes!$J231,P$2),0)+IF(Ajustes!$K231&gt;0,INDEX($AA$4:$AL$323,Ajustes!$K231,P$2),0)+IF(Ajustes!$L231&gt;0,INDEX($AA$4:$AL$323,Ajustes!$L231,P$2),0))+P231</f>
        <v>1759</v>
      </c>
      <c r="AC231" s="259">
        <f>IF(AND(NOT(_incrementaisPassadas),
      OR(
       AND(_semanaAtual&gt;Prevs!F$6,_tipo="Semanal"),
       AND(_mes&gt;AC$2,_tipo="Mensal")
      )), 0,IF(Ajustes!$G231&gt;0,INDEX($AA$4:$AL$323,Ajustes!$G231,Q$2),0)+IF(Ajustes!$H231&gt;0,INDEX($AA$4:$AL$323,Ajustes!$H231,Q$2),0)+IF(Ajustes!$I231&gt;0,INDEX($AA$4:$AL$323,Ajustes!$I231,Q$2),0)+IF(Ajustes!$J231&gt;0,INDEX($AA$4:$AL$323,Ajustes!$J231,Q$2),0)+IF(Ajustes!$K231&gt;0,INDEX($AA$4:$AL$323,Ajustes!$K231,Q$2),0)+IF(Ajustes!$L231&gt;0,INDEX($AA$4:$AL$323,Ajustes!$L231,Q$2),0))+Q231</f>
        <v>1775</v>
      </c>
      <c r="AD231" s="259">
        <f>IF(AND(NOT(_incrementaisPassadas),
      OR(
       AND(_semanaAtual&gt;Prevs!G$6,_tipo="Semanal"),
       AND(_mes&gt;AD$2,_tipo="Mensal")
      )), 0,IF(Ajustes!$G231&gt;0,INDEX($AA$4:$AL$323,Ajustes!$G231,R$2),0)+IF(Ajustes!$H231&gt;0,INDEX($AA$4:$AL$323,Ajustes!$H231,R$2),0)+IF(Ajustes!$I231&gt;0,INDEX($AA$4:$AL$323,Ajustes!$I231,R$2),0)+IF(Ajustes!$J231&gt;0,INDEX($AA$4:$AL$323,Ajustes!$J231,R$2),0)+IF(Ajustes!$K231&gt;0,INDEX($AA$4:$AL$323,Ajustes!$K231,R$2),0)+IF(Ajustes!$L231&gt;0,INDEX($AA$4:$AL$323,Ajustes!$L231,R$2),0))+R231</f>
        <v>1411</v>
      </c>
      <c r="AE231" s="259">
        <f>IF(AND(NOT(_incrementaisPassadas),
      OR(
       AND(_semanaAtual&gt;Prevs!H$6,_tipo="Semanal"),
       AND(_mes&gt;AE$2,_tipo="Mensal")
      )), 0,IF(Ajustes!$G231&gt;0,INDEX($AA$4:$AL$323,Ajustes!$G231,S$2),0)+IF(Ajustes!$H231&gt;0,INDEX($AA$4:$AL$323,Ajustes!$H231,S$2),0)+IF(Ajustes!$I231&gt;0,INDEX($AA$4:$AL$323,Ajustes!$I231,S$2),0)+IF(Ajustes!$J231&gt;0,INDEX($AA$4:$AL$323,Ajustes!$J231,S$2),0)+IF(Ajustes!$K231&gt;0,INDEX($AA$4:$AL$323,Ajustes!$K231,S$2),0)+IF(Ajustes!$L231&gt;0,INDEX($AA$4:$AL$323,Ajustes!$L231,S$2),0))+S231</f>
        <v>969</v>
      </c>
      <c r="AF231" s="259">
        <f>IF(AND(NOT(_incrementaisPassadas),
      OR(
       AND(_semanaAtual&gt;Prevs!I$6,_tipo="Semanal"),
       AND(_mes&gt;AF$2,_tipo="Mensal")
      )), 0,IF(Ajustes!$G231&gt;0,INDEX($AA$4:$AL$323,Ajustes!$G231,T$2),0)+IF(Ajustes!$H231&gt;0,INDEX($AA$4:$AL$323,Ajustes!$H231,T$2),0)+IF(Ajustes!$I231&gt;0,INDEX($AA$4:$AL$323,Ajustes!$I231,T$2),0)+IF(Ajustes!$J231&gt;0,INDEX($AA$4:$AL$323,Ajustes!$J231,T$2),0)+IF(Ajustes!$K231&gt;0,INDEX($AA$4:$AL$323,Ajustes!$K231,T$2),0)+IF(Ajustes!$L231&gt;0,INDEX($AA$4:$AL$323,Ajustes!$L231,T$2),0))+T231</f>
        <v>721</v>
      </c>
      <c r="AG231" s="259">
        <f>IF(AND(NOT(_incrementaisPassadas),
      OR(
       AND(_semanaAtual&gt;Prevs!J$6,_tipo="Semanal"),
       AND(_mes&gt;AG$2,_tipo="Mensal")
      )), 0,IF(Ajustes!$G231&gt;0,INDEX($AA$4:$AL$323,Ajustes!$G231,U$2),0)+IF(Ajustes!$H231&gt;0,INDEX($AA$4:$AL$323,Ajustes!$H231,U$2),0)+IF(Ajustes!$I231&gt;0,INDEX($AA$4:$AL$323,Ajustes!$I231,U$2),0)+IF(Ajustes!$J231&gt;0,INDEX($AA$4:$AL$323,Ajustes!$J231,U$2),0)+IF(Ajustes!$K231&gt;0,INDEX($AA$4:$AL$323,Ajustes!$K231,U$2),0)+IF(Ajustes!$L231&gt;0,INDEX($AA$4:$AL$323,Ajustes!$L231,U$2),0))+U231</f>
        <v>574</v>
      </c>
      <c r="AH231" s="259">
        <f>IF(AND(NOT(_incrementaisPassadas),
      OR(
       AND(_semanaAtual&gt;Prevs!K$6,_tipo="Semanal"),
       AND(_mes&gt;AH$2,_tipo="Mensal")
      )), 0,IF(Ajustes!$G231&gt;0,INDEX($AA$4:$AL$323,Ajustes!$G231,V$2),0)+IF(Ajustes!$H231&gt;0,INDEX($AA$4:$AL$323,Ajustes!$H231,V$2),0)+IF(Ajustes!$I231&gt;0,INDEX($AA$4:$AL$323,Ajustes!$I231,V$2),0)+IF(Ajustes!$J231&gt;0,INDEX($AA$4:$AL$323,Ajustes!$J231,V$2),0)+IF(Ajustes!$K231&gt;0,INDEX($AA$4:$AL$323,Ajustes!$K231,V$2),0)+IF(Ajustes!$L231&gt;0,INDEX($AA$4:$AL$323,Ajustes!$L231,V$2),0))+V231</f>
        <v>486</v>
      </c>
      <c r="AI231" s="259">
        <f>IF(AND(NOT(_incrementaisPassadas),
      OR(
       AND(_semanaAtual&gt;Prevs!L$6,_tipo="Semanal"),
       AND(_mes&gt;AI$2,_tipo="Mensal")
      )), 0,IF(Ajustes!$G231&gt;0,INDEX($AA$4:$AL$323,Ajustes!$G231,W$2),0)+IF(Ajustes!$H231&gt;0,INDEX($AA$4:$AL$323,Ajustes!$H231,W$2),0)+IF(Ajustes!$I231&gt;0,INDEX($AA$4:$AL$323,Ajustes!$I231,W$2),0)+IF(Ajustes!$J231&gt;0,INDEX($AA$4:$AL$323,Ajustes!$J231,W$2),0)+IF(Ajustes!$K231&gt;0,INDEX($AA$4:$AL$323,Ajustes!$K231,W$2),0)+IF(Ajustes!$L231&gt;0,INDEX($AA$4:$AL$323,Ajustes!$L231,W$2),0))+W231</f>
        <v>448</v>
      </c>
      <c r="AJ231" s="259">
        <f>IF(AND(NOT(_incrementaisPassadas),
      OR(
       AND(_semanaAtual&gt;Prevs!M$6,_tipo="Semanal"),
       AND(_mes&gt;AJ$2,_tipo="Mensal")
      )), 0,IF(Ajustes!$G231&gt;0,INDEX($AA$4:$AL$323,Ajustes!$G231,X$2),0)+IF(Ajustes!$H231&gt;0,INDEX($AA$4:$AL$323,Ajustes!$H231,X$2),0)+IF(Ajustes!$I231&gt;0,INDEX($AA$4:$AL$323,Ajustes!$I231,X$2),0)+IF(Ajustes!$J231&gt;0,INDEX($AA$4:$AL$323,Ajustes!$J231,X$2),0)+IF(Ajustes!$K231&gt;0,INDEX($AA$4:$AL$323,Ajustes!$K231,X$2),0)+IF(Ajustes!$L231&gt;0,INDEX($AA$4:$AL$323,Ajustes!$L231,X$2),0))+X231</f>
        <v>522</v>
      </c>
      <c r="AK231" s="259">
        <f>IF(AND(NOT(_incrementaisPassadas),
      OR(
       AND(_semanaAtual&gt;Prevs!N$6,_tipo="Semanal"),
       AND(_mes&gt;AK$2,_tipo="Mensal")
      )), 0,IF(Ajustes!$G231&gt;0,INDEX($AA$4:$AL$323,Ajustes!$G231,Y$2),0)+IF(Ajustes!$H231&gt;0,INDEX($AA$4:$AL$323,Ajustes!$H231,Y$2),0)+IF(Ajustes!$I231&gt;0,INDEX($AA$4:$AL$323,Ajustes!$I231,Y$2),0)+IF(Ajustes!$J231&gt;0,INDEX($AA$4:$AL$323,Ajustes!$J231,Y$2),0)+IF(Ajustes!$K231&gt;0,INDEX($AA$4:$AL$323,Ajustes!$K231,Y$2),0)+IF(Ajustes!$L231&gt;0,INDEX($AA$4:$AL$323,Ajustes!$L231,Y$2),0))+Y231</f>
        <v>765</v>
      </c>
      <c r="AL231" s="259">
        <f>IF(AND(NOT(_incrementaisPassadas),
      OR(
       AND(_semanaAtual&gt;Prevs!O$6,_tipo="Semanal"),
       AND(_mes&gt;AL$2,_tipo="Mensal")
      )), 0,IF(Ajustes!$G231&gt;0,INDEX($AA$4:$AL$323,Ajustes!$G231,Z$2),0)+IF(Ajustes!$H231&gt;0,INDEX($AA$4:$AL$323,Ajustes!$H231,Z$2),0)+IF(Ajustes!$I231&gt;0,INDEX($AA$4:$AL$323,Ajustes!$I231,Z$2),0)+IF(Ajustes!$J231&gt;0,INDEX($AA$4:$AL$323,Ajustes!$J231,Z$2),0)+IF(Ajustes!$K231&gt;0,INDEX($AA$4:$AL$323,Ajustes!$K231,Z$2),0)+IF(Ajustes!$L231&gt;0,INDEX($AA$4:$AL$323,Ajustes!$L231,Z$2),0))+Z231</f>
        <v>1184</v>
      </c>
      <c r="AM231" s="113">
        <f t="shared" si="219"/>
        <v>1576</v>
      </c>
      <c r="AN231" s="113">
        <f t="shared" si="220"/>
        <v>1759</v>
      </c>
      <c r="AO231" s="113">
        <f t="shared" si="220"/>
        <v>1775</v>
      </c>
      <c r="AP231" s="113">
        <f t="shared" si="220"/>
        <v>1411</v>
      </c>
      <c r="AQ231" s="113">
        <f t="shared" si="220"/>
        <v>969</v>
      </c>
      <c r="AR231" s="113">
        <f t="shared" si="220"/>
        <v>721</v>
      </c>
      <c r="AS231" s="113">
        <f t="shared" si="220"/>
        <v>574</v>
      </c>
      <c r="AT231" s="113">
        <f t="shared" si="220"/>
        <v>486</v>
      </c>
      <c r="AU231" s="113">
        <f t="shared" si="220"/>
        <v>448</v>
      </c>
      <c r="AV231" s="113">
        <f t="shared" ref="AN231:AX255" si="233">AJ231</f>
        <v>522</v>
      </c>
      <c r="AW231" s="113">
        <f t="shared" si="233"/>
        <v>765</v>
      </c>
      <c r="AX231" s="113">
        <f t="shared" si="233"/>
        <v>1184</v>
      </c>
      <c r="AY231" s="259"/>
      <c r="BQ231" s="259">
        <f t="shared" si="218"/>
        <v>74</v>
      </c>
      <c r="BR231" s="398">
        <f t="shared" si="221"/>
        <v>1550.9459999999999</v>
      </c>
      <c r="BS231" s="398">
        <f t="shared" si="222"/>
        <v>1780.9559999999999</v>
      </c>
      <c r="BT231" s="398">
        <f t="shared" si="223"/>
        <v>1853.886</v>
      </c>
      <c r="BU231" s="398">
        <f t="shared" si="224"/>
        <v>1520.278</v>
      </c>
      <c r="BV231" s="398">
        <f t="shared" si="225"/>
        <v>1036.3220000000001</v>
      </c>
      <c r="BW231" s="398">
        <f t="shared" si="226"/>
        <v>727.77200000000005</v>
      </c>
      <c r="BX231" s="398">
        <f t="shared" si="227"/>
        <v>567.32600000000002</v>
      </c>
      <c r="BY231" s="398">
        <f t="shared" si="228"/>
        <v>476.81799999999998</v>
      </c>
      <c r="BZ231" s="398">
        <f t="shared" si="229"/>
        <v>437.92200000000003</v>
      </c>
      <c r="CA231" s="398">
        <f t="shared" si="230"/>
        <v>505.99</v>
      </c>
      <c r="CB231" s="398">
        <f t="shared" si="231"/>
        <v>727.024</v>
      </c>
      <c r="CC231" s="398">
        <f t="shared" si="232"/>
        <v>1132.8139999999999</v>
      </c>
      <c r="CD231" s="259"/>
    </row>
    <row r="232" spans="1:82" x14ac:dyDescent="0.25">
      <c r="A232" s="113">
        <v>229</v>
      </c>
      <c r="B232" s="176" t="s">
        <v>640</v>
      </c>
      <c r="C232" s="259">
        <f>IFERROR(INDEX($BD$7:$BO$40,MATCH(Ajustes!$E$4:$E$323,$BC$7:$BC$40,0),$C$2:$N$2),1)</f>
        <v>1</v>
      </c>
      <c r="D232" s="259">
        <f>IFERROR(INDEX($BD$7:$BO$40,MATCH(Ajustes!$E$4:$E$323,$BC$7:$BC$40,0),$C$2:$N$2),1)</f>
        <v>1</v>
      </c>
      <c r="E232" s="259">
        <f>IFERROR(INDEX($BD$7:$BO$40,MATCH(Ajustes!$E$4:$E$323,$BC$7:$BC$40,0),$C$2:$N$2),1)</f>
        <v>1</v>
      </c>
      <c r="F232" s="259">
        <f>IFERROR(INDEX($BD$7:$BO$40,MATCH(Ajustes!$E$4:$E$323,$BC$7:$BC$40,0),$C$2:$N$2),1)</f>
        <v>1</v>
      </c>
      <c r="G232" s="259">
        <f>IFERROR(INDEX($BD$7:$BO$40,MATCH(Ajustes!$E$4:$E$323,$BC$7:$BC$40,0),$C$2:$N$2),1)</f>
        <v>1</v>
      </c>
      <c r="H232" s="259">
        <f>IFERROR(INDEX($BD$7:$BO$40,MATCH(Ajustes!$E$4:$E$323,$BC$7:$BC$40,0),$C$2:$N$2),1)</f>
        <v>1</v>
      </c>
      <c r="I232" s="259">
        <f>IFERROR(INDEX($BD$7:$BO$40,MATCH(Ajustes!$E$4:$E$323,$BC$7:$BC$40,0),$C$2:$N$2),1)</f>
        <v>1</v>
      </c>
      <c r="J232" s="259">
        <f>IFERROR(INDEX($BD$7:$BO$40,MATCH(Ajustes!$E$4:$E$323,$BC$7:$BC$40,0),$C$2:$N$2),1)</f>
        <v>1</v>
      </c>
      <c r="K232" s="259">
        <f>IFERROR(INDEX($BD$7:$BO$40,MATCH(Ajustes!$E$4:$E$323,$BC$7:$BC$40,0),$C$2:$N$2),1)</f>
        <v>1</v>
      </c>
      <c r="L232" s="259">
        <f>IFERROR(INDEX($BD$7:$BO$40,MATCH(Ajustes!$E$4:$E$323,$BC$7:$BC$40,0),$C$2:$N$2),1)</f>
        <v>1</v>
      </c>
      <c r="M232" s="259">
        <f>IFERROR(INDEX($BD$7:$BO$40,MATCH(Ajustes!$E$4:$E$323,$BC$7:$BC$40,0),$C$2:$N$2),1)</f>
        <v>1</v>
      </c>
      <c r="N232" s="259">
        <f>IFERROR(INDEX($BD$7:$BO$40,MATCH(Ajustes!$E$4:$E$323,$BC$7:$BC$40,0),$C$2:$N$2),1)</f>
        <v>1</v>
      </c>
      <c r="O232">
        <f>C232*Ajustes!AM232</f>
        <v>3679</v>
      </c>
      <c r="P232">
        <f>D232*Ajustes!AN232</f>
        <v>4294</v>
      </c>
      <c r="Q232">
        <f>E232*Ajustes!AO232</f>
        <v>4489</v>
      </c>
      <c r="R232">
        <f>F232*Ajustes!AP232</f>
        <v>3597</v>
      </c>
      <c r="S232">
        <f>G232*Ajustes!AQ232</f>
        <v>2303</v>
      </c>
      <c r="T232">
        <f>H232*Ajustes!AR232</f>
        <v>1478</v>
      </c>
      <c r="U232">
        <f>I232*Ajustes!AS232</f>
        <v>1049</v>
      </c>
      <c r="V232">
        <f>J232*Ajustes!AT232</f>
        <v>807</v>
      </c>
      <c r="W232">
        <f>K232*Ajustes!AU232</f>
        <v>703</v>
      </c>
      <c r="X232">
        <f>L232*Ajustes!AV232</f>
        <v>885</v>
      </c>
      <c r="Y232">
        <f>M232*Ajustes!AW232</f>
        <v>1476</v>
      </c>
      <c r="Z232">
        <f>N232*Ajustes!AX232</f>
        <v>2561</v>
      </c>
      <c r="AA232" s="259">
        <f>IF(AND(NOT(_incrementaisPassadas),
      OR(
       AND(_semanaAtual&gt;Prevs!D$6,_tipo="Semanal"),
       AND(_mes&gt;AA$2,_tipo="Mensal")
      )), 0,IF(Ajustes!$G232&gt;0,INDEX($AA$4:$AL$323,Ajustes!$G232,O$2),0)+IF(Ajustes!$H232&gt;0,INDEX($AA$4:$AL$323,Ajustes!$H232,O$2),0)+IF(Ajustes!$I232&gt;0,INDEX($AA$4:$AL$323,Ajustes!$I232,O$2),0)+IF(Ajustes!$J232&gt;0,INDEX($AA$4:$AL$323,Ajustes!$J232,O$2),0)+IF(Ajustes!$K232&gt;0,INDEX($AA$4:$AL$323,Ajustes!$K232,O$2),0)+IF(Ajustes!$L232&gt;0,INDEX($AA$4:$AL$323,Ajustes!$L232,O$2),0))+O232</f>
        <v>3679</v>
      </c>
      <c r="AB232" s="259">
        <f>IF(AND(NOT(_incrementaisPassadas),
      OR(
       AND(_semanaAtual&gt;Prevs!E$6,_tipo="Semanal"),
       AND(_mes&gt;AB$2,_tipo="Mensal")
      )), 0,IF(Ajustes!$G232&gt;0,INDEX($AA$4:$AL$323,Ajustes!$G232,P$2),0)+IF(Ajustes!$H232&gt;0,INDEX($AA$4:$AL$323,Ajustes!$H232,P$2),0)+IF(Ajustes!$I232&gt;0,INDEX($AA$4:$AL$323,Ajustes!$I232,P$2),0)+IF(Ajustes!$J232&gt;0,INDEX($AA$4:$AL$323,Ajustes!$J232,P$2),0)+IF(Ajustes!$K232&gt;0,INDEX($AA$4:$AL$323,Ajustes!$K232,P$2),0)+IF(Ajustes!$L232&gt;0,INDEX($AA$4:$AL$323,Ajustes!$L232,P$2),0))+P232</f>
        <v>4294</v>
      </c>
      <c r="AC232" s="259">
        <f>IF(AND(NOT(_incrementaisPassadas),
      OR(
       AND(_semanaAtual&gt;Prevs!F$6,_tipo="Semanal"),
       AND(_mes&gt;AC$2,_tipo="Mensal")
      )), 0,IF(Ajustes!$G232&gt;0,INDEX($AA$4:$AL$323,Ajustes!$G232,Q$2),0)+IF(Ajustes!$H232&gt;0,INDEX($AA$4:$AL$323,Ajustes!$H232,Q$2),0)+IF(Ajustes!$I232&gt;0,INDEX($AA$4:$AL$323,Ajustes!$I232,Q$2),0)+IF(Ajustes!$J232&gt;0,INDEX($AA$4:$AL$323,Ajustes!$J232,Q$2),0)+IF(Ajustes!$K232&gt;0,INDEX($AA$4:$AL$323,Ajustes!$K232,Q$2),0)+IF(Ajustes!$L232&gt;0,INDEX($AA$4:$AL$323,Ajustes!$L232,Q$2),0))+Q232</f>
        <v>4489</v>
      </c>
      <c r="AD232" s="259">
        <f>IF(AND(NOT(_incrementaisPassadas),
      OR(
       AND(_semanaAtual&gt;Prevs!G$6,_tipo="Semanal"),
       AND(_mes&gt;AD$2,_tipo="Mensal")
      )), 0,IF(Ajustes!$G232&gt;0,INDEX($AA$4:$AL$323,Ajustes!$G232,R$2),0)+IF(Ajustes!$H232&gt;0,INDEX($AA$4:$AL$323,Ajustes!$H232,R$2),0)+IF(Ajustes!$I232&gt;0,INDEX($AA$4:$AL$323,Ajustes!$I232,R$2),0)+IF(Ajustes!$J232&gt;0,INDEX($AA$4:$AL$323,Ajustes!$J232,R$2),0)+IF(Ajustes!$K232&gt;0,INDEX($AA$4:$AL$323,Ajustes!$K232,R$2),0)+IF(Ajustes!$L232&gt;0,INDEX($AA$4:$AL$323,Ajustes!$L232,R$2),0))+R232</f>
        <v>3597</v>
      </c>
      <c r="AE232" s="259">
        <f>IF(AND(NOT(_incrementaisPassadas),
      OR(
       AND(_semanaAtual&gt;Prevs!H$6,_tipo="Semanal"),
       AND(_mes&gt;AE$2,_tipo="Mensal")
      )), 0,IF(Ajustes!$G232&gt;0,INDEX($AA$4:$AL$323,Ajustes!$G232,S$2),0)+IF(Ajustes!$H232&gt;0,INDEX($AA$4:$AL$323,Ajustes!$H232,S$2),0)+IF(Ajustes!$I232&gt;0,INDEX($AA$4:$AL$323,Ajustes!$I232,S$2),0)+IF(Ajustes!$J232&gt;0,INDEX($AA$4:$AL$323,Ajustes!$J232,S$2),0)+IF(Ajustes!$K232&gt;0,INDEX($AA$4:$AL$323,Ajustes!$K232,S$2),0)+IF(Ajustes!$L232&gt;0,INDEX($AA$4:$AL$323,Ajustes!$L232,S$2),0))+S232</f>
        <v>2303</v>
      </c>
      <c r="AF232" s="259">
        <f>IF(AND(NOT(_incrementaisPassadas),
      OR(
       AND(_semanaAtual&gt;Prevs!I$6,_tipo="Semanal"),
       AND(_mes&gt;AF$2,_tipo="Mensal")
      )), 0,IF(Ajustes!$G232&gt;0,INDEX($AA$4:$AL$323,Ajustes!$G232,T$2),0)+IF(Ajustes!$H232&gt;0,INDEX($AA$4:$AL$323,Ajustes!$H232,T$2),0)+IF(Ajustes!$I232&gt;0,INDEX($AA$4:$AL$323,Ajustes!$I232,T$2),0)+IF(Ajustes!$J232&gt;0,INDEX($AA$4:$AL$323,Ajustes!$J232,T$2),0)+IF(Ajustes!$K232&gt;0,INDEX($AA$4:$AL$323,Ajustes!$K232,T$2),0)+IF(Ajustes!$L232&gt;0,INDEX($AA$4:$AL$323,Ajustes!$L232,T$2),0))+T232</f>
        <v>1478</v>
      </c>
      <c r="AG232" s="259">
        <f>IF(AND(NOT(_incrementaisPassadas),
      OR(
       AND(_semanaAtual&gt;Prevs!J$6,_tipo="Semanal"),
       AND(_mes&gt;AG$2,_tipo="Mensal")
      )), 0,IF(Ajustes!$G232&gt;0,INDEX($AA$4:$AL$323,Ajustes!$G232,U$2),0)+IF(Ajustes!$H232&gt;0,INDEX($AA$4:$AL$323,Ajustes!$H232,U$2),0)+IF(Ajustes!$I232&gt;0,INDEX($AA$4:$AL$323,Ajustes!$I232,U$2),0)+IF(Ajustes!$J232&gt;0,INDEX($AA$4:$AL$323,Ajustes!$J232,U$2),0)+IF(Ajustes!$K232&gt;0,INDEX($AA$4:$AL$323,Ajustes!$K232,U$2),0)+IF(Ajustes!$L232&gt;0,INDEX($AA$4:$AL$323,Ajustes!$L232,U$2),0))+U232</f>
        <v>1049</v>
      </c>
      <c r="AH232" s="259">
        <f>IF(AND(NOT(_incrementaisPassadas),
      OR(
       AND(_semanaAtual&gt;Prevs!K$6,_tipo="Semanal"),
       AND(_mes&gt;AH$2,_tipo="Mensal")
      )), 0,IF(Ajustes!$G232&gt;0,INDEX($AA$4:$AL$323,Ajustes!$G232,V$2),0)+IF(Ajustes!$H232&gt;0,INDEX($AA$4:$AL$323,Ajustes!$H232,V$2),0)+IF(Ajustes!$I232&gt;0,INDEX($AA$4:$AL$323,Ajustes!$I232,V$2),0)+IF(Ajustes!$J232&gt;0,INDEX($AA$4:$AL$323,Ajustes!$J232,V$2),0)+IF(Ajustes!$K232&gt;0,INDEX($AA$4:$AL$323,Ajustes!$K232,V$2),0)+IF(Ajustes!$L232&gt;0,INDEX($AA$4:$AL$323,Ajustes!$L232,V$2),0))+V232</f>
        <v>807</v>
      </c>
      <c r="AI232" s="259">
        <f>IF(AND(NOT(_incrementaisPassadas),
      OR(
       AND(_semanaAtual&gt;Prevs!L$6,_tipo="Semanal"),
       AND(_mes&gt;AI$2,_tipo="Mensal")
      )), 0,IF(Ajustes!$G232&gt;0,INDEX($AA$4:$AL$323,Ajustes!$G232,W$2),0)+IF(Ajustes!$H232&gt;0,INDEX($AA$4:$AL$323,Ajustes!$H232,W$2),0)+IF(Ajustes!$I232&gt;0,INDEX($AA$4:$AL$323,Ajustes!$I232,W$2),0)+IF(Ajustes!$J232&gt;0,INDEX($AA$4:$AL$323,Ajustes!$J232,W$2),0)+IF(Ajustes!$K232&gt;0,INDEX($AA$4:$AL$323,Ajustes!$K232,W$2),0)+IF(Ajustes!$L232&gt;0,INDEX($AA$4:$AL$323,Ajustes!$L232,W$2),0))+W232</f>
        <v>703</v>
      </c>
      <c r="AJ232" s="259">
        <f>IF(AND(NOT(_incrementaisPassadas),
      OR(
       AND(_semanaAtual&gt;Prevs!M$6,_tipo="Semanal"),
       AND(_mes&gt;AJ$2,_tipo="Mensal")
      )), 0,IF(Ajustes!$G232&gt;0,INDEX($AA$4:$AL$323,Ajustes!$G232,X$2),0)+IF(Ajustes!$H232&gt;0,INDEX($AA$4:$AL$323,Ajustes!$H232,X$2),0)+IF(Ajustes!$I232&gt;0,INDEX($AA$4:$AL$323,Ajustes!$I232,X$2),0)+IF(Ajustes!$J232&gt;0,INDEX($AA$4:$AL$323,Ajustes!$J232,X$2),0)+IF(Ajustes!$K232&gt;0,INDEX($AA$4:$AL$323,Ajustes!$K232,X$2),0)+IF(Ajustes!$L232&gt;0,INDEX($AA$4:$AL$323,Ajustes!$L232,X$2),0))+X232</f>
        <v>885</v>
      </c>
      <c r="AK232" s="259">
        <f>IF(AND(NOT(_incrementaisPassadas),
      OR(
       AND(_semanaAtual&gt;Prevs!N$6,_tipo="Semanal"),
       AND(_mes&gt;AK$2,_tipo="Mensal")
      )), 0,IF(Ajustes!$G232&gt;0,INDEX($AA$4:$AL$323,Ajustes!$G232,Y$2),0)+IF(Ajustes!$H232&gt;0,INDEX($AA$4:$AL$323,Ajustes!$H232,Y$2),0)+IF(Ajustes!$I232&gt;0,INDEX($AA$4:$AL$323,Ajustes!$I232,Y$2),0)+IF(Ajustes!$J232&gt;0,INDEX($AA$4:$AL$323,Ajustes!$J232,Y$2),0)+IF(Ajustes!$K232&gt;0,INDEX($AA$4:$AL$323,Ajustes!$K232,Y$2),0)+IF(Ajustes!$L232&gt;0,INDEX($AA$4:$AL$323,Ajustes!$L232,Y$2),0))+Y232</f>
        <v>1476</v>
      </c>
      <c r="AL232" s="259">
        <f>IF(AND(NOT(_incrementaisPassadas),
      OR(
       AND(_semanaAtual&gt;Prevs!O$6,_tipo="Semanal"),
       AND(_mes&gt;AL$2,_tipo="Mensal")
      )), 0,IF(Ajustes!$G232&gt;0,INDEX($AA$4:$AL$323,Ajustes!$G232,Z$2),0)+IF(Ajustes!$H232&gt;0,INDEX($AA$4:$AL$323,Ajustes!$H232,Z$2),0)+IF(Ajustes!$I232&gt;0,INDEX($AA$4:$AL$323,Ajustes!$I232,Z$2),0)+IF(Ajustes!$J232&gt;0,INDEX($AA$4:$AL$323,Ajustes!$J232,Z$2),0)+IF(Ajustes!$K232&gt;0,INDEX($AA$4:$AL$323,Ajustes!$K232,Z$2),0)+IF(Ajustes!$L232&gt;0,INDEX($AA$4:$AL$323,Ajustes!$L232,Z$2),0))+Z232</f>
        <v>2561</v>
      </c>
      <c r="AM232" s="113">
        <f t="shared" si="219"/>
        <v>3679</v>
      </c>
      <c r="AN232" s="113">
        <f t="shared" si="233"/>
        <v>4294</v>
      </c>
      <c r="AO232" s="113">
        <f t="shared" si="233"/>
        <v>4489</v>
      </c>
      <c r="AP232" s="113">
        <f t="shared" si="233"/>
        <v>3597</v>
      </c>
      <c r="AQ232" s="113">
        <f t="shared" si="233"/>
        <v>2303</v>
      </c>
      <c r="AR232" s="113">
        <f t="shared" si="233"/>
        <v>1478</v>
      </c>
      <c r="AS232" s="113">
        <f t="shared" si="233"/>
        <v>1049</v>
      </c>
      <c r="AT232" s="113">
        <f t="shared" si="233"/>
        <v>807</v>
      </c>
      <c r="AU232" s="113">
        <f t="shared" si="233"/>
        <v>703</v>
      </c>
      <c r="AV232" s="113">
        <f t="shared" si="233"/>
        <v>885</v>
      </c>
      <c r="AW232" s="113">
        <f t="shared" si="233"/>
        <v>1476</v>
      </c>
      <c r="AX232" s="113">
        <f t="shared" si="233"/>
        <v>2561</v>
      </c>
      <c r="AY232" s="259"/>
      <c r="BQ232" s="259" t="e">
        <f t="shared" si="218"/>
        <v>#N/A</v>
      </c>
      <c r="BR232" s="398">
        <f t="shared" si="221"/>
        <v>3679</v>
      </c>
      <c r="BS232" s="398">
        <f t="shared" si="222"/>
        <v>4294</v>
      </c>
      <c r="BT232" s="398">
        <f t="shared" si="223"/>
        <v>4489</v>
      </c>
      <c r="BU232" s="398">
        <f t="shared" si="224"/>
        <v>3597</v>
      </c>
      <c r="BV232" s="398">
        <f t="shared" si="225"/>
        <v>2303</v>
      </c>
      <c r="BW232" s="398">
        <f t="shared" si="226"/>
        <v>1478</v>
      </c>
      <c r="BX232" s="398">
        <f t="shared" si="227"/>
        <v>1049</v>
      </c>
      <c r="BY232" s="398">
        <f t="shared" si="228"/>
        <v>807</v>
      </c>
      <c r="BZ232" s="398">
        <f t="shared" si="229"/>
        <v>703</v>
      </c>
      <c r="CA232" s="398">
        <f t="shared" si="230"/>
        <v>885</v>
      </c>
      <c r="CB232" s="398">
        <f t="shared" si="231"/>
        <v>1476</v>
      </c>
      <c r="CC232" s="398">
        <f t="shared" si="232"/>
        <v>2561</v>
      </c>
      <c r="CD232" s="259"/>
    </row>
    <row r="233" spans="1:82" x14ac:dyDescent="0.25">
      <c r="A233" s="113">
        <v>230</v>
      </c>
      <c r="B233" s="176" t="s">
        <v>641</v>
      </c>
      <c r="C233" s="259">
        <f>IFERROR(INDEX($BD$7:$BO$40,MATCH(Ajustes!$E$4:$E$323,$BC$7:$BC$40,0),$C$2:$N$2),1)</f>
        <v>1</v>
      </c>
      <c r="D233" s="259">
        <f>IFERROR(INDEX($BD$7:$BO$40,MATCH(Ajustes!$E$4:$E$323,$BC$7:$BC$40,0),$C$2:$N$2),1)</f>
        <v>1</v>
      </c>
      <c r="E233" s="259">
        <f>IFERROR(INDEX($BD$7:$BO$40,MATCH(Ajustes!$E$4:$E$323,$BC$7:$BC$40,0),$C$2:$N$2),1)</f>
        <v>1</v>
      </c>
      <c r="F233" s="259">
        <f>IFERROR(INDEX($BD$7:$BO$40,MATCH(Ajustes!$E$4:$E$323,$BC$7:$BC$40,0),$C$2:$N$2),1)</f>
        <v>1</v>
      </c>
      <c r="G233" s="259">
        <f>IFERROR(INDEX($BD$7:$BO$40,MATCH(Ajustes!$E$4:$E$323,$BC$7:$BC$40,0),$C$2:$N$2),1)</f>
        <v>1</v>
      </c>
      <c r="H233" s="259">
        <f>IFERROR(INDEX($BD$7:$BO$40,MATCH(Ajustes!$E$4:$E$323,$BC$7:$BC$40,0),$C$2:$N$2),1)</f>
        <v>1</v>
      </c>
      <c r="I233" s="259">
        <f>IFERROR(INDEX($BD$7:$BO$40,MATCH(Ajustes!$E$4:$E$323,$BC$7:$BC$40,0),$C$2:$N$2),1)</f>
        <v>1</v>
      </c>
      <c r="J233" s="259">
        <f>IFERROR(INDEX($BD$7:$BO$40,MATCH(Ajustes!$E$4:$E$323,$BC$7:$BC$40,0),$C$2:$N$2),1)</f>
        <v>1</v>
      </c>
      <c r="K233" s="259">
        <f>IFERROR(INDEX($BD$7:$BO$40,MATCH(Ajustes!$E$4:$E$323,$BC$7:$BC$40,0),$C$2:$N$2),1)</f>
        <v>1</v>
      </c>
      <c r="L233" s="259">
        <f>IFERROR(INDEX($BD$7:$BO$40,MATCH(Ajustes!$E$4:$E$323,$BC$7:$BC$40,0),$C$2:$N$2),1)</f>
        <v>1</v>
      </c>
      <c r="M233" s="259">
        <f>IFERROR(INDEX($BD$7:$BO$40,MATCH(Ajustes!$E$4:$E$323,$BC$7:$BC$40,0),$C$2:$N$2),1)</f>
        <v>1</v>
      </c>
      <c r="N233" s="259">
        <f>IFERROR(INDEX($BD$7:$BO$40,MATCH(Ajustes!$E$4:$E$323,$BC$7:$BC$40,0),$C$2:$N$2),1)</f>
        <v>1</v>
      </c>
      <c r="O233">
        <f>C233*Ajustes!AM233</f>
        <v>3713</v>
      </c>
      <c r="P233">
        <f>D233*Ajustes!AN233</f>
        <v>4333</v>
      </c>
      <c r="Q233">
        <f>E233*Ajustes!AO233</f>
        <v>4529</v>
      </c>
      <c r="R233">
        <f>F233*Ajustes!AP233</f>
        <v>3630</v>
      </c>
      <c r="S233">
        <f>G233*Ajustes!AQ233</f>
        <v>2324</v>
      </c>
      <c r="T233">
        <f>H233*Ajustes!AR233</f>
        <v>1491</v>
      </c>
      <c r="U233">
        <f>I233*Ajustes!AS233</f>
        <v>1058</v>
      </c>
      <c r="V233">
        <f>J233*Ajustes!AT233</f>
        <v>814</v>
      </c>
      <c r="W233">
        <f>K233*Ajustes!AU233</f>
        <v>710</v>
      </c>
      <c r="X233">
        <f>L233*Ajustes!AV233</f>
        <v>893</v>
      </c>
      <c r="Y233">
        <f>M233*Ajustes!AW233</f>
        <v>1490</v>
      </c>
      <c r="Z233">
        <f>N233*Ajustes!AX233</f>
        <v>2586</v>
      </c>
      <c r="AA233" s="259">
        <f>IF(AND(NOT(_incrementaisPassadas),
      OR(
       AND(_semanaAtual&gt;Prevs!D$6,_tipo="Semanal"),
       AND(_mes&gt;AA$2,_tipo="Mensal")
      )), 0,IF(Ajustes!$G233&gt;0,INDEX($AA$4:$AL$323,Ajustes!$G233,O$2),0)+IF(Ajustes!$H233&gt;0,INDEX($AA$4:$AL$323,Ajustes!$H233,O$2),0)+IF(Ajustes!$I233&gt;0,INDEX($AA$4:$AL$323,Ajustes!$I233,O$2),0)+IF(Ajustes!$J233&gt;0,INDEX($AA$4:$AL$323,Ajustes!$J233,O$2),0)+IF(Ajustes!$K233&gt;0,INDEX($AA$4:$AL$323,Ajustes!$K233,O$2),0)+IF(Ajustes!$L233&gt;0,INDEX($AA$4:$AL$323,Ajustes!$L233,O$2),0))+O233</f>
        <v>3713</v>
      </c>
      <c r="AB233" s="259">
        <f>IF(AND(NOT(_incrementaisPassadas),
      OR(
       AND(_semanaAtual&gt;Prevs!E$6,_tipo="Semanal"),
       AND(_mes&gt;AB$2,_tipo="Mensal")
      )), 0,IF(Ajustes!$G233&gt;0,INDEX($AA$4:$AL$323,Ajustes!$G233,P$2),0)+IF(Ajustes!$H233&gt;0,INDEX($AA$4:$AL$323,Ajustes!$H233,P$2),0)+IF(Ajustes!$I233&gt;0,INDEX($AA$4:$AL$323,Ajustes!$I233,P$2),0)+IF(Ajustes!$J233&gt;0,INDEX($AA$4:$AL$323,Ajustes!$J233,P$2),0)+IF(Ajustes!$K233&gt;0,INDEX($AA$4:$AL$323,Ajustes!$K233,P$2),0)+IF(Ajustes!$L233&gt;0,INDEX($AA$4:$AL$323,Ajustes!$L233,P$2),0))+P233</f>
        <v>4333</v>
      </c>
      <c r="AC233" s="259">
        <f>IF(AND(NOT(_incrementaisPassadas),
      OR(
       AND(_semanaAtual&gt;Prevs!F$6,_tipo="Semanal"),
       AND(_mes&gt;AC$2,_tipo="Mensal")
      )), 0,IF(Ajustes!$G233&gt;0,INDEX($AA$4:$AL$323,Ajustes!$G233,Q$2),0)+IF(Ajustes!$H233&gt;0,INDEX($AA$4:$AL$323,Ajustes!$H233,Q$2),0)+IF(Ajustes!$I233&gt;0,INDEX($AA$4:$AL$323,Ajustes!$I233,Q$2),0)+IF(Ajustes!$J233&gt;0,INDEX($AA$4:$AL$323,Ajustes!$J233,Q$2),0)+IF(Ajustes!$K233&gt;0,INDEX($AA$4:$AL$323,Ajustes!$K233,Q$2),0)+IF(Ajustes!$L233&gt;0,INDEX($AA$4:$AL$323,Ajustes!$L233,Q$2),0))+Q233</f>
        <v>4529</v>
      </c>
      <c r="AD233" s="259">
        <f>IF(AND(NOT(_incrementaisPassadas),
      OR(
       AND(_semanaAtual&gt;Prevs!G$6,_tipo="Semanal"),
       AND(_mes&gt;AD$2,_tipo="Mensal")
      )), 0,IF(Ajustes!$G233&gt;0,INDEX($AA$4:$AL$323,Ajustes!$G233,R$2),0)+IF(Ajustes!$H233&gt;0,INDEX($AA$4:$AL$323,Ajustes!$H233,R$2),0)+IF(Ajustes!$I233&gt;0,INDEX($AA$4:$AL$323,Ajustes!$I233,R$2),0)+IF(Ajustes!$J233&gt;0,INDEX($AA$4:$AL$323,Ajustes!$J233,R$2),0)+IF(Ajustes!$K233&gt;0,INDEX($AA$4:$AL$323,Ajustes!$K233,R$2),0)+IF(Ajustes!$L233&gt;0,INDEX($AA$4:$AL$323,Ajustes!$L233,R$2),0))+R233</f>
        <v>3630</v>
      </c>
      <c r="AE233" s="259">
        <f>IF(AND(NOT(_incrementaisPassadas),
      OR(
       AND(_semanaAtual&gt;Prevs!H$6,_tipo="Semanal"),
       AND(_mes&gt;AE$2,_tipo="Mensal")
      )), 0,IF(Ajustes!$G233&gt;0,INDEX($AA$4:$AL$323,Ajustes!$G233,S$2),0)+IF(Ajustes!$H233&gt;0,INDEX($AA$4:$AL$323,Ajustes!$H233,S$2),0)+IF(Ajustes!$I233&gt;0,INDEX($AA$4:$AL$323,Ajustes!$I233,S$2),0)+IF(Ajustes!$J233&gt;0,INDEX($AA$4:$AL$323,Ajustes!$J233,S$2),0)+IF(Ajustes!$K233&gt;0,INDEX($AA$4:$AL$323,Ajustes!$K233,S$2),0)+IF(Ajustes!$L233&gt;0,INDEX($AA$4:$AL$323,Ajustes!$L233,S$2),0))+S233</f>
        <v>2324</v>
      </c>
      <c r="AF233" s="259">
        <f>IF(AND(NOT(_incrementaisPassadas),
      OR(
       AND(_semanaAtual&gt;Prevs!I$6,_tipo="Semanal"),
       AND(_mes&gt;AF$2,_tipo="Mensal")
      )), 0,IF(Ajustes!$G233&gt;0,INDEX($AA$4:$AL$323,Ajustes!$G233,T$2),0)+IF(Ajustes!$H233&gt;0,INDEX($AA$4:$AL$323,Ajustes!$H233,T$2),0)+IF(Ajustes!$I233&gt;0,INDEX($AA$4:$AL$323,Ajustes!$I233,T$2),0)+IF(Ajustes!$J233&gt;0,INDEX($AA$4:$AL$323,Ajustes!$J233,T$2),0)+IF(Ajustes!$K233&gt;0,INDEX($AA$4:$AL$323,Ajustes!$K233,T$2),0)+IF(Ajustes!$L233&gt;0,INDEX($AA$4:$AL$323,Ajustes!$L233,T$2),0))+T233</f>
        <v>1491</v>
      </c>
      <c r="AG233" s="259">
        <f>IF(AND(NOT(_incrementaisPassadas),
      OR(
       AND(_semanaAtual&gt;Prevs!J$6,_tipo="Semanal"),
       AND(_mes&gt;AG$2,_tipo="Mensal")
      )), 0,IF(Ajustes!$G233&gt;0,INDEX($AA$4:$AL$323,Ajustes!$G233,U$2),0)+IF(Ajustes!$H233&gt;0,INDEX($AA$4:$AL$323,Ajustes!$H233,U$2),0)+IF(Ajustes!$I233&gt;0,INDEX($AA$4:$AL$323,Ajustes!$I233,U$2),0)+IF(Ajustes!$J233&gt;0,INDEX($AA$4:$AL$323,Ajustes!$J233,U$2),0)+IF(Ajustes!$K233&gt;0,INDEX($AA$4:$AL$323,Ajustes!$K233,U$2),0)+IF(Ajustes!$L233&gt;0,INDEX($AA$4:$AL$323,Ajustes!$L233,U$2),0))+U233</f>
        <v>1058</v>
      </c>
      <c r="AH233" s="259">
        <f>IF(AND(NOT(_incrementaisPassadas),
      OR(
       AND(_semanaAtual&gt;Prevs!K$6,_tipo="Semanal"),
       AND(_mes&gt;AH$2,_tipo="Mensal")
      )), 0,IF(Ajustes!$G233&gt;0,INDEX($AA$4:$AL$323,Ajustes!$G233,V$2),0)+IF(Ajustes!$H233&gt;0,INDEX($AA$4:$AL$323,Ajustes!$H233,V$2),0)+IF(Ajustes!$I233&gt;0,INDEX($AA$4:$AL$323,Ajustes!$I233,V$2),0)+IF(Ajustes!$J233&gt;0,INDEX($AA$4:$AL$323,Ajustes!$J233,V$2),0)+IF(Ajustes!$K233&gt;0,INDEX($AA$4:$AL$323,Ajustes!$K233,V$2),0)+IF(Ajustes!$L233&gt;0,INDEX($AA$4:$AL$323,Ajustes!$L233,V$2),0))+V233</f>
        <v>814</v>
      </c>
      <c r="AI233" s="259">
        <f>IF(AND(NOT(_incrementaisPassadas),
      OR(
       AND(_semanaAtual&gt;Prevs!L$6,_tipo="Semanal"),
       AND(_mes&gt;AI$2,_tipo="Mensal")
      )), 0,IF(Ajustes!$G233&gt;0,INDEX($AA$4:$AL$323,Ajustes!$G233,W$2),0)+IF(Ajustes!$H233&gt;0,INDEX($AA$4:$AL$323,Ajustes!$H233,W$2),0)+IF(Ajustes!$I233&gt;0,INDEX($AA$4:$AL$323,Ajustes!$I233,W$2),0)+IF(Ajustes!$J233&gt;0,INDEX($AA$4:$AL$323,Ajustes!$J233,W$2),0)+IF(Ajustes!$K233&gt;0,INDEX($AA$4:$AL$323,Ajustes!$K233,W$2),0)+IF(Ajustes!$L233&gt;0,INDEX($AA$4:$AL$323,Ajustes!$L233,W$2),0))+W233</f>
        <v>710</v>
      </c>
      <c r="AJ233" s="259">
        <f>IF(AND(NOT(_incrementaisPassadas),
      OR(
       AND(_semanaAtual&gt;Prevs!M$6,_tipo="Semanal"),
       AND(_mes&gt;AJ$2,_tipo="Mensal")
      )), 0,IF(Ajustes!$G233&gt;0,INDEX($AA$4:$AL$323,Ajustes!$G233,X$2),0)+IF(Ajustes!$H233&gt;0,INDEX($AA$4:$AL$323,Ajustes!$H233,X$2),0)+IF(Ajustes!$I233&gt;0,INDEX($AA$4:$AL$323,Ajustes!$I233,X$2),0)+IF(Ajustes!$J233&gt;0,INDEX($AA$4:$AL$323,Ajustes!$J233,X$2),0)+IF(Ajustes!$K233&gt;0,INDEX($AA$4:$AL$323,Ajustes!$K233,X$2),0)+IF(Ajustes!$L233&gt;0,INDEX($AA$4:$AL$323,Ajustes!$L233,X$2),0))+X233</f>
        <v>893</v>
      </c>
      <c r="AK233" s="259">
        <f>IF(AND(NOT(_incrementaisPassadas),
      OR(
       AND(_semanaAtual&gt;Prevs!N$6,_tipo="Semanal"),
       AND(_mes&gt;AK$2,_tipo="Mensal")
      )), 0,IF(Ajustes!$G233&gt;0,INDEX($AA$4:$AL$323,Ajustes!$G233,Y$2),0)+IF(Ajustes!$H233&gt;0,INDEX($AA$4:$AL$323,Ajustes!$H233,Y$2),0)+IF(Ajustes!$I233&gt;0,INDEX($AA$4:$AL$323,Ajustes!$I233,Y$2),0)+IF(Ajustes!$J233&gt;0,INDEX($AA$4:$AL$323,Ajustes!$J233,Y$2),0)+IF(Ajustes!$K233&gt;0,INDEX($AA$4:$AL$323,Ajustes!$K233,Y$2),0)+IF(Ajustes!$L233&gt;0,INDEX($AA$4:$AL$323,Ajustes!$L233,Y$2),0))+Y233</f>
        <v>1490</v>
      </c>
      <c r="AL233" s="259">
        <f>IF(AND(NOT(_incrementaisPassadas),
      OR(
       AND(_semanaAtual&gt;Prevs!O$6,_tipo="Semanal"),
       AND(_mes&gt;AL$2,_tipo="Mensal")
      )), 0,IF(Ajustes!$G233&gt;0,INDEX($AA$4:$AL$323,Ajustes!$G233,Z$2),0)+IF(Ajustes!$H233&gt;0,INDEX($AA$4:$AL$323,Ajustes!$H233,Z$2),0)+IF(Ajustes!$I233&gt;0,INDEX($AA$4:$AL$323,Ajustes!$I233,Z$2),0)+IF(Ajustes!$J233&gt;0,INDEX($AA$4:$AL$323,Ajustes!$J233,Z$2),0)+IF(Ajustes!$K233&gt;0,INDEX($AA$4:$AL$323,Ajustes!$K233,Z$2),0)+IF(Ajustes!$L233&gt;0,INDEX($AA$4:$AL$323,Ajustes!$L233,Z$2),0))+Z233</f>
        <v>2586</v>
      </c>
      <c r="AM233" s="113">
        <f t="shared" si="219"/>
        <v>3713</v>
      </c>
      <c r="AN233" s="113">
        <f t="shared" si="233"/>
        <v>4333</v>
      </c>
      <c r="AO233" s="113">
        <f t="shared" si="233"/>
        <v>4529</v>
      </c>
      <c r="AP233" s="113">
        <f t="shared" si="233"/>
        <v>3630</v>
      </c>
      <c r="AQ233" s="113">
        <f t="shared" si="233"/>
        <v>2324</v>
      </c>
      <c r="AR233" s="113">
        <f t="shared" si="233"/>
        <v>1491</v>
      </c>
      <c r="AS233" s="113">
        <f t="shared" si="233"/>
        <v>1058</v>
      </c>
      <c r="AT233" s="113">
        <f t="shared" si="233"/>
        <v>814</v>
      </c>
      <c r="AU233" s="113">
        <f t="shared" si="233"/>
        <v>710</v>
      </c>
      <c r="AV233" s="113">
        <f t="shared" si="233"/>
        <v>893</v>
      </c>
      <c r="AW233" s="113">
        <f t="shared" si="233"/>
        <v>1490</v>
      </c>
      <c r="AX233" s="113">
        <f t="shared" si="233"/>
        <v>2586</v>
      </c>
      <c r="AY233" s="259"/>
      <c r="BQ233" s="259">
        <f t="shared" si="218"/>
        <v>73</v>
      </c>
      <c r="BR233" s="398">
        <f t="shared" si="221"/>
        <v>3679</v>
      </c>
      <c r="BS233" s="398">
        <f t="shared" si="222"/>
        <v>4294</v>
      </c>
      <c r="BT233" s="398">
        <f t="shared" si="223"/>
        <v>4489</v>
      </c>
      <c r="BU233" s="398">
        <f t="shared" si="224"/>
        <v>3597</v>
      </c>
      <c r="BV233" s="398">
        <f t="shared" si="225"/>
        <v>2303</v>
      </c>
      <c r="BW233" s="398">
        <f t="shared" si="226"/>
        <v>1478</v>
      </c>
      <c r="BX233" s="398">
        <f t="shared" si="227"/>
        <v>1049</v>
      </c>
      <c r="BY233" s="398">
        <f t="shared" si="228"/>
        <v>807</v>
      </c>
      <c r="BZ233" s="398">
        <f t="shared" si="229"/>
        <v>703</v>
      </c>
      <c r="CA233" s="398">
        <f t="shared" si="230"/>
        <v>885</v>
      </c>
      <c r="CB233" s="398">
        <f t="shared" si="231"/>
        <v>1476</v>
      </c>
      <c r="CC233" s="398">
        <f t="shared" si="232"/>
        <v>2561</v>
      </c>
      <c r="CD233" s="259"/>
    </row>
    <row r="234" spans="1:82" x14ac:dyDescent="0.25">
      <c r="A234" s="113">
        <v>231</v>
      </c>
      <c r="B234" s="176"/>
      <c r="C234" s="259">
        <f>IFERROR(INDEX($BD$7:$BO$40,MATCH(Ajustes!$E$4:$E$323,$BC$7:$BC$40,0),$C$2:$N$2),1)</f>
        <v>1</v>
      </c>
      <c r="D234" s="259">
        <f>IFERROR(INDEX($BD$7:$BO$40,MATCH(Ajustes!$E$4:$E$323,$BC$7:$BC$40,0),$C$2:$N$2),1)</f>
        <v>1</v>
      </c>
      <c r="E234" s="259">
        <f>IFERROR(INDEX($BD$7:$BO$40,MATCH(Ajustes!$E$4:$E$323,$BC$7:$BC$40,0),$C$2:$N$2),1)</f>
        <v>1</v>
      </c>
      <c r="F234" s="259">
        <f>IFERROR(INDEX($BD$7:$BO$40,MATCH(Ajustes!$E$4:$E$323,$BC$7:$BC$40,0),$C$2:$N$2),1)</f>
        <v>1</v>
      </c>
      <c r="G234" s="259">
        <f>IFERROR(INDEX($BD$7:$BO$40,MATCH(Ajustes!$E$4:$E$323,$BC$7:$BC$40,0),$C$2:$N$2),1)</f>
        <v>1</v>
      </c>
      <c r="H234" s="259">
        <f>IFERROR(INDEX($BD$7:$BO$40,MATCH(Ajustes!$E$4:$E$323,$BC$7:$BC$40,0),$C$2:$N$2),1)</f>
        <v>1</v>
      </c>
      <c r="I234" s="259">
        <f>IFERROR(INDEX($BD$7:$BO$40,MATCH(Ajustes!$E$4:$E$323,$BC$7:$BC$40,0),$C$2:$N$2),1)</f>
        <v>1</v>
      </c>
      <c r="J234" s="259">
        <f>IFERROR(INDEX($BD$7:$BO$40,MATCH(Ajustes!$E$4:$E$323,$BC$7:$BC$40,0),$C$2:$N$2),1)</f>
        <v>1</v>
      </c>
      <c r="K234" s="259">
        <f>IFERROR(INDEX($BD$7:$BO$40,MATCH(Ajustes!$E$4:$E$323,$BC$7:$BC$40,0),$C$2:$N$2),1)</f>
        <v>1</v>
      </c>
      <c r="L234" s="259">
        <f>IFERROR(INDEX($BD$7:$BO$40,MATCH(Ajustes!$E$4:$E$323,$BC$7:$BC$40,0),$C$2:$N$2),1)</f>
        <v>1</v>
      </c>
      <c r="M234" s="259">
        <f>IFERROR(INDEX($BD$7:$BO$40,MATCH(Ajustes!$E$4:$E$323,$BC$7:$BC$40,0),$C$2:$N$2),1)</f>
        <v>1</v>
      </c>
      <c r="N234" s="259">
        <f>IFERROR(INDEX($BD$7:$BO$40,MATCH(Ajustes!$E$4:$E$323,$BC$7:$BC$40,0),$C$2:$N$2),1)</f>
        <v>1</v>
      </c>
      <c r="O234">
        <f>C234*Ajustes!AM234</f>
        <v>0</v>
      </c>
      <c r="P234">
        <f>D234*Ajustes!AN234</f>
        <v>0</v>
      </c>
      <c r="Q234">
        <f>E234*Ajustes!AO234</f>
        <v>0</v>
      </c>
      <c r="R234">
        <f>F234*Ajustes!AP234</f>
        <v>0</v>
      </c>
      <c r="S234">
        <f>G234*Ajustes!AQ234</f>
        <v>0</v>
      </c>
      <c r="T234">
        <f>H234*Ajustes!AR234</f>
        <v>0</v>
      </c>
      <c r="U234">
        <f>I234*Ajustes!AS234</f>
        <v>0</v>
      </c>
      <c r="V234">
        <f>J234*Ajustes!AT234</f>
        <v>0</v>
      </c>
      <c r="W234">
        <f>K234*Ajustes!AU234</f>
        <v>0</v>
      </c>
      <c r="X234">
        <f>L234*Ajustes!AV234</f>
        <v>0</v>
      </c>
      <c r="Y234">
        <f>M234*Ajustes!AW234</f>
        <v>0</v>
      </c>
      <c r="Z234">
        <f>N234*Ajustes!AX234</f>
        <v>0</v>
      </c>
      <c r="AA234" s="259">
        <f>IF(AND(NOT(_incrementaisPassadas),
      OR(
       AND(_semanaAtual&gt;Prevs!D$6,_tipo="Semanal"),
       AND(_mes&gt;AA$2,_tipo="Mensal")
      )), 0,IF(Ajustes!$G234&gt;0,INDEX($AA$4:$AL$323,Ajustes!$G234,O$2),0)+IF(Ajustes!$H234&gt;0,INDEX($AA$4:$AL$323,Ajustes!$H234,O$2),0)+IF(Ajustes!$I234&gt;0,INDEX($AA$4:$AL$323,Ajustes!$I234,O$2),0)+IF(Ajustes!$J234&gt;0,INDEX($AA$4:$AL$323,Ajustes!$J234,O$2),0)+IF(Ajustes!$K234&gt;0,INDEX($AA$4:$AL$323,Ajustes!$K234,O$2),0)+IF(Ajustes!$L234&gt;0,INDEX($AA$4:$AL$323,Ajustes!$L234,O$2),0))+O234</f>
        <v>0</v>
      </c>
      <c r="AB234" s="259">
        <f>IF(AND(NOT(_incrementaisPassadas),
      OR(
       AND(_semanaAtual&gt;Prevs!E$6,_tipo="Semanal"),
       AND(_mes&gt;AB$2,_tipo="Mensal")
      )), 0,IF(Ajustes!$G234&gt;0,INDEX($AA$4:$AL$323,Ajustes!$G234,P$2),0)+IF(Ajustes!$H234&gt;0,INDEX($AA$4:$AL$323,Ajustes!$H234,P$2),0)+IF(Ajustes!$I234&gt;0,INDEX($AA$4:$AL$323,Ajustes!$I234,P$2),0)+IF(Ajustes!$J234&gt;0,INDEX($AA$4:$AL$323,Ajustes!$J234,P$2),0)+IF(Ajustes!$K234&gt;0,INDEX($AA$4:$AL$323,Ajustes!$K234,P$2),0)+IF(Ajustes!$L234&gt;0,INDEX($AA$4:$AL$323,Ajustes!$L234,P$2),0))+P234</f>
        <v>0</v>
      </c>
      <c r="AC234" s="259">
        <f>IF(AND(NOT(_incrementaisPassadas),
      OR(
       AND(_semanaAtual&gt;Prevs!F$6,_tipo="Semanal"),
       AND(_mes&gt;AC$2,_tipo="Mensal")
      )), 0,IF(Ajustes!$G234&gt;0,INDEX($AA$4:$AL$323,Ajustes!$G234,Q$2),0)+IF(Ajustes!$H234&gt;0,INDEX($AA$4:$AL$323,Ajustes!$H234,Q$2),0)+IF(Ajustes!$I234&gt;0,INDEX($AA$4:$AL$323,Ajustes!$I234,Q$2),0)+IF(Ajustes!$J234&gt;0,INDEX($AA$4:$AL$323,Ajustes!$J234,Q$2),0)+IF(Ajustes!$K234&gt;0,INDEX($AA$4:$AL$323,Ajustes!$K234,Q$2),0)+IF(Ajustes!$L234&gt;0,INDEX($AA$4:$AL$323,Ajustes!$L234,Q$2),0))+Q234</f>
        <v>0</v>
      </c>
      <c r="AD234" s="259">
        <f>IF(AND(NOT(_incrementaisPassadas),
      OR(
       AND(_semanaAtual&gt;Prevs!G$6,_tipo="Semanal"),
       AND(_mes&gt;AD$2,_tipo="Mensal")
      )), 0,IF(Ajustes!$G234&gt;0,INDEX($AA$4:$AL$323,Ajustes!$G234,R$2),0)+IF(Ajustes!$H234&gt;0,INDEX($AA$4:$AL$323,Ajustes!$H234,R$2),0)+IF(Ajustes!$I234&gt;0,INDEX($AA$4:$AL$323,Ajustes!$I234,R$2),0)+IF(Ajustes!$J234&gt;0,INDEX($AA$4:$AL$323,Ajustes!$J234,R$2),0)+IF(Ajustes!$K234&gt;0,INDEX($AA$4:$AL$323,Ajustes!$K234,R$2),0)+IF(Ajustes!$L234&gt;0,INDEX($AA$4:$AL$323,Ajustes!$L234,R$2),0))+R234</f>
        <v>0</v>
      </c>
      <c r="AE234" s="259">
        <f>IF(AND(NOT(_incrementaisPassadas),
      OR(
       AND(_semanaAtual&gt;Prevs!H$6,_tipo="Semanal"),
       AND(_mes&gt;AE$2,_tipo="Mensal")
      )), 0,IF(Ajustes!$G234&gt;0,INDEX($AA$4:$AL$323,Ajustes!$G234,S$2),0)+IF(Ajustes!$H234&gt;0,INDEX($AA$4:$AL$323,Ajustes!$H234,S$2),0)+IF(Ajustes!$I234&gt;0,INDEX($AA$4:$AL$323,Ajustes!$I234,S$2),0)+IF(Ajustes!$J234&gt;0,INDEX($AA$4:$AL$323,Ajustes!$J234,S$2),0)+IF(Ajustes!$K234&gt;0,INDEX($AA$4:$AL$323,Ajustes!$K234,S$2),0)+IF(Ajustes!$L234&gt;0,INDEX($AA$4:$AL$323,Ajustes!$L234,S$2),0))+S234</f>
        <v>0</v>
      </c>
      <c r="AF234" s="259">
        <f>IF(AND(NOT(_incrementaisPassadas),
      OR(
       AND(_semanaAtual&gt;Prevs!I$6,_tipo="Semanal"),
       AND(_mes&gt;AF$2,_tipo="Mensal")
      )), 0,IF(Ajustes!$G234&gt;0,INDEX($AA$4:$AL$323,Ajustes!$G234,T$2),0)+IF(Ajustes!$H234&gt;0,INDEX($AA$4:$AL$323,Ajustes!$H234,T$2),0)+IF(Ajustes!$I234&gt;0,INDEX($AA$4:$AL$323,Ajustes!$I234,T$2),0)+IF(Ajustes!$J234&gt;0,INDEX($AA$4:$AL$323,Ajustes!$J234,T$2),0)+IF(Ajustes!$K234&gt;0,INDEX($AA$4:$AL$323,Ajustes!$K234,T$2),0)+IF(Ajustes!$L234&gt;0,INDEX($AA$4:$AL$323,Ajustes!$L234,T$2),0))+T234</f>
        <v>0</v>
      </c>
      <c r="AG234" s="259">
        <f>IF(AND(NOT(_incrementaisPassadas),
      OR(
       AND(_semanaAtual&gt;Prevs!J$6,_tipo="Semanal"),
       AND(_mes&gt;AG$2,_tipo="Mensal")
      )), 0,IF(Ajustes!$G234&gt;0,INDEX($AA$4:$AL$323,Ajustes!$G234,U$2),0)+IF(Ajustes!$H234&gt;0,INDEX($AA$4:$AL$323,Ajustes!$H234,U$2),0)+IF(Ajustes!$I234&gt;0,INDEX($AA$4:$AL$323,Ajustes!$I234,U$2),0)+IF(Ajustes!$J234&gt;0,INDEX($AA$4:$AL$323,Ajustes!$J234,U$2),0)+IF(Ajustes!$K234&gt;0,INDEX($AA$4:$AL$323,Ajustes!$K234,U$2),0)+IF(Ajustes!$L234&gt;0,INDEX($AA$4:$AL$323,Ajustes!$L234,U$2),0))+U234</f>
        <v>0</v>
      </c>
      <c r="AH234" s="259">
        <f>IF(AND(NOT(_incrementaisPassadas),
      OR(
       AND(_semanaAtual&gt;Prevs!K$6,_tipo="Semanal"),
       AND(_mes&gt;AH$2,_tipo="Mensal")
      )), 0,IF(Ajustes!$G234&gt;0,INDEX($AA$4:$AL$323,Ajustes!$G234,V$2),0)+IF(Ajustes!$H234&gt;0,INDEX($AA$4:$AL$323,Ajustes!$H234,V$2),0)+IF(Ajustes!$I234&gt;0,INDEX($AA$4:$AL$323,Ajustes!$I234,V$2),0)+IF(Ajustes!$J234&gt;0,INDEX($AA$4:$AL$323,Ajustes!$J234,V$2),0)+IF(Ajustes!$K234&gt;0,INDEX($AA$4:$AL$323,Ajustes!$K234,V$2),0)+IF(Ajustes!$L234&gt;0,INDEX($AA$4:$AL$323,Ajustes!$L234,V$2),0))+V234</f>
        <v>0</v>
      </c>
      <c r="AI234" s="259">
        <f>IF(AND(NOT(_incrementaisPassadas),
      OR(
       AND(_semanaAtual&gt;Prevs!L$6,_tipo="Semanal"),
       AND(_mes&gt;AI$2,_tipo="Mensal")
      )), 0,IF(Ajustes!$G234&gt;0,INDEX($AA$4:$AL$323,Ajustes!$G234,W$2),0)+IF(Ajustes!$H234&gt;0,INDEX($AA$4:$AL$323,Ajustes!$H234,W$2),0)+IF(Ajustes!$I234&gt;0,INDEX($AA$4:$AL$323,Ajustes!$I234,W$2),0)+IF(Ajustes!$J234&gt;0,INDEX($AA$4:$AL$323,Ajustes!$J234,W$2),0)+IF(Ajustes!$K234&gt;0,INDEX($AA$4:$AL$323,Ajustes!$K234,W$2),0)+IF(Ajustes!$L234&gt;0,INDEX($AA$4:$AL$323,Ajustes!$L234,W$2),0))+W234</f>
        <v>0</v>
      </c>
      <c r="AJ234" s="259">
        <f>IF(AND(NOT(_incrementaisPassadas),
      OR(
       AND(_semanaAtual&gt;Prevs!M$6,_tipo="Semanal"),
       AND(_mes&gt;AJ$2,_tipo="Mensal")
      )), 0,IF(Ajustes!$G234&gt;0,INDEX($AA$4:$AL$323,Ajustes!$G234,X$2),0)+IF(Ajustes!$H234&gt;0,INDEX($AA$4:$AL$323,Ajustes!$H234,X$2),0)+IF(Ajustes!$I234&gt;0,INDEX($AA$4:$AL$323,Ajustes!$I234,X$2),0)+IF(Ajustes!$J234&gt;0,INDEX($AA$4:$AL$323,Ajustes!$J234,X$2),0)+IF(Ajustes!$K234&gt;0,INDEX($AA$4:$AL$323,Ajustes!$K234,X$2),0)+IF(Ajustes!$L234&gt;0,INDEX($AA$4:$AL$323,Ajustes!$L234,X$2),0))+X234</f>
        <v>0</v>
      </c>
      <c r="AK234" s="259">
        <f>IF(AND(NOT(_incrementaisPassadas),
      OR(
       AND(_semanaAtual&gt;Prevs!N$6,_tipo="Semanal"),
       AND(_mes&gt;AK$2,_tipo="Mensal")
      )), 0,IF(Ajustes!$G234&gt;0,INDEX($AA$4:$AL$323,Ajustes!$G234,Y$2),0)+IF(Ajustes!$H234&gt;0,INDEX($AA$4:$AL$323,Ajustes!$H234,Y$2),0)+IF(Ajustes!$I234&gt;0,INDEX($AA$4:$AL$323,Ajustes!$I234,Y$2),0)+IF(Ajustes!$J234&gt;0,INDEX($AA$4:$AL$323,Ajustes!$J234,Y$2),0)+IF(Ajustes!$K234&gt;0,INDEX($AA$4:$AL$323,Ajustes!$K234,Y$2),0)+IF(Ajustes!$L234&gt;0,INDEX($AA$4:$AL$323,Ajustes!$L234,Y$2),0))+Y234</f>
        <v>0</v>
      </c>
      <c r="AL234" s="259">
        <f>IF(AND(NOT(_incrementaisPassadas),
      OR(
       AND(_semanaAtual&gt;Prevs!O$6,_tipo="Semanal"),
       AND(_mes&gt;AL$2,_tipo="Mensal")
      )), 0,IF(Ajustes!$G234&gt;0,INDEX($AA$4:$AL$323,Ajustes!$G234,Z$2),0)+IF(Ajustes!$H234&gt;0,INDEX($AA$4:$AL$323,Ajustes!$H234,Z$2),0)+IF(Ajustes!$I234&gt;0,INDEX($AA$4:$AL$323,Ajustes!$I234,Z$2),0)+IF(Ajustes!$J234&gt;0,INDEX($AA$4:$AL$323,Ajustes!$J234,Z$2),0)+IF(Ajustes!$K234&gt;0,INDEX($AA$4:$AL$323,Ajustes!$K234,Z$2),0)+IF(Ajustes!$L234&gt;0,INDEX($AA$4:$AL$323,Ajustes!$L234,Z$2),0))+Z234</f>
        <v>0</v>
      </c>
      <c r="AM234" s="113">
        <f t="shared" si="219"/>
        <v>0</v>
      </c>
      <c r="AN234" s="113">
        <f t="shared" si="233"/>
        <v>0</v>
      </c>
      <c r="AO234" s="113">
        <f t="shared" si="233"/>
        <v>0</v>
      </c>
      <c r="AP234" s="113">
        <f t="shared" si="233"/>
        <v>0</v>
      </c>
      <c r="AQ234" s="113">
        <f t="shared" si="233"/>
        <v>0</v>
      </c>
      <c r="AR234" s="113">
        <f t="shared" si="233"/>
        <v>0</v>
      </c>
      <c r="AS234" s="113">
        <f t="shared" si="233"/>
        <v>0</v>
      </c>
      <c r="AT234" s="113">
        <f t="shared" si="233"/>
        <v>0</v>
      </c>
      <c r="AU234" s="113">
        <f t="shared" si="233"/>
        <v>0</v>
      </c>
      <c r="AV234" s="113">
        <f t="shared" si="233"/>
        <v>0</v>
      </c>
      <c r="AW234" s="113">
        <f t="shared" si="233"/>
        <v>0</v>
      </c>
      <c r="AX234" s="113">
        <f t="shared" si="233"/>
        <v>0</v>
      </c>
      <c r="AY234" s="259"/>
      <c r="BQ234" s="259" t="e">
        <f t="shared" si="218"/>
        <v>#N/A</v>
      </c>
      <c r="BR234" s="398">
        <f t="shared" si="221"/>
        <v>0</v>
      </c>
      <c r="BS234" s="398">
        <f t="shared" si="222"/>
        <v>0</v>
      </c>
      <c r="BT234" s="398">
        <f t="shared" si="223"/>
        <v>0</v>
      </c>
      <c r="BU234" s="398">
        <f t="shared" si="224"/>
        <v>0</v>
      </c>
      <c r="BV234" s="398">
        <f t="shared" si="225"/>
        <v>0</v>
      </c>
      <c r="BW234" s="398">
        <f t="shared" si="226"/>
        <v>0</v>
      </c>
      <c r="BX234" s="398">
        <f t="shared" si="227"/>
        <v>0</v>
      </c>
      <c r="BY234" s="398">
        <f t="shared" si="228"/>
        <v>0</v>
      </c>
      <c r="BZ234" s="398">
        <f t="shared" si="229"/>
        <v>0</v>
      </c>
      <c r="CA234" s="398">
        <f t="shared" si="230"/>
        <v>0</v>
      </c>
      <c r="CB234" s="398">
        <f t="shared" si="231"/>
        <v>0</v>
      </c>
      <c r="CC234" s="398">
        <f t="shared" si="232"/>
        <v>0</v>
      </c>
      <c r="CD234" s="259"/>
    </row>
    <row r="235" spans="1:82" x14ac:dyDescent="0.25">
      <c r="A235" s="113">
        <v>232</v>
      </c>
      <c r="B235" s="176"/>
      <c r="C235" s="259">
        <f>IFERROR(INDEX($BD$7:$BO$40,MATCH(Ajustes!$E$4:$E$323,$BC$7:$BC$40,0),$C$2:$N$2),1)</f>
        <v>1</v>
      </c>
      <c r="D235" s="259">
        <f>IFERROR(INDEX($BD$7:$BO$40,MATCH(Ajustes!$E$4:$E$323,$BC$7:$BC$40,0),$C$2:$N$2),1)</f>
        <v>1</v>
      </c>
      <c r="E235" s="259">
        <f>IFERROR(INDEX($BD$7:$BO$40,MATCH(Ajustes!$E$4:$E$323,$BC$7:$BC$40,0),$C$2:$N$2),1)</f>
        <v>1</v>
      </c>
      <c r="F235" s="259">
        <f>IFERROR(INDEX($BD$7:$BO$40,MATCH(Ajustes!$E$4:$E$323,$BC$7:$BC$40,0),$C$2:$N$2),1)</f>
        <v>1</v>
      </c>
      <c r="G235" s="259">
        <f>IFERROR(INDEX($BD$7:$BO$40,MATCH(Ajustes!$E$4:$E$323,$BC$7:$BC$40,0),$C$2:$N$2),1)</f>
        <v>1</v>
      </c>
      <c r="H235" s="259">
        <f>IFERROR(INDEX($BD$7:$BO$40,MATCH(Ajustes!$E$4:$E$323,$BC$7:$BC$40,0),$C$2:$N$2),1)</f>
        <v>1</v>
      </c>
      <c r="I235" s="259">
        <f>IFERROR(INDEX($BD$7:$BO$40,MATCH(Ajustes!$E$4:$E$323,$BC$7:$BC$40,0),$C$2:$N$2),1)</f>
        <v>1</v>
      </c>
      <c r="J235" s="259">
        <f>IFERROR(INDEX($BD$7:$BO$40,MATCH(Ajustes!$E$4:$E$323,$BC$7:$BC$40,0),$C$2:$N$2),1)</f>
        <v>1</v>
      </c>
      <c r="K235" s="259">
        <f>IFERROR(INDEX($BD$7:$BO$40,MATCH(Ajustes!$E$4:$E$323,$BC$7:$BC$40,0),$C$2:$N$2),1)</f>
        <v>1</v>
      </c>
      <c r="L235" s="259">
        <f>IFERROR(INDEX($BD$7:$BO$40,MATCH(Ajustes!$E$4:$E$323,$BC$7:$BC$40,0),$C$2:$N$2),1)</f>
        <v>1</v>
      </c>
      <c r="M235" s="259">
        <f>IFERROR(INDEX($BD$7:$BO$40,MATCH(Ajustes!$E$4:$E$323,$BC$7:$BC$40,0),$C$2:$N$2),1)</f>
        <v>1</v>
      </c>
      <c r="N235" s="259">
        <f>IFERROR(INDEX($BD$7:$BO$40,MATCH(Ajustes!$E$4:$E$323,$BC$7:$BC$40,0),$C$2:$N$2),1)</f>
        <v>1</v>
      </c>
      <c r="O235">
        <f>C235*Ajustes!AM235</f>
        <v>0</v>
      </c>
      <c r="P235">
        <f>D235*Ajustes!AN235</f>
        <v>0</v>
      </c>
      <c r="Q235">
        <f>E235*Ajustes!AO235</f>
        <v>0</v>
      </c>
      <c r="R235">
        <f>F235*Ajustes!AP235</f>
        <v>0</v>
      </c>
      <c r="S235">
        <f>G235*Ajustes!AQ235</f>
        <v>0</v>
      </c>
      <c r="T235">
        <f>H235*Ajustes!AR235</f>
        <v>0</v>
      </c>
      <c r="U235">
        <f>I235*Ajustes!AS235</f>
        <v>0</v>
      </c>
      <c r="V235">
        <f>J235*Ajustes!AT235</f>
        <v>0</v>
      </c>
      <c r="W235">
        <f>K235*Ajustes!AU235</f>
        <v>0</v>
      </c>
      <c r="X235">
        <f>L235*Ajustes!AV235</f>
        <v>0</v>
      </c>
      <c r="Y235">
        <f>M235*Ajustes!AW235</f>
        <v>0</v>
      </c>
      <c r="Z235">
        <f>N235*Ajustes!AX235</f>
        <v>0</v>
      </c>
      <c r="AA235" s="259">
        <f>IF(AND(NOT(_incrementaisPassadas),
      OR(
       AND(_semanaAtual&gt;Prevs!D$6,_tipo="Semanal"),
       AND(_mes&gt;AA$2,_tipo="Mensal")
      )), 0,IF(Ajustes!$G235&gt;0,INDEX($AA$4:$AL$323,Ajustes!$G235,O$2),0)+IF(Ajustes!$H235&gt;0,INDEX($AA$4:$AL$323,Ajustes!$H235,O$2),0)+IF(Ajustes!$I235&gt;0,INDEX($AA$4:$AL$323,Ajustes!$I235,O$2),0)+IF(Ajustes!$J235&gt;0,INDEX($AA$4:$AL$323,Ajustes!$J235,O$2),0)+IF(Ajustes!$K235&gt;0,INDEX($AA$4:$AL$323,Ajustes!$K235,O$2),0)+IF(Ajustes!$L235&gt;0,INDEX($AA$4:$AL$323,Ajustes!$L235,O$2),0))+O235</f>
        <v>0</v>
      </c>
      <c r="AB235" s="259">
        <f>IF(AND(NOT(_incrementaisPassadas),
      OR(
       AND(_semanaAtual&gt;Prevs!E$6,_tipo="Semanal"),
       AND(_mes&gt;AB$2,_tipo="Mensal")
      )), 0,IF(Ajustes!$G235&gt;0,INDEX($AA$4:$AL$323,Ajustes!$G235,P$2),0)+IF(Ajustes!$H235&gt;0,INDEX($AA$4:$AL$323,Ajustes!$H235,P$2),0)+IF(Ajustes!$I235&gt;0,INDEX($AA$4:$AL$323,Ajustes!$I235,P$2),0)+IF(Ajustes!$J235&gt;0,INDEX($AA$4:$AL$323,Ajustes!$J235,P$2),0)+IF(Ajustes!$K235&gt;0,INDEX($AA$4:$AL$323,Ajustes!$K235,P$2),0)+IF(Ajustes!$L235&gt;0,INDEX($AA$4:$AL$323,Ajustes!$L235,P$2),0))+P235</f>
        <v>0</v>
      </c>
      <c r="AC235" s="259">
        <f>IF(AND(NOT(_incrementaisPassadas),
      OR(
       AND(_semanaAtual&gt;Prevs!F$6,_tipo="Semanal"),
       AND(_mes&gt;AC$2,_tipo="Mensal")
      )), 0,IF(Ajustes!$G235&gt;0,INDEX($AA$4:$AL$323,Ajustes!$G235,Q$2),0)+IF(Ajustes!$H235&gt;0,INDEX($AA$4:$AL$323,Ajustes!$H235,Q$2),0)+IF(Ajustes!$I235&gt;0,INDEX($AA$4:$AL$323,Ajustes!$I235,Q$2),0)+IF(Ajustes!$J235&gt;0,INDEX($AA$4:$AL$323,Ajustes!$J235,Q$2),0)+IF(Ajustes!$K235&gt;0,INDEX($AA$4:$AL$323,Ajustes!$K235,Q$2),0)+IF(Ajustes!$L235&gt;0,INDEX($AA$4:$AL$323,Ajustes!$L235,Q$2),0))+Q235</f>
        <v>0</v>
      </c>
      <c r="AD235" s="259">
        <f>IF(AND(NOT(_incrementaisPassadas),
      OR(
       AND(_semanaAtual&gt;Prevs!G$6,_tipo="Semanal"),
       AND(_mes&gt;AD$2,_tipo="Mensal")
      )), 0,IF(Ajustes!$G235&gt;0,INDEX($AA$4:$AL$323,Ajustes!$G235,R$2),0)+IF(Ajustes!$H235&gt;0,INDEX($AA$4:$AL$323,Ajustes!$H235,R$2),0)+IF(Ajustes!$I235&gt;0,INDEX($AA$4:$AL$323,Ajustes!$I235,R$2),0)+IF(Ajustes!$J235&gt;0,INDEX($AA$4:$AL$323,Ajustes!$J235,R$2),0)+IF(Ajustes!$K235&gt;0,INDEX($AA$4:$AL$323,Ajustes!$K235,R$2),0)+IF(Ajustes!$L235&gt;0,INDEX($AA$4:$AL$323,Ajustes!$L235,R$2),0))+R235</f>
        <v>0</v>
      </c>
      <c r="AE235" s="259">
        <f>IF(AND(NOT(_incrementaisPassadas),
      OR(
       AND(_semanaAtual&gt;Prevs!H$6,_tipo="Semanal"),
       AND(_mes&gt;AE$2,_tipo="Mensal")
      )), 0,IF(Ajustes!$G235&gt;0,INDEX($AA$4:$AL$323,Ajustes!$G235,S$2),0)+IF(Ajustes!$H235&gt;0,INDEX($AA$4:$AL$323,Ajustes!$H235,S$2),0)+IF(Ajustes!$I235&gt;0,INDEX($AA$4:$AL$323,Ajustes!$I235,S$2),0)+IF(Ajustes!$J235&gt;0,INDEX($AA$4:$AL$323,Ajustes!$J235,S$2),0)+IF(Ajustes!$K235&gt;0,INDEX($AA$4:$AL$323,Ajustes!$K235,S$2),0)+IF(Ajustes!$L235&gt;0,INDEX($AA$4:$AL$323,Ajustes!$L235,S$2),0))+S235</f>
        <v>0</v>
      </c>
      <c r="AF235" s="259">
        <f>IF(AND(NOT(_incrementaisPassadas),
      OR(
       AND(_semanaAtual&gt;Prevs!I$6,_tipo="Semanal"),
       AND(_mes&gt;AF$2,_tipo="Mensal")
      )), 0,IF(Ajustes!$G235&gt;0,INDEX($AA$4:$AL$323,Ajustes!$G235,T$2),0)+IF(Ajustes!$H235&gt;0,INDEX($AA$4:$AL$323,Ajustes!$H235,T$2),0)+IF(Ajustes!$I235&gt;0,INDEX($AA$4:$AL$323,Ajustes!$I235,T$2),0)+IF(Ajustes!$J235&gt;0,INDEX($AA$4:$AL$323,Ajustes!$J235,T$2),0)+IF(Ajustes!$K235&gt;0,INDEX($AA$4:$AL$323,Ajustes!$K235,T$2),0)+IF(Ajustes!$L235&gt;0,INDEX($AA$4:$AL$323,Ajustes!$L235,T$2),0))+T235</f>
        <v>0</v>
      </c>
      <c r="AG235" s="259">
        <f>IF(AND(NOT(_incrementaisPassadas),
      OR(
       AND(_semanaAtual&gt;Prevs!J$6,_tipo="Semanal"),
       AND(_mes&gt;AG$2,_tipo="Mensal")
      )), 0,IF(Ajustes!$G235&gt;0,INDEX($AA$4:$AL$323,Ajustes!$G235,U$2),0)+IF(Ajustes!$H235&gt;0,INDEX($AA$4:$AL$323,Ajustes!$H235,U$2),0)+IF(Ajustes!$I235&gt;0,INDEX($AA$4:$AL$323,Ajustes!$I235,U$2),0)+IF(Ajustes!$J235&gt;0,INDEX($AA$4:$AL$323,Ajustes!$J235,U$2),0)+IF(Ajustes!$K235&gt;0,INDEX($AA$4:$AL$323,Ajustes!$K235,U$2),0)+IF(Ajustes!$L235&gt;0,INDEX($AA$4:$AL$323,Ajustes!$L235,U$2),0))+U235</f>
        <v>0</v>
      </c>
      <c r="AH235" s="259">
        <f>IF(AND(NOT(_incrementaisPassadas),
      OR(
       AND(_semanaAtual&gt;Prevs!K$6,_tipo="Semanal"),
       AND(_mes&gt;AH$2,_tipo="Mensal")
      )), 0,IF(Ajustes!$G235&gt;0,INDEX($AA$4:$AL$323,Ajustes!$G235,V$2),0)+IF(Ajustes!$H235&gt;0,INDEX($AA$4:$AL$323,Ajustes!$H235,V$2),0)+IF(Ajustes!$I235&gt;0,INDEX($AA$4:$AL$323,Ajustes!$I235,V$2),0)+IF(Ajustes!$J235&gt;0,INDEX($AA$4:$AL$323,Ajustes!$J235,V$2),0)+IF(Ajustes!$K235&gt;0,INDEX($AA$4:$AL$323,Ajustes!$K235,V$2),0)+IF(Ajustes!$L235&gt;0,INDEX($AA$4:$AL$323,Ajustes!$L235,V$2),0))+V235</f>
        <v>0</v>
      </c>
      <c r="AI235" s="259">
        <f>IF(AND(NOT(_incrementaisPassadas),
      OR(
       AND(_semanaAtual&gt;Prevs!L$6,_tipo="Semanal"),
       AND(_mes&gt;AI$2,_tipo="Mensal")
      )), 0,IF(Ajustes!$G235&gt;0,INDEX($AA$4:$AL$323,Ajustes!$G235,W$2),0)+IF(Ajustes!$H235&gt;0,INDEX($AA$4:$AL$323,Ajustes!$H235,W$2),0)+IF(Ajustes!$I235&gt;0,INDEX($AA$4:$AL$323,Ajustes!$I235,W$2),0)+IF(Ajustes!$J235&gt;0,INDEX($AA$4:$AL$323,Ajustes!$J235,W$2),0)+IF(Ajustes!$K235&gt;0,INDEX($AA$4:$AL$323,Ajustes!$K235,W$2),0)+IF(Ajustes!$L235&gt;0,INDEX($AA$4:$AL$323,Ajustes!$L235,W$2),0))+W235</f>
        <v>0</v>
      </c>
      <c r="AJ235" s="259">
        <f>IF(AND(NOT(_incrementaisPassadas),
      OR(
       AND(_semanaAtual&gt;Prevs!M$6,_tipo="Semanal"),
       AND(_mes&gt;AJ$2,_tipo="Mensal")
      )), 0,IF(Ajustes!$G235&gt;0,INDEX($AA$4:$AL$323,Ajustes!$G235,X$2),0)+IF(Ajustes!$H235&gt;0,INDEX($AA$4:$AL$323,Ajustes!$H235,X$2),0)+IF(Ajustes!$I235&gt;0,INDEX($AA$4:$AL$323,Ajustes!$I235,X$2),0)+IF(Ajustes!$J235&gt;0,INDEX($AA$4:$AL$323,Ajustes!$J235,X$2),0)+IF(Ajustes!$K235&gt;0,INDEX($AA$4:$AL$323,Ajustes!$K235,X$2),0)+IF(Ajustes!$L235&gt;0,INDEX($AA$4:$AL$323,Ajustes!$L235,X$2),0))+X235</f>
        <v>0</v>
      </c>
      <c r="AK235" s="259">
        <f>IF(AND(NOT(_incrementaisPassadas),
      OR(
       AND(_semanaAtual&gt;Prevs!N$6,_tipo="Semanal"),
       AND(_mes&gt;AK$2,_tipo="Mensal")
      )), 0,IF(Ajustes!$G235&gt;0,INDEX($AA$4:$AL$323,Ajustes!$G235,Y$2),0)+IF(Ajustes!$H235&gt;0,INDEX($AA$4:$AL$323,Ajustes!$H235,Y$2),0)+IF(Ajustes!$I235&gt;0,INDEX($AA$4:$AL$323,Ajustes!$I235,Y$2),0)+IF(Ajustes!$J235&gt;0,INDEX($AA$4:$AL$323,Ajustes!$J235,Y$2),0)+IF(Ajustes!$K235&gt;0,INDEX($AA$4:$AL$323,Ajustes!$K235,Y$2),0)+IF(Ajustes!$L235&gt;0,INDEX($AA$4:$AL$323,Ajustes!$L235,Y$2),0))+Y235</f>
        <v>0</v>
      </c>
      <c r="AL235" s="259">
        <f>IF(AND(NOT(_incrementaisPassadas),
      OR(
       AND(_semanaAtual&gt;Prevs!O$6,_tipo="Semanal"),
       AND(_mes&gt;AL$2,_tipo="Mensal")
      )), 0,IF(Ajustes!$G235&gt;0,INDEX($AA$4:$AL$323,Ajustes!$G235,Z$2),0)+IF(Ajustes!$H235&gt;0,INDEX($AA$4:$AL$323,Ajustes!$H235,Z$2),0)+IF(Ajustes!$I235&gt;0,INDEX($AA$4:$AL$323,Ajustes!$I235,Z$2),0)+IF(Ajustes!$J235&gt;0,INDEX($AA$4:$AL$323,Ajustes!$J235,Z$2),0)+IF(Ajustes!$K235&gt;0,INDEX($AA$4:$AL$323,Ajustes!$K235,Z$2),0)+IF(Ajustes!$L235&gt;0,INDEX($AA$4:$AL$323,Ajustes!$L235,Z$2),0))+Z235</f>
        <v>0</v>
      </c>
      <c r="AM235" s="113">
        <f t="shared" si="219"/>
        <v>0</v>
      </c>
      <c r="AN235" s="113">
        <f t="shared" si="233"/>
        <v>0</v>
      </c>
      <c r="AO235" s="113">
        <f t="shared" si="233"/>
        <v>0</v>
      </c>
      <c r="AP235" s="113">
        <f t="shared" si="233"/>
        <v>0</v>
      </c>
      <c r="AQ235" s="113">
        <f t="shared" si="233"/>
        <v>0</v>
      </c>
      <c r="AR235" s="113">
        <f t="shared" si="233"/>
        <v>0</v>
      </c>
      <c r="AS235" s="113">
        <f t="shared" si="233"/>
        <v>0</v>
      </c>
      <c r="AT235" s="113">
        <f t="shared" si="233"/>
        <v>0</v>
      </c>
      <c r="AU235" s="113">
        <f t="shared" si="233"/>
        <v>0</v>
      </c>
      <c r="AV235" s="113">
        <f t="shared" si="233"/>
        <v>0</v>
      </c>
      <c r="AW235" s="113">
        <f t="shared" si="233"/>
        <v>0</v>
      </c>
      <c r="AX235" s="113">
        <f t="shared" si="233"/>
        <v>0</v>
      </c>
      <c r="AY235" s="259"/>
      <c r="BQ235" s="259" t="e">
        <f t="shared" si="218"/>
        <v>#N/A</v>
      </c>
      <c r="BR235" s="398">
        <f t="shared" si="221"/>
        <v>0</v>
      </c>
      <c r="BS235" s="398">
        <f t="shared" si="222"/>
        <v>0</v>
      </c>
      <c r="BT235" s="398">
        <f t="shared" si="223"/>
        <v>0</v>
      </c>
      <c r="BU235" s="398">
        <f t="shared" si="224"/>
        <v>0</v>
      </c>
      <c r="BV235" s="398">
        <f t="shared" si="225"/>
        <v>0</v>
      </c>
      <c r="BW235" s="398">
        <f t="shared" si="226"/>
        <v>0</v>
      </c>
      <c r="BX235" s="398">
        <f t="shared" si="227"/>
        <v>0</v>
      </c>
      <c r="BY235" s="398">
        <f t="shared" si="228"/>
        <v>0</v>
      </c>
      <c r="BZ235" s="398">
        <f t="shared" si="229"/>
        <v>0</v>
      </c>
      <c r="CA235" s="398">
        <f t="shared" si="230"/>
        <v>0</v>
      </c>
      <c r="CB235" s="398">
        <f t="shared" si="231"/>
        <v>0</v>
      </c>
      <c r="CC235" s="398">
        <f t="shared" si="232"/>
        <v>0</v>
      </c>
      <c r="CD235" s="259"/>
    </row>
    <row r="236" spans="1:82" x14ac:dyDescent="0.25">
      <c r="A236" s="113">
        <v>233</v>
      </c>
      <c r="B236" s="176"/>
      <c r="C236" s="259">
        <f>IFERROR(INDEX($BD$7:$BO$40,MATCH(Ajustes!$E$4:$E$323,$BC$7:$BC$40,0),$C$2:$N$2),1)</f>
        <v>1</v>
      </c>
      <c r="D236" s="259">
        <f>IFERROR(INDEX($BD$7:$BO$40,MATCH(Ajustes!$E$4:$E$323,$BC$7:$BC$40,0),$C$2:$N$2),1)</f>
        <v>1</v>
      </c>
      <c r="E236" s="259">
        <f>IFERROR(INDEX($BD$7:$BO$40,MATCH(Ajustes!$E$4:$E$323,$BC$7:$BC$40,0),$C$2:$N$2),1)</f>
        <v>1</v>
      </c>
      <c r="F236" s="259">
        <f>IFERROR(INDEX($BD$7:$BO$40,MATCH(Ajustes!$E$4:$E$323,$BC$7:$BC$40,0),$C$2:$N$2),1)</f>
        <v>1</v>
      </c>
      <c r="G236" s="259">
        <f>IFERROR(INDEX($BD$7:$BO$40,MATCH(Ajustes!$E$4:$E$323,$BC$7:$BC$40,0),$C$2:$N$2),1)</f>
        <v>1</v>
      </c>
      <c r="H236" s="259">
        <f>IFERROR(INDEX($BD$7:$BO$40,MATCH(Ajustes!$E$4:$E$323,$BC$7:$BC$40,0),$C$2:$N$2),1)</f>
        <v>1</v>
      </c>
      <c r="I236" s="259">
        <f>IFERROR(INDEX($BD$7:$BO$40,MATCH(Ajustes!$E$4:$E$323,$BC$7:$BC$40,0),$C$2:$N$2),1)</f>
        <v>1</v>
      </c>
      <c r="J236" s="259">
        <f>IFERROR(INDEX($BD$7:$BO$40,MATCH(Ajustes!$E$4:$E$323,$BC$7:$BC$40,0),$C$2:$N$2),1)</f>
        <v>1</v>
      </c>
      <c r="K236" s="259">
        <f>IFERROR(INDEX($BD$7:$BO$40,MATCH(Ajustes!$E$4:$E$323,$BC$7:$BC$40,0),$C$2:$N$2),1)</f>
        <v>1</v>
      </c>
      <c r="L236" s="259">
        <f>IFERROR(INDEX($BD$7:$BO$40,MATCH(Ajustes!$E$4:$E$323,$BC$7:$BC$40,0),$C$2:$N$2),1)</f>
        <v>1</v>
      </c>
      <c r="M236" s="259">
        <f>IFERROR(INDEX($BD$7:$BO$40,MATCH(Ajustes!$E$4:$E$323,$BC$7:$BC$40,0),$C$2:$N$2),1)</f>
        <v>1</v>
      </c>
      <c r="N236" s="259">
        <f>IFERROR(INDEX($BD$7:$BO$40,MATCH(Ajustes!$E$4:$E$323,$BC$7:$BC$40,0),$C$2:$N$2),1)</f>
        <v>1</v>
      </c>
      <c r="O236">
        <f>C236*Ajustes!AM236</f>
        <v>0</v>
      </c>
      <c r="P236">
        <f>D236*Ajustes!AN236</f>
        <v>0</v>
      </c>
      <c r="Q236">
        <f>E236*Ajustes!AO236</f>
        <v>0</v>
      </c>
      <c r="R236">
        <f>F236*Ajustes!AP236</f>
        <v>0</v>
      </c>
      <c r="S236">
        <f>G236*Ajustes!AQ236</f>
        <v>0</v>
      </c>
      <c r="T236">
        <f>H236*Ajustes!AR236</f>
        <v>0</v>
      </c>
      <c r="U236">
        <f>I236*Ajustes!AS236</f>
        <v>0</v>
      </c>
      <c r="V236">
        <f>J236*Ajustes!AT236</f>
        <v>0</v>
      </c>
      <c r="W236">
        <f>K236*Ajustes!AU236</f>
        <v>0</v>
      </c>
      <c r="X236">
        <f>L236*Ajustes!AV236</f>
        <v>0</v>
      </c>
      <c r="Y236">
        <f>M236*Ajustes!AW236</f>
        <v>0</v>
      </c>
      <c r="Z236">
        <f>N236*Ajustes!AX236</f>
        <v>0</v>
      </c>
      <c r="AA236" s="259">
        <f>IF(AND(NOT(_incrementaisPassadas),
      OR(
       AND(_semanaAtual&gt;Prevs!D$6,_tipo="Semanal"),
       AND(_mes&gt;AA$2,_tipo="Mensal")
      )), 0,IF(Ajustes!$G236&gt;0,INDEX($AA$4:$AL$323,Ajustes!$G236,O$2),0)+IF(Ajustes!$H236&gt;0,INDEX($AA$4:$AL$323,Ajustes!$H236,O$2),0)+IF(Ajustes!$I236&gt;0,INDEX($AA$4:$AL$323,Ajustes!$I236,O$2),0)+IF(Ajustes!$J236&gt;0,INDEX($AA$4:$AL$323,Ajustes!$J236,O$2),0)+IF(Ajustes!$K236&gt;0,INDEX($AA$4:$AL$323,Ajustes!$K236,O$2),0)+IF(Ajustes!$L236&gt;0,INDEX($AA$4:$AL$323,Ajustes!$L236,O$2),0))+O236</f>
        <v>0</v>
      </c>
      <c r="AB236" s="259">
        <f>IF(AND(NOT(_incrementaisPassadas),
      OR(
       AND(_semanaAtual&gt;Prevs!E$6,_tipo="Semanal"),
       AND(_mes&gt;AB$2,_tipo="Mensal")
      )), 0,IF(Ajustes!$G236&gt;0,INDEX($AA$4:$AL$323,Ajustes!$G236,P$2),0)+IF(Ajustes!$H236&gt;0,INDEX($AA$4:$AL$323,Ajustes!$H236,P$2),0)+IF(Ajustes!$I236&gt;0,INDEX($AA$4:$AL$323,Ajustes!$I236,P$2),0)+IF(Ajustes!$J236&gt;0,INDEX($AA$4:$AL$323,Ajustes!$J236,P$2),0)+IF(Ajustes!$K236&gt;0,INDEX($AA$4:$AL$323,Ajustes!$K236,P$2),0)+IF(Ajustes!$L236&gt;0,INDEX($AA$4:$AL$323,Ajustes!$L236,P$2),0))+P236</f>
        <v>0</v>
      </c>
      <c r="AC236" s="259">
        <f>IF(AND(NOT(_incrementaisPassadas),
      OR(
       AND(_semanaAtual&gt;Prevs!F$6,_tipo="Semanal"),
       AND(_mes&gt;AC$2,_tipo="Mensal")
      )), 0,IF(Ajustes!$G236&gt;0,INDEX($AA$4:$AL$323,Ajustes!$G236,Q$2),0)+IF(Ajustes!$H236&gt;0,INDEX($AA$4:$AL$323,Ajustes!$H236,Q$2),0)+IF(Ajustes!$I236&gt;0,INDEX($AA$4:$AL$323,Ajustes!$I236,Q$2),0)+IF(Ajustes!$J236&gt;0,INDEX($AA$4:$AL$323,Ajustes!$J236,Q$2),0)+IF(Ajustes!$K236&gt;0,INDEX($AA$4:$AL$323,Ajustes!$K236,Q$2),0)+IF(Ajustes!$L236&gt;0,INDEX($AA$4:$AL$323,Ajustes!$L236,Q$2),0))+Q236</f>
        <v>0</v>
      </c>
      <c r="AD236" s="259">
        <f>IF(AND(NOT(_incrementaisPassadas),
      OR(
       AND(_semanaAtual&gt;Prevs!G$6,_tipo="Semanal"),
       AND(_mes&gt;AD$2,_tipo="Mensal")
      )), 0,IF(Ajustes!$G236&gt;0,INDEX($AA$4:$AL$323,Ajustes!$G236,R$2),0)+IF(Ajustes!$H236&gt;0,INDEX($AA$4:$AL$323,Ajustes!$H236,R$2),0)+IF(Ajustes!$I236&gt;0,INDEX($AA$4:$AL$323,Ajustes!$I236,R$2),0)+IF(Ajustes!$J236&gt;0,INDEX($AA$4:$AL$323,Ajustes!$J236,R$2),0)+IF(Ajustes!$K236&gt;0,INDEX($AA$4:$AL$323,Ajustes!$K236,R$2),0)+IF(Ajustes!$L236&gt;0,INDEX($AA$4:$AL$323,Ajustes!$L236,R$2),0))+R236</f>
        <v>0</v>
      </c>
      <c r="AE236" s="259">
        <f>IF(AND(NOT(_incrementaisPassadas),
      OR(
       AND(_semanaAtual&gt;Prevs!H$6,_tipo="Semanal"),
       AND(_mes&gt;AE$2,_tipo="Mensal")
      )), 0,IF(Ajustes!$G236&gt;0,INDEX($AA$4:$AL$323,Ajustes!$G236,S$2),0)+IF(Ajustes!$H236&gt;0,INDEX($AA$4:$AL$323,Ajustes!$H236,S$2),0)+IF(Ajustes!$I236&gt;0,INDEX($AA$4:$AL$323,Ajustes!$I236,S$2),0)+IF(Ajustes!$J236&gt;0,INDEX($AA$4:$AL$323,Ajustes!$J236,S$2),0)+IF(Ajustes!$K236&gt;0,INDEX($AA$4:$AL$323,Ajustes!$K236,S$2),0)+IF(Ajustes!$L236&gt;0,INDEX($AA$4:$AL$323,Ajustes!$L236,S$2),0))+S236</f>
        <v>0</v>
      </c>
      <c r="AF236" s="259">
        <f>IF(AND(NOT(_incrementaisPassadas),
      OR(
       AND(_semanaAtual&gt;Prevs!I$6,_tipo="Semanal"),
       AND(_mes&gt;AF$2,_tipo="Mensal")
      )), 0,IF(Ajustes!$G236&gt;0,INDEX($AA$4:$AL$323,Ajustes!$G236,T$2),0)+IF(Ajustes!$H236&gt;0,INDEX($AA$4:$AL$323,Ajustes!$H236,T$2),0)+IF(Ajustes!$I236&gt;0,INDEX($AA$4:$AL$323,Ajustes!$I236,T$2),0)+IF(Ajustes!$J236&gt;0,INDEX($AA$4:$AL$323,Ajustes!$J236,T$2),0)+IF(Ajustes!$K236&gt;0,INDEX($AA$4:$AL$323,Ajustes!$K236,T$2),0)+IF(Ajustes!$L236&gt;0,INDEX($AA$4:$AL$323,Ajustes!$L236,T$2),0))+T236</f>
        <v>0</v>
      </c>
      <c r="AG236" s="259">
        <f>IF(AND(NOT(_incrementaisPassadas),
      OR(
       AND(_semanaAtual&gt;Prevs!J$6,_tipo="Semanal"),
       AND(_mes&gt;AG$2,_tipo="Mensal")
      )), 0,IF(Ajustes!$G236&gt;0,INDEX($AA$4:$AL$323,Ajustes!$G236,U$2),0)+IF(Ajustes!$H236&gt;0,INDEX($AA$4:$AL$323,Ajustes!$H236,U$2),0)+IF(Ajustes!$I236&gt;0,INDEX($AA$4:$AL$323,Ajustes!$I236,U$2),0)+IF(Ajustes!$J236&gt;0,INDEX($AA$4:$AL$323,Ajustes!$J236,U$2),0)+IF(Ajustes!$K236&gt;0,INDEX($AA$4:$AL$323,Ajustes!$K236,U$2),0)+IF(Ajustes!$L236&gt;0,INDEX($AA$4:$AL$323,Ajustes!$L236,U$2),0))+U236</f>
        <v>0</v>
      </c>
      <c r="AH236" s="259">
        <f>IF(AND(NOT(_incrementaisPassadas),
      OR(
       AND(_semanaAtual&gt;Prevs!K$6,_tipo="Semanal"),
       AND(_mes&gt;AH$2,_tipo="Mensal")
      )), 0,IF(Ajustes!$G236&gt;0,INDEX($AA$4:$AL$323,Ajustes!$G236,V$2),0)+IF(Ajustes!$H236&gt;0,INDEX($AA$4:$AL$323,Ajustes!$H236,V$2),0)+IF(Ajustes!$I236&gt;0,INDEX($AA$4:$AL$323,Ajustes!$I236,V$2),0)+IF(Ajustes!$J236&gt;0,INDEX($AA$4:$AL$323,Ajustes!$J236,V$2),0)+IF(Ajustes!$K236&gt;0,INDEX($AA$4:$AL$323,Ajustes!$K236,V$2),0)+IF(Ajustes!$L236&gt;0,INDEX($AA$4:$AL$323,Ajustes!$L236,V$2),0))+V236</f>
        <v>0</v>
      </c>
      <c r="AI236" s="259">
        <f>IF(AND(NOT(_incrementaisPassadas),
      OR(
       AND(_semanaAtual&gt;Prevs!L$6,_tipo="Semanal"),
       AND(_mes&gt;AI$2,_tipo="Mensal")
      )), 0,IF(Ajustes!$G236&gt;0,INDEX($AA$4:$AL$323,Ajustes!$G236,W$2),0)+IF(Ajustes!$H236&gt;0,INDEX($AA$4:$AL$323,Ajustes!$H236,W$2),0)+IF(Ajustes!$I236&gt;0,INDEX($AA$4:$AL$323,Ajustes!$I236,W$2),0)+IF(Ajustes!$J236&gt;0,INDEX($AA$4:$AL$323,Ajustes!$J236,W$2),0)+IF(Ajustes!$K236&gt;0,INDEX($AA$4:$AL$323,Ajustes!$K236,W$2),0)+IF(Ajustes!$L236&gt;0,INDEX($AA$4:$AL$323,Ajustes!$L236,W$2),0))+W236</f>
        <v>0</v>
      </c>
      <c r="AJ236" s="259">
        <f>IF(AND(NOT(_incrementaisPassadas),
      OR(
       AND(_semanaAtual&gt;Prevs!M$6,_tipo="Semanal"),
       AND(_mes&gt;AJ$2,_tipo="Mensal")
      )), 0,IF(Ajustes!$G236&gt;0,INDEX($AA$4:$AL$323,Ajustes!$G236,X$2),0)+IF(Ajustes!$H236&gt;0,INDEX($AA$4:$AL$323,Ajustes!$H236,X$2),0)+IF(Ajustes!$I236&gt;0,INDEX($AA$4:$AL$323,Ajustes!$I236,X$2),0)+IF(Ajustes!$J236&gt;0,INDEX($AA$4:$AL$323,Ajustes!$J236,X$2),0)+IF(Ajustes!$K236&gt;0,INDEX($AA$4:$AL$323,Ajustes!$K236,X$2),0)+IF(Ajustes!$L236&gt;0,INDEX($AA$4:$AL$323,Ajustes!$L236,X$2),0))+X236</f>
        <v>0</v>
      </c>
      <c r="AK236" s="259">
        <f>IF(AND(NOT(_incrementaisPassadas),
      OR(
       AND(_semanaAtual&gt;Prevs!N$6,_tipo="Semanal"),
       AND(_mes&gt;AK$2,_tipo="Mensal")
      )), 0,IF(Ajustes!$G236&gt;0,INDEX($AA$4:$AL$323,Ajustes!$G236,Y$2),0)+IF(Ajustes!$H236&gt;0,INDEX($AA$4:$AL$323,Ajustes!$H236,Y$2),0)+IF(Ajustes!$I236&gt;0,INDEX($AA$4:$AL$323,Ajustes!$I236,Y$2),0)+IF(Ajustes!$J236&gt;0,INDEX($AA$4:$AL$323,Ajustes!$J236,Y$2),0)+IF(Ajustes!$K236&gt;0,INDEX($AA$4:$AL$323,Ajustes!$K236,Y$2),0)+IF(Ajustes!$L236&gt;0,INDEX($AA$4:$AL$323,Ajustes!$L236,Y$2),0))+Y236</f>
        <v>0</v>
      </c>
      <c r="AL236" s="259">
        <f>IF(AND(NOT(_incrementaisPassadas),
      OR(
       AND(_semanaAtual&gt;Prevs!O$6,_tipo="Semanal"),
       AND(_mes&gt;AL$2,_tipo="Mensal")
      )), 0,IF(Ajustes!$G236&gt;0,INDEX($AA$4:$AL$323,Ajustes!$G236,Z$2),0)+IF(Ajustes!$H236&gt;0,INDEX($AA$4:$AL$323,Ajustes!$H236,Z$2),0)+IF(Ajustes!$I236&gt;0,INDEX($AA$4:$AL$323,Ajustes!$I236,Z$2),0)+IF(Ajustes!$J236&gt;0,INDEX($AA$4:$AL$323,Ajustes!$J236,Z$2),0)+IF(Ajustes!$K236&gt;0,INDEX($AA$4:$AL$323,Ajustes!$K236,Z$2),0)+IF(Ajustes!$L236&gt;0,INDEX($AA$4:$AL$323,Ajustes!$L236,Z$2),0))+Z236</f>
        <v>0</v>
      </c>
      <c r="AM236" s="113">
        <f t="shared" si="219"/>
        <v>0</v>
      </c>
      <c r="AN236" s="113">
        <f t="shared" si="233"/>
        <v>0</v>
      </c>
      <c r="AO236" s="113">
        <f t="shared" si="233"/>
        <v>0</v>
      </c>
      <c r="AP236" s="113">
        <f t="shared" si="233"/>
        <v>0</v>
      </c>
      <c r="AQ236" s="113">
        <f t="shared" si="233"/>
        <v>0</v>
      </c>
      <c r="AR236" s="113">
        <f t="shared" si="233"/>
        <v>0</v>
      </c>
      <c r="AS236" s="113">
        <f t="shared" si="233"/>
        <v>0</v>
      </c>
      <c r="AT236" s="113">
        <f t="shared" si="233"/>
        <v>0</v>
      </c>
      <c r="AU236" s="113">
        <f t="shared" si="233"/>
        <v>0</v>
      </c>
      <c r="AV236" s="113">
        <f t="shared" si="233"/>
        <v>0</v>
      </c>
      <c r="AW236" s="113">
        <f t="shared" si="233"/>
        <v>0</v>
      </c>
      <c r="AX236" s="113">
        <f t="shared" si="233"/>
        <v>0</v>
      </c>
      <c r="AY236" s="259"/>
      <c r="BQ236" s="259" t="e">
        <f t="shared" si="218"/>
        <v>#N/A</v>
      </c>
      <c r="BR236" s="398">
        <f t="shared" si="221"/>
        <v>0</v>
      </c>
      <c r="BS236" s="398">
        <f t="shared" si="222"/>
        <v>0</v>
      </c>
      <c r="BT236" s="398">
        <f t="shared" si="223"/>
        <v>0</v>
      </c>
      <c r="BU236" s="398">
        <f t="shared" si="224"/>
        <v>0</v>
      </c>
      <c r="BV236" s="398">
        <f t="shared" si="225"/>
        <v>0</v>
      </c>
      <c r="BW236" s="398">
        <f t="shared" si="226"/>
        <v>0</v>
      </c>
      <c r="BX236" s="398">
        <f t="shared" si="227"/>
        <v>0</v>
      </c>
      <c r="BY236" s="398">
        <f t="shared" si="228"/>
        <v>0</v>
      </c>
      <c r="BZ236" s="398">
        <f t="shared" si="229"/>
        <v>0</v>
      </c>
      <c r="CA236" s="398">
        <f t="shared" si="230"/>
        <v>0</v>
      </c>
      <c r="CB236" s="398">
        <f t="shared" si="231"/>
        <v>0</v>
      </c>
      <c r="CC236" s="398">
        <f t="shared" si="232"/>
        <v>0</v>
      </c>
      <c r="CD236" s="259"/>
    </row>
    <row r="237" spans="1:82" x14ac:dyDescent="0.25">
      <c r="A237" s="113">
        <v>234</v>
      </c>
      <c r="B237" s="176"/>
      <c r="C237" s="259">
        <f>IFERROR(INDEX($BD$7:$BO$40,MATCH(Ajustes!$E$4:$E$323,$BC$7:$BC$40,0),$C$2:$N$2),1)</f>
        <v>1</v>
      </c>
      <c r="D237" s="259">
        <f>IFERROR(INDEX($BD$7:$BO$40,MATCH(Ajustes!$E$4:$E$323,$BC$7:$BC$40,0),$C$2:$N$2),1)</f>
        <v>1</v>
      </c>
      <c r="E237" s="259">
        <f>IFERROR(INDEX($BD$7:$BO$40,MATCH(Ajustes!$E$4:$E$323,$BC$7:$BC$40,0),$C$2:$N$2),1)</f>
        <v>1</v>
      </c>
      <c r="F237" s="259">
        <f>IFERROR(INDEX($BD$7:$BO$40,MATCH(Ajustes!$E$4:$E$323,$BC$7:$BC$40,0),$C$2:$N$2),1)</f>
        <v>1</v>
      </c>
      <c r="G237" s="259">
        <f>IFERROR(INDEX($BD$7:$BO$40,MATCH(Ajustes!$E$4:$E$323,$BC$7:$BC$40,0),$C$2:$N$2),1)</f>
        <v>1</v>
      </c>
      <c r="H237" s="259">
        <f>IFERROR(INDEX($BD$7:$BO$40,MATCH(Ajustes!$E$4:$E$323,$BC$7:$BC$40,0),$C$2:$N$2),1)</f>
        <v>1</v>
      </c>
      <c r="I237" s="259">
        <f>IFERROR(INDEX($BD$7:$BO$40,MATCH(Ajustes!$E$4:$E$323,$BC$7:$BC$40,0),$C$2:$N$2),1)</f>
        <v>1</v>
      </c>
      <c r="J237" s="259">
        <f>IFERROR(INDEX($BD$7:$BO$40,MATCH(Ajustes!$E$4:$E$323,$BC$7:$BC$40,0),$C$2:$N$2),1)</f>
        <v>1</v>
      </c>
      <c r="K237" s="259">
        <f>IFERROR(INDEX($BD$7:$BO$40,MATCH(Ajustes!$E$4:$E$323,$BC$7:$BC$40,0),$C$2:$N$2),1)</f>
        <v>1</v>
      </c>
      <c r="L237" s="259">
        <f>IFERROR(INDEX($BD$7:$BO$40,MATCH(Ajustes!$E$4:$E$323,$BC$7:$BC$40,0),$C$2:$N$2),1)</f>
        <v>1</v>
      </c>
      <c r="M237" s="259">
        <f>IFERROR(INDEX($BD$7:$BO$40,MATCH(Ajustes!$E$4:$E$323,$BC$7:$BC$40,0),$C$2:$N$2),1)</f>
        <v>1</v>
      </c>
      <c r="N237" s="259">
        <f>IFERROR(INDEX($BD$7:$BO$40,MATCH(Ajustes!$E$4:$E$323,$BC$7:$BC$40,0),$C$2:$N$2),1)</f>
        <v>1</v>
      </c>
      <c r="O237">
        <f>C237*Ajustes!AM237</f>
        <v>0</v>
      </c>
      <c r="P237">
        <f>D237*Ajustes!AN237</f>
        <v>0</v>
      </c>
      <c r="Q237">
        <f>E237*Ajustes!AO237</f>
        <v>0</v>
      </c>
      <c r="R237">
        <f>F237*Ajustes!AP237</f>
        <v>0</v>
      </c>
      <c r="S237">
        <f>G237*Ajustes!AQ237</f>
        <v>0</v>
      </c>
      <c r="T237">
        <f>H237*Ajustes!AR237</f>
        <v>0</v>
      </c>
      <c r="U237">
        <f>I237*Ajustes!AS237</f>
        <v>0</v>
      </c>
      <c r="V237">
        <f>J237*Ajustes!AT237</f>
        <v>0</v>
      </c>
      <c r="W237">
        <f>K237*Ajustes!AU237</f>
        <v>0</v>
      </c>
      <c r="X237">
        <f>L237*Ajustes!AV237</f>
        <v>0</v>
      </c>
      <c r="Y237">
        <f>M237*Ajustes!AW237</f>
        <v>0</v>
      </c>
      <c r="Z237">
        <f>N237*Ajustes!AX237</f>
        <v>0</v>
      </c>
      <c r="AA237" s="259">
        <f>IF(AND(NOT(_incrementaisPassadas),
      OR(
       AND(_semanaAtual&gt;Prevs!D$6,_tipo="Semanal"),
       AND(_mes&gt;AA$2,_tipo="Mensal")
      )), 0,IF(Ajustes!$G237&gt;0,INDEX($AA$4:$AL$323,Ajustes!$G237,O$2),0)+IF(Ajustes!$H237&gt;0,INDEX($AA$4:$AL$323,Ajustes!$H237,O$2),0)+IF(Ajustes!$I237&gt;0,INDEX($AA$4:$AL$323,Ajustes!$I237,O$2),0)+IF(Ajustes!$J237&gt;0,INDEX($AA$4:$AL$323,Ajustes!$J237,O$2),0)+IF(Ajustes!$K237&gt;0,INDEX($AA$4:$AL$323,Ajustes!$K237,O$2),0)+IF(Ajustes!$L237&gt;0,INDEX($AA$4:$AL$323,Ajustes!$L237,O$2),0))+O237</f>
        <v>0</v>
      </c>
      <c r="AB237" s="259">
        <f>IF(AND(NOT(_incrementaisPassadas),
      OR(
       AND(_semanaAtual&gt;Prevs!E$6,_tipo="Semanal"),
       AND(_mes&gt;AB$2,_tipo="Mensal")
      )), 0,IF(Ajustes!$G237&gt;0,INDEX($AA$4:$AL$323,Ajustes!$G237,P$2),0)+IF(Ajustes!$H237&gt;0,INDEX($AA$4:$AL$323,Ajustes!$H237,P$2),0)+IF(Ajustes!$I237&gt;0,INDEX($AA$4:$AL$323,Ajustes!$I237,P$2),0)+IF(Ajustes!$J237&gt;0,INDEX($AA$4:$AL$323,Ajustes!$J237,P$2),0)+IF(Ajustes!$K237&gt;0,INDEX($AA$4:$AL$323,Ajustes!$K237,P$2),0)+IF(Ajustes!$L237&gt;0,INDEX($AA$4:$AL$323,Ajustes!$L237,P$2),0))+P237</f>
        <v>0</v>
      </c>
      <c r="AC237" s="259">
        <f>IF(AND(NOT(_incrementaisPassadas),
      OR(
       AND(_semanaAtual&gt;Prevs!F$6,_tipo="Semanal"),
       AND(_mes&gt;AC$2,_tipo="Mensal")
      )), 0,IF(Ajustes!$G237&gt;0,INDEX($AA$4:$AL$323,Ajustes!$G237,Q$2),0)+IF(Ajustes!$H237&gt;0,INDEX($AA$4:$AL$323,Ajustes!$H237,Q$2),0)+IF(Ajustes!$I237&gt;0,INDEX($AA$4:$AL$323,Ajustes!$I237,Q$2),0)+IF(Ajustes!$J237&gt;0,INDEX($AA$4:$AL$323,Ajustes!$J237,Q$2),0)+IF(Ajustes!$K237&gt;0,INDEX($AA$4:$AL$323,Ajustes!$K237,Q$2),0)+IF(Ajustes!$L237&gt;0,INDEX($AA$4:$AL$323,Ajustes!$L237,Q$2),0))+Q237</f>
        <v>0</v>
      </c>
      <c r="AD237" s="259">
        <f>IF(AND(NOT(_incrementaisPassadas),
      OR(
       AND(_semanaAtual&gt;Prevs!G$6,_tipo="Semanal"),
       AND(_mes&gt;AD$2,_tipo="Mensal")
      )), 0,IF(Ajustes!$G237&gt;0,INDEX($AA$4:$AL$323,Ajustes!$G237,R$2),0)+IF(Ajustes!$H237&gt;0,INDEX($AA$4:$AL$323,Ajustes!$H237,R$2),0)+IF(Ajustes!$I237&gt;0,INDEX($AA$4:$AL$323,Ajustes!$I237,R$2),0)+IF(Ajustes!$J237&gt;0,INDEX($AA$4:$AL$323,Ajustes!$J237,R$2),0)+IF(Ajustes!$K237&gt;0,INDEX($AA$4:$AL$323,Ajustes!$K237,R$2),0)+IF(Ajustes!$L237&gt;0,INDEX($AA$4:$AL$323,Ajustes!$L237,R$2),0))+R237</f>
        <v>0</v>
      </c>
      <c r="AE237" s="259">
        <f>IF(AND(NOT(_incrementaisPassadas),
      OR(
       AND(_semanaAtual&gt;Prevs!H$6,_tipo="Semanal"),
       AND(_mes&gt;AE$2,_tipo="Mensal")
      )), 0,IF(Ajustes!$G237&gt;0,INDEX($AA$4:$AL$323,Ajustes!$G237,S$2),0)+IF(Ajustes!$H237&gt;0,INDEX($AA$4:$AL$323,Ajustes!$H237,S$2),0)+IF(Ajustes!$I237&gt;0,INDEX($AA$4:$AL$323,Ajustes!$I237,S$2),0)+IF(Ajustes!$J237&gt;0,INDEX($AA$4:$AL$323,Ajustes!$J237,S$2),0)+IF(Ajustes!$K237&gt;0,INDEX($AA$4:$AL$323,Ajustes!$K237,S$2),0)+IF(Ajustes!$L237&gt;0,INDEX($AA$4:$AL$323,Ajustes!$L237,S$2),0))+S237</f>
        <v>0</v>
      </c>
      <c r="AF237" s="259">
        <f>IF(AND(NOT(_incrementaisPassadas),
      OR(
       AND(_semanaAtual&gt;Prevs!I$6,_tipo="Semanal"),
       AND(_mes&gt;AF$2,_tipo="Mensal")
      )), 0,IF(Ajustes!$G237&gt;0,INDEX($AA$4:$AL$323,Ajustes!$G237,T$2),0)+IF(Ajustes!$H237&gt;0,INDEX($AA$4:$AL$323,Ajustes!$H237,T$2),0)+IF(Ajustes!$I237&gt;0,INDEX($AA$4:$AL$323,Ajustes!$I237,T$2),0)+IF(Ajustes!$J237&gt;0,INDEX($AA$4:$AL$323,Ajustes!$J237,T$2),0)+IF(Ajustes!$K237&gt;0,INDEX($AA$4:$AL$323,Ajustes!$K237,T$2),0)+IF(Ajustes!$L237&gt;0,INDEX($AA$4:$AL$323,Ajustes!$L237,T$2),0))+T237</f>
        <v>0</v>
      </c>
      <c r="AG237" s="259">
        <f>IF(AND(NOT(_incrementaisPassadas),
      OR(
       AND(_semanaAtual&gt;Prevs!J$6,_tipo="Semanal"),
       AND(_mes&gt;AG$2,_tipo="Mensal")
      )), 0,IF(Ajustes!$G237&gt;0,INDEX($AA$4:$AL$323,Ajustes!$G237,U$2),0)+IF(Ajustes!$H237&gt;0,INDEX($AA$4:$AL$323,Ajustes!$H237,U$2),0)+IF(Ajustes!$I237&gt;0,INDEX($AA$4:$AL$323,Ajustes!$I237,U$2),0)+IF(Ajustes!$J237&gt;0,INDEX($AA$4:$AL$323,Ajustes!$J237,U$2),0)+IF(Ajustes!$K237&gt;0,INDEX($AA$4:$AL$323,Ajustes!$K237,U$2),0)+IF(Ajustes!$L237&gt;0,INDEX($AA$4:$AL$323,Ajustes!$L237,U$2),0))+U237</f>
        <v>0</v>
      </c>
      <c r="AH237" s="259">
        <f>IF(AND(NOT(_incrementaisPassadas),
      OR(
       AND(_semanaAtual&gt;Prevs!K$6,_tipo="Semanal"),
       AND(_mes&gt;AH$2,_tipo="Mensal")
      )), 0,IF(Ajustes!$G237&gt;0,INDEX($AA$4:$AL$323,Ajustes!$G237,V$2),0)+IF(Ajustes!$H237&gt;0,INDEX($AA$4:$AL$323,Ajustes!$H237,V$2),0)+IF(Ajustes!$I237&gt;0,INDEX($AA$4:$AL$323,Ajustes!$I237,V$2),0)+IF(Ajustes!$J237&gt;0,INDEX($AA$4:$AL$323,Ajustes!$J237,V$2),0)+IF(Ajustes!$K237&gt;0,INDEX($AA$4:$AL$323,Ajustes!$K237,V$2),0)+IF(Ajustes!$L237&gt;0,INDEX($AA$4:$AL$323,Ajustes!$L237,V$2),0))+V237</f>
        <v>0</v>
      </c>
      <c r="AI237" s="259">
        <f>IF(AND(NOT(_incrementaisPassadas),
      OR(
       AND(_semanaAtual&gt;Prevs!L$6,_tipo="Semanal"),
       AND(_mes&gt;AI$2,_tipo="Mensal")
      )), 0,IF(Ajustes!$G237&gt;0,INDEX($AA$4:$AL$323,Ajustes!$G237,W$2),0)+IF(Ajustes!$H237&gt;0,INDEX($AA$4:$AL$323,Ajustes!$H237,W$2),0)+IF(Ajustes!$I237&gt;0,INDEX($AA$4:$AL$323,Ajustes!$I237,W$2),0)+IF(Ajustes!$J237&gt;0,INDEX($AA$4:$AL$323,Ajustes!$J237,W$2),0)+IF(Ajustes!$K237&gt;0,INDEX($AA$4:$AL$323,Ajustes!$K237,W$2),0)+IF(Ajustes!$L237&gt;0,INDEX($AA$4:$AL$323,Ajustes!$L237,W$2),0))+W237</f>
        <v>0</v>
      </c>
      <c r="AJ237" s="259">
        <f>IF(AND(NOT(_incrementaisPassadas),
      OR(
       AND(_semanaAtual&gt;Prevs!M$6,_tipo="Semanal"),
       AND(_mes&gt;AJ$2,_tipo="Mensal")
      )), 0,IF(Ajustes!$G237&gt;0,INDEX($AA$4:$AL$323,Ajustes!$G237,X$2),0)+IF(Ajustes!$H237&gt;0,INDEX($AA$4:$AL$323,Ajustes!$H237,X$2),0)+IF(Ajustes!$I237&gt;0,INDEX($AA$4:$AL$323,Ajustes!$I237,X$2),0)+IF(Ajustes!$J237&gt;0,INDEX($AA$4:$AL$323,Ajustes!$J237,X$2),0)+IF(Ajustes!$K237&gt;0,INDEX($AA$4:$AL$323,Ajustes!$K237,X$2),0)+IF(Ajustes!$L237&gt;0,INDEX($AA$4:$AL$323,Ajustes!$L237,X$2),0))+X237</f>
        <v>0</v>
      </c>
      <c r="AK237" s="259">
        <f>IF(AND(NOT(_incrementaisPassadas),
      OR(
       AND(_semanaAtual&gt;Prevs!N$6,_tipo="Semanal"),
       AND(_mes&gt;AK$2,_tipo="Mensal")
      )), 0,IF(Ajustes!$G237&gt;0,INDEX($AA$4:$AL$323,Ajustes!$G237,Y$2),0)+IF(Ajustes!$H237&gt;0,INDEX($AA$4:$AL$323,Ajustes!$H237,Y$2),0)+IF(Ajustes!$I237&gt;0,INDEX($AA$4:$AL$323,Ajustes!$I237,Y$2),0)+IF(Ajustes!$J237&gt;0,INDEX($AA$4:$AL$323,Ajustes!$J237,Y$2),0)+IF(Ajustes!$K237&gt;0,INDEX($AA$4:$AL$323,Ajustes!$K237,Y$2),0)+IF(Ajustes!$L237&gt;0,INDEX($AA$4:$AL$323,Ajustes!$L237,Y$2),0))+Y237</f>
        <v>0</v>
      </c>
      <c r="AL237" s="259">
        <f>IF(AND(NOT(_incrementaisPassadas),
      OR(
       AND(_semanaAtual&gt;Prevs!O$6,_tipo="Semanal"),
       AND(_mes&gt;AL$2,_tipo="Mensal")
      )), 0,IF(Ajustes!$G237&gt;0,INDEX($AA$4:$AL$323,Ajustes!$G237,Z$2),0)+IF(Ajustes!$H237&gt;0,INDEX($AA$4:$AL$323,Ajustes!$H237,Z$2),0)+IF(Ajustes!$I237&gt;0,INDEX($AA$4:$AL$323,Ajustes!$I237,Z$2),0)+IF(Ajustes!$J237&gt;0,INDEX($AA$4:$AL$323,Ajustes!$J237,Z$2),0)+IF(Ajustes!$K237&gt;0,INDEX($AA$4:$AL$323,Ajustes!$K237,Z$2),0)+IF(Ajustes!$L237&gt;0,INDEX($AA$4:$AL$323,Ajustes!$L237,Z$2),0))+Z237</f>
        <v>0</v>
      </c>
      <c r="AM237" s="113">
        <f t="shared" si="219"/>
        <v>0</v>
      </c>
      <c r="AN237" s="113">
        <f t="shared" si="233"/>
        <v>0</v>
      </c>
      <c r="AO237" s="113">
        <f t="shared" si="233"/>
        <v>0</v>
      </c>
      <c r="AP237" s="113">
        <f t="shared" si="233"/>
        <v>0</v>
      </c>
      <c r="AQ237" s="113">
        <f t="shared" si="233"/>
        <v>0</v>
      </c>
      <c r="AR237" s="113">
        <f t="shared" si="233"/>
        <v>0</v>
      </c>
      <c r="AS237" s="113">
        <f t="shared" si="233"/>
        <v>0</v>
      </c>
      <c r="AT237" s="113">
        <f t="shared" si="233"/>
        <v>0</v>
      </c>
      <c r="AU237" s="113">
        <f t="shared" si="233"/>
        <v>0</v>
      </c>
      <c r="AV237" s="113">
        <f t="shared" si="233"/>
        <v>0</v>
      </c>
      <c r="AW237" s="113">
        <f t="shared" si="233"/>
        <v>0</v>
      </c>
      <c r="AX237" s="113">
        <f t="shared" si="233"/>
        <v>0</v>
      </c>
      <c r="AY237" s="259"/>
      <c r="BQ237" s="259" t="e">
        <f t="shared" si="218"/>
        <v>#N/A</v>
      </c>
      <c r="BR237" s="398">
        <f t="shared" si="221"/>
        <v>0</v>
      </c>
      <c r="BS237" s="398">
        <f t="shared" si="222"/>
        <v>0</v>
      </c>
      <c r="BT237" s="398">
        <f t="shared" si="223"/>
        <v>0</v>
      </c>
      <c r="BU237" s="398">
        <f t="shared" si="224"/>
        <v>0</v>
      </c>
      <c r="BV237" s="398">
        <f t="shared" si="225"/>
        <v>0</v>
      </c>
      <c r="BW237" s="398">
        <f t="shared" si="226"/>
        <v>0</v>
      </c>
      <c r="BX237" s="398">
        <f t="shared" si="227"/>
        <v>0</v>
      </c>
      <c r="BY237" s="398">
        <f t="shared" si="228"/>
        <v>0</v>
      </c>
      <c r="BZ237" s="398">
        <f t="shared" si="229"/>
        <v>0</v>
      </c>
      <c r="CA237" s="398">
        <f t="shared" si="230"/>
        <v>0</v>
      </c>
      <c r="CB237" s="398">
        <f t="shared" si="231"/>
        <v>0</v>
      </c>
      <c r="CC237" s="398">
        <f t="shared" si="232"/>
        <v>0</v>
      </c>
      <c r="CD237" s="259"/>
    </row>
    <row r="238" spans="1:82" x14ac:dyDescent="0.25">
      <c r="A238" s="113">
        <v>235</v>
      </c>
      <c r="B238" s="176"/>
      <c r="C238" s="259">
        <f>IFERROR(INDEX($BD$7:$BO$40,MATCH(Ajustes!$E$4:$E$323,$BC$7:$BC$40,0),$C$2:$N$2),1)</f>
        <v>1</v>
      </c>
      <c r="D238" s="259">
        <f>IFERROR(INDEX($BD$7:$BO$40,MATCH(Ajustes!$E$4:$E$323,$BC$7:$BC$40,0),$C$2:$N$2),1)</f>
        <v>1</v>
      </c>
      <c r="E238" s="259">
        <f>IFERROR(INDEX($BD$7:$BO$40,MATCH(Ajustes!$E$4:$E$323,$BC$7:$BC$40,0),$C$2:$N$2),1)</f>
        <v>1</v>
      </c>
      <c r="F238" s="259">
        <f>IFERROR(INDEX($BD$7:$BO$40,MATCH(Ajustes!$E$4:$E$323,$BC$7:$BC$40,0),$C$2:$N$2),1)</f>
        <v>1</v>
      </c>
      <c r="G238" s="259">
        <f>IFERROR(INDEX($BD$7:$BO$40,MATCH(Ajustes!$E$4:$E$323,$BC$7:$BC$40,0),$C$2:$N$2),1)</f>
        <v>1</v>
      </c>
      <c r="H238" s="259">
        <f>IFERROR(INDEX($BD$7:$BO$40,MATCH(Ajustes!$E$4:$E$323,$BC$7:$BC$40,0),$C$2:$N$2),1)</f>
        <v>1</v>
      </c>
      <c r="I238" s="259">
        <f>IFERROR(INDEX($BD$7:$BO$40,MATCH(Ajustes!$E$4:$E$323,$BC$7:$BC$40,0),$C$2:$N$2),1)</f>
        <v>1</v>
      </c>
      <c r="J238" s="259">
        <f>IFERROR(INDEX($BD$7:$BO$40,MATCH(Ajustes!$E$4:$E$323,$BC$7:$BC$40,0),$C$2:$N$2),1)</f>
        <v>1</v>
      </c>
      <c r="K238" s="259">
        <f>IFERROR(INDEX($BD$7:$BO$40,MATCH(Ajustes!$E$4:$E$323,$BC$7:$BC$40,0),$C$2:$N$2),1)</f>
        <v>1</v>
      </c>
      <c r="L238" s="259">
        <f>IFERROR(INDEX($BD$7:$BO$40,MATCH(Ajustes!$E$4:$E$323,$BC$7:$BC$40,0),$C$2:$N$2),1)</f>
        <v>1</v>
      </c>
      <c r="M238" s="259">
        <f>IFERROR(INDEX($BD$7:$BO$40,MATCH(Ajustes!$E$4:$E$323,$BC$7:$BC$40,0),$C$2:$N$2),1)</f>
        <v>1</v>
      </c>
      <c r="N238" s="259">
        <f>IFERROR(INDEX($BD$7:$BO$40,MATCH(Ajustes!$E$4:$E$323,$BC$7:$BC$40,0),$C$2:$N$2),1)</f>
        <v>1</v>
      </c>
      <c r="O238">
        <f>C238*Ajustes!AM238</f>
        <v>0</v>
      </c>
      <c r="P238">
        <f>D238*Ajustes!AN238</f>
        <v>0</v>
      </c>
      <c r="Q238">
        <f>E238*Ajustes!AO238</f>
        <v>0</v>
      </c>
      <c r="R238">
        <f>F238*Ajustes!AP238</f>
        <v>0</v>
      </c>
      <c r="S238">
        <f>G238*Ajustes!AQ238</f>
        <v>0</v>
      </c>
      <c r="T238">
        <f>H238*Ajustes!AR238</f>
        <v>0</v>
      </c>
      <c r="U238">
        <f>I238*Ajustes!AS238</f>
        <v>0</v>
      </c>
      <c r="V238">
        <f>J238*Ajustes!AT238</f>
        <v>0</v>
      </c>
      <c r="W238">
        <f>K238*Ajustes!AU238</f>
        <v>0</v>
      </c>
      <c r="X238">
        <f>L238*Ajustes!AV238</f>
        <v>0</v>
      </c>
      <c r="Y238">
        <f>M238*Ajustes!AW238</f>
        <v>0</v>
      </c>
      <c r="Z238">
        <f>N238*Ajustes!AX238</f>
        <v>0</v>
      </c>
      <c r="AA238" s="259">
        <f>IF(AND(NOT(_incrementaisPassadas),
      OR(
       AND(_semanaAtual&gt;Prevs!D$6,_tipo="Semanal"),
       AND(_mes&gt;AA$2,_tipo="Mensal")
      )), 0,IF(Ajustes!$G238&gt;0,INDEX($AA$4:$AL$323,Ajustes!$G238,O$2),0)+IF(Ajustes!$H238&gt;0,INDEX($AA$4:$AL$323,Ajustes!$H238,O$2),0)+IF(Ajustes!$I238&gt;0,INDEX($AA$4:$AL$323,Ajustes!$I238,O$2),0)+IF(Ajustes!$J238&gt;0,INDEX($AA$4:$AL$323,Ajustes!$J238,O$2),0)+IF(Ajustes!$K238&gt;0,INDEX($AA$4:$AL$323,Ajustes!$K238,O$2),0)+IF(Ajustes!$L238&gt;0,INDEX($AA$4:$AL$323,Ajustes!$L238,O$2),0))+O238</f>
        <v>0</v>
      </c>
      <c r="AB238" s="259">
        <f>IF(AND(NOT(_incrementaisPassadas),
      OR(
       AND(_semanaAtual&gt;Prevs!E$6,_tipo="Semanal"),
       AND(_mes&gt;AB$2,_tipo="Mensal")
      )), 0,IF(Ajustes!$G238&gt;0,INDEX($AA$4:$AL$323,Ajustes!$G238,P$2),0)+IF(Ajustes!$H238&gt;0,INDEX($AA$4:$AL$323,Ajustes!$H238,P$2),0)+IF(Ajustes!$I238&gt;0,INDEX($AA$4:$AL$323,Ajustes!$I238,P$2),0)+IF(Ajustes!$J238&gt;0,INDEX($AA$4:$AL$323,Ajustes!$J238,P$2),0)+IF(Ajustes!$K238&gt;0,INDEX($AA$4:$AL$323,Ajustes!$K238,P$2),0)+IF(Ajustes!$L238&gt;0,INDEX($AA$4:$AL$323,Ajustes!$L238,P$2),0))+P238</f>
        <v>0</v>
      </c>
      <c r="AC238" s="259">
        <f>IF(AND(NOT(_incrementaisPassadas),
      OR(
       AND(_semanaAtual&gt;Prevs!F$6,_tipo="Semanal"),
       AND(_mes&gt;AC$2,_tipo="Mensal")
      )), 0,IF(Ajustes!$G238&gt;0,INDEX($AA$4:$AL$323,Ajustes!$G238,Q$2),0)+IF(Ajustes!$H238&gt;0,INDEX($AA$4:$AL$323,Ajustes!$H238,Q$2),0)+IF(Ajustes!$I238&gt;0,INDEX($AA$4:$AL$323,Ajustes!$I238,Q$2),0)+IF(Ajustes!$J238&gt;0,INDEX($AA$4:$AL$323,Ajustes!$J238,Q$2),0)+IF(Ajustes!$K238&gt;0,INDEX($AA$4:$AL$323,Ajustes!$K238,Q$2),0)+IF(Ajustes!$L238&gt;0,INDEX($AA$4:$AL$323,Ajustes!$L238,Q$2),0))+Q238</f>
        <v>0</v>
      </c>
      <c r="AD238" s="259">
        <f>IF(AND(NOT(_incrementaisPassadas),
      OR(
       AND(_semanaAtual&gt;Prevs!G$6,_tipo="Semanal"),
       AND(_mes&gt;AD$2,_tipo="Mensal")
      )), 0,IF(Ajustes!$G238&gt;0,INDEX($AA$4:$AL$323,Ajustes!$G238,R$2),0)+IF(Ajustes!$H238&gt;0,INDEX($AA$4:$AL$323,Ajustes!$H238,R$2),0)+IF(Ajustes!$I238&gt;0,INDEX($AA$4:$AL$323,Ajustes!$I238,R$2),0)+IF(Ajustes!$J238&gt;0,INDEX($AA$4:$AL$323,Ajustes!$J238,R$2),0)+IF(Ajustes!$K238&gt;0,INDEX($AA$4:$AL$323,Ajustes!$K238,R$2),0)+IF(Ajustes!$L238&gt;0,INDEX($AA$4:$AL$323,Ajustes!$L238,R$2),0))+R238</f>
        <v>0</v>
      </c>
      <c r="AE238" s="259">
        <f>IF(AND(NOT(_incrementaisPassadas),
      OR(
       AND(_semanaAtual&gt;Prevs!H$6,_tipo="Semanal"),
       AND(_mes&gt;AE$2,_tipo="Mensal")
      )), 0,IF(Ajustes!$G238&gt;0,INDEX($AA$4:$AL$323,Ajustes!$G238,S$2),0)+IF(Ajustes!$H238&gt;0,INDEX($AA$4:$AL$323,Ajustes!$H238,S$2),0)+IF(Ajustes!$I238&gt;0,INDEX($AA$4:$AL$323,Ajustes!$I238,S$2),0)+IF(Ajustes!$J238&gt;0,INDEX($AA$4:$AL$323,Ajustes!$J238,S$2),0)+IF(Ajustes!$K238&gt;0,INDEX($AA$4:$AL$323,Ajustes!$K238,S$2),0)+IF(Ajustes!$L238&gt;0,INDEX($AA$4:$AL$323,Ajustes!$L238,S$2),0))+S238</f>
        <v>0</v>
      </c>
      <c r="AF238" s="259">
        <f>IF(AND(NOT(_incrementaisPassadas),
      OR(
       AND(_semanaAtual&gt;Prevs!I$6,_tipo="Semanal"),
       AND(_mes&gt;AF$2,_tipo="Mensal")
      )), 0,IF(Ajustes!$G238&gt;0,INDEX($AA$4:$AL$323,Ajustes!$G238,T$2),0)+IF(Ajustes!$H238&gt;0,INDEX($AA$4:$AL$323,Ajustes!$H238,T$2),0)+IF(Ajustes!$I238&gt;0,INDEX($AA$4:$AL$323,Ajustes!$I238,T$2),0)+IF(Ajustes!$J238&gt;0,INDEX($AA$4:$AL$323,Ajustes!$J238,T$2),0)+IF(Ajustes!$K238&gt;0,INDEX($AA$4:$AL$323,Ajustes!$K238,T$2),0)+IF(Ajustes!$L238&gt;0,INDEX($AA$4:$AL$323,Ajustes!$L238,T$2),0))+T238</f>
        <v>0</v>
      </c>
      <c r="AG238" s="259">
        <f>IF(AND(NOT(_incrementaisPassadas),
      OR(
       AND(_semanaAtual&gt;Prevs!J$6,_tipo="Semanal"),
       AND(_mes&gt;AG$2,_tipo="Mensal")
      )), 0,IF(Ajustes!$G238&gt;0,INDEX($AA$4:$AL$323,Ajustes!$G238,U$2),0)+IF(Ajustes!$H238&gt;0,INDEX($AA$4:$AL$323,Ajustes!$H238,U$2),0)+IF(Ajustes!$I238&gt;0,INDEX($AA$4:$AL$323,Ajustes!$I238,U$2),0)+IF(Ajustes!$J238&gt;0,INDEX($AA$4:$AL$323,Ajustes!$J238,U$2),0)+IF(Ajustes!$K238&gt;0,INDEX($AA$4:$AL$323,Ajustes!$K238,U$2),0)+IF(Ajustes!$L238&gt;0,INDEX($AA$4:$AL$323,Ajustes!$L238,U$2),0))+U238</f>
        <v>0</v>
      </c>
      <c r="AH238" s="259">
        <f>IF(AND(NOT(_incrementaisPassadas),
      OR(
       AND(_semanaAtual&gt;Prevs!K$6,_tipo="Semanal"),
       AND(_mes&gt;AH$2,_tipo="Mensal")
      )), 0,IF(Ajustes!$G238&gt;0,INDEX($AA$4:$AL$323,Ajustes!$G238,V$2),0)+IF(Ajustes!$H238&gt;0,INDEX($AA$4:$AL$323,Ajustes!$H238,V$2),0)+IF(Ajustes!$I238&gt;0,INDEX($AA$4:$AL$323,Ajustes!$I238,V$2),0)+IF(Ajustes!$J238&gt;0,INDEX($AA$4:$AL$323,Ajustes!$J238,V$2),0)+IF(Ajustes!$K238&gt;0,INDEX($AA$4:$AL$323,Ajustes!$K238,V$2),0)+IF(Ajustes!$L238&gt;0,INDEX($AA$4:$AL$323,Ajustes!$L238,V$2),0))+V238</f>
        <v>0</v>
      </c>
      <c r="AI238" s="259">
        <f>IF(AND(NOT(_incrementaisPassadas),
      OR(
       AND(_semanaAtual&gt;Prevs!L$6,_tipo="Semanal"),
       AND(_mes&gt;AI$2,_tipo="Mensal")
      )), 0,IF(Ajustes!$G238&gt;0,INDEX($AA$4:$AL$323,Ajustes!$G238,W$2),0)+IF(Ajustes!$H238&gt;0,INDEX($AA$4:$AL$323,Ajustes!$H238,W$2),0)+IF(Ajustes!$I238&gt;0,INDEX($AA$4:$AL$323,Ajustes!$I238,W$2),0)+IF(Ajustes!$J238&gt;0,INDEX($AA$4:$AL$323,Ajustes!$J238,W$2),0)+IF(Ajustes!$K238&gt;0,INDEX($AA$4:$AL$323,Ajustes!$K238,W$2),0)+IF(Ajustes!$L238&gt;0,INDEX($AA$4:$AL$323,Ajustes!$L238,W$2),0))+W238</f>
        <v>0</v>
      </c>
      <c r="AJ238" s="259">
        <f>IF(AND(NOT(_incrementaisPassadas),
      OR(
       AND(_semanaAtual&gt;Prevs!M$6,_tipo="Semanal"),
       AND(_mes&gt;AJ$2,_tipo="Mensal")
      )), 0,IF(Ajustes!$G238&gt;0,INDEX($AA$4:$AL$323,Ajustes!$G238,X$2),0)+IF(Ajustes!$H238&gt;0,INDEX($AA$4:$AL$323,Ajustes!$H238,X$2),0)+IF(Ajustes!$I238&gt;0,INDEX($AA$4:$AL$323,Ajustes!$I238,X$2),0)+IF(Ajustes!$J238&gt;0,INDEX($AA$4:$AL$323,Ajustes!$J238,X$2),0)+IF(Ajustes!$K238&gt;0,INDEX($AA$4:$AL$323,Ajustes!$K238,X$2),0)+IF(Ajustes!$L238&gt;0,INDEX($AA$4:$AL$323,Ajustes!$L238,X$2),0))+X238</f>
        <v>0</v>
      </c>
      <c r="AK238" s="259">
        <f>IF(AND(NOT(_incrementaisPassadas),
      OR(
       AND(_semanaAtual&gt;Prevs!N$6,_tipo="Semanal"),
       AND(_mes&gt;AK$2,_tipo="Mensal")
      )), 0,IF(Ajustes!$G238&gt;0,INDEX($AA$4:$AL$323,Ajustes!$G238,Y$2),0)+IF(Ajustes!$H238&gt;0,INDEX($AA$4:$AL$323,Ajustes!$H238,Y$2),0)+IF(Ajustes!$I238&gt;0,INDEX($AA$4:$AL$323,Ajustes!$I238,Y$2),0)+IF(Ajustes!$J238&gt;0,INDEX($AA$4:$AL$323,Ajustes!$J238,Y$2),0)+IF(Ajustes!$K238&gt;0,INDEX($AA$4:$AL$323,Ajustes!$K238,Y$2),0)+IF(Ajustes!$L238&gt;0,INDEX($AA$4:$AL$323,Ajustes!$L238,Y$2),0))+Y238</f>
        <v>0</v>
      </c>
      <c r="AL238" s="259">
        <f>IF(AND(NOT(_incrementaisPassadas),
      OR(
       AND(_semanaAtual&gt;Prevs!O$6,_tipo="Semanal"),
       AND(_mes&gt;AL$2,_tipo="Mensal")
      )), 0,IF(Ajustes!$G238&gt;0,INDEX($AA$4:$AL$323,Ajustes!$G238,Z$2),0)+IF(Ajustes!$H238&gt;0,INDEX($AA$4:$AL$323,Ajustes!$H238,Z$2),0)+IF(Ajustes!$I238&gt;0,INDEX($AA$4:$AL$323,Ajustes!$I238,Z$2),0)+IF(Ajustes!$J238&gt;0,INDEX($AA$4:$AL$323,Ajustes!$J238,Z$2),0)+IF(Ajustes!$K238&gt;0,INDEX($AA$4:$AL$323,Ajustes!$K238,Z$2),0)+IF(Ajustes!$L238&gt;0,INDEX($AA$4:$AL$323,Ajustes!$L238,Z$2),0))+Z238</f>
        <v>0</v>
      </c>
      <c r="AM238" s="113">
        <f t="shared" si="219"/>
        <v>0</v>
      </c>
      <c r="AN238" s="113">
        <f t="shared" si="233"/>
        <v>0</v>
      </c>
      <c r="AO238" s="113">
        <f t="shared" si="233"/>
        <v>0</v>
      </c>
      <c r="AP238" s="113">
        <f t="shared" si="233"/>
        <v>0</v>
      </c>
      <c r="AQ238" s="113">
        <f t="shared" si="233"/>
        <v>0</v>
      </c>
      <c r="AR238" s="113">
        <f t="shared" si="233"/>
        <v>0</v>
      </c>
      <c r="AS238" s="113">
        <f t="shared" si="233"/>
        <v>0</v>
      </c>
      <c r="AT238" s="113">
        <f t="shared" si="233"/>
        <v>0</v>
      </c>
      <c r="AU238" s="113">
        <f t="shared" si="233"/>
        <v>0</v>
      </c>
      <c r="AV238" s="113">
        <f t="shared" si="233"/>
        <v>0</v>
      </c>
      <c r="AW238" s="113">
        <f t="shared" si="233"/>
        <v>0</v>
      </c>
      <c r="AX238" s="113">
        <f t="shared" si="233"/>
        <v>0</v>
      </c>
      <c r="AY238" s="259"/>
      <c r="BQ238" s="259" t="e">
        <f t="shared" si="218"/>
        <v>#N/A</v>
      </c>
      <c r="BR238" s="398">
        <f t="shared" si="221"/>
        <v>0</v>
      </c>
      <c r="BS238" s="398">
        <f t="shared" si="222"/>
        <v>0</v>
      </c>
      <c r="BT238" s="398">
        <f t="shared" si="223"/>
        <v>0</v>
      </c>
      <c r="BU238" s="398">
        <f t="shared" si="224"/>
        <v>0</v>
      </c>
      <c r="BV238" s="398">
        <f t="shared" si="225"/>
        <v>0</v>
      </c>
      <c r="BW238" s="398">
        <f t="shared" si="226"/>
        <v>0</v>
      </c>
      <c r="BX238" s="398">
        <f t="shared" si="227"/>
        <v>0</v>
      </c>
      <c r="BY238" s="398">
        <f t="shared" si="228"/>
        <v>0</v>
      </c>
      <c r="BZ238" s="398">
        <f t="shared" si="229"/>
        <v>0</v>
      </c>
      <c r="CA238" s="398">
        <f t="shared" si="230"/>
        <v>0</v>
      </c>
      <c r="CB238" s="398">
        <f t="shared" si="231"/>
        <v>0</v>
      </c>
      <c r="CC238" s="398">
        <f t="shared" si="232"/>
        <v>0</v>
      </c>
      <c r="CD238" s="259"/>
    </row>
    <row r="239" spans="1:82" x14ac:dyDescent="0.25">
      <c r="A239" s="113">
        <v>236</v>
      </c>
      <c r="B239" s="176"/>
      <c r="C239" s="259">
        <f>IFERROR(INDEX($BD$7:$BO$40,MATCH(Ajustes!$E$4:$E$323,$BC$7:$BC$40,0),$C$2:$N$2),1)</f>
        <v>1</v>
      </c>
      <c r="D239" s="259">
        <f>IFERROR(INDEX($BD$7:$BO$40,MATCH(Ajustes!$E$4:$E$323,$BC$7:$BC$40,0),$C$2:$N$2),1)</f>
        <v>1</v>
      </c>
      <c r="E239" s="259">
        <f>IFERROR(INDEX($BD$7:$BO$40,MATCH(Ajustes!$E$4:$E$323,$BC$7:$BC$40,0),$C$2:$N$2),1)</f>
        <v>1</v>
      </c>
      <c r="F239" s="259">
        <f>IFERROR(INDEX($BD$7:$BO$40,MATCH(Ajustes!$E$4:$E$323,$BC$7:$BC$40,0),$C$2:$N$2),1)</f>
        <v>1</v>
      </c>
      <c r="G239" s="259">
        <f>IFERROR(INDEX($BD$7:$BO$40,MATCH(Ajustes!$E$4:$E$323,$BC$7:$BC$40,0),$C$2:$N$2),1)</f>
        <v>1</v>
      </c>
      <c r="H239" s="259">
        <f>IFERROR(INDEX($BD$7:$BO$40,MATCH(Ajustes!$E$4:$E$323,$BC$7:$BC$40,0),$C$2:$N$2),1)</f>
        <v>1</v>
      </c>
      <c r="I239" s="259">
        <f>IFERROR(INDEX($BD$7:$BO$40,MATCH(Ajustes!$E$4:$E$323,$BC$7:$BC$40,0),$C$2:$N$2),1)</f>
        <v>1</v>
      </c>
      <c r="J239" s="259">
        <f>IFERROR(INDEX($BD$7:$BO$40,MATCH(Ajustes!$E$4:$E$323,$BC$7:$BC$40,0),$C$2:$N$2),1)</f>
        <v>1</v>
      </c>
      <c r="K239" s="259">
        <f>IFERROR(INDEX($BD$7:$BO$40,MATCH(Ajustes!$E$4:$E$323,$BC$7:$BC$40,0),$C$2:$N$2),1)</f>
        <v>1</v>
      </c>
      <c r="L239" s="259">
        <f>IFERROR(INDEX($BD$7:$BO$40,MATCH(Ajustes!$E$4:$E$323,$BC$7:$BC$40,0),$C$2:$N$2),1)</f>
        <v>1</v>
      </c>
      <c r="M239" s="259">
        <f>IFERROR(INDEX($BD$7:$BO$40,MATCH(Ajustes!$E$4:$E$323,$BC$7:$BC$40,0),$C$2:$N$2),1)</f>
        <v>1</v>
      </c>
      <c r="N239" s="259">
        <f>IFERROR(INDEX($BD$7:$BO$40,MATCH(Ajustes!$E$4:$E$323,$BC$7:$BC$40,0),$C$2:$N$2),1)</f>
        <v>1</v>
      </c>
      <c r="O239">
        <f>C239*Ajustes!AM239</f>
        <v>0</v>
      </c>
      <c r="P239">
        <f>D239*Ajustes!AN239</f>
        <v>0</v>
      </c>
      <c r="Q239">
        <f>E239*Ajustes!AO239</f>
        <v>0</v>
      </c>
      <c r="R239">
        <f>F239*Ajustes!AP239</f>
        <v>0</v>
      </c>
      <c r="S239">
        <f>G239*Ajustes!AQ239</f>
        <v>0</v>
      </c>
      <c r="T239">
        <f>H239*Ajustes!AR239</f>
        <v>0</v>
      </c>
      <c r="U239">
        <f>I239*Ajustes!AS239</f>
        <v>0</v>
      </c>
      <c r="V239">
        <f>J239*Ajustes!AT239</f>
        <v>0</v>
      </c>
      <c r="W239">
        <f>K239*Ajustes!AU239</f>
        <v>0</v>
      </c>
      <c r="X239">
        <f>L239*Ajustes!AV239</f>
        <v>0</v>
      </c>
      <c r="Y239">
        <f>M239*Ajustes!AW239</f>
        <v>0</v>
      </c>
      <c r="Z239">
        <f>N239*Ajustes!AX239</f>
        <v>0</v>
      </c>
      <c r="AA239" s="259">
        <f>IF(AND(NOT(_incrementaisPassadas),
      OR(
       AND(_semanaAtual&gt;Prevs!D$6,_tipo="Semanal"),
       AND(_mes&gt;AA$2,_tipo="Mensal")
      )), 0,IF(Ajustes!$G239&gt;0,INDEX($AA$4:$AL$323,Ajustes!$G239,O$2),0)+IF(Ajustes!$H239&gt;0,INDEX($AA$4:$AL$323,Ajustes!$H239,O$2),0)+IF(Ajustes!$I239&gt;0,INDEX($AA$4:$AL$323,Ajustes!$I239,O$2),0)+IF(Ajustes!$J239&gt;0,INDEX($AA$4:$AL$323,Ajustes!$J239,O$2),0)+IF(Ajustes!$K239&gt;0,INDEX($AA$4:$AL$323,Ajustes!$K239,O$2),0)+IF(Ajustes!$L239&gt;0,INDEX($AA$4:$AL$323,Ajustes!$L239,O$2),0))+O239</f>
        <v>0</v>
      </c>
      <c r="AB239" s="259">
        <f>IF(AND(NOT(_incrementaisPassadas),
      OR(
       AND(_semanaAtual&gt;Prevs!E$6,_tipo="Semanal"),
       AND(_mes&gt;AB$2,_tipo="Mensal")
      )), 0,IF(Ajustes!$G239&gt;0,INDEX($AA$4:$AL$323,Ajustes!$G239,P$2),0)+IF(Ajustes!$H239&gt;0,INDEX($AA$4:$AL$323,Ajustes!$H239,P$2),0)+IF(Ajustes!$I239&gt;0,INDEX($AA$4:$AL$323,Ajustes!$I239,P$2),0)+IF(Ajustes!$J239&gt;0,INDEX($AA$4:$AL$323,Ajustes!$J239,P$2),0)+IF(Ajustes!$K239&gt;0,INDEX($AA$4:$AL$323,Ajustes!$K239,P$2),0)+IF(Ajustes!$L239&gt;0,INDEX($AA$4:$AL$323,Ajustes!$L239,P$2),0))+P239</f>
        <v>0</v>
      </c>
      <c r="AC239" s="259">
        <f>IF(AND(NOT(_incrementaisPassadas),
      OR(
       AND(_semanaAtual&gt;Prevs!F$6,_tipo="Semanal"),
       AND(_mes&gt;AC$2,_tipo="Mensal")
      )), 0,IF(Ajustes!$G239&gt;0,INDEX($AA$4:$AL$323,Ajustes!$G239,Q$2),0)+IF(Ajustes!$H239&gt;0,INDEX($AA$4:$AL$323,Ajustes!$H239,Q$2),0)+IF(Ajustes!$I239&gt;0,INDEX($AA$4:$AL$323,Ajustes!$I239,Q$2),0)+IF(Ajustes!$J239&gt;0,INDEX($AA$4:$AL$323,Ajustes!$J239,Q$2),0)+IF(Ajustes!$K239&gt;0,INDEX($AA$4:$AL$323,Ajustes!$K239,Q$2),0)+IF(Ajustes!$L239&gt;0,INDEX($AA$4:$AL$323,Ajustes!$L239,Q$2),0))+Q239</f>
        <v>0</v>
      </c>
      <c r="AD239" s="259">
        <f>IF(AND(NOT(_incrementaisPassadas),
      OR(
       AND(_semanaAtual&gt;Prevs!G$6,_tipo="Semanal"),
       AND(_mes&gt;AD$2,_tipo="Mensal")
      )), 0,IF(Ajustes!$G239&gt;0,INDEX($AA$4:$AL$323,Ajustes!$G239,R$2),0)+IF(Ajustes!$H239&gt;0,INDEX($AA$4:$AL$323,Ajustes!$H239,R$2),0)+IF(Ajustes!$I239&gt;0,INDEX($AA$4:$AL$323,Ajustes!$I239,R$2),0)+IF(Ajustes!$J239&gt;0,INDEX($AA$4:$AL$323,Ajustes!$J239,R$2),0)+IF(Ajustes!$K239&gt;0,INDEX($AA$4:$AL$323,Ajustes!$K239,R$2),0)+IF(Ajustes!$L239&gt;0,INDEX($AA$4:$AL$323,Ajustes!$L239,R$2),0))+R239</f>
        <v>0</v>
      </c>
      <c r="AE239" s="259">
        <f>IF(AND(NOT(_incrementaisPassadas),
      OR(
       AND(_semanaAtual&gt;Prevs!H$6,_tipo="Semanal"),
       AND(_mes&gt;AE$2,_tipo="Mensal")
      )), 0,IF(Ajustes!$G239&gt;0,INDEX($AA$4:$AL$323,Ajustes!$G239,S$2),0)+IF(Ajustes!$H239&gt;0,INDEX($AA$4:$AL$323,Ajustes!$H239,S$2),0)+IF(Ajustes!$I239&gt;0,INDEX($AA$4:$AL$323,Ajustes!$I239,S$2),0)+IF(Ajustes!$J239&gt;0,INDEX($AA$4:$AL$323,Ajustes!$J239,S$2),0)+IF(Ajustes!$K239&gt;0,INDEX($AA$4:$AL$323,Ajustes!$K239,S$2),0)+IF(Ajustes!$L239&gt;0,INDEX($AA$4:$AL$323,Ajustes!$L239,S$2),0))+S239</f>
        <v>0</v>
      </c>
      <c r="AF239" s="259">
        <f>IF(AND(NOT(_incrementaisPassadas),
      OR(
       AND(_semanaAtual&gt;Prevs!I$6,_tipo="Semanal"),
       AND(_mes&gt;AF$2,_tipo="Mensal")
      )), 0,IF(Ajustes!$G239&gt;0,INDEX($AA$4:$AL$323,Ajustes!$G239,T$2),0)+IF(Ajustes!$H239&gt;0,INDEX($AA$4:$AL$323,Ajustes!$H239,T$2),0)+IF(Ajustes!$I239&gt;0,INDEX($AA$4:$AL$323,Ajustes!$I239,T$2),0)+IF(Ajustes!$J239&gt;0,INDEX($AA$4:$AL$323,Ajustes!$J239,T$2),0)+IF(Ajustes!$K239&gt;0,INDEX($AA$4:$AL$323,Ajustes!$K239,T$2),0)+IF(Ajustes!$L239&gt;0,INDEX($AA$4:$AL$323,Ajustes!$L239,T$2),0))+T239</f>
        <v>0</v>
      </c>
      <c r="AG239" s="259">
        <f>IF(AND(NOT(_incrementaisPassadas),
      OR(
       AND(_semanaAtual&gt;Prevs!J$6,_tipo="Semanal"),
       AND(_mes&gt;AG$2,_tipo="Mensal")
      )), 0,IF(Ajustes!$G239&gt;0,INDEX($AA$4:$AL$323,Ajustes!$G239,U$2),0)+IF(Ajustes!$H239&gt;0,INDEX($AA$4:$AL$323,Ajustes!$H239,U$2),0)+IF(Ajustes!$I239&gt;0,INDEX($AA$4:$AL$323,Ajustes!$I239,U$2),0)+IF(Ajustes!$J239&gt;0,INDEX($AA$4:$AL$323,Ajustes!$J239,U$2),0)+IF(Ajustes!$K239&gt;0,INDEX($AA$4:$AL$323,Ajustes!$K239,U$2),0)+IF(Ajustes!$L239&gt;0,INDEX($AA$4:$AL$323,Ajustes!$L239,U$2),0))+U239</f>
        <v>0</v>
      </c>
      <c r="AH239" s="259">
        <f>IF(AND(NOT(_incrementaisPassadas),
      OR(
       AND(_semanaAtual&gt;Prevs!K$6,_tipo="Semanal"),
       AND(_mes&gt;AH$2,_tipo="Mensal")
      )), 0,IF(Ajustes!$G239&gt;0,INDEX($AA$4:$AL$323,Ajustes!$G239,V$2),0)+IF(Ajustes!$H239&gt;0,INDEX($AA$4:$AL$323,Ajustes!$H239,V$2),0)+IF(Ajustes!$I239&gt;0,INDEX($AA$4:$AL$323,Ajustes!$I239,V$2),0)+IF(Ajustes!$J239&gt;0,INDEX($AA$4:$AL$323,Ajustes!$J239,V$2),0)+IF(Ajustes!$K239&gt;0,INDEX($AA$4:$AL$323,Ajustes!$K239,V$2),0)+IF(Ajustes!$L239&gt;0,INDEX($AA$4:$AL$323,Ajustes!$L239,V$2),0))+V239</f>
        <v>0</v>
      </c>
      <c r="AI239" s="259">
        <f>IF(AND(NOT(_incrementaisPassadas),
      OR(
       AND(_semanaAtual&gt;Prevs!L$6,_tipo="Semanal"),
       AND(_mes&gt;AI$2,_tipo="Mensal")
      )), 0,IF(Ajustes!$G239&gt;0,INDEX($AA$4:$AL$323,Ajustes!$G239,W$2),0)+IF(Ajustes!$H239&gt;0,INDEX($AA$4:$AL$323,Ajustes!$H239,W$2),0)+IF(Ajustes!$I239&gt;0,INDEX($AA$4:$AL$323,Ajustes!$I239,W$2),0)+IF(Ajustes!$J239&gt;0,INDEX($AA$4:$AL$323,Ajustes!$J239,W$2),0)+IF(Ajustes!$K239&gt;0,INDEX($AA$4:$AL$323,Ajustes!$K239,W$2),0)+IF(Ajustes!$L239&gt;0,INDEX($AA$4:$AL$323,Ajustes!$L239,W$2),0))+W239</f>
        <v>0</v>
      </c>
      <c r="AJ239" s="259">
        <f>IF(AND(NOT(_incrementaisPassadas),
      OR(
       AND(_semanaAtual&gt;Prevs!M$6,_tipo="Semanal"),
       AND(_mes&gt;AJ$2,_tipo="Mensal")
      )), 0,IF(Ajustes!$G239&gt;0,INDEX($AA$4:$AL$323,Ajustes!$G239,X$2),0)+IF(Ajustes!$H239&gt;0,INDEX($AA$4:$AL$323,Ajustes!$H239,X$2),0)+IF(Ajustes!$I239&gt;0,INDEX($AA$4:$AL$323,Ajustes!$I239,X$2),0)+IF(Ajustes!$J239&gt;0,INDEX($AA$4:$AL$323,Ajustes!$J239,X$2),0)+IF(Ajustes!$K239&gt;0,INDEX($AA$4:$AL$323,Ajustes!$K239,X$2),0)+IF(Ajustes!$L239&gt;0,INDEX($AA$4:$AL$323,Ajustes!$L239,X$2),0))+X239</f>
        <v>0</v>
      </c>
      <c r="AK239" s="259">
        <f>IF(AND(NOT(_incrementaisPassadas),
      OR(
       AND(_semanaAtual&gt;Prevs!N$6,_tipo="Semanal"),
       AND(_mes&gt;AK$2,_tipo="Mensal")
      )), 0,IF(Ajustes!$G239&gt;0,INDEX($AA$4:$AL$323,Ajustes!$G239,Y$2),0)+IF(Ajustes!$H239&gt;0,INDEX($AA$4:$AL$323,Ajustes!$H239,Y$2),0)+IF(Ajustes!$I239&gt;0,INDEX($AA$4:$AL$323,Ajustes!$I239,Y$2),0)+IF(Ajustes!$J239&gt;0,INDEX($AA$4:$AL$323,Ajustes!$J239,Y$2),0)+IF(Ajustes!$K239&gt;0,INDEX($AA$4:$AL$323,Ajustes!$K239,Y$2),0)+IF(Ajustes!$L239&gt;0,INDEX($AA$4:$AL$323,Ajustes!$L239,Y$2),0))+Y239</f>
        <v>0</v>
      </c>
      <c r="AL239" s="259">
        <f>IF(AND(NOT(_incrementaisPassadas),
      OR(
       AND(_semanaAtual&gt;Prevs!O$6,_tipo="Semanal"),
       AND(_mes&gt;AL$2,_tipo="Mensal")
      )), 0,IF(Ajustes!$G239&gt;0,INDEX($AA$4:$AL$323,Ajustes!$G239,Z$2),0)+IF(Ajustes!$H239&gt;0,INDEX($AA$4:$AL$323,Ajustes!$H239,Z$2),0)+IF(Ajustes!$I239&gt;0,INDEX($AA$4:$AL$323,Ajustes!$I239,Z$2),0)+IF(Ajustes!$J239&gt;0,INDEX($AA$4:$AL$323,Ajustes!$J239,Z$2),0)+IF(Ajustes!$K239&gt;0,INDEX($AA$4:$AL$323,Ajustes!$K239,Z$2),0)+IF(Ajustes!$L239&gt;0,INDEX($AA$4:$AL$323,Ajustes!$L239,Z$2),0))+Z239</f>
        <v>0</v>
      </c>
      <c r="AM239" s="113">
        <f t="shared" si="219"/>
        <v>0</v>
      </c>
      <c r="AN239" s="113">
        <f t="shared" si="233"/>
        <v>0</v>
      </c>
      <c r="AO239" s="113">
        <f t="shared" si="233"/>
        <v>0</v>
      </c>
      <c r="AP239" s="113">
        <f t="shared" si="233"/>
        <v>0</v>
      </c>
      <c r="AQ239" s="113">
        <f t="shared" si="233"/>
        <v>0</v>
      </c>
      <c r="AR239" s="113">
        <f t="shared" si="233"/>
        <v>0</v>
      </c>
      <c r="AS239" s="113">
        <f t="shared" si="233"/>
        <v>0</v>
      </c>
      <c r="AT239" s="113">
        <f t="shared" si="233"/>
        <v>0</v>
      </c>
      <c r="AU239" s="113">
        <f t="shared" si="233"/>
        <v>0</v>
      </c>
      <c r="AV239" s="113">
        <f t="shared" si="233"/>
        <v>0</v>
      </c>
      <c r="AW239" s="113">
        <f t="shared" si="233"/>
        <v>0</v>
      </c>
      <c r="AX239" s="113">
        <f t="shared" si="233"/>
        <v>0</v>
      </c>
      <c r="AY239" s="259"/>
      <c r="BQ239" s="259" t="e">
        <f t="shared" si="218"/>
        <v>#N/A</v>
      </c>
      <c r="BR239" s="398">
        <f t="shared" si="221"/>
        <v>0</v>
      </c>
      <c r="BS239" s="398">
        <f t="shared" si="222"/>
        <v>0</v>
      </c>
      <c r="BT239" s="398">
        <f t="shared" si="223"/>
        <v>0</v>
      </c>
      <c r="BU239" s="398">
        <f t="shared" si="224"/>
        <v>0</v>
      </c>
      <c r="BV239" s="398">
        <f t="shared" si="225"/>
        <v>0</v>
      </c>
      <c r="BW239" s="398">
        <f t="shared" si="226"/>
        <v>0</v>
      </c>
      <c r="BX239" s="398">
        <f t="shared" si="227"/>
        <v>0</v>
      </c>
      <c r="BY239" s="398">
        <f t="shared" si="228"/>
        <v>0</v>
      </c>
      <c r="BZ239" s="398">
        <f t="shared" si="229"/>
        <v>0</v>
      </c>
      <c r="CA239" s="398">
        <f t="shared" si="230"/>
        <v>0</v>
      </c>
      <c r="CB239" s="398">
        <f t="shared" si="231"/>
        <v>0</v>
      </c>
      <c r="CC239" s="398">
        <f t="shared" si="232"/>
        <v>0</v>
      </c>
      <c r="CD239" s="259"/>
    </row>
    <row r="240" spans="1:82" x14ac:dyDescent="0.25">
      <c r="A240" s="113">
        <v>237</v>
      </c>
      <c r="B240" s="176" t="s">
        <v>82</v>
      </c>
      <c r="C240" s="259">
        <f>IFERROR(INDEX($BD$7:$BO$40,MATCH(Ajustes!$E$4:$E$323,$BC$7:$BC$40,0),$C$2:$N$2),1)</f>
        <v>1</v>
      </c>
      <c r="D240" s="259">
        <f>IFERROR(INDEX($BD$7:$BO$40,MATCH(Ajustes!$E$4:$E$323,$BC$7:$BC$40,0),$C$2:$N$2),1)</f>
        <v>1</v>
      </c>
      <c r="E240" s="259">
        <f>IFERROR(INDEX($BD$7:$BO$40,MATCH(Ajustes!$E$4:$E$323,$BC$7:$BC$40,0),$C$2:$N$2),1)</f>
        <v>1</v>
      </c>
      <c r="F240" s="259">
        <f>IFERROR(INDEX($BD$7:$BO$40,MATCH(Ajustes!$E$4:$E$323,$BC$7:$BC$40,0),$C$2:$N$2),1)</f>
        <v>1</v>
      </c>
      <c r="G240" s="259">
        <f>IFERROR(INDEX($BD$7:$BO$40,MATCH(Ajustes!$E$4:$E$323,$BC$7:$BC$40,0),$C$2:$N$2),1)</f>
        <v>1</v>
      </c>
      <c r="H240" s="259">
        <f>IFERROR(INDEX($BD$7:$BO$40,MATCH(Ajustes!$E$4:$E$323,$BC$7:$BC$40,0),$C$2:$N$2),1)</f>
        <v>1</v>
      </c>
      <c r="I240" s="259">
        <f>IFERROR(INDEX($BD$7:$BO$40,MATCH(Ajustes!$E$4:$E$323,$BC$7:$BC$40,0),$C$2:$N$2),1)</f>
        <v>1</v>
      </c>
      <c r="J240" s="259">
        <f>IFERROR(INDEX($BD$7:$BO$40,MATCH(Ajustes!$E$4:$E$323,$BC$7:$BC$40,0),$C$2:$N$2),1)</f>
        <v>1</v>
      </c>
      <c r="K240" s="259">
        <f>IFERROR(INDEX($BD$7:$BO$40,MATCH(Ajustes!$E$4:$E$323,$BC$7:$BC$40,0),$C$2:$N$2),1)</f>
        <v>1</v>
      </c>
      <c r="L240" s="259">
        <f>IFERROR(INDEX($BD$7:$BO$40,MATCH(Ajustes!$E$4:$E$323,$BC$7:$BC$40,0),$C$2:$N$2),1)</f>
        <v>1</v>
      </c>
      <c r="M240" s="259">
        <f>IFERROR(INDEX($BD$7:$BO$40,MATCH(Ajustes!$E$4:$E$323,$BC$7:$BC$40,0),$C$2:$N$2),1)</f>
        <v>1</v>
      </c>
      <c r="N240" s="259">
        <f>IFERROR(INDEX($BD$7:$BO$40,MATCH(Ajustes!$E$4:$E$323,$BC$7:$BC$40,0),$C$2:$N$2),1)</f>
        <v>1</v>
      </c>
      <c r="O240">
        <f>C240*Ajustes!AM240</f>
        <v>748</v>
      </c>
      <c r="P240">
        <f>D240*Ajustes!AN240</f>
        <v>785</v>
      </c>
      <c r="Q240">
        <f>E240*Ajustes!AO240</f>
        <v>671</v>
      </c>
      <c r="R240">
        <f>F240*Ajustes!AP240</f>
        <v>439</v>
      </c>
      <c r="S240">
        <f>G240*Ajustes!AQ240</f>
        <v>348</v>
      </c>
      <c r="T240">
        <f>H240*Ajustes!AR240</f>
        <v>349</v>
      </c>
      <c r="U240">
        <f>I240*Ajustes!AS240</f>
        <v>275</v>
      </c>
      <c r="V240">
        <f>J240*Ajustes!AT240</f>
        <v>232</v>
      </c>
      <c r="W240">
        <f>K240*Ajustes!AU240</f>
        <v>256</v>
      </c>
      <c r="X240">
        <f>L240*Ajustes!AV240</f>
        <v>313</v>
      </c>
      <c r="Y240">
        <f>M240*Ajustes!AW240</f>
        <v>340</v>
      </c>
      <c r="Z240">
        <f>N240*Ajustes!AX240</f>
        <v>511</v>
      </c>
      <c r="AA240" s="259">
        <f>IF(AND(NOT(_incrementaisPassadas),
      OR(
       AND(_semanaAtual&gt;Prevs!D$6,_tipo="Semanal"),
       AND(_mes&gt;AA$2,_tipo="Mensal")
      )), 0,IF(Ajustes!$G240&gt;0,INDEX($AA$4:$AL$323,Ajustes!$G240,O$2),0)+IF(Ajustes!$H240&gt;0,INDEX($AA$4:$AL$323,Ajustes!$H240,O$2),0)+IF(Ajustes!$I240&gt;0,INDEX($AA$4:$AL$323,Ajustes!$I240,O$2),0)+IF(Ajustes!$J240&gt;0,INDEX($AA$4:$AL$323,Ajustes!$J240,O$2),0)+IF(Ajustes!$K240&gt;0,INDEX($AA$4:$AL$323,Ajustes!$K240,O$2),0)+IF(Ajustes!$L240&gt;0,INDEX($AA$4:$AL$323,Ajustes!$L240,O$2),0))+O240</f>
        <v>748</v>
      </c>
      <c r="AB240" s="259">
        <f>IF(AND(NOT(_incrementaisPassadas),
      OR(
       AND(_semanaAtual&gt;Prevs!E$6,_tipo="Semanal"),
       AND(_mes&gt;AB$2,_tipo="Mensal")
      )), 0,IF(Ajustes!$G240&gt;0,INDEX($AA$4:$AL$323,Ajustes!$G240,P$2),0)+IF(Ajustes!$H240&gt;0,INDEX($AA$4:$AL$323,Ajustes!$H240,P$2),0)+IF(Ajustes!$I240&gt;0,INDEX($AA$4:$AL$323,Ajustes!$I240,P$2),0)+IF(Ajustes!$J240&gt;0,INDEX($AA$4:$AL$323,Ajustes!$J240,P$2),0)+IF(Ajustes!$K240&gt;0,INDEX($AA$4:$AL$323,Ajustes!$K240,P$2),0)+IF(Ajustes!$L240&gt;0,INDEX($AA$4:$AL$323,Ajustes!$L240,P$2),0))+P240</f>
        <v>785</v>
      </c>
      <c r="AC240" s="259">
        <f>IF(AND(NOT(_incrementaisPassadas),
      OR(
       AND(_semanaAtual&gt;Prevs!F$6,_tipo="Semanal"),
       AND(_mes&gt;AC$2,_tipo="Mensal")
      )), 0,IF(Ajustes!$G240&gt;0,INDEX($AA$4:$AL$323,Ajustes!$G240,Q$2),0)+IF(Ajustes!$H240&gt;0,INDEX($AA$4:$AL$323,Ajustes!$H240,Q$2),0)+IF(Ajustes!$I240&gt;0,INDEX($AA$4:$AL$323,Ajustes!$I240,Q$2),0)+IF(Ajustes!$J240&gt;0,INDEX($AA$4:$AL$323,Ajustes!$J240,Q$2),0)+IF(Ajustes!$K240&gt;0,INDEX($AA$4:$AL$323,Ajustes!$K240,Q$2),0)+IF(Ajustes!$L240&gt;0,INDEX($AA$4:$AL$323,Ajustes!$L240,Q$2),0))+Q240</f>
        <v>671</v>
      </c>
      <c r="AD240" s="259">
        <f>IF(AND(NOT(_incrementaisPassadas),
      OR(
       AND(_semanaAtual&gt;Prevs!G$6,_tipo="Semanal"),
       AND(_mes&gt;AD$2,_tipo="Mensal")
      )), 0,IF(Ajustes!$G240&gt;0,INDEX($AA$4:$AL$323,Ajustes!$G240,R$2),0)+IF(Ajustes!$H240&gt;0,INDEX($AA$4:$AL$323,Ajustes!$H240,R$2),0)+IF(Ajustes!$I240&gt;0,INDEX($AA$4:$AL$323,Ajustes!$I240,R$2),0)+IF(Ajustes!$J240&gt;0,INDEX($AA$4:$AL$323,Ajustes!$J240,R$2),0)+IF(Ajustes!$K240&gt;0,INDEX($AA$4:$AL$323,Ajustes!$K240,R$2),0)+IF(Ajustes!$L240&gt;0,INDEX($AA$4:$AL$323,Ajustes!$L240,R$2),0))+R240</f>
        <v>439</v>
      </c>
      <c r="AE240" s="259">
        <f>IF(AND(NOT(_incrementaisPassadas),
      OR(
       AND(_semanaAtual&gt;Prevs!H$6,_tipo="Semanal"),
       AND(_mes&gt;AE$2,_tipo="Mensal")
      )), 0,IF(Ajustes!$G240&gt;0,INDEX($AA$4:$AL$323,Ajustes!$G240,S$2),0)+IF(Ajustes!$H240&gt;0,INDEX($AA$4:$AL$323,Ajustes!$H240,S$2),0)+IF(Ajustes!$I240&gt;0,INDEX($AA$4:$AL$323,Ajustes!$I240,S$2),0)+IF(Ajustes!$J240&gt;0,INDEX($AA$4:$AL$323,Ajustes!$J240,S$2),0)+IF(Ajustes!$K240&gt;0,INDEX($AA$4:$AL$323,Ajustes!$K240,S$2),0)+IF(Ajustes!$L240&gt;0,INDEX($AA$4:$AL$323,Ajustes!$L240,S$2),0))+S240</f>
        <v>348</v>
      </c>
      <c r="AF240" s="259">
        <f>IF(AND(NOT(_incrementaisPassadas),
      OR(
       AND(_semanaAtual&gt;Prevs!I$6,_tipo="Semanal"),
       AND(_mes&gt;AF$2,_tipo="Mensal")
      )), 0,IF(Ajustes!$G240&gt;0,INDEX($AA$4:$AL$323,Ajustes!$G240,T$2),0)+IF(Ajustes!$H240&gt;0,INDEX($AA$4:$AL$323,Ajustes!$H240,T$2),0)+IF(Ajustes!$I240&gt;0,INDEX($AA$4:$AL$323,Ajustes!$I240,T$2),0)+IF(Ajustes!$J240&gt;0,INDEX($AA$4:$AL$323,Ajustes!$J240,T$2),0)+IF(Ajustes!$K240&gt;0,INDEX($AA$4:$AL$323,Ajustes!$K240,T$2),0)+IF(Ajustes!$L240&gt;0,INDEX($AA$4:$AL$323,Ajustes!$L240,T$2),0))+T240</f>
        <v>349</v>
      </c>
      <c r="AG240" s="259">
        <f>IF(AND(NOT(_incrementaisPassadas),
      OR(
       AND(_semanaAtual&gt;Prevs!J$6,_tipo="Semanal"),
       AND(_mes&gt;AG$2,_tipo="Mensal")
      )), 0,IF(Ajustes!$G240&gt;0,INDEX($AA$4:$AL$323,Ajustes!$G240,U$2),0)+IF(Ajustes!$H240&gt;0,INDEX($AA$4:$AL$323,Ajustes!$H240,U$2),0)+IF(Ajustes!$I240&gt;0,INDEX($AA$4:$AL$323,Ajustes!$I240,U$2),0)+IF(Ajustes!$J240&gt;0,INDEX($AA$4:$AL$323,Ajustes!$J240,U$2),0)+IF(Ajustes!$K240&gt;0,INDEX($AA$4:$AL$323,Ajustes!$K240,U$2),0)+IF(Ajustes!$L240&gt;0,INDEX($AA$4:$AL$323,Ajustes!$L240,U$2),0))+U240</f>
        <v>275</v>
      </c>
      <c r="AH240" s="259">
        <f>IF(AND(NOT(_incrementaisPassadas),
      OR(
       AND(_semanaAtual&gt;Prevs!K$6,_tipo="Semanal"),
       AND(_mes&gt;AH$2,_tipo="Mensal")
      )), 0,IF(Ajustes!$G240&gt;0,INDEX($AA$4:$AL$323,Ajustes!$G240,V$2),0)+IF(Ajustes!$H240&gt;0,INDEX($AA$4:$AL$323,Ajustes!$H240,V$2),0)+IF(Ajustes!$I240&gt;0,INDEX($AA$4:$AL$323,Ajustes!$I240,V$2),0)+IF(Ajustes!$J240&gt;0,INDEX($AA$4:$AL$323,Ajustes!$J240,V$2),0)+IF(Ajustes!$K240&gt;0,INDEX($AA$4:$AL$323,Ajustes!$K240,V$2),0)+IF(Ajustes!$L240&gt;0,INDEX($AA$4:$AL$323,Ajustes!$L240,V$2),0))+V240</f>
        <v>232</v>
      </c>
      <c r="AI240" s="259">
        <f>IF(AND(NOT(_incrementaisPassadas),
      OR(
       AND(_semanaAtual&gt;Prevs!L$6,_tipo="Semanal"),
       AND(_mes&gt;AI$2,_tipo="Mensal")
      )), 0,IF(Ajustes!$G240&gt;0,INDEX($AA$4:$AL$323,Ajustes!$G240,W$2),0)+IF(Ajustes!$H240&gt;0,INDEX($AA$4:$AL$323,Ajustes!$H240,W$2),0)+IF(Ajustes!$I240&gt;0,INDEX($AA$4:$AL$323,Ajustes!$I240,W$2),0)+IF(Ajustes!$J240&gt;0,INDEX($AA$4:$AL$323,Ajustes!$J240,W$2),0)+IF(Ajustes!$K240&gt;0,INDEX($AA$4:$AL$323,Ajustes!$K240,W$2),0)+IF(Ajustes!$L240&gt;0,INDEX($AA$4:$AL$323,Ajustes!$L240,W$2),0))+W240</f>
        <v>256</v>
      </c>
      <c r="AJ240" s="259">
        <f>IF(AND(NOT(_incrementaisPassadas),
      OR(
       AND(_semanaAtual&gt;Prevs!M$6,_tipo="Semanal"),
       AND(_mes&gt;AJ$2,_tipo="Mensal")
      )), 0,IF(Ajustes!$G240&gt;0,INDEX($AA$4:$AL$323,Ajustes!$G240,X$2),0)+IF(Ajustes!$H240&gt;0,INDEX($AA$4:$AL$323,Ajustes!$H240,X$2),0)+IF(Ajustes!$I240&gt;0,INDEX($AA$4:$AL$323,Ajustes!$I240,X$2),0)+IF(Ajustes!$J240&gt;0,INDEX($AA$4:$AL$323,Ajustes!$J240,X$2),0)+IF(Ajustes!$K240&gt;0,INDEX($AA$4:$AL$323,Ajustes!$K240,X$2),0)+IF(Ajustes!$L240&gt;0,INDEX($AA$4:$AL$323,Ajustes!$L240,X$2),0))+X240</f>
        <v>313</v>
      </c>
      <c r="AK240" s="259">
        <f>IF(AND(NOT(_incrementaisPassadas),
      OR(
       AND(_semanaAtual&gt;Prevs!N$6,_tipo="Semanal"),
       AND(_mes&gt;AK$2,_tipo="Mensal")
      )), 0,IF(Ajustes!$G240&gt;0,INDEX($AA$4:$AL$323,Ajustes!$G240,Y$2),0)+IF(Ajustes!$H240&gt;0,INDEX($AA$4:$AL$323,Ajustes!$H240,Y$2),0)+IF(Ajustes!$I240&gt;0,INDEX($AA$4:$AL$323,Ajustes!$I240,Y$2),0)+IF(Ajustes!$J240&gt;0,INDEX($AA$4:$AL$323,Ajustes!$J240,Y$2),0)+IF(Ajustes!$K240&gt;0,INDEX($AA$4:$AL$323,Ajustes!$K240,Y$2),0)+IF(Ajustes!$L240&gt;0,INDEX($AA$4:$AL$323,Ajustes!$L240,Y$2),0))+Y240</f>
        <v>340</v>
      </c>
      <c r="AL240" s="259">
        <f>IF(AND(NOT(_incrementaisPassadas),
      OR(
       AND(_semanaAtual&gt;Prevs!O$6,_tipo="Semanal"),
       AND(_mes&gt;AL$2,_tipo="Mensal")
      )), 0,IF(Ajustes!$G240&gt;0,INDEX($AA$4:$AL$323,Ajustes!$G240,Z$2),0)+IF(Ajustes!$H240&gt;0,INDEX($AA$4:$AL$323,Ajustes!$H240,Z$2),0)+IF(Ajustes!$I240&gt;0,INDEX($AA$4:$AL$323,Ajustes!$I240,Z$2),0)+IF(Ajustes!$J240&gt;0,INDEX($AA$4:$AL$323,Ajustes!$J240,Z$2),0)+IF(Ajustes!$K240&gt;0,INDEX($AA$4:$AL$323,Ajustes!$K240,Z$2),0)+IF(Ajustes!$L240&gt;0,INDEX($AA$4:$AL$323,Ajustes!$L240,Z$2),0))+Z240</f>
        <v>511</v>
      </c>
      <c r="AM240" s="113">
        <f t="shared" si="219"/>
        <v>748</v>
      </c>
      <c r="AN240" s="113">
        <f t="shared" si="233"/>
        <v>785</v>
      </c>
      <c r="AO240" s="113">
        <f t="shared" si="233"/>
        <v>671</v>
      </c>
      <c r="AP240" s="113">
        <f t="shared" si="233"/>
        <v>439</v>
      </c>
      <c r="AQ240" s="113">
        <f t="shared" si="233"/>
        <v>348</v>
      </c>
      <c r="AR240" s="113">
        <f t="shared" si="233"/>
        <v>349</v>
      </c>
      <c r="AS240" s="113">
        <f t="shared" si="233"/>
        <v>275</v>
      </c>
      <c r="AT240" s="113">
        <f t="shared" si="233"/>
        <v>232</v>
      </c>
      <c r="AU240" s="113">
        <f t="shared" si="233"/>
        <v>256</v>
      </c>
      <c r="AV240" s="113">
        <f t="shared" si="233"/>
        <v>313</v>
      </c>
      <c r="AW240" s="113">
        <f t="shared" si="233"/>
        <v>340</v>
      </c>
      <c r="AX240" s="113">
        <f t="shared" si="233"/>
        <v>511</v>
      </c>
      <c r="AY240" s="259"/>
      <c r="BQ240" s="259" t="e">
        <f t="shared" si="218"/>
        <v>#N/A</v>
      </c>
      <c r="BR240" s="398">
        <f t="shared" si="221"/>
        <v>748</v>
      </c>
      <c r="BS240" s="398">
        <f t="shared" si="222"/>
        <v>785</v>
      </c>
      <c r="BT240" s="398">
        <f t="shared" si="223"/>
        <v>671</v>
      </c>
      <c r="BU240" s="398">
        <f t="shared" si="224"/>
        <v>439</v>
      </c>
      <c r="BV240" s="398">
        <f t="shared" si="225"/>
        <v>348</v>
      </c>
      <c r="BW240" s="398">
        <f t="shared" si="226"/>
        <v>349</v>
      </c>
      <c r="BX240" s="398">
        <f t="shared" si="227"/>
        <v>275</v>
      </c>
      <c r="BY240" s="398">
        <f t="shared" si="228"/>
        <v>232</v>
      </c>
      <c r="BZ240" s="398">
        <f t="shared" si="229"/>
        <v>256</v>
      </c>
      <c r="CA240" s="398">
        <f t="shared" si="230"/>
        <v>313</v>
      </c>
      <c r="CB240" s="398">
        <f t="shared" si="231"/>
        <v>340</v>
      </c>
      <c r="CC240" s="398">
        <f t="shared" si="232"/>
        <v>511</v>
      </c>
      <c r="CD240" s="259"/>
    </row>
    <row r="241" spans="1:82" x14ac:dyDescent="0.25">
      <c r="A241" s="113">
        <v>238</v>
      </c>
      <c r="B241" s="176" t="s">
        <v>552</v>
      </c>
      <c r="C241" s="259">
        <f>IFERROR(INDEX($BD$7:$BO$40,MATCH(Ajustes!$E$4:$E$323,$BC$7:$BC$40,0),$C$2:$N$2),1)</f>
        <v>1</v>
      </c>
      <c r="D241" s="259">
        <f>IFERROR(INDEX($BD$7:$BO$40,MATCH(Ajustes!$E$4:$E$323,$BC$7:$BC$40,0),$C$2:$N$2),1)</f>
        <v>1</v>
      </c>
      <c r="E241" s="259">
        <f>IFERROR(INDEX($BD$7:$BO$40,MATCH(Ajustes!$E$4:$E$323,$BC$7:$BC$40,0),$C$2:$N$2),1)</f>
        <v>1</v>
      </c>
      <c r="F241" s="259">
        <f>IFERROR(INDEX($BD$7:$BO$40,MATCH(Ajustes!$E$4:$E$323,$BC$7:$BC$40,0),$C$2:$N$2),1)</f>
        <v>1</v>
      </c>
      <c r="G241" s="259">
        <f>IFERROR(INDEX($BD$7:$BO$40,MATCH(Ajustes!$E$4:$E$323,$BC$7:$BC$40,0),$C$2:$N$2),1)</f>
        <v>1</v>
      </c>
      <c r="H241" s="259">
        <f>IFERROR(INDEX($BD$7:$BO$40,MATCH(Ajustes!$E$4:$E$323,$BC$7:$BC$40,0),$C$2:$N$2),1)</f>
        <v>1</v>
      </c>
      <c r="I241" s="259">
        <f>IFERROR(INDEX($BD$7:$BO$40,MATCH(Ajustes!$E$4:$E$323,$BC$7:$BC$40,0),$C$2:$N$2),1)</f>
        <v>1</v>
      </c>
      <c r="J241" s="259">
        <f>IFERROR(INDEX($BD$7:$BO$40,MATCH(Ajustes!$E$4:$E$323,$BC$7:$BC$40,0),$C$2:$N$2),1)</f>
        <v>1</v>
      </c>
      <c r="K241" s="259">
        <f>IFERROR(INDEX($BD$7:$BO$40,MATCH(Ajustes!$E$4:$E$323,$BC$7:$BC$40,0),$C$2:$N$2),1)</f>
        <v>1</v>
      </c>
      <c r="L241" s="259">
        <f>IFERROR(INDEX($BD$7:$BO$40,MATCH(Ajustes!$E$4:$E$323,$BC$7:$BC$40,0),$C$2:$N$2),1)</f>
        <v>1</v>
      </c>
      <c r="M241" s="259">
        <f>IFERROR(INDEX($BD$7:$BO$40,MATCH(Ajustes!$E$4:$E$323,$BC$7:$BC$40,0),$C$2:$N$2),1)</f>
        <v>1</v>
      </c>
      <c r="N241" s="259">
        <f>IFERROR(INDEX($BD$7:$BO$40,MATCH(Ajustes!$E$4:$E$323,$BC$7:$BC$40,0),$C$2:$N$2),1)</f>
        <v>1</v>
      </c>
      <c r="O241">
        <f>C241*Ajustes!AM241</f>
        <v>831</v>
      </c>
      <c r="P241">
        <f>D241*Ajustes!AN241</f>
        <v>876</v>
      </c>
      <c r="Q241">
        <f>E241*Ajustes!AO241</f>
        <v>751</v>
      </c>
      <c r="R241">
        <f>F241*Ajustes!AP241</f>
        <v>495</v>
      </c>
      <c r="S241">
        <f>G241*Ajustes!AQ241</f>
        <v>393</v>
      </c>
      <c r="T241">
        <f>H241*Ajustes!AR241</f>
        <v>395</v>
      </c>
      <c r="U241">
        <f>I241*Ajustes!AS241</f>
        <v>309</v>
      </c>
      <c r="V241">
        <f>J241*Ajustes!AT241</f>
        <v>262</v>
      </c>
      <c r="W241">
        <f>K241*Ajustes!AU241</f>
        <v>288</v>
      </c>
      <c r="X241">
        <f>L241*Ajustes!AV241</f>
        <v>347</v>
      </c>
      <c r="Y241">
        <f>M241*Ajustes!AW241</f>
        <v>379</v>
      </c>
      <c r="Z241">
        <f>N241*Ajustes!AX241</f>
        <v>566</v>
      </c>
      <c r="AA241" s="259">
        <f>IF(AND(NOT(_incrementaisPassadas),
      OR(
       AND(_semanaAtual&gt;Prevs!D$6,_tipo="Semanal"),
       AND(_mes&gt;AA$2,_tipo="Mensal")
      )), 0,IF(Ajustes!$G241&gt;0,INDEX($AA$4:$AL$323,Ajustes!$G241,O$2),0)+IF(Ajustes!$H241&gt;0,INDEX($AA$4:$AL$323,Ajustes!$H241,O$2),0)+IF(Ajustes!$I241&gt;0,INDEX($AA$4:$AL$323,Ajustes!$I241,O$2),0)+IF(Ajustes!$J241&gt;0,INDEX($AA$4:$AL$323,Ajustes!$J241,O$2),0)+IF(Ajustes!$K241&gt;0,INDEX($AA$4:$AL$323,Ajustes!$K241,O$2),0)+IF(Ajustes!$L241&gt;0,INDEX($AA$4:$AL$323,Ajustes!$L241,O$2),0))+O241</f>
        <v>831</v>
      </c>
      <c r="AB241" s="259">
        <f>IF(AND(NOT(_incrementaisPassadas),
      OR(
       AND(_semanaAtual&gt;Prevs!E$6,_tipo="Semanal"),
       AND(_mes&gt;AB$2,_tipo="Mensal")
      )), 0,IF(Ajustes!$G241&gt;0,INDEX($AA$4:$AL$323,Ajustes!$G241,P$2),0)+IF(Ajustes!$H241&gt;0,INDEX($AA$4:$AL$323,Ajustes!$H241,P$2),0)+IF(Ajustes!$I241&gt;0,INDEX($AA$4:$AL$323,Ajustes!$I241,P$2),0)+IF(Ajustes!$J241&gt;0,INDEX($AA$4:$AL$323,Ajustes!$J241,P$2),0)+IF(Ajustes!$K241&gt;0,INDEX($AA$4:$AL$323,Ajustes!$K241,P$2),0)+IF(Ajustes!$L241&gt;0,INDEX($AA$4:$AL$323,Ajustes!$L241,P$2),0))+P241</f>
        <v>876</v>
      </c>
      <c r="AC241" s="259">
        <f>IF(AND(NOT(_incrementaisPassadas),
      OR(
       AND(_semanaAtual&gt;Prevs!F$6,_tipo="Semanal"),
       AND(_mes&gt;AC$2,_tipo="Mensal")
      )), 0,IF(Ajustes!$G241&gt;0,INDEX($AA$4:$AL$323,Ajustes!$G241,Q$2),0)+IF(Ajustes!$H241&gt;0,INDEX($AA$4:$AL$323,Ajustes!$H241,Q$2),0)+IF(Ajustes!$I241&gt;0,INDEX($AA$4:$AL$323,Ajustes!$I241,Q$2),0)+IF(Ajustes!$J241&gt;0,INDEX($AA$4:$AL$323,Ajustes!$J241,Q$2),0)+IF(Ajustes!$K241&gt;0,INDEX($AA$4:$AL$323,Ajustes!$K241,Q$2),0)+IF(Ajustes!$L241&gt;0,INDEX($AA$4:$AL$323,Ajustes!$L241,Q$2),0))+Q241</f>
        <v>751</v>
      </c>
      <c r="AD241" s="259">
        <f>IF(AND(NOT(_incrementaisPassadas),
      OR(
       AND(_semanaAtual&gt;Prevs!G$6,_tipo="Semanal"),
       AND(_mes&gt;AD$2,_tipo="Mensal")
      )), 0,IF(Ajustes!$G241&gt;0,INDEX($AA$4:$AL$323,Ajustes!$G241,R$2),0)+IF(Ajustes!$H241&gt;0,INDEX($AA$4:$AL$323,Ajustes!$H241,R$2),0)+IF(Ajustes!$I241&gt;0,INDEX($AA$4:$AL$323,Ajustes!$I241,R$2),0)+IF(Ajustes!$J241&gt;0,INDEX($AA$4:$AL$323,Ajustes!$J241,R$2),0)+IF(Ajustes!$K241&gt;0,INDEX($AA$4:$AL$323,Ajustes!$K241,R$2),0)+IF(Ajustes!$L241&gt;0,INDEX($AA$4:$AL$323,Ajustes!$L241,R$2),0))+R241</f>
        <v>495</v>
      </c>
      <c r="AE241" s="259">
        <f>IF(AND(NOT(_incrementaisPassadas),
      OR(
       AND(_semanaAtual&gt;Prevs!H$6,_tipo="Semanal"),
       AND(_mes&gt;AE$2,_tipo="Mensal")
      )), 0,IF(Ajustes!$G241&gt;0,INDEX($AA$4:$AL$323,Ajustes!$G241,S$2),0)+IF(Ajustes!$H241&gt;0,INDEX($AA$4:$AL$323,Ajustes!$H241,S$2),0)+IF(Ajustes!$I241&gt;0,INDEX($AA$4:$AL$323,Ajustes!$I241,S$2),0)+IF(Ajustes!$J241&gt;0,INDEX($AA$4:$AL$323,Ajustes!$J241,S$2),0)+IF(Ajustes!$K241&gt;0,INDEX($AA$4:$AL$323,Ajustes!$K241,S$2),0)+IF(Ajustes!$L241&gt;0,INDEX($AA$4:$AL$323,Ajustes!$L241,S$2),0))+S241</f>
        <v>393</v>
      </c>
      <c r="AF241" s="259">
        <f>IF(AND(NOT(_incrementaisPassadas),
      OR(
       AND(_semanaAtual&gt;Prevs!I$6,_tipo="Semanal"),
       AND(_mes&gt;AF$2,_tipo="Mensal")
      )), 0,IF(Ajustes!$G241&gt;0,INDEX($AA$4:$AL$323,Ajustes!$G241,T$2),0)+IF(Ajustes!$H241&gt;0,INDEX($AA$4:$AL$323,Ajustes!$H241,T$2),0)+IF(Ajustes!$I241&gt;0,INDEX($AA$4:$AL$323,Ajustes!$I241,T$2),0)+IF(Ajustes!$J241&gt;0,INDEX($AA$4:$AL$323,Ajustes!$J241,T$2),0)+IF(Ajustes!$K241&gt;0,INDEX($AA$4:$AL$323,Ajustes!$K241,T$2),0)+IF(Ajustes!$L241&gt;0,INDEX($AA$4:$AL$323,Ajustes!$L241,T$2),0))+T241</f>
        <v>395</v>
      </c>
      <c r="AG241" s="259">
        <f>IF(AND(NOT(_incrementaisPassadas),
      OR(
       AND(_semanaAtual&gt;Prevs!J$6,_tipo="Semanal"),
       AND(_mes&gt;AG$2,_tipo="Mensal")
      )), 0,IF(Ajustes!$G241&gt;0,INDEX($AA$4:$AL$323,Ajustes!$G241,U$2),0)+IF(Ajustes!$H241&gt;0,INDEX($AA$4:$AL$323,Ajustes!$H241,U$2),0)+IF(Ajustes!$I241&gt;0,INDEX($AA$4:$AL$323,Ajustes!$I241,U$2),0)+IF(Ajustes!$J241&gt;0,INDEX($AA$4:$AL$323,Ajustes!$J241,U$2),0)+IF(Ajustes!$K241&gt;0,INDEX($AA$4:$AL$323,Ajustes!$K241,U$2),0)+IF(Ajustes!$L241&gt;0,INDEX($AA$4:$AL$323,Ajustes!$L241,U$2),0))+U241</f>
        <v>309</v>
      </c>
      <c r="AH241" s="259">
        <f>IF(AND(NOT(_incrementaisPassadas),
      OR(
       AND(_semanaAtual&gt;Prevs!K$6,_tipo="Semanal"),
       AND(_mes&gt;AH$2,_tipo="Mensal")
      )), 0,IF(Ajustes!$G241&gt;0,INDEX($AA$4:$AL$323,Ajustes!$G241,V$2),0)+IF(Ajustes!$H241&gt;0,INDEX($AA$4:$AL$323,Ajustes!$H241,V$2),0)+IF(Ajustes!$I241&gt;0,INDEX($AA$4:$AL$323,Ajustes!$I241,V$2),0)+IF(Ajustes!$J241&gt;0,INDEX($AA$4:$AL$323,Ajustes!$J241,V$2),0)+IF(Ajustes!$K241&gt;0,INDEX($AA$4:$AL$323,Ajustes!$K241,V$2),0)+IF(Ajustes!$L241&gt;0,INDEX($AA$4:$AL$323,Ajustes!$L241,V$2),0))+V241</f>
        <v>262</v>
      </c>
      <c r="AI241" s="259">
        <f>IF(AND(NOT(_incrementaisPassadas),
      OR(
       AND(_semanaAtual&gt;Prevs!L$6,_tipo="Semanal"),
       AND(_mes&gt;AI$2,_tipo="Mensal")
      )), 0,IF(Ajustes!$G241&gt;0,INDEX($AA$4:$AL$323,Ajustes!$G241,W$2),0)+IF(Ajustes!$H241&gt;0,INDEX($AA$4:$AL$323,Ajustes!$H241,W$2),0)+IF(Ajustes!$I241&gt;0,INDEX($AA$4:$AL$323,Ajustes!$I241,W$2),0)+IF(Ajustes!$J241&gt;0,INDEX($AA$4:$AL$323,Ajustes!$J241,W$2),0)+IF(Ajustes!$K241&gt;0,INDEX($AA$4:$AL$323,Ajustes!$K241,W$2),0)+IF(Ajustes!$L241&gt;0,INDEX($AA$4:$AL$323,Ajustes!$L241,W$2),0))+W241</f>
        <v>288</v>
      </c>
      <c r="AJ241" s="259">
        <f>IF(AND(NOT(_incrementaisPassadas),
      OR(
       AND(_semanaAtual&gt;Prevs!M$6,_tipo="Semanal"),
       AND(_mes&gt;AJ$2,_tipo="Mensal")
      )), 0,IF(Ajustes!$G241&gt;0,INDEX($AA$4:$AL$323,Ajustes!$G241,X$2),0)+IF(Ajustes!$H241&gt;0,INDEX($AA$4:$AL$323,Ajustes!$H241,X$2),0)+IF(Ajustes!$I241&gt;0,INDEX($AA$4:$AL$323,Ajustes!$I241,X$2),0)+IF(Ajustes!$J241&gt;0,INDEX($AA$4:$AL$323,Ajustes!$J241,X$2),0)+IF(Ajustes!$K241&gt;0,INDEX($AA$4:$AL$323,Ajustes!$K241,X$2),0)+IF(Ajustes!$L241&gt;0,INDEX($AA$4:$AL$323,Ajustes!$L241,X$2),0))+X241</f>
        <v>347</v>
      </c>
      <c r="AK241" s="259">
        <f>IF(AND(NOT(_incrementaisPassadas),
      OR(
       AND(_semanaAtual&gt;Prevs!N$6,_tipo="Semanal"),
       AND(_mes&gt;AK$2,_tipo="Mensal")
      )), 0,IF(Ajustes!$G241&gt;0,INDEX($AA$4:$AL$323,Ajustes!$G241,Y$2),0)+IF(Ajustes!$H241&gt;0,INDEX($AA$4:$AL$323,Ajustes!$H241,Y$2),0)+IF(Ajustes!$I241&gt;0,INDEX($AA$4:$AL$323,Ajustes!$I241,Y$2),0)+IF(Ajustes!$J241&gt;0,INDEX($AA$4:$AL$323,Ajustes!$J241,Y$2),0)+IF(Ajustes!$K241&gt;0,INDEX($AA$4:$AL$323,Ajustes!$K241,Y$2),0)+IF(Ajustes!$L241&gt;0,INDEX($AA$4:$AL$323,Ajustes!$L241,Y$2),0))+Y241</f>
        <v>379</v>
      </c>
      <c r="AL241" s="259">
        <f>IF(AND(NOT(_incrementaisPassadas),
      OR(
       AND(_semanaAtual&gt;Prevs!O$6,_tipo="Semanal"),
       AND(_mes&gt;AL$2,_tipo="Mensal")
      )), 0,IF(Ajustes!$G241&gt;0,INDEX($AA$4:$AL$323,Ajustes!$G241,Z$2),0)+IF(Ajustes!$H241&gt;0,INDEX($AA$4:$AL$323,Ajustes!$H241,Z$2),0)+IF(Ajustes!$I241&gt;0,INDEX($AA$4:$AL$323,Ajustes!$I241,Z$2),0)+IF(Ajustes!$J241&gt;0,INDEX($AA$4:$AL$323,Ajustes!$J241,Z$2),0)+IF(Ajustes!$K241&gt;0,INDEX($AA$4:$AL$323,Ajustes!$K241,Z$2),0)+IF(Ajustes!$L241&gt;0,INDEX($AA$4:$AL$323,Ajustes!$L241,Z$2),0))+Z241</f>
        <v>566</v>
      </c>
      <c r="AM241" s="113">
        <f t="shared" si="219"/>
        <v>831</v>
      </c>
      <c r="AN241" s="113">
        <f t="shared" si="233"/>
        <v>876</v>
      </c>
      <c r="AO241" s="113">
        <f t="shared" si="233"/>
        <v>751</v>
      </c>
      <c r="AP241" s="113">
        <f t="shared" si="233"/>
        <v>495</v>
      </c>
      <c r="AQ241" s="113">
        <f t="shared" si="233"/>
        <v>393</v>
      </c>
      <c r="AR241" s="113">
        <f t="shared" si="233"/>
        <v>395</v>
      </c>
      <c r="AS241" s="113">
        <f t="shared" si="233"/>
        <v>309</v>
      </c>
      <c r="AT241" s="113">
        <f t="shared" si="233"/>
        <v>262</v>
      </c>
      <c r="AU241" s="113">
        <f t="shared" si="233"/>
        <v>288</v>
      </c>
      <c r="AV241" s="113">
        <f t="shared" si="233"/>
        <v>347</v>
      </c>
      <c r="AW241" s="113">
        <f t="shared" si="233"/>
        <v>379</v>
      </c>
      <c r="AX241" s="113">
        <f t="shared" si="233"/>
        <v>566</v>
      </c>
      <c r="AY241" s="259"/>
      <c r="BQ241" s="259">
        <f t="shared" si="218"/>
        <v>6</v>
      </c>
      <c r="BR241" s="398">
        <f t="shared" si="221"/>
        <v>830.072</v>
      </c>
      <c r="BS241" s="398">
        <f t="shared" si="222"/>
        <v>874.65499999999997</v>
      </c>
      <c r="BT241" s="398">
        <f t="shared" si="223"/>
        <v>749.74199999999996</v>
      </c>
      <c r="BU241" s="398">
        <f t="shared" si="224"/>
        <v>494.75099999999998</v>
      </c>
      <c r="BV241" s="398">
        <f t="shared" si="225"/>
        <v>391.94800000000004</v>
      </c>
      <c r="BW241" s="398">
        <f t="shared" si="226"/>
        <v>394.08600000000007</v>
      </c>
      <c r="BX241" s="398">
        <f t="shared" si="227"/>
        <v>309.00000000000006</v>
      </c>
      <c r="BY241" s="398">
        <f t="shared" si="228"/>
        <v>261.95999999999998</v>
      </c>
      <c r="BZ241" s="398">
        <f t="shared" si="229"/>
        <v>286.45999999999998</v>
      </c>
      <c r="CA241" s="398">
        <f t="shared" si="230"/>
        <v>346.27000000000004</v>
      </c>
      <c r="CB241" s="398">
        <f t="shared" si="231"/>
        <v>377.96000000000004</v>
      </c>
      <c r="CC241" s="398">
        <f t="shared" si="232"/>
        <v>564.66800000000012</v>
      </c>
      <c r="CD241" s="259"/>
    </row>
    <row r="242" spans="1:82" x14ac:dyDescent="0.25">
      <c r="A242" s="113">
        <v>239</v>
      </c>
      <c r="B242" s="176" t="s">
        <v>553</v>
      </c>
      <c r="C242" s="259">
        <f>IFERROR(INDEX($BD$7:$BO$40,MATCH(Ajustes!$E$4:$E$323,$BC$7:$BC$40,0),$C$2:$N$2),1)</f>
        <v>1</v>
      </c>
      <c r="D242" s="259">
        <f>IFERROR(INDEX($BD$7:$BO$40,MATCH(Ajustes!$E$4:$E$323,$BC$7:$BC$40,0),$C$2:$N$2),1)</f>
        <v>1</v>
      </c>
      <c r="E242" s="259">
        <f>IFERROR(INDEX($BD$7:$BO$40,MATCH(Ajustes!$E$4:$E$323,$BC$7:$BC$40,0),$C$2:$N$2),1)</f>
        <v>1</v>
      </c>
      <c r="F242" s="259">
        <f>IFERROR(INDEX($BD$7:$BO$40,MATCH(Ajustes!$E$4:$E$323,$BC$7:$BC$40,0),$C$2:$N$2),1)</f>
        <v>1</v>
      </c>
      <c r="G242" s="259">
        <f>IFERROR(INDEX($BD$7:$BO$40,MATCH(Ajustes!$E$4:$E$323,$BC$7:$BC$40,0),$C$2:$N$2),1)</f>
        <v>1</v>
      </c>
      <c r="H242" s="259">
        <f>IFERROR(INDEX($BD$7:$BO$40,MATCH(Ajustes!$E$4:$E$323,$BC$7:$BC$40,0),$C$2:$N$2),1)</f>
        <v>1</v>
      </c>
      <c r="I242" s="259">
        <f>IFERROR(INDEX($BD$7:$BO$40,MATCH(Ajustes!$E$4:$E$323,$BC$7:$BC$40,0),$C$2:$N$2),1)</f>
        <v>1</v>
      </c>
      <c r="J242" s="259">
        <f>IFERROR(INDEX($BD$7:$BO$40,MATCH(Ajustes!$E$4:$E$323,$BC$7:$BC$40,0),$C$2:$N$2),1)</f>
        <v>1</v>
      </c>
      <c r="K242" s="259">
        <f>IFERROR(INDEX($BD$7:$BO$40,MATCH(Ajustes!$E$4:$E$323,$BC$7:$BC$40,0),$C$2:$N$2),1)</f>
        <v>1</v>
      </c>
      <c r="L242" s="259">
        <f>IFERROR(INDEX($BD$7:$BO$40,MATCH(Ajustes!$E$4:$E$323,$BC$7:$BC$40,0),$C$2:$N$2),1)</f>
        <v>1</v>
      </c>
      <c r="M242" s="259">
        <f>IFERROR(INDEX($BD$7:$BO$40,MATCH(Ajustes!$E$4:$E$323,$BC$7:$BC$40,0),$C$2:$N$2),1)</f>
        <v>1</v>
      </c>
      <c r="N242" s="259">
        <f>IFERROR(INDEX($BD$7:$BO$40,MATCH(Ajustes!$E$4:$E$323,$BC$7:$BC$40,0),$C$2:$N$2),1)</f>
        <v>1</v>
      </c>
      <c r="O242">
        <f>C242*Ajustes!AM242</f>
        <v>978</v>
      </c>
      <c r="P242">
        <f>D242*Ajustes!AN242</f>
        <v>1028</v>
      </c>
      <c r="Q242">
        <f>E242*Ajustes!AO242</f>
        <v>887</v>
      </c>
      <c r="R242">
        <f>F242*Ajustes!AP242</f>
        <v>603</v>
      </c>
      <c r="S242">
        <f>G242*Ajustes!AQ242</f>
        <v>481</v>
      </c>
      <c r="T242">
        <f>H242*Ajustes!AR242</f>
        <v>480</v>
      </c>
      <c r="U242">
        <f>I242*Ajustes!AS242</f>
        <v>383</v>
      </c>
      <c r="V242">
        <f>J242*Ajustes!AT242</f>
        <v>328</v>
      </c>
      <c r="W242">
        <f>K242*Ajustes!AU242</f>
        <v>354</v>
      </c>
      <c r="X242">
        <f>L242*Ajustes!AV242</f>
        <v>419</v>
      </c>
      <c r="Y242">
        <f>M242*Ajustes!AW242</f>
        <v>456</v>
      </c>
      <c r="Z242">
        <f>N242*Ajustes!AX242</f>
        <v>675</v>
      </c>
      <c r="AA242" s="259">
        <f>IF(AND(NOT(_incrementaisPassadas),
      OR(
       AND(_semanaAtual&gt;Prevs!D$6,_tipo="Semanal"),
       AND(_mes&gt;AA$2,_tipo="Mensal")
      )), 0,IF(Ajustes!$G242&gt;0,INDEX($AA$4:$AL$323,Ajustes!$G242,O$2),0)+IF(Ajustes!$H242&gt;0,INDEX($AA$4:$AL$323,Ajustes!$H242,O$2),0)+IF(Ajustes!$I242&gt;0,INDEX($AA$4:$AL$323,Ajustes!$I242,O$2),0)+IF(Ajustes!$J242&gt;0,INDEX($AA$4:$AL$323,Ajustes!$J242,O$2),0)+IF(Ajustes!$K242&gt;0,INDEX($AA$4:$AL$323,Ajustes!$K242,O$2),0)+IF(Ajustes!$L242&gt;0,INDEX($AA$4:$AL$323,Ajustes!$L242,O$2),0))+O242</f>
        <v>978</v>
      </c>
      <c r="AB242" s="259">
        <f>IF(AND(NOT(_incrementaisPassadas),
      OR(
       AND(_semanaAtual&gt;Prevs!E$6,_tipo="Semanal"),
       AND(_mes&gt;AB$2,_tipo="Mensal")
      )), 0,IF(Ajustes!$G242&gt;0,INDEX($AA$4:$AL$323,Ajustes!$G242,P$2),0)+IF(Ajustes!$H242&gt;0,INDEX($AA$4:$AL$323,Ajustes!$H242,P$2),0)+IF(Ajustes!$I242&gt;0,INDEX($AA$4:$AL$323,Ajustes!$I242,P$2),0)+IF(Ajustes!$J242&gt;0,INDEX($AA$4:$AL$323,Ajustes!$J242,P$2),0)+IF(Ajustes!$K242&gt;0,INDEX($AA$4:$AL$323,Ajustes!$K242,P$2),0)+IF(Ajustes!$L242&gt;0,INDEX($AA$4:$AL$323,Ajustes!$L242,P$2),0))+P242</f>
        <v>1028</v>
      </c>
      <c r="AC242" s="259">
        <f>IF(AND(NOT(_incrementaisPassadas),
      OR(
       AND(_semanaAtual&gt;Prevs!F$6,_tipo="Semanal"),
       AND(_mes&gt;AC$2,_tipo="Mensal")
      )), 0,IF(Ajustes!$G242&gt;0,INDEX($AA$4:$AL$323,Ajustes!$G242,Q$2),0)+IF(Ajustes!$H242&gt;0,INDEX($AA$4:$AL$323,Ajustes!$H242,Q$2),0)+IF(Ajustes!$I242&gt;0,INDEX($AA$4:$AL$323,Ajustes!$I242,Q$2),0)+IF(Ajustes!$J242&gt;0,INDEX($AA$4:$AL$323,Ajustes!$J242,Q$2),0)+IF(Ajustes!$K242&gt;0,INDEX($AA$4:$AL$323,Ajustes!$K242,Q$2),0)+IF(Ajustes!$L242&gt;0,INDEX($AA$4:$AL$323,Ajustes!$L242,Q$2),0))+Q242</f>
        <v>887</v>
      </c>
      <c r="AD242" s="259">
        <f>IF(AND(NOT(_incrementaisPassadas),
      OR(
       AND(_semanaAtual&gt;Prevs!G$6,_tipo="Semanal"),
       AND(_mes&gt;AD$2,_tipo="Mensal")
      )), 0,IF(Ajustes!$G242&gt;0,INDEX($AA$4:$AL$323,Ajustes!$G242,R$2),0)+IF(Ajustes!$H242&gt;0,INDEX($AA$4:$AL$323,Ajustes!$H242,R$2),0)+IF(Ajustes!$I242&gt;0,INDEX($AA$4:$AL$323,Ajustes!$I242,R$2),0)+IF(Ajustes!$J242&gt;0,INDEX($AA$4:$AL$323,Ajustes!$J242,R$2),0)+IF(Ajustes!$K242&gt;0,INDEX($AA$4:$AL$323,Ajustes!$K242,R$2),0)+IF(Ajustes!$L242&gt;0,INDEX($AA$4:$AL$323,Ajustes!$L242,R$2),0))+R242</f>
        <v>603</v>
      </c>
      <c r="AE242" s="259">
        <f>IF(AND(NOT(_incrementaisPassadas),
      OR(
       AND(_semanaAtual&gt;Prevs!H$6,_tipo="Semanal"),
       AND(_mes&gt;AE$2,_tipo="Mensal")
      )), 0,IF(Ajustes!$G242&gt;0,INDEX($AA$4:$AL$323,Ajustes!$G242,S$2),0)+IF(Ajustes!$H242&gt;0,INDEX($AA$4:$AL$323,Ajustes!$H242,S$2),0)+IF(Ajustes!$I242&gt;0,INDEX($AA$4:$AL$323,Ajustes!$I242,S$2),0)+IF(Ajustes!$J242&gt;0,INDEX($AA$4:$AL$323,Ajustes!$J242,S$2),0)+IF(Ajustes!$K242&gt;0,INDEX($AA$4:$AL$323,Ajustes!$K242,S$2),0)+IF(Ajustes!$L242&gt;0,INDEX($AA$4:$AL$323,Ajustes!$L242,S$2),0))+S242</f>
        <v>481</v>
      </c>
      <c r="AF242" s="259">
        <f>IF(AND(NOT(_incrementaisPassadas),
      OR(
       AND(_semanaAtual&gt;Prevs!I$6,_tipo="Semanal"),
       AND(_mes&gt;AF$2,_tipo="Mensal")
      )), 0,IF(Ajustes!$G242&gt;0,INDEX($AA$4:$AL$323,Ajustes!$G242,T$2),0)+IF(Ajustes!$H242&gt;0,INDEX($AA$4:$AL$323,Ajustes!$H242,T$2),0)+IF(Ajustes!$I242&gt;0,INDEX($AA$4:$AL$323,Ajustes!$I242,T$2),0)+IF(Ajustes!$J242&gt;0,INDEX($AA$4:$AL$323,Ajustes!$J242,T$2),0)+IF(Ajustes!$K242&gt;0,INDEX($AA$4:$AL$323,Ajustes!$K242,T$2),0)+IF(Ajustes!$L242&gt;0,INDEX($AA$4:$AL$323,Ajustes!$L242,T$2),0))+T242</f>
        <v>480</v>
      </c>
      <c r="AG242" s="259">
        <f>IF(AND(NOT(_incrementaisPassadas),
      OR(
       AND(_semanaAtual&gt;Prevs!J$6,_tipo="Semanal"),
       AND(_mes&gt;AG$2,_tipo="Mensal")
      )), 0,IF(Ajustes!$G242&gt;0,INDEX($AA$4:$AL$323,Ajustes!$G242,U$2),0)+IF(Ajustes!$H242&gt;0,INDEX($AA$4:$AL$323,Ajustes!$H242,U$2),0)+IF(Ajustes!$I242&gt;0,INDEX($AA$4:$AL$323,Ajustes!$I242,U$2),0)+IF(Ajustes!$J242&gt;0,INDEX($AA$4:$AL$323,Ajustes!$J242,U$2),0)+IF(Ajustes!$K242&gt;0,INDEX($AA$4:$AL$323,Ajustes!$K242,U$2),0)+IF(Ajustes!$L242&gt;0,INDEX($AA$4:$AL$323,Ajustes!$L242,U$2),0))+U242</f>
        <v>383</v>
      </c>
      <c r="AH242" s="259">
        <f>IF(AND(NOT(_incrementaisPassadas),
      OR(
       AND(_semanaAtual&gt;Prevs!K$6,_tipo="Semanal"),
       AND(_mes&gt;AH$2,_tipo="Mensal")
      )), 0,IF(Ajustes!$G242&gt;0,INDEX($AA$4:$AL$323,Ajustes!$G242,V$2),0)+IF(Ajustes!$H242&gt;0,INDEX($AA$4:$AL$323,Ajustes!$H242,V$2),0)+IF(Ajustes!$I242&gt;0,INDEX($AA$4:$AL$323,Ajustes!$I242,V$2),0)+IF(Ajustes!$J242&gt;0,INDEX($AA$4:$AL$323,Ajustes!$J242,V$2),0)+IF(Ajustes!$K242&gt;0,INDEX($AA$4:$AL$323,Ajustes!$K242,V$2),0)+IF(Ajustes!$L242&gt;0,INDEX($AA$4:$AL$323,Ajustes!$L242,V$2),0))+V242</f>
        <v>328</v>
      </c>
      <c r="AI242" s="259">
        <f>IF(AND(NOT(_incrementaisPassadas),
      OR(
       AND(_semanaAtual&gt;Prevs!L$6,_tipo="Semanal"),
       AND(_mes&gt;AI$2,_tipo="Mensal")
      )), 0,IF(Ajustes!$G242&gt;0,INDEX($AA$4:$AL$323,Ajustes!$G242,W$2),0)+IF(Ajustes!$H242&gt;0,INDEX($AA$4:$AL$323,Ajustes!$H242,W$2),0)+IF(Ajustes!$I242&gt;0,INDEX($AA$4:$AL$323,Ajustes!$I242,W$2),0)+IF(Ajustes!$J242&gt;0,INDEX($AA$4:$AL$323,Ajustes!$J242,W$2),0)+IF(Ajustes!$K242&gt;0,INDEX($AA$4:$AL$323,Ajustes!$K242,W$2),0)+IF(Ajustes!$L242&gt;0,INDEX($AA$4:$AL$323,Ajustes!$L242,W$2),0))+W242</f>
        <v>354</v>
      </c>
      <c r="AJ242" s="259">
        <f>IF(AND(NOT(_incrementaisPassadas),
      OR(
       AND(_semanaAtual&gt;Prevs!M$6,_tipo="Semanal"),
       AND(_mes&gt;AJ$2,_tipo="Mensal")
      )), 0,IF(Ajustes!$G242&gt;0,INDEX($AA$4:$AL$323,Ajustes!$G242,X$2),0)+IF(Ajustes!$H242&gt;0,INDEX($AA$4:$AL$323,Ajustes!$H242,X$2),0)+IF(Ajustes!$I242&gt;0,INDEX($AA$4:$AL$323,Ajustes!$I242,X$2),0)+IF(Ajustes!$J242&gt;0,INDEX($AA$4:$AL$323,Ajustes!$J242,X$2),0)+IF(Ajustes!$K242&gt;0,INDEX($AA$4:$AL$323,Ajustes!$K242,X$2),0)+IF(Ajustes!$L242&gt;0,INDEX($AA$4:$AL$323,Ajustes!$L242,X$2),0))+X242</f>
        <v>419</v>
      </c>
      <c r="AK242" s="259">
        <f>IF(AND(NOT(_incrementaisPassadas),
      OR(
       AND(_semanaAtual&gt;Prevs!N$6,_tipo="Semanal"),
       AND(_mes&gt;AK$2,_tipo="Mensal")
      )), 0,IF(Ajustes!$G242&gt;0,INDEX($AA$4:$AL$323,Ajustes!$G242,Y$2),0)+IF(Ajustes!$H242&gt;0,INDEX($AA$4:$AL$323,Ajustes!$H242,Y$2),0)+IF(Ajustes!$I242&gt;0,INDEX($AA$4:$AL$323,Ajustes!$I242,Y$2),0)+IF(Ajustes!$J242&gt;0,INDEX($AA$4:$AL$323,Ajustes!$J242,Y$2),0)+IF(Ajustes!$K242&gt;0,INDEX($AA$4:$AL$323,Ajustes!$K242,Y$2),0)+IF(Ajustes!$L242&gt;0,INDEX($AA$4:$AL$323,Ajustes!$L242,Y$2),0))+Y242</f>
        <v>456</v>
      </c>
      <c r="AL242" s="259">
        <f>IF(AND(NOT(_incrementaisPassadas),
      OR(
       AND(_semanaAtual&gt;Prevs!O$6,_tipo="Semanal"),
       AND(_mes&gt;AL$2,_tipo="Mensal")
      )), 0,IF(Ajustes!$G242&gt;0,INDEX($AA$4:$AL$323,Ajustes!$G242,Z$2),0)+IF(Ajustes!$H242&gt;0,INDEX($AA$4:$AL$323,Ajustes!$H242,Z$2),0)+IF(Ajustes!$I242&gt;0,INDEX($AA$4:$AL$323,Ajustes!$I242,Z$2),0)+IF(Ajustes!$J242&gt;0,INDEX($AA$4:$AL$323,Ajustes!$J242,Z$2),0)+IF(Ajustes!$K242&gt;0,INDEX($AA$4:$AL$323,Ajustes!$K242,Z$2),0)+IF(Ajustes!$L242&gt;0,INDEX($AA$4:$AL$323,Ajustes!$L242,Z$2),0))+Z242</f>
        <v>675</v>
      </c>
      <c r="AM242" s="113">
        <f t="shared" si="219"/>
        <v>978</v>
      </c>
      <c r="AN242" s="113">
        <f t="shared" si="233"/>
        <v>1028</v>
      </c>
      <c r="AO242" s="113">
        <f t="shared" si="233"/>
        <v>887</v>
      </c>
      <c r="AP242" s="113">
        <f t="shared" si="233"/>
        <v>603</v>
      </c>
      <c r="AQ242" s="113">
        <f t="shared" si="233"/>
        <v>481</v>
      </c>
      <c r="AR242" s="113">
        <f t="shared" si="233"/>
        <v>480</v>
      </c>
      <c r="AS242" s="113">
        <f t="shared" si="233"/>
        <v>383</v>
      </c>
      <c r="AT242" s="113">
        <f t="shared" si="233"/>
        <v>328</v>
      </c>
      <c r="AU242" s="113">
        <f t="shared" si="233"/>
        <v>354</v>
      </c>
      <c r="AV242" s="113">
        <f t="shared" si="233"/>
        <v>419</v>
      </c>
      <c r="AW242" s="113">
        <f t="shared" si="233"/>
        <v>456</v>
      </c>
      <c r="AX242" s="113">
        <f t="shared" si="233"/>
        <v>675</v>
      </c>
      <c r="AY242" s="259"/>
      <c r="BQ242" s="259">
        <f t="shared" si="218"/>
        <v>25</v>
      </c>
      <c r="BR242" s="398">
        <f t="shared" si="221"/>
        <v>973.85599999999999</v>
      </c>
      <c r="BS242" s="398">
        <f t="shared" si="222"/>
        <v>1025.1799999999998</v>
      </c>
      <c r="BT242" s="398">
        <f t="shared" si="223"/>
        <v>884.36500000000012</v>
      </c>
      <c r="BU242" s="398">
        <f t="shared" si="224"/>
        <v>600.62699999999995</v>
      </c>
      <c r="BV242" s="398">
        <f t="shared" si="225"/>
        <v>478.86799999999999</v>
      </c>
      <c r="BW242" s="398">
        <f t="shared" si="226"/>
        <v>476.56700000000001</v>
      </c>
      <c r="BX242" s="398">
        <f t="shared" si="227"/>
        <v>381.75</v>
      </c>
      <c r="BY242" s="398">
        <f t="shared" si="228"/>
        <v>326.29200000000003</v>
      </c>
      <c r="BZ242" s="398">
        <f t="shared" si="229"/>
        <v>351.56</v>
      </c>
      <c r="CA242" s="398">
        <f t="shared" si="230"/>
        <v>416.96699999999993</v>
      </c>
      <c r="CB242" s="398">
        <f t="shared" si="231"/>
        <v>453.90000000000003</v>
      </c>
      <c r="CC242" s="398">
        <f t="shared" si="232"/>
        <v>673.2410000000001</v>
      </c>
      <c r="CD242" s="259"/>
    </row>
    <row r="243" spans="1:82" x14ac:dyDescent="0.25">
      <c r="A243" s="113">
        <v>240</v>
      </c>
      <c r="B243" s="176" t="s">
        <v>554</v>
      </c>
      <c r="C243" s="259">
        <f>IFERROR(INDEX($BD$7:$BO$40,MATCH(Ajustes!$E$4:$E$323,$BC$7:$BC$40,0),$C$2:$N$2),1)</f>
        <v>1</v>
      </c>
      <c r="D243" s="259">
        <f>IFERROR(INDEX($BD$7:$BO$40,MATCH(Ajustes!$E$4:$E$323,$BC$7:$BC$40,0),$C$2:$N$2),1)</f>
        <v>1</v>
      </c>
      <c r="E243" s="259">
        <f>IFERROR(INDEX($BD$7:$BO$40,MATCH(Ajustes!$E$4:$E$323,$BC$7:$BC$40,0),$C$2:$N$2),1)</f>
        <v>1</v>
      </c>
      <c r="F243" s="259">
        <f>IFERROR(INDEX($BD$7:$BO$40,MATCH(Ajustes!$E$4:$E$323,$BC$7:$BC$40,0),$C$2:$N$2),1)</f>
        <v>1</v>
      </c>
      <c r="G243" s="259">
        <f>IFERROR(INDEX($BD$7:$BO$40,MATCH(Ajustes!$E$4:$E$323,$BC$7:$BC$40,0),$C$2:$N$2),1)</f>
        <v>1</v>
      </c>
      <c r="H243" s="259">
        <f>IFERROR(INDEX($BD$7:$BO$40,MATCH(Ajustes!$E$4:$E$323,$BC$7:$BC$40,0),$C$2:$N$2),1)</f>
        <v>1</v>
      </c>
      <c r="I243" s="259">
        <f>IFERROR(INDEX($BD$7:$BO$40,MATCH(Ajustes!$E$4:$E$323,$BC$7:$BC$40,0),$C$2:$N$2),1)</f>
        <v>1</v>
      </c>
      <c r="J243" s="259">
        <f>IFERROR(INDEX($BD$7:$BO$40,MATCH(Ajustes!$E$4:$E$323,$BC$7:$BC$40,0),$C$2:$N$2),1)</f>
        <v>1</v>
      </c>
      <c r="K243" s="259">
        <f>IFERROR(INDEX($BD$7:$BO$40,MATCH(Ajustes!$E$4:$E$323,$BC$7:$BC$40,0),$C$2:$N$2),1)</f>
        <v>1</v>
      </c>
      <c r="L243" s="259">
        <f>IFERROR(INDEX($BD$7:$BO$40,MATCH(Ajustes!$E$4:$E$323,$BC$7:$BC$40,0),$C$2:$N$2),1)</f>
        <v>1</v>
      </c>
      <c r="M243" s="259">
        <f>IFERROR(INDEX($BD$7:$BO$40,MATCH(Ajustes!$E$4:$E$323,$BC$7:$BC$40,0),$C$2:$N$2),1)</f>
        <v>1</v>
      </c>
      <c r="N243" s="259">
        <f>IFERROR(INDEX($BD$7:$BO$40,MATCH(Ajustes!$E$4:$E$323,$BC$7:$BC$40,0),$C$2:$N$2),1)</f>
        <v>1</v>
      </c>
      <c r="O243">
        <f>C243*Ajustes!AM243</f>
        <v>1169</v>
      </c>
      <c r="P243">
        <f>D243*Ajustes!AN243</f>
        <v>1233</v>
      </c>
      <c r="Q243">
        <f>E243*Ajustes!AO243</f>
        <v>1074</v>
      </c>
      <c r="R243">
        <f>F243*Ajustes!AP243</f>
        <v>725</v>
      </c>
      <c r="S243">
        <f>G243*Ajustes!AQ243</f>
        <v>579</v>
      </c>
      <c r="T243">
        <f>H243*Ajustes!AR243</f>
        <v>576</v>
      </c>
      <c r="U243">
        <f>I243*Ajustes!AS243</f>
        <v>465</v>
      </c>
      <c r="V243">
        <f>J243*Ajustes!AT243</f>
        <v>402</v>
      </c>
      <c r="W243">
        <f>K243*Ajustes!AU243</f>
        <v>432</v>
      </c>
      <c r="X243">
        <f>L243*Ajustes!AV243</f>
        <v>503</v>
      </c>
      <c r="Y243">
        <f>M243*Ajustes!AW243</f>
        <v>543</v>
      </c>
      <c r="Z243">
        <f>N243*Ajustes!AX243</f>
        <v>805</v>
      </c>
      <c r="AA243" s="259">
        <f>IF(AND(NOT(_incrementaisPassadas),
      OR(
       AND(_semanaAtual&gt;Prevs!D$6,_tipo="Semanal"),
       AND(_mes&gt;AA$2,_tipo="Mensal")
      )), 0,IF(Ajustes!$G243&gt;0,INDEX($AA$4:$AL$323,Ajustes!$G243,O$2),0)+IF(Ajustes!$H243&gt;0,INDEX($AA$4:$AL$323,Ajustes!$H243,O$2),0)+IF(Ajustes!$I243&gt;0,INDEX($AA$4:$AL$323,Ajustes!$I243,O$2),0)+IF(Ajustes!$J243&gt;0,INDEX($AA$4:$AL$323,Ajustes!$J243,O$2),0)+IF(Ajustes!$K243&gt;0,INDEX($AA$4:$AL$323,Ajustes!$K243,O$2),0)+IF(Ajustes!$L243&gt;0,INDEX($AA$4:$AL$323,Ajustes!$L243,O$2),0))+O243</f>
        <v>1169</v>
      </c>
      <c r="AB243" s="259">
        <f>IF(AND(NOT(_incrementaisPassadas),
      OR(
       AND(_semanaAtual&gt;Prevs!E$6,_tipo="Semanal"),
       AND(_mes&gt;AB$2,_tipo="Mensal")
      )), 0,IF(Ajustes!$G243&gt;0,INDEX($AA$4:$AL$323,Ajustes!$G243,P$2),0)+IF(Ajustes!$H243&gt;0,INDEX($AA$4:$AL$323,Ajustes!$H243,P$2),0)+IF(Ajustes!$I243&gt;0,INDEX($AA$4:$AL$323,Ajustes!$I243,P$2),0)+IF(Ajustes!$J243&gt;0,INDEX($AA$4:$AL$323,Ajustes!$J243,P$2),0)+IF(Ajustes!$K243&gt;0,INDEX($AA$4:$AL$323,Ajustes!$K243,P$2),0)+IF(Ajustes!$L243&gt;0,INDEX($AA$4:$AL$323,Ajustes!$L243,P$2),0))+P243</f>
        <v>1233</v>
      </c>
      <c r="AC243" s="259">
        <f>IF(AND(NOT(_incrementaisPassadas),
      OR(
       AND(_semanaAtual&gt;Prevs!F$6,_tipo="Semanal"),
       AND(_mes&gt;AC$2,_tipo="Mensal")
      )), 0,IF(Ajustes!$G243&gt;0,INDEX($AA$4:$AL$323,Ajustes!$G243,Q$2),0)+IF(Ajustes!$H243&gt;0,INDEX($AA$4:$AL$323,Ajustes!$H243,Q$2),0)+IF(Ajustes!$I243&gt;0,INDEX($AA$4:$AL$323,Ajustes!$I243,Q$2),0)+IF(Ajustes!$J243&gt;0,INDEX($AA$4:$AL$323,Ajustes!$J243,Q$2),0)+IF(Ajustes!$K243&gt;0,INDEX($AA$4:$AL$323,Ajustes!$K243,Q$2),0)+IF(Ajustes!$L243&gt;0,INDEX($AA$4:$AL$323,Ajustes!$L243,Q$2),0))+Q243</f>
        <v>1074</v>
      </c>
      <c r="AD243" s="259">
        <f>IF(AND(NOT(_incrementaisPassadas),
      OR(
       AND(_semanaAtual&gt;Prevs!G$6,_tipo="Semanal"),
       AND(_mes&gt;AD$2,_tipo="Mensal")
      )), 0,IF(Ajustes!$G243&gt;0,INDEX($AA$4:$AL$323,Ajustes!$G243,R$2),0)+IF(Ajustes!$H243&gt;0,INDEX($AA$4:$AL$323,Ajustes!$H243,R$2),0)+IF(Ajustes!$I243&gt;0,INDEX($AA$4:$AL$323,Ajustes!$I243,R$2),0)+IF(Ajustes!$J243&gt;0,INDEX($AA$4:$AL$323,Ajustes!$J243,R$2),0)+IF(Ajustes!$K243&gt;0,INDEX($AA$4:$AL$323,Ajustes!$K243,R$2),0)+IF(Ajustes!$L243&gt;0,INDEX($AA$4:$AL$323,Ajustes!$L243,R$2),0))+R243</f>
        <v>725</v>
      </c>
      <c r="AE243" s="259">
        <f>IF(AND(NOT(_incrementaisPassadas),
      OR(
       AND(_semanaAtual&gt;Prevs!H$6,_tipo="Semanal"),
       AND(_mes&gt;AE$2,_tipo="Mensal")
      )), 0,IF(Ajustes!$G243&gt;0,INDEX($AA$4:$AL$323,Ajustes!$G243,S$2),0)+IF(Ajustes!$H243&gt;0,INDEX($AA$4:$AL$323,Ajustes!$H243,S$2),0)+IF(Ajustes!$I243&gt;0,INDEX($AA$4:$AL$323,Ajustes!$I243,S$2),0)+IF(Ajustes!$J243&gt;0,INDEX($AA$4:$AL$323,Ajustes!$J243,S$2),0)+IF(Ajustes!$K243&gt;0,INDEX($AA$4:$AL$323,Ajustes!$K243,S$2),0)+IF(Ajustes!$L243&gt;0,INDEX($AA$4:$AL$323,Ajustes!$L243,S$2),0))+S243</f>
        <v>579</v>
      </c>
      <c r="AF243" s="259">
        <f>IF(AND(NOT(_incrementaisPassadas),
      OR(
       AND(_semanaAtual&gt;Prevs!I$6,_tipo="Semanal"),
       AND(_mes&gt;AF$2,_tipo="Mensal")
      )), 0,IF(Ajustes!$G243&gt;0,INDEX($AA$4:$AL$323,Ajustes!$G243,T$2),0)+IF(Ajustes!$H243&gt;0,INDEX($AA$4:$AL$323,Ajustes!$H243,T$2),0)+IF(Ajustes!$I243&gt;0,INDEX($AA$4:$AL$323,Ajustes!$I243,T$2),0)+IF(Ajustes!$J243&gt;0,INDEX($AA$4:$AL$323,Ajustes!$J243,T$2),0)+IF(Ajustes!$K243&gt;0,INDEX($AA$4:$AL$323,Ajustes!$K243,T$2),0)+IF(Ajustes!$L243&gt;0,INDEX($AA$4:$AL$323,Ajustes!$L243,T$2),0))+T243</f>
        <v>576</v>
      </c>
      <c r="AG243" s="259">
        <f>IF(AND(NOT(_incrementaisPassadas),
      OR(
       AND(_semanaAtual&gt;Prevs!J$6,_tipo="Semanal"),
       AND(_mes&gt;AG$2,_tipo="Mensal")
      )), 0,IF(Ajustes!$G243&gt;0,INDEX($AA$4:$AL$323,Ajustes!$G243,U$2),0)+IF(Ajustes!$H243&gt;0,INDEX($AA$4:$AL$323,Ajustes!$H243,U$2),0)+IF(Ajustes!$I243&gt;0,INDEX($AA$4:$AL$323,Ajustes!$I243,U$2),0)+IF(Ajustes!$J243&gt;0,INDEX($AA$4:$AL$323,Ajustes!$J243,U$2),0)+IF(Ajustes!$K243&gt;0,INDEX($AA$4:$AL$323,Ajustes!$K243,U$2),0)+IF(Ajustes!$L243&gt;0,INDEX($AA$4:$AL$323,Ajustes!$L243,U$2),0))+U243</f>
        <v>465</v>
      </c>
      <c r="AH243" s="259">
        <f>IF(AND(NOT(_incrementaisPassadas),
      OR(
       AND(_semanaAtual&gt;Prevs!K$6,_tipo="Semanal"),
       AND(_mes&gt;AH$2,_tipo="Mensal")
      )), 0,IF(Ajustes!$G243&gt;0,INDEX($AA$4:$AL$323,Ajustes!$G243,V$2),0)+IF(Ajustes!$H243&gt;0,INDEX($AA$4:$AL$323,Ajustes!$H243,V$2),0)+IF(Ajustes!$I243&gt;0,INDEX($AA$4:$AL$323,Ajustes!$I243,V$2),0)+IF(Ajustes!$J243&gt;0,INDEX($AA$4:$AL$323,Ajustes!$J243,V$2),0)+IF(Ajustes!$K243&gt;0,INDEX($AA$4:$AL$323,Ajustes!$K243,V$2),0)+IF(Ajustes!$L243&gt;0,INDEX($AA$4:$AL$323,Ajustes!$L243,V$2),0))+V243</f>
        <v>402</v>
      </c>
      <c r="AI243" s="259">
        <f>IF(AND(NOT(_incrementaisPassadas),
      OR(
       AND(_semanaAtual&gt;Prevs!L$6,_tipo="Semanal"),
       AND(_mes&gt;AI$2,_tipo="Mensal")
      )), 0,IF(Ajustes!$G243&gt;0,INDEX($AA$4:$AL$323,Ajustes!$G243,W$2),0)+IF(Ajustes!$H243&gt;0,INDEX($AA$4:$AL$323,Ajustes!$H243,W$2),0)+IF(Ajustes!$I243&gt;0,INDEX($AA$4:$AL$323,Ajustes!$I243,W$2),0)+IF(Ajustes!$J243&gt;0,INDEX($AA$4:$AL$323,Ajustes!$J243,W$2),0)+IF(Ajustes!$K243&gt;0,INDEX($AA$4:$AL$323,Ajustes!$K243,W$2),0)+IF(Ajustes!$L243&gt;0,INDEX($AA$4:$AL$323,Ajustes!$L243,W$2),0))+W243</f>
        <v>432</v>
      </c>
      <c r="AJ243" s="259">
        <f>IF(AND(NOT(_incrementaisPassadas),
      OR(
       AND(_semanaAtual&gt;Prevs!M$6,_tipo="Semanal"),
       AND(_mes&gt;AJ$2,_tipo="Mensal")
      )), 0,IF(Ajustes!$G243&gt;0,INDEX($AA$4:$AL$323,Ajustes!$G243,X$2),0)+IF(Ajustes!$H243&gt;0,INDEX($AA$4:$AL$323,Ajustes!$H243,X$2),0)+IF(Ajustes!$I243&gt;0,INDEX($AA$4:$AL$323,Ajustes!$I243,X$2),0)+IF(Ajustes!$J243&gt;0,INDEX($AA$4:$AL$323,Ajustes!$J243,X$2),0)+IF(Ajustes!$K243&gt;0,INDEX($AA$4:$AL$323,Ajustes!$K243,X$2),0)+IF(Ajustes!$L243&gt;0,INDEX($AA$4:$AL$323,Ajustes!$L243,X$2),0))+X243</f>
        <v>503</v>
      </c>
      <c r="AK243" s="259">
        <f>IF(AND(NOT(_incrementaisPassadas),
      OR(
       AND(_semanaAtual&gt;Prevs!N$6,_tipo="Semanal"),
       AND(_mes&gt;AK$2,_tipo="Mensal")
      )), 0,IF(Ajustes!$G243&gt;0,INDEX($AA$4:$AL$323,Ajustes!$G243,Y$2),0)+IF(Ajustes!$H243&gt;0,INDEX($AA$4:$AL$323,Ajustes!$H243,Y$2),0)+IF(Ajustes!$I243&gt;0,INDEX($AA$4:$AL$323,Ajustes!$I243,Y$2),0)+IF(Ajustes!$J243&gt;0,INDEX($AA$4:$AL$323,Ajustes!$J243,Y$2),0)+IF(Ajustes!$K243&gt;0,INDEX($AA$4:$AL$323,Ajustes!$K243,Y$2),0)+IF(Ajustes!$L243&gt;0,INDEX($AA$4:$AL$323,Ajustes!$L243,Y$2),0))+Y243</f>
        <v>543</v>
      </c>
      <c r="AL243" s="259">
        <f>IF(AND(NOT(_incrementaisPassadas),
      OR(
       AND(_semanaAtual&gt;Prevs!O$6,_tipo="Semanal"),
       AND(_mes&gt;AL$2,_tipo="Mensal")
      )), 0,IF(Ajustes!$G243&gt;0,INDEX($AA$4:$AL$323,Ajustes!$G243,Z$2),0)+IF(Ajustes!$H243&gt;0,INDEX($AA$4:$AL$323,Ajustes!$H243,Z$2),0)+IF(Ajustes!$I243&gt;0,INDEX($AA$4:$AL$323,Ajustes!$I243,Z$2),0)+IF(Ajustes!$J243&gt;0,INDEX($AA$4:$AL$323,Ajustes!$J243,Z$2),0)+IF(Ajustes!$K243&gt;0,INDEX($AA$4:$AL$323,Ajustes!$K243,Z$2),0)+IF(Ajustes!$L243&gt;0,INDEX($AA$4:$AL$323,Ajustes!$L243,Z$2),0))+Z243</f>
        <v>805</v>
      </c>
      <c r="AM243" s="113">
        <f t="shared" si="219"/>
        <v>1169</v>
      </c>
      <c r="AN243" s="113">
        <f t="shared" si="233"/>
        <v>1233</v>
      </c>
      <c r="AO243" s="113">
        <f t="shared" si="233"/>
        <v>1074</v>
      </c>
      <c r="AP243" s="113">
        <f t="shared" si="233"/>
        <v>725</v>
      </c>
      <c r="AQ243" s="113">
        <f t="shared" si="233"/>
        <v>579</v>
      </c>
      <c r="AR243" s="113">
        <f t="shared" si="233"/>
        <v>576</v>
      </c>
      <c r="AS243" s="113">
        <f t="shared" si="233"/>
        <v>465</v>
      </c>
      <c r="AT243" s="113">
        <f t="shared" si="233"/>
        <v>402</v>
      </c>
      <c r="AU243" s="113">
        <f t="shared" si="233"/>
        <v>432</v>
      </c>
      <c r="AV243" s="113">
        <f t="shared" si="233"/>
        <v>503</v>
      </c>
      <c r="AW243" s="113">
        <f t="shared" si="233"/>
        <v>543</v>
      </c>
      <c r="AX243" s="113">
        <f t="shared" si="233"/>
        <v>805</v>
      </c>
      <c r="AY243" s="259"/>
      <c r="BQ243" s="259" t="e">
        <f t="shared" si="218"/>
        <v>#N/A</v>
      </c>
      <c r="BR243" s="398">
        <f t="shared" si="221"/>
        <v>1169</v>
      </c>
      <c r="BS243" s="398">
        <f t="shared" si="222"/>
        <v>1233</v>
      </c>
      <c r="BT243" s="398">
        <f t="shared" si="223"/>
        <v>1074</v>
      </c>
      <c r="BU243" s="398">
        <f t="shared" si="224"/>
        <v>725</v>
      </c>
      <c r="BV243" s="398">
        <f t="shared" si="225"/>
        <v>579</v>
      </c>
      <c r="BW243" s="398">
        <f t="shared" si="226"/>
        <v>576</v>
      </c>
      <c r="BX243" s="398">
        <f t="shared" si="227"/>
        <v>465</v>
      </c>
      <c r="BY243" s="398">
        <f t="shared" si="228"/>
        <v>402</v>
      </c>
      <c r="BZ243" s="398">
        <f t="shared" si="229"/>
        <v>432</v>
      </c>
      <c r="CA243" s="398">
        <f t="shared" si="230"/>
        <v>503</v>
      </c>
      <c r="CB243" s="398">
        <f t="shared" si="231"/>
        <v>543</v>
      </c>
      <c r="CC243" s="398">
        <f t="shared" si="232"/>
        <v>805</v>
      </c>
      <c r="CD243" s="259"/>
    </row>
    <row r="244" spans="1:82" x14ac:dyDescent="0.25">
      <c r="A244" s="113">
        <v>241</v>
      </c>
      <c r="B244" s="176" t="s">
        <v>642</v>
      </c>
      <c r="C244" s="259">
        <f>IFERROR(INDEX($BD$7:$BO$40,MATCH(Ajustes!$E$4:$E$323,$BC$7:$BC$40,0),$C$2:$N$2),1)</f>
        <v>1</v>
      </c>
      <c r="D244" s="259">
        <f>IFERROR(INDEX($BD$7:$BO$40,MATCH(Ajustes!$E$4:$E$323,$BC$7:$BC$40,0),$C$2:$N$2),1)</f>
        <v>1</v>
      </c>
      <c r="E244" s="259">
        <f>IFERROR(INDEX($BD$7:$BO$40,MATCH(Ajustes!$E$4:$E$323,$BC$7:$BC$40,0),$C$2:$N$2),1)</f>
        <v>1</v>
      </c>
      <c r="F244" s="259">
        <f>IFERROR(INDEX($BD$7:$BO$40,MATCH(Ajustes!$E$4:$E$323,$BC$7:$BC$40,0),$C$2:$N$2),1)</f>
        <v>1</v>
      </c>
      <c r="G244" s="259">
        <f>IFERROR(INDEX($BD$7:$BO$40,MATCH(Ajustes!$E$4:$E$323,$BC$7:$BC$40,0),$C$2:$N$2),1)</f>
        <v>1</v>
      </c>
      <c r="H244" s="259">
        <f>IFERROR(INDEX($BD$7:$BO$40,MATCH(Ajustes!$E$4:$E$323,$BC$7:$BC$40,0),$C$2:$N$2),1)</f>
        <v>1</v>
      </c>
      <c r="I244" s="259">
        <f>IFERROR(INDEX($BD$7:$BO$40,MATCH(Ajustes!$E$4:$E$323,$BC$7:$BC$40,0),$C$2:$N$2),1)</f>
        <v>1</v>
      </c>
      <c r="J244" s="259">
        <f>IFERROR(INDEX($BD$7:$BO$40,MATCH(Ajustes!$E$4:$E$323,$BC$7:$BC$40,0),$C$2:$N$2),1)</f>
        <v>1</v>
      </c>
      <c r="K244" s="259">
        <f>IFERROR(INDEX($BD$7:$BO$40,MATCH(Ajustes!$E$4:$E$323,$BC$7:$BC$40,0),$C$2:$N$2),1)</f>
        <v>1</v>
      </c>
      <c r="L244" s="259">
        <f>IFERROR(INDEX($BD$7:$BO$40,MATCH(Ajustes!$E$4:$E$323,$BC$7:$BC$40,0),$C$2:$N$2),1)</f>
        <v>1</v>
      </c>
      <c r="M244" s="259">
        <f>IFERROR(INDEX($BD$7:$BO$40,MATCH(Ajustes!$E$4:$E$323,$BC$7:$BC$40,0),$C$2:$N$2),1)</f>
        <v>1</v>
      </c>
      <c r="N244" s="259">
        <f>IFERROR(INDEX($BD$7:$BO$40,MATCH(Ajustes!$E$4:$E$323,$BC$7:$BC$40,0),$C$2:$N$2),1)</f>
        <v>1</v>
      </c>
      <c r="O244">
        <f>C244*Ajustes!AM244</f>
        <v>262</v>
      </c>
      <c r="P244">
        <f>D244*Ajustes!AN244</f>
        <v>283</v>
      </c>
      <c r="Q244">
        <f>E244*Ajustes!AO244</f>
        <v>286</v>
      </c>
      <c r="R244">
        <f>F244*Ajustes!AP244</f>
        <v>231</v>
      </c>
      <c r="S244">
        <f>G244*Ajustes!AQ244</f>
        <v>180</v>
      </c>
      <c r="T244">
        <f>H244*Ajustes!AR244</f>
        <v>156</v>
      </c>
      <c r="U244">
        <f>I244*Ajustes!AS244</f>
        <v>139</v>
      </c>
      <c r="V244">
        <f>J244*Ajustes!AT244</f>
        <v>129</v>
      </c>
      <c r="W244">
        <f>K244*Ajustes!AU244</f>
        <v>132</v>
      </c>
      <c r="X244">
        <f>L244*Ajustes!AV244</f>
        <v>151</v>
      </c>
      <c r="Y244">
        <f>M244*Ajustes!AW244</f>
        <v>179</v>
      </c>
      <c r="Z244">
        <f>N244*Ajustes!AX244</f>
        <v>224</v>
      </c>
      <c r="AA244" s="259">
        <f>IF(AND(NOT(_incrementaisPassadas),
      OR(
       AND(_semanaAtual&gt;Prevs!D$6,_tipo="Semanal"),
       AND(_mes&gt;AA$2,_tipo="Mensal")
      )), 0,IF(Ajustes!$G244&gt;0,INDEX($AA$4:$AL$323,Ajustes!$G244,O$2),0)+IF(Ajustes!$H244&gt;0,INDEX($AA$4:$AL$323,Ajustes!$H244,O$2),0)+IF(Ajustes!$I244&gt;0,INDEX($AA$4:$AL$323,Ajustes!$I244,O$2),0)+IF(Ajustes!$J244&gt;0,INDEX($AA$4:$AL$323,Ajustes!$J244,O$2),0)+IF(Ajustes!$K244&gt;0,INDEX($AA$4:$AL$323,Ajustes!$K244,O$2),0)+IF(Ajustes!$L244&gt;0,INDEX($AA$4:$AL$323,Ajustes!$L244,O$2),0))+O244</f>
        <v>262</v>
      </c>
      <c r="AB244" s="259">
        <f>IF(AND(NOT(_incrementaisPassadas),
      OR(
       AND(_semanaAtual&gt;Prevs!E$6,_tipo="Semanal"),
       AND(_mes&gt;AB$2,_tipo="Mensal")
      )), 0,IF(Ajustes!$G244&gt;0,INDEX($AA$4:$AL$323,Ajustes!$G244,P$2),0)+IF(Ajustes!$H244&gt;0,INDEX($AA$4:$AL$323,Ajustes!$H244,P$2),0)+IF(Ajustes!$I244&gt;0,INDEX($AA$4:$AL$323,Ajustes!$I244,P$2),0)+IF(Ajustes!$J244&gt;0,INDEX($AA$4:$AL$323,Ajustes!$J244,P$2),0)+IF(Ajustes!$K244&gt;0,INDEX($AA$4:$AL$323,Ajustes!$K244,P$2),0)+IF(Ajustes!$L244&gt;0,INDEX($AA$4:$AL$323,Ajustes!$L244,P$2),0))+P244</f>
        <v>283</v>
      </c>
      <c r="AC244" s="259">
        <f>IF(AND(NOT(_incrementaisPassadas),
      OR(
       AND(_semanaAtual&gt;Prevs!F$6,_tipo="Semanal"),
       AND(_mes&gt;AC$2,_tipo="Mensal")
      )), 0,IF(Ajustes!$G244&gt;0,INDEX($AA$4:$AL$323,Ajustes!$G244,Q$2),0)+IF(Ajustes!$H244&gt;0,INDEX($AA$4:$AL$323,Ajustes!$H244,Q$2),0)+IF(Ajustes!$I244&gt;0,INDEX($AA$4:$AL$323,Ajustes!$I244,Q$2),0)+IF(Ajustes!$J244&gt;0,INDEX($AA$4:$AL$323,Ajustes!$J244,Q$2),0)+IF(Ajustes!$K244&gt;0,INDEX($AA$4:$AL$323,Ajustes!$K244,Q$2),0)+IF(Ajustes!$L244&gt;0,INDEX($AA$4:$AL$323,Ajustes!$L244,Q$2),0))+Q244</f>
        <v>286</v>
      </c>
      <c r="AD244" s="259">
        <f>IF(AND(NOT(_incrementaisPassadas),
      OR(
       AND(_semanaAtual&gt;Prevs!G$6,_tipo="Semanal"),
       AND(_mes&gt;AD$2,_tipo="Mensal")
      )), 0,IF(Ajustes!$G244&gt;0,INDEX($AA$4:$AL$323,Ajustes!$G244,R$2),0)+IF(Ajustes!$H244&gt;0,INDEX($AA$4:$AL$323,Ajustes!$H244,R$2),0)+IF(Ajustes!$I244&gt;0,INDEX($AA$4:$AL$323,Ajustes!$I244,R$2),0)+IF(Ajustes!$J244&gt;0,INDEX($AA$4:$AL$323,Ajustes!$J244,R$2),0)+IF(Ajustes!$K244&gt;0,INDEX($AA$4:$AL$323,Ajustes!$K244,R$2),0)+IF(Ajustes!$L244&gt;0,INDEX($AA$4:$AL$323,Ajustes!$L244,R$2),0))+R244</f>
        <v>231</v>
      </c>
      <c r="AE244" s="259">
        <f>IF(AND(NOT(_incrementaisPassadas),
      OR(
       AND(_semanaAtual&gt;Prevs!H$6,_tipo="Semanal"),
       AND(_mes&gt;AE$2,_tipo="Mensal")
      )), 0,IF(Ajustes!$G244&gt;0,INDEX($AA$4:$AL$323,Ajustes!$G244,S$2),0)+IF(Ajustes!$H244&gt;0,INDEX($AA$4:$AL$323,Ajustes!$H244,S$2),0)+IF(Ajustes!$I244&gt;0,INDEX($AA$4:$AL$323,Ajustes!$I244,S$2),0)+IF(Ajustes!$J244&gt;0,INDEX($AA$4:$AL$323,Ajustes!$J244,S$2),0)+IF(Ajustes!$K244&gt;0,INDEX($AA$4:$AL$323,Ajustes!$K244,S$2),0)+IF(Ajustes!$L244&gt;0,INDEX($AA$4:$AL$323,Ajustes!$L244,S$2),0))+S244</f>
        <v>180</v>
      </c>
      <c r="AF244" s="259">
        <f>IF(AND(NOT(_incrementaisPassadas),
      OR(
       AND(_semanaAtual&gt;Prevs!I$6,_tipo="Semanal"),
       AND(_mes&gt;AF$2,_tipo="Mensal")
      )), 0,IF(Ajustes!$G244&gt;0,INDEX($AA$4:$AL$323,Ajustes!$G244,T$2),0)+IF(Ajustes!$H244&gt;0,INDEX($AA$4:$AL$323,Ajustes!$H244,T$2),0)+IF(Ajustes!$I244&gt;0,INDEX($AA$4:$AL$323,Ajustes!$I244,T$2),0)+IF(Ajustes!$J244&gt;0,INDEX($AA$4:$AL$323,Ajustes!$J244,T$2),0)+IF(Ajustes!$K244&gt;0,INDEX($AA$4:$AL$323,Ajustes!$K244,T$2),0)+IF(Ajustes!$L244&gt;0,INDEX($AA$4:$AL$323,Ajustes!$L244,T$2),0))+T244</f>
        <v>156</v>
      </c>
      <c r="AG244" s="259">
        <f>IF(AND(NOT(_incrementaisPassadas),
      OR(
       AND(_semanaAtual&gt;Prevs!J$6,_tipo="Semanal"),
       AND(_mes&gt;AG$2,_tipo="Mensal")
      )), 0,IF(Ajustes!$G244&gt;0,INDEX($AA$4:$AL$323,Ajustes!$G244,U$2),0)+IF(Ajustes!$H244&gt;0,INDEX($AA$4:$AL$323,Ajustes!$H244,U$2),0)+IF(Ajustes!$I244&gt;0,INDEX($AA$4:$AL$323,Ajustes!$I244,U$2),0)+IF(Ajustes!$J244&gt;0,INDEX($AA$4:$AL$323,Ajustes!$J244,U$2),0)+IF(Ajustes!$K244&gt;0,INDEX($AA$4:$AL$323,Ajustes!$K244,U$2),0)+IF(Ajustes!$L244&gt;0,INDEX($AA$4:$AL$323,Ajustes!$L244,U$2),0))+U244</f>
        <v>139</v>
      </c>
      <c r="AH244" s="259">
        <f>IF(AND(NOT(_incrementaisPassadas),
      OR(
       AND(_semanaAtual&gt;Prevs!K$6,_tipo="Semanal"),
       AND(_mes&gt;AH$2,_tipo="Mensal")
      )), 0,IF(Ajustes!$G244&gt;0,INDEX($AA$4:$AL$323,Ajustes!$G244,V$2),0)+IF(Ajustes!$H244&gt;0,INDEX($AA$4:$AL$323,Ajustes!$H244,V$2),0)+IF(Ajustes!$I244&gt;0,INDEX($AA$4:$AL$323,Ajustes!$I244,V$2),0)+IF(Ajustes!$J244&gt;0,INDEX($AA$4:$AL$323,Ajustes!$J244,V$2),0)+IF(Ajustes!$K244&gt;0,INDEX($AA$4:$AL$323,Ajustes!$K244,V$2),0)+IF(Ajustes!$L244&gt;0,INDEX($AA$4:$AL$323,Ajustes!$L244,V$2),0))+V244</f>
        <v>129</v>
      </c>
      <c r="AI244" s="259">
        <f>IF(AND(NOT(_incrementaisPassadas),
      OR(
       AND(_semanaAtual&gt;Prevs!L$6,_tipo="Semanal"),
       AND(_mes&gt;AI$2,_tipo="Mensal")
      )), 0,IF(Ajustes!$G244&gt;0,INDEX($AA$4:$AL$323,Ajustes!$G244,W$2),0)+IF(Ajustes!$H244&gt;0,INDEX($AA$4:$AL$323,Ajustes!$H244,W$2),0)+IF(Ajustes!$I244&gt;0,INDEX($AA$4:$AL$323,Ajustes!$I244,W$2),0)+IF(Ajustes!$J244&gt;0,INDEX($AA$4:$AL$323,Ajustes!$J244,W$2),0)+IF(Ajustes!$K244&gt;0,INDEX($AA$4:$AL$323,Ajustes!$K244,W$2),0)+IF(Ajustes!$L244&gt;0,INDEX($AA$4:$AL$323,Ajustes!$L244,W$2),0))+W244</f>
        <v>132</v>
      </c>
      <c r="AJ244" s="259">
        <f>IF(AND(NOT(_incrementaisPassadas),
      OR(
       AND(_semanaAtual&gt;Prevs!M$6,_tipo="Semanal"),
       AND(_mes&gt;AJ$2,_tipo="Mensal")
      )), 0,IF(Ajustes!$G244&gt;0,INDEX($AA$4:$AL$323,Ajustes!$G244,X$2),0)+IF(Ajustes!$H244&gt;0,INDEX($AA$4:$AL$323,Ajustes!$H244,X$2),0)+IF(Ajustes!$I244&gt;0,INDEX($AA$4:$AL$323,Ajustes!$I244,X$2),0)+IF(Ajustes!$J244&gt;0,INDEX($AA$4:$AL$323,Ajustes!$J244,X$2),0)+IF(Ajustes!$K244&gt;0,INDEX($AA$4:$AL$323,Ajustes!$K244,X$2),0)+IF(Ajustes!$L244&gt;0,INDEX($AA$4:$AL$323,Ajustes!$L244,X$2),0))+X244</f>
        <v>151</v>
      </c>
      <c r="AK244" s="259">
        <f>IF(AND(NOT(_incrementaisPassadas),
      OR(
       AND(_semanaAtual&gt;Prevs!N$6,_tipo="Semanal"),
       AND(_mes&gt;AK$2,_tipo="Mensal")
      )), 0,IF(Ajustes!$G244&gt;0,INDEX($AA$4:$AL$323,Ajustes!$G244,Y$2),0)+IF(Ajustes!$H244&gt;0,INDEX($AA$4:$AL$323,Ajustes!$H244,Y$2),0)+IF(Ajustes!$I244&gt;0,INDEX($AA$4:$AL$323,Ajustes!$I244,Y$2),0)+IF(Ajustes!$J244&gt;0,INDEX($AA$4:$AL$323,Ajustes!$J244,Y$2),0)+IF(Ajustes!$K244&gt;0,INDEX($AA$4:$AL$323,Ajustes!$K244,Y$2),0)+IF(Ajustes!$L244&gt;0,INDEX($AA$4:$AL$323,Ajustes!$L244,Y$2),0))+Y244</f>
        <v>179</v>
      </c>
      <c r="AL244" s="259">
        <f>IF(AND(NOT(_incrementaisPassadas),
      OR(
       AND(_semanaAtual&gt;Prevs!O$6,_tipo="Semanal"),
       AND(_mes&gt;AL$2,_tipo="Mensal")
      )), 0,IF(Ajustes!$G244&gt;0,INDEX($AA$4:$AL$323,Ajustes!$G244,Z$2),0)+IF(Ajustes!$H244&gt;0,INDEX($AA$4:$AL$323,Ajustes!$H244,Z$2),0)+IF(Ajustes!$I244&gt;0,INDEX($AA$4:$AL$323,Ajustes!$I244,Z$2),0)+IF(Ajustes!$J244&gt;0,INDEX($AA$4:$AL$323,Ajustes!$J244,Z$2),0)+IF(Ajustes!$K244&gt;0,INDEX($AA$4:$AL$323,Ajustes!$K244,Z$2),0)+IF(Ajustes!$L244&gt;0,INDEX($AA$4:$AL$323,Ajustes!$L244,Z$2),0))+Z244</f>
        <v>224</v>
      </c>
      <c r="AM244" s="113">
        <f t="shared" si="219"/>
        <v>262</v>
      </c>
      <c r="AN244" s="113">
        <f t="shared" si="233"/>
        <v>283</v>
      </c>
      <c r="AO244" s="113">
        <f t="shared" si="233"/>
        <v>286</v>
      </c>
      <c r="AP244" s="113">
        <f t="shared" si="233"/>
        <v>231</v>
      </c>
      <c r="AQ244" s="113">
        <f t="shared" si="233"/>
        <v>180</v>
      </c>
      <c r="AR244" s="113">
        <f t="shared" si="233"/>
        <v>156</v>
      </c>
      <c r="AS244" s="113">
        <f t="shared" si="233"/>
        <v>139</v>
      </c>
      <c r="AT244" s="113">
        <f t="shared" si="233"/>
        <v>129</v>
      </c>
      <c r="AU244" s="113">
        <f t="shared" si="233"/>
        <v>132</v>
      </c>
      <c r="AV244" s="113">
        <f t="shared" si="233"/>
        <v>151</v>
      </c>
      <c r="AW244" s="113">
        <f t="shared" si="233"/>
        <v>179</v>
      </c>
      <c r="AX244" s="113">
        <f t="shared" si="233"/>
        <v>224</v>
      </c>
      <c r="AY244" s="259"/>
      <c r="BQ244" s="259">
        <f t="shared" si="218"/>
        <v>40</v>
      </c>
      <c r="BR244" s="398">
        <f t="shared" si="221"/>
        <v>262.54900000000004</v>
      </c>
      <c r="BS244" s="398">
        <f t="shared" si="222"/>
        <v>283.02000000000004</v>
      </c>
      <c r="BT244" s="398">
        <f t="shared" si="223"/>
        <v>286.14400000000001</v>
      </c>
      <c r="BU244" s="398">
        <f t="shared" si="224"/>
        <v>229.94499999999999</v>
      </c>
      <c r="BV244" s="398">
        <f t="shared" si="225"/>
        <v>179.61499999999998</v>
      </c>
      <c r="BW244" s="398">
        <f t="shared" si="226"/>
        <v>155.613</v>
      </c>
      <c r="BX244" s="398">
        <f t="shared" si="227"/>
        <v>139.29600000000002</v>
      </c>
      <c r="BY244" s="398">
        <f t="shared" si="228"/>
        <v>129.52000000000001</v>
      </c>
      <c r="BZ244" s="398">
        <f t="shared" si="229"/>
        <v>132.69200000000001</v>
      </c>
      <c r="CA244" s="398">
        <f t="shared" si="230"/>
        <v>151.13200000000001</v>
      </c>
      <c r="CB244" s="398">
        <f t="shared" si="231"/>
        <v>178.36799999999999</v>
      </c>
      <c r="CC244" s="398">
        <f t="shared" si="232"/>
        <v>224.01600000000002</v>
      </c>
      <c r="CD244" s="259"/>
    </row>
    <row r="245" spans="1:82" x14ac:dyDescent="0.25">
      <c r="A245" s="113">
        <v>242</v>
      </c>
      <c r="B245" s="176" t="s">
        <v>260</v>
      </c>
      <c r="C245" s="259">
        <f>IFERROR(INDEX($BD$7:$BO$40,MATCH(Ajustes!$E$4:$E$323,$BC$7:$BC$40,0),$C$2:$N$2),1)</f>
        <v>1</v>
      </c>
      <c r="D245" s="259">
        <f>IFERROR(INDEX($BD$7:$BO$40,MATCH(Ajustes!$E$4:$E$323,$BC$7:$BC$40,0),$C$2:$N$2),1)</f>
        <v>1</v>
      </c>
      <c r="E245" s="259">
        <f>IFERROR(INDEX($BD$7:$BO$40,MATCH(Ajustes!$E$4:$E$323,$BC$7:$BC$40,0),$C$2:$N$2),1)</f>
        <v>1</v>
      </c>
      <c r="F245" s="259">
        <f>IFERROR(INDEX($BD$7:$BO$40,MATCH(Ajustes!$E$4:$E$323,$BC$7:$BC$40,0),$C$2:$N$2),1)</f>
        <v>1</v>
      </c>
      <c r="G245" s="259">
        <f>IFERROR(INDEX($BD$7:$BO$40,MATCH(Ajustes!$E$4:$E$323,$BC$7:$BC$40,0),$C$2:$N$2),1)</f>
        <v>1</v>
      </c>
      <c r="H245" s="259">
        <f>IFERROR(INDEX($BD$7:$BO$40,MATCH(Ajustes!$E$4:$E$323,$BC$7:$BC$40,0),$C$2:$N$2),1)</f>
        <v>1</v>
      </c>
      <c r="I245" s="259">
        <f>IFERROR(INDEX($BD$7:$BO$40,MATCH(Ajustes!$E$4:$E$323,$BC$7:$BC$40,0),$C$2:$N$2),1)</f>
        <v>1</v>
      </c>
      <c r="J245" s="259">
        <f>IFERROR(INDEX($BD$7:$BO$40,MATCH(Ajustes!$E$4:$E$323,$BC$7:$BC$40,0),$C$2:$N$2),1)</f>
        <v>1</v>
      </c>
      <c r="K245" s="259">
        <f>IFERROR(INDEX($BD$7:$BO$40,MATCH(Ajustes!$E$4:$E$323,$BC$7:$BC$40,0),$C$2:$N$2),1)</f>
        <v>1</v>
      </c>
      <c r="L245" s="259">
        <f>IFERROR(INDEX($BD$7:$BO$40,MATCH(Ajustes!$E$4:$E$323,$BC$7:$BC$40,0),$C$2:$N$2),1)</f>
        <v>1</v>
      </c>
      <c r="M245" s="259">
        <f>IFERROR(INDEX($BD$7:$BO$40,MATCH(Ajustes!$E$4:$E$323,$BC$7:$BC$40,0),$C$2:$N$2),1)</f>
        <v>1</v>
      </c>
      <c r="N245" s="259">
        <f>IFERROR(INDEX($BD$7:$BO$40,MATCH(Ajustes!$E$4:$E$323,$BC$7:$BC$40,0),$C$2:$N$2),1)</f>
        <v>1</v>
      </c>
      <c r="O245">
        <f>C245*Ajustes!AM245</f>
        <v>1254</v>
      </c>
      <c r="P245">
        <f>D245*Ajustes!AN245</f>
        <v>1326</v>
      </c>
      <c r="Q245">
        <f>E245*Ajustes!AO245</f>
        <v>1152</v>
      </c>
      <c r="R245">
        <f>F245*Ajustes!AP245</f>
        <v>775</v>
      </c>
      <c r="S245">
        <f>G245*Ajustes!AQ245</f>
        <v>615</v>
      </c>
      <c r="T245">
        <f>H245*Ajustes!AR245</f>
        <v>613</v>
      </c>
      <c r="U245">
        <f>I245*Ajustes!AS245</f>
        <v>493</v>
      </c>
      <c r="V245">
        <f>J245*Ajustes!AT245</f>
        <v>425</v>
      </c>
      <c r="W245">
        <f>K245*Ajustes!AU245</f>
        <v>456</v>
      </c>
      <c r="X245">
        <f>L245*Ajustes!AV245</f>
        <v>534</v>
      </c>
      <c r="Y245">
        <f>M245*Ajustes!AW245</f>
        <v>578</v>
      </c>
      <c r="Z245">
        <f>N245*Ajustes!AX245</f>
        <v>858</v>
      </c>
      <c r="AA245" s="259">
        <f>IF(AND(NOT(_incrementaisPassadas),
      OR(
       AND(_semanaAtual&gt;Prevs!D$6,_tipo="Semanal"),
       AND(_mes&gt;AA$2,_tipo="Mensal")
      )), 0,IF(Ajustes!$G245&gt;0,INDEX($AA$4:$AL$323,Ajustes!$G245,O$2),0)+IF(Ajustes!$H245&gt;0,INDEX($AA$4:$AL$323,Ajustes!$H245,O$2),0)+IF(Ajustes!$I245&gt;0,INDEX($AA$4:$AL$323,Ajustes!$I245,O$2),0)+IF(Ajustes!$J245&gt;0,INDEX($AA$4:$AL$323,Ajustes!$J245,O$2),0)+IF(Ajustes!$K245&gt;0,INDEX($AA$4:$AL$323,Ajustes!$K245,O$2),0)+IF(Ajustes!$L245&gt;0,INDEX($AA$4:$AL$323,Ajustes!$L245,O$2),0))+O245</f>
        <v>1254</v>
      </c>
      <c r="AB245" s="259">
        <f>IF(AND(NOT(_incrementaisPassadas),
      OR(
       AND(_semanaAtual&gt;Prevs!E$6,_tipo="Semanal"),
       AND(_mes&gt;AB$2,_tipo="Mensal")
      )), 0,IF(Ajustes!$G245&gt;0,INDEX($AA$4:$AL$323,Ajustes!$G245,P$2),0)+IF(Ajustes!$H245&gt;0,INDEX($AA$4:$AL$323,Ajustes!$H245,P$2),0)+IF(Ajustes!$I245&gt;0,INDEX($AA$4:$AL$323,Ajustes!$I245,P$2),0)+IF(Ajustes!$J245&gt;0,INDEX($AA$4:$AL$323,Ajustes!$J245,P$2),0)+IF(Ajustes!$K245&gt;0,INDEX($AA$4:$AL$323,Ajustes!$K245,P$2),0)+IF(Ajustes!$L245&gt;0,INDEX($AA$4:$AL$323,Ajustes!$L245,P$2),0))+P245</f>
        <v>1326</v>
      </c>
      <c r="AC245" s="259">
        <f>IF(AND(NOT(_incrementaisPassadas),
      OR(
       AND(_semanaAtual&gt;Prevs!F$6,_tipo="Semanal"),
       AND(_mes&gt;AC$2,_tipo="Mensal")
      )), 0,IF(Ajustes!$G245&gt;0,INDEX($AA$4:$AL$323,Ajustes!$G245,Q$2),0)+IF(Ajustes!$H245&gt;0,INDEX($AA$4:$AL$323,Ajustes!$H245,Q$2),0)+IF(Ajustes!$I245&gt;0,INDEX($AA$4:$AL$323,Ajustes!$I245,Q$2),0)+IF(Ajustes!$J245&gt;0,INDEX($AA$4:$AL$323,Ajustes!$J245,Q$2),0)+IF(Ajustes!$K245&gt;0,INDEX($AA$4:$AL$323,Ajustes!$K245,Q$2),0)+IF(Ajustes!$L245&gt;0,INDEX($AA$4:$AL$323,Ajustes!$L245,Q$2),0))+Q245</f>
        <v>1152</v>
      </c>
      <c r="AD245" s="259">
        <f>IF(AND(NOT(_incrementaisPassadas),
      OR(
       AND(_semanaAtual&gt;Prevs!G$6,_tipo="Semanal"),
       AND(_mes&gt;AD$2,_tipo="Mensal")
      )), 0,IF(Ajustes!$G245&gt;0,INDEX($AA$4:$AL$323,Ajustes!$G245,R$2),0)+IF(Ajustes!$H245&gt;0,INDEX($AA$4:$AL$323,Ajustes!$H245,R$2),0)+IF(Ajustes!$I245&gt;0,INDEX($AA$4:$AL$323,Ajustes!$I245,R$2),0)+IF(Ajustes!$J245&gt;0,INDEX($AA$4:$AL$323,Ajustes!$J245,R$2),0)+IF(Ajustes!$K245&gt;0,INDEX($AA$4:$AL$323,Ajustes!$K245,R$2),0)+IF(Ajustes!$L245&gt;0,INDEX($AA$4:$AL$323,Ajustes!$L245,R$2),0))+R245</f>
        <v>775</v>
      </c>
      <c r="AE245" s="259">
        <f>IF(AND(NOT(_incrementaisPassadas),
      OR(
       AND(_semanaAtual&gt;Prevs!H$6,_tipo="Semanal"),
       AND(_mes&gt;AE$2,_tipo="Mensal")
      )), 0,IF(Ajustes!$G245&gt;0,INDEX($AA$4:$AL$323,Ajustes!$G245,S$2),0)+IF(Ajustes!$H245&gt;0,INDEX($AA$4:$AL$323,Ajustes!$H245,S$2),0)+IF(Ajustes!$I245&gt;0,INDEX($AA$4:$AL$323,Ajustes!$I245,S$2),0)+IF(Ajustes!$J245&gt;0,INDEX($AA$4:$AL$323,Ajustes!$J245,S$2),0)+IF(Ajustes!$K245&gt;0,INDEX($AA$4:$AL$323,Ajustes!$K245,S$2),0)+IF(Ajustes!$L245&gt;0,INDEX($AA$4:$AL$323,Ajustes!$L245,S$2),0))+S245</f>
        <v>615</v>
      </c>
      <c r="AF245" s="259">
        <f>IF(AND(NOT(_incrementaisPassadas),
      OR(
       AND(_semanaAtual&gt;Prevs!I$6,_tipo="Semanal"),
       AND(_mes&gt;AF$2,_tipo="Mensal")
      )), 0,IF(Ajustes!$G245&gt;0,INDEX($AA$4:$AL$323,Ajustes!$G245,T$2),0)+IF(Ajustes!$H245&gt;0,INDEX($AA$4:$AL$323,Ajustes!$H245,T$2),0)+IF(Ajustes!$I245&gt;0,INDEX($AA$4:$AL$323,Ajustes!$I245,T$2),0)+IF(Ajustes!$J245&gt;0,INDEX($AA$4:$AL$323,Ajustes!$J245,T$2),0)+IF(Ajustes!$K245&gt;0,INDEX($AA$4:$AL$323,Ajustes!$K245,T$2),0)+IF(Ajustes!$L245&gt;0,INDEX($AA$4:$AL$323,Ajustes!$L245,T$2),0))+T245</f>
        <v>613</v>
      </c>
      <c r="AG245" s="259">
        <f>IF(AND(NOT(_incrementaisPassadas),
      OR(
       AND(_semanaAtual&gt;Prevs!J$6,_tipo="Semanal"),
       AND(_mes&gt;AG$2,_tipo="Mensal")
      )), 0,IF(Ajustes!$G245&gt;0,INDEX($AA$4:$AL$323,Ajustes!$G245,U$2),0)+IF(Ajustes!$H245&gt;0,INDEX($AA$4:$AL$323,Ajustes!$H245,U$2),0)+IF(Ajustes!$I245&gt;0,INDEX($AA$4:$AL$323,Ajustes!$I245,U$2),0)+IF(Ajustes!$J245&gt;0,INDEX($AA$4:$AL$323,Ajustes!$J245,U$2),0)+IF(Ajustes!$K245&gt;0,INDEX($AA$4:$AL$323,Ajustes!$K245,U$2),0)+IF(Ajustes!$L245&gt;0,INDEX($AA$4:$AL$323,Ajustes!$L245,U$2),0))+U245</f>
        <v>493</v>
      </c>
      <c r="AH245" s="259">
        <f>IF(AND(NOT(_incrementaisPassadas),
      OR(
       AND(_semanaAtual&gt;Prevs!K$6,_tipo="Semanal"),
       AND(_mes&gt;AH$2,_tipo="Mensal")
      )), 0,IF(Ajustes!$G245&gt;0,INDEX($AA$4:$AL$323,Ajustes!$G245,V$2),0)+IF(Ajustes!$H245&gt;0,INDEX($AA$4:$AL$323,Ajustes!$H245,V$2),0)+IF(Ajustes!$I245&gt;0,INDEX($AA$4:$AL$323,Ajustes!$I245,V$2),0)+IF(Ajustes!$J245&gt;0,INDEX($AA$4:$AL$323,Ajustes!$J245,V$2),0)+IF(Ajustes!$K245&gt;0,INDEX($AA$4:$AL$323,Ajustes!$K245,V$2),0)+IF(Ajustes!$L245&gt;0,INDEX($AA$4:$AL$323,Ajustes!$L245,V$2),0))+V245</f>
        <v>425</v>
      </c>
      <c r="AI245" s="259">
        <f>IF(AND(NOT(_incrementaisPassadas),
      OR(
       AND(_semanaAtual&gt;Prevs!L$6,_tipo="Semanal"),
       AND(_mes&gt;AI$2,_tipo="Mensal")
      )), 0,IF(Ajustes!$G245&gt;0,INDEX($AA$4:$AL$323,Ajustes!$G245,W$2),0)+IF(Ajustes!$H245&gt;0,INDEX($AA$4:$AL$323,Ajustes!$H245,W$2),0)+IF(Ajustes!$I245&gt;0,INDEX($AA$4:$AL$323,Ajustes!$I245,W$2),0)+IF(Ajustes!$J245&gt;0,INDEX($AA$4:$AL$323,Ajustes!$J245,W$2),0)+IF(Ajustes!$K245&gt;0,INDEX($AA$4:$AL$323,Ajustes!$K245,W$2),0)+IF(Ajustes!$L245&gt;0,INDEX($AA$4:$AL$323,Ajustes!$L245,W$2),0))+W245</f>
        <v>456</v>
      </c>
      <c r="AJ245" s="259">
        <f>IF(AND(NOT(_incrementaisPassadas),
      OR(
       AND(_semanaAtual&gt;Prevs!M$6,_tipo="Semanal"),
       AND(_mes&gt;AJ$2,_tipo="Mensal")
      )), 0,IF(Ajustes!$G245&gt;0,INDEX($AA$4:$AL$323,Ajustes!$G245,X$2),0)+IF(Ajustes!$H245&gt;0,INDEX($AA$4:$AL$323,Ajustes!$H245,X$2),0)+IF(Ajustes!$I245&gt;0,INDEX($AA$4:$AL$323,Ajustes!$I245,X$2),0)+IF(Ajustes!$J245&gt;0,INDEX($AA$4:$AL$323,Ajustes!$J245,X$2),0)+IF(Ajustes!$K245&gt;0,INDEX($AA$4:$AL$323,Ajustes!$K245,X$2),0)+IF(Ajustes!$L245&gt;0,INDEX($AA$4:$AL$323,Ajustes!$L245,X$2),0))+X245</f>
        <v>534</v>
      </c>
      <c r="AK245" s="259">
        <f>IF(AND(NOT(_incrementaisPassadas),
      OR(
       AND(_semanaAtual&gt;Prevs!N$6,_tipo="Semanal"),
       AND(_mes&gt;AK$2,_tipo="Mensal")
      )), 0,IF(Ajustes!$G245&gt;0,INDEX($AA$4:$AL$323,Ajustes!$G245,Y$2),0)+IF(Ajustes!$H245&gt;0,INDEX($AA$4:$AL$323,Ajustes!$H245,Y$2),0)+IF(Ajustes!$I245&gt;0,INDEX($AA$4:$AL$323,Ajustes!$I245,Y$2),0)+IF(Ajustes!$J245&gt;0,INDEX($AA$4:$AL$323,Ajustes!$J245,Y$2),0)+IF(Ajustes!$K245&gt;0,INDEX($AA$4:$AL$323,Ajustes!$K245,Y$2),0)+IF(Ajustes!$L245&gt;0,INDEX($AA$4:$AL$323,Ajustes!$L245,Y$2),0))+Y245</f>
        <v>578</v>
      </c>
      <c r="AL245" s="259">
        <f>IF(AND(NOT(_incrementaisPassadas),
      OR(
       AND(_semanaAtual&gt;Prevs!O$6,_tipo="Semanal"),
       AND(_mes&gt;AL$2,_tipo="Mensal")
      )), 0,IF(Ajustes!$G245&gt;0,INDEX($AA$4:$AL$323,Ajustes!$G245,Z$2),0)+IF(Ajustes!$H245&gt;0,INDEX($AA$4:$AL$323,Ajustes!$H245,Z$2),0)+IF(Ajustes!$I245&gt;0,INDEX($AA$4:$AL$323,Ajustes!$I245,Z$2),0)+IF(Ajustes!$J245&gt;0,INDEX($AA$4:$AL$323,Ajustes!$J245,Z$2),0)+IF(Ajustes!$K245&gt;0,INDEX($AA$4:$AL$323,Ajustes!$K245,Z$2),0)+IF(Ajustes!$L245&gt;0,INDEX($AA$4:$AL$323,Ajustes!$L245,Z$2),0))+Z245</f>
        <v>858</v>
      </c>
      <c r="AM245" s="113">
        <f t="shared" si="219"/>
        <v>1254</v>
      </c>
      <c r="AN245" s="113">
        <f t="shared" si="233"/>
        <v>1326</v>
      </c>
      <c r="AO245" s="113">
        <f t="shared" si="233"/>
        <v>1152</v>
      </c>
      <c r="AP245" s="113">
        <f t="shared" si="233"/>
        <v>775</v>
      </c>
      <c r="AQ245" s="113">
        <f t="shared" si="233"/>
        <v>615</v>
      </c>
      <c r="AR245" s="113">
        <f t="shared" si="233"/>
        <v>613</v>
      </c>
      <c r="AS245" s="113">
        <f t="shared" si="233"/>
        <v>493</v>
      </c>
      <c r="AT245" s="113">
        <f t="shared" si="233"/>
        <v>425</v>
      </c>
      <c r="AU245" s="113">
        <f t="shared" si="233"/>
        <v>456</v>
      </c>
      <c r="AV245" s="113">
        <f t="shared" si="233"/>
        <v>534</v>
      </c>
      <c r="AW245" s="113">
        <f t="shared" si="233"/>
        <v>578</v>
      </c>
      <c r="AX245" s="113">
        <f t="shared" si="233"/>
        <v>858</v>
      </c>
      <c r="AY245" s="259"/>
      <c r="BQ245" s="259">
        <f t="shared" si="218"/>
        <v>33</v>
      </c>
      <c r="BR245" s="398">
        <f t="shared" si="221"/>
        <v>1254.7240000000002</v>
      </c>
      <c r="BS245" s="398">
        <f t="shared" si="222"/>
        <v>1326.1610000000001</v>
      </c>
      <c r="BT245" s="398">
        <f t="shared" si="223"/>
        <v>1151.604</v>
      </c>
      <c r="BU245" s="398">
        <f t="shared" si="224"/>
        <v>775.2</v>
      </c>
      <c r="BV245" s="398">
        <f t="shared" si="225"/>
        <v>614.73000000000013</v>
      </c>
      <c r="BW245" s="398">
        <f t="shared" si="226"/>
        <v>613.32000000000005</v>
      </c>
      <c r="BX245" s="398">
        <f t="shared" si="227"/>
        <v>492.92</v>
      </c>
      <c r="BY245" s="398">
        <f t="shared" si="228"/>
        <v>425.42199999999997</v>
      </c>
      <c r="BZ245" s="398">
        <f t="shared" si="229"/>
        <v>455.952</v>
      </c>
      <c r="CA245" s="398">
        <f t="shared" si="230"/>
        <v>533.54</v>
      </c>
      <c r="CB245" s="398">
        <f t="shared" si="231"/>
        <v>577.88400000000001</v>
      </c>
      <c r="CC245" s="398">
        <f t="shared" si="232"/>
        <v>858.38000000000011</v>
      </c>
      <c r="CD245" s="259"/>
    </row>
    <row r="246" spans="1:82" x14ac:dyDescent="0.25">
      <c r="A246" s="113">
        <v>243</v>
      </c>
      <c r="B246" s="176" t="s">
        <v>555</v>
      </c>
      <c r="C246" s="259">
        <f>IFERROR(INDEX($BD$7:$BO$40,MATCH(Ajustes!$E$4:$E$323,$BC$7:$BC$40,0),$C$2:$N$2),1)</f>
        <v>1</v>
      </c>
      <c r="D246" s="259">
        <f>IFERROR(INDEX($BD$7:$BO$40,MATCH(Ajustes!$E$4:$E$323,$BC$7:$BC$40,0),$C$2:$N$2),1)</f>
        <v>1</v>
      </c>
      <c r="E246" s="259">
        <f>IFERROR(INDEX($BD$7:$BO$40,MATCH(Ajustes!$E$4:$E$323,$BC$7:$BC$40,0),$C$2:$N$2),1)</f>
        <v>1</v>
      </c>
      <c r="F246" s="259">
        <f>IFERROR(INDEX($BD$7:$BO$40,MATCH(Ajustes!$E$4:$E$323,$BC$7:$BC$40,0),$C$2:$N$2),1)</f>
        <v>1</v>
      </c>
      <c r="G246" s="259">
        <f>IFERROR(INDEX($BD$7:$BO$40,MATCH(Ajustes!$E$4:$E$323,$BC$7:$BC$40,0),$C$2:$N$2),1)</f>
        <v>1</v>
      </c>
      <c r="H246" s="259">
        <f>IFERROR(INDEX($BD$7:$BO$40,MATCH(Ajustes!$E$4:$E$323,$BC$7:$BC$40,0),$C$2:$N$2),1)</f>
        <v>1</v>
      </c>
      <c r="I246" s="259">
        <f>IFERROR(INDEX($BD$7:$BO$40,MATCH(Ajustes!$E$4:$E$323,$BC$7:$BC$40,0),$C$2:$N$2),1)</f>
        <v>1</v>
      </c>
      <c r="J246" s="259">
        <f>IFERROR(INDEX($BD$7:$BO$40,MATCH(Ajustes!$E$4:$E$323,$BC$7:$BC$40,0),$C$2:$N$2),1)</f>
        <v>1</v>
      </c>
      <c r="K246" s="259">
        <f>IFERROR(INDEX($BD$7:$BO$40,MATCH(Ajustes!$E$4:$E$323,$BC$7:$BC$40,0),$C$2:$N$2),1)</f>
        <v>1</v>
      </c>
      <c r="L246" s="259">
        <f>IFERROR(INDEX($BD$7:$BO$40,MATCH(Ajustes!$E$4:$E$323,$BC$7:$BC$40,0),$C$2:$N$2),1)</f>
        <v>1</v>
      </c>
      <c r="M246" s="259">
        <f>IFERROR(INDEX($BD$7:$BO$40,MATCH(Ajustes!$E$4:$E$323,$BC$7:$BC$40,0),$C$2:$N$2),1)</f>
        <v>1</v>
      </c>
      <c r="N246" s="259">
        <f>IFERROR(INDEX($BD$7:$BO$40,MATCH(Ajustes!$E$4:$E$323,$BC$7:$BC$40,0),$C$2:$N$2),1)</f>
        <v>1</v>
      </c>
      <c r="O246">
        <f>C246*Ajustes!AM246</f>
        <v>1312</v>
      </c>
      <c r="P246">
        <f>D246*Ajustes!AN246</f>
        <v>1413</v>
      </c>
      <c r="Q246">
        <f>E246*Ajustes!AO246</f>
        <v>1240</v>
      </c>
      <c r="R246">
        <f>F246*Ajustes!AP246</f>
        <v>847</v>
      </c>
      <c r="S246">
        <f>G246*Ajustes!AQ246</f>
        <v>659</v>
      </c>
      <c r="T246">
        <f>H246*Ajustes!AR246</f>
        <v>659</v>
      </c>
      <c r="U246">
        <f>I246*Ajustes!AS246</f>
        <v>532</v>
      </c>
      <c r="V246">
        <f>J246*Ajustes!AT246</f>
        <v>460</v>
      </c>
      <c r="W246">
        <f>K246*Ajustes!AU246</f>
        <v>485</v>
      </c>
      <c r="X246">
        <f>L246*Ajustes!AV246</f>
        <v>566</v>
      </c>
      <c r="Y246">
        <f>M246*Ajustes!AW246</f>
        <v>610</v>
      </c>
      <c r="Z246">
        <f>N246*Ajustes!AX246</f>
        <v>896</v>
      </c>
      <c r="AA246" s="259">
        <f>IF(AND(NOT(_incrementaisPassadas),
      OR(
       AND(_semanaAtual&gt;Prevs!D$6,_tipo="Semanal"),
       AND(_mes&gt;AA$2,_tipo="Mensal")
      )), 0,IF(Ajustes!$G246&gt;0,INDEX($AA$4:$AL$323,Ajustes!$G246,O$2),0)+IF(Ajustes!$H246&gt;0,INDEX($AA$4:$AL$323,Ajustes!$H246,O$2),0)+IF(Ajustes!$I246&gt;0,INDEX($AA$4:$AL$323,Ajustes!$I246,O$2),0)+IF(Ajustes!$J246&gt;0,INDEX($AA$4:$AL$323,Ajustes!$J246,O$2),0)+IF(Ajustes!$K246&gt;0,INDEX($AA$4:$AL$323,Ajustes!$K246,O$2),0)+IF(Ajustes!$L246&gt;0,INDEX($AA$4:$AL$323,Ajustes!$L246,O$2),0))+O246</f>
        <v>1312</v>
      </c>
      <c r="AB246" s="259">
        <f>IF(AND(NOT(_incrementaisPassadas),
      OR(
       AND(_semanaAtual&gt;Prevs!E$6,_tipo="Semanal"),
       AND(_mes&gt;AB$2,_tipo="Mensal")
      )), 0,IF(Ajustes!$G246&gt;0,INDEX($AA$4:$AL$323,Ajustes!$G246,P$2),0)+IF(Ajustes!$H246&gt;0,INDEX($AA$4:$AL$323,Ajustes!$H246,P$2),0)+IF(Ajustes!$I246&gt;0,INDEX($AA$4:$AL$323,Ajustes!$I246,P$2),0)+IF(Ajustes!$J246&gt;0,INDEX($AA$4:$AL$323,Ajustes!$J246,P$2),0)+IF(Ajustes!$K246&gt;0,INDEX($AA$4:$AL$323,Ajustes!$K246,P$2),0)+IF(Ajustes!$L246&gt;0,INDEX($AA$4:$AL$323,Ajustes!$L246,P$2),0))+P246</f>
        <v>1413</v>
      </c>
      <c r="AC246" s="259">
        <f>IF(AND(NOT(_incrementaisPassadas),
      OR(
       AND(_semanaAtual&gt;Prevs!F$6,_tipo="Semanal"),
       AND(_mes&gt;AC$2,_tipo="Mensal")
      )), 0,IF(Ajustes!$G246&gt;0,INDEX($AA$4:$AL$323,Ajustes!$G246,Q$2),0)+IF(Ajustes!$H246&gt;0,INDEX($AA$4:$AL$323,Ajustes!$H246,Q$2),0)+IF(Ajustes!$I246&gt;0,INDEX($AA$4:$AL$323,Ajustes!$I246,Q$2),0)+IF(Ajustes!$J246&gt;0,INDEX($AA$4:$AL$323,Ajustes!$J246,Q$2),0)+IF(Ajustes!$K246&gt;0,INDEX($AA$4:$AL$323,Ajustes!$K246,Q$2),0)+IF(Ajustes!$L246&gt;0,INDEX($AA$4:$AL$323,Ajustes!$L246,Q$2),0))+Q246</f>
        <v>1240</v>
      </c>
      <c r="AD246" s="259">
        <f>IF(AND(NOT(_incrementaisPassadas),
      OR(
       AND(_semanaAtual&gt;Prevs!G$6,_tipo="Semanal"),
       AND(_mes&gt;AD$2,_tipo="Mensal")
      )), 0,IF(Ajustes!$G246&gt;0,INDEX($AA$4:$AL$323,Ajustes!$G246,R$2),0)+IF(Ajustes!$H246&gt;0,INDEX($AA$4:$AL$323,Ajustes!$H246,R$2),0)+IF(Ajustes!$I246&gt;0,INDEX($AA$4:$AL$323,Ajustes!$I246,R$2),0)+IF(Ajustes!$J246&gt;0,INDEX($AA$4:$AL$323,Ajustes!$J246,R$2),0)+IF(Ajustes!$K246&gt;0,INDEX($AA$4:$AL$323,Ajustes!$K246,R$2),0)+IF(Ajustes!$L246&gt;0,INDEX($AA$4:$AL$323,Ajustes!$L246,R$2),0))+R246</f>
        <v>847</v>
      </c>
      <c r="AE246" s="259">
        <f>IF(AND(NOT(_incrementaisPassadas),
      OR(
       AND(_semanaAtual&gt;Prevs!H$6,_tipo="Semanal"),
       AND(_mes&gt;AE$2,_tipo="Mensal")
      )), 0,IF(Ajustes!$G246&gt;0,INDEX($AA$4:$AL$323,Ajustes!$G246,S$2),0)+IF(Ajustes!$H246&gt;0,INDEX($AA$4:$AL$323,Ajustes!$H246,S$2),0)+IF(Ajustes!$I246&gt;0,INDEX($AA$4:$AL$323,Ajustes!$I246,S$2),0)+IF(Ajustes!$J246&gt;0,INDEX($AA$4:$AL$323,Ajustes!$J246,S$2),0)+IF(Ajustes!$K246&gt;0,INDEX($AA$4:$AL$323,Ajustes!$K246,S$2),0)+IF(Ajustes!$L246&gt;0,INDEX($AA$4:$AL$323,Ajustes!$L246,S$2),0))+S246</f>
        <v>659</v>
      </c>
      <c r="AF246" s="259">
        <f>IF(AND(NOT(_incrementaisPassadas),
      OR(
       AND(_semanaAtual&gt;Prevs!I$6,_tipo="Semanal"),
       AND(_mes&gt;AF$2,_tipo="Mensal")
      )), 0,IF(Ajustes!$G246&gt;0,INDEX($AA$4:$AL$323,Ajustes!$G246,T$2),0)+IF(Ajustes!$H246&gt;0,INDEX($AA$4:$AL$323,Ajustes!$H246,T$2),0)+IF(Ajustes!$I246&gt;0,INDEX($AA$4:$AL$323,Ajustes!$I246,T$2),0)+IF(Ajustes!$J246&gt;0,INDEX($AA$4:$AL$323,Ajustes!$J246,T$2),0)+IF(Ajustes!$K246&gt;0,INDEX($AA$4:$AL$323,Ajustes!$K246,T$2),0)+IF(Ajustes!$L246&gt;0,INDEX($AA$4:$AL$323,Ajustes!$L246,T$2),0))+T246</f>
        <v>659</v>
      </c>
      <c r="AG246" s="259">
        <f>IF(AND(NOT(_incrementaisPassadas),
      OR(
       AND(_semanaAtual&gt;Prevs!J$6,_tipo="Semanal"),
       AND(_mes&gt;AG$2,_tipo="Mensal")
      )), 0,IF(Ajustes!$G246&gt;0,INDEX($AA$4:$AL$323,Ajustes!$G246,U$2),0)+IF(Ajustes!$H246&gt;0,INDEX($AA$4:$AL$323,Ajustes!$H246,U$2),0)+IF(Ajustes!$I246&gt;0,INDEX($AA$4:$AL$323,Ajustes!$I246,U$2),0)+IF(Ajustes!$J246&gt;0,INDEX($AA$4:$AL$323,Ajustes!$J246,U$2),0)+IF(Ajustes!$K246&gt;0,INDEX($AA$4:$AL$323,Ajustes!$K246,U$2),0)+IF(Ajustes!$L246&gt;0,INDEX($AA$4:$AL$323,Ajustes!$L246,U$2),0))+U246</f>
        <v>532</v>
      </c>
      <c r="AH246" s="259">
        <f>IF(AND(NOT(_incrementaisPassadas),
      OR(
       AND(_semanaAtual&gt;Prevs!K$6,_tipo="Semanal"),
       AND(_mes&gt;AH$2,_tipo="Mensal")
      )), 0,IF(Ajustes!$G246&gt;0,INDEX($AA$4:$AL$323,Ajustes!$G246,V$2),0)+IF(Ajustes!$H246&gt;0,INDEX($AA$4:$AL$323,Ajustes!$H246,V$2),0)+IF(Ajustes!$I246&gt;0,INDEX($AA$4:$AL$323,Ajustes!$I246,V$2),0)+IF(Ajustes!$J246&gt;0,INDEX($AA$4:$AL$323,Ajustes!$J246,V$2),0)+IF(Ajustes!$K246&gt;0,INDEX($AA$4:$AL$323,Ajustes!$K246,V$2),0)+IF(Ajustes!$L246&gt;0,INDEX($AA$4:$AL$323,Ajustes!$L246,V$2),0))+V246</f>
        <v>460</v>
      </c>
      <c r="AI246" s="259">
        <f>IF(AND(NOT(_incrementaisPassadas),
      OR(
       AND(_semanaAtual&gt;Prevs!L$6,_tipo="Semanal"),
       AND(_mes&gt;AI$2,_tipo="Mensal")
      )), 0,IF(Ajustes!$G246&gt;0,INDEX($AA$4:$AL$323,Ajustes!$G246,W$2),0)+IF(Ajustes!$H246&gt;0,INDEX($AA$4:$AL$323,Ajustes!$H246,W$2),0)+IF(Ajustes!$I246&gt;0,INDEX($AA$4:$AL$323,Ajustes!$I246,W$2),0)+IF(Ajustes!$J246&gt;0,INDEX($AA$4:$AL$323,Ajustes!$J246,W$2),0)+IF(Ajustes!$K246&gt;0,INDEX($AA$4:$AL$323,Ajustes!$K246,W$2),0)+IF(Ajustes!$L246&gt;0,INDEX($AA$4:$AL$323,Ajustes!$L246,W$2),0))+W246</f>
        <v>485</v>
      </c>
      <c r="AJ246" s="259">
        <f>IF(AND(NOT(_incrementaisPassadas),
      OR(
       AND(_semanaAtual&gt;Prevs!M$6,_tipo="Semanal"),
       AND(_mes&gt;AJ$2,_tipo="Mensal")
      )), 0,IF(Ajustes!$G246&gt;0,INDEX($AA$4:$AL$323,Ajustes!$G246,X$2),0)+IF(Ajustes!$H246&gt;0,INDEX($AA$4:$AL$323,Ajustes!$H246,X$2),0)+IF(Ajustes!$I246&gt;0,INDEX($AA$4:$AL$323,Ajustes!$I246,X$2),0)+IF(Ajustes!$J246&gt;0,INDEX($AA$4:$AL$323,Ajustes!$J246,X$2),0)+IF(Ajustes!$K246&gt;0,INDEX($AA$4:$AL$323,Ajustes!$K246,X$2),0)+IF(Ajustes!$L246&gt;0,INDEX($AA$4:$AL$323,Ajustes!$L246,X$2),0))+X246</f>
        <v>566</v>
      </c>
      <c r="AK246" s="259">
        <f>IF(AND(NOT(_incrementaisPassadas),
      OR(
       AND(_semanaAtual&gt;Prevs!N$6,_tipo="Semanal"),
       AND(_mes&gt;AK$2,_tipo="Mensal")
      )), 0,IF(Ajustes!$G246&gt;0,INDEX($AA$4:$AL$323,Ajustes!$G246,Y$2),0)+IF(Ajustes!$H246&gt;0,INDEX($AA$4:$AL$323,Ajustes!$H246,Y$2),0)+IF(Ajustes!$I246&gt;0,INDEX($AA$4:$AL$323,Ajustes!$I246,Y$2),0)+IF(Ajustes!$J246&gt;0,INDEX($AA$4:$AL$323,Ajustes!$J246,Y$2),0)+IF(Ajustes!$K246&gt;0,INDEX($AA$4:$AL$323,Ajustes!$K246,Y$2),0)+IF(Ajustes!$L246&gt;0,INDEX($AA$4:$AL$323,Ajustes!$L246,Y$2),0))+Y246</f>
        <v>610</v>
      </c>
      <c r="AL246" s="259">
        <f>IF(AND(NOT(_incrementaisPassadas),
      OR(
       AND(_semanaAtual&gt;Prevs!O$6,_tipo="Semanal"),
       AND(_mes&gt;AL$2,_tipo="Mensal")
      )), 0,IF(Ajustes!$G246&gt;0,INDEX($AA$4:$AL$323,Ajustes!$G246,Z$2),0)+IF(Ajustes!$H246&gt;0,INDEX($AA$4:$AL$323,Ajustes!$H246,Z$2),0)+IF(Ajustes!$I246&gt;0,INDEX($AA$4:$AL$323,Ajustes!$I246,Z$2),0)+IF(Ajustes!$J246&gt;0,INDEX($AA$4:$AL$323,Ajustes!$J246,Z$2),0)+IF(Ajustes!$K246&gt;0,INDEX($AA$4:$AL$323,Ajustes!$K246,Z$2),0)+IF(Ajustes!$L246&gt;0,INDEX($AA$4:$AL$323,Ajustes!$L246,Z$2),0))+Z246</f>
        <v>896</v>
      </c>
      <c r="AM246" s="113">
        <f t="shared" si="219"/>
        <v>1312</v>
      </c>
      <c r="AN246" s="113">
        <f t="shared" si="233"/>
        <v>1413</v>
      </c>
      <c r="AO246" s="113">
        <f t="shared" si="233"/>
        <v>1240</v>
      </c>
      <c r="AP246" s="113">
        <f t="shared" si="233"/>
        <v>847</v>
      </c>
      <c r="AQ246" s="113">
        <f t="shared" si="233"/>
        <v>659</v>
      </c>
      <c r="AR246" s="113">
        <f t="shared" si="233"/>
        <v>659</v>
      </c>
      <c r="AS246" s="113">
        <f t="shared" si="233"/>
        <v>532</v>
      </c>
      <c r="AT246" s="113">
        <f t="shared" si="233"/>
        <v>460</v>
      </c>
      <c r="AU246" s="113">
        <f t="shared" si="233"/>
        <v>485</v>
      </c>
      <c r="AV246" s="113">
        <f t="shared" si="233"/>
        <v>566</v>
      </c>
      <c r="AW246" s="113">
        <f t="shared" si="233"/>
        <v>610</v>
      </c>
      <c r="AX246" s="113">
        <f t="shared" si="233"/>
        <v>896</v>
      </c>
      <c r="AY246" s="259"/>
      <c r="BQ246" s="259" t="e">
        <f t="shared" si="218"/>
        <v>#N/A</v>
      </c>
      <c r="BR246" s="398">
        <f t="shared" si="221"/>
        <v>1312</v>
      </c>
      <c r="BS246" s="398">
        <f t="shared" si="222"/>
        <v>1413</v>
      </c>
      <c r="BT246" s="398">
        <f t="shared" si="223"/>
        <v>1240</v>
      </c>
      <c r="BU246" s="398">
        <f t="shared" si="224"/>
        <v>847</v>
      </c>
      <c r="BV246" s="398">
        <f t="shared" si="225"/>
        <v>659</v>
      </c>
      <c r="BW246" s="398">
        <f t="shared" si="226"/>
        <v>659</v>
      </c>
      <c r="BX246" s="398">
        <f t="shared" si="227"/>
        <v>532</v>
      </c>
      <c r="BY246" s="398">
        <f t="shared" si="228"/>
        <v>460</v>
      </c>
      <c r="BZ246" s="398">
        <f t="shared" si="229"/>
        <v>485</v>
      </c>
      <c r="CA246" s="398">
        <f t="shared" si="230"/>
        <v>566</v>
      </c>
      <c r="CB246" s="398">
        <f t="shared" si="231"/>
        <v>610</v>
      </c>
      <c r="CC246" s="398">
        <f t="shared" si="232"/>
        <v>896</v>
      </c>
      <c r="CD246" s="259"/>
    </row>
    <row r="247" spans="1:82" x14ac:dyDescent="0.25">
      <c r="A247" s="113">
        <v>244</v>
      </c>
      <c r="B247" s="176" t="s">
        <v>556</v>
      </c>
      <c r="C247" s="259">
        <f>IFERROR(INDEX($BD$7:$BO$40,MATCH(Ajustes!$E$4:$E$323,$BC$7:$BC$40,0),$C$2:$N$2),1)</f>
        <v>1</v>
      </c>
      <c r="D247" s="259">
        <f>IFERROR(INDEX($BD$7:$BO$40,MATCH(Ajustes!$E$4:$E$323,$BC$7:$BC$40,0),$C$2:$N$2),1)</f>
        <v>1</v>
      </c>
      <c r="E247" s="259">
        <f>IFERROR(INDEX($BD$7:$BO$40,MATCH(Ajustes!$E$4:$E$323,$BC$7:$BC$40,0),$C$2:$N$2),1)</f>
        <v>1</v>
      </c>
      <c r="F247" s="259">
        <f>IFERROR(INDEX($BD$7:$BO$40,MATCH(Ajustes!$E$4:$E$323,$BC$7:$BC$40,0),$C$2:$N$2),1)</f>
        <v>1</v>
      </c>
      <c r="G247" s="259">
        <f>IFERROR(INDEX($BD$7:$BO$40,MATCH(Ajustes!$E$4:$E$323,$BC$7:$BC$40,0),$C$2:$N$2),1)</f>
        <v>1</v>
      </c>
      <c r="H247" s="259">
        <f>IFERROR(INDEX($BD$7:$BO$40,MATCH(Ajustes!$E$4:$E$323,$BC$7:$BC$40,0),$C$2:$N$2),1)</f>
        <v>1</v>
      </c>
      <c r="I247" s="259">
        <f>IFERROR(INDEX($BD$7:$BO$40,MATCH(Ajustes!$E$4:$E$323,$BC$7:$BC$40,0),$C$2:$N$2),1)</f>
        <v>1</v>
      </c>
      <c r="J247" s="259">
        <f>IFERROR(INDEX($BD$7:$BO$40,MATCH(Ajustes!$E$4:$E$323,$BC$7:$BC$40,0),$C$2:$N$2),1)</f>
        <v>1</v>
      </c>
      <c r="K247" s="259">
        <f>IFERROR(INDEX($BD$7:$BO$40,MATCH(Ajustes!$E$4:$E$323,$BC$7:$BC$40,0),$C$2:$N$2),1)</f>
        <v>1</v>
      </c>
      <c r="L247" s="259">
        <f>IFERROR(INDEX($BD$7:$BO$40,MATCH(Ajustes!$E$4:$E$323,$BC$7:$BC$40,0),$C$2:$N$2),1)</f>
        <v>1</v>
      </c>
      <c r="M247" s="259">
        <f>IFERROR(INDEX($BD$7:$BO$40,MATCH(Ajustes!$E$4:$E$323,$BC$7:$BC$40,0),$C$2:$N$2),1)</f>
        <v>1</v>
      </c>
      <c r="N247" s="259">
        <f>IFERROR(INDEX($BD$7:$BO$40,MATCH(Ajustes!$E$4:$E$323,$BC$7:$BC$40,0),$C$2:$N$2),1)</f>
        <v>1</v>
      </c>
      <c r="O247">
        <f>C247*Ajustes!AM247</f>
        <v>10159</v>
      </c>
      <c r="P247">
        <f>D247*Ajustes!AN247</f>
        <v>10685</v>
      </c>
      <c r="Q247">
        <f>E247*Ajustes!AO247</f>
        <v>10165</v>
      </c>
      <c r="R247">
        <f>F247*Ajustes!AP247</f>
        <v>7575</v>
      </c>
      <c r="S247">
        <f>G247*Ajustes!AQ247</f>
        <v>5274</v>
      </c>
      <c r="T247">
        <f>H247*Ajustes!AR247</f>
        <v>4440</v>
      </c>
      <c r="U247">
        <f>I247*Ajustes!AS247</f>
        <v>3620</v>
      </c>
      <c r="V247">
        <f>J247*Ajustes!AT247</f>
        <v>3046</v>
      </c>
      <c r="W247">
        <f>K247*Ajustes!AU247</f>
        <v>2950</v>
      </c>
      <c r="X247">
        <f>L247*Ajustes!AV247</f>
        <v>3398</v>
      </c>
      <c r="Y247">
        <f>M247*Ajustes!AW247</f>
        <v>4492</v>
      </c>
      <c r="Z247">
        <f>N247*Ajustes!AX247</f>
        <v>7135</v>
      </c>
      <c r="AA247" s="259">
        <f>IF(AND(NOT(_incrementaisPassadas),
      OR(
       AND(_semanaAtual&gt;Prevs!D$6,_tipo="Semanal"),
       AND(_mes&gt;AA$2,_tipo="Mensal")
      )), 0,IF(Ajustes!$G247&gt;0,INDEX($AA$4:$AL$323,Ajustes!$G247,O$2),0)+IF(Ajustes!$H247&gt;0,INDEX($AA$4:$AL$323,Ajustes!$H247,O$2),0)+IF(Ajustes!$I247&gt;0,INDEX($AA$4:$AL$323,Ajustes!$I247,O$2),0)+IF(Ajustes!$J247&gt;0,INDEX($AA$4:$AL$323,Ajustes!$J247,O$2),0)+IF(Ajustes!$K247&gt;0,INDEX($AA$4:$AL$323,Ajustes!$K247,O$2),0)+IF(Ajustes!$L247&gt;0,INDEX($AA$4:$AL$323,Ajustes!$L247,O$2),0))+O247</f>
        <v>10159</v>
      </c>
      <c r="AB247" s="259">
        <f>IF(AND(NOT(_incrementaisPassadas),
      OR(
       AND(_semanaAtual&gt;Prevs!E$6,_tipo="Semanal"),
       AND(_mes&gt;AB$2,_tipo="Mensal")
      )), 0,IF(Ajustes!$G247&gt;0,INDEX($AA$4:$AL$323,Ajustes!$G247,P$2),0)+IF(Ajustes!$H247&gt;0,INDEX($AA$4:$AL$323,Ajustes!$H247,P$2),0)+IF(Ajustes!$I247&gt;0,INDEX($AA$4:$AL$323,Ajustes!$I247,P$2),0)+IF(Ajustes!$J247&gt;0,INDEX($AA$4:$AL$323,Ajustes!$J247,P$2),0)+IF(Ajustes!$K247&gt;0,INDEX($AA$4:$AL$323,Ajustes!$K247,P$2),0)+IF(Ajustes!$L247&gt;0,INDEX($AA$4:$AL$323,Ajustes!$L247,P$2),0))+P247</f>
        <v>10685</v>
      </c>
      <c r="AC247" s="259">
        <f>IF(AND(NOT(_incrementaisPassadas),
      OR(
       AND(_semanaAtual&gt;Prevs!F$6,_tipo="Semanal"),
       AND(_mes&gt;AC$2,_tipo="Mensal")
      )), 0,IF(Ajustes!$G247&gt;0,INDEX($AA$4:$AL$323,Ajustes!$G247,Q$2),0)+IF(Ajustes!$H247&gt;0,INDEX($AA$4:$AL$323,Ajustes!$H247,Q$2),0)+IF(Ajustes!$I247&gt;0,INDEX($AA$4:$AL$323,Ajustes!$I247,Q$2),0)+IF(Ajustes!$J247&gt;0,INDEX($AA$4:$AL$323,Ajustes!$J247,Q$2),0)+IF(Ajustes!$K247&gt;0,INDEX($AA$4:$AL$323,Ajustes!$K247,Q$2),0)+IF(Ajustes!$L247&gt;0,INDEX($AA$4:$AL$323,Ajustes!$L247,Q$2),0))+Q247</f>
        <v>10165</v>
      </c>
      <c r="AD247" s="259">
        <f>IF(AND(NOT(_incrementaisPassadas),
      OR(
       AND(_semanaAtual&gt;Prevs!G$6,_tipo="Semanal"),
       AND(_mes&gt;AD$2,_tipo="Mensal")
      )), 0,IF(Ajustes!$G247&gt;0,INDEX($AA$4:$AL$323,Ajustes!$G247,R$2),0)+IF(Ajustes!$H247&gt;0,INDEX($AA$4:$AL$323,Ajustes!$H247,R$2),0)+IF(Ajustes!$I247&gt;0,INDEX($AA$4:$AL$323,Ajustes!$I247,R$2),0)+IF(Ajustes!$J247&gt;0,INDEX($AA$4:$AL$323,Ajustes!$J247,R$2),0)+IF(Ajustes!$K247&gt;0,INDEX($AA$4:$AL$323,Ajustes!$K247,R$2),0)+IF(Ajustes!$L247&gt;0,INDEX($AA$4:$AL$323,Ajustes!$L247,R$2),0))+R247</f>
        <v>7575</v>
      </c>
      <c r="AE247" s="259">
        <f>IF(AND(NOT(_incrementaisPassadas),
      OR(
       AND(_semanaAtual&gt;Prevs!H$6,_tipo="Semanal"),
       AND(_mes&gt;AE$2,_tipo="Mensal")
      )), 0,IF(Ajustes!$G247&gt;0,INDEX($AA$4:$AL$323,Ajustes!$G247,S$2),0)+IF(Ajustes!$H247&gt;0,INDEX($AA$4:$AL$323,Ajustes!$H247,S$2),0)+IF(Ajustes!$I247&gt;0,INDEX($AA$4:$AL$323,Ajustes!$I247,S$2),0)+IF(Ajustes!$J247&gt;0,INDEX($AA$4:$AL$323,Ajustes!$J247,S$2),0)+IF(Ajustes!$K247&gt;0,INDEX($AA$4:$AL$323,Ajustes!$K247,S$2),0)+IF(Ajustes!$L247&gt;0,INDEX($AA$4:$AL$323,Ajustes!$L247,S$2),0))+S247</f>
        <v>5274</v>
      </c>
      <c r="AF247" s="259">
        <f>IF(AND(NOT(_incrementaisPassadas),
      OR(
       AND(_semanaAtual&gt;Prevs!I$6,_tipo="Semanal"),
       AND(_mes&gt;AF$2,_tipo="Mensal")
      )), 0,IF(Ajustes!$G247&gt;0,INDEX($AA$4:$AL$323,Ajustes!$G247,T$2),0)+IF(Ajustes!$H247&gt;0,INDEX($AA$4:$AL$323,Ajustes!$H247,T$2),0)+IF(Ajustes!$I247&gt;0,INDEX($AA$4:$AL$323,Ajustes!$I247,T$2),0)+IF(Ajustes!$J247&gt;0,INDEX($AA$4:$AL$323,Ajustes!$J247,T$2),0)+IF(Ajustes!$K247&gt;0,INDEX($AA$4:$AL$323,Ajustes!$K247,T$2),0)+IF(Ajustes!$L247&gt;0,INDEX($AA$4:$AL$323,Ajustes!$L247,T$2),0))+T247</f>
        <v>4440</v>
      </c>
      <c r="AG247" s="259">
        <f>IF(AND(NOT(_incrementaisPassadas),
      OR(
       AND(_semanaAtual&gt;Prevs!J$6,_tipo="Semanal"),
       AND(_mes&gt;AG$2,_tipo="Mensal")
      )), 0,IF(Ajustes!$G247&gt;0,INDEX($AA$4:$AL$323,Ajustes!$G247,U$2),0)+IF(Ajustes!$H247&gt;0,INDEX($AA$4:$AL$323,Ajustes!$H247,U$2),0)+IF(Ajustes!$I247&gt;0,INDEX($AA$4:$AL$323,Ajustes!$I247,U$2),0)+IF(Ajustes!$J247&gt;0,INDEX($AA$4:$AL$323,Ajustes!$J247,U$2),0)+IF(Ajustes!$K247&gt;0,INDEX($AA$4:$AL$323,Ajustes!$K247,U$2),0)+IF(Ajustes!$L247&gt;0,INDEX($AA$4:$AL$323,Ajustes!$L247,U$2),0))+U247</f>
        <v>3620</v>
      </c>
      <c r="AH247" s="259">
        <f>IF(AND(NOT(_incrementaisPassadas),
      OR(
       AND(_semanaAtual&gt;Prevs!K$6,_tipo="Semanal"),
       AND(_mes&gt;AH$2,_tipo="Mensal")
      )), 0,IF(Ajustes!$G247&gt;0,INDEX($AA$4:$AL$323,Ajustes!$G247,V$2),0)+IF(Ajustes!$H247&gt;0,INDEX($AA$4:$AL$323,Ajustes!$H247,V$2),0)+IF(Ajustes!$I247&gt;0,INDEX($AA$4:$AL$323,Ajustes!$I247,V$2),0)+IF(Ajustes!$J247&gt;0,INDEX($AA$4:$AL$323,Ajustes!$J247,V$2),0)+IF(Ajustes!$K247&gt;0,INDEX($AA$4:$AL$323,Ajustes!$K247,V$2),0)+IF(Ajustes!$L247&gt;0,INDEX($AA$4:$AL$323,Ajustes!$L247,V$2),0))+V247</f>
        <v>3046</v>
      </c>
      <c r="AI247" s="259">
        <f>IF(AND(NOT(_incrementaisPassadas),
      OR(
       AND(_semanaAtual&gt;Prevs!L$6,_tipo="Semanal"),
       AND(_mes&gt;AI$2,_tipo="Mensal")
      )), 0,IF(Ajustes!$G247&gt;0,INDEX($AA$4:$AL$323,Ajustes!$G247,W$2),0)+IF(Ajustes!$H247&gt;0,INDEX($AA$4:$AL$323,Ajustes!$H247,W$2),0)+IF(Ajustes!$I247&gt;0,INDEX($AA$4:$AL$323,Ajustes!$I247,W$2),0)+IF(Ajustes!$J247&gt;0,INDEX($AA$4:$AL$323,Ajustes!$J247,W$2),0)+IF(Ajustes!$K247&gt;0,INDEX($AA$4:$AL$323,Ajustes!$K247,W$2),0)+IF(Ajustes!$L247&gt;0,INDEX($AA$4:$AL$323,Ajustes!$L247,W$2),0))+W247</f>
        <v>2950</v>
      </c>
      <c r="AJ247" s="259">
        <f>IF(AND(NOT(_incrementaisPassadas),
      OR(
       AND(_semanaAtual&gt;Prevs!M$6,_tipo="Semanal"),
       AND(_mes&gt;AJ$2,_tipo="Mensal")
      )), 0,IF(Ajustes!$G247&gt;0,INDEX($AA$4:$AL$323,Ajustes!$G247,X$2),0)+IF(Ajustes!$H247&gt;0,INDEX($AA$4:$AL$323,Ajustes!$H247,X$2),0)+IF(Ajustes!$I247&gt;0,INDEX($AA$4:$AL$323,Ajustes!$I247,X$2),0)+IF(Ajustes!$J247&gt;0,INDEX($AA$4:$AL$323,Ajustes!$J247,X$2),0)+IF(Ajustes!$K247&gt;0,INDEX($AA$4:$AL$323,Ajustes!$K247,X$2),0)+IF(Ajustes!$L247&gt;0,INDEX($AA$4:$AL$323,Ajustes!$L247,X$2),0))+X247</f>
        <v>3398</v>
      </c>
      <c r="AK247" s="259">
        <f>IF(AND(NOT(_incrementaisPassadas),
      OR(
       AND(_semanaAtual&gt;Prevs!N$6,_tipo="Semanal"),
       AND(_mes&gt;AK$2,_tipo="Mensal")
      )), 0,IF(Ajustes!$G247&gt;0,INDEX($AA$4:$AL$323,Ajustes!$G247,Y$2),0)+IF(Ajustes!$H247&gt;0,INDEX($AA$4:$AL$323,Ajustes!$H247,Y$2),0)+IF(Ajustes!$I247&gt;0,INDEX($AA$4:$AL$323,Ajustes!$I247,Y$2),0)+IF(Ajustes!$J247&gt;0,INDEX($AA$4:$AL$323,Ajustes!$J247,Y$2),0)+IF(Ajustes!$K247&gt;0,INDEX($AA$4:$AL$323,Ajustes!$K247,Y$2),0)+IF(Ajustes!$L247&gt;0,INDEX($AA$4:$AL$323,Ajustes!$L247,Y$2),0))+Y247</f>
        <v>4492</v>
      </c>
      <c r="AL247" s="259">
        <f>IF(AND(NOT(_incrementaisPassadas),
      OR(
       AND(_semanaAtual&gt;Prevs!O$6,_tipo="Semanal"),
       AND(_mes&gt;AL$2,_tipo="Mensal")
      )), 0,IF(Ajustes!$G247&gt;0,INDEX($AA$4:$AL$323,Ajustes!$G247,Z$2),0)+IF(Ajustes!$H247&gt;0,INDEX($AA$4:$AL$323,Ajustes!$H247,Z$2),0)+IF(Ajustes!$I247&gt;0,INDEX($AA$4:$AL$323,Ajustes!$I247,Z$2),0)+IF(Ajustes!$J247&gt;0,INDEX($AA$4:$AL$323,Ajustes!$J247,Z$2),0)+IF(Ajustes!$K247&gt;0,INDEX($AA$4:$AL$323,Ajustes!$K247,Z$2),0)+IF(Ajustes!$L247&gt;0,INDEX($AA$4:$AL$323,Ajustes!$L247,Z$2),0))+Z247</f>
        <v>7135</v>
      </c>
      <c r="AM247" s="186">
        <f>AM37+AM246</f>
        <v>10159</v>
      </c>
      <c r="AN247" s="186">
        <f t="shared" ref="AN247:AX247" si="234">AN37+AN246</f>
        <v>10685</v>
      </c>
      <c r="AO247" s="186">
        <f t="shared" si="234"/>
        <v>10165</v>
      </c>
      <c r="AP247" s="186">
        <f t="shared" si="234"/>
        <v>7576</v>
      </c>
      <c r="AQ247" s="186">
        <f t="shared" si="234"/>
        <v>5274</v>
      </c>
      <c r="AR247" s="186">
        <f t="shared" si="234"/>
        <v>4439</v>
      </c>
      <c r="AS247" s="186">
        <f t="shared" si="234"/>
        <v>3620</v>
      </c>
      <c r="AT247" s="186">
        <f t="shared" si="234"/>
        <v>3046</v>
      </c>
      <c r="AU247" s="186">
        <f t="shared" si="234"/>
        <v>2950</v>
      </c>
      <c r="AV247" s="186">
        <f t="shared" si="234"/>
        <v>3397</v>
      </c>
      <c r="AW247" s="186">
        <f t="shared" si="234"/>
        <v>4492</v>
      </c>
      <c r="AX247" s="186">
        <f t="shared" si="234"/>
        <v>7135</v>
      </c>
      <c r="AY247" s="259"/>
      <c r="BQ247" s="259" t="e">
        <f t="shared" si="218"/>
        <v>#N/A</v>
      </c>
      <c r="BR247" s="186">
        <f>BR37+BR246</f>
        <v>10159</v>
      </c>
      <c r="BS247" s="186">
        <f t="shared" ref="BS247:CC247" si="235">BS37+BS246</f>
        <v>10685</v>
      </c>
      <c r="BT247" s="186">
        <f t="shared" si="235"/>
        <v>10165</v>
      </c>
      <c r="BU247" s="186">
        <f t="shared" si="235"/>
        <v>7576</v>
      </c>
      <c r="BV247" s="186">
        <f t="shared" si="235"/>
        <v>5274</v>
      </c>
      <c r="BW247" s="186">
        <f t="shared" si="235"/>
        <v>4439</v>
      </c>
      <c r="BX247" s="186">
        <f t="shared" si="235"/>
        <v>3620</v>
      </c>
      <c r="BY247" s="186">
        <f t="shared" si="235"/>
        <v>3046</v>
      </c>
      <c r="BZ247" s="186">
        <f t="shared" si="235"/>
        <v>2950</v>
      </c>
      <c r="CA247" s="186">
        <f t="shared" si="235"/>
        <v>3397</v>
      </c>
      <c r="CB247" s="186">
        <f t="shared" si="235"/>
        <v>4492</v>
      </c>
      <c r="CC247" s="186">
        <f t="shared" si="235"/>
        <v>7135</v>
      </c>
      <c r="CD247" s="259"/>
    </row>
    <row r="248" spans="1:82" x14ac:dyDescent="0.25">
      <c r="A248" s="113">
        <v>245</v>
      </c>
      <c r="B248" s="176" t="s">
        <v>557</v>
      </c>
      <c r="C248" s="259">
        <f>IFERROR(INDEX($BD$7:$BO$40,MATCH(Ajustes!$E$4:$E$323,$BC$7:$BC$40,0),$C$2:$N$2),1)</f>
        <v>1</v>
      </c>
      <c r="D248" s="259">
        <f>IFERROR(INDEX($BD$7:$BO$40,MATCH(Ajustes!$E$4:$E$323,$BC$7:$BC$40,0),$C$2:$N$2),1)</f>
        <v>1</v>
      </c>
      <c r="E248" s="259">
        <f>IFERROR(INDEX($BD$7:$BO$40,MATCH(Ajustes!$E$4:$E$323,$BC$7:$BC$40,0),$C$2:$N$2),1)</f>
        <v>1</v>
      </c>
      <c r="F248" s="259">
        <f>IFERROR(INDEX($BD$7:$BO$40,MATCH(Ajustes!$E$4:$E$323,$BC$7:$BC$40,0),$C$2:$N$2),1)</f>
        <v>1</v>
      </c>
      <c r="G248" s="259">
        <f>IFERROR(INDEX($BD$7:$BO$40,MATCH(Ajustes!$E$4:$E$323,$BC$7:$BC$40,0),$C$2:$N$2),1)</f>
        <v>1</v>
      </c>
      <c r="H248" s="259">
        <f>IFERROR(INDEX($BD$7:$BO$40,MATCH(Ajustes!$E$4:$E$323,$BC$7:$BC$40,0),$C$2:$N$2),1)</f>
        <v>1</v>
      </c>
      <c r="I248" s="259">
        <f>IFERROR(INDEX($BD$7:$BO$40,MATCH(Ajustes!$E$4:$E$323,$BC$7:$BC$40,0),$C$2:$N$2),1)</f>
        <v>1</v>
      </c>
      <c r="J248" s="259">
        <f>IFERROR(INDEX($BD$7:$BO$40,MATCH(Ajustes!$E$4:$E$323,$BC$7:$BC$40,0),$C$2:$N$2),1)</f>
        <v>1</v>
      </c>
      <c r="K248" s="259">
        <f>IFERROR(INDEX($BD$7:$BO$40,MATCH(Ajustes!$E$4:$E$323,$BC$7:$BC$40,0),$C$2:$N$2),1)</f>
        <v>1</v>
      </c>
      <c r="L248" s="259">
        <f>IFERROR(INDEX($BD$7:$BO$40,MATCH(Ajustes!$E$4:$E$323,$BC$7:$BC$40,0),$C$2:$N$2),1)</f>
        <v>1</v>
      </c>
      <c r="M248" s="259">
        <f>IFERROR(INDEX($BD$7:$BO$40,MATCH(Ajustes!$E$4:$E$323,$BC$7:$BC$40,0),$C$2:$N$2),1)</f>
        <v>1</v>
      </c>
      <c r="N248" s="259">
        <f>IFERROR(INDEX($BD$7:$BO$40,MATCH(Ajustes!$E$4:$E$323,$BC$7:$BC$40,0),$C$2:$N$2),1)</f>
        <v>1</v>
      </c>
      <c r="O248">
        <f>C248*Ajustes!AM248</f>
        <v>10576</v>
      </c>
      <c r="P248">
        <f>D248*Ajustes!AN248</f>
        <v>11146</v>
      </c>
      <c r="Q248">
        <f>E248*Ajustes!AO248</f>
        <v>10596</v>
      </c>
      <c r="R248">
        <f>F248*Ajustes!AP248</f>
        <v>7942</v>
      </c>
      <c r="S248">
        <f>G248*Ajustes!AQ248</f>
        <v>5591</v>
      </c>
      <c r="T248">
        <f>H248*Ajustes!AR248</f>
        <v>4746</v>
      </c>
      <c r="U248">
        <f>I248*Ajustes!AS248</f>
        <v>3903</v>
      </c>
      <c r="V248">
        <f>J248*Ajustes!AT248</f>
        <v>3325</v>
      </c>
      <c r="W248">
        <f>K248*Ajustes!AU248</f>
        <v>3220</v>
      </c>
      <c r="X248">
        <f>L248*Ajustes!AV248</f>
        <v>3672</v>
      </c>
      <c r="Y248">
        <f>M248*Ajustes!AW248</f>
        <v>4788</v>
      </c>
      <c r="Z248">
        <f>N248*Ajustes!AX248</f>
        <v>7472</v>
      </c>
      <c r="AA248" s="259">
        <f>IF(AND(NOT(_incrementaisPassadas),
      OR(
       AND(_semanaAtual&gt;Prevs!D$6,_tipo="Semanal"),
       AND(_mes&gt;AA$2,_tipo="Mensal")
      )), 0,IF(Ajustes!$G248&gt;0,INDEX($AA$4:$AL$323,Ajustes!$G248,O$2),0)+IF(Ajustes!$H248&gt;0,INDEX($AA$4:$AL$323,Ajustes!$H248,O$2),0)+IF(Ajustes!$I248&gt;0,INDEX($AA$4:$AL$323,Ajustes!$I248,O$2),0)+IF(Ajustes!$J248&gt;0,INDEX($AA$4:$AL$323,Ajustes!$J248,O$2),0)+IF(Ajustes!$K248&gt;0,INDEX($AA$4:$AL$323,Ajustes!$K248,O$2),0)+IF(Ajustes!$L248&gt;0,INDEX($AA$4:$AL$323,Ajustes!$L248,O$2),0))+O248</f>
        <v>10576</v>
      </c>
      <c r="AB248" s="259">
        <f>IF(AND(NOT(_incrementaisPassadas),
      OR(
       AND(_semanaAtual&gt;Prevs!E$6,_tipo="Semanal"),
       AND(_mes&gt;AB$2,_tipo="Mensal")
      )), 0,IF(Ajustes!$G248&gt;0,INDEX($AA$4:$AL$323,Ajustes!$G248,P$2),0)+IF(Ajustes!$H248&gt;0,INDEX($AA$4:$AL$323,Ajustes!$H248,P$2),0)+IF(Ajustes!$I248&gt;0,INDEX($AA$4:$AL$323,Ajustes!$I248,P$2),0)+IF(Ajustes!$J248&gt;0,INDEX($AA$4:$AL$323,Ajustes!$J248,P$2),0)+IF(Ajustes!$K248&gt;0,INDEX($AA$4:$AL$323,Ajustes!$K248,P$2),0)+IF(Ajustes!$L248&gt;0,INDEX($AA$4:$AL$323,Ajustes!$L248,P$2),0))+P248</f>
        <v>11146</v>
      </c>
      <c r="AC248" s="259">
        <f>IF(AND(NOT(_incrementaisPassadas),
      OR(
       AND(_semanaAtual&gt;Prevs!F$6,_tipo="Semanal"),
       AND(_mes&gt;AC$2,_tipo="Mensal")
      )), 0,IF(Ajustes!$G248&gt;0,INDEX($AA$4:$AL$323,Ajustes!$G248,Q$2),0)+IF(Ajustes!$H248&gt;0,INDEX($AA$4:$AL$323,Ajustes!$H248,Q$2),0)+IF(Ajustes!$I248&gt;0,INDEX($AA$4:$AL$323,Ajustes!$I248,Q$2),0)+IF(Ajustes!$J248&gt;0,INDEX($AA$4:$AL$323,Ajustes!$J248,Q$2),0)+IF(Ajustes!$K248&gt;0,INDEX($AA$4:$AL$323,Ajustes!$K248,Q$2),0)+IF(Ajustes!$L248&gt;0,INDEX($AA$4:$AL$323,Ajustes!$L248,Q$2),0))+Q248</f>
        <v>10596</v>
      </c>
      <c r="AD248" s="259">
        <f>IF(AND(NOT(_incrementaisPassadas),
      OR(
       AND(_semanaAtual&gt;Prevs!G$6,_tipo="Semanal"),
       AND(_mes&gt;AD$2,_tipo="Mensal")
      )), 0,IF(Ajustes!$G248&gt;0,INDEX($AA$4:$AL$323,Ajustes!$G248,R$2),0)+IF(Ajustes!$H248&gt;0,INDEX($AA$4:$AL$323,Ajustes!$H248,R$2),0)+IF(Ajustes!$I248&gt;0,INDEX($AA$4:$AL$323,Ajustes!$I248,R$2),0)+IF(Ajustes!$J248&gt;0,INDEX($AA$4:$AL$323,Ajustes!$J248,R$2),0)+IF(Ajustes!$K248&gt;0,INDEX($AA$4:$AL$323,Ajustes!$K248,R$2),0)+IF(Ajustes!$L248&gt;0,INDEX($AA$4:$AL$323,Ajustes!$L248,R$2),0))+R248</f>
        <v>7942</v>
      </c>
      <c r="AE248" s="259">
        <f>IF(AND(NOT(_incrementaisPassadas),
      OR(
       AND(_semanaAtual&gt;Prevs!H$6,_tipo="Semanal"),
       AND(_mes&gt;AE$2,_tipo="Mensal")
      )), 0,IF(Ajustes!$G248&gt;0,INDEX($AA$4:$AL$323,Ajustes!$G248,S$2),0)+IF(Ajustes!$H248&gt;0,INDEX($AA$4:$AL$323,Ajustes!$H248,S$2),0)+IF(Ajustes!$I248&gt;0,INDEX($AA$4:$AL$323,Ajustes!$I248,S$2),0)+IF(Ajustes!$J248&gt;0,INDEX($AA$4:$AL$323,Ajustes!$J248,S$2),0)+IF(Ajustes!$K248&gt;0,INDEX($AA$4:$AL$323,Ajustes!$K248,S$2),0)+IF(Ajustes!$L248&gt;0,INDEX($AA$4:$AL$323,Ajustes!$L248,S$2),0))+S248</f>
        <v>5591</v>
      </c>
      <c r="AF248" s="259">
        <f>IF(AND(NOT(_incrementaisPassadas),
      OR(
       AND(_semanaAtual&gt;Prevs!I$6,_tipo="Semanal"),
       AND(_mes&gt;AF$2,_tipo="Mensal")
      )), 0,IF(Ajustes!$G248&gt;0,INDEX($AA$4:$AL$323,Ajustes!$G248,T$2),0)+IF(Ajustes!$H248&gt;0,INDEX($AA$4:$AL$323,Ajustes!$H248,T$2),0)+IF(Ajustes!$I248&gt;0,INDEX($AA$4:$AL$323,Ajustes!$I248,T$2),0)+IF(Ajustes!$J248&gt;0,INDEX($AA$4:$AL$323,Ajustes!$J248,T$2),0)+IF(Ajustes!$K248&gt;0,INDEX($AA$4:$AL$323,Ajustes!$K248,T$2),0)+IF(Ajustes!$L248&gt;0,INDEX($AA$4:$AL$323,Ajustes!$L248,T$2),0))+T248</f>
        <v>4746</v>
      </c>
      <c r="AG248" s="259">
        <f>IF(AND(NOT(_incrementaisPassadas),
      OR(
       AND(_semanaAtual&gt;Prevs!J$6,_tipo="Semanal"),
       AND(_mes&gt;AG$2,_tipo="Mensal")
      )), 0,IF(Ajustes!$G248&gt;0,INDEX($AA$4:$AL$323,Ajustes!$G248,U$2),0)+IF(Ajustes!$H248&gt;0,INDEX($AA$4:$AL$323,Ajustes!$H248,U$2),0)+IF(Ajustes!$I248&gt;0,INDEX($AA$4:$AL$323,Ajustes!$I248,U$2),0)+IF(Ajustes!$J248&gt;0,INDEX($AA$4:$AL$323,Ajustes!$J248,U$2),0)+IF(Ajustes!$K248&gt;0,INDEX($AA$4:$AL$323,Ajustes!$K248,U$2),0)+IF(Ajustes!$L248&gt;0,INDEX($AA$4:$AL$323,Ajustes!$L248,U$2),0))+U248</f>
        <v>3903</v>
      </c>
      <c r="AH248" s="259">
        <f>IF(AND(NOT(_incrementaisPassadas),
      OR(
       AND(_semanaAtual&gt;Prevs!K$6,_tipo="Semanal"),
       AND(_mes&gt;AH$2,_tipo="Mensal")
      )), 0,IF(Ajustes!$G248&gt;0,INDEX($AA$4:$AL$323,Ajustes!$G248,V$2),0)+IF(Ajustes!$H248&gt;0,INDEX($AA$4:$AL$323,Ajustes!$H248,V$2),0)+IF(Ajustes!$I248&gt;0,INDEX($AA$4:$AL$323,Ajustes!$I248,V$2),0)+IF(Ajustes!$J248&gt;0,INDEX($AA$4:$AL$323,Ajustes!$J248,V$2),0)+IF(Ajustes!$K248&gt;0,INDEX($AA$4:$AL$323,Ajustes!$K248,V$2),0)+IF(Ajustes!$L248&gt;0,INDEX($AA$4:$AL$323,Ajustes!$L248,V$2),0))+V248</f>
        <v>3325</v>
      </c>
      <c r="AI248" s="259">
        <f>IF(AND(NOT(_incrementaisPassadas),
      OR(
       AND(_semanaAtual&gt;Prevs!L$6,_tipo="Semanal"),
       AND(_mes&gt;AI$2,_tipo="Mensal")
      )), 0,IF(Ajustes!$G248&gt;0,INDEX($AA$4:$AL$323,Ajustes!$G248,W$2),0)+IF(Ajustes!$H248&gt;0,INDEX($AA$4:$AL$323,Ajustes!$H248,W$2),0)+IF(Ajustes!$I248&gt;0,INDEX($AA$4:$AL$323,Ajustes!$I248,W$2),0)+IF(Ajustes!$J248&gt;0,INDEX($AA$4:$AL$323,Ajustes!$J248,W$2),0)+IF(Ajustes!$K248&gt;0,INDEX($AA$4:$AL$323,Ajustes!$K248,W$2),0)+IF(Ajustes!$L248&gt;0,INDEX($AA$4:$AL$323,Ajustes!$L248,W$2),0))+W248</f>
        <v>3220</v>
      </c>
      <c r="AJ248" s="259">
        <f>IF(AND(NOT(_incrementaisPassadas),
      OR(
       AND(_semanaAtual&gt;Prevs!M$6,_tipo="Semanal"),
       AND(_mes&gt;AJ$2,_tipo="Mensal")
      )), 0,IF(Ajustes!$G248&gt;0,INDEX($AA$4:$AL$323,Ajustes!$G248,X$2),0)+IF(Ajustes!$H248&gt;0,INDEX($AA$4:$AL$323,Ajustes!$H248,X$2),0)+IF(Ajustes!$I248&gt;0,INDEX($AA$4:$AL$323,Ajustes!$I248,X$2),0)+IF(Ajustes!$J248&gt;0,INDEX($AA$4:$AL$323,Ajustes!$J248,X$2),0)+IF(Ajustes!$K248&gt;0,INDEX($AA$4:$AL$323,Ajustes!$K248,X$2),0)+IF(Ajustes!$L248&gt;0,INDEX($AA$4:$AL$323,Ajustes!$L248,X$2),0))+X248</f>
        <v>3672</v>
      </c>
      <c r="AK248" s="259">
        <f>IF(AND(NOT(_incrementaisPassadas),
      OR(
       AND(_semanaAtual&gt;Prevs!N$6,_tipo="Semanal"),
       AND(_mes&gt;AK$2,_tipo="Mensal")
      )), 0,IF(Ajustes!$G248&gt;0,INDEX($AA$4:$AL$323,Ajustes!$G248,Y$2),0)+IF(Ajustes!$H248&gt;0,INDEX($AA$4:$AL$323,Ajustes!$H248,Y$2),0)+IF(Ajustes!$I248&gt;0,INDEX($AA$4:$AL$323,Ajustes!$I248,Y$2),0)+IF(Ajustes!$J248&gt;0,INDEX($AA$4:$AL$323,Ajustes!$J248,Y$2),0)+IF(Ajustes!$K248&gt;0,INDEX($AA$4:$AL$323,Ajustes!$K248,Y$2),0)+IF(Ajustes!$L248&gt;0,INDEX($AA$4:$AL$323,Ajustes!$L248,Y$2),0))+Y248</f>
        <v>4788</v>
      </c>
      <c r="AL248" s="259">
        <f>IF(AND(NOT(_incrementaisPassadas),
      OR(
       AND(_semanaAtual&gt;Prevs!O$6,_tipo="Semanal"),
       AND(_mes&gt;AL$2,_tipo="Mensal")
      )), 0,IF(Ajustes!$G248&gt;0,INDEX($AA$4:$AL$323,Ajustes!$G248,Z$2),0)+IF(Ajustes!$H248&gt;0,INDEX($AA$4:$AL$323,Ajustes!$H248,Z$2),0)+IF(Ajustes!$I248&gt;0,INDEX($AA$4:$AL$323,Ajustes!$I248,Z$2),0)+IF(Ajustes!$J248&gt;0,INDEX($AA$4:$AL$323,Ajustes!$J248,Z$2),0)+IF(Ajustes!$K248&gt;0,INDEX($AA$4:$AL$323,Ajustes!$K248,Z$2),0)+IF(Ajustes!$L248&gt;0,INDEX($AA$4:$AL$323,Ajustes!$L248,Z$2),0))+Z248</f>
        <v>7472</v>
      </c>
      <c r="AM248" s="113">
        <f t="shared" si="219"/>
        <v>10576</v>
      </c>
      <c r="AN248" s="113">
        <f t="shared" si="233"/>
        <v>11146</v>
      </c>
      <c r="AO248" s="113">
        <f t="shared" si="233"/>
        <v>10596</v>
      </c>
      <c r="AP248" s="113">
        <f t="shared" si="233"/>
        <v>7942</v>
      </c>
      <c r="AQ248" s="113">
        <f t="shared" si="233"/>
        <v>5591</v>
      </c>
      <c r="AR248" s="113">
        <f t="shared" si="233"/>
        <v>4746</v>
      </c>
      <c r="AS248" s="113">
        <f t="shared" si="233"/>
        <v>3903</v>
      </c>
      <c r="AT248" s="113">
        <f t="shared" si="233"/>
        <v>3325</v>
      </c>
      <c r="AU248" s="113">
        <f t="shared" si="233"/>
        <v>3220</v>
      </c>
      <c r="AV248" s="113">
        <f t="shared" si="233"/>
        <v>3672</v>
      </c>
      <c r="AW248" s="113">
        <f t="shared" si="233"/>
        <v>4788</v>
      </c>
      <c r="AX248" s="113">
        <f t="shared" si="233"/>
        <v>7472</v>
      </c>
      <c r="AY248" s="259"/>
      <c r="BQ248" s="259" t="e">
        <f t="shared" si="218"/>
        <v>#N/A</v>
      </c>
      <c r="BR248" s="398">
        <f t="shared" ref="BR248:BR295" si="236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10576</v>
      </c>
      <c r="BS248" s="398">
        <f t="shared" ref="BS248:BS295" si="237" xml:space="preserve">    IF(ISNA($BQ$4:$BQ$323),AN$4:AN$323,
IF(_tipo="Mensal",INDEX(_regrA0,$BQ$4:$BQ$323,$BR$1:$CC$1)+INDEX(_regrA1,$BQ$4:$BQ$323,$BR$1:$CC$1)*INDEX(AN$4:AN$323,INDEX(_regrPostoBase,$BQ$4:$BQ$323)),
INDEX(_regrA0sem,$BQ$4:$BQ$323,$BR$1:$CC$1)+INDEX(_regrA1sem,$BQ$4:$BQ$323,$BR$1:$CC$1)*INDEX(AN$4:AN$323,INDEX(_regrPostoBase,$BQ$4:$BQ$323))
))</f>
        <v>11146</v>
      </c>
      <c r="BT248" s="398">
        <f t="shared" ref="BT248:BT295" si="238" xml:space="preserve">    IF(ISNA($BQ$4:$BQ$323),AO$4:AO$323,
IF(_tipo="Mensal",INDEX(_regrA0,$BQ$4:$BQ$323,$BR$1:$CC$1)+INDEX(_regrA1,$BQ$4:$BQ$323,$BR$1:$CC$1)*INDEX(AO$4:AO$323,INDEX(_regrPostoBase,$BQ$4:$BQ$323)),
INDEX(_regrA0sem,$BQ$4:$BQ$323,$BR$1:$CC$1)+INDEX(_regrA1sem,$BQ$4:$BQ$323,$BR$1:$CC$1)*INDEX(AO$4:AO$323,INDEX(_regrPostoBase,$BQ$4:$BQ$323))
))</f>
        <v>10596</v>
      </c>
      <c r="BU248" s="398">
        <f t="shared" ref="BU248:BU295" si="239" xml:space="preserve">    IF(ISNA($BQ$4:$BQ$323),AP$4:AP$323,
IF(_tipo="Mensal",INDEX(_regrA0,$BQ$4:$BQ$323,$BR$1:$CC$1)+INDEX(_regrA1,$BQ$4:$BQ$323,$BR$1:$CC$1)*INDEX(AP$4:AP$323,INDEX(_regrPostoBase,$BQ$4:$BQ$323)),
INDEX(_regrA0sem,$BQ$4:$BQ$323,$BR$1:$CC$1)+INDEX(_regrA1sem,$BQ$4:$BQ$323,$BR$1:$CC$1)*INDEX(AP$4:AP$323,INDEX(_regrPostoBase,$BQ$4:$BQ$323))
))</f>
        <v>7942</v>
      </c>
      <c r="BV248" s="398">
        <f t="shared" ref="BV248:BV295" si="240" xml:space="preserve">    IF(ISNA($BQ$4:$BQ$323),AQ$4:AQ$323,
IF(_tipo="Mensal",INDEX(_regrA0,$BQ$4:$BQ$323,$BR$1:$CC$1)+INDEX(_regrA1,$BQ$4:$BQ$323,$BR$1:$CC$1)*INDEX(AQ$4:AQ$323,INDEX(_regrPostoBase,$BQ$4:$BQ$323)),
INDEX(_regrA0sem,$BQ$4:$BQ$323,$BR$1:$CC$1)+INDEX(_regrA1sem,$BQ$4:$BQ$323,$BR$1:$CC$1)*INDEX(AQ$4:AQ$323,INDEX(_regrPostoBase,$BQ$4:$BQ$323))
))</f>
        <v>5591</v>
      </c>
      <c r="BW248" s="398">
        <f t="shared" ref="BW248:BW295" si="241" xml:space="preserve">    IF(ISNA($BQ$4:$BQ$323),AR$4:AR$323,
IF(_tipo="Mensal",INDEX(_regrA0,$BQ$4:$BQ$323,$BR$1:$CC$1)+INDEX(_regrA1,$BQ$4:$BQ$323,$BR$1:$CC$1)*INDEX(AR$4:AR$323,INDEX(_regrPostoBase,$BQ$4:$BQ$323)),
INDEX(_regrA0sem,$BQ$4:$BQ$323,$BR$1:$CC$1)+INDEX(_regrA1sem,$BQ$4:$BQ$323,$BR$1:$CC$1)*INDEX(AR$4:AR$323,INDEX(_regrPostoBase,$BQ$4:$BQ$323))
))</f>
        <v>4746</v>
      </c>
      <c r="BX248" s="398">
        <f t="shared" ref="BX248:BX295" si="242" xml:space="preserve">    IF(ISNA($BQ$4:$BQ$323),AS$4:AS$323,
IF(_tipo="Mensal",INDEX(_regrA0,$BQ$4:$BQ$323,$BR$1:$CC$1)+INDEX(_regrA1,$BQ$4:$BQ$323,$BR$1:$CC$1)*INDEX(AS$4:AS$323,INDEX(_regrPostoBase,$BQ$4:$BQ$323)),
INDEX(_regrA0sem,$BQ$4:$BQ$323,$BR$1:$CC$1)+INDEX(_regrA1sem,$BQ$4:$BQ$323,$BR$1:$CC$1)*INDEX(AS$4:AS$323,INDEX(_regrPostoBase,$BQ$4:$BQ$323))
))</f>
        <v>3903</v>
      </c>
      <c r="BY248" s="398">
        <f t="shared" ref="BY248:BY295" si="243" xml:space="preserve">    IF(ISNA($BQ$4:$BQ$323),AT$4:AT$323,
IF(_tipo="Mensal",INDEX(_regrA0,$BQ$4:$BQ$323,$BR$1:$CC$1)+INDEX(_regrA1,$BQ$4:$BQ$323,$BR$1:$CC$1)*INDEX(AT$4:AT$323,INDEX(_regrPostoBase,$BQ$4:$BQ$323)),
INDEX(_regrA0sem,$BQ$4:$BQ$323,$BR$1:$CC$1)+INDEX(_regrA1sem,$BQ$4:$BQ$323,$BR$1:$CC$1)*INDEX(AT$4:AT$323,INDEX(_regrPostoBase,$BQ$4:$BQ$323))
))</f>
        <v>3325</v>
      </c>
      <c r="BZ248" s="398">
        <f t="shared" ref="BZ248:BZ295" si="244" xml:space="preserve">    IF(ISNA($BQ$4:$BQ$323),AU$4:AU$323,
IF(_tipo="Mensal",INDEX(_regrA0,$BQ$4:$BQ$323,$BR$1:$CC$1)+INDEX(_regrA1,$BQ$4:$BQ$323,$BR$1:$CC$1)*INDEX(AU$4:AU$323,INDEX(_regrPostoBase,$BQ$4:$BQ$323)),
INDEX(_regrA0sem,$BQ$4:$BQ$323,$BR$1:$CC$1)+INDEX(_regrA1sem,$BQ$4:$BQ$323,$BR$1:$CC$1)*INDEX(AU$4:AU$323,INDEX(_regrPostoBase,$BQ$4:$BQ$323))
))</f>
        <v>3220</v>
      </c>
      <c r="CA248" s="398">
        <f t="shared" ref="CA248:CA295" si="245" xml:space="preserve">    IF(ISNA($BQ$4:$BQ$323),AV$4:AV$323,
IF(_tipo="Mensal",INDEX(_regrA0,$BQ$4:$BQ$323,$BR$1:$CC$1)+INDEX(_regrA1,$BQ$4:$BQ$323,$BR$1:$CC$1)*INDEX(AV$4:AV$323,INDEX(_regrPostoBase,$BQ$4:$BQ$323)),
INDEX(_regrA0sem,$BQ$4:$BQ$323,$BR$1:$CC$1)+INDEX(_regrA1sem,$BQ$4:$BQ$323,$BR$1:$CC$1)*INDEX(AV$4:AV$323,INDEX(_regrPostoBase,$BQ$4:$BQ$323))
))</f>
        <v>3672</v>
      </c>
      <c r="CB248" s="398">
        <f t="shared" ref="CB248:CB295" si="246" xml:space="preserve">    IF(ISNA($BQ$4:$BQ$323),AW$4:AW$323,
IF(_tipo="Mensal",INDEX(_regrA0,$BQ$4:$BQ$323,$BR$1:$CC$1)+INDEX(_regrA1,$BQ$4:$BQ$323,$BR$1:$CC$1)*INDEX(AW$4:AW$323,INDEX(_regrPostoBase,$BQ$4:$BQ$323)),
INDEX(_regrA0sem,$BQ$4:$BQ$323,$BR$1:$CC$1)+INDEX(_regrA1sem,$BQ$4:$BQ$323,$BR$1:$CC$1)*INDEX(AW$4:AW$323,INDEX(_regrPostoBase,$BQ$4:$BQ$323))
))</f>
        <v>4788</v>
      </c>
      <c r="CC248" s="398">
        <f t="shared" ref="CC248:CC295" si="247" xml:space="preserve">    IF(ISNA($BQ$4:$BQ$323),AX$4:AX$323,
IF(_tipo="Mensal",INDEX(_regrA0,$BQ$4:$BQ$323,$BR$1:$CC$1)+INDEX(_regrA1,$BQ$4:$BQ$323,$BR$1:$CC$1)*INDEX(AX$4:AX$323,INDEX(_regrPostoBase,$BQ$4:$BQ$323)),
INDEX(_regrA0sem,$BQ$4:$BQ$323,$BR$1:$CC$1)+INDEX(_regrA1sem,$BQ$4:$BQ$323,$BR$1:$CC$1)*INDEX(AX$4:AX$323,INDEX(_regrPostoBase,$BQ$4:$BQ$323))
))</f>
        <v>7472</v>
      </c>
      <c r="CD248" s="259"/>
    </row>
    <row r="249" spans="1:82" x14ac:dyDescent="0.25">
      <c r="A249" s="113">
        <v>246</v>
      </c>
      <c r="B249" s="176" t="s">
        <v>558</v>
      </c>
      <c r="C249" s="259">
        <f>IFERROR(INDEX($BD$7:$BO$40,MATCH(Ajustes!$E$4:$E$323,$BC$7:$BC$40,0),$C$2:$N$2),1)</f>
        <v>1</v>
      </c>
      <c r="D249" s="259">
        <f>IFERROR(INDEX($BD$7:$BO$40,MATCH(Ajustes!$E$4:$E$323,$BC$7:$BC$40,0),$C$2:$N$2),1)</f>
        <v>1</v>
      </c>
      <c r="E249" s="259">
        <f>IFERROR(INDEX($BD$7:$BO$40,MATCH(Ajustes!$E$4:$E$323,$BC$7:$BC$40,0),$C$2:$N$2),1)</f>
        <v>1</v>
      </c>
      <c r="F249" s="259">
        <f>IFERROR(INDEX($BD$7:$BO$40,MATCH(Ajustes!$E$4:$E$323,$BC$7:$BC$40,0),$C$2:$N$2),1)</f>
        <v>1</v>
      </c>
      <c r="G249" s="259">
        <f>IFERROR(INDEX($BD$7:$BO$40,MATCH(Ajustes!$E$4:$E$323,$BC$7:$BC$40,0),$C$2:$N$2),1)</f>
        <v>1</v>
      </c>
      <c r="H249" s="259">
        <f>IFERROR(INDEX($BD$7:$BO$40,MATCH(Ajustes!$E$4:$E$323,$BC$7:$BC$40,0),$C$2:$N$2),1)</f>
        <v>1</v>
      </c>
      <c r="I249" s="259">
        <f>IFERROR(INDEX($BD$7:$BO$40,MATCH(Ajustes!$E$4:$E$323,$BC$7:$BC$40,0),$C$2:$N$2),1)</f>
        <v>1</v>
      </c>
      <c r="J249" s="259">
        <f>IFERROR(INDEX($BD$7:$BO$40,MATCH(Ajustes!$E$4:$E$323,$BC$7:$BC$40,0),$C$2:$N$2),1)</f>
        <v>1</v>
      </c>
      <c r="K249" s="259">
        <f>IFERROR(INDEX($BD$7:$BO$40,MATCH(Ajustes!$E$4:$E$323,$BC$7:$BC$40,0),$C$2:$N$2),1)</f>
        <v>1</v>
      </c>
      <c r="L249" s="259">
        <f>IFERROR(INDEX($BD$7:$BO$40,MATCH(Ajustes!$E$4:$E$323,$BC$7:$BC$40,0),$C$2:$N$2),1)</f>
        <v>1</v>
      </c>
      <c r="M249" s="259">
        <f>IFERROR(INDEX($BD$7:$BO$40,MATCH(Ajustes!$E$4:$E$323,$BC$7:$BC$40,0),$C$2:$N$2),1)</f>
        <v>1</v>
      </c>
      <c r="N249" s="259">
        <f>IFERROR(INDEX($BD$7:$BO$40,MATCH(Ajustes!$E$4:$E$323,$BC$7:$BC$40,0),$C$2:$N$2),1)</f>
        <v>1</v>
      </c>
      <c r="O249">
        <f>C249*Ajustes!AM249</f>
        <v>11454</v>
      </c>
      <c r="P249">
        <f>D249*Ajustes!AN249</f>
        <v>12270</v>
      </c>
      <c r="Q249">
        <f>E249*Ajustes!AO249</f>
        <v>11703</v>
      </c>
      <c r="R249">
        <f>F249*Ajustes!AP249</f>
        <v>8984</v>
      </c>
      <c r="S249">
        <f>G249*Ajustes!AQ249</f>
        <v>6487</v>
      </c>
      <c r="T249">
        <f>H249*Ajustes!AR249</f>
        <v>5641</v>
      </c>
      <c r="U249">
        <f>I249*Ajustes!AS249</f>
        <v>4626</v>
      </c>
      <c r="V249">
        <f>J249*Ajustes!AT249</f>
        <v>3942</v>
      </c>
      <c r="W249">
        <f>K249*Ajustes!AU249</f>
        <v>3838</v>
      </c>
      <c r="X249">
        <f>L249*Ajustes!AV249</f>
        <v>4338</v>
      </c>
      <c r="Y249">
        <f>M249*Ajustes!AW249</f>
        <v>5453</v>
      </c>
      <c r="Z249">
        <f>N249*Ajustes!AX249</f>
        <v>8143</v>
      </c>
      <c r="AA249" s="259">
        <f>IF(AND(NOT(_incrementaisPassadas),
      OR(
       AND(_semanaAtual&gt;Prevs!D$6,_tipo="Semanal"),
       AND(_mes&gt;AA$2,_tipo="Mensal")
      )), 0,IF(Ajustes!$G249&gt;0,INDEX($AA$4:$AL$323,Ajustes!$G249,O$2),0)+IF(Ajustes!$H249&gt;0,INDEX($AA$4:$AL$323,Ajustes!$H249,O$2),0)+IF(Ajustes!$I249&gt;0,INDEX($AA$4:$AL$323,Ajustes!$I249,O$2),0)+IF(Ajustes!$J249&gt;0,INDEX($AA$4:$AL$323,Ajustes!$J249,O$2),0)+IF(Ajustes!$K249&gt;0,INDEX($AA$4:$AL$323,Ajustes!$K249,O$2),0)+IF(Ajustes!$L249&gt;0,INDEX($AA$4:$AL$323,Ajustes!$L249,O$2),0))+O249</f>
        <v>11454</v>
      </c>
      <c r="AB249" s="259">
        <f>IF(AND(NOT(_incrementaisPassadas),
      OR(
       AND(_semanaAtual&gt;Prevs!E$6,_tipo="Semanal"),
       AND(_mes&gt;AB$2,_tipo="Mensal")
      )), 0,IF(Ajustes!$G249&gt;0,INDEX($AA$4:$AL$323,Ajustes!$G249,P$2),0)+IF(Ajustes!$H249&gt;0,INDEX($AA$4:$AL$323,Ajustes!$H249,P$2),0)+IF(Ajustes!$I249&gt;0,INDEX($AA$4:$AL$323,Ajustes!$I249,P$2),0)+IF(Ajustes!$J249&gt;0,INDEX($AA$4:$AL$323,Ajustes!$J249,P$2),0)+IF(Ajustes!$K249&gt;0,INDEX($AA$4:$AL$323,Ajustes!$K249,P$2),0)+IF(Ajustes!$L249&gt;0,INDEX($AA$4:$AL$323,Ajustes!$L249,P$2),0))+P249</f>
        <v>12270</v>
      </c>
      <c r="AC249" s="259">
        <f>IF(AND(NOT(_incrementaisPassadas),
      OR(
       AND(_semanaAtual&gt;Prevs!F$6,_tipo="Semanal"),
       AND(_mes&gt;AC$2,_tipo="Mensal")
      )), 0,IF(Ajustes!$G249&gt;0,INDEX($AA$4:$AL$323,Ajustes!$G249,Q$2),0)+IF(Ajustes!$H249&gt;0,INDEX($AA$4:$AL$323,Ajustes!$H249,Q$2),0)+IF(Ajustes!$I249&gt;0,INDEX($AA$4:$AL$323,Ajustes!$I249,Q$2),0)+IF(Ajustes!$J249&gt;0,INDEX($AA$4:$AL$323,Ajustes!$J249,Q$2),0)+IF(Ajustes!$K249&gt;0,INDEX($AA$4:$AL$323,Ajustes!$K249,Q$2),0)+IF(Ajustes!$L249&gt;0,INDEX($AA$4:$AL$323,Ajustes!$L249,Q$2),0))+Q249</f>
        <v>11703</v>
      </c>
      <c r="AD249" s="259">
        <f>IF(AND(NOT(_incrementaisPassadas),
      OR(
       AND(_semanaAtual&gt;Prevs!G$6,_tipo="Semanal"),
       AND(_mes&gt;AD$2,_tipo="Mensal")
      )), 0,IF(Ajustes!$G249&gt;0,INDEX($AA$4:$AL$323,Ajustes!$G249,R$2),0)+IF(Ajustes!$H249&gt;0,INDEX($AA$4:$AL$323,Ajustes!$H249,R$2),0)+IF(Ajustes!$I249&gt;0,INDEX($AA$4:$AL$323,Ajustes!$I249,R$2),0)+IF(Ajustes!$J249&gt;0,INDEX($AA$4:$AL$323,Ajustes!$J249,R$2),0)+IF(Ajustes!$K249&gt;0,INDEX($AA$4:$AL$323,Ajustes!$K249,R$2),0)+IF(Ajustes!$L249&gt;0,INDEX($AA$4:$AL$323,Ajustes!$L249,R$2),0))+R249</f>
        <v>8984</v>
      </c>
      <c r="AE249" s="259">
        <f>IF(AND(NOT(_incrementaisPassadas),
      OR(
       AND(_semanaAtual&gt;Prevs!H$6,_tipo="Semanal"),
       AND(_mes&gt;AE$2,_tipo="Mensal")
      )), 0,IF(Ajustes!$G249&gt;0,INDEX($AA$4:$AL$323,Ajustes!$G249,S$2),0)+IF(Ajustes!$H249&gt;0,INDEX($AA$4:$AL$323,Ajustes!$H249,S$2),0)+IF(Ajustes!$I249&gt;0,INDEX($AA$4:$AL$323,Ajustes!$I249,S$2),0)+IF(Ajustes!$J249&gt;0,INDEX($AA$4:$AL$323,Ajustes!$J249,S$2),0)+IF(Ajustes!$K249&gt;0,INDEX($AA$4:$AL$323,Ajustes!$K249,S$2),0)+IF(Ajustes!$L249&gt;0,INDEX($AA$4:$AL$323,Ajustes!$L249,S$2),0))+S249</f>
        <v>6487</v>
      </c>
      <c r="AF249" s="259">
        <f>IF(AND(NOT(_incrementaisPassadas),
      OR(
       AND(_semanaAtual&gt;Prevs!I$6,_tipo="Semanal"),
       AND(_mes&gt;AF$2,_tipo="Mensal")
      )), 0,IF(Ajustes!$G249&gt;0,INDEX($AA$4:$AL$323,Ajustes!$G249,T$2),0)+IF(Ajustes!$H249&gt;0,INDEX($AA$4:$AL$323,Ajustes!$H249,T$2),0)+IF(Ajustes!$I249&gt;0,INDEX($AA$4:$AL$323,Ajustes!$I249,T$2),0)+IF(Ajustes!$J249&gt;0,INDEX($AA$4:$AL$323,Ajustes!$J249,T$2),0)+IF(Ajustes!$K249&gt;0,INDEX($AA$4:$AL$323,Ajustes!$K249,T$2),0)+IF(Ajustes!$L249&gt;0,INDEX($AA$4:$AL$323,Ajustes!$L249,T$2),0))+T249</f>
        <v>5641</v>
      </c>
      <c r="AG249" s="259">
        <f>IF(AND(NOT(_incrementaisPassadas),
      OR(
       AND(_semanaAtual&gt;Prevs!J$6,_tipo="Semanal"),
       AND(_mes&gt;AG$2,_tipo="Mensal")
      )), 0,IF(Ajustes!$G249&gt;0,INDEX($AA$4:$AL$323,Ajustes!$G249,U$2),0)+IF(Ajustes!$H249&gt;0,INDEX($AA$4:$AL$323,Ajustes!$H249,U$2),0)+IF(Ajustes!$I249&gt;0,INDEX($AA$4:$AL$323,Ajustes!$I249,U$2),0)+IF(Ajustes!$J249&gt;0,INDEX($AA$4:$AL$323,Ajustes!$J249,U$2),0)+IF(Ajustes!$K249&gt;0,INDEX($AA$4:$AL$323,Ajustes!$K249,U$2),0)+IF(Ajustes!$L249&gt;0,INDEX($AA$4:$AL$323,Ajustes!$L249,U$2),0))+U249</f>
        <v>4626</v>
      </c>
      <c r="AH249" s="259">
        <f>IF(AND(NOT(_incrementaisPassadas),
      OR(
       AND(_semanaAtual&gt;Prevs!K$6,_tipo="Semanal"),
       AND(_mes&gt;AH$2,_tipo="Mensal")
      )), 0,IF(Ajustes!$G249&gt;0,INDEX($AA$4:$AL$323,Ajustes!$G249,V$2),0)+IF(Ajustes!$H249&gt;0,INDEX($AA$4:$AL$323,Ajustes!$H249,V$2),0)+IF(Ajustes!$I249&gt;0,INDEX($AA$4:$AL$323,Ajustes!$I249,V$2),0)+IF(Ajustes!$J249&gt;0,INDEX($AA$4:$AL$323,Ajustes!$J249,V$2),0)+IF(Ajustes!$K249&gt;0,INDEX($AA$4:$AL$323,Ajustes!$K249,V$2),0)+IF(Ajustes!$L249&gt;0,INDEX($AA$4:$AL$323,Ajustes!$L249,V$2),0))+V249</f>
        <v>3942</v>
      </c>
      <c r="AI249" s="259">
        <f>IF(AND(NOT(_incrementaisPassadas),
      OR(
       AND(_semanaAtual&gt;Prevs!L$6,_tipo="Semanal"),
       AND(_mes&gt;AI$2,_tipo="Mensal")
      )), 0,IF(Ajustes!$G249&gt;0,INDEX($AA$4:$AL$323,Ajustes!$G249,W$2),0)+IF(Ajustes!$H249&gt;0,INDEX($AA$4:$AL$323,Ajustes!$H249,W$2),0)+IF(Ajustes!$I249&gt;0,INDEX($AA$4:$AL$323,Ajustes!$I249,W$2),0)+IF(Ajustes!$J249&gt;0,INDEX($AA$4:$AL$323,Ajustes!$J249,W$2),0)+IF(Ajustes!$K249&gt;0,INDEX($AA$4:$AL$323,Ajustes!$K249,W$2),0)+IF(Ajustes!$L249&gt;0,INDEX($AA$4:$AL$323,Ajustes!$L249,W$2),0))+W249</f>
        <v>3838</v>
      </c>
      <c r="AJ249" s="259">
        <f>IF(AND(NOT(_incrementaisPassadas),
      OR(
       AND(_semanaAtual&gt;Prevs!M$6,_tipo="Semanal"),
       AND(_mes&gt;AJ$2,_tipo="Mensal")
      )), 0,IF(Ajustes!$G249&gt;0,INDEX($AA$4:$AL$323,Ajustes!$G249,X$2),0)+IF(Ajustes!$H249&gt;0,INDEX($AA$4:$AL$323,Ajustes!$H249,X$2),0)+IF(Ajustes!$I249&gt;0,INDEX($AA$4:$AL$323,Ajustes!$I249,X$2),0)+IF(Ajustes!$J249&gt;0,INDEX($AA$4:$AL$323,Ajustes!$J249,X$2),0)+IF(Ajustes!$K249&gt;0,INDEX($AA$4:$AL$323,Ajustes!$K249,X$2),0)+IF(Ajustes!$L249&gt;0,INDEX($AA$4:$AL$323,Ajustes!$L249,X$2),0))+X249</f>
        <v>4338</v>
      </c>
      <c r="AK249" s="259">
        <f>IF(AND(NOT(_incrementaisPassadas),
      OR(
       AND(_semanaAtual&gt;Prevs!N$6,_tipo="Semanal"),
       AND(_mes&gt;AK$2,_tipo="Mensal")
      )), 0,IF(Ajustes!$G249&gt;0,INDEX($AA$4:$AL$323,Ajustes!$G249,Y$2),0)+IF(Ajustes!$H249&gt;0,INDEX($AA$4:$AL$323,Ajustes!$H249,Y$2),0)+IF(Ajustes!$I249&gt;0,INDEX($AA$4:$AL$323,Ajustes!$I249,Y$2),0)+IF(Ajustes!$J249&gt;0,INDEX($AA$4:$AL$323,Ajustes!$J249,Y$2),0)+IF(Ajustes!$K249&gt;0,INDEX($AA$4:$AL$323,Ajustes!$K249,Y$2),0)+IF(Ajustes!$L249&gt;0,INDEX($AA$4:$AL$323,Ajustes!$L249,Y$2),0))+Y249</f>
        <v>5453</v>
      </c>
      <c r="AL249" s="259">
        <f>IF(AND(NOT(_incrementaisPassadas),
      OR(
       AND(_semanaAtual&gt;Prevs!O$6,_tipo="Semanal"),
       AND(_mes&gt;AL$2,_tipo="Mensal")
      )), 0,IF(Ajustes!$G249&gt;0,INDEX($AA$4:$AL$323,Ajustes!$G249,Z$2),0)+IF(Ajustes!$H249&gt;0,INDEX($AA$4:$AL$323,Ajustes!$H249,Z$2),0)+IF(Ajustes!$I249&gt;0,INDEX($AA$4:$AL$323,Ajustes!$I249,Z$2),0)+IF(Ajustes!$J249&gt;0,INDEX($AA$4:$AL$323,Ajustes!$J249,Z$2),0)+IF(Ajustes!$K249&gt;0,INDEX($AA$4:$AL$323,Ajustes!$K249,Z$2),0)+IF(Ajustes!$L249&gt;0,INDEX($AA$4:$AL$323,Ajustes!$L249,Z$2),0))+Z249</f>
        <v>8143</v>
      </c>
      <c r="AM249" s="113">
        <f t="shared" si="219"/>
        <v>11454</v>
      </c>
      <c r="AN249" s="113">
        <f t="shared" si="233"/>
        <v>12270</v>
      </c>
      <c r="AO249" s="113">
        <f t="shared" si="233"/>
        <v>11703</v>
      </c>
      <c r="AP249" s="113">
        <f t="shared" si="233"/>
        <v>8984</v>
      </c>
      <c r="AQ249" s="113">
        <f t="shared" si="233"/>
        <v>6487</v>
      </c>
      <c r="AR249" s="113">
        <f t="shared" si="233"/>
        <v>5641</v>
      </c>
      <c r="AS249" s="113">
        <f t="shared" si="233"/>
        <v>4626</v>
      </c>
      <c r="AT249" s="113">
        <f t="shared" si="233"/>
        <v>3942</v>
      </c>
      <c r="AU249" s="113">
        <f t="shared" si="233"/>
        <v>3838</v>
      </c>
      <c r="AV249" s="113">
        <f t="shared" si="233"/>
        <v>4338</v>
      </c>
      <c r="AW249" s="113">
        <f t="shared" si="233"/>
        <v>5453</v>
      </c>
      <c r="AX249" s="113">
        <f t="shared" si="233"/>
        <v>8143</v>
      </c>
      <c r="AY249" s="259"/>
      <c r="BQ249" s="259" t="e">
        <f t="shared" si="218"/>
        <v>#N/A</v>
      </c>
      <c r="BR249" s="398">
        <f t="shared" si="236"/>
        <v>11454</v>
      </c>
      <c r="BS249" s="398">
        <f t="shared" si="237"/>
        <v>12270</v>
      </c>
      <c r="BT249" s="398">
        <f t="shared" si="238"/>
        <v>11703</v>
      </c>
      <c r="BU249" s="398">
        <f t="shared" si="239"/>
        <v>8984</v>
      </c>
      <c r="BV249" s="398">
        <f t="shared" si="240"/>
        <v>6487</v>
      </c>
      <c r="BW249" s="398">
        <f t="shared" si="241"/>
        <v>5641</v>
      </c>
      <c r="BX249" s="398">
        <f t="shared" si="242"/>
        <v>4626</v>
      </c>
      <c r="BY249" s="398">
        <f t="shared" si="243"/>
        <v>3942</v>
      </c>
      <c r="BZ249" s="398">
        <f t="shared" si="244"/>
        <v>3838</v>
      </c>
      <c r="CA249" s="398">
        <f t="shared" si="245"/>
        <v>4338</v>
      </c>
      <c r="CB249" s="398">
        <f t="shared" si="246"/>
        <v>5453</v>
      </c>
      <c r="CC249" s="398">
        <f t="shared" si="247"/>
        <v>8143</v>
      </c>
      <c r="CD249" s="259"/>
    </row>
    <row r="250" spans="1:82" x14ac:dyDescent="0.25">
      <c r="A250" s="113">
        <v>247</v>
      </c>
      <c r="B250" s="176" t="s">
        <v>643</v>
      </c>
      <c r="C250" s="259">
        <f>IFERROR(INDEX($BD$7:$BO$40,MATCH(Ajustes!$E$4:$E$323,$BC$7:$BC$40,0),$C$2:$N$2),1)</f>
        <v>1</v>
      </c>
      <c r="D250" s="259">
        <f>IFERROR(INDEX($BD$7:$BO$40,MATCH(Ajustes!$E$4:$E$323,$BC$7:$BC$40,0),$C$2:$N$2),1)</f>
        <v>1</v>
      </c>
      <c r="E250" s="259">
        <f>IFERROR(INDEX($BD$7:$BO$40,MATCH(Ajustes!$E$4:$E$323,$BC$7:$BC$40,0),$C$2:$N$2),1)</f>
        <v>1</v>
      </c>
      <c r="F250" s="259">
        <f>IFERROR(INDEX($BD$7:$BO$40,MATCH(Ajustes!$E$4:$E$323,$BC$7:$BC$40,0),$C$2:$N$2),1)</f>
        <v>1</v>
      </c>
      <c r="G250" s="259">
        <f>IFERROR(INDEX($BD$7:$BO$40,MATCH(Ajustes!$E$4:$E$323,$BC$7:$BC$40,0),$C$2:$N$2),1)</f>
        <v>1</v>
      </c>
      <c r="H250" s="259">
        <f>IFERROR(INDEX($BD$7:$BO$40,MATCH(Ajustes!$E$4:$E$323,$BC$7:$BC$40,0),$C$2:$N$2),1)</f>
        <v>1</v>
      </c>
      <c r="I250" s="259">
        <f>IFERROR(INDEX($BD$7:$BO$40,MATCH(Ajustes!$E$4:$E$323,$BC$7:$BC$40,0),$C$2:$N$2),1)</f>
        <v>1</v>
      </c>
      <c r="J250" s="259">
        <f>IFERROR(INDEX($BD$7:$BO$40,MATCH(Ajustes!$E$4:$E$323,$BC$7:$BC$40,0),$C$2:$N$2),1)</f>
        <v>1</v>
      </c>
      <c r="K250" s="259">
        <f>IFERROR(INDEX($BD$7:$BO$40,MATCH(Ajustes!$E$4:$E$323,$BC$7:$BC$40,0),$C$2:$N$2),1)</f>
        <v>1</v>
      </c>
      <c r="L250" s="259">
        <f>IFERROR(INDEX($BD$7:$BO$40,MATCH(Ajustes!$E$4:$E$323,$BC$7:$BC$40,0),$C$2:$N$2),1)</f>
        <v>1</v>
      </c>
      <c r="M250" s="259">
        <f>IFERROR(INDEX($BD$7:$BO$40,MATCH(Ajustes!$E$4:$E$323,$BC$7:$BC$40,0),$C$2:$N$2),1)</f>
        <v>1</v>
      </c>
      <c r="N250" s="259">
        <f>IFERROR(INDEX($BD$7:$BO$40,MATCH(Ajustes!$E$4:$E$323,$BC$7:$BC$40,0),$C$2:$N$2),1)</f>
        <v>1</v>
      </c>
      <c r="O250">
        <f>C250*Ajustes!AM250</f>
        <v>286</v>
      </c>
      <c r="P250">
        <f>D250*Ajustes!AN250</f>
        <v>318</v>
      </c>
      <c r="Q250">
        <f>E250*Ajustes!AO250</f>
        <v>327</v>
      </c>
      <c r="R250">
        <f>F250*Ajustes!AP250</f>
        <v>252</v>
      </c>
      <c r="S250">
        <f>G250*Ajustes!AQ250</f>
        <v>177</v>
      </c>
      <c r="T250">
        <f>H250*Ajustes!AR250</f>
        <v>139</v>
      </c>
      <c r="U250">
        <f>I250*Ajustes!AS250</f>
        <v>116</v>
      </c>
      <c r="V250">
        <f>J250*Ajustes!AT250</f>
        <v>101</v>
      </c>
      <c r="W250">
        <f>K250*Ajustes!AU250</f>
        <v>102</v>
      </c>
      <c r="X250">
        <f>L250*Ajustes!AV250</f>
        <v>126</v>
      </c>
      <c r="Y250">
        <f>M250*Ajustes!AW250</f>
        <v>165</v>
      </c>
      <c r="Z250">
        <f>N250*Ajustes!AX250</f>
        <v>231</v>
      </c>
      <c r="AA250" s="259">
        <f>IF(AND(NOT(_incrementaisPassadas),
      OR(
       AND(_semanaAtual&gt;Prevs!D$6,_tipo="Semanal"),
       AND(_mes&gt;AA$2,_tipo="Mensal")
      )), 0,IF(Ajustes!$G250&gt;0,INDEX($AA$4:$AL$323,Ajustes!$G250,O$2),0)+IF(Ajustes!$H250&gt;0,INDEX($AA$4:$AL$323,Ajustes!$H250,O$2),0)+IF(Ajustes!$I250&gt;0,INDEX($AA$4:$AL$323,Ajustes!$I250,O$2),0)+IF(Ajustes!$J250&gt;0,INDEX($AA$4:$AL$323,Ajustes!$J250,O$2),0)+IF(Ajustes!$K250&gt;0,INDEX($AA$4:$AL$323,Ajustes!$K250,O$2),0)+IF(Ajustes!$L250&gt;0,INDEX($AA$4:$AL$323,Ajustes!$L250,O$2),0))+O250</f>
        <v>286</v>
      </c>
      <c r="AB250" s="259">
        <f>IF(AND(NOT(_incrementaisPassadas),
      OR(
       AND(_semanaAtual&gt;Prevs!E$6,_tipo="Semanal"),
       AND(_mes&gt;AB$2,_tipo="Mensal")
      )), 0,IF(Ajustes!$G250&gt;0,INDEX($AA$4:$AL$323,Ajustes!$G250,P$2),0)+IF(Ajustes!$H250&gt;0,INDEX($AA$4:$AL$323,Ajustes!$H250,P$2),0)+IF(Ajustes!$I250&gt;0,INDEX($AA$4:$AL$323,Ajustes!$I250,P$2),0)+IF(Ajustes!$J250&gt;0,INDEX($AA$4:$AL$323,Ajustes!$J250,P$2),0)+IF(Ajustes!$K250&gt;0,INDEX($AA$4:$AL$323,Ajustes!$K250,P$2),0)+IF(Ajustes!$L250&gt;0,INDEX($AA$4:$AL$323,Ajustes!$L250,P$2),0))+P250</f>
        <v>318</v>
      </c>
      <c r="AC250" s="259">
        <f>IF(AND(NOT(_incrementaisPassadas),
      OR(
       AND(_semanaAtual&gt;Prevs!F$6,_tipo="Semanal"),
       AND(_mes&gt;AC$2,_tipo="Mensal")
      )), 0,IF(Ajustes!$G250&gt;0,INDEX($AA$4:$AL$323,Ajustes!$G250,Q$2),0)+IF(Ajustes!$H250&gt;0,INDEX($AA$4:$AL$323,Ajustes!$H250,Q$2),0)+IF(Ajustes!$I250&gt;0,INDEX($AA$4:$AL$323,Ajustes!$I250,Q$2),0)+IF(Ajustes!$J250&gt;0,INDEX($AA$4:$AL$323,Ajustes!$J250,Q$2),0)+IF(Ajustes!$K250&gt;0,INDEX($AA$4:$AL$323,Ajustes!$K250,Q$2),0)+IF(Ajustes!$L250&gt;0,INDEX($AA$4:$AL$323,Ajustes!$L250,Q$2),0))+Q250</f>
        <v>327</v>
      </c>
      <c r="AD250" s="259">
        <f>IF(AND(NOT(_incrementaisPassadas),
      OR(
       AND(_semanaAtual&gt;Prevs!G$6,_tipo="Semanal"),
       AND(_mes&gt;AD$2,_tipo="Mensal")
      )), 0,IF(Ajustes!$G250&gt;0,INDEX($AA$4:$AL$323,Ajustes!$G250,R$2),0)+IF(Ajustes!$H250&gt;0,INDEX($AA$4:$AL$323,Ajustes!$H250,R$2),0)+IF(Ajustes!$I250&gt;0,INDEX($AA$4:$AL$323,Ajustes!$I250,R$2),0)+IF(Ajustes!$J250&gt;0,INDEX($AA$4:$AL$323,Ajustes!$J250,R$2),0)+IF(Ajustes!$K250&gt;0,INDEX($AA$4:$AL$323,Ajustes!$K250,R$2),0)+IF(Ajustes!$L250&gt;0,INDEX($AA$4:$AL$323,Ajustes!$L250,R$2),0))+R250</f>
        <v>252</v>
      </c>
      <c r="AE250" s="259">
        <f>IF(AND(NOT(_incrementaisPassadas),
      OR(
       AND(_semanaAtual&gt;Prevs!H$6,_tipo="Semanal"),
       AND(_mes&gt;AE$2,_tipo="Mensal")
      )), 0,IF(Ajustes!$G250&gt;0,INDEX($AA$4:$AL$323,Ajustes!$G250,S$2),0)+IF(Ajustes!$H250&gt;0,INDEX($AA$4:$AL$323,Ajustes!$H250,S$2),0)+IF(Ajustes!$I250&gt;0,INDEX($AA$4:$AL$323,Ajustes!$I250,S$2),0)+IF(Ajustes!$J250&gt;0,INDEX($AA$4:$AL$323,Ajustes!$J250,S$2),0)+IF(Ajustes!$K250&gt;0,INDEX($AA$4:$AL$323,Ajustes!$K250,S$2),0)+IF(Ajustes!$L250&gt;0,INDEX($AA$4:$AL$323,Ajustes!$L250,S$2),0))+S250</f>
        <v>177</v>
      </c>
      <c r="AF250" s="259">
        <f>IF(AND(NOT(_incrementaisPassadas),
      OR(
       AND(_semanaAtual&gt;Prevs!I$6,_tipo="Semanal"),
       AND(_mes&gt;AF$2,_tipo="Mensal")
      )), 0,IF(Ajustes!$G250&gt;0,INDEX($AA$4:$AL$323,Ajustes!$G250,T$2),0)+IF(Ajustes!$H250&gt;0,INDEX($AA$4:$AL$323,Ajustes!$H250,T$2),0)+IF(Ajustes!$I250&gt;0,INDEX($AA$4:$AL$323,Ajustes!$I250,T$2),0)+IF(Ajustes!$J250&gt;0,INDEX($AA$4:$AL$323,Ajustes!$J250,T$2),0)+IF(Ajustes!$K250&gt;0,INDEX($AA$4:$AL$323,Ajustes!$K250,T$2),0)+IF(Ajustes!$L250&gt;0,INDEX($AA$4:$AL$323,Ajustes!$L250,T$2),0))+T250</f>
        <v>139</v>
      </c>
      <c r="AG250" s="259">
        <f>IF(AND(NOT(_incrementaisPassadas),
      OR(
       AND(_semanaAtual&gt;Prevs!J$6,_tipo="Semanal"),
       AND(_mes&gt;AG$2,_tipo="Mensal")
      )), 0,IF(Ajustes!$G250&gt;0,INDEX($AA$4:$AL$323,Ajustes!$G250,U$2),0)+IF(Ajustes!$H250&gt;0,INDEX($AA$4:$AL$323,Ajustes!$H250,U$2),0)+IF(Ajustes!$I250&gt;0,INDEX($AA$4:$AL$323,Ajustes!$I250,U$2),0)+IF(Ajustes!$J250&gt;0,INDEX($AA$4:$AL$323,Ajustes!$J250,U$2),0)+IF(Ajustes!$K250&gt;0,INDEX($AA$4:$AL$323,Ajustes!$K250,U$2),0)+IF(Ajustes!$L250&gt;0,INDEX($AA$4:$AL$323,Ajustes!$L250,U$2),0))+U250</f>
        <v>116</v>
      </c>
      <c r="AH250" s="259">
        <f>IF(AND(NOT(_incrementaisPassadas),
      OR(
       AND(_semanaAtual&gt;Prevs!K$6,_tipo="Semanal"),
       AND(_mes&gt;AH$2,_tipo="Mensal")
      )), 0,IF(Ajustes!$G250&gt;0,INDEX($AA$4:$AL$323,Ajustes!$G250,V$2),0)+IF(Ajustes!$H250&gt;0,INDEX($AA$4:$AL$323,Ajustes!$H250,V$2),0)+IF(Ajustes!$I250&gt;0,INDEX($AA$4:$AL$323,Ajustes!$I250,V$2),0)+IF(Ajustes!$J250&gt;0,INDEX($AA$4:$AL$323,Ajustes!$J250,V$2),0)+IF(Ajustes!$K250&gt;0,INDEX($AA$4:$AL$323,Ajustes!$K250,V$2),0)+IF(Ajustes!$L250&gt;0,INDEX($AA$4:$AL$323,Ajustes!$L250,V$2),0))+V250</f>
        <v>101</v>
      </c>
      <c r="AI250" s="259">
        <f>IF(AND(NOT(_incrementaisPassadas),
      OR(
       AND(_semanaAtual&gt;Prevs!L$6,_tipo="Semanal"),
       AND(_mes&gt;AI$2,_tipo="Mensal")
      )), 0,IF(Ajustes!$G250&gt;0,INDEX($AA$4:$AL$323,Ajustes!$G250,W$2),0)+IF(Ajustes!$H250&gt;0,INDEX($AA$4:$AL$323,Ajustes!$H250,W$2),0)+IF(Ajustes!$I250&gt;0,INDEX($AA$4:$AL$323,Ajustes!$I250,W$2),0)+IF(Ajustes!$J250&gt;0,INDEX($AA$4:$AL$323,Ajustes!$J250,W$2),0)+IF(Ajustes!$K250&gt;0,INDEX($AA$4:$AL$323,Ajustes!$K250,W$2),0)+IF(Ajustes!$L250&gt;0,INDEX($AA$4:$AL$323,Ajustes!$L250,W$2),0))+W250</f>
        <v>102</v>
      </c>
      <c r="AJ250" s="259">
        <f>IF(AND(NOT(_incrementaisPassadas),
      OR(
       AND(_semanaAtual&gt;Prevs!M$6,_tipo="Semanal"),
       AND(_mes&gt;AJ$2,_tipo="Mensal")
      )), 0,IF(Ajustes!$G250&gt;0,INDEX($AA$4:$AL$323,Ajustes!$G250,X$2),0)+IF(Ajustes!$H250&gt;0,INDEX($AA$4:$AL$323,Ajustes!$H250,X$2),0)+IF(Ajustes!$I250&gt;0,INDEX($AA$4:$AL$323,Ajustes!$I250,X$2),0)+IF(Ajustes!$J250&gt;0,INDEX($AA$4:$AL$323,Ajustes!$J250,X$2),0)+IF(Ajustes!$K250&gt;0,INDEX($AA$4:$AL$323,Ajustes!$K250,X$2),0)+IF(Ajustes!$L250&gt;0,INDEX($AA$4:$AL$323,Ajustes!$L250,X$2),0))+X250</f>
        <v>126</v>
      </c>
      <c r="AK250" s="259">
        <f>IF(AND(NOT(_incrementaisPassadas),
      OR(
       AND(_semanaAtual&gt;Prevs!N$6,_tipo="Semanal"),
       AND(_mes&gt;AK$2,_tipo="Mensal")
      )), 0,IF(Ajustes!$G250&gt;0,INDEX($AA$4:$AL$323,Ajustes!$G250,Y$2),0)+IF(Ajustes!$H250&gt;0,INDEX($AA$4:$AL$323,Ajustes!$H250,Y$2),0)+IF(Ajustes!$I250&gt;0,INDEX($AA$4:$AL$323,Ajustes!$I250,Y$2),0)+IF(Ajustes!$J250&gt;0,INDEX($AA$4:$AL$323,Ajustes!$J250,Y$2),0)+IF(Ajustes!$K250&gt;0,INDEX($AA$4:$AL$323,Ajustes!$K250,Y$2),0)+IF(Ajustes!$L250&gt;0,INDEX($AA$4:$AL$323,Ajustes!$L250,Y$2),0))+Y250</f>
        <v>165</v>
      </c>
      <c r="AL250" s="259">
        <f>IF(AND(NOT(_incrementaisPassadas),
      OR(
       AND(_semanaAtual&gt;Prevs!O$6,_tipo="Semanal"),
       AND(_mes&gt;AL$2,_tipo="Mensal")
      )), 0,IF(Ajustes!$G250&gt;0,INDEX($AA$4:$AL$323,Ajustes!$G250,Z$2),0)+IF(Ajustes!$H250&gt;0,INDEX($AA$4:$AL$323,Ajustes!$H250,Z$2),0)+IF(Ajustes!$I250&gt;0,INDEX($AA$4:$AL$323,Ajustes!$I250,Z$2),0)+IF(Ajustes!$J250&gt;0,INDEX($AA$4:$AL$323,Ajustes!$J250,Z$2),0)+IF(Ajustes!$K250&gt;0,INDEX($AA$4:$AL$323,Ajustes!$K250,Z$2),0)+IF(Ajustes!$L250&gt;0,INDEX($AA$4:$AL$323,Ajustes!$L250,Z$2),0))+Z250</f>
        <v>231</v>
      </c>
      <c r="AM250" s="113">
        <f t="shared" si="219"/>
        <v>286</v>
      </c>
      <c r="AN250" s="113">
        <f t="shared" si="233"/>
        <v>318</v>
      </c>
      <c r="AO250" s="113">
        <f t="shared" si="233"/>
        <v>327</v>
      </c>
      <c r="AP250" s="113">
        <f t="shared" si="233"/>
        <v>252</v>
      </c>
      <c r="AQ250" s="113">
        <f t="shared" si="233"/>
        <v>177</v>
      </c>
      <c r="AR250" s="113">
        <f t="shared" si="233"/>
        <v>139</v>
      </c>
      <c r="AS250" s="113">
        <f t="shared" si="233"/>
        <v>116</v>
      </c>
      <c r="AT250" s="113">
        <f t="shared" si="233"/>
        <v>101</v>
      </c>
      <c r="AU250" s="113">
        <f t="shared" si="233"/>
        <v>102</v>
      </c>
      <c r="AV250" s="113">
        <f t="shared" si="233"/>
        <v>126</v>
      </c>
      <c r="AW250" s="113">
        <f t="shared" si="233"/>
        <v>165</v>
      </c>
      <c r="AX250" s="113">
        <f t="shared" si="233"/>
        <v>231</v>
      </c>
      <c r="AY250" s="259"/>
      <c r="BQ250" s="259" t="e">
        <f t="shared" si="218"/>
        <v>#N/A</v>
      </c>
      <c r="BR250" s="398">
        <f t="shared" si="236"/>
        <v>286</v>
      </c>
      <c r="BS250" s="398">
        <f t="shared" si="237"/>
        <v>318</v>
      </c>
      <c r="BT250" s="398">
        <f t="shared" si="238"/>
        <v>327</v>
      </c>
      <c r="BU250" s="398">
        <f t="shared" si="239"/>
        <v>252</v>
      </c>
      <c r="BV250" s="398">
        <f t="shared" si="240"/>
        <v>177</v>
      </c>
      <c r="BW250" s="398">
        <f t="shared" si="241"/>
        <v>139</v>
      </c>
      <c r="BX250" s="398">
        <f t="shared" si="242"/>
        <v>116</v>
      </c>
      <c r="BY250" s="398">
        <f t="shared" si="243"/>
        <v>101</v>
      </c>
      <c r="BZ250" s="398">
        <f t="shared" si="244"/>
        <v>102</v>
      </c>
      <c r="CA250" s="398">
        <f t="shared" si="245"/>
        <v>126</v>
      </c>
      <c r="CB250" s="398">
        <f t="shared" si="246"/>
        <v>165</v>
      </c>
      <c r="CC250" s="398">
        <f t="shared" si="247"/>
        <v>231</v>
      </c>
      <c r="CD250" s="259"/>
    </row>
    <row r="251" spans="1:82" x14ac:dyDescent="0.25">
      <c r="A251" s="113">
        <v>248</v>
      </c>
      <c r="B251" s="176" t="s">
        <v>644</v>
      </c>
      <c r="C251" s="259">
        <f>IFERROR(INDEX($BD$7:$BO$40,MATCH(Ajustes!$E$4:$E$323,$BC$7:$BC$40,0),$C$2:$N$2),1)</f>
        <v>1</v>
      </c>
      <c r="D251" s="259">
        <f>IFERROR(INDEX($BD$7:$BO$40,MATCH(Ajustes!$E$4:$E$323,$BC$7:$BC$40,0),$C$2:$N$2),1)</f>
        <v>1</v>
      </c>
      <c r="E251" s="259">
        <f>IFERROR(INDEX($BD$7:$BO$40,MATCH(Ajustes!$E$4:$E$323,$BC$7:$BC$40,0),$C$2:$N$2),1)</f>
        <v>1</v>
      </c>
      <c r="F251" s="259">
        <f>IFERROR(INDEX($BD$7:$BO$40,MATCH(Ajustes!$E$4:$E$323,$BC$7:$BC$40,0),$C$2:$N$2),1)</f>
        <v>1</v>
      </c>
      <c r="G251" s="259">
        <f>IFERROR(INDEX($BD$7:$BO$40,MATCH(Ajustes!$E$4:$E$323,$BC$7:$BC$40,0),$C$2:$N$2),1)</f>
        <v>1</v>
      </c>
      <c r="H251" s="259">
        <f>IFERROR(INDEX($BD$7:$BO$40,MATCH(Ajustes!$E$4:$E$323,$BC$7:$BC$40,0),$C$2:$N$2),1)</f>
        <v>1</v>
      </c>
      <c r="I251" s="259">
        <f>IFERROR(INDEX($BD$7:$BO$40,MATCH(Ajustes!$E$4:$E$323,$BC$7:$BC$40,0),$C$2:$N$2),1)</f>
        <v>1</v>
      </c>
      <c r="J251" s="259">
        <f>IFERROR(INDEX($BD$7:$BO$40,MATCH(Ajustes!$E$4:$E$323,$BC$7:$BC$40,0),$C$2:$N$2),1)</f>
        <v>1</v>
      </c>
      <c r="K251" s="259">
        <f>IFERROR(INDEX($BD$7:$BO$40,MATCH(Ajustes!$E$4:$E$323,$BC$7:$BC$40,0),$C$2:$N$2),1)</f>
        <v>1</v>
      </c>
      <c r="L251" s="259">
        <f>IFERROR(INDEX($BD$7:$BO$40,MATCH(Ajustes!$E$4:$E$323,$BC$7:$BC$40,0),$C$2:$N$2),1)</f>
        <v>1</v>
      </c>
      <c r="M251" s="259">
        <f>IFERROR(INDEX($BD$7:$BO$40,MATCH(Ajustes!$E$4:$E$323,$BC$7:$BC$40,0),$C$2:$N$2),1)</f>
        <v>1</v>
      </c>
      <c r="N251" s="259">
        <f>IFERROR(INDEX($BD$7:$BO$40,MATCH(Ajustes!$E$4:$E$323,$BC$7:$BC$40,0),$C$2:$N$2),1)</f>
        <v>1</v>
      </c>
      <c r="O251">
        <f>C251*Ajustes!AM251</f>
        <v>297</v>
      </c>
      <c r="P251">
        <f>D251*Ajustes!AN251</f>
        <v>331</v>
      </c>
      <c r="Q251">
        <f>E251*Ajustes!AO251</f>
        <v>340</v>
      </c>
      <c r="R251">
        <f>F251*Ajustes!AP251</f>
        <v>262</v>
      </c>
      <c r="S251">
        <f>G251*Ajustes!AQ251</f>
        <v>184</v>
      </c>
      <c r="T251">
        <f>H251*Ajustes!AR251</f>
        <v>145</v>
      </c>
      <c r="U251">
        <f>I251*Ajustes!AS251</f>
        <v>120</v>
      </c>
      <c r="V251">
        <f>J251*Ajustes!AT251</f>
        <v>105</v>
      </c>
      <c r="W251">
        <f>K251*Ajustes!AU251</f>
        <v>107</v>
      </c>
      <c r="X251">
        <f>L251*Ajustes!AV251</f>
        <v>131</v>
      </c>
      <c r="Y251">
        <f>M251*Ajustes!AW251</f>
        <v>171</v>
      </c>
      <c r="Z251">
        <f>N251*Ajustes!AX251</f>
        <v>240</v>
      </c>
      <c r="AA251" s="259">
        <f>IF(AND(NOT(_incrementaisPassadas),
      OR(
       AND(_semanaAtual&gt;Prevs!D$6,_tipo="Semanal"),
       AND(_mes&gt;AA$2,_tipo="Mensal")
      )), 0,IF(Ajustes!$G251&gt;0,INDEX($AA$4:$AL$323,Ajustes!$G251,O$2),0)+IF(Ajustes!$H251&gt;0,INDEX($AA$4:$AL$323,Ajustes!$H251,O$2),0)+IF(Ajustes!$I251&gt;0,INDEX($AA$4:$AL$323,Ajustes!$I251,O$2),0)+IF(Ajustes!$J251&gt;0,INDEX($AA$4:$AL$323,Ajustes!$J251,O$2),0)+IF(Ajustes!$K251&gt;0,INDEX($AA$4:$AL$323,Ajustes!$K251,O$2),0)+IF(Ajustes!$L251&gt;0,INDEX($AA$4:$AL$323,Ajustes!$L251,O$2),0))+O251</f>
        <v>297</v>
      </c>
      <c r="AB251" s="259">
        <f>IF(AND(NOT(_incrementaisPassadas),
      OR(
       AND(_semanaAtual&gt;Prevs!E$6,_tipo="Semanal"),
       AND(_mes&gt;AB$2,_tipo="Mensal")
      )), 0,IF(Ajustes!$G251&gt;0,INDEX($AA$4:$AL$323,Ajustes!$G251,P$2),0)+IF(Ajustes!$H251&gt;0,INDEX($AA$4:$AL$323,Ajustes!$H251,P$2),0)+IF(Ajustes!$I251&gt;0,INDEX($AA$4:$AL$323,Ajustes!$I251,P$2),0)+IF(Ajustes!$J251&gt;0,INDEX($AA$4:$AL$323,Ajustes!$J251,P$2),0)+IF(Ajustes!$K251&gt;0,INDEX($AA$4:$AL$323,Ajustes!$K251,P$2),0)+IF(Ajustes!$L251&gt;0,INDEX($AA$4:$AL$323,Ajustes!$L251,P$2),0))+P251</f>
        <v>331</v>
      </c>
      <c r="AC251" s="259">
        <f>IF(AND(NOT(_incrementaisPassadas),
      OR(
       AND(_semanaAtual&gt;Prevs!F$6,_tipo="Semanal"),
       AND(_mes&gt;AC$2,_tipo="Mensal")
      )), 0,IF(Ajustes!$G251&gt;0,INDEX($AA$4:$AL$323,Ajustes!$G251,Q$2),0)+IF(Ajustes!$H251&gt;0,INDEX($AA$4:$AL$323,Ajustes!$H251,Q$2),0)+IF(Ajustes!$I251&gt;0,INDEX($AA$4:$AL$323,Ajustes!$I251,Q$2),0)+IF(Ajustes!$J251&gt;0,INDEX($AA$4:$AL$323,Ajustes!$J251,Q$2),0)+IF(Ajustes!$K251&gt;0,INDEX($AA$4:$AL$323,Ajustes!$K251,Q$2),0)+IF(Ajustes!$L251&gt;0,INDEX($AA$4:$AL$323,Ajustes!$L251,Q$2),0))+Q251</f>
        <v>340</v>
      </c>
      <c r="AD251" s="259">
        <f>IF(AND(NOT(_incrementaisPassadas),
      OR(
       AND(_semanaAtual&gt;Prevs!G$6,_tipo="Semanal"),
       AND(_mes&gt;AD$2,_tipo="Mensal")
      )), 0,IF(Ajustes!$G251&gt;0,INDEX($AA$4:$AL$323,Ajustes!$G251,R$2),0)+IF(Ajustes!$H251&gt;0,INDEX($AA$4:$AL$323,Ajustes!$H251,R$2),0)+IF(Ajustes!$I251&gt;0,INDEX($AA$4:$AL$323,Ajustes!$I251,R$2),0)+IF(Ajustes!$J251&gt;0,INDEX($AA$4:$AL$323,Ajustes!$J251,R$2),0)+IF(Ajustes!$K251&gt;0,INDEX($AA$4:$AL$323,Ajustes!$K251,R$2),0)+IF(Ajustes!$L251&gt;0,INDEX($AA$4:$AL$323,Ajustes!$L251,R$2),0))+R251</f>
        <v>262</v>
      </c>
      <c r="AE251" s="259">
        <f>IF(AND(NOT(_incrementaisPassadas),
      OR(
       AND(_semanaAtual&gt;Prevs!H$6,_tipo="Semanal"),
       AND(_mes&gt;AE$2,_tipo="Mensal")
      )), 0,IF(Ajustes!$G251&gt;0,INDEX($AA$4:$AL$323,Ajustes!$G251,S$2),0)+IF(Ajustes!$H251&gt;0,INDEX($AA$4:$AL$323,Ajustes!$H251,S$2),0)+IF(Ajustes!$I251&gt;0,INDEX($AA$4:$AL$323,Ajustes!$I251,S$2),0)+IF(Ajustes!$J251&gt;0,INDEX($AA$4:$AL$323,Ajustes!$J251,S$2),0)+IF(Ajustes!$K251&gt;0,INDEX($AA$4:$AL$323,Ajustes!$K251,S$2),0)+IF(Ajustes!$L251&gt;0,INDEX($AA$4:$AL$323,Ajustes!$L251,S$2),0))+S251</f>
        <v>184</v>
      </c>
      <c r="AF251" s="259">
        <f>IF(AND(NOT(_incrementaisPassadas),
      OR(
       AND(_semanaAtual&gt;Prevs!I$6,_tipo="Semanal"),
       AND(_mes&gt;AF$2,_tipo="Mensal")
      )), 0,IF(Ajustes!$G251&gt;0,INDEX($AA$4:$AL$323,Ajustes!$G251,T$2),0)+IF(Ajustes!$H251&gt;0,INDEX($AA$4:$AL$323,Ajustes!$H251,T$2),0)+IF(Ajustes!$I251&gt;0,INDEX($AA$4:$AL$323,Ajustes!$I251,T$2),0)+IF(Ajustes!$J251&gt;0,INDEX($AA$4:$AL$323,Ajustes!$J251,T$2),0)+IF(Ajustes!$K251&gt;0,INDEX($AA$4:$AL$323,Ajustes!$K251,T$2),0)+IF(Ajustes!$L251&gt;0,INDEX($AA$4:$AL$323,Ajustes!$L251,T$2),0))+T251</f>
        <v>145</v>
      </c>
      <c r="AG251" s="259">
        <f>IF(AND(NOT(_incrementaisPassadas),
      OR(
       AND(_semanaAtual&gt;Prevs!J$6,_tipo="Semanal"),
       AND(_mes&gt;AG$2,_tipo="Mensal")
      )), 0,IF(Ajustes!$G251&gt;0,INDEX($AA$4:$AL$323,Ajustes!$G251,U$2),0)+IF(Ajustes!$H251&gt;0,INDEX($AA$4:$AL$323,Ajustes!$H251,U$2),0)+IF(Ajustes!$I251&gt;0,INDEX($AA$4:$AL$323,Ajustes!$I251,U$2),0)+IF(Ajustes!$J251&gt;0,INDEX($AA$4:$AL$323,Ajustes!$J251,U$2),0)+IF(Ajustes!$K251&gt;0,INDEX($AA$4:$AL$323,Ajustes!$K251,U$2),0)+IF(Ajustes!$L251&gt;0,INDEX($AA$4:$AL$323,Ajustes!$L251,U$2),0))+U251</f>
        <v>120</v>
      </c>
      <c r="AH251" s="259">
        <f>IF(AND(NOT(_incrementaisPassadas),
      OR(
       AND(_semanaAtual&gt;Prevs!K$6,_tipo="Semanal"),
       AND(_mes&gt;AH$2,_tipo="Mensal")
      )), 0,IF(Ajustes!$G251&gt;0,INDEX($AA$4:$AL$323,Ajustes!$G251,V$2),0)+IF(Ajustes!$H251&gt;0,INDEX($AA$4:$AL$323,Ajustes!$H251,V$2),0)+IF(Ajustes!$I251&gt;0,INDEX($AA$4:$AL$323,Ajustes!$I251,V$2),0)+IF(Ajustes!$J251&gt;0,INDEX($AA$4:$AL$323,Ajustes!$J251,V$2),0)+IF(Ajustes!$K251&gt;0,INDEX($AA$4:$AL$323,Ajustes!$K251,V$2),0)+IF(Ajustes!$L251&gt;0,INDEX($AA$4:$AL$323,Ajustes!$L251,V$2),0))+V251</f>
        <v>105</v>
      </c>
      <c r="AI251" s="259">
        <f>IF(AND(NOT(_incrementaisPassadas),
      OR(
       AND(_semanaAtual&gt;Prevs!L$6,_tipo="Semanal"),
       AND(_mes&gt;AI$2,_tipo="Mensal")
      )), 0,IF(Ajustes!$G251&gt;0,INDEX($AA$4:$AL$323,Ajustes!$G251,W$2),0)+IF(Ajustes!$H251&gt;0,INDEX($AA$4:$AL$323,Ajustes!$H251,W$2),0)+IF(Ajustes!$I251&gt;0,INDEX($AA$4:$AL$323,Ajustes!$I251,W$2),0)+IF(Ajustes!$J251&gt;0,INDEX($AA$4:$AL$323,Ajustes!$J251,W$2),0)+IF(Ajustes!$K251&gt;0,INDEX($AA$4:$AL$323,Ajustes!$K251,W$2),0)+IF(Ajustes!$L251&gt;0,INDEX($AA$4:$AL$323,Ajustes!$L251,W$2),0))+W251</f>
        <v>107</v>
      </c>
      <c r="AJ251" s="259">
        <f>IF(AND(NOT(_incrementaisPassadas),
      OR(
       AND(_semanaAtual&gt;Prevs!M$6,_tipo="Semanal"),
       AND(_mes&gt;AJ$2,_tipo="Mensal")
      )), 0,IF(Ajustes!$G251&gt;0,INDEX($AA$4:$AL$323,Ajustes!$G251,X$2),0)+IF(Ajustes!$H251&gt;0,INDEX($AA$4:$AL$323,Ajustes!$H251,X$2),0)+IF(Ajustes!$I251&gt;0,INDEX($AA$4:$AL$323,Ajustes!$I251,X$2),0)+IF(Ajustes!$J251&gt;0,INDEX($AA$4:$AL$323,Ajustes!$J251,X$2),0)+IF(Ajustes!$K251&gt;0,INDEX($AA$4:$AL$323,Ajustes!$K251,X$2),0)+IF(Ajustes!$L251&gt;0,INDEX($AA$4:$AL$323,Ajustes!$L251,X$2),0))+X251</f>
        <v>131</v>
      </c>
      <c r="AK251" s="259">
        <f>IF(AND(NOT(_incrementaisPassadas),
      OR(
       AND(_semanaAtual&gt;Prevs!N$6,_tipo="Semanal"),
       AND(_mes&gt;AK$2,_tipo="Mensal")
      )), 0,IF(Ajustes!$G251&gt;0,INDEX($AA$4:$AL$323,Ajustes!$G251,Y$2),0)+IF(Ajustes!$H251&gt;0,INDEX($AA$4:$AL$323,Ajustes!$H251,Y$2),0)+IF(Ajustes!$I251&gt;0,INDEX($AA$4:$AL$323,Ajustes!$I251,Y$2),0)+IF(Ajustes!$J251&gt;0,INDEX($AA$4:$AL$323,Ajustes!$J251,Y$2),0)+IF(Ajustes!$K251&gt;0,INDEX($AA$4:$AL$323,Ajustes!$K251,Y$2),0)+IF(Ajustes!$L251&gt;0,INDEX($AA$4:$AL$323,Ajustes!$L251,Y$2),0))+Y251</f>
        <v>171</v>
      </c>
      <c r="AL251" s="259">
        <f>IF(AND(NOT(_incrementaisPassadas),
      OR(
       AND(_semanaAtual&gt;Prevs!O$6,_tipo="Semanal"),
       AND(_mes&gt;AL$2,_tipo="Mensal")
      )), 0,IF(Ajustes!$G251&gt;0,INDEX($AA$4:$AL$323,Ajustes!$G251,Z$2),0)+IF(Ajustes!$H251&gt;0,INDEX($AA$4:$AL$323,Ajustes!$H251,Z$2),0)+IF(Ajustes!$I251&gt;0,INDEX($AA$4:$AL$323,Ajustes!$I251,Z$2),0)+IF(Ajustes!$J251&gt;0,INDEX($AA$4:$AL$323,Ajustes!$J251,Z$2),0)+IF(Ajustes!$K251&gt;0,INDEX($AA$4:$AL$323,Ajustes!$K251,Z$2),0)+IF(Ajustes!$L251&gt;0,INDEX($AA$4:$AL$323,Ajustes!$L251,Z$2),0))+Z251</f>
        <v>240</v>
      </c>
      <c r="AM251" s="113">
        <f t="shared" si="219"/>
        <v>297</v>
      </c>
      <c r="AN251" s="113">
        <f t="shared" si="233"/>
        <v>331</v>
      </c>
      <c r="AO251" s="113">
        <f t="shared" si="233"/>
        <v>340</v>
      </c>
      <c r="AP251" s="113">
        <f t="shared" si="233"/>
        <v>262</v>
      </c>
      <c r="AQ251" s="113">
        <f t="shared" si="233"/>
        <v>184</v>
      </c>
      <c r="AR251" s="113">
        <f t="shared" si="233"/>
        <v>145</v>
      </c>
      <c r="AS251" s="113">
        <f t="shared" si="233"/>
        <v>120</v>
      </c>
      <c r="AT251" s="113">
        <f t="shared" si="233"/>
        <v>105</v>
      </c>
      <c r="AU251" s="113">
        <f t="shared" si="233"/>
        <v>107</v>
      </c>
      <c r="AV251" s="113">
        <f t="shared" si="233"/>
        <v>131</v>
      </c>
      <c r="AW251" s="113">
        <f t="shared" si="233"/>
        <v>171</v>
      </c>
      <c r="AX251" s="113">
        <f t="shared" si="233"/>
        <v>240</v>
      </c>
      <c r="AY251" s="259"/>
      <c r="BQ251" s="259">
        <f t="shared" si="218"/>
        <v>8</v>
      </c>
      <c r="BR251" s="398">
        <f t="shared" si="236"/>
        <v>297.39600000000002</v>
      </c>
      <c r="BS251" s="398">
        <f t="shared" si="237"/>
        <v>330.90199999999999</v>
      </c>
      <c r="BT251" s="398">
        <f t="shared" si="238"/>
        <v>340.09899999999999</v>
      </c>
      <c r="BU251" s="398">
        <f t="shared" si="239"/>
        <v>262.27999999999997</v>
      </c>
      <c r="BV251" s="398">
        <f t="shared" si="240"/>
        <v>184.40299999999999</v>
      </c>
      <c r="BW251" s="398">
        <f t="shared" si="241"/>
        <v>144.66</v>
      </c>
      <c r="BX251" s="398">
        <f t="shared" si="242"/>
        <v>120.82399999999998</v>
      </c>
      <c r="BY251" s="398">
        <f t="shared" si="243"/>
        <v>105.042</v>
      </c>
      <c r="BZ251" s="398">
        <f t="shared" si="244"/>
        <v>106.07799999999999</v>
      </c>
      <c r="CA251" s="398">
        <f t="shared" si="245"/>
        <v>131.11799999999997</v>
      </c>
      <c r="CB251" s="398">
        <f t="shared" si="246"/>
        <v>171.73000000000002</v>
      </c>
      <c r="CC251" s="398">
        <f t="shared" si="247"/>
        <v>240.21600000000001</v>
      </c>
      <c r="CD251" s="259"/>
    </row>
    <row r="252" spans="1:82" x14ac:dyDescent="0.25">
      <c r="A252" s="113">
        <v>249</v>
      </c>
      <c r="B252" s="176" t="s">
        <v>645</v>
      </c>
      <c r="C252" s="259">
        <f>IFERROR(INDEX($BD$7:$BO$40,MATCH(Ajustes!$E$4:$E$323,$BC$7:$BC$40,0),$C$2:$N$2),1)</f>
        <v>1</v>
      </c>
      <c r="D252" s="259">
        <f>IFERROR(INDEX($BD$7:$BO$40,MATCH(Ajustes!$E$4:$E$323,$BC$7:$BC$40,0),$C$2:$N$2),1)</f>
        <v>1</v>
      </c>
      <c r="E252" s="259">
        <f>IFERROR(INDEX($BD$7:$BO$40,MATCH(Ajustes!$E$4:$E$323,$BC$7:$BC$40,0),$C$2:$N$2),1)</f>
        <v>1</v>
      </c>
      <c r="F252" s="259">
        <f>IFERROR(INDEX($BD$7:$BO$40,MATCH(Ajustes!$E$4:$E$323,$BC$7:$BC$40,0),$C$2:$N$2),1)</f>
        <v>1</v>
      </c>
      <c r="G252" s="259">
        <f>IFERROR(INDEX($BD$7:$BO$40,MATCH(Ajustes!$E$4:$E$323,$BC$7:$BC$40,0),$C$2:$N$2),1)</f>
        <v>1</v>
      </c>
      <c r="H252" s="259">
        <f>IFERROR(INDEX($BD$7:$BO$40,MATCH(Ajustes!$E$4:$E$323,$BC$7:$BC$40,0),$C$2:$N$2),1)</f>
        <v>1</v>
      </c>
      <c r="I252" s="259">
        <f>IFERROR(INDEX($BD$7:$BO$40,MATCH(Ajustes!$E$4:$E$323,$BC$7:$BC$40,0),$C$2:$N$2),1)</f>
        <v>1</v>
      </c>
      <c r="J252" s="259">
        <f>IFERROR(INDEX($BD$7:$BO$40,MATCH(Ajustes!$E$4:$E$323,$BC$7:$BC$40,0),$C$2:$N$2),1)</f>
        <v>1</v>
      </c>
      <c r="K252" s="259">
        <f>IFERROR(INDEX($BD$7:$BO$40,MATCH(Ajustes!$E$4:$E$323,$BC$7:$BC$40,0),$C$2:$N$2),1)</f>
        <v>1</v>
      </c>
      <c r="L252" s="259">
        <f>IFERROR(INDEX($BD$7:$BO$40,MATCH(Ajustes!$E$4:$E$323,$BC$7:$BC$40,0),$C$2:$N$2),1)</f>
        <v>1</v>
      </c>
      <c r="M252" s="259">
        <f>IFERROR(INDEX($BD$7:$BO$40,MATCH(Ajustes!$E$4:$E$323,$BC$7:$BC$40,0),$C$2:$N$2),1)</f>
        <v>1</v>
      </c>
      <c r="N252" s="259">
        <f>IFERROR(INDEX($BD$7:$BO$40,MATCH(Ajustes!$E$4:$E$323,$BC$7:$BC$40,0),$C$2:$N$2),1)</f>
        <v>1</v>
      </c>
      <c r="O252">
        <f>C252*Ajustes!AM252</f>
        <v>518</v>
      </c>
      <c r="P252">
        <f>D252*Ajustes!AN252</f>
        <v>551</v>
      </c>
      <c r="Q252">
        <f>E252*Ajustes!AO252</f>
        <v>459</v>
      </c>
      <c r="R252">
        <f>F252*Ajustes!AP252</f>
        <v>330</v>
      </c>
      <c r="S252">
        <f>G252*Ajustes!AQ252</f>
        <v>306</v>
      </c>
      <c r="T252">
        <f>H252*Ajustes!AR252</f>
        <v>322</v>
      </c>
      <c r="U252">
        <f>I252*Ajustes!AS252</f>
        <v>283</v>
      </c>
      <c r="V252">
        <f>J252*Ajustes!AT252</f>
        <v>233</v>
      </c>
      <c r="W252">
        <f>K252*Ajustes!AU252</f>
        <v>263</v>
      </c>
      <c r="X252">
        <f>L252*Ajustes!AV252</f>
        <v>312</v>
      </c>
      <c r="Y252">
        <f>M252*Ajustes!AW252</f>
        <v>292</v>
      </c>
      <c r="Z252">
        <f>N252*Ajustes!AX252</f>
        <v>359</v>
      </c>
      <c r="AA252" s="259">
        <f>IF(AND(NOT(_incrementaisPassadas),
      OR(
       AND(_semanaAtual&gt;Prevs!D$6,_tipo="Semanal"),
       AND(_mes&gt;AA$2,_tipo="Mensal")
      )), 0,IF(Ajustes!$G252&gt;0,INDEX($AA$4:$AL$323,Ajustes!$G252,O$2),0)+IF(Ajustes!$H252&gt;0,INDEX($AA$4:$AL$323,Ajustes!$H252,O$2),0)+IF(Ajustes!$I252&gt;0,INDEX($AA$4:$AL$323,Ajustes!$I252,O$2),0)+IF(Ajustes!$J252&gt;0,INDEX($AA$4:$AL$323,Ajustes!$J252,O$2),0)+IF(Ajustes!$K252&gt;0,INDEX($AA$4:$AL$323,Ajustes!$K252,O$2),0)+IF(Ajustes!$L252&gt;0,INDEX($AA$4:$AL$323,Ajustes!$L252,O$2),0))+O252</f>
        <v>518</v>
      </c>
      <c r="AB252" s="259">
        <f>IF(AND(NOT(_incrementaisPassadas),
      OR(
       AND(_semanaAtual&gt;Prevs!E$6,_tipo="Semanal"),
       AND(_mes&gt;AB$2,_tipo="Mensal")
      )), 0,IF(Ajustes!$G252&gt;0,INDEX($AA$4:$AL$323,Ajustes!$G252,P$2),0)+IF(Ajustes!$H252&gt;0,INDEX($AA$4:$AL$323,Ajustes!$H252,P$2),0)+IF(Ajustes!$I252&gt;0,INDEX($AA$4:$AL$323,Ajustes!$I252,P$2),0)+IF(Ajustes!$J252&gt;0,INDEX($AA$4:$AL$323,Ajustes!$J252,P$2),0)+IF(Ajustes!$K252&gt;0,INDEX($AA$4:$AL$323,Ajustes!$K252,P$2),0)+IF(Ajustes!$L252&gt;0,INDEX($AA$4:$AL$323,Ajustes!$L252,P$2),0))+P252</f>
        <v>551</v>
      </c>
      <c r="AC252" s="259">
        <f>IF(AND(NOT(_incrementaisPassadas),
      OR(
       AND(_semanaAtual&gt;Prevs!F$6,_tipo="Semanal"),
       AND(_mes&gt;AC$2,_tipo="Mensal")
      )), 0,IF(Ajustes!$G252&gt;0,INDEX($AA$4:$AL$323,Ajustes!$G252,Q$2),0)+IF(Ajustes!$H252&gt;0,INDEX($AA$4:$AL$323,Ajustes!$H252,Q$2),0)+IF(Ajustes!$I252&gt;0,INDEX($AA$4:$AL$323,Ajustes!$I252,Q$2),0)+IF(Ajustes!$J252&gt;0,INDEX($AA$4:$AL$323,Ajustes!$J252,Q$2),0)+IF(Ajustes!$K252&gt;0,INDEX($AA$4:$AL$323,Ajustes!$K252,Q$2),0)+IF(Ajustes!$L252&gt;0,INDEX($AA$4:$AL$323,Ajustes!$L252,Q$2),0))+Q252</f>
        <v>459</v>
      </c>
      <c r="AD252" s="259">
        <f>IF(AND(NOT(_incrementaisPassadas),
      OR(
       AND(_semanaAtual&gt;Prevs!G$6,_tipo="Semanal"),
       AND(_mes&gt;AD$2,_tipo="Mensal")
      )), 0,IF(Ajustes!$G252&gt;0,INDEX($AA$4:$AL$323,Ajustes!$G252,R$2),0)+IF(Ajustes!$H252&gt;0,INDEX($AA$4:$AL$323,Ajustes!$H252,R$2),0)+IF(Ajustes!$I252&gt;0,INDEX($AA$4:$AL$323,Ajustes!$I252,R$2),0)+IF(Ajustes!$J252&gt;0,INDEX($AA$4:$AL$323,Ajustes!$J252,R$2),0)+IF(Ajustes!$K252&gt;0,INDEX($AA$4:$AL$323,Ajustes!$K252,R$2),0)+IF(Ajustes!$L252&gt;0,INDEX($AA$4:$AL$323,Ajustes!$L252,R$2),0))+R252</f>
        <v>330</v>
      </c>
      <c r="AE252" s="259">
        <f>IF(AND(NOT(_incrementaisPassadas),
      OR(
       AND(_semanaAtual&gt;Prevs!H$6,_tipo="Semanal"),
       AND(_mes&gt;AE$2,_tipo="Mensal")
      )), 0,IF(Ajustes!$G252&gt;0,INDEX($AA$4:$AL$323,Ajustes!$G252,S$2),0)+IF(Ajustes!$H252&gt;0,INDEX($AA$4:$AL$323,Ajustes!$H252,S$2),0)+IF(Ajustes!$I252&gt;0,INDEX($AA$4:$AL$323,Ajustes!$I252,S$2),0)+IF(Ajustes!$J252&gt;0,INDEX($AA$4:$AL$323,Ajustes!$J252,S$2),0)+IF(Ajustes!$K252&gt;0,INDEX($AA$4:$AL$323,Ajustes!$K252,S$2),0)+IF(Ajustes!$L252&gt;0,INDEX($AA$4:$AL$323,Ajustes!$L252,S$2),0))+S252</f>
        <v>306</v>
      </c>
      <c r="AF252" s="259">
        <f>IF(AND(NOT(_incrementaisPassadas),
      OR(
       AND(_semanaAtual&gt;Prevs!I$6,_tipo="Semanal"),
       AND(_mes&gt;AF$2,_tipo="Mensal")
      )), 0,IF(Ajustes!$G252&gt;0,INDEX($AA$4:$AL$323,Ajustes!$G252,T$2),0)+IF(Ajustes!$H252&gt;0,INDEX($AA$4:$AL$323,Ajustes!$H252,T$2),0)+IF(Ajustes!$I252&gt;0,INDEX($AA$4:$AL$323,Ajustes!$I252,T$2),0)+IF(Ajustes!$J252&gt;0,INDEX($AA$4:$AL$323,Ajustes!$J252,T$2),0)+IF(Ajustes!$K252&gt;0,INDEX($AA$4:$AL$323,Ajustes!$K252,T$2),0)+IF(Ajustes!$L252&gt;0,INDEX($AA$4:$AL$323,Ajustes!$L252,T$2),0))+T252</f>
        <v>322</v>
      </c>
      <c r="AG252" s="259">
        <f>IF(AND(NOT(_incrementaisPassadas),
      OR(
       AND(_semanaAtual&gt;Prevs!J$6,_tipo="Semanal"),
       AND(_mes&gt;AG$2,_tipo="Mensal")
      )), 0,IF(Ajustes!$G252&gt;0,INDEX($AA$4:$AL$323,Ajustes!$G252,U$2),0)+IF(Ajustes!$H252&gt;0,INDEX($AA$4:$AL$323,Ajustes!$H252,U$2),0)+IF(Ajustes!$I252&gt;0,INDEX($AA$4:$AL$323,Ajustes!$I252,U$2),0)+IF(Ajustes!$J252&gt;0,INDEX($AA$4:$AL$323,Ajustes!$J252,U$2),0)+IF(Ajustes!$K252&gt;0,INDEX($AA$4:$AL$323,Ajustes!$K252,U$2),0)+IF(Ajustes!$L252&gt;0,INDEX($AA$4:$AL$323,Ajustes!$L252,U$2),0))+U252</f>
        <v>283</v>
      </c>
      <c r="AH252" s="259">
        <f>IF(AND(NOT(_incrementaisPassadas),
      OR(
       AND(_semanaAtual&gt;Prevs!K$6,_tipo="Semanal"),
       AND(_mes&gt;AH$2,_tipo="Mensal")
      )), 0,IF(Ajustes!$G252&gt;0,INDEX($AA$4:$AL$323,Ajustes!$G252,V$2),0)+IF(Ajustes!$H252&gt;0,INDEX($AA$4:$AL$323,Ajustes!$H252,V$2),0)+IF(Ajustes!$I252&gt;0,INDEX($AA$4:$AL$323,Ajustes!$I252,V$2),0)+IF(Ajustes!$J252&gt;0,INDEX($AA$4:$AL$323,Ajustes!$J252,V$2),0)+IF(Ajustes!$K252&gt;0,INDEX($AA$4:$AL$323,Ajustes!$K252,V$2),0)+IF(Ajustes!$L252&gt;0,INDEX($AA$4:$AL$323,Ajustes!$L252,V$2),0))+V252</f>
        <v>233</v>
      </c>
      <c r="AI252" s="259">
        <f>IF(AND(NOT(_incrementaisPassadas),
      OR(
       AND(_semanaAtual&gt;Prevs!L$6,_tipo="Semanal"),
       AND(_mes&gt;AI$2,_tipo="Mensal")
      )), 0,IF(Ajustes!$G252&gt;0,INDEX($AA$4:$AL$323,Ajustes!$G252,W$2),0)+IF(Ajustes!$H252&gt;0,INDEX($AA$4:$AL$323,Ajustes!$H252,W$2),0)+IF(Ajustes!$I252&gt;0,INDEX($AA$4:$AL$323,Ajustes!$I252,W$2),0)+IF(Ajustes!$J252&gt;0,INDEX($AA$4:$AL$323,Ajustes!$J252,W$2),0)+IF(Ajustes!$K252&gt;0,INDEX($AA$4:$AL$323,Ajustes!$K252,W$2),0)+IF(Ajustes!$L252&gt;0,INDEX($AA$4:$AL$323,Ajustes!$L252,W$2),0))+W252</f>
        <v>263</v>
      </c>
      <c r="AJ252" s="259">
        <f>IF(AND(NOT(_incrementaisPassadas),
      OR(
       AND(_semanaAtual&gt;Prevs!M$6,_tipo="Semanal"),
       AND(_mes&gt;AJ$2,_tipo="Mensal")
      )), 0,IF(Ajustes!$G252&gt;0,INDEX($AA$4:$AL$323,Ajustes!$G252,X$2),0)+IF(Ajustes!$H252&gt;0,INDEX($AA$4:$AL$323,Ajustes!$H252,X$2),0)+IF(Ajustes!$I252&gt;0,INDEX($AA$4:$AL$323,Ajustes!$I252,X$2),0)+IF(Ajustes!$J252&gt;0,INDEX($AA$4:$AL$323,Ajustes!$J252,X$2),0)+IF(Ajustes!$K252&gt;0,INDEX($AA$4:$AL$323,Ajustes!$K252,X$2),0)+IF(Ajustes!$L252&gt;0,INDEX($AA$4:$AL$323,Ajustes!$L252,X$2),0))+X252</f>
        <v>312</v>
      </c>
      <c r="AK252" s="259">
        <f>IF(AND(NOT(_incrementaisPassadas),
      OR(
       AND(_semanaAtual&gt;Prevs!N$6,_tipo="Semanal"),
       AND(_mes&gt;AK$2,_tipo="Mensal")
      )), 0,IF(Ajustes!$G252&gt;0,INDEX($AA$4:$AL$323,Ajustes!$G252,Y$2),0)+IF(Ajustes!$H252&gt;0,INDEX($AA$4:$AL$323,Ajustes!$H252,Y$2),0)+IF(Ajustes!$I252&gt;0,INDEX($AA$4:$AL$323,Ajustes!$I252,Y$2),0)+IF(Ajustes!$J252&gt;0,INDEX($AA$4:$AL$323,Ajustes!$J252,Y$2),0)+IF(Ajustes!$K252&gt;0,INDEX($AA$4:$AL$323,Ajustes!$K252,Y$2),0)+IF(Ajustes!$L252&gt;0,INDEX($AA$4:$AL$323,Ajustes!$L252,Y$2),0))+Y252</f>
        <v>292</v>
      </c>
      <c r="AL252" s="259">
        <f>IF(AND(NOT(_incrementaisPassadas),
      OR(
       AND(_semanaAtual&gt;Prevs!O$6,_tipo="Semanal"),
       AND(_mes&gt;AL$2,_tipo="Mensal")
      )), 0,IF(Ajustes!$G252&gt;0,INDEX($AA$4:$AL$323,Ajustes!$G252,Z$2),0)+IF(Ajustes!$H252&gt;0,INDEX($AA$4:$AL$323,Ajustes!$H252,Z$2),0)+IF(Ajustes!$I252&gt;0,INDEX($AA$4:$AL$323,Ajustes!$I252,Z$2),0)+IF(Ajustes!$J252&gt;0,INDEX($AA$4:$AL$323,Ajustes!$J252,Z$2),0)+IF(Ajustes!$K252&gt;0,INDEX($AA$4:$AL$323,Ajustes!$K252,Z$2),0)+IF(Ajustes!$L252&gt;0,INDEX($AA$4:$AL$323,Ajustes!$L252,Z$2),0))+Z252</f>
        <v>359</v>
      </c>
      <c r="AM252" s="113">
        <f t="shared" si="219"/>
        <v>518</v>
      </c>
      <c r="AN252" s="113">
        <f t="shared" si="233"/>
        <v>551</v>
      </c>
      <c r="AO252" s="113">
        <f t="shared" si="233"/>
        <v>459</v>
      </c>
      <c r="AP252" s="113">
        <f t="shared" si="233"/>
        <v>330</v>
      </c>
      <c r="AQ252" s="113">
        <f t="shared" si="233"/>
        <v>306</v>
      </c>
      <c r="AR252" s="113">
        <f t="shared" si="233"/>
        <v>322</v>
      </c>
      <c r="AS252" s="113">
        <f t="shared" si="233"/>
        <v>283</v>
      </c>
      <c r="AT252" s="113">
        <f t="shared" si="233"/>
        <v>233</v>
      </c>
      <c r="AU252" s="113">
        <f t="shared" si="233"/>
        <v>263</v>
      </c>
      <c r="AV252" s="113">
        <f t="shared" si="233"/>
        <v>312</v>
      </c>
      <c r="AW252" s="113">
        <f t="shared" si="233"/>
        <v>292</v>
      </c>
      <c r="AX252" s="113">
        <f t="shared" si="233"/>
        <v>359</v>
      </c>
      <c r="AY252" s="259"/>
      <c r="BQ252" s="259">
        <f t="shared" si="218"/>
        <v>34</v>
      </c>
      <c r="BR252" s="398">
        <f t="shared" si="236"/>
        <v>519.13900000000001</v>
      </c>
      <c r="BS252" s="398">
        <f t="shared" si="237"/>
        <v>550.947</v>
      </c>
      <c r="BT252" s="398">
        <f t="shared" si="238"/>
        <v>458.12799999999999</v>
      </c>
      <c r="BU252" s="398">
        <f t="shared" si="239"/>
        <v>328.03899999999999</v>
      </c>
      <c r="BV252" s="398">
        <f t="shared" si="240"/>
        <v>306.02199999999999</v>
      </c>
      <c r="BW252" s="398">
        <f t="shared" si="241"/>
        <v>318.00899999999996</v>
      </c>
      <c r="BX252" s="398">
        <f t="shared" si="242"/>
        <v>282.11199999999997</v>
      </c>
      <c r="BY252" s="398">
        <f t="shared" si="243"/>
        <v>233.14400000000001</v>
      </c>
      <c r="BZ252" s="398">
        <f t="shared" si="244"/>
        <v>261.80899999999997</v>
      </c>
      <c r="CA252" s="398">
        <f t="shared" si="245"/>
        <v>311.31200000000001</v>
      </c>
      <c r="CB252" s="398">
        <f t="shared" si="246"/>
        <v>292.92</v>
      </c>
      <c r="CC252" s="398">
        <f t="shared" si="247"/>
        <v>357.14200000000005</v>
      </c>
      <c r="CD252" s="259"/>
    </row>
    <row r="253" spans="1:82" x14ac:dyDescent="0.25">
      <c r="A253" s="113">
        <v>250</v>
      </c>
      <c r="B253" s="176"/>
      <c r="C253" s="259">
        <f>IFERROR(INDEX($BD$7:$BO$40,MATCH(Ajustes!$E$4:$E$323,$BC$7:$BC$40,0),$C$2:$N$2),1)</f>
        <v>1</v>
      </c>
      <c r="D253" s="259">
        <f>IFERROR(INDEX($BD$7:$BO$40,MATCH(Ajustes!$E$4:$E$323,$BC$7:$BC$40,0),$C$2:$N$2),1)</f>
        <v>1</v>
      </c>
      <c r="E253" s="259">
        <f>IFERROR(INDEX($BD$7:$BO$40,MATCH(Ajustes!$E$4:$E$323,$BC$7:$BC$40,0),$C$2:$N$2),1)</f>
        <v>1</v>
      </c>
      <c r="F253" s="259">
        <f>IFERROR(INDEX($BD$7:$BO$40,MATCH(Ajustes!$E$4:$E$323,$BC$7:$BC$40,0),$C$2:$N$2),1)</f>
        <v>1</v>
      </c>
      <c r="G253" s="259">
        <f>IFERROR(INDEX($BD$7:$BO$40,MATCH(Ajustes!$E$4:$E$323,$BC$7:$BC$40,0),$C$2:$N$2),1)</f>
        <v>1</v>
      </c>
      <c r="H253" s="259">
        <f>IFERROR(INDEX($BD$7:$BO$40,MATCH(Ajustes!$E$4:$E$323,$BC$7:$BC$40,0),$C$2:$N$2),1)</f>
        <v>1</v>
      </c>
      <c r="I253" s="259">
        <f>IFERROR(INDEX($BD$7:$BO$40,MATCH(Ajustes!$E$4:$E$323,$BC$7:$BC$40,0),$C$2:$N$2),1)</f>
        <v>1</v>
      </c>
      <c r="J253" s="259">
        <f>IFERROR(INDEX($BD$7:$BO$40,MATCH(Ajustes!$E$4:$E$323,$BC$7:$BC$40,0),$C$2:$N$2),1)</f>
        <v>1</v>
      </c>
      <c r="K253" s="259">
        <f>IFERROR(INDEX($BD$7:$BO$40,MATCH(Ajustes!$E$4:$E$323,$BC$7:$BC$40,0),$C$2:$N$2),1)</f>
        <v>1</v>
      </c>
      <c r="L253" s="259">
        <f>IFERROR(INDEX($BD$7:$BO$40,MATCH(Ajustes!$E$4:$E$323,$BC$7:$BC$40,0),$C$2:$N$2),1)</f>
        <v>1</v>
      </c>
      <c r="M253" s="259">
        <f>IFERROR(INDEX($BD$7:$BO$40,MATCH(Ajustes!$E$4:$E$323,$BC$7:$BC$40,0),$C$2:$N$2),1)</f>
        <v>1</v>
      </c>
      <c r="N253" s="259">
        <f>IFERROR(INDEX($BD$7:$BO$40,MATCH(Ajustes!$E$4:$E$323,$BC$7:$BC$40,0),$C$2:$N$2),1)</f>
        <v>1</v>
      </c>
      <c r="O253">
        <f>C253*Ajustes!AM253</f>
        <v>0</v>
      </c>
      <c r="P253">
        <f>D253*Ajustes!AN253</f>
        <v>0</v>
      </c>
      <c r="Q253">
        <f>E253*Ajustes!AO253</f>
        <v>0</v>
      </c>
      <c r="R253">
        <f>F253*Ajustes!AP253</f>
        <v>0</v>
      </c>
      <c r="S253">
        <f>G253*Ajustes!AQ253</f>
        <v>0</v>
      </c>
      <c r="T253">
        <f>H253*Ajustes!AR253</f>
        <v>0</v>
      </c>
      <c r="U253">
        <f>I253*Ajustes!AS253</f>
        <v>0</v>
      </c>
      <c r="V253">
        <f>J253*Ajustes!AT253</f>
        <v>0</v>
      </c>
      <c r="W253">
        <f>K253*Ajustes!AU253</f>
        <v>0</v>
      </c>
      <c r="X253">
        <f>L253*Ajustes!AV253</f>
        <v>0</v>
      </c>
      <c r="Y253">
        <f>M253*Ajustes!AW253</f>
        <v>0</v>
      </c>
      <c r="Z253">
        <f>N253*Ajustes!AX253</f>
        <v>0</v>
      </c>
      <c r="AA253" s="259">
        <f>IF(AND(NOT(_incrementaisPassadas),
      OR(
       AND(_semanaAtual&gt;Prevs!D$6,_tipo="Semanal"),
       AND(_mes&gt;AA$2,_tipo="Mensal")
      )), 0,IF(Ajustes!$G253&gt;0,INDEX($AA$4:$AL$323,Ajustes!$G253,O$2),0)+IF(Ajustes!$H253&gt;0,INDEX($AA$4:$AL$323,Ajustes!$H253,O$2),0)+IF(Ajustes!$I253&gt;0,INDEX($AA$4:$AL$323,Ajustes!$I253,O$2),0)+IF(Ajustes!$J253&gt;0,INDEX($AA$4:$AL$323,Ajustes!$J253,O$2),0)+IF(Ajustes!$K253&gt;0,INDEX($AA$4:$AL$323,Ajustes!$K253,O$2),0)+IF(Ajustes!$L253&gt;0,INDEX($AA$4:$AL$323,Ajustes!$L253,O$2),0))+O253</f>
        <v>0</v>
      </c>
      <c r="AB253" s="259">
        <f>IF(AND(NOT(_incrementaisPassadas),
      OR(
       AND(_semanaAtual&gt;Prevs!E$6,_tipo="Semanal"),
       AND(_mes&gt;AB$2,_tipo="Mensal")
      )), 0,IF(Ajustes!$G253&gt;0,INDEX($AA$4:$AL$323,Ajustes!$G253,P$2),0)+IF(Ajustes!$H253&gt;0,INDEX($AA$4:$AL$323,Ajustes!$H253,P$2),0)+IF(Ajustes!$I253&gt;0,INDEX($AA$4:$AL$323,Ajustes!$I253,P$2),0)+IF(Ajustes!$J253&gt;0,INDEX($AA$4:$AL$323,Ajustes!$J253,P$2),0)+IF(Ajustes!$K253&gt;0,INDEX($AA$4:$AL$323,Ajustes!$K253,P$2),0)+IF(Ajustes!$L253&gt;0,INDEX($AA$4:$AL$323,Ajustes!$L253,P$2),0))+P253</f>
        <v>0</v>
      </c>
      <c r="AC253" s="259">
        <f>IF(AND(NOT(_incrementaisPassadas),
      OR(
       AND(_semanaAtual&gt;Prevs!F$6,_tipo="Semanal"),
       AND(_mes&gt;AC$2,_tipo="Mensal")
      )), 0,IF(Ajustes!$G253&gt;0,INDEX($AA$4:$AL$323,Ajustes!$G253,Q$2),0)+IF(Ajustes!$H253&gt;0,INDEX($AA$4:$AL$323,Ajustes!$H253,Q$2),0)+IF(Ajustes!$I253&gt;0,INDEX($AA$4:$AL$323,Ajustes!$I253,Q$2),0)+IF(Ajustes!$J253&gt;0,INDEX($AA$4:$AL$323,Ajustes!$J253,Q$2),0)+IF(Ajustes!$K253&gt;0,INDEX($AA$4:$AL$323,Ajustes!$K253,Q$2),0)+IF(Ajustes!$L253&gt;0,INDEX($AA$4:$AL$323,Ajustes!$L253,Q$2),0))+Q253</f>
        <v>0</v>
      </c>
      <c r="AD253" s="259">
        <f>IF(AND(NOT(_incrementaisPassadas),
      OR(
       AND(_semanaAtual&gt;Prevs!G$6,_tipo="Semanal"),
       AND(_mes&gt;AD$2,_tipo="Mensal")
      )), 0,IF(Ajustes!$G253&gt;0,INDEX($AA$4:$AL$323,Ajustes!$G253,R$2),0)+IF(Ajustes!$H253&gt;0,INDEX($AA$4:$AL$323,Ajustes!$H253,R$2),0)+IF(Ajustes!$I253&gt;0,INDEX($AA$4:$AL$323,Ajustes!$I253,R$2),0)+IF(Ajustes!$J253&gt;0,INDEX($AA$4:$AL$323,Ajustes!$J253,R$2),0)+IF(Ajustes!$K253&gt;0,INDEX($AA$4:$AL$323,Ajustes!$K253,R$2),0)+IF(Ajustes!$L253&gt;0,INDEX($AA$4:$AL$323,Ajustes!$L253,R$2),0))+R253</f>
        <v>0</v>
      </c>
      <c r="AE253" s="259">
        <f>IF(AND(NOT(_incrementaisPassadas),
      OR(
       AND(_semanaAtual&gt;Prevs!H$6,_tipo="Semanal"),
       AND(_mes&gt;AE$2,_tipo="Mensal")
      )), 0,IF(Ajustes!$G253&gt;0,INDEX($AA$4:$AL$323,Ajustes!$G253,S$2),0)+IF(Ajustes!$H253&gt;0,INDEX($AA$4:$AL$323,Ajustes!$H253,S$2),0)+IF(Ajustes!$I253&gt;0,INDEX($AA$4:$AL$323,Ajustes!$I253,S$2),0)+IF(Ajustes!$J253&gt;0,INDEX($AA$4:$AL$323,Ajustes!$J253,S$2),0)+IF(Ajustes!$K253&gt;0,INDEX($AA$4:$AL$323,Ajustes!$K253,S$2),0)+IF(Ajustes!$L253&gt;0,INDEX($AA$4:$AL$323,Ajustes!$L253,S$2),0))+S253</f>
        <v>0</v>
      </c>
      <c r="AF253" s="259">
        <f>IF(AND(NOT(_incrementaisPassadas),
      OR(
       AND(_semanaAtual&gt;Prevs!I$6,_tipo="Semanal"),
       AND(_mes&gt;AF$2,_tipo="Mensal")
      )), 0,IF(Ajustes!$G253&gt;0,INDEX($AA$4:$AL$323,Ajustes!$G253,T$2),0)+IF(Ajustes!$H253&gt;0,INDEX($AA$4:$AL$323,Ajustes!$H253,T$2),0)+IF(Ajustes!$I253&gt;0,INDEX($AA$4:$AL$323,Ajustes!$I253,T$2),0)+IF(Ajustes!$J253&gt;0,INDEX($AA$4:$AL$323,Ajustes!$J253,T$2),0)+IF(Ajustes!$K253&gt;0,INDEX($AA$4:$AL$323,Ajustes!$K253,T$2),0)+IF(Ajustes!$L253&gt;0,INDEX($AA$4:$AL$323,Ajustes!$L253,T$2),0))+T253</f>
        <v>0</v>
      </c>
      <c r="AG253" s="259">
        <f>IF(AND(NOT(_incrementaisPassadas),
      OR(
       AND(_semanaAtual&gt;Prevs!J$6,_tipo="Semanal"),
       AND(_mes&gt;AG$2,_tipo="Mensal")
      )), 0,IF(Ajustes!$G253&gt;0,INDEX($AA$4:$AL$323,Ajustes!$G253,U$2),0)+IF(Ajustes!$H253&gt;0,INDEX($AA$4:$AL$323,Ajustes!$H253,U$2),0)+IF(Ajustes!$I253&gt;0,INDEX($AA$4:$AL$323,Ajustes!$I253,U$2),0)+IF(Ajustes!$J253&gt;0,INDEX($AA$4:$AL$323,Ajustes!$J253,U$2),0)+IF(Ajustes!$K253&gt;0,INDEX($AA$4:$AL$323,Ajustes!$K253,U$2),0)+IF(Ajustes!$L253&gt;0,INDEX($AA$4:$AL$323,Ajustes!$L253,U$2),0))+U253</f>
        <v>0</v>
      </c>
      <c r="AH253" s="259">
        <f>IF(AND(NOT(_incrementaisPassadas),
      OR(
       AND(_semanaAtual&gt;Prevs!K$6,_tipo="Semanal"),
       AND(_mes&gt;AH$2,_tipo="Mensal")
      )), 0,IF(Ajustes!$G253&gt;0,INDEX($AA$4:$AL$323,Ajustes!$G253,V$2),0)+IF(Ajustes!$H253&gt;0,INDEX($AA$4:$AL$323,Ajustes!$H253,V$2),0)+IF(Ajustes!$I253&gt;0,INDEX($AA$4:$AL$323,Ajustes!$I253,V$2),0)+IF(Ajustes!$J253&gt;0,INDEX($AA$4:$AL$323,Ajustes!$J253,V$2),0)+IF(Ajustes!$K253&gt;0,INDEX($AA$4:$AL$323,Ajustes!$K253,V$2),0)+IF(Ajustes!$L253&gt;0,INDEX($AA$4:$AL$323,Ajustes!$L253,V$2),0))+V253</f>
        <v>0</v>
      </c>
      <c r="AI253" s="259">
        <f>IF(AND(NOT(_incrementaisPassadas),
      OR(
       AND(_semanaAtual&gt;Prevs!L$6,_tipo="Semanal"),
       AND(_mes&gt;AI$2,_tipo="Mensal")
      )), 0,IF(Ajustes!$G253&gt;0,INDEX($AA$4:$AL$323,Ajustes!$G253,W$2),0)+IF(Ajustes!$H253&gt;0,INDEX($AA$4:$AL$323,Ajustes!$H253,W$2),0)+IF(Ajustes!$I253&gt;0,INDEX($AA$4:$AL$323,Ajustes!$I253,W$2),0)+IF(Ajustes!$J253&gt;0,INDEX($AA$4:$AL$323,Ajustes!$J253,W$2),0)+IF(Ajustes!$K253&gt;0,INDEX($AA$4:$AL$323,Ajustes!$K253,W$2),0)+IF(Ajustes!$L253&gt;0,INDEX($AA$4:$AL$323,Ajustes!$L253,W$2),0))+W253</f>
        <v>0</v>
      </c>
      <c r="AJ253" s="259">
        <f>IF(AND(NOT(_incrementaisPassadas),
      OR(
       AND(_semanaAtual&gt;Prevs!M$6,_tipo="Semanal"),
       AND(_mes&gt;AJ$2,_tipo="Mensal")
      )), 0,IF(Ajustes!$G253&gt;0,INDEX($AA$4:$AL$323,Ajustes!$G253,X$2),0)+IF(Ajustes!$H253&gt;0,INDEX($AA$4:$AL$323,Ajustes!$H253,X$2),0)+IF(Ajustes!$I253&gt;0,INDEX($AA$4:$AL$323,Ajustes!$I253,X$2),0)+IF(Ajustes!$J253&gt;0,INDEX($AA$4:$AL$323,Ajustes!$J253,X$2),0)+IF(Ajustes!$K253&gt;0,INDEX($AA$4:$AL$323,Ajustes!$K253,X$2),0)+IF(Ajustes!$L253&gt;0,INDEX($AA$4:$AL$323,Ajustes!$L253,X$2),0))+X253</f>
        <v>0</v>
      </c>
      <c r="AK253" s="259">
        <f>IF(AND(NOT(_incrementaisPassadas),
      OR(
       AND(_semanaAtual&gt;Prevs!N$6,_tipo="Semanal"),
       AND(_mes&gt;AK$2,_tipo="Mensal")
      )), 0,IF(Ajustes!$G253&gt;0,INDEX($AA$4:$AL$323,Ajustes!$G253,Y$2),0)+IF(Ajustes!$H253&gt;0,INDEX($AA$4:$AL$323,Ajustes!$H253,Y$2),0)+IF(Ajustes!$I253&gt;0,INDEX($AA$4:$AL$323,Ajustes!$I253,Y$2),0)+IF(Ajustes!$J253&gt;0,INDEX($AA$4:$AL$323,Ajustes!$J253,Y$2),0)+IF(Ajustes!$K253&gt;0,INDEX($AA$4:$AL$323,Ajustes!$K253,Y$2),0)+IF(Ajustes!$L253&gt;0,INDEX($AA$4:$AL$323,Ajustes!$L253,Y$2),0))+Y253</f>
        <v>0</v>
      </c>
      <c r="AL253" s="259">
        <f>IF(AND(NOT(_incrementaisPassadas),
      OR(
       AND(_semanaAtual&gt;Prevs!O$6,_tipo="Semanal"),
       AND(_mes&gt;AL$2,_tipo="Mensal")
      )), 0,IF(Ajustes!$G253&gt;0,INDEX($AA$4:$AL$323,Ajustes!$G253,Z$2),0)+IF(Ajustes!$H253&gt;0,INDEX($AA$4:$AL$323,Ajustes!$H253,Z$2),0)+IF(Ajustes!$I253&gt;0,INDEX($AA$4:$AL$323,Ajustes!$I253,Z$2),0)+IF(Ajustes!$J253&gt;0,INDEX($AA$4:$AL$323,Ajustes!$J253,Z$2),0)+IF(Ajustes!$K253&gt;0,INDEX($AA$4:$AL$323,Ajustes!$K253,Z$2),0)+IF(Ajustes!$L253&gt;0,INDEX($AA$4:$AL$323,Ajustes!$L253,Z$2),0))+Z253</f>
        <v>0</v>
      </c>
      <c r="AM253" s="113">
        <f t="shared" si="219"/>
        <v>0</v>
      </c>
      <c r="AN253" s="113">
        <f t="shared" si="233"/>
        <v>0</v>
      </c>
      <c r="AO253" s="113">
        <f t="shared" si="233"/>
        <v>0</v>
      </c>
      <c r="AP253" s="113">
        <f t="shared" si="233"/>
        <v>0</v>
      </c>
      <c r="AQ253" s="113">
        <f t="shared" si="233"/>
        <v>0</v>
      </c>
      <c r="AR253" s="113">
        <f t="shared" si="233"/>
        <v>0</v>
      </c>
      <c r="AS253" s="113">
        <f t="shared" si="233"/>
        <v>0</v>
      </c>
      <c r="AT253" s="113">
        <f t="shared" si="233"/>
        <v>0</v>
      </c>
      <c r="AU253" s="113">
        <f t="shared" si="233"/>
        <v>0</v>
      </c>
      <c r="AV253" s="113">
        <f t="shared" si="233"/>
        <v>0</v>
      </c>
      <c r="AW253" s="113">
        <f t="shared" si="233"/>
        <v>0</v>
      </c>
      <c r="AX253" s="113">
        <f t="shared" si="233"/>
        <v>0</v>
      </c>
      <c r="AY253" s="259"/>
      <c r="BQ253" s="259" t="e">
        <f t="shared" si="218"/>
        <v>#N/A</v>
      </c>
      <c r="BR253" s="398">
        <f t="shared" si="236"/>
        <v>0</v>
      </c>
      <c r="BS253" s="398">
        <f t="shared" si="237"/>
        <v>0</v>
      </c>
      <c r="BT253" s="398">
        <f t="shared" si="238"/>
        <v>0</v>
      </c>
      <c r="BU253" s="398">
        <f t="shared" si="239"/>
        <v>0</v>
      </c>
      <c r="BV253" s="398">
        <f t="shared" si="240"/>
        <v>0</v>
      </c>
      <c r="BW253" s="398">
        <f t="shared" si="241"/>
        <v>0</v>
      </c>
      <c r="BX253" s="398">
        <f t="shared" si="242"/>
        <v>0</v>
      </c>
      <c r="BY253" s="398">
        <f t="shared" si="243"/>
        <v>0</v>
      </c>
      <c r="BZ253" s="398">
        <f t="shared" si="244"/>
        <v>0</v>
      </c>
      <c r="CA253" s="398">
        <f t="shared" si="245"/>
        <v>0</v>
      </c>
      <c r="CB253" s="398">
        <f t="shared" si="246"/>
        <v>0</v>
      </c>
      <c r="CC253" s="398">
        <f t="shared" si="247"/>
        <v>0</v>
      </c>
      <c r="CD253" s="259"/>
    </row>
    <row r="254" spans="1:82" x14ac:dyDescent="0.25">
      <c r="A254" s="113">
        <v>251</v>
      </c>
      <c r="B254" s="176" t="s">
        <v>646</v>
      </c>
      <c r="C254" s="259">
        <f>IFERROR(INDEX($BD$7:$BO$40,MATCH(Ajustes!$E$4:$E$323,$BC$7:$BC$40,0),$C$2:$N$2),1)</f>
        <v>1</v>
      </c>
      <c r="D254" s="259">
        <f>IFERROR(INDEX($BD$7:$BO$40,MATCH(Ajustes!$E$4:$E$323,$BC$7:$BC$40,0),$C$2:$N$2),1)</f>
        <v>1</v>
      </c>
      <c r="E254" s="259">
        <f>IFERROR(INDEX($BD$7:$BO$40,MATCH(Ajustes!$E$4:$E$323,$BC$7:$BC$40,0),$C$2:$N$2),1)</f>
        <v>1</v>
      </c>
      <c r="F254" s="259">
        <f>IFERROR(INDEX($BD$7:$BO$40,MATCH(Ajustes!$E$4:$E$323,$BC$7:$BC$40,0),$C$2:$N$2),1)</f>
        <v>1</v>
      </c>
      <c r="G254" s="259">
        <f>IFERROR(INDEX($BD$7:$BO$40,MATCH(Ajustes!$E$4:$E$323,$BC$7:$BC$40,0),$C$2:$N$2),1)</f>
        <v>1</v>
      </c>
      <c r="H254" s="259">
        <f>IFERROR(INDEX($BD$7:$BO$40,MATCH(Ajustes!$E$4:$E$323,$BC$7:$BC$40,0),$C$2:$N$2),1)</f>
        <v>1</v>
      </c>
      <c r="I254" s="259">
        <f>IFERROR(INDEX($BD$7:$BO$40,MATCH(Ajustes!$E$4:$E$323,$BC$7:$BC$40,0),$C$2:$N$2),1)</f>
        <v>1</v>
      </c>
      <c r="J254" s="259">
        <f>IFERROR(INDEX($BD$7:$BO$40,MATCH(Ajustes!$E$4:$E$323,$BC$7:$BC$40,0),$C$2:$N$2),1)</f>
        <v>1</v>
      </c>
      <c r="K254" s="259">
        <f>IFERROR(INDEX($BD$7:$BO$40,MATCH(Ajustes!$E$4:$E$323,$BC$7:$BC$40,0),$C$2:$N$2),1)</f>
        <v>1</v>
      </c>
      <c r="L254" s="259">
        <f>IFERROR(INDEX($BD$7:$BO$40,MATCH(Ajustes!$E$4:$E$323,$BC$7:$BC$40,0),$C$2:$N$2),1)</f>
        <v>1</v>
      </c>
      <c r="M254" s="259">
        <f>IFERROR(INDEX($BD$7:$BO$40,MATCH(Ajustes!$E$4:$E$323,$BC$7:$BC$40,0),$C$2:$N$2),1)</f>
        <v>1</v>
      </c>
      <c r="N254" s="259">
        <f>IFERROR(INDEX($BD$7:$BO$40,MATCH(Ajustes!$E$4:$E$323,$BC$7:$BC$40,0),$C$2:$N$2),1)</f>
        <v>1</v>
      </c>
      <c r="O254">
        <f>C254*Ajustes!AM254</f>
        <v>316</v>
      </c>
      <c r="P254">
        <f>D254*Ajustes!AN254</f>
        <v>315</v>
      </c>
      <c r="Q254">
        <f>E254*Ajustes!AO254</f>
        <v>318</v>
      </c>
      <c r="R254">
        <f>F254*Ajustes!AP254</f>
        <v>240</v>
      </c>
      <c r="S254">
        <f>G254*Ajustes!AQ254</f>
        <v>151</v>
      </c>
      <c r="T254">
        <f>H254*Ajustes!AR254</f>
        <v>114</v>
      </c>
      <c r="U254">
        <f>I254*Ajustes!AS254</f>
        <v>90</v>
      </c>
      <c r="V254">
        <f>J254*Ajustes!AT254</f>
        <v>71</v>
      </c>
      <c r="W254">
        <f>K254*Ajustes!AU254</f>
        <v>60</v>
      </c>
      <c r="X254">
        <f>L254*Ajustes!AV254</f>
        <v>72</v>
      </c>
      <c r="Y254">
        <f>M254*Ajustes!AW254</f>
        <v>125</v>
      </c>
      <c r="Z254">
        <f>N254*Ajustes!AX254</f>
        <v>238</v>
      </c>
      <c r="AA254" s="259">
        <f>IF(AND(NOT(_incrementaisPassadas),
      OR(
       AND(_semanaAtual&gt;Prevs!D$6,_tipo="Semanal"),
       AND(_mes&gt;AA$2,_tipo="Mensal")
      )), 0,IF(Ajustes!$G254&gt;0,INDEX($AA$4:$AL$323,Ajustes!$G254,O$2),0)+IF(Ajustes!$H254&gt;0,INDEX($AA$4:$AL$323,Ajustes!$H254,O$2),0)+IF(Ajustes!$I254&gt;0,INDEX($AA$4:$AL$323,Ajustes!$I254,O$2),0)+IF(Ajustes!$J254&gt;0,INDEX($AA$4:$AL$323,Ajustes!$J254,O$2),0)+IF(Ajustes!$K254&gt;0,INDEX($AA$4:$AL$323,Ajustes!$K254,O$2),0)+IF(Ajustes!$L254&gt;0,INDEX($AA$4:$AL$323,Ajustes!$L254,O$2),0))+O254</f>
        <v>316</v>
      </c>
      <c r="AB254" s="259">
        <f>IF(AND(NOT(_incrementaisPassadas),
      OR(
       AND(_semanaAtual&gt;Prevs!E$6,_tipo="Semanal"),
       AND(_mes&gt;AB$2,_tipo="Mensal")
      )), 0,IF(Ajustes!$G254&gt;0,INDEX($AA$4:$AL$323,Ajustes!$G254,P$2),0)+IF(Ajustes!$H254&gt;0,INDEX($AA$4:$AL$323,Ajustes!$H254,P$2),0)+IF(Ajustes!$I254&gt;0,INDEX($AA$4:$AL$323,Ajustes!$I254,P$2),0)+IF(Ajustes!$J254&gt;0,INDEX($AA$4:$AL$323,Ajustes!$J254,P$2),0)+IF(Ajustes!$K254&gt;0,INDEX($AA$4:$AL$323,Ajustes!$K254,P$2),0)+IF(Ajustes!$L254&gt;0,INDEX($AA$4:$AL$323,Ajustes!$L254,P$2),0))+P254</f>
        <v>315</v>
      </c>
      <c r="AC254" s="259">
        <f>IF(AND(NOT(_incrementaisPassadas),
      OR(
       AND(_semanaAtual&gt;Prevs!F$6,_tipo="Semanal"),
       AND(_mes&gt;AC$2,_tipo="Mensal")
      )), 0,IF(Ajustes!$G254&gt;0,INDEX($AA$4:$AL$323,Ajustes!$G254,Q$2),0)+IF(Ajustes!$H254&gt;0,INDEX($AA$4:$AL$323,Ajustes!$H254,Q$2),0)+IF(Ajustes!$I254&gt;0,INDEX($AA$4:$AL$323,Ajustes!$I254,Q$2),0)+IF(Ajustes!$J254&gt;0,INDEX($AA$4:$AL$323,Ajustes!$J254,Q$2),0)+IF(Ajustes!$K254&gt;0,INDEX($AA$4:$AL$323,Ajustes!$K254,Q$2),0)+IF(Ajustes!$L254&gt;0,INDEX($AA$4:$AL$323,Ajustes!$L254,Q$2),0))+Q254</f>
        <v>318</v>
      </c>
      <c r="AD254" s="259">
        <f>IF(AND(NOT(_incrementaisPassadas),
      OR(
       AND(_semanaAtual&gt;Prevs!G$6,_tipo="Semanal"),
       AND(_mes&gt;AD$2,_tipo="Mensal")
      )), 0,IF(Ajustes!$G254&gt;0,INDEX($AA$4:$AL$323,Ajustes!$G254,R$2),0)+IF(Ajustes!$H254&gt;0,INDEX($AA$4:$AL$323,Ajustes!$H254,R$2),0)+IF(Ajustes!$I254&gt;0,INDEX($AA$4:$AL$323,Ajustes!$I254,R$2),0)+IF(Ajustes!$J254&gt;0,INDEX($AA$4:$AL$323,Ajustes!$J254,R$2),0)+IF(Ajustes!$K254&gt;0,INDEX($AA$4:$AL$323,Ajustes!$K254,R$2),0)+IF(Ajustes!$L254&gt;0,INDEX($AA$4:$AL$323,Ajustes!$L254,R$2),0))+R254</f>
        <v>240</v>
      </c>
      <c r="AE254" s="259">
        <f>IF(AND(NOT(_incrementaisPassadas),
      OR(
       AND(_semanaAtual&gt;Prevs!H$6,_tipo="Semanal"),
       AND(_mes&gt;AE$2,_tipo="Mensal")
      )), 0,IF(Ajustes!$G254&gt;0,INDEX($AA$4:$AL$323,Ajustes!$G254,S$2),0)+IF(Ajustes!$H254&gt;0,INDEX($AA$4:$AL$323,Ajustes!$H254,S$2),0)+IF(Ajustes!$I254&gt;0,INDEX($AA$4:$AL$323,Ajustes!$I254,S$2),0)+IF(Ajustes!$J254&gt;0,INDEX($AA$4:$AL$323,Ajustes!$J254,S$2),0)+IF(Ajustes!$K254&gt;0,INDEX($AA$4:$AL$323,Ajustes!$K254,S$2),0)+IF(Ajustes!$L254&gt;0,INDEX($AA$4:$AL$323,Ajustes!$L254,S$2),0))+S254</f>
        <v>151</v>
      </c>
      <c r="AF254" s="259">
        <f>IF(AND(NOT(_incrementaisPassadas),
      OR(
       AND(_semanaAtual&gt;Prevs!I$6,_tipo="Semanal"),
       AND(_mes&gt;AF$2,_tipo="Mensal")
      )), 0,IF(Ajustes!$G254&gt;0,INDEX($AA$4:$AL$323,Ajustes!$G254,T$2),0)+IF(Ajustes!$H254&gt;0,INDEX($AA$4:$AL$323,Ajustes!$H254,T$2),0)+IF(Ajustes!$I254&gt;0,INDEX($AA$4:$AL$323,Ajustes!$I254,T$2),0)+IF(Ajustes!$J254&gt;0,INDEX($AA$4:$AL$323,Ajustes!$J254,T$2),0)+IF(Ajustes!$K254&gt;0,INDEX($AA$4:$AL$323,Ajustes!$K254,T$2),0)+IF(Ajustes!$L254&gt;0,INDEX($AA$4:$AL$323,Ajustes!$L254,T$2),0))+T254</f>
        <v>114</v>
      </c>
      <c r="AG254" s="259">
        <f>IF(AND(NOT(_incrementaisPassadas),
      OR(
       AND(_semanaAtual&gt;Prevs!J$6,_tipo="Semanal"),
       AND(_mes&gt;AG$2,_tipo="Mensal")
      )), 0,IF(Ajustes!$G254&gt;0,INDEX($AA$4:$AL$323,Ajustes!$G254,U$2),0)+IF(Ajustes!$H254&gt;0,INDEX($AA$4:$AL$323,Ajustes!$H254,U$2),0)+IF(Ajustes!$I254&gt;0,INDEX($AA$4:$AL$323,Ajustes!$I254,U$2),0)+IF(Ajustes!$J254&gt;0,INDEX($AA$4:$AL$323,Ajustes!$J254,U$2),0)+IF(Ajustes!$K254&gt;0,INDEX($AA$4:$AL$323,Ajustes!$K254,U$2),0)+IF(Ajustes!$L254&gt;0,INDEX($AA$4:$AL$323,Ajustes!$L254,U$2),0))+U254</f>
        <v>90</v>
      </c>
      <c r="AH254" s="259">
        <f>IF(AND(NOT(_incrementaisPassadas),
      OR(
       AND(_semanaAtual&gt;Prevs!K$6,_tipo="Semanal"),
       AND(_mes&gt;AH$2,_tipo="Mensal")
      )), 0,IF(Ajustes!$G254&gt;0,INDEX($AA$4:$AL$323,Ajustes!$G254,V$2),0)+IF(Ajustes!$H254&gt;0,INDEX($AA$4:$AL$323,Ajustes!$H254,V$2),0)+IF(Ajustes!$I254&gt;0,INDEX($AA$4:$AL$323,Ajustes!$I254,V$2),0)+IF(Ajustes!$J254&gt;0,INDEX($AA$4:$AL$323,Ajustes!$J254,V$2),0)+IF(Ajustes!$K254&gt;0,INDEX($AA$4:$AL$323,Ajustes!$K254,V$2),0)+IF(Ajustes!$L254&gt;0,INDEX($AA$4:$AL$323,Ajustes!$L254,V$2),0))+V254</f>
        <v>71</v>
      </c>
      <c r="AI254" s="259">
        <f>IF(AND(NOT(_incrementaisPassadas),
      OR(
       AND(_semanaAtual&gt;Prevs!L$6,_tipo="Semanal"),
       AND(_mes&gt;AI$2,_tipo="Mensal")
      )), 0,IF(Ajustes!$G254&gt;0,INDEX($AA$4:$AL$323,Ajustes!$G254,W$2),0)+IF(Ajustes!$H254&gt;0,INDEX($AA$4:$AL$323,Ajustes!$H254,W$2),0)+IF(Ajustes!$I254&gt;0,INDEX($AA$4:$AL$323,Ajustes!$I254,W$2),0)+IF(Ajustes!$J254&gt;0,INDEX($AA$4:$AL$323,Ajustes!$J254,W$2),0)+IF(Ajustes!$K254&gt;0,INDEX($AA$4:$AL$323,Ajustes!$K254,W$2),0)+IF(Ajustes!$L254&gt;0,INDEX($AA$4:$AL$323,Ajustes!$L254,W$2),0))+W254</f>
        <v>60</v>
      </c>
      <c r="AJ254" s="259">
        <f>IF(AND(NOT(_incrementaisPassadas),
      OR(
       AND(_semanaAtual&gt;Prevs!M$6,_tipo="Semanal"),
       AND(_mes&gt;AJ$2,_tipo="Mensal")
      )), 0,IF(Ajustes!$G254&gt;0,INDEX($AA$4:$AL$323,Ajustes!$G254,X$2),0)+IF(Ajustes!$H254&gt;0,INDEX($AA$4:$AL$323,Ajustes!$H254,X$2),0)+IF(Ajustes!$I254&gt;0,INDEX($AA$4:$AL$323,Ajustes!$I254,X$2),0)+IF(Ajustes!$J254&gt;0,INDEX($AA$4:$AL$323,Ajustes!$J254,X$2),0)+IF(Ajustes!$K254&gt;0,INDEX($AA$4:$AL$323,Ajustes!$K254,X$2),0)+IF(Ajustes!$L254&gt;0,INDEX($AA$4:$AL$323,Ajustes!$L254,X$2),0))+X254</f>
        <v>72</v>
      </c>
      <c r="AK254" s="259">
        <f>IF(AND(NOT(_incrementaisPassadas),
      OR(
       AND(_semanaAtual&gt;Prevs!N$6,_tipo="Semanal"),
       AND(_mes&gt;AK$2,_tipo="Mensal")
      )), 0,IF(Ajustes!$G254&gt;0,INDEX($AA$4:$AL$323,Ajustes!$G254,Y$2),0)+IF(Ajustes!$H254&gt;0,INDEX($AA$4:$AL$323,Ajustes!$H254,Y$2),0)+IF(Ajustes!$I254&gt;0,INDEX($AA$4:$AL$323,Ajustes!$I254,Y$2),0)+IF(Ajustes!$J254&gt;0,INDEX($AA$4:$AL$323,Ajustes!$J254,Y$2),0)+IF(Ajustes!$K254&gt;0,INDEX($AA$4:$AL$323,Ajustes!$K254,Y$2),0)+IF(Ajustes!$L254&gt;0,INDEX($AA$4:$AL$323,Ajustes!$L254,Y$2),0))+Y254</f>
        <v>125</v>
      </c>
      <c r="AL254" s="259">
        <f>IF(AND(NOT(_incrementaisPassadas),
      OR(
       AND(_semanaAtual&gt;Prevs!O$6,_tipo="Semanal"),
       AND(_mes&gt;AL$2,_tipo="Mensal")
      )), 0,IF(Ajustes!$G254&gt;0,INDEX($AA$4:$AL$323,Ajustes!$G254,Z$2),0)+IF(Ajustes!$H254&gt;0,INDEX($AA$4:$AL$323,Ajustes!$H254,Z$2),0)+IF(Ajustes!$I254&gt;0,INDEX($AA$4:$AL$323,Ajustes!$I254,Z$2),0)+IF(Ajustes!$J254&gt;0,INDEX($AA$4:$AL$323,Ajustes!$J254,Z$2),0)+IF(Ajustes!$K254&gt;0,INDEX($AA$4:$AL$323,Ajustes!$K254,Z$2),0)+IF(Ajustes!$L254&gt;0,INDEX($AA$4:$AL$323,Ajustes!$L254,Z$2),0))+Z254</f>
        <v>238</v>
      </c>
      <c r="AM254" s="113">
        <f t="shared" si="219"/>
        <v>316</v>
      </c>
      <c r="AN254" s="113">
        <f t="shared" si="233"/>
        <v>315</v>
      </c>
      <c r="AO254" s="113">
        <f t="shared" si="233"/>
        <v>318</v>
      </c>
      <c r="AP254" s="113">
        <f t="shared" si="233"/>
        <v>240</v>
      </c>
      <c r="AQ254" s="113">
        <f t="shared" si="233"/>
        <v>151</v>
      </c>
      <c r="AR254" s="113">
        <f t="shared" si="233"/>
        <v>114</v>
      </c>
      <c r="AS254" s="113">
        <f t="shared" si="233"/>
        <v>90</v>
      </c>
      <c r="AT254" s="113">
        <f t="shared" si="233"/>
        <v>71</v>
      </c>
      <c r="AU254" s="113">
        <f t="shared" si="233"/>
        <v>60</v>
      </c>
      <c r="AV254" s="113">
        <f t="shared" si="233"/>
        <v>72</v>
      </c>
      <c r="AW254" s="113">
        <f t="shared" si="233"/>
        <v>125</v>
      </c>
      <c r="AX254" s="113">
        <f t="shared" si="233"/>
        <v>238</v>
      </c>
      <c r="AY254" s="259"/>
      <c r="BQ254" s="259">
        <f t="shared" si="218"/>
        <v>43</v>
      </c>
      <c r="BR254" s="398">
        <f t="shared" si="236"/>
        <v>316.55199999999996</v>
      </c>
      <c r="BS254" s="398">
        <f t="shared" si="237"/>
        <v>314.54899999999998</v>
      </c>
      <c r="BT254" s="398">
        <f t="shared" si="238"/>
        <v>316.69599999999997</v>
      </c>
      <c r="BU254" s="398">
        <f t="shared" si="239"/>
        <v>237.80199999999999</v>
      </c>
      <c r="BV254" s="398">
        <f t="shared" si="240"/>
        <v>150.59399999999999</v>
      </c>
      <c r="BW254" s="398">
        <f t="shared" si="241"/>
        <v>113.994</v>
      </c>
      <c r="BX254" s="398">
        <f t="shared" si="242"/>
        <v>90.19</v>
      </c>
      <c r="BY254" s="398">
        <f t="shared" si="243"/>
        <v>71.06</v>
      </c>
      <c r="BZ254" s="398">
        <f t="shared" si="244"/>
        <v>60.333000000000006</v>
      </c>
      <c r="CA254" s="398">
        <f t="shared" si="245"/>
        <v>71.782000000000011</v>
      </c>
      <c r="CB254" s="398">
        <f t="shared" si="246"/>
        <v>124.58000000000001</v>
      </c>
      <c r="CC254" s="398">
        <f t="shared" si="247"/>
        <v>235.86700000000002</v>
      </c>
      <c r="CD254" s="259"/>
    </row>
    <row r="255" spans="1:82" x14ac:dyDescent="0.25">
      <c r="A255" s="113">
        <v>252</v>
      </c>
      <c r="B255" s="176" t="s">
        <v>266</v>
      </c>
      <c r="C255" s="259">
        <f>IFERROR(INDEX($BD$7:$BO$40,MATCH(Ajustes!$E$4:$E$323,$BC$7:$BC$40,0),$C$2:$N$2),1)</f>
        <v>1</v>
      </c>
      <c r="D255" s="259">
        <f>IFERROR(INDEX($BD$7:$BO$40,MATCH(Ajustes!$E$4:$E$323,$BC$7:$BC$40,0),$C$2:$N$2),1)</f>
        <v>1</v>
      </c>
      <c r="E255" s="259">
        <f>IFERROR(INDEX($BD$7:$BO$40,MATCH(Ajustes!$E$4:$E$323,$BC$7:$BC$40,0),$C$2:$N$2),1)</f>
        <v>1</v>
      </c>
      <c r="F255" s="259">
        <f>IFERROR(INDEX($BD$7:$BO$40,MATCH(Ajustes!$E$4:$E$323,$BC$7:$BC$40,0),$C$2:$N$2),1)</f>
        <v>1</v>
      </c>
      <c r="G255" s="259">
        <f>IFERROR(INDEX($BD$7:$BO$40,MATCH(Ajustes!$E$4:$E$323,$BC$7:$BC$40,0),$C$2:$N$2),1)</f>
        <v>1</v>
      </c>
      <c r="H255" s="259">
        <f>IFERROR(INDEX($BD$7:$BO$40,MATCH(Ajustes!$E$4:$E$323,$BC$7:$BC$40,0),$C$2:$N$2),1)</f>
        <v>1</v>
      </c>
      <c r="I255" s="259">
        <f>IFERROR(INDEX($BD$7:$BO$40,MATCH(Ajustes!$E$4:$E$323,$BC$7:$BC$40,0),$C$2:$N$2),1)</f>
        <v>1</v>
      </c>
      <c r="J255" s="259">
        <f>IFERROR(INDEX($BD$7:$BO$40,MATCH(Ajustes!$E$4:$E$323,$BC$7:$BC$40,0),$C$2:$N$2),1)</f>
        <v>1</v>
      </c>
      <c r="K255" s="259">
        <f>IFERROR(INDEX($BD$7:$BO$40,MATCH(Ajustes!$E$4:$E$323,$BC$7:$BC$40,0),$C$2:$N$2),1)</f>
        <v>1</v>
      </c>
      <c r="L255" s="259">
        <f>IFERROR(INDEX($BD$7:$BO$40,MATCH(Ajustes!$E$4:$E$323,$BC$7:$BC$40,0),$C$2:$N$2),1)</f>
        <v>1</v>
      </c>
      <c r="M255" s="259">
        <f>IFERROR(INDEX($BD$7:$BO$40,MATCH(Ajustes!$E$4:$E$323,$BC$7:$BC$40,0),$C$2:$N$2),1)</f>
        <v>1</v>
      </c>
      <c r="N255" s="259">
        <f>IFERROR(INDEX($BD$7:$BO$40,MATCH(Ajustes!$E$4:$E$323,$BC$7:$BC$40,0),$C$2:$N$2),1)</f>
        <v>1</v>
      </c>
      <c r="O255">
        <f>C255*Ajustes!AM255</f>
        <v>101</v>
      </c>
      <c r="P255">
        <f>D255*Ajustes!AN255</f>
        <v>114</v>
      </c>
      <c r="Q255">
        <f>E255*Ajustes!AO255</f>
        <v>112</v>
      </c>
      <c r="R255">
        <f>F255*Ajustes!AP255</f>
        <v>89</v>
      </c>
      <c r="S255">
        <f>G255*Ajustes!AQ255</f>
        <v>67</v>
      </c>
      <c r="T255">
        <f>H255*Ajustes!AR255</f>
        <v>57</v>
      </c>
      <c r="U255">
        <f>I255*Ajustes!AS255</f>
        <v>51</v>
      </c>
      <c r="V255">
        <f>J255*Ajustes!AT255</f>
        <v>47</v>
      </c>
      <c r="W255">
        <f>K255*Ajustes!AU255</f>
        <v>48</v>
      </c>
      <c r="X255">
        <f>L255*Ajustes!AV255</f>
        <v>52</v>
      </c>
      <c r="Y255">
        <f>M255*Ajustes!AW255</f>
        <v>61</v>
      </c>
      <c r="Z255">
        <f>N255*Ajustes!AX255</f>
        <v>80</v>
      </c>
      <c r="AA255" s="259">
        <f>IF(AND(NOT(_incrementaisPassadas),
      OR(
       AND(_semanaAtual&gt;Prevs!D$6,_tipo="Semanal"),
       AND(_mes&gt;AA$2,_tipo="Mensal")
      )), 0,IF(Ajustes!$G255&gt;0,INDEX($AA$4:$AL$323,Ajustes!$G255,O$2),0)+IF(Ajustes!$H255&gt;0,INDEX($AA$4:$AL$323,Ajustes!$H255,O$2),0)+IF(Ajustes!$I255&gt;0,INDEX($AA$4:$AL$323,Ajustes!$I255,O$2),0)+IF(Ajustes!$J255&gt;0,INDEX($AA$4:$AL$323,Ajustes!$J255,O$2),0)+IF(Ajustes!$K255&gt;0,INDEX($AA$4:$AL$323,Ajustes!$K255,O$2),0)+IF(Ajustes!$L255&gt;0,INDEX($AA$4:$AL$323,Ajustes!$L255,O$2),0))+O255</f>
        <v>101</v>
      </c>
      <c r="AB255" s="259">
        <f>IF(AND(NOT(_incrementaisPassadas),
      OR(
       AND(_semanaAtual&gt;Prevs!E$6,_tipo="Semanal"),
       AND(_mes&gt;AB$2,_tipo="Mensal")
      )), 0,IF(Ajustes!$G255&gt;0,INDEX($AA$4:$AL$323,Ajustes!$G255,P$2),0)+IF(Ajustes!$H255&gt;0,INDEX($AA$4:$AL$323,Ajustes!$H255,P$2),0)+IF(Ajustes!$I255&gt;0,INDEX($AA$4:$AL$323,Ajustes!$I255,P$2),0)+IF(Ajustes!$J255&gt;0,INDEX($AA$4:$AL$323,Ajustes!$J255,P$2),0)+IF(Ajustes!$K255&gt;0,INDEX($AA$4:$AL$323,Ajustes!$K255,P$2),0)+IF(Ajustes!$L255&gt;0,INDEX($AA$4:$AL$323,Ajustes!$L255,P$2),0))+P255</f>
        <v>114</v>
      </c>
      <c r="AC255" s="259">
        <f>IF(AND(NOT(_incrementaisPassadas),
      OR(
       AND(_semanaAtual&gt;Prevs!F$6,_tipo="Semanal"),
       AND(_mes&gt;AC$2,_tipo="Mensal")
      )), 0,IF(Ajustes!$G255&gt;0,INDEX($AA$4:$AL$323,Ajustes!$G255,Q$2),0)+IF(Ajustes!$H255&gt;0,INDEX($AA$4:$AL$323,Ajustes!$H255,Q$2),0)+IF(Ajustes!$I255&gt;0,INDEX($AA$4:$AL$323,Ajustes!$I255,Q$2),0)+IF(Ajustes!$J255&gt;0,INDEX($AA$4:$AL$323,Ajustes!$J255,Q$2),0)+IF(Ajustes!$K255&gt;0,INDEX($AA$4:$AL$323,Ajustes!$K255,Q$2),0)+IF(Ajustes!$L255&gt;0,INDEX($AA$4:$AL$323,Ajustes!$L255,Q$2),0))+Q255</f>
        <v>112</v>
      </c>
      <c r="AD255" s="259">
        <f>IF(AND(NOT(_incrementaisPassadas),
      OR(
       AND(_semanaAtual&gt;Prevs!G$6,_tipo="Semanal"),
       AND(_mes&gt;AD$2,_tipo="Mensal")
      )), 0,IF(Ajustes!$G255&gt;0,INDEX($AA$4:$AL$323,Ajustes!$G255,R$2),0)+IF(Ajustes!$H255&gt;0,INDEX($AA$4:$AL$323,Ajustes!$H255,R$2),0)+IF(Ajustes!$I255&gt;0,INDEX($AA$4:$AL$323,Ajustes!$I255,R$2),0)+IF(Ajustes!$J255&gt;0,INDEX($AA$4:$AL$323,Ajustes!$J255,R$2),0)+IF(Ajustes!$K255&gt;0,INDEX($AA$4:$AL$323,Ajustes!$K255,R$2),0)+IF(Ajustes!$L255&gt;0,INDEX($AA$4:$AL$323,Ajustes!$L255,R$2),0))+R255</f>
        <v>89</v>
      </c>
      <c r="AE255" s="259">
        <f>IF(AND(NOT(_incrementaisPassadas),
      OR(
       AND(_semanaAtual&gt;Prevs!H$6,_tipo="Semanal"),
       AND(_mes&gt;AE$2,_tipo="Mensal")
      )), 0,IF(Ajustes!$G255&gt;0,INDEX($AA$4:$AL$323,Ajustes!$G255,S$2),0)+IF(Ajustes!$H255&gt;0,INDEX($AA$4:$AL$323,Ajustes!$H255,S$2),0)+IF(Ajustes!$I255&gt;0,INDEX($AA$4:$AL$323,Ajustes!$I255,S$2),0)+IF(Ajustes!$J255&gt;0,INDEX($AA$4:$AL$323,Ajustes!$J255,S$2),0)+IF(Ajustes!$K255&gt;0,INDEX($AA$4:$AL$323,Ajustes!$K255,S$2),0)+IF(Ajustes!$L255&gt;0,INDEX($AA$4:$AL$323,Ajustes!$L255,S$2),0))+S255</f>
        <v>67</v>
      </c>
      <c r="AF255" s="259">
        <f>IF(AND(NOT(_incrementaisPassadas),
      OR(
       AND(_semanaAtual&gt;Prevs!I$6,_tipo="Semanal"),
       AND(_mes&gt;AF$2,_tipo="Mensal")
      )), 0,IF(Ajustes!$G255&gt;0,INDEX($AA$4:$AL$323,Ajustes!$G255,T$2),0)+IF(Ajustes!$H255&gt;0,INDEX($AA$4:$AL$323,Ajustes!$H255,T$2),0)+IF(Ajustes!$I255&gt;0,INDEX($AA$4:$AL$323,Ajustes!$I255,T$2),0)+IF(Ajustes!$J255&gt;0,INDEX($AA$4:$AL$323,Ajustes!$J255,T$2),0)+IF(Ajustes!$K255&gt;0,INDEX($AA$4:$AL$323,Ajustes!$K255,T$2),0)+IF(Ajustes!$L255&gt;0,INDEX($AA$4:$AL$323,Ajustes!$L255,T$2),0))+T255</f>
        <v>57</v>
      </c>
      <c r="AG255" s="259">
        <f>IF(AND(NOT(_incrementaisPassadas),
      OR(
       AND(_semanaAtual&gt;Prevs!J$6,_tipo="Semanal"),
       AND(_mes&gt;AG$2,_tipo="Mensal")
      )), 0,IF(Ajustes!$G255&gt;0,INDEX($AA$4:$AL$323,Ajustes!$G255,U$2),0)+IF(Ajustes!$H255&gt;0,INDEX($AA$4:$AL$323,Ajustes!$H255,U$2),0)+IF(Ajustes!$I255&gt;0,INDEX($AA$4:$AL$323,Ajustes!$I255,U$2),0)+IF(Ajustes!$J255&gt;0,INDEX($AA$4:$AL$323,Ajustes!$J255,U$2),0)+IF(Ajustes!$K255&gt;0,INDEX($AA$4:$AL$323,Ajustes!$K255,U$2),0)+IF(Ajustes!$L255&gt;0,INDEX($AA$4:$AL$323,Ajustes!$L255,U$2),0))+U255</f>
        <v>51</v>
      </c>
      <c r="AH255" s="259">
        <f>IF(AND(NOT(_incrementaisPassadas),
      OR(
       AND(_semanaAtual&gt;Prevs!K$6,_tipo="Semanal"),
       AND(_mes&gt;AH$2,_tipo="Mensal")
      )), 0,IF(Ajustes!$G255&gt;0,INDEX($AA$4:$AL$323,Ajustes!$G255,V$2),0)+IF(Ajustes!$H255&gt;0,INDEX($AA$4:$AL$323,Ajustes!$H255,V$2),0)+IF(Ajustes!$I255&gt;0,INDEX($AA$4:$AL$323,Ajustes!$I255,V$2),0)+IF(Ajustes!$J255&gt;0,INDEX($AA$4:$AL$323,Ajustes!$J255,V$2),0)+IF(Ajustes!$K255&gt;0,INDEX($AA$4:$AL$323,Ajustes!$K255,V$2),0)+IF(Ajustes!$L255&gt;0,INDEX($AA$4:$AL$323,Ajustes!$L255,V$2),0))+V255</f>
        <v>47</v>
      </c>
      <c r="AI255" s="259">
        <f>IF(AND(NOT(_incrementaisPassadas),
      OR(
       AND(_semanaAtual&gt;Prevs!L$6,_tipo="Semanal"),
       AND(_mes&gt;AI$2,_tipo="Mensal")
      )), 0,IF(Ajustes!$G255&gt;0,INDEX($AA$4:$AL$323,Ajustes!$G255,W$2),0)+IF(Ajustes!$H255&gt;0,INDEX($AA$4:$AL$323,Ajustes!$H255,W$2),0)+IF(Ajustes!$I255&gt;0,INDEX($AA$4:$AL$323,Ajustes!$I255,W$2),0)+IF(Ajustes!$J255&gt;0,INDEX($AA$4:$AL$323,Ajustes!$J255,W$2),0)+IF(Ajustes!$K255&gt;0,INDEX($AA$4:$AL$323,Ajustes!$K255,W$2),0)+IF(Ajustes!$L255&gt;0,INDEX($AA$4:$AL$323,Ajustes!$L255,W$2),0))+W255</f>
        <v>48</v>
      </c>
      <c r="AJ255" s="259">
        <f>IF(AND(NOT(_incrementaisPassadas),
      OR(
       AND(_semanaAtual&gt;Prevs!M$6,_tipo="Semanal"),
       AND(_mes&gt;AJ$2,_tipo="Mensal")
      )), 0,IF(Ajustes!$G255&gt;0,INDEX($AA$4:$AL$323,Ajustes!$G255,X$2),0)+IF(Ajustes!$H255&gt;0,INDEX($AA$4:$AL$323,Ajustes!$H255,X$2),0)+IF(Ajustes!$I255&gt;0,INDEX($AA$4:$AL$323,Ajustes!$I255,X$2),0)+IF(Ajustes!$J255&gt;0,INDEX($AA$4:$AL$323,Ajustes!$J255,X$2),0)+IF(Ajustes!$K255&gt;0,INDEX($AA$4:$AL$323,Ajustes!$K255,X$2),0)+IF(Ajustes!$L255&gt;0,INDEX($AA$4:$AL$323,Ajustes!$L255,X$2),0))+X255</f>
        <v>52</v>
      </c>
      <c r="AK255" s="259">
        <f>IF(AND(NOT(_incrementaisPassadas),
      OR(
       AND(_semanaAtual&gt;Prevs!N$6,_tipo="Semanal"),
       AND(_mes&gt;AK$2,_tipo="Mensal")
      )), 0,IF(Ajustes!$G255&gt;0,INDEX($AA$4:$AL$323,Ajustes!$G255,Y$2),0)+IF(Ajustes!$H255&gt;0,INDEX($AA$4:$AL$323,Ajustes!$H255,Y$2),0)+IF(Ajustes!$I255&gt;0,INDEX($AA$4:$AL$323,Ajustes!$I255,Y$2),0)+IF(Ajustes!$J255&gt;0,INDEX($AA$4:$AL$323,Ajustes!$J255,Y$2),0)+IF(Ajustes!$K255&gt;0,INDEX($AA$4:$AL$323,Ajustes!$K255,Y$2),0)+IF(Ajustes!$L255&gt;0,INDEX($AA$4:$AL$323,Ajustes!$L255,Y$2),0))+Y255</f>
        <v>61</v>
      </c>
      <c r="AL255" s="259">
        <f>IF(AND(NOT(_incrementaisPassadas),
      OR(
       AND(_semanaAtual&gt;Prevs!O$6,_tipo="Semanal"),
       AND(_mes&gt;AL$2,_tipo="Mensal")
      )), 0,IF(Ajustes!$G255&gt;0,INDEX($AA$4:$AL$323,Ajustes!$G255,Z$2),0)+IF(Ajustes!$H255&gt;0,INDEX($AA$4:$AL$323,Ajustes!$H255,Z$2),0)+IF(Ajustes!$I255&gt;0,INDEX($AA$4:$AL$323,Ajustes!$I255,Z$2),0)+IF(Ajustes!$J255&gt;0,INDEX($AA$4:$AL$323,Ajustes!$J255,Z$2),0)+IF(Ajustes!$K255&gt;0,INDEX($AA$4:$AL$323,Ajustes!$K255,Z$2),0)+IF(Ajustes!$L255&gt;0,INDEX($AA$4:$AL$323,Ajustes!$L255,Z$2),0))+Z255</f>
        <v>80</v>
      </c>
      <c r="AM255" s="113">
        <f t="shared" si="219"/>
        <v>101</v>
      </c>
      <c r="AN255" s="113">
        <f t="shared" si="233"/>
        <v>114</v>
      </c>
      <c r="AO255" s="113">
        <f t="shared" si="233"/>
        <v>112</v>
      </c>
      <c r="AP255" s="113">
        <f t="shared" si="233"/>
        <v>89</v>
      </c>
      <c r="AQ255" s="113">
        <f t="shared" si="233"/>
        <v>67</v>
      </c>
      <c r="AR255" s="113">
        <f t="shared" si="233"/>
        <v>57</v>
      </c>
      <c r="AS255" s="113">
        <f t="shared" si="233"/>
        <v>51</v>
      </c>
      <c r="AT255" s="113">
        <f t="shared" si="233"/>
        <v>47</v>
      </c>
      <c r="AU255" s="113">
        <f t="shared" si="233"/>
        <v>48</v>
      </c>
      <c r="AV255" s="113">
        <f t="shared" si="233"/>
        <v>52</v>
      </c>
      <c r="AW255" s="113">
        <f t="shared" si="233"/>
        <v>61</v>
      </c>
      <c r="AX255" s="113">
        <f t="shared" ref="AN255:AX279" si="248">AL255</f>
        <v>80</v>
      </c>
      <c r="AY255" s="259"/>
      <c r="BQ255" s="259">
        <f t="shared" si="218"/>
        <v>27</v>
      </c>
      <c r="BR255" s="398">
        <f t="shared" si="236"/>
        <v>101</v>
      </c>
      <c r="BS255" s="398">
        <f t="shared" si="237"/>
        <v>114</v>
      </c>
      <c r="BT255" s="398">
        <f t="shared" si="238"/>
        <v>112</v>
      </c>
      <c r="BU255" s="398">
        <f t="shared" si="239"/>
        <v>89</v>
      </c>
      <c r="BV255" s="398">
        <f t="shared" si="240"/>
        <v>67</v>
      </c>
      <c r="BW255" s="398">
        <f t="shared" si="241"/>
        <v>57</v>
      </c>
      <c r="BX255" s="398">
        <f t="shared" si="242"/>
        <v>51</v>
      </c>
      <c r="BY255" s="398">
        <f t="shared" si="243"/>
        <v>47</v>
      </c>
      <c r="BZ255" s="398">
        <f t="shared" si="244"/>
        <v>48</v>
      </c>
      <c r="CA255" s="398">
        <f t="shared" si="245"/>
        <v>52</v>
      </c>
      <c r="CB255" s="398">
        <f t="shared" si="246"/>
        <v>61</v>
      </c>
      <c r="CC255" s="398">
        <f t="shared" si="247"/>
        <v>80</v>
      </c>
      <c r="CD255" s="259"/>
    </row>
    <row r="256" spans="1:82" x14ac:dyDescent="0.25">
      <c r="A256" s="113">
        <v>253</v>
      </c>
      <c r="B256" s="176" t="s">
        <v>231</v>
      </c>
      <c r="C256" s="259">
        <f>IFERROR(INDEX($BD$7:$BO$40,MATCH(Ajustes!$E$4:$E$323,$BC$7:$BC$40,0),$C$2:$N$2),1)</f>
        <v>1</v>
      </c>
      <c r="D256" s="259">
        <f>IFERROR(INDEX($BD$7:$BO$40,MATCH(Ajustes!$E$4:$E$323,$BC$7:$BC$40,0),$C$2:$N$2),1)</f>
        <v>1</v>
      </c>
      <c r="E256" s="259">
        <f>IFERROR(INDEX($BD$7:$BO$40,MATCH(Ajustes!$E$4:$E$323,$BC$7:$BC$40,0),$C$2:$N$2),1)</f>
        <v>1</v>
      </c>
      <c r="F256" s="259">
        <f>IFERROR(INDEX($BD$7:$BO$40,MATCH(Ajustes!$E$4:$E$323,$BC$7:$BC$40,0),$C$2:$N$2),1)</f>
        <v>1</v>
      </c>
      <c r="G256" s="259">
        <f>IFERROR(INDEX($BD$7:$BO$40,MATCH(Ajustes!$E$4:$E$323,$BC$7:$BC$40,0),$C$2:$N$2),1)</f>
        <v>1</v>
      </c>
      <c r="H256" s="259">
        <f>IFERROR(INDEX($BD$7:$BO$40,MATCH(Ajustes!$E$4:$E$323,$BC$7:$BC$40,0),$C$2:$N$2),1)</f>
        <v>1</v>
      </c>
      <c r="I256" s="259">
        <f>IFERROR(INDEX($BD$7:$BO$40,MATCH(Ajustes!$E$4:$E$323,$BC$7:$BC$40,0),$C$2:$N$2),1)</f>
        <v>1</v>
      </c>
      <c r="J256" s="259">
        <f>IFERROR(INDEX($BD$7:$BO$40,MATCH(Ajustes!$E$4:$E$323,$BC$7:$BC$40,0),$C$2:$N$2),1)</f>
        <v>1</v>
      </c>
      <c r="K256" s="259">
        <f>IFERROR(INDEX($BD$7:$BO$40,MATCH(Ajustes!$E$4:$E$323,$BC$7:$BC$40,0),$C$2:$N$2),1)</f>
        <v>1</v>
      </c>
      <c r="L256" s="259">
        <f>IFERROR(INDEX($BD$7:$BO$40,MATCH(Ajustes!$E$4:$E$323,$BC$7:$BC$40,0),$C$2:$N$2),1)</f>
        <v>1</v>
      </c>
      <c r="M256" s="259">
        <f>IFERROR(INDEX($BD$7:$BO$40,MATCH(Ajustes!$E$4:$E$323,$BC$7:$BC$40,0),$C$2:$N$2),1)</f>
        <v>1</v>
      </c>
      <c r="N256" s="259">
        <f>IFERROR(INDEX($BD$7:$BO$40,MATCH(Ajustes!$E$4:$E$323,$BC$7:$BC$40,0),$C$2:$N$2),1)</f>
        <v>1</v>
      </c>
      <c r="O256">
        <f>C256*Ajustes!AM256</f>
        <v>1734</v>
      </c>
      <c r="P256">
        <f>D256*Ajustes!AN256</f>
        <v>1963</v>
      </c>
      <c r="Q256">
        <f>E256*Ajustes!AO256</f>
        <v>1841</v>
      </c>
      <c r="R256">
        <f>F256*Ajustes!AP256</f>
        <v>1329</v>
      </c>
      <c r="S256">
        <f>G256*Ajustes!AQ256</f>
        <v>705</v>
      </c>
      <c r="T256">
        <f>H256*Ajustes!AR256</f>
        <v>476</v>
      </c>
      <c r="U256">
        <f>I256*Ajustes!AS256</f>
        <v>360</v>
      </c>
      <c r="V256">
        <f>J256*Ajustes!AT256</f>
        <v>281</v>
      </c>
      <c r="W256">
        <f>K256*Ajustes!AU256</f>
        <v>264</v>
      </c>
      <c r="X256">
        <f>L256*Ajustes!AV256</f>
        <v>377</v>
      </c>
      <c r="Y256">
        <f>M256*Ajustes!AW256</f>
        <v>686</v>
      </c>
      <c r="Z256">
        <f>N256*Ajustes!AX256</f>
        <v>1281</v>
      </c>
      <c r="AA256" s="259">
        <f>IF(AND(NOT(_incrementaisPassadas),
      OR(
       AND(_semanaAtual&gt;Prevs!D$6,_tipo="Semanal"),
       AND(_mes&gt;AA$2,_tipo="Mensal")
      )), 0,IF(Ajustes!$G256&gt;0,INDEX($AA$4:$AL$323,Ajustes!$G256,O$2),0)+IF(Ajustes!$H256&gt;0,INDEX($AA$4:$AL$323,Ajustes!$H256,O$2),0)+IF(Ajustes!$I256&gt;0,INDEX($AA$4:$AL$323,Ajustes!$I256,O$2),0)+IF(Ajustes!$J256&gt;0,INDEX($AA$4:$AL$323,Ajustes!$J256,O$2),0)+IF(Ajustes!$K256&gt;0,INDEX($AA$4:$AL$323,Ajustes!$K256,O$2),0)+IF(Ajustes!$L256&gt;0,INDEX($AA$4:$AL$323,Ajustes!$L256,O$2),0))+O256</f>
        <v>1734</v>
      </c>
      <c r="AB256" s="259">
        <f>IF(AND(NOT(_incrementaisPassadas),
      OR(
       AND(_semanaAtual&gt;Prevs!E$6,_tipo="Semanal"),
       AND(_mes&gt;AB$2,_tipo="Mensal")
      )), 0,IF(Ajustes!$G256&gt;0,INDEX($AA$4:$AL$323,Ajustes!$G256,P$2),0)+IF(Ajustes!$H256&gt;0,INDEX($AA$4:$AL$323,Ajustes!$H256,P$2),0)+IF(Ajustes!$I256&gt;0,INDEX($AA$4:$AL$323,Ajustes!$I256,P$2),0)+IF(Ajustes!$J256&gt;0,INDEX($AA$4:$AL$323,Ajustes!$J256,P$2),0)+IF(Ajustes!$K256&gt;0,INDEX($AA$4:$AL$323,Ajustes!$K256,P$2),0)+IF(Ajustes!$L256&gt;0,INDEX($AA$4:$AL$323,Ajustes!$L256,P$2),0))+P256</f>
        <v>1963</v>
      </c>
      <c r="AC256" s="259">
        <f>IF(AND(NOT(_incrementaisPassadas),
      OR(
       AND(_semanaAtual&gt;Prevs!F$6,_tipo="Semanal"),
       AND(_mes&gt;AC$2,_tipo="Mensal")
      )), 0,IF(Ajustes!$G256&gt;0,INDEX($AA$4:$AL$323,Ajustes!$G256,Q$2),0)+IF(Ajustes!$H256&gt;0,INDEX($AA$4:$AL$323,Ajustes!$H256,Q$2),0)+IF(Ajustes!$I256&gt;0,INDEX($AA$4:$AL$323,Ajustes!$I256,Q$2),0)+IF(Ajustes!$J256&gt;0,INDEX($AA$4:$AL$323,Ajustes!$J256,Q$2),0)+IF(Ajustes!$K256&gt;0,INDEX($AA$4:$AL$323,Ajustes!$K256,Q$2),0)+IF(Ajustes!$L256&gt;0,INDEX($AA$4:$AL$323,Ajustes!$L256,Q$2),0))+Q256</f>
        <v>1841</v>
      </c>
      <c r="AD256" s="259">
        <f>IF(AND(NOT(_incrementaisPassadas),
      OR(
       AND(_semanaAtual&gt;Prevs!G$6,_tipo="Semanal"),
       AND(_mes&gt;AD$2,_tipo="Mensal")
      )), 0,IF(Ajustes!$G256&gt;0,INDEX($AA$4:$AL$323,Ajustes!$G256,R$2),0)+IF(Ajustes!$H256&gt;0,INDEX($AA$4:$AL$323,Ajustes!$H256,R$2),0)+IF(Ajustes!$I256&gt;0,INDEX($AA$4:$AL$323,Ajustes!$I256,R$2),0)+IF(Ajustes!$J256&gt;0,INDEX($AA$4:$AL$323,Ajustes!$J256,R$2),0)+IF(Ajustes!$K256&gt;0,INDEX($AA$4:$AL$323,Ajustes!$K256,R$2),0)+IF(Ajustes!$L256&gt;0,INDEX($AA$4:$AL$323,Ajustes!$L256,R$2),0))+R256</f>
        <v>1329</v>
      </c>
      <c r="AE256" s="259">
        <f>IF(AND(NOT(_incrementaisPassadas),
      OR(
       AND(_semanaAtual&gt;Prevs!H$6,_tipo="Semanal"),
       AND(_mes&gt;AE$2,_tipo="Mensal")
      )), 0,IF(Ajustes!$G256&gt;0,INDEX($AA$4:$AL$323,Ajustes!$G256,S$2),0)+IF(Ajustes!$H256&gt;0,INDEX($AA$4:$AL$323,Ajustes!$H256,S$2),0)+IF(Ajustes!$I256&gt;0,INDEX($AA$4:$AL$323,Ajustes!$I256,S$2),0)+IF(Ajustes!$J256&gt;0,INDEX($AA$4:$AL$323,Ajustes!$J256,S$2),0)+IF(Ajustes!$K256&gt;0,INDEX($AA$4:$AL$323,Ajustes!$K256,S$2),0)+IF(Ajustes!$L256&gt;0,INDEX($AA$4:$AL$323,Ajustes!$L256,S$2),0))+S256</f>
        <v>705</v>
      </c>
      <c r="AF256" s="259">
        <f>IF(AND(NOT(_incrementaisPassadas),
      OR(
       AND(_semanaAtual&gt;Prevs!I$6,_tipo="Semanal"),
       AND(_mes&gt;AF$2,_tipo="Mensal")
      )), 0,IF(Ajustes!$G256&gt;0,INDEX($AA$4:$AL$323,Ajustes!$G256,T$2),0)+IF(Ajustes!$H256&gt;0,INDEX($AA$4:$AL$323,Ajustes!$H256,T$2),0)+IF(Ajustes!$I256&gt;0,INDEX($AA$4:$AL$323,Ajustes!$I256,T$2),0)+IF(Ajustes!$J256&gt;0,INDEX($AA$4:$AL$323,Ajustes!$J256,T$2),0)+IF(Ajustes!$K256&gt;0,INDEX($AA$4:$AL$323,Ajustes!$K256,T$2),0)+IF(Ajustes!$L256&gt;0,INDEX($AA$4:$AL$323,Ajustes!$L256,T$2),0))+T256</f>
        <v>476</v>
      </c>
      <c r="AG256" s="259">
        <f>IF(AND(NOT(_incrementaisPassadas),
      OR(
       AND(_semanaAtual&gt;Prevs!J$6,_tipo="Semanal"),
       AND(_mes&gt;AG$2,_tipo="Mensal")
      )), 0,IF(Ajustes!$G256&gt;0,INDEX($AA$4:$AL$323,Ajustes!$G256,U$2),0)+IF(Ajustes!$H256&gt;0,INDEX($AA$4:$AL$323,Ajustes!$H256,U$2),0)+IF(Ajustes!$I256&gt;0,INDEX($AA$4:$AL$323,Ajustes!$I256,U$2),0)+IF(Ajustes!$J256&gt;0,INDEX($AA$4:$AL$323,Ajustes!$J256,U$2),0)+IF(Ajustes!$K256&gt;0,INDEX($AA$4:$AL$323,Ajustes!$K256,U$2),0)+IF(Ajustes!$L256&gt;0,INDEX($AA$4:$AL$323,Ajustes!$L256,U$2),0))+U256</f>
        <v>360</v>
      </c>
      <c r="AH256" s="259">
        <f>IF(AND(NOT(_incrementaisPassadas),
      OR(
       AND(_semanaAtual&gt;Prevs!K$6,_tipo="Semanal"),
       AND(_mes&gt;AH$2,_tipo="Mensal")
      )), 0,IF(Ajustes!$G256&gt;0,INDEX($AA$4:$AL$323,Ajustes!$G256,V$2),0)+IF(Ajustes!$H256&gt;0,INDEX($AA$4:$AL$323,Ajustes!$H256,V$2),0)+IF(Ajustes!$I256&gt;0,INDEX($AA$4:$AL$323,Ajustes!$I256,V$2),0)+IF(Ajustes!$J256&gt;0,INDEX($AA$4:$AL$323,Ajustes!$J256,V$2),0)+IF(Ajustes!$K256&gt;0,INDEX($AA$4:$AL$323,Ajustes!$K256,V$2),0)+IF(Ajustes!$L256&gt;0,INDEX($AA$4:$AL$323,Ajustes!$L256,V$2),0))+V256</f>
        <v>281</v>
      </c>
      <c r="AI256" s="259">
        <f>IF(AND(NOT(_incrementaisPassadas),
      OR(
       AND(_semanaAtual&gt;Prevs!L$6,_tipo="Semanal"),
       AND(_mes&gt;AI$2,_tipo="Mensal")
      )), 0,IF(Ajustes!$G256&gt;0,INDEX($AA$4:$AL$323,Ajustes!$G256,W$2),0)+IF(Ajustes!$H256&gt;0,INDEX($AA$4:$AL$323,Ajustes!$H256,W$2),0)+IF(Ajustes!$I256&gt;0,INDEX($AA$4:$AL$323,Ajustes!$I256,W$2),0)+IF(Ajustes!$J256&gt;0,INDEX($AA$4:$AL$323,Ajustes!$J256,W$2),0)+IF(Ajustes!$K256&gt;0,INDEX($AA$4:$AL$323,Ajustes!$K256,W$2),0)+IF(Ajustes!$L256&gt;0,INDEX($AA$4:$AL$323,Ajustes!$L256,W$2),0))+W256</f>
        <v>264</v>
      </c>
      <c r="AJ256" s="259">
        <f>IF(AND(NOT(_incrementaisPassadas),
      OR(
       AND(_semanaAtual&gt;Prevs!M$6,_tipo="Semanal"),
       AND(_mes&gt;AJ$2,_tipo="Mensal")
      )), 0,IF(Ajustes!$G256&gt;0,INDEX($AA$4:$AL$323,Ajustes!$G256,X$2),0)+IF(Ajustes!$H256&gt;0,INDEX($AA$4:$AL$323,Ajustes!$H256,X$2),0)+IF(Ajustes!$I256&gt;0,INDEX($AA$4:$AL$323,Ajustes!$I256,X$2),0)+IF(Ajustes!$J256&gt;0,INDEX($AA$4:$AL$323,Ajustes!$J256,X$2),0)+IF(Ajustes!$K256&gt;0,INDEX($AA$4:$AL$323,Ajustes!$K256,X$2),0)+IF(Ajustes!$L256&gt;0,INDEX($AA$4:$AL$323,Ajustes!$L256,X$2),0))+X256</f>
        <v>377</v>
      </c>
      <c r="AK256" s="259">
        <f>IF(AND(NOT(_incrementaisPassadas),
      OR(
       AND(_semanaAtual&gt;Prevs!N$6,_tipo="Semanal"),
       AND(_mes&gt;AK$2,_tipo="Mensal")
      )), 0,IF(Ajustes!$G256&gt;0,INDEX($AA$4:$AL$323,Ajustes!$G256,Y$2),0)+IF(Ajustes!$H256&gt;0,INDEX($AA$4:$AL$323,Ajustes!$H256,Y$2),0)+IF(Ajustes!$I256&gt;0,INDEX($AA$4:$AL$323,Ajustes!$I256,Y$2),0)+IF(Ajustes!$J256&gt;0,INDEX($AA$4:$AL$323,Ajustes!$J256,Y$2),0)+IF(Ajustes!$K256&gt;0,INDEX($AA$4:$AL$323,Ajustes!$K256,Y$2),0)+IF(Ajustes!$L256&gt;0,INDEX($AA$4:$AL$323,Ajustes!$L256,Y$2),0))+Y256</f>
        <v>686</v>
      </c>
      <c r="AL256" s="259">
        <f>IF(AND(NOT(_incrementaisPassadas),
      OR(
       AND(_semanaAtual&gt;Prevs!O$6,_tipo="Semanal"),
       AND(_mes&gt;AL$2,_tipo="Mensal")
      )), 0,IF(Ajustes!$G256&gt;0,INDEX($AA$4:$AL$323,Ajustes!$G256,Z$2),0)+IF(Ajustes!$H256&gt;0,INDEX($AA$4:$AL$323,Ajustes!$H256,Z$2),0)+IF(Ajustes!$I256&gt;0,INDEX($AA$4:$AL$323,Ajustes!$I256,Z$2),0)+IF(Ajustes!$J256&gt;0,INDEX($AA$4:$AL$323,Ajustes!$J256,Z$2),0)+IF(Ajustes!$K256&gt;0,INDEX($AA$4:$AL$323,Ajustes!$K256,Z$2),0)+IF(Ajustes!$L256&gt;0,INDEX($AA$4:$AL$323,Ajustes!$L256,Z$2),0))+Z256</f>
        <v>1281</v>
      </c>
      <c r="AM256" s="113">
        <f t="shared" si="219"/>
        <v>1734</v>
      </c>
      <c r="AN256" s="113">
        <f t="shared" si="248"/>
        <v>1963</v>
      </c>
      <c r="AO256" s="113">
        <f t="shared" si="248"/>
        <v>1841</v>
      </c>
      <c r="AP256" s="113">
        <f t="shared" si="248"/>
        <v>1329</v>
      </c>
      <c r="AQ256" s="113">
        <f t="shared" si="248"/>
        <v>705</v>
      </c>
      <c r="AR256" s="113">
        <f t="shared" si="248"/>
        <v>476</v>
      </c>
      <c r="AS256" s="113">
        <f t="shared" si="248"/>
        <v>360</v>
      </c>
      <c r="AT256" s="113">
        <f t="shared" si="248"/>
        <v>281</v>
      </c>
      <c r="AU256" s="113">
        <f t="shared" si="248"/>
        <v>264</v>
      </c>
      <c r="AV256" s="113">
        <f t="shared" si="248"/>
        <v>377</v>
      </c>
      <c r="AW256" s="113">
        <f t="shared" si="248"/>
        <v>686</v>
      </c>
      <c r="AX256" s="113">
        <f t="shared" si="248"/>
        <v>1281</v>
      </c>
      <c r="AY256" s="259"/>
      <c r="BQ256" s="259">
        <f t="shared" si="218"/>
        <v>67</v>
      </c>
      <c r="BR256" s="398">
        <f t="shared" si="236"/>
        <v>1736.8220000000001</v>
      </c>
      <c r="BS256" s="398">
        <f t="shared" si="237"/>
        <v>1963.444</v>
      </c>
      <c r="BT256" s="398">
        <f t="shared" si="238"/>
        <v>1841.508</v>
      </c>
      <c r="BU256" s="398">
        <f t="shared" si="239"/>
        <v>1329.6750000000002</v>
      </c>
      <c r="BV256" s="398">
        <f t="shared" si="240"/>
        <v>705.98</v>
      </c>
      <c r="BW256" s="398">
        <f t="shared" si="241"/>
        <v>477.80399999999997</v>
      </c>
      <c r="BX256" s="398">
        <f t="shared" si="242"/>
        <v>360.47</v>
      </c>
      <c r="BY256" s="398">
        <f t="shared" si="243"/>
        <v>281.67599999999999</v>
      </c>
      <c r="BZ256" s="398">
        <f t="shared" si="244"/>
        <v>264.952</v>
      </c>
      <c r="CA256" s="398">
        <f t="shared" si="245"/>
        <v>379.31</v>
      </c>
      <c r="CB256" s="398">
        <f t="shared" si="246"/>
        <v>687.92700000000002</v>
      </c>
      <c r="CC256" s="398">
        <f t="shared" si="247"/>
        <v>1283.575</v>
      </c>
      <c r="CD256" s="259"/>
    </row>
    <row r="257" spans="1:82" x14ac:dyDescent="0.25">
      <c r="A257" s="113">
        <v>254</v>
      </c>
      <c r="B257" s="176" t="s">
        <v>647</v>
      </c>
      <c r="C257" s="259">
        <f>IFERROR(INDEX($BD$7:$BO$40,MATCH(Ajustes!$E$4:$E$323,$BC$7:$BC$40,0),$C$2:$N$2),1)</f>
        <v>1</v>
      </c>
      <c r="D257" s="259">
        <f>IFERROR(INDEX($BD$7:$BO$40,MATCH(Ajustes!$E$4:$E$323,$BC$7:$BC$40,0),$C$2:$N$2),1)</f>
        <v>1</v>
      </c>
      <c r="E257" s="259">
        <f>IFERROR(INDEX($BD$7:$BO$40,MATCH(Ajustes!$E$4:$E$323,$BC$7:$BC$40,0),$C$2:$N$2),1)</f>
        <v>1</v>
      </c>
      <c r="F257" s="259">
        <f>IFERROR(INDEX($BD$7:$BO$40,MATCH(Ajustes!$E$4:$E$323,$BC$7:$BC$40,0),$C$2:$N$2),1)</f>
        <v>1</v>
      </c>
      <c r="G257" s="259">
        <f>IFERROR(INDEX($BD$7:$BO$40,MATCH(Ajustes!$E$4:$E$323,$BC$7:$BC$40,0),$C$2:$N$2),1)</f>
        <v>1</v>
      </c>
      <c r="H257" s="259">
        <f>IFERROR(INDEX($BD$7:$BO$40,MATCH(Ajustes!$E$4:$E$323,$BC$7:$BC$40,0),$C$2:$N$2),1)</f>
        <v>1</v>
      </c>
      <c r="I257" s="259">
        <f>IFERROR(INDEX($BD$7:$BO$40,MATCH(Ajustes!$E$4:$E$323,$BC$7:$BC$40,0),$C$2:$N$2),1)</f>
        <v>1</v>
      </c>
      <c r="J257" s="259">
        <f>IFERROR(INDEX($BD$7:$BO$40,MATCH(Ajustes!$E$4:$E$323,$BC$7:$BC$40,0),$C$2:$N$2),1)</f>
        <v>1</v>
      </c>
      <c r="K257" s="259">
        <f>IFERROR(INDEX($BD$7:$BO$40,MATCH(Ajustes!$E$4:$E$323,$BC$7:$BC$40,0),$C$2:$N$2),1)</f>
        <v>1</v>
      </c>
      <c r="L257" s="259">
        <f>IFERROR(INDEX($BD$7:$BO$40,MATCH(Ajustes!$E$4:$E$323,$BC$7:$BC$40,0),$C$2:$N$2),1)</f>
        <v>1</v>
      </c>
      <c r="M257" s="259">
        <f>IFERROR(INDEX($BD$7:$BO$40,MATCH(Ajustes!$E$4:$E$323,$BC$7:$BC$40,0),$C$2:$N$2),1)</f>
        <v>1</v>
      </c>
      <c r="N257" s="259">
        <f>IFERROR(INDEX($BD$7:$BO$40,MATCH(Ajustes!$E$4:$E$323,$BC$7:$BC$40,0),$C$2:$N$2),1)</f>
        <v>1</v>
      </c>
      <c r="O257">
        <f>C257*Ajustes!AM257</f>
        <v>161</v>
      </c>
      <c r="P257">
        <f>D257*Ajustes!AN257</f>
        <v>157</v>
      </c>
      <c r="Q257">
        <f>E257*Ajustes!AO257</f>
        <v>155</v>
      </c>
      <c r="R257">
        <f>F257*Ajustes!AP257</f>
        <v>130</v>
      </c>
      <c r="S257">
        <f>G257*Ajustes!AQ257</f>
        <v>79</v>
      </c>
      <c r="T257">
        <f>H257*Ajustes!AR257</f>
        <v>54</v>
      </c>
      <c r="U257">
        <f>I257*Ajustes!AS257</f>
        <v>54</v>
      </c>
      <c r="V257">
        <f>J257*Ajustes!AT257</f>
        <v>44</v>
      </c>
      <c r="W257">
        <f>K257*Ajustes!AU257</f>
        <v>30</v>
      </c>
      <c r="X257">
        <f>L257*Ajustes!AV257</f>
        <v>36</v>
      </c>
      <c r="Y257">
        <f>M257*Ajustes!AW257</f>
        <v>94</v>
      </c>
      <c r="Z257">
        <f>N257*Ajustes!AX257</f>
        <v>197</v>
      </c>
      <c r="AA257" s="259">
        <f>IF(AND(NOT(_incrementaisPassadas),
      OR(
       AND(_semanaAtual&gt;Prevs!D$6,_tipo="Semanal"),
       AND(_mes&gt;AA$2,_tipo="Mensal")
      )), 0,IF(Ajustes!$G257&gt;0,INDEX($AA$4:$AL$323,Ajustes!$G257,O$2),0)+IF(Ajustes!$H257&gt;0,INDEX($AA$4:$AL$323,Ajustes!$H257,O$2),0)+IF(Ajustes!$I257&gt;0,INDEX($AA$4:$AL$323,Ajustes!$I257,O$2),0)+IF(Ajustes!$J257&gt;0,INDEX($AA$4:$AL$323,Ajustes!$J257,O$2),0)+IF(Ajustes!$K257&gt;0,INDEX($AA$4:$AL$323,Ajustes!$K257,O$2),0)+IF(Ajustes!$L257&gt;0,INDEX($AA$4:$AL$323,Ajustes!$L257,O$2),0))+O257</f>
        <v>161</v>
      </c>
      <c r="AB257" s="259">
        <f>IF(AND(NOT(_incrementaisPassadas),
      OR(
       AND(_semanaAtual&gt;Prevs!E$6,_tipo="Semanal"),
       AND(_mes&gt;AB$2,_tipo="Mensal")
      )), 0,IF(Ajustes!$G257&gt;0,INDEX($AA$4:$AL$323,Ajustes!$G257,P$2),0)+IF(Ajustes!$H257&gt;0,INDEX($AA$4:$AL$323,Ajustes!$H257,P$2),0)+IF(Ajustes!$I257&gt;0,INDEX($AA$4:$AL$323,Ajustes!$I257,P$2),0)+IF(Ajustes!$J257&gt;0,INDEX($AA$4:$AL$323,Ajustes!$J257,P$2),0)+IF(Ajustes!$K257&gt;0,INDEX($AA$4:$AL$323,Ajustes!$K257,P$2),0)+IF(Ajustes!$L257&gt;0,INDEX($AA$4:$AL$323,Ajustes!$L257,P$2),0))+P257</f>
        <v>157</v>
      </c>
      <c r="AC257" s="259">
        <f>IF(AND(NOT(_incrementaisPassadas),
      OR(
       AND(_semanaAtual&gt;Prevs!F$6,_tipo="Semanal"),
       AND(_mes&gt;AC$2,_tipo="Mensal")
      )), 0,IF(Ajustes!$G257&gt;0,INDEX($AA$4:$AL$323,Ajustes!$G257,Q$2),0)+IF(Ajustes!$H257&gt;0,INDEX($AA$4:$AL$323,Ajustes!$H257,Q$2),0)+IF(Ajustes!$I257&gt;0,INDEX($AA$4:$AL$323,Ajustes!$I257,Q$2),0)+IF(Ajustes!$J257&gt;0,INDEX($AA$4:$AL$323,Ajustes!$J257,Q$2),0)+IF(Ajustes!$K257&gt;0,INDEX($AA$4:$AL$323,Ajustes!$K257,Q$2),0)+IF(Ajustes!$L257&gt;0,INDEX($AA$4:$AL$323,Ajustes!$L257,Q$2),0))+Q257</f>
        <v>155</v>
      </c>
      <c r="AD257" s="259">
        <f>IF(AND(NOT(_incrementaisPassadas),
      OR(
       AND(_semanaAtual&gt;Prevs!G$6,_tipo="Semanal"),
       AND(_mes&gt;AD$2,_tipo="Mensal")
      )), 0,IF(Ajustes!$G257&gt;0,INDEX($AA$4:$AL$323,Ajustes!$G257,R$2),0)+IF(Ajustes!$H257&gt;0,INDEX($AA$4:$AL$323,Ajustes!$H257,R$2),0)+IF(Ajustes!$I257&gt;0,INDEX($AA$4:$AL$323,Ajustes!$I257,R$2),0)+IF(Ajustes!$J257&gt;0,INDEX($AA$4:$AL$323,Ajustes!$J257,R$2),0)+IF(Ajustes!$K257&gt;0,INDEX($AA$4:$AL$323,Ajustes!$K257,R$2),0)+IF(Ajustes!$L257&gt;0,INDEX($AA$4:$AL$323,Ajustes!$L257,R$2),0))+R257</f>
        <v>130</v>
      </c>
      <c r="AE257" s="259">
        <f>IF(AND(NOT(_incrementaisPassadas),
      OR(
       AND(_semanaAtual&gt;Prevs!H$6,_tipo="Semanal"),
       AND(_mes&gt;AE$2,_tipo="Mensal")
      )), 0,IF(Ajustes!$G257&gt;0,INDEX($AA$4:$AL$323,Ajustes!$G257,S$2),0)+IF(Ajustes!$H257&gt;0,INDEX($AA$4:$AL$323,Ajustes!$H257,S$2),0)+IF(Ajustes!$I257&gt;0,INDEX($AA$4:$AL$323,Ajustes!$I257,S$2),0)+IF(Ajustes!$J257&gt;0,INDEX($AA$4:$AL$323,Ajustes!$J257,S$2),0)+IF(Ajustes!$K257&gt;0,INDEX($AA$4:$AL$323,Ajustes!$K257,S$2),0)+IF(Ajustes!$L257&gt;0,INDEX($AA$4:$AL$323,Ajustes!$L257,S$2),0))+S257</f>
        <v>79</v>
      </c>
      <c r="AF257" s="259">
        <f>IF(AND(NOT(_incrementaisPassadas),
      OR(
       AND(_semanaAtual&gt;Prevs!I$6,_tipo="Semanal"),
       AND(_mes&gt;AF$2,_tipo="Mensal")
      )), 0,IF(Ajustes!$G257&gt;0,INDEX($AA$4:$AL$323,Ajustes!$G257,T$2),0)+IF(Ajustes!$H257&gt;0,INDEX($AA$4:$AL$323,Ajustes!$H257,T$2),0)+IF(Ajustes!$I257&gt;0,INDEX($AA$4:$AL$323,Ajustes!$I257,T$2),0)+IF(Ajustes!$J257&gt;0,INDEX($AA$4:$AL$323,Ajustes!$J257,T$2),0)+IF(Ajustes!$K257&gt;0,INDEX($AA$4:$AL$323,Ajustes!$K257,T$2),0)+IF(Ajustes!$L257&gt;0,INDEX($AA$4:$AL$323,Ajustes!$L257,T$2),0))+T257</f>
        <v>54</v>
      </c>
      <c r="AG257" s="259">
        <f>IF(AND(NOT(_incrementaisPassadas),
      OR(
       AND(_semanaAtual&gt;Prevs!J$6,_tipo="Semanal"),
       AND(_mes&gt;AG$2,_tipo="Mensal")
      )), 0,IF(Ajustes!$G257&gt;0,INDEX($AA$4:$AL$323,Ajustes!$G257,U$2),0)+IF(Ajustes!$H257&gt;0,INDEX($AA$4:$AL$323,Ajustes!$H257,U$2),0)+IF(Ajustes!$I257&gt;0,INDEX($AA$4:$AL$323,Ajustes!$I257,U$2),0)+IF(Ajustes!$J257&gt;0,INDEX($AA$4:$AL$323,Ajustes!$J257,U$2),0)+IF(Ajustes!$K257&gt;0,INDEX($AA$4:$AL$323,Ajustes!$K257,U$2),0)+IF(Ajustes!$L257&gt;0,INDEX($AA$4:$AL$323,Ajustes!$L257,U$2),0))+U257</f>
        <v>54</v>
      </c>
      <c r="AH257" s="259">
        <f>IF(AND(NOT(_incrementaisPassadas),
      OR(
       AND(_semanaAtual&gt;Prevs!K$6,_tipo="Semanal"),
       AND(_mes&gt;AH$2,_tipo="Mensal")
      )), 0,IF(Ajustes!$G257&gt;0,INDEX($AA$4:$AL$323,Ajustes!$G257,V$2),0)+IF(Ajustes!$H257&gt;0,INDEX($AA$4:$AL$323,Ajustes!$H257,V$2),0)+IF(Ajustes!$I257&gt;0,INDEX($AA$4:$AL$323,Ajustes!$I257,V$2),0)+IF(Ajustes!$J257&gt;0,INDEX($AA$4:$AL$323,Ajustes!$J257,V$2),0)+IF(Ajustes!$K257&gt;0,INDEX($AA$4:$AL$323,Ajustes!$K257,V$2),0)+IF(Ajustes!$L257&gt;0,INDEX($AA$4:$AL$323,Ajustes!$L257,V$2),0))+V257</f>
        <v>44</v>
      </c>
      <c r="AI257" s="259">
        <f>IF(AND(NOT(_incrementaisPassadas),
      OR(
       AND(_semanaAtual&gt;Prevs!L$6,_tipo="Semanal"),
       AND(_mes&gt;AI$2,_tipo="Mensal")
      )), 0,IF(Ajustes!$G257&gt;0,INDEX($AA$4:$AL$323,Ajustes!$G257,W$2),0)+IF(Ajustes!$H257&gt;0,INDEX($AA$4:$AL$323,Ajustes!$H257,W$2),0)+IF(Ajustes!$I257&gt;0,INDEX($AA$4:$AL$323,Ajustes!$I257,W$2),0)+IF(Ajustes!$J257&gt;0,INDEX($AA$4:$AL$323,Ajustes!$J257,W$2),0)+IF(Ajustes!$K257&gt;0,INDEX($AA$4:$AL$323,Ajustes!$K257,W$2),0)+IF(Ajustes!$L257&gt;0,INDEX($AA$4:$AL$323,Ajustes!$L257,W$2),0))+W257</f>
        <v>30</v>
      </c>
      <c r="AJ257" s="259">
        <f>IF(AND(NOT(_incrementaisPassadas),
      OR(
       AND(_semanaAtual&gt;Prevs!M$6,_tipo="Semanal"),
       AND(_mes&gt;AJ$2,_tipo="Mensal")
      )), 0,IF(Ajustes!$G257&gt;0,INDEX($AA$4:$AL$323,Ajustes!$G257,X$2),0)+IF(Ajustes!$H257&gt;0,INDEX($AA$4:$AL$323,Ajustes!$H257,X$2),0)+IF(Ajustes!$I257&gt;0,INDEX($AA$4:$AL$323,Ajustes!$I257,X$2),0)+IF(Ajustes!$J257&gt;0,INDEX($AA$4:$AL$323,Ajustes!$J257,X$2),0)+IF(Ajustes!$K257&gt;0,INDEX($AA$4:$AL$323,Ajustes!$K257,X$2),0)+IF(Ajustes!$L257&gt;0,INDEX($AA$4:$AL$323,Ajustes!$L257,X$2),0))+X257</f>
        <v>36</v>
      </c>
      <c r="AK257" s="259">
        <f>IF(AND(NOT(_incrementaisPassadas),
      OR(
       AND(_semanaAtual&gt;Prevs!N$6,_tipo="Semanal"),
       AND(_mes&gt;AK$2,_tipo="Mensal")
      )), 0,IF(Ajustes!$G257&gt;0,INDEX($AA$4:$AL$323,Ajustes!$G257,Y$2),0)+IF(Ajustes!$H257&gt;0,INDEX($AA$4:$AL$323,Ajustes!$H257,Y$2),0)+IF(Ajustes!$I257&gt;0,INDEX($AA$4:$AL$323,Ajustes!$I257,Y$2),0)+IF(Ajustes!$J257&gt;0,INDEX($AA$4:$AL$323,Ajustes!$J257,Y$2),0)+IF(Ajustes!$K257&gt;0,INDEX($AA$4:$AL$323,Ajustes!$K257,Y$2),0)+IF(Ajustes!$L257&gt;0,INDEX($AA$4:$AL$323,Ajustes!$L257,Y$2),0))+Y257</f>
        <v>94</v>
      </c>
      <c r="AL257" s="259">
        <f>IF(AND(NOT(_incrementaisPassadas),
      OR(
       AND(_semanaAtual&gt;Prevs!O$6,_tipo="Semanal"),
       AND(_mes&gt;AL$2,_tipo="Mensal")
      )), 0,IF(Ajustes!$G257&gt;0,INDEX($AA$4:$AL$323,Ajustes!$G257,Z$2),0)+IF(Ajustes!$H257&gt;0,INDEX($AA$4:$AL$323,Ajustes!$H257,Z$2),0)+IF(Ajustes!$I257&gt;0,INDEX($AA$4:$AL$323,Ajustes!$I257,Z$2),0)+IF(Ajustes!$J257&gt;0,INDEX($AA$4:$AL$323,Ajustes!$J257,Z$2),0)+IF(Ajustes!$K257&gt;0,INDEX($AA$4:$AL$323,Ajustes!$K257,Z$2),0)+IF(Ajustes!$L257&gt;0,INDEX($AA$4:$AL$323,Ajustes!$L257,Z$2),0))+Z257</f>
        <v>197</v>
      </c>
      <c r="AM257" s="113">
        <f t="shared" si="219"/>
        <v>161</v>
      </c>
      <c r="AN257" s="113">
        <f t="shared" si="248"/>
        <v>157</v>
      </c>
      <c r="AO257" s="113">
        <f t="shared" si="248"/>
        <v>155</v>
      </c>
      <c r="AP257" s="113">
        <f t="shared" si="248"/>
        <v>130</v>
      </c>
      <c r="AQ257" s="113">
        <f t="shared" si="248"/>
        <v>79</v>
      </c>
      <c r="AR257" s="113">
        <f t="shared" si="248"/>
        <v>54</v>
      </c>
      <c r="AS257" s="113">
        <f t="shared" si="248"/>
        <v>54</v>
      </c>
      <c r="AT257" s="113">
        <f t="shared" si="248"/>
        <v>44</v>
      </c>
      <c r="AU257" s="113">
        <f t="shared" si="248"/>
        <v>30</v>
      </c>
      <c r="AV257" s="113">
        <f t="shared" si="248"/>
        <v>36</v>
      </c>
      <c r="AW257" s="113">
        <f t="shared" si="248"/>
        <v>94</v>
      </c>
      <c r="AX257" s="113">
        <f t="shared" si="248"/>
        <v>197</v>
      </c>
      <c r="AY257" s="259"/>
      <c r="BQ257" s="259" t="e">
        <f t="shared" si="218"/>
        <v>#N/A</v>
      </c>
      <c r="BR257" s="398">
        <f t="shared" si="236"/>
        <v>161</v>
      </c>
      <c r="BS257" s="398">
        <f t="shared" si="237"/>
        <v>157</v>
      </c>
      <c r="BT257" s="398">
        <f t="shared" si="238"/>
        <v>155</v>
      </c>
      <c r="BU257" s="398">
        <f t="shared" si="239"/>
        <v>130</v>
      </c>
      <c r="BV257" s="398">
        <f t="shared" si="240"/>
        <v>79</v>
      </c>
      <c r="BW257" s="398">
        <f t="shared" si="241"/>
        <v>54</v>
      </c>
      <c r="BX257" s="398">
        <f t="shared" si="242"/>
        <v>54</v>
      </c>
      <c r="BY257" s="398">
        <f t="shared" si="243"/>
        <v>44</v>
      </c>
      <c r="BZ257" s="398">
        <f t="shared" si="244"/>
        <v>30</v>
      </c>
      <c r="CA257" s="398">
        <f t="shared" si="245"/>
        <v>36</v>
      </c>
      <c r="CB257" s="398">
        <f t="shared" si="246"/>
        <v>94</v>
      </c>
      <c r="CC257" s="398">
        <f t="shared" si="247"/>
        <v>197</v>
      </c>
      <c r="CD257" s="259"/>
    </row>
    <row r="258" spans="1:82" x14ac:dyDescent="0.25">
      <c r="A258" s="113">
        <v>255</v>
      </c>
      <c r="B258" s="176" t="s">
        <v>648</v>
      </c>
      <c r="C258" s="259">
        <f>IFERROR(INDEX($BD$7:$BO$40,MATCH(Ajustes!$E$4:$E$323,$BC$7:$BC$40,0),$C$2:$N$2),1)</f>
        <v>1</v>
      </c>
      <c r="D258" s="259">
        <f>IFERROR(INDEX($BD$7:$BO$40,MATCH(Ajustes!$E$4:$E$323,$BC$7:$BC$40,0),$C$2:$N$2),1)</f>
        <v>1</v>
      </c>
      <c r="E258" s="259">
        <f>IFERROR(INDEX($BD$7:$BO$40,MATCH(Ajustes!$E$4:$E$323,$BC$7:$BC$40,0),$C$2:$N$2),1)</f>
        <v>1</v>
      </c>
      <c r="F258" s="259">
        <f>IFERROR(INDEX($BD$7:$BO$40,MATCH(Ajustes!$E$4:$E$323,$BC$7:$BC$40,0),$C$2:$N$2),1)</f>
        <v>1</v>
      </c>
      <c r="G258" s="259">
        <f>IFERROR(INDEX($BD$7:$BO$40,MATCH(Ajustes!$E$4:$E$323,$BC$7:$BC$40,0),$C$2:$N$2),1)</f>
        <v>1</v>
      </c>
      <c r="H258" s="259">
        <f>IFERROR(INDEX($BD$7:$BO$40,MATCH(Ajustes!$E$4:$E$323,$BC$7:$BC$40,0),$C$2:$N$2),1)</f>
        <v>1</v>
      </c>
      <c r="I258" s="259">
        <f>IFERROR(INDEX($BD$7:$BO$40,MATCH(Ajustes!$E$4:$E$323,$BC$7:$BC$40,0),$C$2:$N$2),1)</f>
        <v>1</v>
      </c>
      <c r="J258" s="259">
        <f>IFERROR(INDEX($BD$7:$BO$40,MATCH(Ajustes!$E$4:$E$323,$BC$7:$BC$40,0),$C$2:$N$2),1)</f>
        <v>1</v>
      </c>
      <c r="K258" s="259">
        <f>IFERROR(INDEX($BD$7:$BO$40,MATCH(Ajustes!$E$4:$E$323,$BC$7:$BC$40,0),$C$2:$N$2),1)</f>
        <v>1</v>
      </c>
      <c r="L258" s="259">
        <f>IFERROR(INDEX($BD$7:$BO$40,MATCH(Ajustes!$E$4:$E$323,$BC$7:$BC$40,0),$C$2:$N$2),1)</f>
        <v>1</v>
      </c>
      <c r="M258" s="259">
        <f>IFERROR(INDEX($BD$7:$BO$40,MATCH(Ajustes!$E$4:$E$323,$BC$7:$BC$40,0),$C$2:$N$2),1)</f>
        <v>1</v>
      </c>
      <c r="N258" s="259">
        <f>IFERROR(INDEX($BD$7:$BO$40,MATCH(Ajustes!$E$4:$E$323,$BC$7:$BC$40,0),$C$2:$N$2),1)</f>
        <v>1</v>
      </c>
      <c r="O258">
        <f>C258*Ajustes!AM258</f>
        <v>341</v>
      </c>
      <c r="P258">
        <f>D258*Ajustes!AN258</f>
        <v>229</v>
      </c>
      <c r="Q258">
        <f>E258*Ajustes!AO258</f>
        <v>207</v>
      </c>
      <c r="R258">
        <f>F258*Ajustes!AP258</f>
        <v>130</v>
      </c>
      <c r="S258">
        <f>G258*Ajustes!AQ258</f>
        <v>69</v>
      </c>
      <c r="T258">
        <f>H258*Ajustes!AR258</f>
        <v>52</v>
      </c>
      <c r="U258">
        <f>I258*Ajustes!AS258</f>
        <v>43</v>
      </c>
      <c r="V258">
        <f>J258*Ajustes!AT258</f>
        <v>36</v>
      </c>
      <c r="W258">
        <f>K258*Ajustes!AU258</f>
        <v>34</v>
      </c>
      <c r="X258">
        <f>L258*Ajustes!AV258</f>
        <v>66</v>
      </c>
      <c r="Y258">
        <f>M258*Ajustes!AW258</f>
        <v>197</v>
      </c>
      <c r="Z258">
        <f>N258*Ajustes!AX258</f>
        <v>351</v>
      </c>
      <c r="AA258" s="259">
        <f>IF(AND(NOT(_incrementaisPassadas),
      OR(
       AND(_semanaAtual&gt;Prevs!D$6,_tipo="Semanal"),
       AND(_mes&gt;AA$2,_tipo="Mensal")
      )), 0,IF(Ajustes!$G258&gt;0,INDEX($AA$4:$AL$323,Ajustes!$G258,O$2),0)+IF(Ajustes!$H258&gt;0,INDEX($AA$4:$AL$323,Ajustes!$H258,O$2),0)+IF(Ajustes!$I258&gt;0,INDEX($AA$4:$AL$323,Ajustes!$I258,O$2),0)+IF(Ajustes!$J258&gt;0,INDEX($AA$4:$AL$323,Ajustes!$J258,O$2),0)+IF(Ajustes!$K258&gt;0,INDEX($AA$4:$AL$323,Ajustes!$K258,O$2),0)+IF(Ajustes!$L258&gt;0,INDEX($AA$4:$AL$323,Ajustes!$L258,O$2),0))+O258</f>
        <v>341</v>
      </c>
      <c r="AB258" s="259">
        <f>IF(AND(NOT(_incrementaisPassadas),
      OR(
       AND(_semanaAtual&gt;Prevs!E$6,_tipo="Semanal"),
       AND(_mes&gt;AB$2,_tipo="Mensal")
      )), 0,IF(Ajustes!$G258&gt;0,INDEX($AA$4:$AL$323,Ajustes!$G258,P$2),0)+IF(Ajustes!$H258&gt;0,INDEX($AA$4:$AL$323,Ajustes!$H258,P$2),0)+IF(Ajustes!$I258&gt;0,INDEX($AA$4:$AL$323,Ajustes!$I258,P$2),0)+IF(Ajustes!$J258&gt;0,INDEX($AA$4:$AL$323,Ajustes!$J258,P$2),0)+IF(Ajustes!$K258&gt;0,INDEX($AA$4:$AL$323,Ajustes!$K258,P$2),0)+IF(Ajustes!$L258&gt;0,INDEX($AA$4:$AL$323,Ajustes!$L258,P$2),0))+P258</f>
        <v>229</v>
      </c>
      <c r="AC258" s="259">
        <f>IF(AND(NOT(_incrementaisPassadas),
      OR(
       AND(_semanaAtual&gt;Prevs!F$6,_tipo="Semanal"),
       AND(_mes&gt;AC$2,_tipo="Mensal")
      )), 0,IF(Ajustes!$G258&gt;0,INDEX($AA$4:$AL$323,Ajustes!$G258,Q$2),0)+IF(Ajustes!$H258&gt;0,INDEX($AA$4:$AL$323,Ajustes!$H258,Q$2),0)+IF(Ajustes!$I258&gt;0,INDEX($AA$4:$AL$323,Ajustes!$I258,Q$2),0)+IF(Ajustes!$J258&gt;0,INDEX($AA$4:$AL$323,Ajustes!$J258,Q$2),0)+IF(Ajustes!$K258&gt;0,INDEX($AA$4:$AL$323,Ajustes!$K258,Q$2),0)+IF(Ajustes!$L258&gt;0,INDEX($AA$4:$AL$323,Ajustes!$L258,Q$2),0))+Q258</f>
        <v>207</v>
      </c>
      <c r="AD258" s="259">
        <f>IF(AND(NOT(_incrementaisPassadas),
      OR(
       AND(_semanaAtual&gt;Prevs!G$6,_tipo="Semanal"),
       AND(_mes&gt;AD$2,_tipo="Mensal")
      )), 0,IF(Ajustes!$G258&gt;0,INDEX($AA$4:$AL$323,Ajustes!$G258,R$2),0)+IF(Ajustes!$H258&gt;0,INDEX($AA$4:$AL$323,Ajustes!$H258,R$2),0)+IF(Ajustes!$I258&gt;0,INDEX($AA$4:$AL$323,Ajustes!$I258,R$2),0)+IF(Ajustes!$J258&gt;0,INDEX($AA$4:$AL$323,Ajustes!$J258,R$2),0)+IF(Ajustes!$K258&gt;0,INDEX($AA$4:$AL$323,Ajustes!$K258,R$2),0)+IF(Ajustes!$L258&gt;0,INDEX($AA$4:$AL$323,Ajustes!$L258,R$2),0))+R258</f>
        <v>130</v>
      </c>
      <c r="AE258" s="259">
        <f>IF(AND(NOT(_incrementaisPassadas),
      OR(
       AND(_semanaAtual&gt;Prevs!H$6,_tipo="Semanal"),
       AND(_mes&gt;AE$2,_tipo="Mensal")
      )), 0,IF(Ajustes!$G258&gt;0,INDEX($AA$4:$AL$323,Ajustes!$G258,S$2),0)+IF(Ajustes!$H258&gt;0,INDEX($AA$4:$AL$323,Ajustes!$H258,S$2),0)+IF(Ajustes!$I258&gt;0,INDEX($AA$4:$AL$323,Ajustes!$I258,S$2),0)+IF(Ajustes!$J258&gt;0,INDEX($AA$4:$AL$323,Ajustes!$J258,S$2),0)+IF(Ajustes!$K258&gt;0,INDEX($AA$4:$AL$323,Ajustes!$K258,S$2),0)+IF(Ajustes!$L258&gt;0,INDEX($AA$4:$AL$323,Ajustes!$L258,S$2),0))+S258</f>
        <v>69</v>
      </c>
      <c r="AF258" s="259">
        <f>IF(AND(NOT(_incrementaisPassadas),
      OR(
       AND(_semanaAtual&gt;Prevs!I$6,_tipo="Semanal"),
       AND(_mes&gt;AF$2,_tipo="Mensal")
      )), 0,IF(Ajustes!$G258&gt;0,INDEX($AA$4:$AL$323,Ajustes!$G258,T$2),0)+IF(Ajustes!$H258&gt;0,INDEX($AA$4:$AL$323,Ajustes!$H258,T$2),0)+IF(Ajustes!$I258&gt;0,INDEX($AA$4:$AL$323,Ajustes!$I258,T$2),0)+IF(Ajustes!$J258&gt;0,INDEX($AA$4:$AL$323,Ajustes!$J258,T$2),0)+IF(Ajustes!$K258&gt;0,INDEX($AA$4:$AL$323,Ajustes!$K258,T$2),0)+IF(Ajustes!$L258&gt;0,INDEX($AA$4:$AL$323,Ajustes!$L258,T$2),0))+T258</f>
        <v>52</v>
      </c>
      <c r="AG258" s="259">
        <f>IF(AND(NOT(_incrementaisPassadas),
      OR(
       AND(_semanaAtual&gt;Prevs!J$6,_tipo="Semanal"),
       AND(_mes&gt;AG$2,_tipo="Mensal")
      )), 0,IF(Ajustes!$G258&gt;0,INDEX($AA$4:$AL$323,Ajustes!$G258,U$2),0)+IF(Ajustes!$H258&gt;0,INDEX($AA$4:$AL$323,Ajustes!$H258,U$2),0)+IF(Ajustes!$I258&gt;0,INDEX($AA$4:$AL$323,Ajustes!$I258,U$2),0)+IF(Ajustes!$J258&gt;0,INDEX($AA$4:$AL$323,Ajustes!$J258,U$2),0)+IF(Ajustes!$K258&gt;0,INDEX($AA$4:$AL$323,Ajustes!$K258,U$2),0)+IF(Ajustes!$L258&gt;0,INDEX($AA$4:$AL$323,Ajustes!$L258,U$2),0))+U258</f>
        <v>43</v>
      </c>
      <c r="AH258" s="259">
        <f>IF(AND(NOT(_incrementaisPassadas),
      OR(
       AND(_semanaAtual&gt;Prevs!K$6,_tipo="Semanal"),
       AND(_mes&gt;AH$2,_tipo="Mensal")
      )), 0,IF(Ajustes!$G258&gt;0,INDEX($AA$4:$AL$323,Ajustes!$G258,V$2),0)+IF(Ajustes!$H258&gt;0,INDEX($AA$4:$AL$323,Ajustes!$H258,V$2),0)+IF(Ajustes!$I258&gt;0,INDEX($AA$4:$AL$323,Ajustes!$I258,V$2),0)+IF(Ajustes!$J258&gt;0,INDEX($AA$4:$AL$323,Ajustes!$J258,V$2),0)+IF(Ajustes!$K258&gt;0,INDEX($AA$4:$AL$323,Ajustes!$K258,V$2),0)+IF(Ajustes!$L258&gt;0,INDEX($AA$4:$AL$323,Ajustes!$L258,V$2),0))+V258</f>
        <v>36</v>
      </c>
      <c r="AI258" s="259">
        <f>IF(AND(NOT(_incrementaisPassadas),
      OR(
       AND(_semanaAtual&gt;Prevs!L$6,_tipo="Semanal"),
       AND(_mes&gt;AI$2,_tipo="Mensal")
      )), 0,IF(Ajustes!$G258&gt;0,INDEX($AA$4:$AL$323,Ajustes!$G258,W$2),0)+IF(Ajustes!$H258&gt;0,INDEX($AA$4:$AL$323,Ajustes!$H258,W$2),0)+IF(Ajustes!$I258&gt;0,INDEX($AA$4:$AL$323,Ajustes!$I258,W$2),0)+IF(Ajustes!$J258&gt;0,INDEX($AA$4:$AL$323,Ajustes!$J258,W$2),0)+IF(Ajustes!$K258&gt;0,INDEX($AA$4:$AL$323,Ajustes!$K258,W$2),0)+IF(Ajustes!$L258&gt;0,INDEX($AA$4:$AL$323,Ajustes!$L258,W$2),0))+W258</f>
        <v>34</v>
      </c>
      <c r="AJ258" s="259">
        <f>IF(AND(NOT(_incrementaisPassadas),
      OR(
       AND(_semanaAtual&gt;Prevs!M$6,_tipo="Semanal"),
       AND(_mes&gt;AJ$2,_tipo="Mensal")
      )), 0,IF(Ajustes!$G258&gt;0,INDEX($AA$4:$AL$323,Ajustes!$G258,X$2),0)+IF(Ajustes!$H258&gt;0,INDEX($AA$4:$AL$323,Ajustes!$H258,X$2),0)+IF(Ajustes!$I258&gt;0,INDEX($AA$4:$AL$323,Ajustes!$I258,X$2),0)+IF(Ajustes!$J258&gt;0,INDEX($AA$4:$AL$323,Ajustes!$J258,X$2),0)+IF(Ajustes!$K258&gt;0,INDEX($AA$4:$AL$323,Ajustes!$K258,X$2),0)+IF(Ajustes!$L258&gt;0,INDEX($AA$4:$AL$323,Ajustes!$L258,X$2),0))+X258</f>
        <v>66</v>
      </c>
      <c r="AK258" s="259">
        <f>IF(AND(NOT(_incrementaisPassadas),
      OR(
       AND(_semanaAtual&gt;Prevs!N$6,_tipo="Semanal"),
       AND(_mes&gt;AK$2,_tipo="Mensal")
      )), 0,IF(Ajustes!$G258&gt;0,INDEX($AA$4:$AL$323,Ajustes!$G258,Y$2),0)+IF(Ajustes!$H258&gt;0,INDEX($AA$4:$AL$323,Ajustes!$H258,Y$2),0)+IF(Ajustes!$I258&gt;0,INDEX($AA$4:$AL$323,Ajustes!$I258,Y$2),0)+IF(Ajustes!$J258&gt;0,INDEX($AA$4:$AL$323,Ajustes!$J258,Y$2),0)+IF(Ajustes!$K258&gt;0,INDEX($AA$4:$AL$323,Ajustes!$K258,Y$2),0)+IF(Ajustes!$L258&gt;0,INDEX($AA$4:$AL$323,Ajustes!$L258,Y$2),0))+Y258</f>
        <v>197</v>
      </c>
      <c r="AL258" s="259">
        <f>IF(AND(NOT(_incrementaisPassadas),
      OR(
       AND(_semanaAtual&gt;Prevs!O$6,_tipo="Semanal"),
       AND(_mes&gt;AL$2,_tipo="Mensal")
      )), 0,IF(Ajustes!$G258&gt;0,INDEX($AA$4:$AL$323,Ajustes!$G258,Z$2),0)+IF(Ajustes!$H258&gt;0,INDEX($AA$4:$AL$323,Ajustes!$H258,Z$2),0)+IF(Ajustes!$I258&gt;0,INDEX($AA$4:$AL$323,Ajustes!$I258,Z$2),0)+IF(Ajustes!$J258&gt;0,INDEX($AA$4:$AL$323,Ajustes!$J258,Z$2),0)+IF(Ajustes!$K258&gt;0,INDEX($AA$4:$AL$323,Ajustes!$K258,Z$2),0)+IF(Ajustes!$L258&gt;0,INDEX($AA$4:$AL$323,Ajustes!$L258,Z$2),0))+Z258</f>
        <v>351</v>
      </c>
      <c r="AM258" s="113">
        <f t="shared" si="219"/>
        <v>341</v>
      </c>
      <c r="AN258" s="113">
        <f t="shared" si="248"/>
        <v>229</v>
      </c>
      <c r="AO258" s="113">
        <f t="shared" si="248"/>
        <v>207</v>
      </c>
      <c r="AP258" s="113">
        <f t="shared" si="248"/>
        <v>130</v>
      </c>
      <c r="AQ258" s="113">
        <f t="shared" si="248"/>
        <v>69</v>
      </c>
      <c r="AR258" s="113">
        <f t="shared" si="248"/>
        <v>52</v>
      </c>
      <c r="AS258" s="113">
        <f t="shared" si="248"/>
        <v>43</v>
      </c>
      <c r="AT258" s="113">
        <f t="shared" si="248"/>
        <v>36</v>
      </c>
      <c r="AU258" s="113">
        <f t="shared" si="248"/>
        <v>34</v>
      </c>
      <c r="AV258" s="113">
        <f t="shared" si="248"/>
        <v>66</v>
      </c>
      <c r="AW258" s="113">
        <f t="shared" si="248"/>
        <v>197</v>
      </c>
      <c r="AX258" s="113">
        <f t="shared" si="248"/>
        <v>351</v>
      </c>
      <c r="AY258" s="259"/>
      <c r="BQ258" s="259" t="e">
        <f t="shared" si="218"/>
        <v>#N/A</v>
      </c>
      <c r="BR258" s="398">
        <f t="shared" si="236"/>
        <v>341</v>
      </c>
      <c r="BS258" s="398">
        <f t="shared" si="237"/>
        <v>229</v>
      </c>
      <c r="BT258" s="398">
        <f t="shared" si="238"/>
        <v>207</v>
      </c>
      <c r="BU258" s="398">
        <f t="shared" si="239"/>
        <v>130</v>
      </c>
      <c r="BV258" s="398">
        <f t="shared" si="240"/>
        <v>69</v>
      </c>
      <c r="BW258" s="398">
        <f t="shared" si="241"/>
        <v>52</v>
      </c>
      <c r="BX258" s="398">
        <f t="shared" si="242"/>
        <v>43</v>
      </c>
      <c r="BY258" s="398">
        <f t="shared" si="243"/>
        <v>36</v>
      </c>
      <c r="BZ258" s="398">
        <f t="shared" si="244"/>
        <v>34</v>
      </c>
      <c r="CA258" s="398">
        <f t="shared" si="245"/>
        <v>66</v>
      </c>
      <c r="CB258" s="398">
        <f t="shared" si="246"/>
        <v>197</v>
      </c>
      <c r="CC258" s="398">
        <f t="shared" si="247"/>
        <v>351</v>
      </c>
      <c r="CD258" s="259"/>
    </row>
    <row r="259" spans="1:82" x14ac:dyDescent="0.25">
      <c r="A259" s="113">
        <v>256</v>
      </c>
      <c r="B259" s="176"/>
      <c r="C259" s="259">
        <f>IFERROR(INDEX($BD$7:$BO$40,MATCH(Ajustes!$E$4:$E$323,$BC$7:$BC$40,0),$C$2:$N$2),1)</f>
        <v>1</v>
      </c>
      <c r="D259" s="259">
        <f>IFERROR(INDEX($BD$7:$BO$40,MATCH(Ajustes!$E$4:$E$323,$BC$7:$BC$40,0),$C$2:$N$2),1)</f>
        <v>1</v>
      </c>
      <c r="E259" s="259">
        <f>IFERROR(INDEX($BD$7:$BO$40,MATCH(Ajustes!$E$4:$E$323,$BC$7:$BC$40,0),$C$2:$N$2),1)</f>
        <v>1</v>
      </c>
      <c r="F259" s="259">
        <f>IFERROR(INDEX($BD$7:$BO$40,MATCH(Ajustes!$E$4:$E$323,$BC$7:$BC$40,0),$C$2:$N$2),1)</f>
        <v>1</v>
      </c>
      <c r="G259" s="259">
        <f>IFERROR(INDEX($BD$7:$BO$40,MATCH(Ajustes!$E$4:$E$323,$BC$7:$BC$40,0),$C$2:$N$2),1)</f>
        <v>1</v>
      </c>
      <c r="H259" s="259">
        <f>IFERROR(INDEX($BD$7:$BO$40,MATCH(Ajustes!$E$4:$E$323,$BC$7:$BC$40,0),$C$2:$N$2),1)</f>
        <v>1</v>
      </c>
      <c r="I259" s="259">
        <f>IFERROR(INDEX($BD$7:$BO$40,MATCH(Ajustes!$E$4:$E$323,$BC$7:$BC$40,0),$C$2:$N$2),1)</f>
        <v>1</v>
      </c>
      <c r="J259" s="259">
        <f>IFERROR(INDEX($BD$7:$BO$40,MATCH(Ajustes!$E$4:$E$323,$BC$7:$BC$40,0),$C$2:$N$2),1)</f>
        <v>1</v>
      </c>
      <c r="K259" s="259">
        <f>IFERROR(INDEX($BD$7:$BO$40,MATCH(Ajustes!$E$4:$E$323,$BC$7:$BC$40,0),$C$2:$N$2),1)</f>
        <v>1</v>
      </c>
      <c r="L259" s="259">
        <f>IFERROR(INDEX($BD$7:$BO$40,MATCH(Ajustes!$E$4:$E$323,$BC$7:$BC$40,0),$C$2:$N$2),1)</f>
        <v>1</v>
      </c>
      <c r="M259" s="259">
        <f>IFERROR(INDEX($BD$7:$BO$40,MATCH(Ajustes!$E$4:$E$323,$BC$7:$BC$40,0),$C$2:$N$2),1)</f>
        <v>1</v>
      </c>
      <c r="N259" s="259">
        <f>IFERROR(INDEX($BD$7:$BO$40,MATCH(Ajustes!$E$4:$E$323,$BC$7:$BC$40,0),$C$2:$N$2),1)</f>
        <v>1</v>
      </c>
      <c r="O259">
        <f>C259*Ajustes!AM259</f>
        <v>0</v>
      </c>
      <c r="P259">
        <f>D259*Ajustes!AN259</f>
        <v>0</v>
      </c>
      <c r="Q259">
        <f>E259*Ajustes!AO259</f>
        <v>0</v>
      </c>
      <c r="R259">
        <f>F259*Ajustes!AP259</f>
        <v>0</v>
      </c>
      <c r="S259">
        <f>G259*Ajustes!AQ259</f>
        <v>0</v>
      </c>
      <c r="T259">
        <f>H259*Ajustes!AR259</f>
        <v>0</v>
      </c>
      <c r="U259">
        <f>I259*Ajustes!AS259</f>
        <v>0</v>
      </c>
      <c r="V259">
        <f>J259*Ajustes!AT259</f>
        <v>0</v>
      </c>
      <c r="W259">
        <f>K259*Ajustes!AU259</f>
        <v>0</v>
      </c>
      <c r="X259">
        <f>L259*Ajustes!AV259</f>
        <v>0</v>
      </c>
      <c r="Y259">
        <f>M259*Ajustes!AW259</f>
        <v>0</v>
      </c>
      <c r="Z259">
        <f>N259*Ajustes!AX259</f>
        <v>0</v>
      </c>
      <c r="AA259" s="259">
        <f>IF(AND(NOT(_incrementaisPassadas),
      OR(
       AND(_semanaAtual&gt;Prevs!D$6,_tipo="Semanal"),
       AND(_mes&gt;AA$2,_tipo="Mensal")
      )), 0,IF(Ajustes!$G259&gt;0,INDEX($AA$4:$AL$323,Ajustes!$G259,O$2),0)+IF(Ajustes!$H259&gt;0,INDEX($AA$4:$AL$323,Ajustes!$H259,O$2),0)+IF(Ajustes!$I259&gt;0,INDEX($AA$4:$AL$323,Ajustes!$I259,O$2),0)+IF(Ajustes!$J259&gt;0,INDEX($AA$4:$AL$323,Ajustes!$J259,O$2),0)+IF(Ajustes!$K259&gt;0,INDEX($AA$4:$AL$323,Ajustes!$K259,O$2),0)+IF(Ajustes!$L259&gt;0,INDEX($AA$4:$AL$323,Ajustes!$L259,O$2),0))+O259</f>
        <v>0</v>
      </c>
      <c r="AB259" s="259">
        <f>IF(AND(NOT(_incrementaisPassadas),
      OR(
       AND(_semanaAtual&gt;Prevs!E$6,_tipo="Semanal"),
       AND(_mes&gt;AB$2,_tipo="Mensal")
      )), 0,IF(Ajustes!$G259&gt;0,INDEX($AA$4:$AL$323,Ajustes!$G259,P$2),0)+IF(Ajustes!$H259&gt;0,INDEX($AA$4:$AL$323,Ajustes!$H259,P$2),0)+IF(Ajustes!$I259&gt;0,INDEX($AA$4:$AL$323,Ajustes!$I259,P$2),0)+IF(Ajustes!$J259&gt;0,INDEX($AA$4:$AL$323,Ajustes!$J259,P$2),0)+IF(Ajustes!$K259&gt;0,INDEX($AA$4:$AL$323,Ajustes!$K259,P$2),0)+IF(Ajustes!$L259&gt;0,INDEX($AA$4:$AL$323,Ajustes!$L259,P$2),0))+P259</f>
        <v>0</v>
      </c>
      <c r="AC259" s="259">
        <f>IF(AND(NOT(_incrementaisPassadas),
      OR(
       AND(_semanaAtual&gt;Prevs!F$6,_tipo="Semanal"),
       AND(_mes&gt;AC$2,_tipo="Mensal")
      )), 0,IF(Ajustes!$G259&gt;0,INDEX($AA$4:$AL$323,Ajustes!$G259,Q$2),0)+IF(Ajustes!$H259&gt;0,INDEX($AA$4:$AL$323,Ajustes!$H259,Q$2),0)+IF(Ajustes!$I259&gt;0,INDEX($AA$4:$AL$323,Ajustes!$I259,Q$2),0)+IF(Ajustes!$J259&gt;0,INDEX($AA$4:$AL$323,Ajustes!$J259,Q$2),0)+IF(Ajustes!$K259&gt;0,INDEX($AA$4:$AL$323,Ajustes!$K259,Q$2),0)+IF(Ajustes!$L259&gt;0,INDEX($AA$4:$AL$323,Ajustes!$L259,Q$2),0))+Q259</f>
        <v>0</v>
      </c>
      <c r="AD259" s="259">
        <f>IF(AND(NOT(_incrementaisPassadas),
      OR(
       AND(_semanaAtual&gt;Prevs!G$6,_tipo="Semanal"),
       AND(_mes&gt;AD$2,_tipo="Mensal")
      )), 0,IF(Ajustes!$G259&gt;0,INDEX($AA$4:$AL$323,Ajustes!$G259,R$2),0)+IF(Ajustes!$H259&gt;0,INDEX($AA$4:$AL$323,Ajustes!$H259,R$2),0)+IF(Ajustes!$I259&gt;0,INDEX($AA$4:$AL$323,Ajustes!$I259,R$2),0)+IF(Ajustes!$J259&gt;0,INDEX($AA$4:$AL$323,Ajustes!$J259,R$2),0)+IF(Ajustes!$K259&gt;0,INDEX($AA$4:$AL$323,Ajustes!$K259,R$2),0)+IF(Ajustes!$L259&gt;0,INDEX($AA$4:$AL$323,Ajustes!$L259,R$2),0))+R259</f>
        <v>0</v>
      </c>
      <c r="AE259" s="259">
        <f>IF(AND(NOT(_incrementaisPassadas),
      OR(
       AND(_semanaAtual&gt;Prevs!H$6,_tipo="Semanal"),
       AND(_mes&gt;AE$2,_tipo="Mensal")
      )), 0,IF(Ajustes!$G259&gt;0,INDEX($AA$4:$AL$323,Ajustes!$G259,S$2),0)+IF(Ajustes!$H259&gt;0,INDEX($AA$4:$AL$323,Ajustes!$H259,S$2),0)+IF(Ajustes!$I259&gt;0,INDEX($AA$4:$AL$323,Ajustes!$I259,S$2),0)+IF(Ajustes!$J259&gt;0,INDEX($AA$4:$AL$323,Ajustes!$J259,S$2),0)+IF(Ajustes!$K259&gt;0,INDEX($AA$4:$AL$323,Ajustes!$K259,S$2),0)+IF(Ajustes!$L259&gt;0,INDEX($AA$4:$AL$323,Ajustes!$L259,S$2),0))+S259</f>
        <v>0</v>
      </c>
      <c r="AF259" s="259">
        <f>IF(AND(NOT(_incrementaisPassadas),
      OR(
       AND(_semanaAtual&gt;Prevs!I$6,_tipo="Semanal"),
       AND(_mes&gt;AF$2,_tipo="Mensal")
      )), 0,IF(Ajustes!$G259&gt;0,INDEX($AA$4:$AL$323,Ajustes!$G259,T$2),0)+IF(Ajustes!$H259&gt;0,INDEX($AA$4:$AL$323,Ajustes!$H259,T$2),0)+IF(Ajustes!$I259&gt;0,INDEX($AA$4:$AL$323,Ajustes!$I259,T$2),0)+IF(Ajustes!$J259&gt;0,INDEX($AA$4:$AL$323,Ajustes!$J259,T$2),0)+IF(Ajustes!$K259&gt;0,INDEX($AA$4:$AL$323,Ajustes!$K259,T$2),0)+IF(Ajustes!$L259&gt;0,INDEX($AA$4:$AL$323,Ajustes!$L259,T$2),0))+T259</f>
        <v>0</v>
      </c>
      <c r="AG259" s="259">
        <f>IF(AND(NOT(_incrementaisPassadas),
      OR(
       AND(_semanaAtual&gt;Prevs!J$6,_tipo="Semanal"),
       AND(_mes&gt;AG$2,_tipo="Mensal")
      )), 0,IF(Ajustes!$G259&gt;0,INDEX($AA$4:$AL$323,Ajustes!$G259,U$2),0)+IF(Ajustes!$H259&gt;0,INDEX($AA$4:$AL$323,Ajustes!$H259,U$2),0)+IF(Ajustes!$I259&gt;0,INDEX($AA$4:$AL$323,Ajustes!$I259,U$2),0)+IF(Ajustes!$J259&gt;0,INDEX($AA$4:$AL$323,Ajustes!$J259,U$2),0)+IF(Ajustes!$K259&gt;0,INDEX($AA$4:$AL$323,Ajustes!$K259,U$2),0)+IF(Ajustes!$L259&gt;0,INDEX($AA$4:$AL$323,Ajustes!$L259,U$2),0))+U259</f>
        <v>0</v>
      </c>
      <c r="AH259" s="259">
        <f>IF(AND(NOT(_incrementaisPassadas),
      OR(
       AND(_semanaAtual&gt;Prevs!K$6,_tipo="Semanal"),
       AND(_mes&gt;AH$2,_tipo="Mensal")
      )), 0,IF(Ajustes!$G259&gt;0,INDEX($AA$4:$AL$323,Ajustes!$G259,V$2),0)+IF(Ajustes!$H259&gt;0,INDEX($AA$4:$AL$323,Ajustes!$H259,V$2),0)+IF(Ajustes!$I259&gt;0,INDEX($AA$4:$AL$323,Ajustes!$I259,V$2),0)+IF(Ajustes!$J259&gt;0,INDEX($AA$4:$AL$323,Ajustes!$J259,V$2),0)+IF(Ajustes!$K259&gt;0,INDEX($AA$4:$AL$323,Ajustes!$K259,V$2),0)+IF(Ajustes!$L259&gt;0,INDEX($AA$4:$AL$323,Ajustes!$L259,V$2),0))+V259</f>
        <v>0</v>
      </c>
      <c r="AI259" s="259">
        <f>IF(AND(NOT(_incrementaisPassadas),
      OR(
       AND(_semanaAtual&gt;Prevs!L$6,_tipo="Semanal"),
       AND(_mes&gt;AI$2,_tipo="Mensal")
      )), 0,IF(Ajustes!$G259&gt;0,INDEX($AA$4:$AL$323,Ajustes!$G259,W$2),0)+IF(Ajustes!$H259&gt;0,INDEX($AA$4:$AL$323,Ajustes!$H259,W$2),0)+IF(Ajustes!$I259&gt;0,INDEX($AA$4:$AL$323,Ajustes!$I259,W$2),0)+IF(Ajustes!$J259&gt;0,INDEX($AA$4:$AL$323,Ajustes!$J259,W$2),0)+IF(Ajustes!$K259&gt;0,INDEX($AA$4:$AL$323,Ajustes!$K259,W$2),0)+IF(Ajustes!$L259&gt;0,INDEX($AA$4:$AL$323,Ajustes!$L259,W$2),0))+W259</f>
        <v>0</v>
      </c>
      <c r="AJ259" s="259">
        <f>IF(AND(NOT(_incrementaisPassadas),
      OR(
       AND(_semanaAtual&gt;Prevs!M$6,_tipo="Semanal"),
       AND(_mes&gt;AJ$2,_tipo="Mensal")
      )), 0,IF(Ajustes!$G259&gt;0,INDEX($AA$4:$AL$323,Ajustes!$G259,X$2),0)+IF(Ajustes!$H259&gt;0,INDEX($AA$4:$AL$323,Ajustes!$H259,X$2),0)+IF(Ajustes!$I259&gt;0,INDEX($AA$4:$AL$323,Ajustes!$I259,X$2),0)+IF(Ajustes!$J259&gt;0,INDEX($AA$4:$AL$323,Ajustes!$J259,X$2),0)+IF(Ajustes!$K259&gt;0,INDEX($AA$4:$AL$323,Ajustes!$K259,X$2),0)+IF(Ajustes!$L259&gt;0,INDEX($AA$4:$AL$323,Ajustes!$L259,X$2),0))+X259</f>
        <v>0</v>
      </c>
      <c r="AK259" s="259">
        <f>IF(AND(NOT(_incrementaisPassadas),
      OR(
       AND(_semanaAtual&gt;Prevs!N$6,_tipo="Semanal"),
       AND(_mes&gt;AK$2,_tipo="Mensal")
      )), 0,IF(Ajustes!$G259&gt;0,INDEX($AA$4:$AL$323,Ajustes!$G259,Y$2),0)+IF(Ajustes!$H259&gt;0,INDEX($AA$4:$AL$323,Ajustes!$H259,Y$2),0)+IF(Ajustes!$I259&gt;0,INDEX($AA$4:$AL$323,Ajustes!$I259,Y$2),0)+IF(Ajustes!$J259&gt;0,INDEX($AA$4:$AL$323,Ajustes!$J259,Y$2),0)+IF(Ajustes!$K259&gt;0,INDEX($AA$4:$AL$323,Ajustes!$K259,Y$2),0)+IF(Ajustes!$L259&gt;0,INDEX($AA$4:$AL$323,Ajustes!$L259,Y$2),0))+Y259</f>
        <v>0</v>
      </c>
      <c r="AL259" s="259">
        <f>IF(AND(NOT(_incrementaisPassadas),
      OR(
       AND(_semanaAtual&gt;Prevs!O$6,_tipo="Semanal"),
       AND(_mes&gt;AL$2,_tipo="Mensal")
      )), 0,IF(Ajustes!$G259&gt;0,INDEX($AA$4:$AL$323,Ajustes!$G259,Z$2),0)+IF(Ajustes!$H259&gt;0,INDEX($AA$4:$AL$323,Ajustes!$H259,Z$2),0)+IF(Ajustes!$I259&gt;0,INDEX($AA$4:$AL$323,Ajustes!$I259,Z$2),0)+IF(Ajustes!$J259&gt;0,INDEX($AA$4:$AL$323,Ajustes!$J259,Z$2),0)+IF(Ajustes!$K259&gt;0,INDEX($AA$4:$AL$323,Ajustes!$K259,Z$2),0)+IF(Ajustes!$L259&gt;0,INDEX($AA$4:$AL$323,Ajustes!$L259,Z$2),0))+Z259</f>
        <v>0</v>
      </c>
      <c r="AM259" s="113">
        <f t="shared" si="219"/>
        <v>0</v>
      </c>
      <c r="AN259" s="113">
        <f t="shared" si="248"/>
        <v>0</v>
      </c>
      <c r="AO259" s="113">
        <f t="shared" si="248"/>
        <v>0</v>
      </c>
      <c r="AP259" s="113">
        <f t="shared" si="248"/>
        <v>0</v>
      </c>
      <c r="AQ259" s="113">
        <f t="shared" si="248"/>
        <v>0</v>
      </c>
      <c r="AR259" s="113">
        <f t="shared" si="248"/>
        <v>0</v>
      </c>
      <c r="AS259" s="113">
        <f t="shared" si="248"/>
        <v>0</v>
      </c>
      <c r="AT259" s="113">
        <f t="shared" si="248"/>
        <v>0</v>
      </c>
      <c r="AU259" s="113">
        <f t="shared" si="248"/>
        <v>0</v>
      </c>
      <c r="AV259" s="113">
        <f t="shared" si="248"/>
        <v>0</v>
      </c>
      <c r="AW259" s="113">
        <f t="shared" si="248"/>
        <v>0</v>
      </c>
      <c r="AX259" s="113">
        <f t="shared" si="248"/>
        <v>0</v>
      </c>
      <c r="AY259" s="259"/>
      <c r="BQ259" s="259" t="e">
        <f t="shared" si="218"/>
        <v>#N/A</v>
      </c>
      <c r="BR259" s="398">
        <f t="shared" si="236"/>
        <v>0</v>
      </c>
      <c r="BS259" s="398">
        <f t="shared" si="237"/>
        <v>0</v>
      </c>
      <c r="BT259" s="398">
        <f t="shared" si="238"/>
        <v>0</v>
      </c>
      <c r="BU259" s="398">
        <f t="shared" si="239"/>
        <v>0</v>
      </c>
      <c r="BV259" s="398">
        <f t="shared" si="240"/>
        <v>0</v>
      </c>
      <c r="BW259" s="398">
        <f t="shared" si="241"/>
        <v>0</v>
      </c>
      <c r="BX259" s="398">
        <f t="shared" si="242"/>
        <v>0</v>
      </c>
      <c r="BY259" s="398">
        <f t="shared" si="243"/>
        <v>0</v>
      </c>
      <c r="BZ259" s="398">
        <f t="shared" si="244"/>
        <v>0</v>
      </c>
      <c r="CA259" s="398">
        <f t="shared" si="245"/>
        <v>0</v>
      </c>
      <c r="CB259" s="398">
        <f t="shared" si="246"/>
        <v>0</v>
      </c>
      <c r="CC259" s="398">
        <f t="shared" si="247"/>
        <v>0</v>
      </c>
      <c r="CD259" s="259"/>
    </row>
    <row r="260" spans="1:82" x14ac:dyDescent="0.25">
      <c r="A260" s="113">
        <v>257</v>
      </c>
      <c r="B260" s="176" t="s">
        <v>649</v>
      </c>
      <c r="C260" s="259">
        <f>IFERROR(INDEX($BD$7:$BO$40,MATCH(Ajustes!$E$4:$E$323,$BC$7:$BC$40,0),$C$2:$N$2),1)</f>
        <v>1</v>
      </c>
      <c r="D260" s="259">
        <f>IFERROR(INDEX($BD$7:$BO$40,MATCH(Ajustes!$E$4:$E$323,$BC$7:$BC$40,0),$C$2:$N$2),1)</f>
        <v>1</v>
      </c>
      <c r="E260" s="259">
        <f>IFERROR(INDEX($BD$7:$BO$40,MATCH(Ajustes!$E$4:$E$323,$BC$7:$BC$40,0),$C$2:$N$2),1)</f>
        <v>1</v>
      </c>
      <c r="F260" s="259">
        <f>IFERROR(INDEX($BD$7:$BO$40,MATCH(Ajustes!$E$4:$E$323,$BC$7:$BC$40,0),$C$2:$N$2),1)</f>
        <v>1</v>
      </c>
      <c r="G260" s="259">
        <f>IFERROR(INDEX($BD$7:$BO$40,MATCH(Ajustes!$E$4:$E$323,$BC$7:$BC$40,0),$C$2:$N$2),1)</f>
        <v>1</v>
      </c>
      <c r="H260" s="259">
        <f>IFERROR(INDEX($BD$7:$BO$40,MATCH(Ajustes!$E$4:$E$323,$BC$7:$BC$40,0),$C$2:$N$2),1)</f>
        <v>1</v>
      </c>
      <c r="I260" s="259">
        <f>IFERROR(INDEX($BD$7:$BO$40,MATCH(Ajustes!$E$4:$E$323,$BC$7:$BC$40,0),$C$2:$N$2),1)</f>
        <v>1</v>
      </c>
      <c r="J260" s="259">
        <f>IFERROR(INDEX($BD$7:$BO$40,MATCH(Ajustes!$E$4:$E$323,$BC$7:$BC$40,0),$C$2:$N$2),1)</f>
        <v>1</v>
      </c>
      <c r="K260" s="259">
        <f>IFERROR(INDEX($BD$7:$BO$40,MATCH(Ajustes!$E$4:$E$323,$BC$7:$BC$40,0),$C$2:$N$2),1)</f>
        <v>1</v>
      </c>
      <c r="L260" s="259">
        <f>IFERROR(INDEX($BD$7:$BO$40,MATCH(Ajustes!$E$4:$E$323,$BC$7:$BC$40,0),$C$2:$N$2),1)</f>
        <v>1</v>
      </c>
      <c r="M260" s="259">
        <f>IFERROR(INDEX($BD$7:$BO$40,MATCH(Ajustes!$E$4:$E$323,$BC$7:$BC$40,0),$C$2:$N$2),1)</f>
        <v>1</v>
      </c>
      <c r="N260" s="259">
        <f>IFERROR(INDEX($BD$7:$BO$40,MATCH(Ajustes!$E$4:$E$323,$BC$7:$BC$40,0),$C$2:$N$2),1)</f>
        <v>1</v>
      </c>
      <c r="O260">
        <f>C260*Ajustes!AM260</f>
        <v>3084</v>
      </c>
      <c r="P260">
        <f>D260*Ajustes!AN260</f>
        <v>3458</v>
      </c>
      <c r="Q260">
        <f>E260*Ajustes!AO260</f>
        <v>3324</v>
      </c>
      <c r="R260">
        <f>F260*Ajustes!AP260</f>
        <v>2361</v>
      </c>
      <c r="S260">
        <f>G260*Ajustes!AQ260</f>
        <v>1180</v>
      </c>
      <c r="T260">
        <f>H260*Ajustes!AR260</f>
        <v>774</v>
      </c>
      <c r="U260">
        <f>I260*Ajustes!AS260</f>
        <v>591</v>
      </c>
      <c r="V260">
        <f>J260*Ajustes!AT260</f>
        <v>474</v>
      </c>
      <c r="W260">
        <f>K260*Ajustes!AU260</f>
        <v>451</v>
      </c>
      <c r="X260">
        <f>L260*Ajustes!AV260</f>
        <v>621</v>
      </c>
      <c r="Y260">
        <f>M260*Ajustes!AW260</f>
        <v>1174</v>
      </c>
      <c r="Z260">
        <f>N260*Ajustes!AX260</f>
        <v>2284</v>
      </c>
      <c r="AA260" s="259">
        <f>IF(AND(NOT(_incrementaisPassadas),
      OR(
       AND(_semanaAtual&gt;Prevs!D$6,_tipo="Semanal"),
       AND(_mes&gt;AA$2,_tipo="Mensal")
      )), 0,IF(Ajustes!$G260&gt;0,INDEX($AA$4:$AL$323,Ajustes!$G260,O$2),0)+IF(Ajustes!$H260&gt;0,INDEX($AA$4:$AL$323,Ajustes!$H260,O$2),0)+IF(Ajustes!$I260&gt;0,INDEX($AA$4:$AL$323,Ajustes!$I260,O$2),0)+IF(Ajustes!$J260&gt;0,INDEX($AA$4:$AL$323,Ajustes!$J260,O$2),0)+IF(Ajustes!$K260&gt;0,INDEX($AA$4:$AL$323,Ajustes!$K260,O$2),0)+IF(Ajustes!$L260&gt;0,INDEX($AA$4:$AL$323,Ajustes!$L260,O$2),0))+O260</f>
        <v>3084</v>
      </c>
      <c r="AB260" s="259">
        <f>IF(AND(NOT(_incrementaisPassadas),
      OR(
       AND(_semanaAtual&gt;Prevs!E$6,_tipo="Semanal"),
       AND(_mes&gt;AB$2,_tipo="Mensal")
      )), 0,IF(Ajustes!$G260&gt;0,INDEX($AA$4:$AL$323,Ajustes!$G260,P$2),0)+IF(Ajustes!$H260&gt;0,INDEX($AA$4:$AL$323,Ajustes!$H260,P$2),0)+IF(Ajustes!$I260&gt;0,INDEX($AA$4:$AL$323,Ajustes!$I260,P$2),0)+IF(Ajustes!$J260&gt;0,INDEX($AA$4:$AL$323,Ajustes!$J260,P$2),0)+IF(Ajustes!$K260&gt;0,INDEX($AA$4:$AL$323,Ajustes!$K260,P$2),0)+IF(Ajustes!$L260&gt;0,INDEX($AA$4:$AL$323,Ajustes!$L260,P$2),0))+P260</f>
        <v>3458</v>
      </c>
      <c r="AC260" s="259">
        <f>IF(AND(NOT(_incrementaisPassadas),
      OR(
       AND(_semanaAtual&gt;Prevs!F$6,_tipo="Semanal"),
       AND(_mes&gt;AC$2,_tipo="Mensal")
      )), 0,IF(Ajustes!$G260&gt;0,INDEX($AA$4:$AL$323,Ajustes!$G260,Q$2),0)+IF(Ajustes!$H260&gt;0,INDEX($AA$4:$AL$323,Ajustes!$H260,Q$2),0)+IF(Ajustes!$I260&gt;0,INDEX($AA$4:$AL$323,Ajustes!$I260,Q$2),0)+IF(Ajustes!$J260&gt;0,INDEX($AA$4:$AL$323,Ajustes!$J260,Q$2),0)+IF(Ajustes!$K260&gt;0,INDEX($AA$4:$AL$323,Ajustes!$K260,Q$2),0)+IF(Ajustes!$L260&gt;0,INDEX($AA$4:$AL$323,Ajustes!$L260,Q$2),0))+Q260</f>
        <v>3324</v>
      </c>
      <c r="AD260" s="259">
        <f>IF(AND(NOT(_incrementaisPassadas),
      OR(
       AND(_semanaAtual&gt;Prevs!G$6,_tipo="Semanal"),
       AND(_mes&gt;AD$2,_tipo="Mensal")
      )), 0,IF(Ajustes!$G260&gt;0,INDEX($AA$4:$AL$323,Ajustes!$G260,R$2),0)+IF(Ajustes!$H260&gt;0,INDEX($AA$4:$AL$323,Ajustes!$H260,R$2),0)+IF(Ajustes!$I260&gt;0,INDEX($AA$4:$AL$323,Ajustes!$I260,R$2),0)+IF(Ajustes!$J260&gt;0,INDEX($AA$4:$AL$323,Ajustes!$J260,R$2),0)+IF(Ajustes!$K260&gt;0,INDEX($AA$4:$AL$323,Ajustes!$K260,R$2),0)+IF(Ajustes!$L260&gt;0,INDEX($AA$4:$AL$323,Ajustes!$L260,R$2),0))+R260</f>
        <v>2361</v>
      </c>
      <c r="AE260" s="259">
        <f>IF(AND(NOT(_incrementaisPassadas),
      OR(
       AND(_semanaAtual&gt;Prevs!H$6,_tipo="Semanal"),
       AND(_mes&gt;AE$2,_tipo="Mensal")
      )), 0,IF(Ajustes!$G260&gt;0,INDEX($AA$4:$AL$323,Ajustes!$G260,S$2),0)+IF(Ajustes!$H260&gt;0,INDEX($AA$4:$AL$323,Ajustes!$H260,S$2),0)+IF(Ajustes!$I260&gt;0,INDEX($AA$4:$AL$323,Ajustes!$I260,S$2),0)+IF(Ajustes!$J260&gt;0,INDEX($AA$4:$AL$323,Ajustes!$J260,S$2),0)+IF(Ajustes!$K260&gt;0,INDEX($AA$4:$AL$323,Ajustes!$K260,S$2),0)+IF(Ajustes!$L260&gt;0,INDEX($AA$4:$AL$323,Ajustes!$L260,S$2),0))+S260</f>
        <v>1180</v>
      </c>
      <c r="AF260" s="259">
        <f>IF(AND(NOT(_incrementaisPassadas),
      OR(
       AND(_semanaAtual&gt;Prevs!I$6,_tipo="Semanal"),
       AND(_mes&gt;AF$2,_tipo="Mensal")
      )), 0,IF(Ajustes!$G260&gt;0,INDEX($AA$4:$AL$323,Ajustes!$G260,T$2),0)+IF(Ajustes!$H260&gt;0,INDEX($AA$4:$AL$323,Ajustes!$H260,T$2),0)+IF(Ajustes!$I260&gt;0,INDEX($AA$4:$AL$323,Ajustes!$I260,T$2),0)+IF(Ajustes!$J260&gt;0,INDEX($AA$4:$AL$323,Ajustes!$J260,T$2),0)+IF(Ajustes!$K260&gt;0,INDEX($AA$4:$AL$323,Ajustes!$K260,T$2),0)+IF(Ajustes!$L260&gt;0,INDEX($AA$4:$AL$323,Ajustes!$L260,T$2),0))+T260</f>
        <v>774</v>
      </c>
      <c r="AG260" s="259">
        <f>IF(AND(NOT(_incrementaisPassadas),
      OR(
       AND(_semanaAtual&gt;Prevs!J$6,_tipo="Semanal"),
       AND(_mes&gt;AG$2,_tipo="Mensal")
      )), 0,IF(Ajustes!$G260&gt;0,INDEX($AA$4:$AL$323,Ajustes!$G260,U$2),0)+IF(Ajustes!$H260&gt;0,INDEX($AA$4:$AL$323,Ajustes!$H260,U$2),0)+IF(Ajustes!$I260&gt;0,INDEX($AA$4:$AL$323,Ajustes!$I260,U$2),0)+IF(Ajustes!$J260&gt;0,INDEX($AA$4:$AL$323,Ajustes!$J260,U$2),0)+IF(Ajustes!$K260&gt;0,INDEX($AA$4:$AL$323,Ajustes!$K260,U$2),0)+IF(Ajustes!$L260&gt;0,INDEX($AA$4:$AL$323,Ajustes!$L260,U$2),0))+U260</f>
        <v>591</v>
      </c>
      <c r="AH260" s="259">
        <f>IF(AND(NOT(_incrementaisPassadas),
      OR(
       AND(_semanaAtual&gt;Prevs!K$6,_tipo="Semanal"),
       AND(_mes&gt;AH$2,_tipo="Mensal")
      )), 0,IF(Ajustes!$G260&gt;0,INDEX($AA$4:$AL$323,Ajustes!$G260,V$2),0)+IF(Ajustes!$H260&gt;0,INDEX($AA$4:$AL$323,Ajustes!$H260,V$2),0)+IF(Ajustes!$I260&gt;0,INDEX($AA$4:$AL$323,Ajustes!$I260,V$2),0)+IF(Ajustes!$J260&gt;0,INDEX($AA$4:$AL$323,Ajustes!$J260,V$2),0)+IF(Ajustes!$K260&gt;0,INDEX($AA$4:$AL$323,Ajustes!$K260,V$2),0)+IF(Ajustes!$L260&gt;0,INDEX($AA$4:$AL$323,Ajustes!$L260,V$2),0))+V260</f>
        <v>474</v>
      </c>
      <c r="AI260" s="259">
        <f>IF(AND(NOT(_incrementaisPassadas),
      OR(
       AND(_semanaAtual&gt;Prevs!L$6,_tipo="Semanal"),
       AND(_mes&gt;AI$2,_tipo="Mensal")
      )), 0,IF(Ajustes!$G260&gt;0,INDEX($AA$4:$AL$323,Ajustes!$G260,W$2),0)+IF(Ajustes!$H260&gt;0,INDEX($AA$4:$AL$323,Ajustes!$H260,W$2),0)+IF(Ajustes!$I260&gt;0,INDEX($AA$4:$AL$323,Ajustes!$I260,W$2),0)+IF(Ajustes!$J260&gt;0,INDEX($AA$4:$AL$323,Ajustes!$J260,W$2),0)+IF(Ajustes!$K260&gt;0,INDEX($AA$4:$AL$323,Ajustes!$K260,W$2),0)+IF(Ajustes!$L260&gt;0,INDEX($AA$4:$AL$323,Ajustes!$L260,W$2),0))+W260</f>
        <v>451</v>
      </c>
      <c r="AJ260" s="259">
        <f>IF(AND(NOT(_incrementaisPassadas),
      OR(
       AND(_semanaAtual&gt;Prevs!M$6,_tipo="Semanal"),
       AND(_mes&gt;AJ$2,_tipo="Mensal")
      )), 0,IF(Ajustes!$G260&gt;0,INDEX($AA$4:$AL$323,Ajustes!$G260,X$2),0)+IF(Ajustes!$H260&gt;0,INDEX($AA$4:$AL$323,Ajustes!$H260,X$2),0)+IF(Ajustes!$I260&gt;0,INDEX($AA$4:$AL$323,Ajustes!$I260,X$2),0)+IF(Ajustes!$J260&gt;0,INDEX($AA$4:$AL$323,Ajustes!$J260,X$2),0)+IF(Ajustes!$K260&gt;0,INDEX($AA$4:$AL$323,Ajustes!$K260,X$2),0)+IF(Ajustes!$L260&gt;0,INDEX($AA$4:$AL$323,Ajustes!$L260,X$2),0))+X260</f>
        <v>621</v>
      </c>
      <c r="AK260" s="259">
        <f>IF(AND(NOT(_incrementaisPassadas),
      OR(
       AND(_semanaAtual&gt;Prevs!N$6,_tipo="Semanal"),
       AND(_mes&gt;AK$2,_tipo="Mensal")
      )), 0,IF(Ajustes!$G260&gt;0,INDEX($AA$4:$AL$323,Ajustes!$G260,Y$2),0)+IF(Ajustes!$H260&gt;0,INDEX($AA$4:$AL$323,Ajustes!$H260,Y$2),0)+IF(Ajustes!$I260&gt;0,INDEX($AA$4:$AL$323,Ajustes!$I260,Y$2),0)+IF(Ajustes!$J260&gt;0,INDEX($AA$4:$AL$323,Ajustes!$J260,Y$2),0)+IF(Ajustes!$K260&gt;0,INDEX($AA$4:$AL$323,Ajustes!$K260,Y$2),0)+IF(Ajustes!$L260&gt;0,INDEX($AA$4:$AL$323,Ajustes!$L260,Y$2),0))+Y260</f>
        <v>1174</v>
      </c>
      <c r="AL260" s="259">
        <f>IF(AND(NOT(_incrementaisPassadas),
      OR(
       AND(_semanaAtual&gt;Prevs!O$6,_tipo="Semanal"),
       AND(_mes&gt;AL$2,_tipo="Mensal")
      )), 0,IF(Ajustes!$G260&gt;0,INDEX($AA$4:$AL$323,Ajustes!$G260,Z$2),0)+IF(Ajustes!$H260&gt;0,INDEX($AA$4:$AL$323,Ajustes!$H260,Z$2),0)+IF(Ajustes!$I260&gt;0,INDEX($AA$4:$AL$323,Ajustes!$I260,Z$2),0)+IF(Ajustes!$J260&gt;0,INDEX($AA$4:$AL$323,Ajustes!$J260,Z$2),0)+IF(Ajustes!$K260&gt;0,INDEX($AA$4:$AL$323,Ajustes!$K260,Z$2),0)+IF(Ajustes!$L260&gt;0,INDEX($AA$4:$AL$323,Ajustes!$L260,Z$2),0))+Z260</f>
        <v>2284</v>
      </c>
      <c r="AM260" s="113">
        <f t="shared" si="219"/>
        <v>3084</v>
      </c>
      <c r="AN260" s="113">
        <f t="shared" si="248"/>
        <v>3458</v>
      </c>
      <c r="AO260" s="113">
        <f t="shared" si="248"/>
        <v>3324</v>
      </c>
      <c r="AP260" s="113">
        <f t="shared" si="248"/>
        <v>2361</v>
      </c>
      <c r="AQ260" s="113">
        <f t="shared" si="248"/>
        <v>1180</v>
      </c>
      <c r="AR260" s="113">
        <f t="shared" si="248"/>
        <v>774</v>
      </c>
      <c r="AS260" s="113">
        <f t="shared" si="248"/>
        <v>591</v>
      </c>
      <c r="AT260" s="113">
        <f t="shared" si="248"/>
        <v>474</v>
      </c>
      <c r="AU260" s="113">
        <f t="shared" si="248"/>
        <v>451</v>
      </c>
      <c r="AV260" s="113">
        <f t="shared" si="248"/>
        <v>621</v>
      </c>
      <c r="AW260" s="113">
        <f t="shared" si="248"/>
        <v>1174</v>
      </c>
      <c r="AX260" s="113">
        <f t="shared" si="248"/>
        <v>2284</v>
      </c>
      <c r="AY260" s="259"/>
      <c r="BQ260" s="259" t="e">
        <f t="shared" ref="BQ260:BQ323" si="249">MATCH($A:$A,_regrPosto,0)</f>
        <v>#N/A</v>
      </c>
      <c r="BR260" s="398">
        <f t="shared" si="236"/>
        <v>3084</v>
      </c>
      <c r="BS260" s="398">
        <f t="shared" si="237"/>
        <v>3458</v>
      </c>
      <c r="BT260" s="398">
        <f t="shared" si="238"/>
        <v>3324</v>
      </c>
      <c r="BU260" s="398">
        <f t="shared" si="239"/>
        <v>2361</v>
      </c>
      <c r="BV260" s="398">
        <f t="shared" si="240"/>
        <v>1180</v>
      </c>
      <c r="BW260" s="398">
        <f t="shared" si="241"/>
        <v>774</v>
      </c>
      <c r="BX260" s="398">
        <f t="shared" si="242"/>
        <v>591</v>
      </c>
      <c r="BY260" s="398">
        <f t="shared" si="243"/>
        <v>474</v>
      </c>
      <c r="BZ260" s="398">
        <f t="shared" si="244"/>
        <v>451</v>
      </c>
      <c r="CA260" s="398">
        <f t="shared" si="245"/>
        <v>621</v>
      </c>
      <c r="CB260" s="398">
        <f t="shared" si="246"/>
        <v>1174</v>
      </c>
      <c r="CC260" s="398">
        <f t="shared" si="247"/>
        <v>2284</v>
      </c>
      <c r="CD260" s="259"/>
    </row>
    <row r="261" spans="1:82" x14ac:dyDescent="0.25">
      <c r="A261" s="113">
        <v>258</v>
      </c>
      <c r="B261" s="176" t="s">
        <v>650</v>
      </c>
      <c r="C261" s="259">
        <f>IFERROR(INDEX($BD$7:$BO$40,MATCH(Ajustes!$E$4:$E$323,$BC$7:$BC$40,0),$C$2:$N$2),1)</f>
        <v>1</v>
      </c>
      <c r="D261" s="259">
        <f>IFERROR(INDEX($BD$7:$BO$40,MATCH(Ajustes!$E$4:$E$323,$BC$7:$BC$40,0),$C$2:$N$2),1)</f>
        <v>1</v>
      </c>
      <c r="E261" s="259">
        <f>IFERROR(INDEX($BD$7:$BO$40,MATCH(Ajustes!$E$4:$E$323,$BC$7:$BC$40,0),$C$2:$N$2),1)</f>
        <v>1</v>
      </c>
      <c r="F261" s="259">
        <f>IFERROR(INDEX($BD$7:$BO$40,MATCH(Ajustes!$E$4:$E$323,$BC$7:$BC$40,0),$C$2:$N$2),1)</f>
        <v>1</v>
      </c>
      <c r="G261" s="259">
        <f>IFERROR(INDEX($BD$7:$BO$40,MATCH(Ajustes!$E$4:$E$323,$BC$7:$BC$40,0),$C$2:$N$2),1)</f>
        <v>1</v>
      </c>
      <c r="H261" s="259">
        <f>IFERROR(INDEX($BD$7:$BO$40,MATCH(Ajustes!$E$4:$E$323,$BC$7:$BC$40,0),$C$2:$N$2),1)</f>
        <v>1</v>
      </c>
      <c r="I261" s="259">
        <f>IFERROR(INDEX($BD$7:$BO$40,MATCH(Ajustes!$E$4:$E$323,$BC$7:$BC$40,0),$C$2:$N$2),1)</f>
        <v>1</v>
      </c>
      <c r="J261" s="259">
        <f>IFERROR(INDEX($BD$7:$BO$40,MATCH(Ajustes!$E$4:$E$323,$BC$7:$BC$40,0),$C$2:$N$2),1)</f>
        <v>1</v>
      </c>
      <c r="K261" s="259">
        <f>IFERROR(INDEX($BD$7:$BO$40,MATCH(Ajustes!$E$4:$E$323,$BC$7:$BC$40,0),$C$2:$N$2),1)</f>
        <v>1</v>
      </c>
      <c r="L261" s="259">
        <f>IFERROR(INDEX($BD$7:$BO$40,MATCH(Ajustes!$E$4:$E$323,$BC$7:$BC$40,0),$C$2:$N$2),1)</f>
        <v>1</v>
      </c>
      <c r="M261" s="259">
        <f>IFERROR(INDEX($BD$7:$BO$40,MATCH(Ajustes!$E$4:$E$323,$BC$7:$BC$40,0),$C$2:$N$2),1)</f>
        <v>1</v>
      </c>
      <c r="N261" s="259">
        <f>IFERROR(INDEX($BD$7:$BO$40,MATCH(Ajustes!$E$4:$E$323,$BC$7:$BC$40,0),$C$2:$N$2),1)</f>
        <v>1</v>
      </c>
      <c r="O261">
        <f>C261*Ajustes!AM261</f>
        <v>407</v>
      </c>
      <c r="P261">
        <f>D261*Ajustes!AN261</f>
        <v>279</v>
      </c>
      <c r="Q261">
        <f>E261*Ajustes!AO261</f>
        <v>243</v>
      </c>
      <c r="R261">
        <f>F261*Ajustes!AP261</f>
        <v>154</v>
      </c>
      <c r="S261">
        <f>G261*Ajustes!AQ261</f>
        <v>82</v>
      </c>
      <c r="T261">
        <f>H261*Ajustes!AR261</f>
        <v>61</v>
      </c>
      <c r="U261">
        <f>I261*Ajustes!AS261</f>
        <v>51</v>
      </c>
      <c r="V261">
        <f>J261*Ajustes!AT261</f>
        <v>43</v>
      </c>
      <c r="W261">
        <f>K261*Ajustes!AU261</f>
        <v>42</v>
      </c>
      <c r="X261">
        <f>L261*Ajustes!AV261</f>
        <v>77</v>
      </c>
      <c r="Y261">
        <f>M261*Ajustes!AW261</f>
        <v>231</v>
      </c>
      <c r="Z261">
        <f>N261*Ajustes!AX261</f>
        <v>419</v>
      </c>
      <c r="AA261" s="259">
        <f>IF(AND(NOT(_incrementaisPassadas),
      OR(
       AND(_semanaAtual&gt;Prevs!D$6,_tipo="Semanal"),
       AND(_mes&gt;AA$2,_tipo="Mensal")
      )), 0,IF(Ajustes!$G261&gt;0,INDEX($AA$4:$AL$323,Ajustes!$G261,O$2),0)+IF(Ajustes!$H261&gt;0,INDEX($AA$4:$AL$323,Ajustes!$H261,O$2),0)+IF(Ajustes!$I261&gt;0,INDEX($AA$4:$AL$323,Ajustes!$I261,O$2),0)+IF(Ajustes!$J261&gt;0,INDEX($AA$4:$AL$323,Ajustes!$J261,O$2),0)+IF(Ajustes!$K261&gt;0,INDEX($AA$4:$AL$323,Ajustes!$K261,O$2),0)+IF(Ajustes!$L261&gt;0,INDEX($AA$4:$AL$323,Ajustes!$L261,O$2),0))+O261</f>
        <v>407</v>
      </c>
      <c r="AB261" s="259">
        <f>IF(AND(NOT(_incrementaisPassadas),
      OR(
       AND(_semanaAtual&gt;Prevs!E$6,_tipo="Semanal"),
       AND(_mes&gt;AB$2,_tipo="Mensal")
      )), 0,IF(Ajustes!$G261&gt;0,INDEX($AA$4:$AL$323,Ajustes!$G261,P$2),0)+IF(Ajustes!$H261&gt;0,INDEX($AA$4:$AL$323,Ajustes!$H261,P$2),0)+IF(Ajustes!$I261&gt;0,INDEX($AA$4:$AL$323,Ajustes!$I261,P$2),0)+IF(Ajustes!$J261&gt;0,INDEX($AA$4:$AL$323,Ajustes!$J261,P$2),0)+IF(Ajustes!$K261&gt;0,INDEX($AA$4:$AL$323,Ajustes!$K261,P$2),0)+IF(Ajustes!$L261&gt;0,INDEX($AA$4:$AL$323,Ajustes!$L261,P$2),0))+P261</f>
        <v>279</v>
      </c>
      <c r="AC261" s="259">
        <f>IF(AND(NOT(_incrementaisPassadas),
      OR(
       AND(_semanaAtual&gt;Prevs!F$6,_tipo="Semanal"),
       AND(_mes&gt;AC$2,_tipo="Mensal")
      )), 0,IF(Ajustes!$G261&gt;0,INDEX($AA$4:$AL$323,Ajustes!$G261,Q$2),0)+IF(Ajustes!$H261&gt;0,INDEX($AA$4:$AL$323,Ajustes!$H261,Q$2),0)+IF(Ajustes!$I261&gt;0,INDEX($AA$4:$AL$323,Ajustes!$I261,Q$2),0)+IF(Ajustes!$J261&gt;0,INDEX($AA$4:$AL$323,Ajustes!$J261,Q$2),0)+IF(Ajustes!$K261&gt;0,INDEX($AA$4:$AL$323,Ajustes!$K261,Q$2),0)+IF(Ajustes!$L261&gt;0,INDEX($AA$4:$AL$323,Ajustes!$L261,Q$2),0))+Q261</f>
        <v>243</v>
      </c>
      <c r="AD261" s="259">
        <f>IF(AND(NOT(_incrementaisPassadas),
      OR(
       AND(_semanaAtual&gt;Prevs!G$6,_tipo="Semanal"),
       AND(_mes&gt;AD$2,_tipo="Mensal")
      )), 0,IF(Ajustes!$G261&gt;0,INDEX($AA$4:$AL$323,Ajustes!$G261,R$2),0)+IF(Ajustes!$H261&gt;0,INDEX($AA$4:$AL$323,Ajustes!$H261,R$2),0)+IF(Ajustes!$I261&gt;0,INDEX($AA$4:$AL$323,Ajustes!$I261,R$2),0)+IF(Ajustes!$J261&gt;0,INDEX($AA$4:$AL$323,Ajustes!$J261,R$2),0)+IF(Ajustes!$K261&gt;0,INDEX($AA$4:$AL$323,Ajustes!$K261,R$2),0)+IF(Ajustes!$L261&gt;0,INDEX($AA$4:$AL$323,Ajustes!$L261,R$2),0))+R261</f>
        <v>154</v>
      </c>
      <c r="AE261" s="259">
        <f>IF(AND(NOT(_incrementaisPassadas),
      OR(
       AND(_semanaAtual&gt;Prevs!H$6,_tipo="Semanal"),
       AND(_mes&gt;AE$2,_tipo="Mensal")
      )), 0,IF(Ajustes!$G261&gt;0,INDEX($AA$4:$AL$323,Ajustes!$G261,S$2),0)+IF(Ajustes!$H261&gt;0,INDEX($AA$4:$AL$323,Ajustes!$H261,S$2),0)+IF(Ajustes!$I261&gt;0,INDEX($AA$4:$AL$323,Ajustes!$I261,S$2),0)+IF(Ajustes!$J261&gt;0,INDEX($AA$4:$AL$323,Ajustes!$J261,S$2),0)+IF(Ajustes!$K261&gt;0,INDEX($AA$4:$AL$323,Ajustes!$K261,S$2),0)+IF(Ajustes!$L261&gt;0,INDEX($AA$4:$AL$323,Ajustes!$L261,S$2),0))+S261</f>
        <v>82</v>
      </c>
      <c r="AF261" s="259">
        <f>IF(AND(NOT(_incrementaisPassadas),
      OR(
       AND(_semanaAtual&gt;Prevs!I$6,_tipo="Semanal"),
       AND(_mes&gt;AF$2,_tipo="Mensal")
      )), 0,IF(Ajustes!$G261&gt;0,INDEX($AA$4:$AL$323,Ajustes!$G261,T$2),0)+IF(Ajustes!$H261&gt;0,INDEX($AA$4:$AL$323,Ajustes!$H261,T$2),0)+IF(Ajustes!$I261&gt;0,INDEX($AA$4:$AL$323,Ajustes!$I261,T$2),0)+IF(Ajustes!$J261&gt;0,INDEX($AA$4:$AL$323,Ajustes!$J261,T$2),0)+IF(Ajustes!$K261&gt;0,INDEX($AA$4:$AL$323,Ajustes!$K261,T$2),0)+IF(Ajustes!$L261&gt;0,INDEX($AA$4:$AL$323,Ajustes!$L261,T$2),0))+T261</f>
        <v>61</v>
      </c>
      <c r="AG261" s="259">
        <f>IF(AND(NOT(_incrementaisPassadas),
      OR(
       AND(_semanaAtual&gt;Prevs!J$6,_tipo="Semanal"),
       AND(_mes&gt;AG$2,_tipo="Mensal")
      )), 0,IF(Ajustes!$G261&gt;0,INDEX($AA$4:$AL$323,Ajustes!$G261,U$2),0)+IF(Ajustes!$H261&gt;0,INDEX($AA$4:$AL$323,Ajustes!$H261,U$2),0)+IF(Ajustes!$I261&gt;0,INDEX($AA$4:$AL$323,Ajustes!$I261,U$2),0)+IF(Ajustes!$J261&gt;0,INDEX($AA$4:$AL$323,Ajustes!$J261,U$2),0)+IF(Ajustes!$K261&gt;0,INDEX($AA$4:$AL$323,Ajustes!$K261,U$2),0)+IF(Ajustes!$L261&gt;0,INDEX($AA$4:$AL$323,Ajustes!$L261,U$2),0))+U261</f>
        <v>51</v>
      </c>
      <c r="AH261" s="259">
        <f>IF(AND(NOT(_incrementaisPassadas),
      OR(
       AND(_semanaAtual&gt;Prevs!K$6,_tipo="Semanal"),
       AND(_mes&gt;AH$2,_tipo="Mensal")
      )), 0,IF(Ajustes!$G261&gt;0,INDEX($AA$4:$AL$323,Ajustes!$G261,V$2),0)+IF(Ajustes!$H261&gt;0,INDEX($AA$4:$AL$323,Ajustes!$H261,V$2),0)+IF(Ajustes!$I261&gt;0,INDEX($AA$4:$AL$323,Ajustes!$I261,V$2),0)+IF(Ajustes!$J261&gt;0,INDEX($AA$4:$AL$323,Ajustes!$J261,V$2),0)+IF(Ajustes!$K261&gt;0,INDEX($AA$4:$AL$323,Ajustes!$K261,V$2),0)+IF(Ajustes!$L261&gt;0,INDEX($AA$4:$AL$323,Ajustes!$L261,V$2),0))+V261</f>
        <v>43</v>
      </c>
      <c r="AI261" s="259">
        <f>IF(AND(NOT(_incrementaisPassadas),
      OR(
       AND(_semanaAtual&gt;Prevs!L$6,_tipo="Semanal"),
       AND(_mes&gt;AI$2,_tipo="Mensal")
      )), 0,IF(Ajustes!$G261&gt;0,INDEX($AA$4:$AL$323,Ajustes!$G261,W$2),0)+IF(Ajustes!$H261&gt;0,INDEX($AA$4:$AL$323,Ajustes!$H261,W$2),0)+IF(Ajustes!$I261&gt;0,INDEX($AA$4:$AL$323,Ajustes!$I261,W$2),0)+IF(Ajustes!$J261&gt;0,INDEX($AA$4:$AL$323,Ajustes!$J261,W$2),0)+IF(Ajustes!$K261&gt;0,INDEX($AA$4:$AL$323,Ajustes!$K261,W$2),0)+IF(Ajustes!$L261&gt;0,INDEX($AA$4:$AL$323,Ajustes!$L261,W$2),0))+W261</f>
        <v>42</v>
      </c>
      <c r="AJ261" s="259">
        <f>IF(AND(NOT(_incrementaisPassadas),
      OR(
       AND(_semanaAtual&gt;Prevs!M$6,_tipo="Semanal"),
       AND(_mes&gt;AJ$2,_tipo="Mensal")
      )), 0,IF(Ajustes!$G261&gt;0,INDEX($AA$4:$AL$323,Ajustes!$G261,X$2),0)+IF(Ajustes!$H261&gt;0,INDEX($AA$4:$AL$323,Ajustes!$H261,X$2),0)+IF(Ajustes!$I261&gt;0,INDEX($AA$4:$AL$323,Ajustes!$I261,X$2),0)+IF(Ajustes!$J261&gt;0,INDEX($AA$4:$AL$323,Ajustes!$J261,X$2),0)+IF(Ajustes!$K261&gt;0,INDEX($AA$4:$AL$323,Ajustes!$K261,X$2),0)+IF(Ajustes!$L261&gt;0,INDEX($AA$4:$AL$323,Ajustes!$L261,X$2),0))+X261</f>
        <v>77</v>
      </c>
      <c r="AK261" s="259">
        <f>IF(AND(NOT(_incrementaisPassadas),
      OR(
       AND(_semanaAtual&gt;Prevs!N$6,_tipo="Semanal"),
       AND(_mes&gt;AK$2,_tipo="Mensal")
      )), 0,IF(Ajustes!$G261&gt;0,INDEX($AA$4:$AL$323,Ajustes!$G261,Y$2),0)+IF(Ajustes!$H261&gt;0,INDEX($AA$4:$AL$323,Ajustes!$H261,Y$2),0)+IF(Ajustes!$I261&gt;0,INDEX($AA$4:$AL$323,Ajustes!$I261,Y$2),0)+IF(Ajustes!$J261&gt;0,INDEX($AA$4:$AL$323,Ajustes!$J261,Y$2),0)+IF(Ajustes!$K261&gt;0,INDEX($AA$4:$AL$323,Ajustes!$K261,Y$2),0)+IF(Ajustes!$L261&gt;0,INDEX($AA$4:$AL$323,Ajustes!$L261,Y$2),0))+Y261</f>
        <v>231</v>
      </c>
      <c r="AL261" s="259">
        <f>IF(AND(NOT(_incrementaisPassadas),
      OR(
       AND(_semanaAtual&gt;Prevs!O$6,_tipo="Semanal"),
       AND(_mes&gt;AL$2,_tipo="Mensal")
      )), 0,IF(Ajustes!$G261&gt;0,INDEX($AA$4:$AL$323,Ajustes!$G261,Z$2),0)+IF(Ajustes!$H261&gt;0,INDEX($AA$4:$AL$323,Ajustes!$H261,Z$2),0)+IF(Ajustes!$I261&gt;0,INDEX($AA$4:$AL$323,Ajustes!$I261,Z$2),0)+IF(Ajustes!$J261&gt;0,INDEX($AA$4:$AL$323,Ajustes!$J261,Z$2),0)+IF(Ajustes!$K261&gt;0,INDEX($AA$4:$AL$323,Ajustes!$K261,Z$2),0)+IF(Ajustes!$L261&gt;0,INDEX($AA$4:$AL$323,Ajustes!$L261,Z$2),0))+Z261</f>
        <v>419</v>
      </c>
      <c r="AM261" s="113">
        <f t="shared" si="219"/>
        <v>407</v>
      </c>
      <c r="AN261" s="113">
        <f t="shared" si="248"/>
        <v>279</v>
      </c>
      <c r="AO261" s="113">
        <f t="shared" si="248"/>
        <v>243</v>
      </c>
      <c r="AP261" s="113">
        <f t="shared" si="248"/>
        <v>154</v>
      </c>
      <c r="AQ261" s="113">
        <f t="shared" si="248"/>
        <v>82</v>
      </c>
      <c r="AR261" s="113">
        <f t="shared" si="248"/>
        <v>61</v>
      </c>
      <c r="AS261" s="113">
        <f t="shared" si="248"/>
        <v>51</v>
      </c>
      <c r="AT261" s="113">
        <f t="shared" si="248"/>
        <v>43</v>
      </c>
      <c r="AU261" s="113">
        <f t="shared" si="248"/>
        <v>42</v>
      </c>
      <c r="AV261" s="113">
        <f t="shared" si="248"/>
        <v>77</v>
      </c>
      <c r="AW261" s="113">
        <f t="shared" si="248"/>
        <v>231</v>
      </c>
      <c r="AX261" s="113">
        <f t="shared" si="248"/>
        <v>419</v>
      </c>
      <c r="AY261" s="259"/>
      <c r="BQ261" s="259" t="e">
        <f t="shared" si="249"/>
        <v>#N/A</v>
      </c>
      <c r="BR261" s="398">
        <f t="shared" si="236"/>
        <v>407</v>
      </c>
      <c r="BS261" s="398">
        <f t="shared" si="237"/>
        <v>279</v>
      </c>
      <c r="BT261" s="398">
        <f t="shared" si="238"/>
        <v>243</v>
      </c>
      <c r="BU261" s="398">
        <f t="shared" si="239"/>
        <v>154</v>
      </c>
      <c r="BV261" s="398">
        <f t="shared" si="240"/>
        <v>82</v>
      </c>
      <c r="BW261" s="398">
        <f t="shared" si="241"/>
        <v>61</v>
      </c>
      <c r="BX261" s="398">
        <f t="shared" si="242"/>
        <v>51</v>
      </c>
      <c r="BY261" s="398">
        <f t="shared" si="243"/>
        <v>43</v>
      </c>
      <c r="BZ261" s="398">
        <f t="shared" si="244"/>
        <v>42</v>
      </c>
      <c r="CA261" s="398">
        <f t="shared" si="245"/>
        <v>77</v>
      </c>
      <c r="CB261" s="398">
        <f t="shared" si="246"/>
        <v>231</v>
      </c>
      <c r="CC261" s="398">
        <f t="shared" si="247"/>
        <v>419</v>
      </c>
      <c r="CD261" s="259"/>
    </row>
    <row r="262" spans="1:82" x14ac:dyDescent="0.25">
      <c r="A262" s="113">
        <v>259</v>
      </c>
      <c r="B262" s="176" t="s">
        <v>651</v>
      </c>
      <c r="C262" s="259">
        <f>IFERROR(INDEX($BD$7:$BO$40,MATCH(Ajustes!$E$4:$E$323,$BC$7:$BC$40,0),$C$2:$N$2),1)</f>
        <v>1</v>
      </c>
      <c r="D262" s="259">
        <f>IFERROR(INDEX($BD$7:$BO$40,MATCH(Ajustes!$E$4:$E$323,$BC$7:$BC$40,0),$C$2:$N$2),1)</f>
        <v>1</v>
      </c>
      <c r="E262" s="259">
        <f>IFERROR(INDEX($BD$7:$BO$40,MATCH(Ajustes!$E$4:$E$323,$BC$7:$BC$40,0),$C$2:$N$2),1)</f>
        <v>1</v>
      </c>
      <c r="F262" s="259">
        <f>IFERROR(INDEX($BD$7:$BO$40,MATCH(Ajustes!$E$4:$E$323,$BC$7:$BC$40,0),$C$2:$N$2),1)</f>
        <v>1</v>
      </c>
      <c r="G262" s="259">
        <f>IFERROR(INDEX($BD$7:$BO$40,MATCH(Ajustes!$E$4:$E$323,$BC$7:$BC$40,0),$C$2:$N$2),1)</f>
        <v>1</v>
      </c>
      <c r="H262" s="259">
        <f>IFERROR(INDEX($BD$7:$BO$40,MATCH(Ajustes!$E$4:$E$323,$BC$7:$BC$40,0),$C$2:$N$2),1)</f>
        <v>1</v>
      </c>
      <c r="I262" s="259">
        <f>IFERROR(INDEX($BD$7:$BO$40,MATCH(Ajustes!$E$4:$E$323,$BC$7:$BC$40,0),$C$2:$N$2),1)</f>
        <v>1</v>
      </c>
      <c r="J262" s="259">
        <f>IFERROR(INDEX($BD$7:$BO$40,MATCH(Ajustes!$E$4:$E$323,$BC$7:$BC$40,0),$C$2:$N$2),1)</f>
        <v>1</v>
      </c>
      <c r="K262" s="259">
        <f>IFERROR(INDEX($BD$7:$BO$40,MATCH(Ajustes!$E$4:$E$323,$BC$7:$BC$40,0),$C$2:$N$2),1)</f>
        <v>1</v>
      </c>
      <c r="L262" s="259">
        <f>IFERROR(INDEX($BD$7:$BO$40,MATCH(Ajustes!$E$4:$E$323,$BC$7:$BC$40,0),$C$2:$N$2),1)</f>
        <v>1</v>
      </c>
      <c r="M262" s="259">
        <f>IFERROR(INDEX($BD$7:$BO$40,MATCH(Ajustes!$E$4:$E$323,$BC$7:$BC$40,0),$C$2:$N$2),1)</f>
        <v>1</v>
      </c>
      <c r="N262" s="259">
        <f>IFERROR(INDEX($BD$7:$BO$40,MATCH(Ajustes!$E$4:$E$323,$BC$7:$BC$40,0),$C$2:$N$2),1)</f>
        <v>1</v>
      </c>
      <c r="O262">
        <f>C262*Ajustes!AM262</f>
        <v>101</v>
      </c>
      <c r="P262">
        <f>D262*Ajustes!AN262</f>
        <v>114</v>
      </c>
      <c r="Q262">
        <f>E262*Ajustes!AO262</f>
        <v>112</v>
      </c>
      <c r="R262">
        <f>F262*Ajustes!AP262</f>
        <v>89</v>
      </c>
      <c r="S262">
        <f>G262*Ajustes!AQ262</f>
        <v>67</v>
      </c>
      <c r="T262">
        <f>H262*Ajustes!AR262</f>
        <v>57</v>
      </c>
      <c r="U262">
        <f>I262*Ajustes!AS262</f>
        <v>51</v>
      </c>
      <c r="V262">
        <f>J262*Ajustes!AT262</f>
        <v>47</v>
      </c>
      <c r="W262">
        <f>K262*Ajustes!AU262</f>
        <v>48</v>
      </c>
      <c r="X262">
        <f>L262*Ajustes!AV262</f>
        <v>52</v>
      </c>
      <c r="Y262">
        <f>M262*Ajustes!AW262</f>
        <v>61</v>
      </c>
      <c r="Z262">
        <f>N262*Ajustes!AX262</f>
        <v>80</v>
      </c>
      <c r="AA262" s="259">
        <f>IF(AND(NOT(_incrementaisPassadas),
      OR(
       AND(_semanaAtual&gt;Prevs!D$6,_tipo="Semanal"),
       AND(_mes&gt;AA$2,_tipo="Mensal")
      )), 0,IF(Ajustes!$G262&gt;0,INDEX($AA$4:$AL$323,Ajustes!$G262,O$2),0)+IF(Ajustes!$H262&gt;0,INDEX($AA$4:$AL$323,Ajustes!$H262,O$2),0)+IF(Ajustes!$I262&gt;0,INDEX($AA$4:$AL$323,Ajustes!$I262,O$2),0)+IF(Ajustes!$J262&gt;0,INDEX($AA$4:$AL$323,Ajustes!$J262,O$2),0)+IF(Ajustes!$K262&gt;0,INDEX($AA$4:$AL$323,Ajustes!$K262,O$2),0)+IF(Ajustes!$L262&gt;0,INDEX($AA$4:$AL$323,Ajustes!$L262,O$2),0))+O262</f>
        <v>101</v>
      </c>
      <c r="AB262" s="259">
        <f>IF(AND(NOT(_incrementaisPassadas),
      OR(
       AND(_semanaAtual&gt;Prevs!E$6,_tipo="Semanal"),
       AND(_mes&gt;AB$2,_tipo="Mensal")
      )), 0,IF(Ajustes!$G262&gt;0,INDEX($AA$4:$AL$323,Ajustes!$G262,P$2),0)+IF(Ajustes!$H262&gt;0,INDEX($AA$4:$AL$323,Ajustes!$H262,P$2),0)+IF(Ajustes!$I262&gt;0,INDEX($AA$4:$AL$323,Ajustes!$I262,P$2),0)+IF(Ajustes!$J262&gt;0,INDEX($AA$4:$AL$323,Ajustes!$J262,P$2),0)+IF(Ajustes!$K262&gt;0,INDEX($AA$4:$AL$323,Ajustes!$K262,P$2),0)+IF(Ajustes!$L262&gt;0,INDEX($AA$4:$AL$323,Ajustes!$L262,P$2),0))+P262</f>
        <v>114</v>
      </c>
      <c r="AC262" s="259">
        <f>IF(AND(NOT(_incrementaisPassadas),
      OR(
       AND(_semanaAtual&gt;Prevs!F$6,_tipo="Semanal"),
       AND(_mes&gt;AC$2,_tipo="Mensal")
      )), 0,IF(Ajustes!$G262&gt;0,INDEX($AA$4:$AL$323,Ajustes!$G262,Q$2),0)+IF(Ajustes!$H262&gt;0,INDEX($AA$4:$AL$323,Ajustes!$H262,Q$2),0)+IF(Ajustes!$I262&gt;0,INDEX($AA$4:$AL$323,Ajustes!$I262,Q$2),0)+IF(Ajustes!$J262&gt;0,INDEX($AA$4:$AL$323,Ajustes!$J262,Q$2),0)+IF(Ajustes!$K262&gt;0,INDEX($AA$4:$AL$323,Ajustes!$K262,Q$2),0)+IF(Ajustes!$L262&gt;0,INDEX($AA$4:$AL$323,Ajustes!$L262,Q$2),0))+Q262</f>
        <v>112</v>
      </c>
      <c r="AD262" s="259">
        <f>IF(AND(NOT(_incrementaisPassadas),
      OR(
       AND(_semanaAtual&gt;Prevs!G$6,_tipo="Semanal"),
       AND(_mes&gt;AD$2,_tipo="Mensal")
      )), 0,IF(Ajustes!$G262&gt;0,INDEX($AA$4:$AL$323,Ajustes!$G262,R$2),0)+IF(Ajustes!$H262&gt;0,INDEX($AA$4:$AL$323,Ajustes!$H262,R$2),0)+IF(Ajustes!$I262&gt;0,INDEX($AA$4:$AL$323,Ajustes!$I262,R$2),0)+IF(Ajustes!$J262&gt;0,INDEX($AA$4:$AL$323,Ajustes!$J262,R$2),0)+IF(Ajustes!$K262&gt;0,INDEX($AA$4:$AL$323,Ajustes!$K262,R$2),0)+IF(Ajustes!$L262&gt;0,INDEX($AA$4:$AL$323,Ajustes!$L262,R$2),0))+R262</f>
        <v>89</v>
      </c>
      <c r="AE262" s="259">
        <f>IF(AND(NOT(_incrementaisPassadas),
      OR(
       AND(_semanaAtual&gt;Prevs!H$6,_tipo="Semanal"),
       AND(_mes&gt;AE$2,_tipo="Mensal")
      )), 0,IF(Ajustes!$G262&gt;0,INDEX($AA$4:$AL$323,Ajustes!$G262,S$2),0)+IF(Ajustes!$H262&gt;0,INDEX($AA$4:$AL$323,Ajustes!$H262,S$2),0)+IF(Ajustes!$I262&gt;0,INDEX($AA$4:$AL$323,Ajustes!$I262,S$2),0)+IF(Ajustes!$J262&gt;0,INDEX($AA$4:$AL$323,Ajustes!$J262,S$2),0)+IF(Ajustes!$K262&gt;0,INDEX($AA$4:$AL$323,Ajustes!$K262,S$2),0)+IF(Ajustes!$L262&gt;0,INDEX($AA$4:$AL$323,Ajustes!$L262,S$2),0))+S262</f>
        <v>67</v>
      </c>
      <c r="AF262" s="259">
        <f>IF(AND(NOT(_incrementaisPassadas),
      OR(
       AND(_semanaAtual&gt;Prevs!I$6,_tipo="Semanal"),
       AND(_mes&gt;AF$2,_tipo="Mensal")
      )), 0,IF(Ajustes!$G262&gt;0,INDEX($AA$4:$AL$323,Ajustes!$G262,T$2),0)+IF(Ajustes!$H262&gt;0,INDEX($AA$4:$AL$323,Ajustes!$H262,T$2),0)+IF(Ajustes!$I262&gt;0,INDEX($AA$4:$AL$323,Ajustes!$I262,T$2),0)+IF(Ajustes!$J262&gt;0,INDEX($AA$4:$AL$323,Ajustes!$J262,T$2),0)+IF(Ajustes!$K262&gt;0,INDEX($AA$4:$AL$323,Ajustes!$K262,T$2),0)+IF(Ajustes!$L262&gt;0,INDEX($AA$4:$AL$323,Ajustes!$L262,T$2),0))+T262</f>
        <v>57</v>
      </c>
      <c r="AG262" s="259">
        <f>IF(AND(NOT(_incrementaisPassadas),
      OR(
       AND(_semanaAtual&gt;Prevs!J$6,_tipo="Semanal"),
       AND(_mes&gt;AG$2,_tipo="Mensal")
      )), 0,IF(Ajustes!$G262&gt;0,INDEX($AA$4:$AL$323,Ajustes!$G262,U$2),0)+IF(Ajustes!$H262&gt;0,INDEX($AA$4:$AL$323,Ajustes!$H262,U$2),0)+IF(Ajustes!$I262&gt;0,INDEX($AA$4:$AL$323,Ajustes!$I262,U$2),0)+IF(Ajustes!$J262&gt;0,INDEX($AA$4:$AL$323,Ajustes!$J262,U$2),0)+IF(Ajustes!$K262&gt;0,INDEX($AA$4:$AL$323,Ajustes!$K262,U$2),0)+IF(Ajustes!$L262&gt;0,INDEX($AA$4:$AL$323,Ajustes!$L262,U$2),0))+U262</f>
        <v>51</v>
      </c>
      <c r="AH262" s="259">
        <f>IF(AND(NOT(_incrementaisPassadas),
      OR(
       AND(_semanaAtual&gt;Prevs!K$6,_tipo="Semanal"),
       AND(_mes&gt;AH$2,_tipo="Mensal")
      )), 0,IF(Ajustes!$G262&gt;0,INDEX($AA$4:$AL$323,Ajustes!$G262,V$2),0)+IF(Ajustes!$H262&gt;0,INDEX($AA$4:$AL$323,Ajustes!$H262,V$2),0)+IF(Ajustes!$I262&gt;0,INDEX($AA$4:$AL$323,Ajustes!$I262,V$2),0)+IF(Ajustes!$J262&gt;0,INDEX($AA$4:$AL$323,Ajustes!$J262,V$2),0)+IF(Ajustes!$K262&gt;0,INDEX($AA$4:$AL$323,Ajustes!$K262,V$2),0)+IF(Ajustes!$L262&gt;0,INDEX($AA$4:$AL$323,Ajustes!$L262,V$2),0))+V262</f>
        <v>47</v>
      </c>
      <c r="AI262" s="259">
        <f>IF(AND(NOT(_incrementaisPassadas),
      OR(
       AND(_semanaAtual&gt;Prevs!L$6,_tipo="Semanal"),
       AND(_mes&gt;AI$2,_tipo="Mensal")
      )), 0,IF(Ajustes!$G262&gt;0,INDEX($AA$4:$AL$323,Ajustes!$G262,W$2),0)+IF(Ajustes!$H262&gt;0,INDEX($AA$4:$AL$323,Ajustes!$H262,W$2),0)+IF(Ajustes!$I262&gt;0,INDEX($AA$4:$AL$323,Ajustes!$I262,W$2),0)+IF(Ajustes!$J262&gt;0,INDEX($AA$4:$AL$323,Ajustes!$J262,W$2),0)+IF(Ajustes!$K262&gt;0,INDEX($AA$4:$AL$323,Ajustes!$K262,W$2),0)+IF(Ajustes!$L262&gt;0,INDEX($AA$4:$AL$323,Ajustes!$L262,W$2),0))+W262</f>
        <v>48</v>
      </c>
      <c r="AJ262" s="259">
        <f>IF(AND(NOT(_incrementaisPassadas),
      OR(
       AND(_semanaAtual&gt;Prevs!M$6,_tipo="Semanal"),
       AND(_mes&gt;AJ$2,_tipo="Mensal")
      )), 0,IF(Ajustes!$G262&gt;0,INDEX($AA$4:$AL$323,Ajustes!$G262,X$2),0)+IF(Ajustes!$H262&gt;0,INDEX($AA$4:$AL$323,Ajustes!$H262,X$2),0)+IF(Ajustes!$I262&gt;0,INDEX($AA$4:$AL$323,Ajustes!$I262,X$2),0)+IF(Ajustes!$J262&gt;0,INDEX($AA$4:$AL$323,Ajustes!$J262,X$2),0)+IF(Ajustes!$K262&gt;0,INDEX($AA$4:$AL$323,Ajustes!$K262,X$2),0)+IF(Ajustes!$L262&gt;0,INDEX($AA$4:$AL$323,Ajustes!$L262,X$2),0))+X262</f>
        <v>52</v>
      </c>
      <c r="AK262" s="259">
        <f>IF(AND(NOT(_incrementaisPassadas),
      OR(
       AND(_semanaAtual&gt;Prevs!N$6,_tipo="Semanal"),
       AND(_mes&gt;AK$2,_tipo="Mensal")
      )), 0,IF(Ajustes!$G262&gt;0,INDEX($AA$4:$AL$323,Ajustes!$G262,Y$2),0)+IF(Ajustes!$H262&gt;0,INDEX($AA$4:$AL$323,Ajustes!$H262,Y$2),0)+IF(Ajustes!$I262&gt;0,INDEX($AA$4:$AL$323,Ajustes!$I262,Y$2),0)+IF(Ajustes!$J262&gt;0,INDEX($AA$4:$AL$323,Ajustes!$J262,Y$2),0)+IF(Ajustes!$K262&gt;0,INDEX($AA$4:$AL$323,Ajustes!$K262,Y$2),0)+IF(Ajustes!$L262&gt;0,INDEX($AA$4:$AL$323,Ajustes!$L262,Y$2),0))+Y262</f>
        <v>61</v>
      </c>
      <c r="AL262" s="259">
        <f>IF(AND(NOT(_incrementaisPassadas),
      OR(
       AND(_semanaAtual&gt;Prevs!O$6,_tipo="Semanal"),
       AND(_mes&gt;AL$2,_tipo="Mensal")
      )), 0,IF(Ajustes!$G262&gt;0,INDEX($AA$4:$AL$323,Ajustes!$G262,Z$2),0)+IF(Ajustes!$H262&gt;0,INDEX($AA$4:$AL$323,Ajustes!$H262,Z$2),0)+IF(Ajustes!$I262&gt;0,INDEX($AA$4:$AL$323,Ajustes!$I262,Z$2),0)+IF(Ajustes!$J262&gt;0,INDEX($AA$4:$AL$323,Ajustes!$J262,Z$2),0)+IF(Ajustes!$K262&gt;0,INDEX($AA$4:$AL$323,Ajustes!$K262,Z$2),0)+IF(Ajustes!$L262&gt;0,INDEX($AA$4:$AL$323,Ajustes!$L262,Z$2),0))+Z262</f>
        <v>80</v>
      </c>
      <c r="AM262" s="113">
        <f t="shared" si="219"/>
        <v>101</v>
      </c>
      <c r="AN262" s="113">
        <f t="shared" si="248"/>
        <v>114</v>
      </c>
      <c r="AO262" s="113">
        <f t="shared" si="248"/>
        <v>112</v>
      </c>
      <c r="AP262" s="113">
        <f t="shared" si="248"/>
        <v>89</v>
      </c>
      <c r="AQ262" s="113">
        <f t="shared" si="248"/>
        <v>67</v>
      </c>
      <c r="AR262" s="113">
        <f t="shared" si="248"/>
        <v>57</v>
      </c>
      <c r="AS262" s="113">
        <f t="shared" si="248"/>
        <v>51</v>
      </c>
      <c r="AT262" s="113">
        <f t="shared" si="248"/>
        <v>47</v>
      </c>
      <c r="AU262" s="113">
        <f t="shared" si="248"/>
        <v>48</v>
      </c>
      <c r="AV262" s="113">
        <f t="shared" si="248"/>
        <v>52</v>
      </c>
      <c r="AW262" s="113">
        <f t="shared" si="248"/>
        <v>61</v>
      </c>
      <c r="AX262" s="113">
        <f t="shared" si="248"/>
        <v>80</v>
      </c>
      <c r="AY262" s="259"/>
      <c r="BQ262" s="259" t="e">
        <f t="shared" si="249"/>
        <v>#N/A</v>
      </c>
      <c r="BR262" s="398">
        <f t="shared" si="236"/>
        <v>101</v>
      </c>
      <c r="BS262" s="398">
        <f t="shared" si="237"/>
        <v>114</v>
      </c>
      <c r="BT262" s="398">
        <f t="shared" si="238"/>
        <v>112</v>
      </c>
      <c r="BU262" s="398">
        <f t="shared" si="239"/>
        <v>89</v>
      </c>
      <c r="BV262" s="398">
        <f t="shared" si="240"/>
        <v>67</v>
      </c>
      <c r="BW262" s="398">
        <f t="shared" si="241"/>
        <v>57</v>
      </c>
      <c r="BX262" s="398">
        <f t="shared" si="242"/>
        <v>51</v>
      </c>
      <c r="BY262" s="398">
        <f t="shared" si="243"/>
        <v>47</v>
      </c>
      <c r="BZ262" s="398">
        <f t="shared" si="244"/>
        <v>48</v>
      </c>
      <c r="CA262" s="398">
        <f t="shared" si="245"/>
        <v>52</v>
      </c>
      <c r="CB262" s="398">
        <f t="shared" si="246"/>
        <v>61</v>
      </c>
      <c r="CC262" s="398">
        <f t="shared" si="247"/>
        <v>80</v>
      </c>
      <c r="CD262" s="259"/>
    </row>
    <row r="263" spans="1:82" x14ac:dyDescent="0.25">
      <c r="A263" s="113">
        <v>260</v>
      </c>
      <c r="B263" s="176"/>
      <c r="C263" s="259">
        <f>IFERROR(INDEX($BD$7:$BO$40,MATCH(Ajustes!$E$4:$E$323,$BC$7:$BC$40,0),$C$2:$N$2),1)</f>
        <v>1</v>
      </c>
      <c r="D263" s="259">
        <f>IFERROR(INDEX($BD$7:$BO$40,MATCH(Ajustes!$E$4:$E$323,$BC$7:$BC$40,0),$C$2:$N$2),1)</f>
        <v>1</v>
      </c>
      <c r="E263" s="259">
        <f>IFERROR(INDEX($BD$7:$BO$40,MATCH(Ajustes!$E$4:$E$323,$BC$7:$BC$40,0),$C$2:$N$2),1)</f>
        <v>1</v>
      </c>
      <c r="F263" s="259">
        <f>IFERROR(INDEX($BD$7:$BO$40,MATCH(Ajustes!$E$4:$E$323,$BC$7:$BC$40,0),$C$2:$N$2),1)</f>
        <v>1</v>
      </c>
      <c r="G263" s="259">
        <f>IFERROR(INDEX($BD$7:$BO$40,MATCH(Ajustes!$E$4:$E$323,$BC$7:$BC$40,0),$C$2:$N$2),1)</f>
        <v>1</v>
      </c>
      <c r="H263" s="259">
        <f>IFERROR(INDEX($BD$7:$BO$40,MATCH(Ajustes!$E$4:$E$323,$BC$7:$BC$40,0),$C$2:$N$2),1)</f>
        <v>1</v>
      </c>
      <c r="I263" s="259">
        <f>IFERROR(INDEX($BD$7:$BO$40,MATCH(Ajustes!$E$4:$E$323,$BC$7:$BC$40,0),$C$2:$N$2),1)</f>
        <v>1</v>
      </c>
      <c r="J263" s="259">
        <f>IFERROR(INDEX($BD$7:$BO$40,MATCH(Ajustes!$E$4:$E$323,$BC$7:$BC$40,0),$C$2:$N$2),1)</f>
        <v>1</v>
      </c>
      <c r="K263" s="259">
        <f>IFERROR(INDEX($BD$7:$BO$40,MATCH(Ajustes!$E$4:$E$323,$BC$7:$BC$40,0),$C$2:$N$2),1)</f>
        <v>1</v>
      </c>
      <c r="L263" s="259">
        <f>IFERROR(INDEX($BD$7:$BO$40,MATCH(Ajustes!$E$4:$E$323,$BC$7:$BC$40,0),$C$2:$N$2),1)</f>
        <v>1</v>
      </c>
      <c r="M263" s="259">
        <f>IFERROR(INDEX($BD$7:$BO$40,MATCH(Ajustes!$E$4:$E$323,$BC$7:$BC$40,0),$C$2:$N$2),1)</f>
        <v>1</v>
      </c>
      <c r="N263" s="259">
        <f>IFERROR(INDEX($BD$7:$BO$40,MATCH(Ajustes!$E$4:$E$323,$BC$7:$BC$40,0),$C$2:$N$2),1)</f>
        <v>1</v>
      </c>
      <c r="O263">
        <f>C263*Ajustes!AM263</f>
        <v>0</v>
      </c>
      <c r="P263">
        <f>D263*Ajustes!AN263</f>
        <v>0</v>
      </c>
      <c r="Q263">
        <f>E263*Ajustes!AO263</f>
        <v>0</v>
      </c>
      <c r="R263">
        <f>F263*Ajustes!AP263</f>
        <v>0</v>
      </c>
      <c r="S263">
        <f>G263*Ajustes!AQ263</f>
        <v>0</v>
      </c>
      <c r="T263">
        <f>H263*Ajustes!AR263</f>
        <v>0</v>
      </c>
      <c r="U263">
        <f>I263*Ajustes!AS263</f>
        <v>0</v>
      </c>
      <c r="V263">
        <f>J263*Ajustes!AT263</f>
        <v>0</v>
      </c>
      <c r="W263">
        <f>K263*Ajustes!AU263</f>
        <v>0</v>
      </c>
      <c r="X263">
        <f>L263*Ajustes!AV263</f>
        <v>0</v>
      </c>
      <c r="Y263">
        <f>M263*Ajustes!AW263</f>
        <v>0</v>
      </c>
      <c r="Z263">
        <f>N263*Ajustes!AX263</f>
        <v>0</v>
      </c>
      <c r="AA263" s="259">
        <f>IF(AND(NOT(_incrementaisPassadas),
      OR(
       AND(_semanaAtual&gt;Prevs!D$6,_tipo="Semanal"),
       AND(_mes&gt;AA$2,_tipo="Mensal")
      )), 0,IF(Ajustes!$G263&gt;0,INDEX($AA$4:$AL$323,Ajustes!$G263,O$2),0)+IF(Ajustes!$H263&gt;0,INDEX($AA$4:$AL$323,Ajustes!$H263,O$2),0)+IF(Ajustes!$I263&gt;0,INDEX($AA$4:$AL$323,Ajustes!$I263,O$2),0)+IF(Ajustes!$J263&gt;0,INDEX($AA$4:$AL$323,Ajustes!$J263,O$2),0)+IF(Ajustes!$K263&gt;0,INDEX($AA$4:$AL$323,Ajustes!$K263,O$2),0)+IF(Ajustes!$L263&gt;0,INDEX($AA$4:$AL$323,Ajustes!$L263,O$2),0))+O263</f>
        <v>0</v>
      </c>
      <c r="AB263" s="259">
        <f>IF(AND(NOT(_incrementaisPassadas),
      OR(
       AND(_semanaAtual&gt;Prevs!E$6,_tipo="Semanal"),
       AND(_mes&gt;AB$2,_tipo="Mensal")
      )), 0,IF(Ajustes!$G263&gt;0,INDEX($AA$4:$AL$323,Ajustes!$G263,P$2),0)+IF(Ajustes!$H263&gt;0,INDEX($AA$4:$AL$323,Ajustes!$H263,P$2),0)+IF(Ajustes!$I263&gt;0,INDEX($AA$4:$AL$323,Ajustes!$I263,P$2),0)+IF(Ajustes!$J263&gt;0,INDEX($AA$4:$AL$323,Ajustes!$J263,P$2),0)+IF(Ajustes!$K263&gt;0,INDEX($AA$4:$AL$323,Ajustes!$K263,P$2),0)+IF(Ajustes!$L263&gt;0,INDEX($AA$4:$AL$323,Ajustes!$L263,P$2),0))+P263</f>
        <v>0</v>
      </c>
      <c r="AC263" s="259">
        <f>IF(AND(NOT(_incrementaisPassadas),
      OR(
       AND(_semanaAtual&gt;Prevs!F$6,_tipo="Semanal"),
       AND(_mes&gt;AC$2,_tipo="Mensal")
      )), 0,IF(Ajustes!$G263&gt;0,INDEX($AA$4:$AL$323,Ajustes!$G263,Q$2),0)+IF(Ajustes!$H263&gt;0,INDEX($AA$4:$AL$323,Ajustes!$H263,Q$2),0)+IF(Ajustes!$I263&gt;0,INDEX($AA$4:$AL$323,Ajustes!$I263,Q$2),0)+IF(Ajustes!$J263&gt;0,INDEX($AA$4:$AL$323,Ajustes!$J263,Q$2),0)+IF(Ajustes!$K263&gt;0,INDEX($AA$4:$AL$323,Ajustes!$K263,Q$2),0)+IF(Ajustes!$L263&gt;0,INDEX($AA$4:$AL$323,Ajustes!$L263,Q$2),0))+Q263</f>
        <v>0</v>
      </c>
      <c r="AD263" s="259">
        <f>IF(AND(NOT(_incrementaisPassadas),
      OR(
       AND(_semanaAtual&gt;Prevs!G$6,_tipo="Semanal"),
       AND(_mes&gt;AD$2,_tipo="Mensal")
      )), 0,IF(Ajustes!$G263&gt;0,INDEX($AA$4:$AL$323,Ajustes!$G263,R$2),0)+IF(Ajustes!$H263&gt;0,INDEX($AA$4:$AL$323,Ajustes!$H263,R$2),0)+IF(Ajustes!$I263&gt;0,INDEX($AA$4:$AL$323,Ajustes!$I263,R$2),0)+IF(Ajustes!$J263&gt;0,INDEX($AA$4:$AL$323,Ajustes!$J263,R$2),0)+IF(Ajustes!$K263&gt;0,INDEX($AA$4:$AL$323,Ajustes!$K263,R$2),0)+IF(Ajustes!$L263&gt;0,INDEX($AA$4:$AL$323,Ajustes!$L263,R$2),0))+R263</f>
        <v>0</v>
      </c>
      <c r="AE263" s="259">
        <f>IF(AND(NOT(_incrementaisPassadas),
      OR(
       AND(_semanaAtual&gt;Prevs!H$6,_tipo="Semanal"),
       AND(_mes&gt;AE$2,_tipo="Mensal")
      )), 0,IF(Ajustes!$G263&gt;0,INDEX($AA$4:$AL$323,Ajustes!$G263,S$2),0)+IF(Ajustes!$H263&gt;0,INDEX($AA$4:$AL$323,Ajustes!$H263,S$2),0)+IF(Ajustes!$I263&gt;0,INDEX($AA$4:$AL$323,Ajustes!$I263,S$2),0)+IF(Ajustes!$J263&gt;0,INDEX($AA$4:$AL$323,Ajustes!$J263,S$2),0)+IF(Ajustes!$K263&gt;0,INDEX($AA$4:$AL$323,Ajustes!$K263,S$2),0)+IF(Ajustes!$L263&gt;0,INDEX($AA$4:$AL$323,Ajustes!$L263,S$2),0))+S263</f>
        <v>0</v>
      </c>
      <c r="AF263" s="259">
        <f>IF(AND(NOT(_incrementaisPassadas),
      OR(
       AND(_semanaAtual&gt;Prevs!I$6,_tipo="Semanal"),
       AND(_mes&gt;AF$2,_tipo="Mensal")
      )), 0,IF(Ajustes!$G263&gt;0,INDEX($AA$4:$AL$323,Ajustes!$G263,T$2),0)+IF(Ajustes!$H263&gt;0,INDEX($AA$4:$AL$323,Ajustes!$H263,T$2),0)+IF(Ajustes!$I263&gt;0,INDEX($AA$4:$AL$323,Ajustes!$I263,T$2),0)+IF(Ajustes!$J263&gt;0,INDEX($AA$4:$AL$323,Ajustes!$J263,T$2),0)+IF(Ajustes!$K263&gt;0,INDEX($AA$4:$AL$323,Ajustes!$K263,T$2),0)+IF(Ajustes!$L263&gt;0,INDEX($AA$4:$AL$323,Ajustes!$L263,T$2),0))+T263</f>
        <v>0</v>
      </c>
      <c r="AG263" s="259">
        <f>IF(AND(NOT(_incrementaisPassadas),
      OR(
       AND(_semanaAtual&gt;Prevs!J$6,_tipo="Semanal"),
       AND(_mes&gt;AG$2,_tipo="Mensal")
      )), 0,IF(Ajustes!$G263&gt;0,INDEX($AA$4:$AL$323,Ajustes!$G263,U$2),0)+IF(Ajustes!$H263&gt;0,INDEX($AA$4:$AL$323,Ajustes!$H263,U$2),0)+IF(Ajustes!$I263&gt;0,INDEX($AA$4:$AL$323,Ajustes!$I263,U$2),0)+IF(Ajustes!$J263&gt;0,INDEX($AA$4:$AL$323,Ajustes!$J263,U$2),0)+IF(Ajustes!$K263&gt;0,INDEX($AA$4:$AL$323,Ajustes!$K263,U$2),0)+IF(Ajustes!$L263&gt;0,INDEX($AA$4:$AL$323,Ajustes!$L263,U$2),0))+U263</f>
        <v>0</v>
      </c>
      <c r="AH263" s="259">
        <f>IF(AND(NOT(_incrementaisPassadas),
      OR(
       AND(_semanaAtual&gt;Prevs!K$6,_tipo="Semanal"),
       AND(_mes&gt;AH$2,_tipo="Mensal")
      )), 0,IF(Ajustes!$G263&gt;0,INDEX($AA$4:$AL$323,Ajustes!$G263,V$2),0)+IF(Ajustes!$H263&gt;0,INDEX($AA$4:$AL$323,Ajustes!$H263,V$2),0)+IF(Ajustes!$I263&gt;0,INDEX($AA$4:$AL$323,Ajustes!$I263,V$2),0)+IF(Ajustes!$J263&gt;0,INDEX($AA$4:$AL$323,Ajustes!$J263,V$2),0)+IF(Ajustes!$K263&gt;0,INDEX($AA$4:$AL$323,Ajustes!$K263,V$2),0)+IF(Ajustes!$L263&gt;0,INDEX($AA$4:$AL$323,Ajustes!$L263,V$2),0))+V263</f>
        <v>0</v>
      </c>
      <c r="AI263" s="259">
        <f>IF(AND(NOT(_incrementaisPassadas),
      OR(
       AND(_semanaAtual&gt;Prevs!L$6,_tipo="Semanal"),
       AND(_mes&gt;AI$2,_tipo="Mensal")
      )), 0,IF(Ajustes!$G263&gt;0,INDEX($AA$4:$AL$323,Ajustes!$G263,W$2),0)+IF(Ajustes!$H263&gt;0,INDEX($AA$4:$AL$323,Ajustes!$H263,W$2),0)+IF(Ajustes!$I263&gt;0,INDEX($AA$4:$AL$323,Ajustes!$I263,W$2),0)+IF(Ajustes!$J263&gt;0,INDEX($AA$4:$AL$323,Ajustes!$J263,W$2),0)+IF(Ajustes!$K263&gt;0,INDEX($AA$4:$AL$323,Ajustes!$K263,W$2),0)+IF(Ajustes!$L263&gt;0,INDEX($AA$4:$AL$323,Ajustes!$L263,W$2),0))+W263</f>
        <v>0</v>
      </c>
      <c r="AJ263" s="259">
        <f>IF(AND(NOT(_incrementaisPassadas),
      OR(
       AND(_semanaAtual&gt;Prevs!M$6,_tipo="Semanal"),
       AND(_mes&gt;AJ$2,_tipo="Mensal")
      )), 0,IF(Ajustes!$G263&gt;0,INDEX($AA$4:$AL$323,Ajustes!$G263,X$2),0)+IF(Ajustes!$H263&gt;0,INDEX($AA$4:$AL$323,Ajustes!$H263,X$2),0)+IF(Ajustes!$I263&gt;0,INDEX($AA$4:$AL$323,Ajustes!$I263,X$2),0)+IF(Ajustes!$J263&gt;0,INDEX($AA$4:$AL$323,Ajustes!$J263,X$2),0)+IF(Ajustes!$K263&gt;0,INDEX($AA$4:$AL$323,Ajustes!$K263,X$2),0)+IF(Ajustes!$L263&gt;0,INDEX($AA$4:$AL$323,Ajustes!$L263,X$2),0))+X263</f>
        <v>0</v>
      </c>
      <c r="AK263" s="259">
        <f>IF(AND(NOT(_incrementaisPassadas),
      OR(
       AND(_semanaAtual&gt;Prevs!N$6,_tipo="Semanal"),
       AND(_mes&gt;AK$2,_tipo="Mensal")
      )), 0,IF(Ajustes!$G263&gt;0,INDEX($AA$4:$AL$323,Ajustes!$G263,Y$2),0)+IF(Ajustes!$H263&gt;0,INDEX($AA$4:$AL$323,Ajustes!$H263,Y$2),0)+IF(Ajustes!$I263&gt;0,INDEX($AA$4:$AL$323,Ajustes!$I263,Y$2),0)+IF(Ajustes!$J263&gt;0,INDEX($AA$4:$AL$323,Ajustes!$J263,Y$2),0)+IF(Ajustes!$K263&gt;0,INDEX($AA$4:$AL$323,Ajustes!$K263,Y$2),0)+IF(Ajustes!$L263&gt;0,INDEX($AA$4:$AL$323,Ajustes!$L263,Y$2),0))+Y263</f>
        <v>0</v>
      </c>
      <c r="AL263" s="259">
        <f>IF(AND(NOT(_incrementaisPassadas),
      OR(
       AND(_semanaAtual&gt;Prevs!O$6,_tipo="Semanal"),
       AND(_mes&gt;AL$2,_tipo="Mensal")
      )), 0,IF(Ajustes!$G263&gt;0,INDEX($AA$4:$AL$323,Ajustes!$G263,Z$2),0)+IF(Ajustes!$H263&gt;0,INDEX($AA$4:$AL$323,Ajustes!$H263,Z$2),0)+IF(Ajustes!$I263&gt;0,INDEX($AA$4:$AL$323,Ajustes!$I263,Z$2),0)+IF(Ajustes!$J263&gt;0,INDEX($AA$4:$AL$323,Ajustes!$J263,Z$2),0)+IF(Ajustes!$K263&gt;0,INDEX($AA$4:$AL$323,Ajustes!$K263,Z$2),0)+IF(Ajustes!$L263&gt;0,INDEX($AA$4:$AL$323,Ajustes!$L263,Z$2),0))+Z263</f>
        <v>0</v>
      </c>
      <c r="AM263" s="113">
        <f t="shared" si="219"/>
        <v>0</v>
      </c>
      <c r="AN263" s="113">
        <f t="shared" si="248"/>
        <v>0</v>
      </c>
      <c r="AO263" s="113">
        <f t="shared" si="248"/>
        <v>0</v>
      </c>
      <c r="AP263" s="113">
        <f t="shared" si="248"/>
        <v>0</v>
      </c>
      <c r="AQ263" s="113">
        <f t="shared" si="248"/>
        <v>0</v>
      </c>
      <c r="AR263" s="113">
        <f t="shared" si="248"/>
        <v>0</v>
      </c>
      <c r="AS263" s="113">
        <f t="shared" si="248"/>
        <v>0</v>
      </c>
      <c r="AT263" s="113">
        <f t="shared" si="248"/>
        <v>0</v>
      </c>
      <c r="AU263" s="113">
        <f t="shared" si="248"/>
        <v>0</v>
      </c>
      <c r="AV263" s="113">
        <f t="shared" si="248"/>
        <v>0</v>
      </c>
      <c r="AW263" s="113">
        <f t="shared" si="248"/>
        <v>0</v>
      </c>
      <c r="AX263" s="113">
        <f t="shared" si="248"/>
        <v>0</v>
      </c>
      <c r="AY263" s="259"/>
      <c r="BQ263" s="259" t="e">
        <f t="shared" si="249"/>
        <v>#N/A</v>
      </c>
      <c r="BR263" s="398">
        <f t="shared" si="236"/>
        <v>0</v>
      </c>
      <c r="BS263" s="398">
        <f t="shared" si="237"/>
        <v>0</v>
      </c>
      <c r="BT263" s="398">
        <f t="shared" si="238"/>
        <v>0</v>
      </c>
      <c r="BU263" s="398">
        <f t="shared" si="239"/>
        <v>0</v>
      </c>
      <c r="BV263" s="398">
        <f t="shared" si="240"/>
        <v>0</v>
      </c>
      <c r="BW263" s="398">
        <f t="shared" si="241"/>
        <v>0</v>
      </c>
      <c r="BX263" s="398">
        <f t="shared" si="242"/>
        <v>0</v>
      </c>
      <c r="BY263" s="398">
        <f t="shared" si="243"/>
        <v>0</v>
      </c>
      <c r="BZ263" s="398">
        <f t="shared" si="244"/>
        <v>0</v>
      </c>
      <c r="CA263" s="398">
        <f t="shared" si="245"/>
        <v>0</v>
      </c>
      <c r="CB263" s="398">
        <f t="shared" si="246"/>
        <v>0</v>
      </c>
      <c r="CC263" s="398">
        <f t="shared" si="247"/>
        <v>0</v>
      </c>
      <c r="CD263" s="259"/>
    </row>
    <row r="264" spans="1:82" x14ac:dyDescent="0.25">
      <c r="A264" s="113">
        <v>261</v>
      </c>
      <c r="B264" s="176" t="s">
        <v>652</v>
      </c>
      <c r="C264" s="259">
        <f>IFERROR(INDEX($BD$7:$BO$40,MATCH(Ajustes!$E$4:$E$323,$BC$7:$BC$40,0),$C$2:$N$2),1)</f>
        <v>1</v>
      </c>
      <c r="D264" s="259">
        <f>IFERROR(INDEX($BD$7:$BO$40,MATCH(Ajustes!$E$4:$E$323,$BC$7:$BC$40,0),$C$2:$N$2),1)</f>
        <v>1</v>
      </c>
      <c r="E264" s="259">
        <f>IFERROR(INDEX($BD$7:$BO$40,MATCH(Ajustes!$E$4:$E$323,$BC$7:$BC$40,0),$C$2:$N$2),1)</f>
        <v>1</v>
      </c>
      <c r="F264" s="259">
        <f>IFERROR(INDEX($BD$7:$BO$40,MATCH(Ajustes!$E$4:$E$323,$BC$7:$BC$40,0),$C$2:$N$2),1)</f>
        <v>1</v>
      </c>
      <c r="G264" s="259">
        <f>IFERROR(INDEX($BD$7:$BO$40,MATCH(Ajustes!$E$4:$E$323,$BC$7:$BC$40,0),$C$2:$N$2),1)</f>
        <v>1</v>
      </c>
      <c r="H264" s="259">
        <f>IFERROR(INDEX($BD$7:$BO$40,MATCH(Ajustes!$E$4:$E$323,$BC$7:$BC$40,0),$C$2:$N$2),1)</f>
        <v>1</v>
      </c>
      <c r="I264" s="259">
        <f>IFERROR(INDEX($BD$7:$BO$40,MATCH(Ajustes!$E$4:$E$323,$BC$7:$BC$40,0),$C$2:$N$2),1)</f>
        <v>1</v>
      </c>
      <c r="J264" s="259">
        <f>IFERROR(INDEX($BD$7:$BO$40,MATCH(Ajustes!$E$4:$E$323,$BC$7:$BC$40,0),$C$2:$N$2),1)</f>
        <v>1</v>
      </c>
      <c r="K264" s="259">
        <f>IFERROR(INDEX($BD$7:$BO$40,MATCH(Ajustes!$E$4:$E$323,$BC$7:$BC$40,0),$C$2:$N$2),1)</f>
        <v>1</v>
      </c>
      <c r="L264" s="259">
        <f>IFERROR(INDEX($BD$7:$BO$40,MATCH(Ajustes!$E$4:$E$323,$BC$7:$BC$40,0),$C$2:$N$2),1)</f>
        <v>1</v>
      </c>
      <c r="M264" s="259">
        <f>IFERROR(INDEX($BD$7:$BO$40,MATCH(Ajustes!$E$4:$E$323,$BC$7:$BC$40,0),$C$2:$N$2),1)</f>
        <v>1</v>
      </c>
      <c r="N264" s="259">
        <f>IFERROR(INDEX($BD$7:$BO$40,MATCH(Ajustes!$E$4:$E$323,$BC$7:$BC$40,0),$C$2:$N$2),1)</f>
        <v>1</v>
      </c>
      <c r="O264">
        <f>C264*Ajustes!AM264</f>
        <v>318</v>
      </c>
      <c r="P264">
        <f>D264*Ajustes!AN264</f>
        <v>355</v>
      </c>
      <c r="Q264">
        <f>E264*Ajustes!AO264</f>
        <v>364</v>
      </c>
      <c r="R264">
        <f>F264*Ajustes!AP264</f>
        <v>282</v>
      </c>
      <c r="S264">
        <f>G264*Ajustes!AQ264</f>
        <v>198</v>
      </c>
      <c r="T264">
        <f>H264*Ajustes!AR264</f>
        <v>156</v>
      </c>
      <c r="U264">
        <f>I264*Ajustes!AS264</f>
        <v>130</v>
      </c>
      <c r="V264">
        <f>J264*Ajustes!AT264</f>
        <v>113</v>
      </c>
      <c r="W264">
        <f>K264*Ajustes!AU264</f>
        <v>115</v>
      </c>
      <c r="X264">
        <f>L264*Ajustes!AV264</f>
        <v>141</v>
      </c>
      <c r="Y264">
        <f>M264*Ajustes!AW264</f>
        <v>183</v>
      </c>
      <c r="Z264">
        <f>N264*Ajustes!AX264</f>
        <v>257</v>
      </c>
      <c r="AA264" s="259">
        <f>IF(AND(NOT(_incrementaisPassadas),
      OR(
       AND(_semanaAtual&gt;Prevs!D$6,_tipo="Semanal"),
       AND(_mes&gt;AA$2,_tipo="Mensal")
      )), 0,IF(Ajustes!$G264&gt;0,INDEX($AA$4:$AL$323,Ajustes!$G264,O$2),0)+IF(Ajustes!$H264&gt;0,INDEX($AA$4:$AL$323,Ajustes!$H264,O$2),0)+IF(Ajustes!$I264&gt;0,INDEX($AA$4:$AL$323,Ajustes!$I264,O$2),0)+IF(Ajustes!$J264&gt;0,INDEX($AA$4:$AL$323,Ajustes!$J264,O$2),0)+IF(Ajustes!$K264&gt;0,INDEX($AA$4:$AL$323,Ajustes!$K264,O$2),0)+IF(Ajustes!$L264&gt;0,INDEX($AA$4:$AL$323,Ajustes!$L264,O$2),0))+O264</f>
        <v>318</v>
      </c>
      <c r="AB264" s="259">
        <f>IF(AND(NOT(_incrementaisPassadas),
      OR(
       AND(_semanaAtual&gt;Prevs!E$6,_tipo="Semanal"),
       AND(_mes&gt;AB$2,_tipo="Mensal")
      )), 0,IF(Ajustes!$G264&gt;0,INDEX($AA$4:$AL$323,Ajustes!$G264,P$2),0)+IF(Ajustes!$H264&gt;0,INDEX($AA$4:$AL$323,Ajustes!$H264,P$2),0)+IF(Ajustes!$I264&gt;0,INDEX($AA$4:$AL$323,Ajustes!$I264,P$2),0)+IF(Ajustes!$J264&gt;0,INDEX($AA$4:$AL$323,Ajustes!$J264,P$2),0)+IF(Ajustes!$K264&gt;0,INDEX($AA$4:$AL$323,Ajustes!$K264,P$2),0)+IF(Ajustes!$L264&gt;0,INDEX($AA$4:$AL$323,Ajustes!$L264,P$2),0))+P264</f>
        <v>355</v>
      </c>
      <c r="AC264" s="259">
        <f>IF(AND(NOT(_incrementaisPassadas),
      OR(
       AND(_semanaAtual&gt;Prevs!F$6,_tipo="Semanal"),
       AND(_mes&gt;AC$2,_tipo="Mensal")
      )), 0,IF(Ajustes!$G264&gt;0,INDEX($AA$4:$AL$323,Ajustes!$G264,Q$2),0)+IF(Ajustes!$H264&gt;0,INDEX($AA$4:$AL$323,Ajustes!$H264,Q$2),0)+IF(Ajustes!$I264&gt;0,INDEX($AA$4:$AL$323,Ajustes!$I264,Q$2),0)+IF(Ajustes!$J264&gt;0,INDEX($AA$4:$AL$323,Ajustes!$J264,Q$2),0)+IF(Ajustes!$K264&gt;0,INDEX($AA$4:$AL$323,Ajustes!$K264,Q$2),0)+IF(Ajustes!$L264&gt;0,INDEX($AA$4:$AL$323,Ajustes!$L264,Q$2),0))+Q264</f>
        <v>364</v>
      </c>
      <c r="AD264" s="259">
        <f>IF(AND(NOT(_incrementaisPassadas),
      OR(
       AND(_semanaAtual&gt;Prevs!G$6,_tipo="Semanal"),
       AND(_mes&gt;AD$2,_tipo="Mensal")
      )), 0,IF(Ajustes!$G264&gt;0,INDEX($AA$4:$AL$323,Ajustes!$G264,R$2),0)+IF(Ajustes!$H264&gt;0,INDEX($AA$4:$AL$323,Ajustes!$H264,R$2),0)+IF(Ajustes!$I264&gt;0,INDEX($AA$4:$AL$323,Ajustes!$I264,R$2),0)+IF(Ajustes!$J264&gt;0,INDEX($AA$4:$AL$323,Ajustes!$J264,R$2),0)+IF(Ajustes!$K264&gt;0,INDEX($AA$4:$AL$323,Ajustes!$K264,R$2),0)+IF(Ajustes!$L264&gt;0,INDEX($AA$4:$AL$323,Ajustes!$L264,R$2),0))+R264</f>
        <v>282</v>
      </c>
      <c r="AE264" s="259">
        <f>IF(AND(NOT(_incrementaisPassadas),
      OR(
       AND(_semanaAtual&gt;Prevs!H$6,_tipo="Semanal"),
       AND(_mes&gt;AE$2,_tipo="Mensal")
      )), 0,IF(Ajustes!$G264&gt;0,INDEX($AA$4:$AL$323,Ajustes!$G264,S$2),0)+IF(Ajustes!$H264&gt;0,INDEX($AA$4:$AL$323,Ajustes!$H264,S$2),0)+IF(Ajustes!$I264&gt;0,INDEX($AA$4:$AL$323,Ajustes!$I264,S$2),0)+IF(Ajustes!$J264&gt;0,INDEX($AA$4:$AL$323,Ajustes!$J264,S$2),0)+IF(Ajustes!$K264&gt;0,INDEX($AA$4:$AL$323,Ajustes!$K264,S$2),0)+IF(Ajustes!$L264&gt;0,INDEX($AA$4:$AL$323,Ajustes!$L264,S$2),0))+S264</f>
        <v>198</v>
      </c>
      <c r="AF264" s="259">
        <f>IF(AND(NOT(_incrementaisPassadas),
      OR(
       AND(_semanaAtual&gt;Prevs!I$6,_tipo="Semanal"),
       AND(_mes&gt;AF$2,_tipo="Mensal")
      )), 0,IF(Ajustes!$G264&gt;0,INDEX($AA$4:$AL$323,Ajustes!$G264,T$2),0)+IF(Ajustes!$H264&gt;0,INDEX($AA$4:$AL$323,Ajustes!$H264,T$2),0)+IF(Ajustes!$I264&gt;0,INDEX($AA$4:$AL$323,Ajustes!$I264,T$2),0)+IF(Ajustes!$J264&gt;0,INDEX($AA$4:$AL$323,Ajustes!$J264,T$2),0)+IF(Ajustes!$K264&gt;0,INDEX($AA$4:$AL$323,Ajustes!$K264,T$2),0)+IF(Ajustes!$L264&gt;0,INDEX($AA$4:$AL$323,Ajustes!$L264,T$2),0))+T264</f>
        <v>156</v>
      </c>
      <c r="AG264" s="259">
        <f>IF(AND(NOT(_incrementaisPassadas),
      OR(
       AND(_semanaAtual&gt;Prevs!J$6,_tipo="Semanal"),
       AND(_mes&gt;AG$2,_tipo="Mensal")
      )), 0,IF(Ajustes!$G264&gt;0,INDEX($AA$4:$AL$323,Ajustes!$G264,U$2),0)+IF(Ajustes!$H264&gt;0,INDEX($AA$4:$AL$323,Ajustes!$H264,U$2),0)+IF(Ajustes!$I264&gt;0,INDEX($AA$4:$AL$323,Ajustes!$I264,U$2),0)+IF(Ajustes!$J264&gt;0,INDEX($AA$4:$AL$323,Ajustes!$J264,U$2),0)+IF(Ajustes!$K264&gt;0,INDEX($AA$4:$AL$323,Ajustes!$K264,U$2),0)+IF(Ajustes!$L264&gt;0,INDEX($AA$4:$AL$323,Ajustes!$L264,U$2),0))+U264</f>
        <v>130</v>
      </c>
      <c r="AH264" s="259">
        <f>IF(AND(NOT(_incrementaisPassadas),
      OR(
       AND(_semanaAtual&gt;Prevs!K$6,_tipo="Semanal"),
       AND(_mes&gt;AH$2,_tipo="Mensal")
      )), 0,IF(Ajustes!$G264&gt;0,INDEX($AA$4:$AL$323,Ajustes!$G264,V$2),0)+IF(Ajustes!$H264&gt;0,INDEX($AA$4:$AL$323,Ajustes!$H264,V$2),0)+IF(Ajustes!$I264&gt;0,INDEX($AA$4:$AL$323,Ajustes!$I264,V$2),0)+IF(Ajustes!$J264&gt;0,INDEX($AA$4:$AL$323,Ajustes!$J264,V$2),0)+IF(Ajustes!$K264&gt;0,INDEX($AA$4:$AL$323,Ajustes!$K264,V$2),0)+IF(Ajustes!$L264&gt;0,INDEX($AA$4:$AL$323,Ajustes!$L264,V$2),0))+V264</f>
        <v>113</v>
      </c>
      <c r="AI264" s="259">
        <f>IF(AND(NOT(_incrementaisPassadas),
      OR(
       AND(_semanaAtual&gt;Prevs!L$6,_tipo="Semanal"),
       AND(_mes&gt;AI$2,_tipo="Mensal")
      )), 0,IF(Ajustes!$G264&gt;0,INDEX($AA$4:$AL$323,Ajustes!$G264,W$2),0)+IF(Ajustes!$H264&gt;0,INDEX($AA$4:$AL$323,Ajustes!$H264,W$2),0)+IF(Ajustes!$I264&gt;0,INDEX($AA$4:$AL$323,Ajustes!$I264,W$2),0)+IF(Ajustes!$J264&gt;0,INDEX($AA$4:$AL$323,Ajustes!$J264,W$2),0)+IF(Ajustes!$K264&gt;0,INDEX($AA$4:$AL$323,Ajustes!$K264,W$2),0)+IF(Ajustes!$L264&gt;0,INDEX($AA$4:$AL$323,Ajustes!$L264,W$2),0))+W264</f>
        <v>115</v>
      </c>
      <c r="AJ264" s="259">
        <f>IF(AND(NOT(_incrementaisPassadas),
      OR(
       AND(_semanaAtual&gt;Prevs!M$6,_tipo="Semanal"),
       AND(_mes&gt;AJ$2,_tipo="Mensal")
      )), 0,IF(Ajustes!$G264&gt;0,INDEX($AA$4:$AL$323,Ajustes!$G264,X$2),0)+IF(Ajustes!$H264&gt;0,INDEX($AA$4:$AL$323,Ajustes!$H264,X$2),0)+IF(Ajustes!$I264&gt;0,INDEX($AA$4:$AL$323,Ajustes!$I264,X$2),0)+IF(Ajustes!$J264&gt;0,INDEX($AA$4:$AL$323,Ajustes!$J264,X$2),0)+IF(Ajustes!$K264&gt;0,INDEX($AA$4:$AL$323,Ajustes!$K264,X$2),0)+IF(Ajustes!$L264&gt;0,INDEX($AA$4:$AL$323,Ajustes!$L264,X$2),0))+X264</f>
        <v>141</v>
      </c>
      <c r="AK264" s="259">
        <f>IF(AND(NOT(_incrementaisPassadas),
      OR(
       AND(_semanaAtual&gt;Prevs!N$6,_tipo="Semanal"),
       AND(_mes&gt;AK$2,_tipo="Mensal")
      )), 0,IF(Ajustes!$G264&gt;0,INDEX($AA$4:$AL$323,Ajustes!$G264,Y$2),0)+IF(Ajustes!$H264&gt;0,INDEX($AA$4:$AL$323,Ajustes!$H264,Y$2),0)+IF(Ajustes!$I264&gt;0,INDEX($AA$4:$AL$323,Ajustes!$I264,Y$2),0)+IF(Ajustes!$J264&gt;0,INDEX($AA$4:$AL$323,Ajustes!$J264,Y$2),0)+IF(Ajustes!$K264&gt;0,INDEX($AA$4:$AL$323,Ajustes!$K264,Y$2),0)+IF(Ajustes!$L264&gt;0,INDEX($AA$4:$AL$323,Ajustes!$L264,Y$2),0))+Y264</f>
        <v>183</v>
      </c>
      <c r="AL264" s="259">
        <f>IF(AND(NOT(_incrementaisPassadas),
      OR(
       AND(_semanaAtual&gt;Prevs!O$6,_tipo="Semanal"),
       AND(_mes&gt;AL$2,_tipo="Mensal")
      )), 0,IF(Ajustes!$G264&gt;0,INDEX($AA$4:$AL$323,Ajustes!$G264,Z$2),0)+IF(Ajustes!$H264&gt;0,INDEX($AA$4:$AL$323,Ajustes!$H264,Z$2),0)+IF(Ajustes!$I264&gt;0,INDEX($AA$4:$AL$323,Ajustes!$I264,Z$2),0)+IF(Ajustes!$J264&gt;0,INDEX($AA$4:$AL$323,Ajustes!$J264,Z$2),0)+IF(Ajustes!$K264&gt;0,INDEX($AA$4:$AL$323,Ajustes!$K264,Z$2),0)+IF(Ajustes!$L264&gt;0,INDEX($AA$4:$AL$323,Ajustes!$L264,Z$2),0))+Z264</f>
        <v>257</v>
      </c>
      <c r="AM264" s="113">
        <f t="shared" ref="AM264:AM294" si="250">AA264</f>
        <v>318</v>
      </c>
      <c r="AN264" s="113">
        <f t="shared" si="248"/>
        <v>355</v>
      </c>
      <c r="AO264" s="113">
        <f t="shared" si="248"/>
        <v>364</v>
      </c>
      <c r="AP264" s="113">
        <f t="shared" si="248"/>
        <v>282</v>
      </c>
      <c r="AQ264" s="113">
        <f t="shared" si="248"/>
        <v>198</v>
      </c>
      <c r="AR264" s="113">
        <f t="shared" si="248"/>
        <v>156</v>
      </c>
      <c r="AS264" s="113">
        <f t="shared" si="248"/>
        <v>130</v>
      </c>
      <c r="AT264" s="113">
        <f t="shared" si="248"/>
        <v>113</v>
      </c>
      <c r="AU264" s="113">
        <f t="shared" si="248"/>
        <v>115</v>
      </c>
      <c r="AV264" s="113">
        <f t="shared" si="248"/>
        <v>141</v>
      </c>
      <c r="AW264" s="113">
        <f t="shared" si="248"/>
        <v>183</v>
      </c>
      <c r="AX264" s="113">
        <f t="shared" si="248"/>
        <v>257</v>
      </c>
      <c r="AY264" s="259"/>
      <c r="BQ264" s="259">
        <f t="shared" si="249"/>
        <v>23</v>
      </c>
      <c r="BR264" s="398">
        <f t="shared" si="236"/>
        <v>318.68800000000005</v>
      </c>
      <c r="BS264" s="398">
        <f t="shared" si="237"/>
        <v>354.41600000000005</v>
      </c>
      <c r="BT264" s="398">
        <f t="shared" si="238"/>
        <v>364.53499999999997</v>
      </c>
      <c r="BU264" s="398">
        <f t="shared" si="239"/>
        <v>281.42400000000004</v>
      </c>
      <c r="BV264" s="398">
        <f t="shared" si="240"/>
        <v>197.93200000000002</v>
      </c>
      <c r="BW264" s="398">
        <f t="shared" si="241"/>
        <v>155.64600000000002</v>
      </c>
      <c r="BX264" s="398">
        <f t="shared" si="242"/>
        <v>129.86000000000001</v>
      </c>
      <c r="BY264" s="398">
        <f t="shared" si="243"/>
        <v>113.111</v>
      </c>
      <c r="BZ264" s="398">
        <f t="shared" si="244"/>
        <v>114.12599999999999</v>
      </c>
      <c r="CA264" s="398">
        <f t="shared" si="245"/>
        <v>140.864</v>
      </c>
      <c r="CB264" s="398">
        <f t="shared" si="246"/>
        <v>183.92000000000002</v>
      </c>
      <c r="CC264" s="398">
        <f t="shared" si="247"/>
        <v>257.13099999999997</v>
      </c>
      <c r="CD264" s="259"/>
    </row>
    <row r="265" spans="1:82" x14ac:dyDescent="0.25">
      <c r="A265" s="113">
        <v>262</v>
      </c>
      <c r="B265" s="176" t="s">
        <v>259</v>
      </c>
      <c r="C265" s="259">
        <f>IFERROR(INDEX($BD$7:$BO$40,MATCH(Ajustes!$E$4:$E$323,$BC$7:$BC$40,0),$C$2:$N$2),1)</f>
        <v>1</v>
      </c>
      <c r="D265" s="259">
        <f>IFERROR(INDEX($BD$7:$BO$40,MATCH(Ajustes!$E$4:$E$323,$BC$7:$BC$40,0),$C$2:$N$2),1)</f>
        <v>1</v>
      </c>
      <c r="E265" s="259">
        <f>IFERROR(INDEX($BD$7:$BO$40,MATCH(Ajustes!$E$4:$E$323,$BC$7:$BC$40,0),$C$2:$N$2),1)</f>
        <v>1</v>
      </c>
      <c r="F265" s="259">
        <f>IFERROR(INDEX($BD$7:$BO$40,MATCH(Ajustes!$E$4:$E$323,$BC$7:$BC$40,0),$C$2:$N$2),1)</f>
        <v>1</v>
      </c>
      <c r="G265" s="259">
        <f>IFERROR(INDEX($BD$7:$BO$40,MATCH(Ajustes!$E$4:$E$323,$BC$7:$BC$40,0),$C$2:$N$2),1)</f>
        <v>1</v>
      </c>
      <c r="H265" s="259">
        <f>IFERROR(INDEX($BD$7:$BO$40,MATCH(Ajustes!$E$4:$E$323,$BC$7:$BC$40,0),$C$2:$N$2),1)</f>
        <v>1</v>
      </c>
      <c r="I265" s="259">
        <f>IFERROR(INDEX($BD$7:$BO$40,MATCH(Ajustes!$E$4:$E$323,$BC$7:$BC$40,0),$C$2:$N$2),1)</f>
        <v>1</v>
      </c>
      <c r="J265" s="259">
        <f>IFERROR(INDEX($BD$7:$BO$40,MATCH(Ajustes!$E$4:$E$323,$BC$7:$BC$40,0),$C$2:$N$2),1)</f>
        <v>1</v>
      </c>
      <c r="K265" s="259">
        <f>IFERROR(INDEX($BD$7:$BO$40,MATCH(Ajustes!$E$4:$E$323,$BC$7:$BC$40,0),$C$2:$N$2),1)</f>
        <v>1</v>
      </c>
      <c r="L265" s="259">
        <f>IFERROR(INDEX($BD$7:$BO$40,MATCH(Ajustes!$E$4:$E$323,$BC$7:$BC$40,0),$C$2:$N$2),1)</f>
        <v>1</v>
      </c>
      <c r="M265" s="259">
        <f>IFERROR(INDEX($BD$7:$BO$40,MATCH(Ajustes!$E$4:$E$323,$BC$7:$BC$40,0),$C$2:$N$2),1)</f>
        <v>1</v>
      </c>
      <c r="N265" s="259">
        <f>IFERROR(INDEX($BD$7:$BO$40,MATCH(Ajustes!$E$4:$E$323,$BC$7:$BC$40,0),$C$2:$N$2),1)</f>
        <v>1</v>
      </c>
      <c r="O265">
        <f>C265*Ajustes!AM265</f>
        <v>151</v>
      </c>
      <c r="P265">
        <f>D265*Ajustes!AN265</f>
        <v>114</v>
      </c>
      <c r="Q265">
        <f>E265*Ajustes!AO265</f>
        <v>103</v>
      </c>
      <c r="R265">
        <f>F265*Ajustes!AP265</f>
        <v>75</v>
      </c>
      <c r="S265">
        <f>G265*Ajustes!AQ265</f>
        <v>56</v>
      </c>
      <c r="T265">
        <f>H265*Ajustes!AR265</f>
        <v>48</v>
      </c>
      <c r="U265">
        <f>I265*Ajustes!AS265</f>
        <v>42</v>
      </c>
      <c r="V265">
        <f>J265*Ajustes!AT265</f>
        <v>37</v>
      </c>
      <c r="W265">
        <f>K265*Ajustes!AU265</f>
        <v>38</v>
      </c>
      <c r="X265">
        <f>L265*Ajustes!AV265</f>
        <v>47</v>
      </c>
      <c r="Y265">
        <f>M265*Ajustes!AW265</f>
        <v>78</v>
      </c>
      <c r="Z265">
        <f>N265*Ajustes!AX265</f>
        <v>129</v>
      </c>
      <c r="AA265" s="259">
        <f>IF(AND(NOT(_incrementaisPassadas),
      OR(
       AND(_semanaAtual&gt;Prevs!D$6,_tipo="Semanal"),
       AND(_mes&gt;AA$2,_tipo="Mensal")
      )), 0,IF(Ajustes!$G265&gt;0,INDEX($AA$4:$AL$323,Ajustes!$G265,O$2),0)+IF(Ajustes!$H265&gt;0,INDEX($AA$4:$AL$323,Ajustes!$H265,O$2),0)+IF(Ajustes!$I265&gt;0,INDEX($AA$4:$AL$323,Ajustes!$I265,O$2),0)+IF(Ajustes!$J265&gt;0,INDEX($AA$4:$AL$323,Ajustes!$J265,O$2),0)+IF(Ajustes!$K265&gt;0,INDEX($AA$4:$AL$323,Ajustes!$K265,O$2),0)+IF(Ajustes!$L265&gt;0,INDEX($AA$4:$AL$323,Ajustes!$L265,O$2),0))+O265</f>
        <v>151</v>
      </c>
      <c r="AB265" s="259">
        <f>IF(AND(NOT(_incrementaisPassadas),
      OR(
       AND(_semanaAtual&gt;Prevs!E$6,_tipo="Semanal"),
       AND(_mes&gt;AB$2,_tipo="Mensal")
      )), 0,IF(Ajustes!$G265&gt;0,INDEX($AA$4:$AL$323,Ajustes!$G265,P$2),0)+IF(Ajustes!$H265&gt;0,INDEX($AA$4:$AL$323,Ajustes!$H265,P$2),0)+IF(Ajustes!$I265&gt;0,INDEX($AA$4:$AL$323,Ajustes!$I265,P$2),0)+IF(Ajustes!$J265&gt;0,INDEX($AA$4:$AL$323,Ajustes!$J265,P$2),0)+IF(Ajustes!$K265&gt;0,INDEX($AA$4:$AL$323,Ajustes!$K265,P$2),0)+IF(Ajustes!$L265&gt;0,INDEX($AA$4:$AL$323,Ajustes!$L265,P$2),0))+P265</f>
        <v>114</v>
      </c>
      <c r="AC265" s="259">
        <f>IF(AND(NOT(_incrementaisPassadas),
      OR(
       AND(_semanaAtual&gt;Prevs!F$6,_tipo="Semanal"),
       AND(_mes&gt;AC$2,_tipo="Mensal")
      )), 0,IF(Ajustes!$G265&gt;0,INDEX($AA$4:$AL$323,Ajustes!$G265,Q$2),0)+IF(Ajustes!$H265&gt;0,INDEX($AA$4:$AL$323,Ajustes!$H265,Q$2),0)+IF(Ajustes!$I265&gt;0,INDEX($AA$4:$AL$323,Ajustes!$I265,Q$2),0)+IF(Ajustes!$J265&gt;0,INDEX($AA$4:$AL$323,Ajustes!$J265,Q$2),0)+IF(Ajustes!$K265&gt;0,INDEX($AA$4:$AL$323,Ajustes!$K265,Q$2),0)+IF(Ajustes!$L265&gt;0,INDEX($AA$4:$AL$323,Ajustes!$L265,Q$2),0))+Q265</f>
        <v>103</v>
      </c>
      <c r="AD265" s="259">
        <f>IF(AND(NOT(_incrementaisPassadas),
      OR(
       AND(_semanaAtual&gt;Prevs!G$6,_tipo="Semanal"),
       AND(_mes&gt;AD$2,_tipo="Mensal")
      )), 0,IF(Ajustes!$G265&gt;0,INDEX($AA$4:$AL$323,Ajustes!$G265,R$2),0)+IF(Ajustes!$H265&gt;0,INDEX($AA$4:$AL$323,Ajustes!$H265,R$2),0)+IF(Ajustes!$I265&gt;0,INDEX($AA$4:$AL$323,Ajustes!$I265,R$2),0)+IF(Ajustes!$J265&gt;0,INDEX($AA$4:$AL$323,Ajustes!$J265,R$2),0)+IF(Ajustes!$K265&gt;0,INDEX($AA$4:$AL$323,Ajustes!$K265,R$2),0)+IF(Ajustes!$L265&gt;0,INDEX($AA$4:$AL$323,Ajustes!$L265,R$2),0))+R265</f>
        <v>75</v>
      </c>
      <c r="AE265" s="259">
        <f>IF(AND(NOT(_incrementaisPassadas),
      OR(
       AND(_semanaAtual&gt;Prevs!H$6,_tipo="Semanal"),
       AND(_mes&gt;AE$2,_tipo="Mensal")
      )), 0,IF(Ajustes!$G265&gt;0,INDEX($AA$4:$AL$323,Ajustes!$G265,S$2),0)+IF(Ajustes!$H265&gt;0,INDEX($AA$4:$AL$323,Ajustes!$H265,S$2),0)+IF(Ajustes!$I265&gt;0,INDEX($AA$4:$AL$323,Ajustes!$I265,S$2),0)+IF(Ajustes!$J265&gt;0,INDEX($AA$4:$AL$323,Ajustes!$J265,S$2),0)+IF(Ajustes!$K265&gt;0,INDEX($AA$4:$AL$323,Ajustes!$K265,S$2),0)+IF(Ajustes!$L265&gt;0,INDEX($AA$4:$AL$323,Ajustes!$L265,S$2),0))+S265</f>
        <v>56</v>
      </c>
      <c r="AF265" s="259">
        <f>IF(AND(NOT(_incrementaisPassadas),
      OR(
       AND(_semanaAtual&gt;Prevs!I$6,_tipo="Semanal"),
       AND(_mes&gt;AF$2,_tipo="Mensal")
      )), 0,IF(Ajustes!$G265&gt;0,INDEX($AA$4:$AL$323,Ajustes!$G265,T$2),0)+IF(Ajustes!$H265&gt;0,INDEX($AA$4:$AL$323,Ajustes!$H265,T$2),0)+IF(Ajustes!$I265&gt;0,INDEX($AA$4:$AL$323,Ajustes!$I265,T$2),0)+IF(Ajustes!$J265&gt;0,INDEX($AA$4:$AL$323,Ajustes!$J265,T$2),0)+IF(Ajustes!$K265&gt;0,INDEX($AA$4:$AL$323,Ajustes!$K265,T$2),0)+IF(Ajustes!$L265&gt;0,INDEX($AA$4:$AL$323,Ajustes!$L265,T$2),0))+T265</f>
        <v>48</v>
      </c>
      <c r="AG265" s="259">
        <f>IF(AND(NOT(_incrementaisPassadas),
      OR(
       AND(_semanaAtual&gt;Prevs!J$6,_tipo="Semanal"),
       AND(_mes&gt;AG$2,_tipo="Mensal")
      )), 0,IF(Ajustes!$G265&gt;0,INDEX($AA$4:$AL$323,Ajustes!$G265,U$2),0)+IF(Ajustes!$H265&gt;0,INDEX($AA$4:$AL$323,Ajustes!$H265,U$2),0)+IF(Ajustes!$I265&gt;0,INDEX($AA$4:$AL$323,Ajustes!$I265,U$2),0)+IF(Ajustes!$J265&gt;0,INDEX($AA$4:$AL$323,Ajustes!$J265,U$2),0)+IF(Ajustes!$K265&gt;0,INDEX($AA$4:$AL$323,Ajustes!$K265,U$2),0)+IF(Ajustes!$L265&gt;0,INDEX($AA$4:$AL$323,Ajustes!$L265,U$2),0))+U265</f>
        <v>42</v>
      </c>
      <c r="AH265" s="259">
        <f>IF(AND(NOT(_incrementaisPassadas),
      OR(
       AND(_semanaAtual&gt;Prevs!K$6,_tipo="Semanal"),
       AND(_mes&gt;AH$2,_tipo="Mensal")
      )), 0,IF(Ajustes!$G265&gt;0,INDEX($AA$4:$AL$323,Ajustes!$G265,V$2),0)+IF(Ajustes!$H265&gt;0,INDEX($AA$4:$AL$323,Ajustes!$H265,V$2),0)+IF(Ajustes!$I265&gt;0,INDEX($AA$4:$AL$323,Ajustes!$I265,V$2),0)+IF(Ajustes!$J265&gt;0,INDEX($AA$4:$AL$323,Ajustes!$J265,V$2),0)+IF(Ajustes!$K265&gt;0,INDEX($AA$4:$AL$323,Ajustes!$K265,V$2),0)+IF(Ajustes!$L265&gt;0,INDEX($AA$4:$AL$323,Ajustes!$L265,V$2),0))+V265</f>
        <v>37</v>
      </c>
      <c r="AI265" s="259">
        <f>IF(AND(NOT(_incrementaisPassadas),
      OR(
       AND(_semanaAtual&gt;Prevs!L$6,_tipo="Semanal"),
       AND(_mes&gt;AI$2,_tipo="Mensal")
      )), 0,IF(Ajustes!$G265&gt;0,INDEX($AA$4:$AL$323,Ajustes!$G265,W$2),0)+IF(Ajustes!$H265&gt;0,INDEX($AA$4:$AL$323,Ajustes!$H265,W$2),0)+IF(Ajustes!$I265&gt;0,INDEX($AA$4:$AL$323,Ajustes!$I265,W$2),0)+IF(Ajustes!$J265&gt;0,INDEX($AA$4:$AL$323,Ajustes!$J265,W$2),0)+IF(Ajustes!$K265&gt;0,INDEX($AA$4:$AL$323,Ajustes!$K265,W$2),0)+IF(Ajustes!$L265&gt;0,INDEX($AA$4:$AL$323,Ajustes!$L265,W$2),0))+W265</f>
        <v>38</v>
      </c>
      <c r="AJ265" s="259">
        <f>IF(AND(NOT(_incrementaisPassadas),
      OR(
       AND(_semanaAtual&gt;Prevs!M$6,_tipo="Semanal"),
       AND(_mes&gt;AJ$2,_tipo="Mensal")
      )), 0,IF(Ajustes!$G265&gt;0,INDEX($AA$4:$AL$323,Ajustes!$G265,X$2),0)+IF(Ajustes!$H265&gt;0,INDEX($AA$4:$AL$323,Ajustes!$H265,X$2),0)+IF(Ajustes!$I265&gt;0,INDEX($AA$4:$AL$323,Ajustes!$I265,X$2),0)+IF(Ajustes!$J265&gt;0,INDEX($AA$4:$AL$323,Ajustes!$J265,X$2),0)+IF(Ajustes!$K265&gt;0,INDEX($AA$4:$AL$323,Ajustes!$K265,X$2),0)+IF(Ajustes!$L265&gt;0,INDEX($AA$4:$AL$323,Ajustes!$L265,X$2),0))+X265</f>
        <v>47</v>
      </c>
      <c r="AK265" s="259">
        <f>IF(AND(NOT(_incrementaisPassadas),
      OR(
       AND(_semanaAtual&gt;Prevs!N$6,_tipo="Semanal"),
       AND(_mes&gt;AK$2,_tipo="Mensal")
      )), 0,IF(Ajustes!$G265&gt;0,INDEX($AA$4:$AL$323,Ajustes!$G265,Y$2),0)+IF(Ajustes!$H265&gt;0,INDEX($AA$4:$AL$323,Ajustes!$H265,Y$2),0)+IF(Ajustes!$I265&gt;0,INDEX($AA$4:$AL$323,Ajustes!$I265,Y$2),0)+IF(Ajustes!$J265&gt;0,INDEX($AA$4:$AL$323,Ajustes!$J265,Y$2),0)+IF(Ajustes!$K265&gt;0,INDEX($AA$4:$AL$323,Ajustes!$K265,Y$2),0)+IF(Ajustes!$L265&gt;0,INDEX($AA$4:$AL$323,Ajustes!$L265,Y$2),0))+Y265</f>
        <v>78</v>
      </c>
      <c r="AL265" s="259">
        <f>IF(AND(NOT(_incrementaisPassadas),
      OR(
       AND(_semanaAtual&gt;Prevs!O$6,_tipo="Semanal"),
       AND(_mes&gt;AL$2,_tipo="Mensal")
      )), 0,IF(Ajustes!$G265&gt;0,INDEX($AA$4:$AL$323,Ajustes!$G265,Z$2),0)+IF(Ajustes!$H265&gt;0,INDEX($AA$4:$AL$323,Ajustes!$H265,Z$2),0)+IF(Ajustes!$I265&gt;0,INDEX($AA$4:$AL$323,Ajustes!$I265,Z$2),0)+IF(Ajustes!$J265&gt;0,INDEX($AA$4:$AL$323,Ajustes!$J265,Z$2),0)+IF(Ajustes!$K265&gt;0,INDEX($AA$4:$AL$323,Ajustes!$K265,Z$2),0)+IF(Ajustes!$L265&gt;0,INDEX($AA$4:$AL$323,Ajustes!$L265,Z$2),0))+Z265</f>
        <v>129</v>
      </c>
      <c r="AM265" s="113">
        <f t="shared" si="250"/>
        <v>151</v>
      </c>
      <c r="AN265" s="113">
        <f t="shared" si="248"/>
        <v>114</v>
      </c>
      <c r="AO265" s="113">
        <f t="shared" si="248"/>
        <v>103</v>
      </c>
      <c r="AP265" s="113">
        <f t="shared" si="248"/>
        <v>75</v>
      </c>
      <c r="AQ265" s="113">
        <f t="shared" si="248"/>
        <v>56</v>
      </c>
      <c r="AR265" s="113">
        <f t="shared" si="248"/>
        <v>48</v>
      </c>
      <c r="AS265" s="113">
        <f t="shared" si="248"/>
        <v>42</v>
      </c>
      <c r="AT265" s="113">
        <f t="shared" si="248"/>
        <v>37</v>
      </c>
      <c r="AU265" s="113">
        <f t="shared" si="248"/>
        <v>38</v>
      </c>
      <c r="AV265" s="113">
        <f t="shared" si="248"/>
        <v>47</v>
      </c>
      <c r="AW265" s="113">
        <f t="shared" si="248"/>
        <v>78</v>
      </c>
      <c r="AX265" s="113">
        <f t="shared" si="248"/>
        <v>129</v>
      </c>
      <c r="AY265" s="259"/>
      <c r="BQ265" s="259">
        <f t="shared" si="249"/>
        <v>62</v>
      </c>
      <c r="BR265" s="398">
        <f t="shared" si="236"/>
        <v>149.45199999999997</v>
      </c>
      <c r="BS265" s="398">
        <f t="shared" si="237"/>
        <v>114.77199999999999</v>
      </c>
      <c r="BT265" s="398">
        <f t="shared" si="238"/>
        <v>103.71499999999999</v>
      </c>
      <c r="BU265" s="398">
        <f t="shared" si="239"/>
        <v>74.618000000000009</v>
      </c>
      <c r="BV265" s="398">
        <f t="shared" si="240"/>
        <v>56.075000000000003</v>
      </c>
      <c r="BW265" s="398">
        <f t="shared" si="241"/>
        <v>48.11</v>
      </c>
      <c r="BX265" s="398">
        <f t="shared" si="242"/>
        <v>42.713000000000001</v>
      </c>
      <c r="BY265" s="398">
        <f t="shared" si="243"/>
        <v>37.767000000000003</v>
      </c>
      <c r="BZ265" s="398">
        <f t="shared" si="244"/>
        <v>38.004000000000005</v>
      </c>
      <c r="CA265" s="398">
        <f t="shared" si="245"/>
        <v>47.38</v>
      </c>
      <c r="CB265" s="398">
        <f t="shared" si="246"/>
        <v>77.224999999999994</v>
      </c>
      <c r="CC265" s="398">
        <f t="shared" si="247"/>
        <v>128.59200000000001</v>
      </c>
      <c r="CD265" s="259"/>
    </row>
    <row r="266" spans="1:82" x14ac:dyDescent="0.25">
      <c r="A266" s="113">
        <v>263</v>
      </c>
      <c r="B266" s="176" t="s">
        <v>653</v>
      </c>
      <c r="C266" s="259">
        <f>IFERROR(INDEX($BD$7:$BO$40,MATCH(Ajustes!$E$4:$E$323,$BC$7:$BC$40,0),$C$2:$N$2),1)</f>
        <v>1</v>
      </c>
      <c r="D266" s="259">
        <f>IFERROR(INDEX($BD$7:$BO$40,MATCH(Ajustes!$E$4:$E$323,$BC$7:$BC$40,0),$C$2:$N$2),1)</f>
        <v>1</v>
      </c>
      <c r="E266" s="259">
        <f>IFERROR(INDEX($BD$7:$BO$40,MATCH(Ajustes!$E$4:$E$323,$BC$7:$BC$40,0),$C$2:$N$2),1)</f>
        <v>1</v>
      </c>
      <c r="F266" s="259">
        <f>IFERROR(INDEX($BD$7:$BO$40,MATCH(Ajustes!$E$4:$E$323,$BC$7:$BC$40,0),$C$2:$N$2),1)</f>
        <v>1</v>
      </c>
      <c r="G266" s="259">
        <f>IFERROR(INDEX($BD$7:$BO$40,MATCH(Ajustes!$E$4:$E$323,$BC$7:$BC$40,0),$C$2:$N$2),1)</f>
        <v>1</v>
      </c>
      <c r="H266" s="259">
        <f>IFERROR(INDEX($BD$7:$BO$40,MATCH(Ajustes!$E$4:$E$323,$BC$7:$BC$40,0),$C$2:$N$2),1)</f>
        <v>1</v>
      </c>
      <c r="I266" s="259">
        <f>IFERROR(INDEX($BD$7:$BO$40,MATCH(Ajustes!$E$4:$E$323,$BC$7:$BC$40,0),$C$2:$N$2),1)</f>
        <v>1</v>
      </c>
      <c r="J266" s="259">
        <f>IFERROR(INDEX($BD$7:$BO$40,MATCH(Ajustes!$E$4:$E$323,$BC$7:$BC$40,0),$C$2:$N$2),1)</f>
        <v>1</v>
      </c>
      <c r="K266" s="259">
        <f>IFERROR(INDEX($BD$7:$BO$40,MATCH(Ajustes!$E$4:$E$323,$BC$7:$BC$40,0),$C$2:$N$2),1)</f>
        <v>1</v>
      </c>
      <c r="L266" s="259">
        <f>IFERROR(INDEX($BD$7:$BO$40,MATCH(Ajustes!$E$4:$E$323,$BC$7:$BC$40,0),$C$2:$N$2),1)</f>
        <v>1</v>
      </c>
      <c r="M266" s="259">
        <f>IFERROR(INDEX($BD$7:$BO$40,MATCH(Ajustes!$E$4:$E$323,$BC$7:$BC$40,0),$C$2:$N$2),1)</f>
        <v>1</v>
      </c>
      <c r="N266" s="259">
        <f>IFERROR(INDEX($BD$7:$BO$40,MATCH(Ajustes!$E$4:$E$323,$BC$7:$BC$40,0),$C$2:$N$2),1)</f>
        <v>1</v>
      </c>
      <c r="O266">
        <f>C266*Ajustes!AM266</f>
        <v>305</v>
      </c>
      <c r="P266">
        <f>D266*Ajustes!AN266</f>
        <v>245</v>
      </c>
      <c r="Q266">
        <f>E266*Ajustes!AO266</f>
        <v>220</v>
      </c>
      <c r="R266">
        <f>F266*Ajustes!AP266</f>
        <v>166</v>
      </c>
      <c r="S266">
        <f>G266*Ajustes!AQ266</f>
        <v>119</v>
      </c>
      <c r="T266">
        <f>H266*Ajustes!AR266</f>
        <v>98</v>
      </c>
      <c r="U266">
        <f>I266*Ajustes!AS266</f>
        <v>83</v>
      </c>
      <c r="V266">
        <f>J266*Ajustes!AT266</f>
        <v>72</v>
      </c>
      <c r="W266">
        <f>K266*Ajustes!AU266</f>
        <v>70</v>
      </c>
      <c r="X266">
        <f>L266*Ajustes!AV266</f>
        <v>88</v>
      </c>
      <c r="Y266">
        <f>M266*Ajustes!AW266</f>
        <v>166</v>
      </c>
      <c r="Z266">
        <f>N266*Ajustes!AX266</f>
        <v>264</v>
      </c>
      <c r="AA266" s="259">
        <f>IF(AND(NOT(_incrementaisPassadas),
      OR(
       AND(_semanaAtual&gt;Prevs!D$6,_tipo="Semanal"),
       AND(_mes&gt;AA$2,_tipo="Mensal")
      )), 0,IF(Ajustes!$G266&gt;0,INDEX($AA$4:$AL$323,Ajustes!$G266,O$2),0)+IF(Ajustes!$H266&gt;0,INDEX($AA$4:$AL$323,Ajustes!$H266,O$2),0)+IF(Ajustes!$I266&gt;0,INDEX($AA$4:$AL$323,Ajustes!$I266,O$2),0)+IF(Ajustes!$J266&gt;0,INDEX($AA$4:$AL$323,Ajustes!$J266,O$2),0)+IF(Ajustes!$K266&gt;0,INDEX($AA$4:$AL$323,Ajustes!$K266,O$2),0)+IF(Ajustes!$L266&gt;0,INDEX($AA$4:$AL$323,Ajustes!$L266,O$2),0))+O266</f>
        <v>305</v>
      </c>
      <c r="AB266" s="259">
        <f>IF(AND(NOT(_incrementaisPassadas),
      OR(
       AND(_semanaAtual&gt;Prevs!E$6,_tipo="Semanal"),
       AND(_mes&gt;AB$2,_tipo="Mensal")
      )), 0,IF(Ajustes!$G266&gt;0,INDEX($AA$4:$AL$323,Ajustes!$G266,P$2),0)+IF(Ajustes!$H266&gt;0,INDEX($AA$4:$AL$323,Ajustes!$H266,P$2),0)+IF(Ajustes!$I266&gt;0,INDEX($AA$4:$AL$323,Ajustes!$I266,P$2),0)+IF(Ajustes!$J266&gt;0,INDEX($AA$4:$AL$323,Ajustes!$J266,P$2),0)+IF(Ajustes!$K266&gt;0,INDEX($AA$4:$AL$323,Ajustes!$K266,P$2),0)+IF(Ajustes!$L266&gt;0,INDEX($AA$4:$AL$323,Ajustes!$L266,P$2),0))+P266</f>
        <v>245</v>
      </c>
      <c r="AC266" s="259">
        <f>IF(AND(NOT(_incrementaisPassadas),
      OR(
       AND(_semanaAtual&gt;Prevs!F$6,_tipo="Semanal"),
       AND(_mes&gt;AC$2,_tipo="Mensal")
      )), 0,IF(Ajustes!$G266&gt;0,INDEX($AA$4:$AL$323,Ajustes!$G266,Q$2),0)+IF(Ajustes!$H266&gt;0,INDEX($AA$4:$AL$323,Ajustes!$H266,Q$2),0)+IF(Ajustes!$I266&gt;0,INDEX($AA$4:$AL$323,Ajustes!$I266,Q$2),0)+IF(Ajustes!$J266&gt;0,INDEX($AA$4:$AL$323,Ajustes!$J266,Q$2),0)+IF(Ajustes!$K266&gt;0,INDEX($AA$4:$AL$323,Ajustes!$K266,Q$2),0)+IF(Ajustes!$L266&gt;0,INDEX($AA$4:$AL$323,Ajustes!$L266,Q$2),0))+Q266</f>
        <v>220</v>
      </c>
      <c r="AD266" s="259">
        <f>IF(AND(NOT(_incrementaisPassadas),
      OR(
       AND(_semanaAtual&gt;Prevs!G$6,_tipo="Semanal"),
       AND(_mes&gt;AD$2,_tipo="Mensal")
      )), 0,IF(Ajustes!$G266&gt;0,INDEX($AA$4:$AL$323,Ajustes!$G266,R$2),0)+IF(Ajustes!$H266&gt;0,INDEX($AA$4:$AL$323,Ajustes!$H266,R$2),0)+IF(Ajustes!$I266&gt;0,INDEX($AA$4:$AL$323,Ajustes!$I266,R$2),0)+IF(Ajustes!$J266&gt;0,INDEX($AA$4:$AL$323,Ajustes!$J266,R$2),0)+IF(Ajustes!$K266&gt;0,INDEX($AA$4:$AL$323,Ajustes!$K266,R$2),0)+IF(Ajustes!$L266&gt;0,INDEX($AA$4:$AL$323,Ajustes!$L266,R$2),0))+R266</f>
        <v>166</v>
      </c>
      <c r="AE266" s="259">
        <f>IF(AND(NOT(_incrementaisPassadas),
      OR(
       AND(_semanaAtual&gt;Prevs!H$6,_tipo="Semanal"),
       AND(_mes&gt;AE$2,_tipo="Mensal")
      )), 0,IF(Ajustes!$G266&gt;0,INDEX($AA$4:$AL$323,Ajustes!$G266,S$2),0)+IF(Ajustes!$H266&gt;0,INDEX($AA$4:$AL$323,Ajustes!$H266,S$2),0)+IF(Ajustes!$I266&gt;0,INDEX($AA$4:$AL$323,Ajustes!$I266,S$2),0)+IF(Ajustes!$J266&gt;0,INDEX($AA$4:$AL$323,Ajustes!$J266,S$2),0)+IF(Ajustes!$K266&gt;0,INDEX($AA$4:$AL$323,Ajustes!$K266,S$2),0)+IF(Ajustes!$L266&gt;0,INDEX($AA$4:$AL$323,Ajustes!$L266,S$2),0))+S266</f>
        <v>119</v>
      </c>
      <c r="AF266" s="259">
        <f>IF(AND(NOT(_incrementaisPassadas),
      OR(
       AND(_semanaAtual&gt;Prevs!I$6,_tipo="Semanal"),
       AND(_mes&gt;AF$2,_tipo="Mensal")
      )), 0,IF(Ajustes!$G266&gt;0,INDEX($AA$4:$AL$323,Ajustes!$G266,T$2),0)+IF(Ajustes!$H266&gt;0,INDEX($AA$4:$AL$323,Ajustes!$H266,T$2),0)+IF(Ajustes!$I266&gt;0,INDEX($AA$4:$AL$323,Ajustes!$I266,T$2),0)+IF(Ajustes!$J266&gt;0,INDEX($AA$4:$AL$323,Ajustes!$J266,T$2),0)+IF(Ajustes!$K266&gt;0,INDEX($AA$4:$AL$323,Ajustes!$K266,T$2),0)+IF(Ajustes!$L266&gt;0,INDEX($AA$4:$AL$323,Ajustes!$L266,T$2),0))+T266</f>
        <v>98</v>
      </c>
      <c r="AG266" s="259">
        <f>IF(AND(NOT(_incrementaisPassadas),
      OR(
       AND(_semanaAtual&gt;Prevs!J$6,_tipo="Semanal"),
       AND(_mes&gt;AG$2,_tipo="Mensal")
      )), 0,IF(Ajustes!$G266&gt;0,INDEX($AA$4:$AL$323,Ajustes!$G266,U$2),0)+IF(Ajustes!$H266&gt;0,INDEX($AA$4:$AL$323,Ajustes!$H266,U$2),0)+IF(Ajustes!$I266&gt;0,INDEX($AA$4:$AL$323,Ajustes!$I266,U$2),0)+IF(Ajustes!$J266&gt;0,INDEX($AA$4:$AL$323,Ajustes!$J266,U$2),0)+IF(Ajustes!$K266&gt;0,INDEX($AA$4:$AL$323,Ajustes!$K266,U$2),0)+IF(Ajustes!$L266&gt;0,INDEX($AA$4:$AL$323,Ajustes!$L266,U$2),0))+U266</f>
        <v>83</v>
      </c>
      <c r="AH266" s="259">
        <f>IF(AND(NOT(_incrementaisPassadas),
      OR(
       AND(_semanaAtual&gt;Prevs!K$6,_tipo="Semanal"),
       AND(_mes&gt;AH$2,_tipo="Mensal")
      )), 0,IF(Ajustes!$G266&gt;0,INDEX($AA$4:$AL$323,Ajustes!$G266,V$2),0)+IF(Ajustes!$H266&gt;0,INDEX($AA$4:$AL$323,Ajustes!$H266,V$2),0)+IF(Ajustes!$I266&gt;0,INDEX($AA$4:$AL$323,Ajustes!$I266,V$2),0)+IF(Ajustes!$J266&gt;0,INDEX($AA$4:$AL$323,Ajustes!$J266,V$2),0)+IF(Ajustes!$K266&gt;0,INDEX($AA$4:$AL$323,Ajustes!$K266,V$2),0)+IF(Ajustes!$L266&gt;0,INDEX($AA$4:$AL$323,Ajustes!$L266,V$2),0))+V266</f>
        <v>72</v>
      </c>
      <c r="AI266" s="259">
        <f>IF(AND(NOT(_incrementaisPassadas),
      OR(
       AND(_semanaAtual&gt;Prevs!L$6,_tipo="Semanal"),
       AND(_mes&gt;AI$2,_tipo="Mensal")
      )), 0,IF(Ajustes!$G266&gt;0,INDEX($AA$4:$AL$323,Ajustes!$G266,W$2),0)+IF(Ajustes!$H266&gt;0,INDEX($AA$4:$AL$323,Ajustes!$H266,W$2),0)+IF(Ajustes!$I266&gt;0,INDEX($AA$4:$AL$323,Ajustes!$I266,W$2),0)+IF(Ajustes!$J266&gt;0,INDEX($AA$4:$AL$323,Ajustes!$J266,W$2),0)+IF(Ajustes!$K266&gt;0,INDEX($AA$4:$AL$323,Ajustes!$K266,W$2),0)+IF(Ajustes!$L266&gt;0,INDEX($AA$4:$AL$323,Ajustes!$L266,W$2),0))+W266</f>
        <v>70</v>
      </c>
      <c r="AJ266" s="259">
        <f>IF(AND(NOT(_incrementaisPassadas),
      OR(
       AND(_semanaAtual&gt;Prevs!M$6,_tipo="Semanal"),
       AND(_mes&gt;AJ$2,_tipo="Mensal")
      )), 0,IF(Ajustes!$G266&gt;0,INDEX($AA$4:$AL$323,Ajustes!$G266,X$2),0)+IF(Ajustes!$H266&gt;0,INDEX($AA$4:$AL$323,Ajustes!$H266,X$2),0)+IF(Ajustes!$I266&gt;0,INDEX($AA$4:$AL$323,Ajustes!$I266,X$2),0)+IF(Ajustes!$J266&gt;0,INDEX($AA$4:$AL$323,Ajustes!$J266,X$2),0)+IF(Ajustes!$K266&gt;0,INDEX($AA$4:$AL$323,Ajustes!$K266,X$2),0)+IF(Ajustes!$L266&gt;0,INDEX($AA$4:$AL$323,Ajustes!$L266,X$2),0))+X266</f>
        <v>88</v>
      </c>
      <c r="AK266" s="259">
        <f>IF(AND(NOT(_incrementaisPassadas),
      OR(
       AND(_semanaAtual&gt;Prevs!N$6,_tipo="Semanal"),
       AND(_mes&gt;AK$2,_tipo="Mensal")
      )), 0,IF(Ajustes!$G266&gt;0,INDEX($AA$4:$AL$323,Ajustes!$G266,Y$2),0)+IF(Ajustes!$H266&gt;0,INDEX($AA$4:$AL$323,Ajustes!$H266,Y$2),0)+IF(Ajustes!$I266&gt;0,INDEX($AA$4:$AL$323,Ajustes!$I266,Y$2),0)+IF(Ajustes!$J266&gt;0,INDEX($AA$4:$AL$323,Ajustes!$J266,Y$2),0)+IF(Ajustes!$K266&gt;0,INDEX($AA$4:$AL$323,Ajustes!$K266,Y$2),0)+IF(Ajustes!$L266&gt;0,INDEX($AA$4:$AL$323,Ajustes!$L266,Y$2),0))+Y266</f>
        <v>166</v>
      </c>
      <c r="AL266" s="259">
        <f>IF(AND(NOT(_incrementaisPassadas),
      OR(
       AND(_semanaAtual&gt;Prevs!O$6,_tipo="Semanal"),
       AND(_mes&gt;AL$2,_tipo="Mensal")
      )), 0,IF(Ajustes!$G266&gt;0,INDEX($AA$4:$AL$323,Ajustes!$G266,Z$2),0)+IF(Ajustes!$H266&gt;0,INDEX($AA$4:$AL$323,Ajustes!$H266,Z$2),0)+IF(Ajustes!$I266&gt;0,INDEX($AA$4:$AL$323,Ajustes!$I266,Z$2),0)+IF(Ajustes!$J266&gt;0,INDEX($AA$4:$AL$323,Ajustes!$J266,Z$2),0)+IF(Ajustes!$K266&gt;0,INDEX($AA$4:$AL$323,Ajustes!$K266,Z$2),0)+IF(Ajustes!$L266&gt;0,INDEX($AA$4:$AL$323,Ajustes!$L266,Z$2),0))+Z266</f>
        <v>264</v>
      </c>
      <c r="AM266" s="113">
        <f t="shared" si="250"/>
        <v>305</v>
      </c>
      <c r="AN266" s="113">
        <f t="shared" si="248"/>
        <v>245</v>
      </c>
      <c r="AO266" s="113">
        <f t="shared" si="248"/>
        <v>220</v>
      </c>
      <c r="AP266" s="113">
        <f t="shared" si="248"/>
        <v>166</v>
      </c>
      <c r="AQ266" s="113">
        <f t="shared" si="248"/>
        <v>119</v>
      </c>
      <c r="AR266" s="113">
        <f t="shared" si="248"/>
        <v>98</v>
      </c>
      <c r="AS266" s="113">
        <f t="shared" si="248"/>
        <v>83</v>
      </c>
      <c r="AT266" s="113">
        <f t="shared" si="248"/>
        <v>72</v>
      </c>
      <c r="AU266" s="113">
        <f t="shared" si="248"/>
        <v>70</v>
      </c>
      <c r="AV266" s="113">
        <f t="shared" si="248"/>
        <v>88</v>
      </c>
      <c r="AW266" s="113">
        <f t="shared" si="248"/>
        <v>166</v>
      </c>
      <c r="AX266" s="113">
        <f t="shared" si="248"/>
        <v>264</v>
      </c>
      <c r="AY266" s="259"/>
      <c r="BQ266" s="259">
        <f t="shared" si="249"/>
        <v>63</v>
      </c>
      <c r="BR266" s="398">
        <f t="shared" si="236"/>
        <v>305.58499999999998</v>
      </c>
      <c r="BS266" s="398">
        <f t="shared" si="237"/>
        <v>245.14000000000001</v>
      </c>
      <c r="BT266" s="398">
        <f t="shared" si="238"/>
        <v>219.98400000000001</v>
      </c>
      <c r="BU266" s="398">
        <f t="shared" si="239"/>
        <v>165.91399999999999</v>
      </c>
      <c r="BV266" s="398">
        <f t="shared" si="240"/>
        <v>118.92999999999999</v>
      </c>
      <c r="BW266" s="398">
        <f t="shared" si="241"/>
        <v>98.236000000000004</v>
      </c>
      <c r="BX266" s="398">
        <f t="shared" si="242"/>
        <v>83.38000000000001</v>
      </c>
      <c r="BY266" s="398">
        <f t="shared" si="243"/>
        <v>71.974000000000004</v>
      </c>
      <c r="BZ266" s="398">
        <f t="shared" si="244"/>
        <v>69.882000000000005</v>
      </c>
      <c r="CA266" s="398">
        <f t="shared" si="245"/>
        <v>88.654999999999987</v>
      </c>
      <c r="CB266" s="398">
        <f t="shared" si="246"/>
        <v>165.80099999999999</v>
      </c>
      <c r="CC266" s="398">
        <f t="shared" si="247"/>
        <v>264.63600000000002</v>
      </c>
      <c r="CD266" s="259"/>
    </row>
    <row r="267" spans="1:82" x14ac:dyDescent="0.25">
      <c r="A267" s="113">
        <v>264</v>
      </c>
      <c r="B267" s="176"/>
      <c r="C267" s="259">
        <f>IFERROR(INDEX($BD$7:$BO$40,MATCH(Ajustes!$E$4:$E$323,$BC$7:$BC$40,0),$C$2:$N$2),1)</f>
        <v>1</v>
      </c>
      <c r="D267" s="259">
        <f>IFERROR(INDEX($BD$7:$BO$40,MATCH(Ajustes!$E$4:$E$323,$BC$7:$BC$40,0),$C$2:$N$2),1)</f>
        <v>1</v>
      </c>
      <c r="E267" s="259">
        <f>IFERROR(INDEX($BD$7:$BO$40,MATCH(Ajustes!$E$4:$E$323,$BC$7:$BC$40,0),$C$2:$N$2),1)</f>
        <v>1</v>
      </c>
      <c r="F267" s="259">
        <f>IFERROR(INDEX($BD$7:$BO$40,MATCH(Ajustes!$E$4:$E$323,$BC$7:$BC$40,0),$C$2:$N$2),1)</f>
        <v>1</v>
      </c>
      <c r="G267" s="259">
        <f>IFERROR(INDEX($BD$7:$BO$40,MATCH(Ajustes!$E$4:$E$323,$BC$7:$BC$40,0),$C$2:$N$2),1)</f>
        <v>1</v>
      </c>
      <c r="H267" s="259">
        <f>IFERROR(INDEX($BD$7:$BO$40,MATCH(Ajustes!$E$4:$E$323,$BC$7:$BC$40,0),$C$2:$N$2),1)</f>
        <v>1</v>
      </c>
      <c r="I267" s="259">
        <f>IFERROR(INDEX($BD$7:$BO$40,MATCH(Ajustes!$E$4:$E$323,$BC$7:$BC$40,0),$C$2:$N$2),1)</f>
        <v>1</v>
      </c>
      <c r="J267" s="259">
        <f>IFERROR(INDEX($BD$7:$BO$40,MATCH(Ajustes!$E$4:$E$323,$BC$7:$BC$40,0),$C$2:$N$2),1)</f>
        <v>1</v>
      </c>
      <c r="K267" s="259">
        <f>IFERROR(INDEX($BD$7:$BO$40,MATCH(Ajustes!$E$4:$E$323,$BC$7:$BC$40,0),$C$2:$N$2),1)</f>
        <v>1</v>
      </c>
      <c r="L267" s="259">
        <f>IFERROR(INDEX($BD$7:$BO$40,MATCH(Ajustes!$E$4:$E$323,$BC$7:$BC$40,0),$C$2:$N$2),1)</f>
        <v>1</v>
      </c>
      <c r="M267" s="259">
        <f>IFERROR(INDEX($BD$7:$BO$40,MATCH(Ajustes!$E$4:$E$323,$BC$7:$BC$40,0),$C$2:$N$2),1)</f>
        <v>1</v>
      </c>
      <c r="N267" s="259">
        <f>IFERROR(INDEX($BD$7:$BO$40,MATCH(Ajustes!$E$4:$E$323,$BC$7:$BC$40,0),$C$2:$N$2),1)</f>
        <v>1</v>
      </c>
      <c r="O267">
        <f>C267*Ajustes!AM267</f>
        <v>0</v>
      </c>
      <c r="P267">
        <f>D267*Ajustes!AN267</f>
        <v>0</v>
      </c>
      <c r="Q267">
        <f>E267*Ajustes!AO267</f>
        <v>0</v>
      </c>
      <c r="R267">
        <f>F267*Ajustes!AP267</f>
        <v>0</v>
      </c>
      <c r="S267">
        <f>G267*Ajustes!AQ267</f>
        <v>0</v>
      </c>
      <c r="T267">
        <f>H267*Ajustes!AR267</f>
        <v>0</v>
      </c>
      <c r="U267">
        <f>I267*Ajustes!AS267</f>
        <v>0</v>
      </c>
      <c r="V267">
        <f>J267*Ajustes!AT267</f>
        <v>0</v>
      </c>
      <c r="W267">
        <f>K267*Ajustes!AU267</f>
        <v>0</v>
      </c>
      <c r="X267">
        <f>L267*Ajustes!AV267</f>
        <v>0</v>
      </c>
      <c r="Y267">
        <f>M267*Ajustes!AW267</f>
        <v>0</v>
      </c>
      <c r="Z267">
        <f>N267*Ajustes!AX267</f>
        <v>0</v>
      </c>
      <c r="AA267" s="259">
        <f>IF(AND(NOT(_incrementaisPassadas),
      OR(
       AND(_semanaAtual&gt;Prevs!D$6,_tipo="Semanal"),
       AND(_mes&gt;AA$2,_tipo="Mensal")
      )), 0,IF(Ajustes!$G267&gt;0,INDEX($AA$4:$AL$323,Ajustes!$G267,O$2),0)+IF(Ajustes!$H267&gt;0,INDEX($AA$4:$AL$323,Ajustes!$H267,O$2),0)+IF(Ajustes!$I267&gt;0,INDEX($AA$4:$AL$323,Ajustes!$I267,O$2),0)+IF(Ajustes!$J267&gt;0,INDEX($AA$4:$AL$323,Ajustes!$J267,O$2),0)+IF(Ajustes!$K267&gt;0,INDEX($AA$4:$AL$323,Ajustes!$K267,O$2),0)+IF(Ajustes!$L267&gt;0,INDEX($AA$4:$AL$323,Ajustes!$L267,O$2),0))+O267</f>
        <v>0</v>
      </c>
      <c r="AB267" s="259">
        <f>IF(AND(NOT(_incrementaisPassadas),
      OR(
       AND(_semanaAtual&gt;Prevs!E$6,_tipo="Semanal"),
       AND(_mes&gt;AB$2,_tipo="Mensal")
      )), 0,IF(Ajustes!$G267&gt;0,INDEX($AA$4:$AL$323,Ajustes!$G267,P$2),0)+IF(Ajustes!$H267&gt;0,INDEX($AA$4:$AL$323,Ajustes!$H267,P$2),0)+IF(Ajustes!$I267&gt;0,INDEX($AA$4:$AL$323,Ajustes!$I267,P$2),0)+IF(Ajustes!$J267&gt;0,INDEX($AA$4:$AL$323,Ajustes!$J267,P$2),0)+IF(Ajustes!$K267&gt;0,INDEX($AA$4:$AL$323,Ajustes!$K267,P$2),0)+IF(Ajustes!$L267&gt;0,INDEX($AA$4:$AL$323,Ajustes!$L267,P$2),0))+P267</f>
        <v>0</v>
      </c>
      <c r="AC267" s="259">
        <f>IF(AND(NOT(_incrementaisPassadas),
      OR(
       AND(_semanaAtual&gt;Prevs!F$6,_tipo="Semanal"),
       AND(_mes&gt;AC$2,_tipo="Mensal")
      )), 0,IF(Ajustes!$G267&gt;0,INDEX($AA$4:$AL$323,Ajustes!$G267,Q$2),0)+IF(Ajustes!$H267&gt;0,INDEX($AA$4:$AL$323,Ajustes!$H267,Q$2),0)+IF(Ajustes!$I267&gt;0,INDEX($AA$4:$AL$323,Ajustes!$I267,Q$2),0)+IF(Ajustes!$J267&gt;0,INDEX($AA$4:$AL$323,Ajustes!$J267,Q$2),0)+IF(Ajustes!$K267&gt;0,INDEX($AA$4:$AL$323,Ajustes!$K267,Q$2),0)+IF(Ajustes!$L267&gt;0,INDEX($AA$4:$AL$323,Ajustes!$L267,Q$2),0))+Q267</f>
        <v>0</v>
      </c>
      <c r="AD267" s="259">
        <f>IF(AND(NOT(_incrementaisPassadas),
      OR(
       AND(_semanaAtual&gt;Prevs!G$6,_tipo="Semanal"),
       AND(_mes&gt;AD$2,_tipo="Mensal")
      )), 0,IF(Ajustes!$G267&gt;0,INDEX($AA$4:$AL$323,Ajustes!$G267,R$2),0)+IF(Ajustes!$H267&gt;0,INDEX($AA$4:$AL$323,Ajustes!$H267,R$2),0)+IF(Ajustes!$I267&gt;0,INDEX($AA$4:$AL$323,Ajustes!$I267,R$2),0)+IF(Ajustes!$J267&gt;0,INDEX($AA$4:$AL$323,Ajustes!$J267,R$2),0)+IF(Ajustes!$K267&gt;0,INDEX($AA$4:$AL$323,Ajustes!$K267,R$2),0)+IF(Ajustes!$L267&gt;0,INDEX($AA$4:$AL$323,Ajustes!$L267,R$2),0))+R267</f>
        <v>0</v>
      </c>
      <c r="AE267" s="259">
        <f>IF(AND(NOT(_incrementaisPassadas),
      OR(
       AND(_semanaAtual&gt;Prevs!H$6,_tipo="Semanal"),
       AND(_mes&gt;AE$2,_tipo="Mensal")
      )), 0,IF(Ajustes!$G267&gt;0,INDEX($AA$4:$AL$323,Ajustes!$G267,S$2),0)+IF(Ajustes!$H267&gt;0,INDEX($AA$4:$AL$323,Ajustes!$H267,S$2),0)+IF(Ajustes!$I267&gt;0,INDEX($AA$4:$AL$323,Ajustes!$I267,S$2),0)+IF(Ajustes!$J267&gt;0,INDEX($AA$4:$AL$323,Ajustes!$J267,S$2),0)+IF(Ajustes!$K267&gt;0,INDEX($AA$4:$AL$323,Ajustes!$K267,S$2),0)+IF(Ajustes!$L267&gt;0,INDEX($AA$4:$AL$323,Ajustes!$L267,S$2),0))+S267</f>
        <v>0</v>
      </c>
      <c r="AF267" s="259">
        <f>IF(AND(NOT(_incrementaisPassadas),
      OR(
       AND(_semanaAtual&gt;Prevs!I$6,_tipo="Semanal"),
       AND(_mes&gt;AF$2,_tipo="Mensal")
      )), 0,IF(Ajustes!$G267&gt;0,INDEX($AA$4:$AL$323,Ajustes!$G267,T$2),0)+IF(Ajustes!$H267&gt;0,INDEX($AA$4:$AL$323,Ajustes!$H267,T$2),0)+IF(Ajustes!$I267&gt;0,INDEX($AA$4:$AL$323,Ajustes!$I267,T$2),0)+IF(Ajustes!$J267&gt;0,INDEX($AA$4:$AL$323,Ajustes!$J267,T$2),0)+IF(Ajustes!$K267&gt;0,INDEX($AA$4:$AL$323,Ajustes!$K267,T$2),0)+IF(Ajustes!$L267&gt;0,INDEX($AA$4:$AL$323,Ajustes!$L267,T$2),0))+T267</f>
        <v>0</v>
      </c>
      <c r="AG267" s="259">
        <f>IF(AND(NOT(_incrementaisPassadas),
      OR(
       AND(_semanaAtual&gt;Prevs!J$6,_tipo="Semanal"),
       AND(_mes&gt;AG$2,_tipo="Mensal")
      )), 0,IF(Ajustes!$G267&gt;0,INDEX($AA$4:$AL$323,Ajustes!$G267,U$2),0)+IF(Ajustes!$H267&gt;0,INDEX($AA$4:$AL$323,Ajustes!$H267,U$2),0)+IF(Ajustes!$I267&gt;0,INDEX($AA$4:$AL$323,Ajustes!$I267,U$2),0)+IF(Ajustes!$J267&gt;0,INDEX($AA$4:$AL$323,Ajustes!$J267,U$2),0)+IF(Ajustes!$K267&gt;0,INDEX($AA$4:$AL$323,Ajustes!$K267,U$2),0)+IF(Ajustes!$L267&gt;0,INDEX($AA$4:$AL$323,Ajustes!$L267,U$2),0))+U267</f>
        <v>0</v>
      </c>
      <c r="AH267" s="259">
        <f>IF(AND(NOT(_incrementaisPassadas),
      OR(
       AND(_semanaAtual&gt;Prevs!K$6,_tipo="Semanal"),
       AND(_mes&gt;AH$2,_tipo="Mensal")
      )), 0,IF(Ajustes!$G267&gt;0,INDEX($AA$4:$AL$323,Ajustes!$G267,V$2),0)+IF(Ajustes!$H267&gt;0,INDEX($AA$4:$AL$323,Ajustes!$H267,V$2),0)+IF(Ajustes!$I267&gt;0,INDEX($AA$4:$AL$323,Ajustes!$I267,V$2),0)+IF(Ajustes!$J267&gt;0,INDEX($AA$4:$AL$323,Ajustes!$J267,V$2),0)+IF(Ajustes!$K267&gt;0,INDEX($AA$4:$AL$323,Ajustes!$K267,V$2),0)+IF(Ajustes!$L267&gt;0,INDEX($AA$4:$AL$323,Ajustes!$L267,V$2),0))+V267</f>
        <v>0</v>
      </c>
      <c r="AI267" s="259">
        <f>IF(AND(NOT(_incrementaisPassadas),
      OR(
       AND(_semanaAtual&gt;Prevs!L$6,_tipo="Semanal"),
       AND(_mes&gt;AI$2,_tipo="Mensal")
      )), 0,IF(Ajustes!$G267&gt;0,INDEX($AA$4:$AL$323,Ajustes!$G267,W$2),0)+IF(Ajustes!$H267&gt;0,INDEX($AA$4:$AL$323,Ajustes!$H267,W$2),0)+IF(Ajustes!$I267&gt;0,INDEX($AA$4:$AL$323,Ajustes!$I267,W$2),0)+IF(Ajustes!$J267&gt;0,INDEX($AA$4:$AL$323,Ajustes!$J267,W$2),0)+IF(Ajustes!$K267&gt;0,INDEX($AA$4:$AL$323,Ajustes!$K267,W$2),0)+IF(Ajustes!$L267&gt;0,INDEX($AA$4:$AL$323,Ajustes!$L267,W$2),0))+W267</f>
        <v>0</v>
      </c>
      <c r="AJ267" s="259">
        <f>IF(AND(NOT(_incrementaisPassadas),
      OR(
       AND(_semanaAtual&gt;Prevs!M$6,_tipo="Semanal"),
       AND(_mes&gt;AJ$2,_tipo="Mensal")
      )), 0,IF(Ajustes!$G267&gt;0,INDEX($AA$4:$AL$323,Ajustes!$G267,X$2),0)+IF(Ajustes!$H267&gt;0,INDEX($AA$4:$AL$323,Ajustes!$H267,X$2),0)+IF(Ajustes!$I267&gt;0,INDEX($AA$4:$AL$323,Ajustes!$I267,X$2),0)+IF(Ajustes!$J267&gt;0,INDEX($AA$4:$AL$323,Ajustes!$J267,X$2),0)+IF(Ajustes!$K267&gt;0,INDEX($AA$4:$AL$323,Ajustes!$K267,X$2),0)+IF(Ajustes!$L267&gt;0,INDEX($AA$4:$AL$323,Ajustes!$L267,X$2),0))+X267</f>
        <v>0</v>
      </c>
      <c r="AK267" s="259">
        <f>IF(AND(NOT(_incrementaisPassadas),
      OR(
       AND(_semanaAtual&gt;Prevs!N$6,_tipo="Semanal"),
       AND(_mes&gt;AK$2,_tipo="Mensal")
      )), 0,IF(Ajustes!$G267&gt;0,INDEX($AA$4:$AL$323,Ajustes!$G267,Y$2),0)+IF(Ajustes!$H267&gt;0,INDEX($AA$4:$AL$323,Ajustes!$H267,Y$2),0)+IF(Ajustes!$I267&gt;0,INDEX($AA$4:$AL$323,Ajustes!$I267,Y$2),0)+IF(Ajustes!$J267&gt;0,INDEX($AA$4:$AL$323,Ajustes!$J267,Y$2),0)+IF(Ajustes!$K267&gt;0,INDEX($AA$4:$AL$323,Ajustes!$K267,Y$2),0)+IF(Ajustes!$L267&gt;0,INDEX($AA$4:$AL$323,Ajustes!$L267,Y$2),0))+Y267</f>
        <v>0</v>
      </c>
      <c r="AL267" s="259">
        <f>IF(AND(NOT(_incrementaisPassadas),
      OR(
       AND(_semanaAtual&gt;Prevs!O$6,_tipo="Semanal"),
       AND(_mes&gt;AL$2,_tipo="Mensal")
      )), 0,IF(Ajustes!$G267&gt;0,INDEX($AA$4:$AL$323,Ajustes!$G267,Z$2),0)+IF(Ajustes!$H267&gt;0,INDEX($AA$4:$AL$323,Ajustes!$H267,Z$2),0)+IF(Ajustes!$I267&gt;0,INDEX($AA$4:$AL$323,Ajustes!$I267,Z$2),0)+IF(Ajustes!$J267&gt;0,INDEX($AA$4:$AL$323,Ajustes!$J267,Z$2),0)+IF(Ajustes!$K267&gt;0,INDEX($AA$4:$AL$323,Ajustes!$K267,Z$2),0)+IF(Ajustes!$L267&gt;0,INDEX($AA$4:$AL$323,Ajustes!$L267,Z$2),0))+Z267</f>
        <v>0</v>
      </c>
      <c r="AM267" s="113">
        <f t="shared" si="250"/>
        <v>0</v>
      </c>
      <c r="AN267" s="113">
        <f t="shared" si="248"/>
        <v>0</v>
      </c>
      <c r="AO267" s="113">
        <f t="shared" si="248"/>
        <v>0</v>
      </c>
      <c r="AP267" s="113">
        <f t="shared" si="248"/>
        <v>0</v>
      </c>
      <c r="AQ267" s="113">
        <f t="shared" si="248"/>
        <v>0</v>
      </c>
      <c r="AR267" s="113">
        <f t="shared" si="248"/>
        <v>0</v>
      </c>
      <c r="AS267" s="113">
        <f t="shared" si="248"/>
        <v>0</v>
      </c>
      <c r="AT267" s="113">
        <f t="shared" si="248"/>
        <v>0</v>
      </c>
      <c r="AU267" s="113">
        <f t="shared" si="248"/>
        <v>0</v>
      </c>
      <c r="AV267" s="113">
        <f t="shared" si="248"/>
        <v>0</v>
      </c>
      <c r="AW267" s="113">
        <f t="shared" si="248"/>
        <v>0</v>
      </c>
      <c r="AX267" s="113">
        <f t="shared" si="248"/>
        <v>0</v>
      </c>
      <c r="AY267" s="259"/>
      <c r="BQ267" s="259" t="e">
        <f t="shared" si="249"/>
        <v>#N/A</v>
      </c>
      <c r="BR267" s="398">
        <f t="shared" si="236"/>
        <v>0</v>
      </c>
      <c r="BS267" s="398">
        <f t="shared" si="237"/>
        <v>0</v>
      </c>
      <c r="BT267" s="398">
        <f t="shared" si="238"/>
        <v>0</v>
      </c>
      <c r="BU267" s="398">
        <f t="shared" si="239"/>
        <v>0</v>
      </c>
      <c r="BV267" s="398">
        <f t="shared" si="240"/>
        <v>0</v>
      </c>
      <c r="BW267" s="398">
        <f t="shared" si="241"/>
        <v>0</v>
      </c>
      <c r="BX267" s="398">
        <f t="shared" si="242"/>
        <v>0</v>
      </c>
      <c r="BY267" s="398">
        <f t="shared" si="243"/>
        <v>0</v>
      </c>
      <c r="BZ267" s="398">
        <f t="shared" si="244"/>
        <v>0</v>
      </c>
      <c r="CA267" s="398">
        <f t="shared" si="245"/>
        <v>0</v>
      </c>
      <c r="CB267" s="398">
        <f t="shared" si="246"/>
        <v>0</v>
      </c>
      <c r="CC267" s="398">
        <f t="shared" si="247"/>
        <v>0</v>
      </c>
      <c r="CD267" s="259"/>
    </row>
    <row r="268" spans="1:82" x14ac:dyDescent="0.25">
      <c r="A268" s="113">
        <v>265</v>
      </c>
      <c r="B268" s="176" t="s">
        <v>654</v>
      </c>
      <c r="C268" s="259">
        <f>IFERROR(INDEX($BD$7:$BO$40,MATCH(Ajustes!$E$4:$E$323,$BC$7:$BC$40,0),$C$2:$N$2),1)</f>
        <v>1</v>
      </c>
      <c r="D268" s="259">
        <f>IFERROR(INDEX($BD$7:$BO$40,MATCH(Ajustes!$E$4:$E$323,$BC$7:$BC$40,0),$C$2:$N$2),1)</f>
        <v>1</v>
      </c>
      <c r="E268" s="259">
        <f>IFERROR(INDEX($BD$7:$BO$40,MATCH(Ajustes!$E$4:$E$323,$BC$7:$BC$40,0),$C$2:$N$2),1)</f>
        <v>1</v>
      </c>
      <c r="F268" s="259">
        <f>IFERROR(INDEX($BD$7:$BO$40,MATCH(Ajustes!$E$4:$E$323,$BC$7:$BC$40,0),$C$2:$N$2),1)</f>
        <v>1</v>
      </c>
      <c r="G268" s="259">
        <f>IFERROR(INDEX($BD$7:$BO$40,MATCH(Ajustes!$E$4:$E$323,$BC$7:$BC$40,0),$C$2:$N$2),1)</f>
        <v>1</v>
      </c>
      <c r="H268" s="259">
        <f>IFERROR(INDEX($BD$7:$BO$40,MATCH(Ajustes!$E$4:$E$323,$BC$7:$BC$40,0),$C$2:$N$2),1)</f>
        <v>1</v>
      </c>
      <c r="I268" s="259">
        <f>IFERROR(INDEX($BD$7:$BO$40,MATCH(Ajustes!$E$4:$E$323,$BC$7:$BC$40,0),$C$2:$N$2),1)</f>
        <v>1</v>
      </c>
      <c r="J268" s="259">
        <f>IFERROR(INDEX($BD$7:$BO$40,MATCH(Ajustes!$E$4:$E$323,$BC$7:$BC$40,0),$C$2:$N$2),1)</f>
        <v>1</v>
      </c>
      <c r="K268" s="259">
        <f>IFERROR(INDEX($BD$7:$BO$40,MATCH(Ajustes!$E$4:$E$323,$BC$7:$BC$40,0),$C$2:$N$2),1)</f>
        <v>1</v>
      </c>
      <c r="L268" s="259">
        <f>IFERROR(INDEX($BD$7:$BO$40,MATCH(Ajustes!$E$4:$E$323,$BC$7:$BC$40,0),$C$2:$N$2),1)</f>
        <v>1</v>
      </c>
      <c r="M268" s="259">
        <f>IFERROR(INDEX($BD$7:$BO$40,MATCH(Ajustes!$E$4:$E$323,$BC$7:$BC$40,0),$C$2:$N$2),1)</f>
        <v>1</v>
      </c>
      <c r="N268" s="259">
        <f>IFERROR(INDEX($BD$7:$BO$40,MATCH(Ajustes!$E$4:$E$323,$BC$7:$BC$40,0),$C$2:$N$2),1)</f>
        <v>1</v>
      </c>
      <c r="O268">
        <f>C268*Ajustes!AM268</f>
        <v>67</v>
      </c>
      <c r="P268">
        <f>D268*Ajustes!AN268</f>
        <v>53</v>
      </c>
      <c r="Q268">
        <f>E268*Ajustes!AO268</f>
        <v>48</v>
      </c>
      <c r="R268">
        <f>F268*Ajustes!AP268</f>
        <v>40</v>
      </c>
      <c r="S268">
        <f>G268*Ajustes!AQ268</f>
        <v>31</v>
      </c>
      <c r="T268">
        <f>H268*Ajustes!AR268</f>
        <v>27</v>
      </c>
      <c r="U268">
        <f>I268*Ajustes!AS268</f>
        <v>24</v>
      </c>
      <c r="V268">
        <f>J268*Ajustes!AT268</f>
        <v>21</v>
      </c>
      <c r="W268">
        <f>K268*Ajustes!AU268</f>
        <v>20</v>
      </c>
      <c r="X268">
        <f>L268*Ajustes!AV268</f>
        <v>24</v>
      </c>
      <c r="Y268">
        <f>M268*Ajustes!AW268</f>
        <v>39</v>
      </c>
      <c r="Z268">
        <f>N268*Ajustes!AX268</f>
        <v>61</v>
      </c>
      <c r="AA268" s="259">
        <f>IF(AND(NOT(_incrementaisPassadas),
      OR(
       AND(_semanaAtual&gt;Prevs!D$6,_tipo="Semanal"),
       AND(_mes&gt;AA$2,_tipo="Mensal")
      )), 0,IF(Ajustes!$G268&gt;0,INDEX($AA$4:$AL$323,Ajustes!$G268,O$2),0)+IF(Ajustes!$H268&gt;0,INDEX($AA$4:$AL$323,Ajustes!$H268,O$2),0)+IF(Ajustes!$I268&gt;0,INDEX($AA$4:$AL$323,Ajustes!$I268,O$2),0)+IF(Ajustes!$J268&gt;0,INDEX($AA$4:$AL$323,Ajustes!$J268,O$2),0)+IF(Ajustes!$K268&gt;0,INDEX($AA$4:$AL$323,Ajustes!$K268,O$2),0)+IF(Ajustes!$L268&gt;0,INDEX($AA$4:$AL$323,Ajustes!$L268,O$2),0))+O268</f>
        <v>67</v>
      </c>
      <c r="AB268" s="259">
        <f>IF(AND(NOT(_incrementaisPassadas),
      OR(
       AND(_semanaAtual&gt;Prevs!E$6,_tipo="Semanal"),
       AND(_mes&gt;AB$2,_tipo="Mensal")
      )), 0,IF(Ajustes!$G268&gt;0,INDEX($AA$4:$AL$323,Ajustes!$G268,P$2),0)+IF(Ajustes!$H268&gt;0,INDEX($AA$4:$AL$323,Ajustes!$H268,P$2),0)+IF(Ajustes!$I268&gt;0,INDEX($AA$4:$AL$323,Ajustes!$I268,P$2),0)+IF(Ajustes!$J268&gt;0,INDEX($AA$4:$AL$323,Ajustes!$J268,P$2),0)+IF(Ajustes!$K268&gt;0,INDEX($AA$4:$AL$323,Ajustes!$K268,P$2),0)+IF(Ajustes!$L268&gt;0,INDEX($AA$4:$AL$323,Ajustes!$L268,P$2),0))+P268</f>
        <v>53</v>
      </c>
      <c r="AC268" s="259">
        <f>IF(AND(NOT(_incrementaisPassadas),
      OR(
       AND(_semanaAtual&gt;Prevs!F$6,_tipo="Semanal"),
       AND(_mes&gt;AC$2,_tipo="Mensal")
      )), 0,IF(Ajustes!$G268&gt;0,INDEX($AA$4:$AL$323,Ajustes!$G268,Q$2),0)+IF(Ajustes!$H268&gt;0,INDEX($AA$4:$AL$323,Ajustes!$H268,Q$2),0)+IF(Ajustes!$I268&gt;0,INDEX($AA$4:$AL$323,Ajustes!$I268,Q$2),0)+IF(Ajustes!$J268&gt;0,INDEX($AA$4:$AL$323,Ajustes!$J268,Q$2),0)+IF(Ajustes!$K268&gt;0,INDEX($AA$4:$AL$323,Ajustes!$K268,Q$2),0)+IF(Ajustes!$L268&gt;0,INDEX($AA$4:$AL$323,Ajustes!$L268,Q$2),0))+Q268</f>
        <v>48</v>
      </c>
      <c r="AD268" s="259">
        <f>IF(AND(NOT(_incrementaisPassadas),
      OR(
       AND(_semanaAtual&gt;Prevs!G$6,_tipo="Semanal"),
       AND(_mes&gt;AD$2,_tipo="Mensal")
      )), 0,IF(Ajustes!$G268&gt;0,INDEX($AA$4:$AL$323,Ajustes!$G268,R$2),0)+IF(Ajustes!$H268&gt;0,INDEX($AA$4:$AL$323,Ajustes!$H268,R$2),0)+IF(Ajustes!$I268&gt;0,INDEX($AA$4:$AL$323,Ajustes!$I268,R$2),0)+IF(Ajustes!$J268&gt;0,INDEX($AA$4:$AL$323,Ajustes!$J268,R$2),0)+IF(Ajustes!$K268&gt;0,INDEX($AA$4:$AL$323,Ajustes!$K268,R$2),0)+IF(Ajustes!$L268&gt;0,INDEX($AA$4:$AL$323,Ajustes!$L268,R$2),0))+R268</f>
        <v>40</v>
      </c>
      <c r="AE268" s="259">
        <f>IF(AND(NOT(_incrementaisPassadas),
      OR(
       AND(_semanaAtual&gt;Prevs!H$6,_tipo="Semanal"),
       AND(_mes&gt;AE$2,_tipo="Mensal")
      )), 0,IF(Ajustes!$G268&gt;0,INDEX($AA$4:$AL$323,Ajustes!$G268,S$2),0)+IF(Ajustes!$H268&gt;0,INDEX($AA$4:$AL$323,Ajustes!$H268,S$2),0)+IF(Ajustes!$I268&gt;0,INDEX($AA$4:$AL$323,Ajustes!$I268,S$2),0)+IF(Ajustes!$J268&gt;0,INDEX($AA$4:$AL$323,Ajustes!$J268,S$2),0)+IF(Ajustes!$K268&gt;0,INDEX($AA$4:$AL$323,Ajustes!$K268,S$2),0)+IF(Ajustes!$L268&gt;0,INDEX($AA$4:$AL$323,Ajustes!$L268,S$2),0))+S268</f>
        <v>31</v>
      </c>
      <c r="AF268" s="259">
        <f>IF(AND(NOT(_incrementaisPassadas),
      OR(
       AND(_semanaAtual&gt;Prevs!I$6,_tipo="Semanal"),
       AND(_mes&gt;AF$2,_tipo="Mensal")
      )), 0,IF(Ajustes!$G268&gt;0,INDEX($AA$4:$AL$323,Ajustes!$G268,T$2),0)+IF(Ajustes!$H268&gt;0,INDEX($AA$4:$AL$323,Ajustes!$H268,T$2),0)+IF(Ajustes!$I268&gt;0,INDEX($AA$4:$AL$323,Ajustes!$I268,T$2),0)+IF(Ajustes!$J268&gt;0,INDEX($AA$4:$AL$323,Ajustes!$J268,T$2),0)+IF(Ajustes!$K268&gt;0,INDEX($AA$4:$AL$323,Ajustes!$K268,T$2),0)+IF(Ajustes!$L268&gt;0,INDEX($AA$4:$AL$323,Ajustes!$L268,T$2),0))+T268</f>
        <v>27</v>
      </c>
      <c r="AG268" s="259">
        <f>IF(AND(NOT(_incrementaisPassadas),
      OR(
       AND(_semanaAtual&gt;Prevs!J$6,_tipo="Semanal"),
       AND(_mes&gt;AG$2,_tipo="Mensal")
      )), 0,IF(Ajustes!$G268&gt;0,INDEX($AA$4:$AL$323,Ajustes!$G268,U$2),0)+IF(Ajustes!$H268&gt;0,INDEX($AA$4:$AL$323,Ajustes!$H268,U$2),0)+IF(Ajustes!$I268&gt;0,INDEX($AA$4:$AL$323,Ajustes!$I268,U$2),0)+IF(Ajustes!$J268&gt;0,INDEX($AA$4:$AL$323,Ajustes!$J268,U$2),0)+IF(Ajustes!$K268&gt;0,INDEX($AA$4:$AL$323,Ajustes!$K268,U$2),0)+IF(Ajustes!$L268&gt;0,INDEX($AA$4:$AL$323,Ajustes!$L268,U$2),0))+U268</f>
        <v>24</v>
      </c>
      <c r="AH268" s="259">
        <f>IF(AND(NOT(_incrementaisPassadas),
      OR(
       AND(_semanaAtual&gt;Prevs!K$6,_tipo="Semanal"),
       AND(_mes&gt;AH$2,_tipo="Mensal")
      )), 0,IF(Ajustes!$G268&gt;0,INDEX($AA$4:$AL$323,Ajustes!$G268,V$2),0)+IF(Ajustes!$H268&gt;0,INDEX($AA$4:$AL$323,Ajustes!$H268,V$2),0)+IF(Ajustes!$I268&gt;0,INDEX($AA$4:$AL$323,Ajustes!$I268,V$2),0)+IF(Ajustes!$J268&gt;0,INDEX($AA$4:$AL$323,Ajustes!$J268,V$2),0)+IF(Ajustes!$K268&gt;0,INDEX($AA$4:$AL$323,Ajustes!$K268,V$2),0)+IF(Ajustes!$L268&gt;0,INDEX($AA$4:$AL$323,Ajustes!$L268,V$2),0))+V268</f>
        <v>21</v>
      </c>
      <c r="AI268" s="259">
        <f>IF(AND(NOT(_incrementaisPassadas),
      OR(
       AND(_semanaAtual&gt;Prevs!L$6,_tipo="Semanal"),
       AND(_mes&gt;AI$2,_tipo="Mensal")
      )), 0,IF(Ajustes!$G268&gt;0,INDEX($AA$4:$AL$323,Ajustes!$G268,W$2),0)+IF(Ajustes!$H268&gt;0,INDEX($AA$4:$AL$323,Ajustes!$H268,W$2),0)+IF(Ajustes!$I268&gt;0,INDEX($AA$4:$AL$323,Ajustes!$I268,W$2),0)+IF(Ajustes!$J268&gt;0,INDEX($AA$4:$AL$323,Ajustes!$J268,W$2),0)+IF(Ajustes!$K268&gt;0,INDEX($AA$4:$AL$323,Ajustes!$K268,W$2),0)+IF(Ajustes!$L268&gt;0,INDEX($AA$4:$AL$323,Ajustes!$L268,W$2),0))+W268</f>
        <v>20</v>
      </c>
      <c r="AJ268" s="259">
        <f>IF(AND(NOT(_incrementaisPassadas),
      OR(
       AND(_semanaAtual&gt;Prevs!M$6,_tipo="Semanal"),
       AND(_mes&gt;AJ$2,_tipo="Mensal")
      )), 0,IF(Ajustes!$G268&gt;0,INDEX($AA$4:$AL$323,Ajustes!$G268,X$2),0)+IF(Ajustes!$H268&gt;0,INDEX($AA$4:$AL$323,Ajustes!$H268,X$2),0)+IF(Ajustes!$I268&gt;0,INDEX($AA$4:$AL$323,Ajustes!$I268,X$2),0)+IF(Ajustes!$J268&gt;0,INDEX($AA$4:$AL$323,Ajustes!$J268,X$2),0)+IF(Ajustes!$K268&gt;0,INDEX($AA$4:$AL$323,Ajustes!$K268,X$2),0)+IF(Ajustes!$L268&gt;0,INDEX($AA$4:$AL$323,Ajustes!$L268,X$2),0))+X268</f>
        <v>24</v>
      </c>
      <c r="AK268" s="259">
        <f>IF(AND(NOT(_incrementaisPassadas),
      OR(
       AND(_semanaAtual&gt;Prevs!N$6,_tipo="Semanal"),
       AND(_mes&gt;AK$2,_tipo="Mensal")
      )), 0,IF(Ajustes!$G268&gt;0,INDEX($AA$4:$AL$323,Ajustes!$G268,Y$2),0)+IF(Ajustes!$H268&gt;0,INDEX($AA$4:$AL$323,Ajustes!$H268,Y$2),0)+IF(Ajustes!$I268&gt;0,INDEX($AA$4:$AL$323,Ajustes!$I268,Y$2),0)+IF(Ajustes!$J268&gt;0,INDEX($AA$4:$AL$323,Ajustes!$J268,Y$2),0)+IF(Ajustes!$K268&gt;0,INDEX($AA$4:$AL$323,Ajustes!$K268,Y$2),0)+IF(Ajustes!$L268&gt;0,INDEX($AA$4:$AL$323,Ajustes!$L268,Y$2),0))+Y268</f>
        <v>39</v>
      </c>
      <c r="AL268" s="259">
        <f>IF(AND(NOT(_incrementaisPassadas),
      OR(
       AND(_semanaAtual&gt;Prevs!O$6,_tipo="Semanal"),
       AND(_mes&gt;AL$2,_tipo="Mensal")
      )), 0,IF(Ajustes!$G268&gt;0,INDEX($AA$4:$AL$323,Ajustes!$G268,Z$2),0)+IF(Ajustes!$H268&gt;0,INDEX($AA$4:$AL$323,Ajustes!$H268,Z$2),0)+IF(Ajustes!$I268&gt;0,INDEX($AA$4:$AL$323,Ajustes!$I268,Z$2),0)+IF(Ajustes!$J268&gt;0,INDEX($AA$4:$AL$323,Ajustes!$J268,Z$2),0)+IF(Ajustes!$K268&gt;0,INDEX($AA$4:$AL$323,Ajustes!$K268,Z$2),0)+IF(Ajustes!$L268&gt;0,INDEX($AA$4:$AL$323,Ajustes!$L268,Z$2),0))+Z268</f>
        <v>61</v>
      </c>
      <c r="AM268" s="113">
        <f t="shared" si="250"/>
        <v>67</v>
      </c>
      <c r="AN268" s="113">
        <f t="shared" si="248"/>
        <v>53</v>
      </c>
      <c r="AO268" s="113">
        <f t="shared" si="248"/>
        <v>48</v>
      </c>
      <c r="AP268" s="113">
        <f t="shared" si="248"/>
        <v>40</v>
      </c>
      <c r="AQ268" s="113">
        <f t="shared" si="248"/>
        <v>31</v>
      </c>
      <c r="AR268" s="113">
        <f t="shared" si="248"/>
        <v>27</v>
      </c>
      <c r="AS268" s="113">
        <f t="shared" si="248"/>
        <v>24</v>
      </c>
      <c r="AT268" s="113">
        <f t="shared" si="248"/>
        <v>21</v>
      </c>
      <c r="AU268" s="113">
        <f t="shared" si="248"/>
        <v>20</v>
      </c>
      <c r="AV268" s="113">
        <f t="shared" si="248"/>
        <v>24</v>
      </c>
      <c r="AW268" s="113">
        <f t="shared" si="248"/>
        <v>39</v>
      </c>
      <c r="AX268" s="113">
        <f t="shared" si="248"/>
        <v>61</v>
      </c>
      <c r="AY268" s="259"/>
      <c r="BQ268" s="259" t="e">
        <f t="shared" si="249"/>
        <v>#N/A</v>
      </c>
      <c r="BR268" s="398">
        <f t="shared" si="236"/>
        <v>67</v>
      </c>
      <c r="BS268" s="398">
        <f t="shared" si="237"/>
        <v>53</v>
      </c>
      <c r="BT268" s="398">
        <f t="shared" si="238"/>
        <v>48</v>
      </c>
      <c r="BU268" s="398">
        <f t="shared" si="239"/>
        <v>40</v>
      </c>
      <c r="BV268" s="398">
        <f t="shared" si="240"/>
        <v>31</v>
      </c>
      <c r="BW268" s="398">
        <f t="shared" si="241"/>
        <v>27</v>
      </c>
      <c r="BX268" s="398">
        <f t="shared" si="242"/>
        <v>24</v>
      </c>
      <c r="BY268" s="398">
        <f t="shared" si="243"/>
        <v>21</v>
      </c>
      <c r="BZ268" s="398">
        <f t="shared" si="244"/>
        <v>20</v>
      </c>
      <c r="CA268" s="398">
        <f t="shared" si="245"/>
        <v>24</v>
      </c>
      <c r="CB268" s="398">
        <f t="shared" si="246"/>
        <v>39</v>
      </c>
      <c r="CC268" s="398">
        <f t="shared" si="247"/>
        <v>61</v>
      </c>
      <c r="CD268" s="259"/>
    </row>
    <row r="269" spans="1:82" x14ac:dyDescent="0.25">
      <c r="A269" s="113">
        <v>266</v>
      </c>
      <c r="B269" s="176" t="s">
        <v>571</v>
      </c>
      <c r="C269" s="259">
        <f>IFERROR(INDEX($BD$7:$BO$40,MATCH(Ajustes!$E$4:$E$323,$BC$7:$BC$40,0),$C$2:$N$2),1)</f>
        <v>1</v>
      </c>
      <c r="D269" s="259">
        <f>IFERROR(INDEX($BD$7:$BO$40,MATCH(Ajustes!$E$4:$E$323,$BC$7:$BC$40,0),$C$2:$N$2),1)</f>
        <v>1</v>
      </c>
      <c r="E269" s="259">
        <f>IFERROR(INDEX($BD$7:$BO$40,MATCH(Ajustes!$E$4:$E$323,$BC$7:$BC$40,0),$C$2:$N$2),1)</f>
        <v>1</v>
      </c>
      <c r="F269" s="259">
        <f>IFERROR(INDEX($BD$7:$BO$40,MATCH(Ajustes!$E$4:$E$323,$BC$7:$BC$40,0),$C$2:$N$2),1)</f>
        <v>1</v>
      </c>
      <c r="G269" s="259">
        <f>IFERROR(INDEX($BD$7:$BO$40,MATCH(Ajustes!$E$4:$E$323,$BC$7:$BC$40,0),$C$2:$N$2),1)</f>
        <v>1</v>
      </c>
      <c r="H269" s="259">
        <f>IFERROR(INDEX($BD$7:$BO$40,MATCH(Ajustes!$E$4:$E$323,$BC$7:$BC$40,0),$C$2:$N$2),1)</f>
        <v>1</v>
      </c>
      <c r="I269" s="259">
        <f>IFERROR(INDEX($BD$7:$BO$40,MATCH(Ajustes!$E$4:$E$323,$BC$7:$BC$40,0),$C$2:$N$2),1)</f>
        <v>1</v>
      </c>
      <c r="J269" s="259">
        <f>IFERROR(INDEX($BD$7:$BO$40,MATCH(Ajustes!$E$4:$E$323,$BC$7:$BC$40,0),$C$2:$N$2),1)</f>
        <v>1</v>
      </c>
      <c r="K269" s="259">
        <f>IFERROR(INDEX($BD$7:$BO$40,MATCH(Ajustes!$E$4:$E$323,$BC$7:$BC$40,0),$C$2:$N$2),1)</f>
        <v>1</v>
      </c>
      <c r="L269" s="259">
        <f>IFERROR(INDEX($BD$7:$BO$40,MATCH(Ajustes!$E$4:$E$323,$BC$7:$BC$40,0),$C$2:$N$2),1)</f>
        <v>1</v>
      </c>
      <c r="M269" s="259">
        <f>IFERROR(INDEX($BD$7:$BO$40,MATCH(Ajustes!$E$4:$E$323,$BC$7:$BC$40,0),$C$2:$N$2),1)</f>
        <v>1</v>
      </c>
      <c r="N269" s="259">
        <f>IFERROR(INDEX($BD$7:$BO$40,MATCH(Ajustes!$E$4:$E$323,$BC$7:$BC$40,0),$C$2:$N$2),1)</f>
        <v>1</v>
      </c>
      <c r="O269">
        <f>C269*Ajustes!AM269</f>
        <v>14865</v>
      </c>
      <c r="P269">
        <f>D269*Ajustes!AN269</f>
        <v>16102</v>
      </c>
      <c r="Q269">
        <f>E269*Ajustes!AO269</f>
        <v>15105</v>
      </c>
      <c r="R269">
        <f>F269*Ajustes!AP269</f>
        <v>11980</v>
      </c>
      <c r="S269">
        <f>G269*Ajustes!AQ269</f>
        <v>9631</v>
      </c>
      <c r="T269">
        <f>H269*Ajustes!AR269</f>
        <v>9011</v>
      </c>
      <c r="U269">
        <f>I269*Ajustes!AS269</f>
        <v>7638</v>
      </c>
      <c r="V269">
        <f>J269*Ajustes!AT269</f>
        <v>6378</v>
      </c>
      <c r="W269">
        <f>K269*Ajustes!AU269</f>
        <v>6426</v>
      </c>
      <c r="X269">
        <f>L269*Ajustes!AV269</f>
        <v>7672</v>
      </c>
      <c r="Y269">
        <f>M269*Ajustes!AW269</f>
        <v>8450</v>
      </c>
      <c r="Z269">
        <f>N269*Ajustes!AX269</f>
        <v>11154</v>
      </c>
      <c r="AA269" s="259">
        <f>IF(AND(NOT(_incrementaisPassadas),
      OR(
       AND(_semanaAtual&gt;Prevs!D$6,_tipo="Semanal"),
       AND(_mes&gt;AA$2,_tipo="Mensal")
      )), 0,IF(Ajustes!$G269&gt;0,INDEX($AA$4:$AL$323,Ajustes!$G269,O$2),0)+IF(Ajustes!$H269&gt;0,INDEX($AA$4:$AL$323,Ajustes!$H269,O$2),0)+IF(Ajustes!$I269&gt;0,INDEX($AA$4:$AL$323,Ajustes!$I269,O$2),0)+IF(Ajustes!$J269&gt;0,INDEX($AA$4:$AL$323,Ajustes!$J269,O$2),0)+IF(Ajustes!$K269&gt;0,INDEX($AA$4:$AL$323,Ajustes!$K269,O$2),0)+IF(Ajustes!$L269&gt;0,INDEX($AA$4:$AL$323,Ajustes!$L269,O$2),0))+O269</f>
        <v>14865</v>
      </c>
      <c r="AB269" s="259">
        <f>IF(AND(NOT(_incrementaisPassadas),
      OR(
       AND(_semanaAtual&gt;Prevs!E$6,_tipo="Semanal"),
       AND(_mes&gt;AB$2,_tipo="Mensal")
      )), 0,IF(Ajustes!$G269&gt;0,INDEX($AA$4:$AL$323,Ajustes!$G269,P$2),0)+IF(Ajustes!$H269&gt;0,INDEX($AA$4:$AL$323,Ajustes!$H269,P$2),0)+IF(Ajustes!$I269&gt;0,INDEX($AA$4:$AL$323,Ajustes!$I269,P$2),0)+IF(Ajustes!$J269&gt;0,INDEX($AA$4:$AL$323,Ajustes!$J269,P$2),0)+IF(Ajustes!$K269&gt;0,INDEX($AA$4:$AL$323,Ajustes!$K269,P$2),0)+IF(Ajustes!$L269&gt;0,INDEX($AA$4:$AL$323,Ajustes!$L269,P$2),0))+P269</f>
        <v>16102</v>
      </c>
      <c r="AC269" s="259">
        <f>IF(AND(NOT(_incrementaisPassadas),
      OR(
       AND(_semanaAtual&gt;Prevs!F$6,_tipo="Semanal"),
       AND(_mes&gt;AC$2,_tipo="Mensal")
      )), 0,IF(Ajustes!$G269&gt;0,INDEX($AA$4:$AL$323,Ajustes!$G269,Q$2),0)+IF(Ajustes!$H269&gt;0,INDEX($AA$4:$AL$323,Ajustes!$H269,Q$2),0)+IF(Ajustes!$I269&gt;0,INDEX($AA$4:$AL$323,Ajustes!$I269,Q$2),0)+IF(Ajustes!$J269&gt;0,INDEX($AA$4:$AL$323,Ajustes!$J269,Q$2),0)+IF(Ajustes!$K269&gt;0,INDEX($AA$4:$AL$323,Ajustes!$K269,Q$2),0)+IF(Ajustes!$L269&gt;0,INDEX($AA$4:$AL$323,Ajustes!$L269,Q$2),0))+Q269</f>
        <v>15105</v>
      </c>
      <c r="AD269" s="259">
        <f>IF(AND(NOT(_incrementaisPassadas),
      OR(
       AND(_semanaAtual&gt;Prevs!G$6,_tipo="Semanal"),
       AND(_mes&gt;AD$2,_tipo="Mensal")
      )), 0,IF(Ajustes!$G269&gt;0,INDEX($AA$4:$AL$323,Ajustes!$G269,R$2),0)+IF(Ajustes!$H269&gt;0,INDEX($AA$4:$AL$323,Ajustes!$H269,R$2),0)+IF(Ajustes!$I269&gt;0,INDEX($AA$4:$AL$323,Ajustes!$I269,R$2),0)+IF(Ajustes!$J269&gt;0,INDEX($AA$4:$AL$323,Ajustes!$J269,R$2),0)+IF(Ajustes!$K269&gt;0,INDEX($AA$4:$AL$323,Ajustes!$K269,R$2),0)+IF(Ajustes!$L269&gt;0,INDEX($AA$4:$AL$323,Ajustes!$L269,R$2),0))+R269</f>
        <v>11980</v>
      </c>
      <c r="AE269" s="259">
        <f>IF(AND(NOT(_incrementaisPassadas),
      OR(
       AND(_semanaAtual&gt;Prevs!H$6,_tipo="Semanal"),
       AND(_mes&gt;AE$2,_tipo="Mensal")
      )), 0,IF(Ajustes!$G269&gt;0,INDEX($AA$4:$AL$323,Ajustes!$G269,S$2),0)+IF(Ajustes!$H269&gt;0,INDEX($AA$4:$AL$323,Ajustes!$H269,S$2),0)+IF(Ajustes!$I269&gt;0,INDEX($AA$4:$AL$323,Ajustes!$I269,S$2),0)+IF(Ajustes!$J269&gt;0,INDEX($AA$4:$AL$323,Ajustes!$J269,S$2),0)+IF(Ajustes!$K269&gt;0,INDEX($AA$4:$AL$323,Ajustes!$K269,S$2),0)+IF(Ajustes!$L269&gt;0,INDEX($AA$4:$AL$323,Ajustes!$L269,S$2),0))+S269</f>
        <v>9631</v>
      </c>
      <c r="AF269" s="259">
        <f>IF(AND(NOT(_incrementaisPassadas),
      OR(
       AND(_semanaAtual&gt;Prevs!I$6,_tipo="Semanal"),
       AND(_mes&gt;AF$2,_tipo="Mensal")
      )), 0,IF(Ajustes!$G269&gt;0,INDEX($AA$4:$AL$323,Ajustes!$G269,T$2),0)+IF(Ajustes!$H269&gt;0,INDEX($AA$4:$AL$323,Ajustes!$H269,T$2),0)+IF(Ajustes!$I269&gt;0,INDEX($AA$4:$AL$323,Ajustes!$I269,T$2),0)+IF(Ajustes!$J269&gt;0,INDEX($AA$4:$AL$323,Ajustes!$J269,T$2),0)+IF(Ajustes!$K269&gt;0,INDEX($AA$4:$AL$323,Ajustes!$K269,T$2),0)+IF(Ajustes!$L269&gt;0,INDEX($AA$4:$AL$323,Ajustes!$L269,T$2),0))+T269</f>
        <v>9011</v>
      </c>
      <c r="AG269" s="259">
        <f>IF(AND(NOT(_incrementaisPassadas),
      OR(
       AND(_semanaAtual&gt;Prevs!J$6,_tipo="Semanal"),
       AND(_mes&gt;AG$2,_tipo="Mensal")
      )), 0,IF(Ajustes!$G269&gt;0,INDEX($AA$4:$AL$323,Ajustes!$G269,U$2),0)+IF(Ajustes!$H269&gt;0,INDEX($AA$4:$AL$323,Ajustes!$H269,U$2),0)+IF(Ajustes!$I269&gt;0,INDEX($AA$4:$AL$323,Ajustes!$I269,U$2),0)+IF(Ajustes!$J269&gt;0,INDEX($AA$4:$AL$323,Ajustes!$J269,U$2),0)+IF(Ajustes!$K269&gt;0,INDEX($AA$4:$AL$323,Ajustes!$K269,U$2),0)+IF(Ajustes!$L269&gt;0,INDEX($AA$4:$AL$323,Ajustes!$L269,U$2),0))+U269</f>
        <v>7638</v>
      </c>
      <c r="AH269" s="259">
        <f>IF(AND(NOT(_incrementaisPassadas),
      OR(
       AND(_semanaAtual&gt;Prevs!K$6,_tipo="Semanal"),
       AND(_mes&gt;AH$2,_tipo="Mensal")
      )), 0,IF(Ajustes!$G269&gt;0,INDEX($AA$4:$AL$323,Ajustes!$G269,V$2),0)+IF(Ajustes!$H269&gt;0,INDEX($AA$4:$AL$323,Ajustes!$H269,V$2),0)+IF(Ajustes!$I269&gt;0,INDEX($AA$4:$AL$323,Ajustes!$I269,V$2),0)+IF(Ajustes!$J269&gt;0,INDEX($AA$4:$AL$323,Ajustes!$J269,V$2),0)+IF(Ajustes!$K269&gt;0,INDEX($AA$4:$AL$323,Ajustes!$K269,V$2),0)+IF(Ajustes!$L269&gt;0,INDEX($AA$4:$AL$323,Ajustes!$L269,V$2),0))+V269</f>
        <v>6378</v>
      </c>
      <c r="AI269" s="259">
        <f>IF(AND(NOT(_incrementaisPassadas),
      OR(
       AND(_semanaAtual&gt;Prevs!L$6,_tipo="Semanal"),
       AND(_mes&gt;AI$2,_tipo="Mensal")
      )), 0,IF(Ajustes!$G269&gt;0,INDEX($AA$4:$AL$323,Ajustes!$G269,W$2),0)+IF(Ajustes!$H269&gt;0,INDEX($AA$4:$AL$323,Ajustes!$H269,W$2),0)+IF(Ajustes!$I269&gt;0,INDEX($AA$4:$AL$323,Ajustes!$I269,W$2),0)+IF(Ajustes!$J269&gt;0,INDEX($AA$4:$AL$323,Ajustes!$J269,W$2),0)+IF(Ajustes!$K269&gt;0,INDEX($AA$4:$AL$323,Ajustes!$K269,W$2),0)+IF(Ajustes!$L269&gt;0,INDEX($AA$4:$AL$323,Ajustes!$L269,W$2),0))+W269</f>
        <v>6426</v>
      </c>
      <c r="AJ269" s="259">
        <f>IF(AND(NOT(_incrementaisPassadas),
      OR(
       AND(_semanaAtual&gt;Prevs!M$6,_tipo="Semanal"),
       AND(_mes&gt;AJ$2,_tipo="Mensal")
      )), 0,IF(Ajustes!$G269&gt;0,INDEX($AA$4:$AL$323,Ajustes!$G269,X$2),0)+IF(Ajustes!$H269&gt;0,INDEX($AA$4:$AL$323,Ajustes!$H269,X$2),0)+IF(Ajustes!$I269&gt;0,INDEX($AA$4:$AL$323,Ajustes!$I269,X$2),0)+IF(Ajustes!$J269&gt;0,INDEX($AA$4:$AL$323,Ajustes!$J269,X$2),0)+IF(Ajustes!$K269&gt;0,INDEX($AA$4:$AL$323,Ajustes!$K269,X$2),0)+IF(Ajustes!$L269&gt;0,INDEX($AA$4:$AL$323,Ajustes!$L269,X$2),0))+X269</f>
        <v>7672</v>
      </c>
      <c r="AK269" s="259">
        <f>IF(AND(NOT(_incrementaisPassadas),
      OR(
       AND(_semanaAtual&gt;Prevs!N$6,_tipo="Semanal"),
       AND(_mes&gt;AK$2,_tipo="Mensal")
      )), 0,IF(Ajustes!$G269&gt;0,INDEX($AA$4:$AL$323,Ajustes!$G269,Y$2),0)+IF(Ajustes!$H269&gt;0,INDEX($AA$4:$AL$323,Ajustes!$H269,Y$2),0)+IF(Ajustes!$I269&gt;0,INDEX($AA$4:$AL$323,Ajustes!$I269,Y$2),0)+IF(Ajustes!$J269&gt;0,INDEX($AA$4:$AL$323,Ajustes!$J269,Y$2),0)+IF(Ajustes!$K269&gt;0,INDEX($AA$4:$AL$323,Ajustes!$K269,Y$2),0)+IF(Ajustes!$L269&gt;0,INDEX($AA$4:$AL$323,Ajustes!$L269,Y$2),0))+Y269</f>
        <v>8450</v>
      </c>
      <c r="AL269" s="259">
        <f>IF(AND(NOT(_incrementaisPassadas),
      OR(
       AND(_semanaAtual&gt;Prevs!O$6,_tipo="Semanal"),
       AND(_mes&gt;AL$2,_tipo="Mensal")
      )), 0,IF(Ajustes!$G269&gt;0,INDEX($AA$4:$AL$323,Ajustes!$G269,Z$2),0)+IF(Ajustes!$H269&gt;0,INDEX($AA$4:$AL$323,Ajustes!$H269,Z$2),0)+IF(Ajustes!$I269&gt;0,INDEX($AA$4:$AL$323,Ajustes!$I269,Z$2),0)+IF(Ajustes!$J269&gt;0,INDEX($AA$4:$AL$323,Ajustes!$J269,Z$2),0)+IF(Ajustes!$K269&gt;0,INDEX($AA$4:$AL$323,Ajustes!$K269,Z$2),0)+IF(Ajustes!$L269&gt;0,INDEX($AA$4:$AL$323,Ajustes!$L269,Z$2),0))+Z269</f>
        <v>11154</v>
      </c>
      <c r="AM269" s="113">
        <f t="shared" si="250"/>
        <v>14865</v>
      </c>
      <c r="AN269" s="113">
        <f t="shared" si="248"/>
        <v>16102</v>
      </c>
      <c r="AO269" s="113">
        <f t="shared" si="248"/>
        <v>15105</v>
      </c>
      <c r="AP269" s="113">
        <f t="shared" si="248"/>
        <v>11980</v>
      </c>
      <c r="AQ269" s="113">
        <f t="shared" si="248"/>
        <v>9631</v>
      </c>
      <c r="AR269" s="113">
        <f t="shared" si="248"/>
        <v>9011</v>
      </c>
      <c r="AS269" s="113">
        <f t="shared" si="248"/>
        <v>7638</v>
      </c>
      <c r="AT269" s="113">
        <f t="shared" si="248"/>
        <v>6378</v>
      </c>
      <c r="AU269" s="113">
        <f t="shared" si="248"/>
        <v>6426</v>
      </c>
      <c r="AV269" s="113">
        <f t="shared" si="248"/>
        <v>7672</v>
      </c>
      <c r="AW269" s="113">
        <f t="shared" si="248"/>
        <v>8450</v>
      </c>
      <c r="AX269" s="113">
        <f t="shared" si="248"/>
        <v>11154</v>
      </c>
      <c r="AY269" s="259"/>
      <c r="BQ269" s="259" t="e">
        <f t="shared" si="249"/>
        <v>#N/A</v>
      </c>
      <c r="BR269" s="398">
        <f t="shared" si="236"/>
        <v>14865</v>
      </c>
      <c r="BS269" s="398">
        <f t="shared" si="237"/>
        <v>16102</v>
      </c>
      <c r="BT269" s="398">
        <f t="shared" si="238"/>
        <v>15105</v>
      </c>
      <c r="BU269" s="398">
        <f t="shared" si="239"/>
        <v>11980</v>
      </c>
      <c r="BV269" s="398">
        <f t="shared" si="240"/>
        <v>9631</v>
      </c>
      <c r="BW269" s="398">
        <f t="shared" si="241"/>
        <v>9011</v>
      </c>
      <c r="BX269" s="398">
        <f t="shared" si="242"/>
        <v>7638</v>
      </c>
      <c r="BY269" s="398">
        <f t="shared" si="243"/>
        <v>6378</v>
      </c>
      <c r="BZ269" s="398">
        <f t="shared" si="244"/>
        <v>6426</v>
      </c>
      <c r="CA269" s="398">
        <f t="shared" si="245"/>
        <v>7672</v>
      </c>
      <c r="CB269" s="398">
        <f t="shared" si="246"/>
        <v>8450</v>
      </c>
      <c r="CC269" s="398">
        <f t="shared" si="247"/>
        <v>11154</v>
      </c>
      <c r="CD269" s="259"/>
    </row>
    <row r="270" spans="1:82" x14ac:dyDescent="0.25">
      <c r="A270" s="113">
        <v>267</v>
      </c>
      <c r="B270" s="176" t="s">
        <v>655</v>
      </c>
      <c r="C270" s="259">
        <f>IFERROR(INDEX($BD$7:$BO$40,MATCH(Ajustes!$E$4:$E$323,$BC$7:$BC$40,0),$C$2:$N$2),1)</f>
        <v>1</v>
      </c>
      <c r="D270" s="259">
        <f>IFERROR(INDEX($BD$7:$BO$40,MATCH(Ajustes!$E$4:$E$323,$BC$7:$BC$40,0),$C$2:$N$2),1)</f>
        <v>1</v>
      </c>
      <c r="E270" s="259">
        <f>IFERROR(INDEX($BD$7:$BO$40,MATCH(Ajustes!$E$4:$E$323,$BC$7:$BC$40,0),$C$2:$N$2),1)</f>
        <v>1</v>
      </c>
      <c r="F270" s="259">
        <f>IFERROR(INDEX($BD$7:$BO$40,MATCH(Ajustes!$E$4:$E$323,$BC$7:$BC$40,0),$C$2:$N$2),1)</f>
        <v>1</v>
      </c>
      <c r="G270" s="259">
        <f>IFERROR(INDEX($BD$7:$BO$40,MATCH(Ajustes!$E$4:$E$323,$BC$7:$BC$40,0),$C$2:$N$2),1)</f>
        <v>1</v>
      </c>
      <c r="H270" s="259">
        <f>IFERROR(INDEX($BD$7:$BO$40,MATCH(Ajustes!$E$4:$E$323,$BC$7:$BC$40,0),$C$2:$N$2),1)</f>
        <v>1</v>
      </c>
      <c r="I270" s="259">
        <f>IFERROR(INDEX($BD$7:$BO$40,MATCH(Ajustes!$E$4:$E$323,$BC$7:$BC$40,0),$C$2:$N$2),1)</f>
        <v>1</v>
      </c>
      <c r="J270" s="259">
        <f>IFERROR(INDEX($BD$7:$BO$40,MATCH(Ajustes!$E$4:$E$323,$BC$7:$BC$40,0),$C$2:$N$2),1)</f>
        <v>1</v>
      </c>
      <c r="K270" s="259">
        <f>IFERROR(INDEX($BD$7:$BO$40,MATCH(Ajustes!$E$4:$E$323,$BC$7:$BC$40,0),$C$2:$N$2),1)</f>
        <v>1</v>
      </c>
      <c r="L270" s="259">
        <f>IFERROR(INDEX($BD$7:$BO$40,MATCH(Ajustes!$E$4:$E$323,$BC$7:$BC$40,0),$C$2:$N$2),1)</f>
        <v>1</v>
      </c>
      <c r="M270" s="259">
        <f>IFERROR(INDEX($BD$7:$BO$40,MATCH(Ajustes!$E$4:$E$323,$BC$7:$BC$40,0),$C$2:$N$2),1)</f>
        <v>1</v>
      </c>
      <c r="N270" s="259">
        <f>IFERROR(INDEX($BD$7:$BO$40,MATCH(Ajustes!$E$4:$E$323,$BC$7:$BC$40,0),$C$2:$N$2),1)</f>
        <v>1</v>
      </c>
      <c r="O270">
        <f>C270*Ajustes!AM270</f>
        <v>267</v>
      </c>
      <c r="P270">
        <f>D270*Ajustes!AN270</f>
        <v>225</v>
      </c>
      <c r="Q270">
        <f>E270*Ajustes!AO270</f>
        <v>201</v>
      </c>
      <c r="R270">
        <f>F270*Ajustes!AP270</f>
        <v>156</v>
      </c>
      <c r="S270">
        <f>G270*Ajustes!AQ270</f>
        <v>120</v>
      </c>
      <c r="T270">
        <f>H270*Ajustes!AR270</f>
        <v>105</v>
      </c>
      <c r="U270">
        <f>I270*Ajustes!AS270</f>
        <v>94</v>
      </c>
      <c r="V270">
        <f>J270*Ajustes!AT270</f>
        <v>84</v>
      </c>
      <c r="W270">
        <f>K270*Ajustes!AU270</f>
        <v>84</v>
      </c>
      <c r="X270">
        <f>L270*Ajustes!AV270</f>
        <v>98</v>
      </c>
      <c r="Y270">
        <f>M270*Ajustes!AW270</f>
        <v>144</v>
      </c>
      <c r="Z270">
        <f>N270*Ajustes!AX270</f>
        <v>227</v>
      </c>
      <c r="AA270" s="259">
        <f>IF(AND(NOT(_incrementaisPassadas),
      OR(
       AND(_semanaAtual&gt;Prevs!D$6,_tipo="Semanal"),
       AND(_mes&gt;AA$2,_tipo="Mensal")
      )), 0,IF(Ajustes!$G270&gt;0,INDEX($AA$4:$AL$323,Ajustes!$G270,O$2),0)+IF(Ajustes!$H270&gt;0,INDEX($AA$4:$AL$323,Ajustes!$H270,O$2),0)+IF(Ajustes!$I270&gt;0,INDEX($AA$4:$AL$323,Ajustes!$I270,O$2),0)+IF(Ajustes!$J270&gt;0,INDEX($AA$4:$AL$323,Ajustes!$J270,O$2),0)+IF(Ajustes!$K270&gt;0,INDEX($AA$4:$AL$323,Ajustes!$K270,O$2),0)+IF(Ajustes!$L270&gt;0,INDEX($AA$4:$AL$323,Ajustes!$L270,O$2),0))+O270</f>
        <v>267</v>
      </c>
      <c r="AB270" s="259">
        <f>IF(AND(NOT(_incrementaisPassadas),
      OR(
       AND(_semanaAtual&gt;Prevs!E$6,_tipo="Semanal"),
       AND(_mes&gt;AB$2,_tipo="Mensal")
      )), 0,IF(Ajustes!$G270&gt;0,INDEX($AA$4:$AL$323,Ajustes!$G270,P$2),0)+IF(Ajustes!$H270&gt;0,INDEX($AA$4:$AL$323,Ajustes!$H270,P$2),0)+IF(Ajustes!$I270&gt;0,INDEX($AA$4:$AL$323,Ajustes!$I270,P$2),0)+IF(Ajustes!$J270&gt;0,INDEX($AA$4:$AL$323,Ajustes!$J270,P$2),0)+IF(Ajustes!$K270&gt;0,INDEX($AA$4:$AL$323,Ajustes!$K270,P$2),0)+IF(Ajustes!$L270&gt;0,INDEX($AA$4:$AL$323,Ajustes!$L270,P$2),0))+P270</f>
        <v>225</v>
      </c>
      <c r="AC270" s="259">
        <f>IF(AND(NOT(_incrementaisPassadas),
      OR(
       AND(_semanaAtual&gt;Prevs!F$6,_tipo="Semanal"),
       AND(_mes&gt;AC$2,_tipo="Mensal")
      )), 0,IF(Ajustes!$G270&gt;0,INDEX($AA$4:$AL$323,Ajustes!$G270,Q$2),0)+IF(Ajustes!$H270&gt;0,INDEX($AA$4:$AL$323,Ajustes!$H270,Q$2),0)+IF(Ajustes!$I270&gt;0,INDEX($AA$4:$AL$323,Ajustes!$I270,Q$2),0)+IF(Ajustes!$J270&gt;0,INDEX($AA$4:$AL$323,Ajustes!$J270,Q$2),0)+IF(Ajustes!$K270&gt;0,INDEX($AA$4:$AL$323,Ajustes!$K270,Q$2),0)+IF(Ajustes!$L270&gt;0,INDEX($AA$4:$AL$323,Ajustes!$L270,Q$2),0))+Q270</f>
        <v>201</v>
      </c>
      <c r="AD270" s="259">
        <f>IF(AND(NOT(_incrementaisPassadas),
      OR(
       AND(_semanaAtual&gt;Prevs!G$6,_tipo="Semanal"),
       AND(_mes&gt;AD$2,_tipo="Mensal")
      )), 0,IF(Ajustes!$G270&gt;0,INDEX($AA$4:$AL$323,Ajustes!$G270,R$2),0)+IF(Ajustes!$H270&gt;0,INDEX($AA$4:$AL$323,Ajustes!$H270,R$2),0)+IF(Ajustes!$I270&gt;0,INDEX($AA$4:$AL$323,Ajustes!$I270,R$2),0)+IF(Ajustes!$J270&gt;0,INDEX($AA$4:$AL$323,Ajustes!$J270,R$2),0)+IF(Ajustes!$K270&gt;0,INDEX($AA$4:$AL$323,Ajustes!$K270,R$2),0)+IF(Ajustes!$L270&gt;0,INDEX($AA$4:$AL$323,Ajustes!$L270,R$2),0))+R270</f>
        <v>156</v>
      </c>
      <c r="AE270" s="259">
        <f>IF(AND(NOT(_incrementaisPassadas),
      OR(
       AND(_semanaAtual&gt;Prevs!H$6,_tipo="Semanal"),
       AND(_mes&gt;AE$2,_tipo="Mensal")
      )), 0,IF(Ajustes!$G270&gt;0,INDEX($AA$4:$AL$323,Ajustes!$G270,S$2),0)+IF(Ajustes!$H270&gt;0,INDEX($AA$4:$AL$323,Ajustes!$H270,S$2),0)+IF(Ajustes!$I270&gt;0,INDEX($AA$4:$AL$323,Ajustes!$I270,S$2),0)+IF(Ajustes!$J270&gt;0,INDEX($AA$4:$AL$323,Ajustes!$J270,S$2),0)+IF(Ajustes!$K270&gt;0,INDEX($AA$4:$AL$323,Ajustes!$K270,S$2),0)+IF(Ajustes!$L270&gt;0,INDEX($AA$4:$AL$323,Ajustes!$L270,S$2),0))+S270</f>
        <v>120</v>
      </c>
      <c r="AF270" s="259">
        <f>IF(AND(NOT(_incrementaisPassadas),
      OR(
       AND(_semanaAtual&gt;Prevs!I$6,_tipo="Semanal"),
       AND(_mes&gt;AF$2,_tipo="Mensal")
      )), 0,IF(Ajustes!$G270&gt;0,INDEX($AA$4:$AL$323,Ajustes!$G270,T$2),0)+IF(Ajustes!$H270&gt;0,INDEX($AA$4:$AL$323,Ajustes!$H270,T$2),0)+IF(Ajustes!$I270&gt;0,INDEX($AA$4:$AL$323,Ajustes!$I270,T$2),0)+IF(Ajustes!$J270&gt;0,INDEX($AA$4:$AL$323,Ajustes!$J270,T$2),0)+IF(Ajustes!$K270&gt;0,INDEX($AA$4:$AL$323,Ajustes!$K270,T$2),0)+IF(Ajustes!$L270&gt;0,INDEX($AA$4:$AL$323,Ajustes!$L270,T$2),0))+T270</f>
        <v>105</v>
      </c>
      <c r="AG270" s="259">
        <f>IF(AND(NOT(_incrementaisPassadas),
      OR(
       AND(_semanaAtual&gt;Prevs!J$6,_tipo="Semanal"),
       AND(_mes&gt;AG$2,_tipo="Mensal")
      )), 0,IF(Ajustes!$G270&gt;0,INDEX($AA$4:$AL$323,Ajustes!$G270,U$2),0)+IF(Ajustes!$H270&gt;0,INDEX($AA$4:$AL$323,Ajustes!$H270,U$2),0)+IF(Ajustes!$I270&gt;0,INDEX($AA$4:$AL$323,Ajustes!$I270,U$2),0)+IF(Ajustes!$J270&gt;0,INDEX($AA$4:$AL$323,Ajustes!$J270,U$2),0)+IF(Ajustes!$K270&gt;0,INDEX($AA$4:$AL$323,Ajustes!$K270,U$2),0)+IF(Ajustes!$L270&gt;0,INDEX($AA$4:$AL$323,Ajustes!$L270,U$2),0))+U270</f>
        <v>94</v>
      </c>
      <c r="AH270" s="259">
        <f>IF(AND(NOT(_incrementaisPassadas),
      OR(
       AND(_semanaAtual&gt;Prevs!K$6,_tipo="Semanal"),
       AND(_mes&gt;AH$2,_tipo="Mensal")
      )), 0,IF(Ajustes!$G270&gt;0,INDEX($AA$4:$AL$323,Ajustes!$G270,V$2),0)+IF(Ajustes!$H270&gt;0,INDEX($AA$4:$AL$323,Ajustes!$H270,V$2),0)+IF(Ajustes!$I270&gt;0,INDEX($AA$4:$AL$323,Ajustes!$I270,V$2),0)+IF(Ajustes!$J270&gt;0,INDEX($AA$4:$AL$323,Ajustes!$J270,V$2),0)+IF(Ajustes!$K270&gt;0,INDEX($AA$4:$AL$323,Ajustes!$K270,V$2),0)+IF(Ajustes!$L270&gt;0,INDEX($AA$4:$AL$323,Ajustes!$L270,V$2),0))+V270</f>
        <v>84</v>
      </c>
      <c r="AI270" s="259">
        <f>IF(AND(NOT(_incrementaisPassadas),
      OR(
       AND(_semanaAtual&gt;Prevs!L$6,_tipo="Semanal"),
       AND(_mes&gt;AI$2,_tipo="Mensal")
      )), 0,IF(Ajustes!$G270&gt;0,INDEX($AA$4:$AL$323,Ajustes!$G270,W$2),0)+IF(Ajustes!$H270&gt;0,INDEX($AA$4:$AL$323,Ajustes!$H270,W$2),0)+IF(Ajustes!$I270&gt;0,INDEX($AA$4:$AL$323,Ajustes!$I270,W$2),0)+IF(Ajustes!$J270&gt;0,INDEX($AA$4:$AL$323,Ajustes!$J270,W$2),0)+IF(Ajustes!$K270&gt;0,INDEX($AA$4:$AL$323,Ajustes!$K270,W$2),0)+IF(Ajustes!$L270&gt;0,INDEX($AA$4:$AL$323,Ajustes!$L270,W$2),0))+W270</f>
        <v>84</v>
      </c>
      <c r="AJ270" s="259">
        <f>IF(AND(NOT(_incrementaisPassadas),
      OR(
       AND(_semanaAtual&gt;Prevs!M$6,_tipo="Semanal"),
       AND(_mes&gt;AJ$2,_tipo="Mensal")
      )), 0,IF(Ajustes!$G270&gt;0,INDEX($AA$4:$AL$323,Ajustes!$G270,X$2),0)+IF(Ajustes!$H270&gt;0,INDEX($AA$4:$AL$323,Ajustes!$H270,X$2),0)+IF(Ajustes!$I270&gt;0,INDEX($AA$4:$AL$323,Ajustes!$I270,X$2),0)+IF(Ajustes!$J270&gt;0,INDEX($AA$4:$AL$323,Ajustes!$J270,X$2),0)+IF(Ajustes!$K270&gt;0,INDEX($AA$4:$AL$323,Ajustes!$K270,X$2),0)+IF(Ajustes!$L270&gt;0,INDEX($AA$4:$AL$323,Ajustes!$L270,X$2),0))+X270</f>
        <v>98</v>
      </c>
      <c r="AK270" s="259">
        <f>IF(AND(NOT(_incrementaisPassadas),
      OR(
       AND(_semanaAtual&gt;Prevs!N$6,_tipo="Semanal"),
       AND(_mes&gt;AK$2,_tipo="Mensal")
      )), 0,IF(Ajustes!$G270&gt;0,INDEX($AA$4:$AL$323,Ajustes!$G270,Y$2),0)+IF(Ajustes!$H270&gt;0,INDEX($AA$4:$AL$323,Ajustes!$H270,Y$2),0)+IF(Ajustes!$I270&gt;0,INDEX($AA$4:$AL$323,Ajustes!$I270,Y$2),0)+IF(Ajustes!$J270&gt;0,INDEX($AA$4:$AL$323,Ajustes!$J270,Y$2),0)+IF(Ajustes!$K270&gt;0,INDEX($AA$4:$AL$323,Ajustes!$K270,Y$2),0)+IF(Ajustes!$L270&gt;0,INDEX($AA$4:$AL$323,Ajustes!$L270,Y$2),0))+Y270</f>
        <v>144</v>
      </c>
      <c r="AL270" s="259">
        <f>IF(AND(NOT(_incrementaisPassadas),
      OR(
       AND(_semanaAtual&gt;Prevs!O$6,_tipo="Semanal"),
       AND(_mes&gt;AL$2,_tipo="Mensal")
      )), 0,IF(Ajustes!$G270&gt;0,INDEX($AA$4:$AL$323,Ajustes!$G270,Z$2),0)+IF(Ajustes!$H270&gt;0,INDEX($AA$4:$AL$323,Ajustes!$H270,Z$2),0)+IF(Ajustes!$I270&gt;0,INDEX($AA$4:$AL$323,Ajustes!$I270,Z$2),0)+IF(Ajustes!$J270&gt;0,INDEX($AA$4:$AL$323,Ajustes!$J270,Z$2),0)+IF(Ajustes!$K270&gt;0,INDEX($AA$4:$AL$323,Ajustes!$K270,Z$2),0)+IF(Ajustes!$L270&gt;0,INDEX($AA$4:$AL$323,Ajustes!$L270,Z$2),0))+Z270</f>
        <v>227</v>
      </c>
      <c r="AM270" s="113">
        <f t="shared" si="250"/>
        <v>267</v>
      </c>
      <c r="AN270" s="113">
        <f t="shared" si="248"/>
        <v>225</v>
      </c>
      <c r="AO270" s="113">
        <f t="shared" si="248"/>
        <v>201</v>
      </c>
      <c r="AP270" s="113">
        <f t="shared" si="248"/>
        <v>156</v>
      </c>
      <c r="AQ270" s="113">
        <f t="shared" si="248"/>
        <v>120</v>
      </c>
      <c r="AR270" s="113">
        <f t="shared" si="248"/>
        <v>105</v>
      </c>
      <c r="AS270" s="113">
        <f t="shared" si="248"/>
        <v>94</v>
      </c>
      <c r="AT270" s="113">
        <f t="shared" si="248"/>
        <v>84</v>
      </c>
      <c r="AU270" s="113">
        <f t="shared" si="248"/>
        <v>84</v>
      </c>
      <c r="AV270" s="113">
        <f t="shared" si="248"/>
        <v>98</v>
      </c>
      <c r="AW270" s="113">
        <f t="shared" si="248"/>
        <v>144</v>
      </c>
      <c r="AX270" s="113">
        <f t="shared" si="248"/>
        <v>227</v>
      </c>
      <c r="AY270" s="259"/>
      <c r="BQ270" s="259" t="e">
        <f t="shared" si="249"/>
        <v>#N/A</v>
      </c>
      <c r="BR270" s="398">
        <f t="shared" si="236"/>
        <v>267</v>
      </c>
      <c r="BS270" s="398">
        <f t="shared" si="237"/>
        <v>225</v>
      </c>
      <c r="BT270" s="398">
        <f t="shared" si="238"/>
        <v>201</v>
      </c>
      <c r="BU270" s="398">
        <f t="shared" si="239"/>
        <v>156</v>
      </c>
      <c r="BV270" s="398">
        <f t="shared" si="240"/>
        <v>120</v>
      </c>
      <c r="BW270" s="398">
        <f t="shared" si="241"/>
        <v>105</v>
      </c>
      <c r="BX270" s="398">
        <f t="shared" si="242"/>
        <v>94</v>
      </c>
      <c r="BY270" s="398">
        <f t="shared" si="243"/>
        <v>84</v>
      </c>
      <c r="BZ270" s="398">
        <f t="shared" si="244"/>
        <v>84</v>
      </c>
      <c r="CA270" s="398">
        <f t="shared" si="245"/>
        <v>98</v>
      </c>
      <c r="CB270" s="398">
        <f t="shared" si="246"/>
        <v>144</v>
      </c>
      <c r="CC270" s="398">
        <f t="shared" si="247"/>
        <v>227</v>
      </c>
      <c r="CD270" s="259"/>
    </row>
    <row r="271" spans="1:82" x14ac:dyDescent="0.25">
      <c r="A271" s="113">
        <v>268</v>
      </c>
      <c r="B271" s="176"/>
      <c r="C271" s="259">
        <f>IFERROR(INDEX($BD$7:$BO$40,MATCH(Ajustes!$E$4:$E$323,$BC$7:$BC$40,0),$C$2:$N$2),1)</f>
        <v>1</v>
      </c>
      <c r="D271" s="259">
        <f>IFERROR(INDEX($BD$7:$BO$40,MATCH(Ajustes!$E$4:$E$323,$BC$7:$BC$40,0),$C$2:$N$2),1)</f>
        <v>1</v>
      </c>
      <c r="E271" s="259">
        <f>IFERROR(INDEX($BD$7:$BO$40,MATCH(Ajustes!$E$4:$E$323,$BC$7:$BC$40,0),$C$2:$N$2),1)</f>
        <v>1</v>
      </c>
      <c r="F271" s="259">
        <f>IFERROR(INDEX($BD$7:$BO$40,MATCH(Ajustes!$E$4:$E$323,$BC$7:$BC$40,0),$C$2:$N$2),1)</f>
        <v>1</v>
      </c>
      <c r="G271" s="259">
        <f>IFERROR(INDEX($BD$7:$BO$40,MATCH(Ajustes!$E$4:$E$323,$BC$7:$BC$40,0),$C$2:$N$2),1)</f>
        <v>1</v>
      </c>
      <c r="H271" s="259">
        <f>IFERROR(INDEX($BD$7:$BO$40,MATCH(Ajustes!$E$4:$E$323,$BC$7:$BC$40,0),$C$2:$N$2),1)</f>
        <v>1</v>
      </c>
      <c r="I271" s="259">
        <f>IFERROR(INDEX($BD$7:$BO$40,MATCH(Ajustes!$E$4:$E$323,$BC$7:$BC$40,0),$C$2:$N$2),1)</f>
        <v>1</v>
      </c>
      <c r="J271" s="259">
        <f>IFERROR(INDEX($BD$7:$BO$40,MATCH(Ajustes!$E$4:$E$323,$BC$7:$BC$40,0),$C$2:$N$2),1)</f>
        <v>1</v>
      </c>
      <c r="K271" s="259">
        <f>IFERROR(INDEX($BD$7:$BO$40,MATCH(Ajustes!$E$4:$E$323,$BC$7:$BC$40,0),$C$2:$N$2),1)</f>
        <v>1</v>
      </c>
      <c r="L271" s="259">
        <f>IFERROR(INDEX($BD$7:$BO$40,MATCH(Ajustes!$E$4:$E$323,$BC$7:$BC$40,0),$C$2:$N$2),1)</f>
        <v>1</v>
      </c>
      <c r="M271" s="259">
        <f>IFERROR(INDEX($BD$7:$BO$40,MATCH(Ajustes!$E$4:$E$323,$BC$7:$BC$40,0),$C$2:$N$2),1)</f>
        <v>1</v>
      </c>
      <c r="N271" s="259">
        <f>IFERROR(INDEX($BD$7:$BO$40,MATCH(Ajustes!$E$4:$E$323,$BC$7:$BC$40,0),$C$2:$N$2),1)</f>
        <v>1</v>
      </c>
      <c r="O271">
        <f>C271*Ajustes!AM271</f>
        <v>0</v>
      </c>
      <c r="P271">
        <f>D271*Ajustes!AN271</f>
        <v>0</v>
      </c>
      <c r="Q271">
        <f>E271*Ajustes!AO271</f>
        <v>0</v>
      </c>
      <c r="R271">
        <f>F271*Ajustes!AP271</f>
        <v>0</v>
      </c>
      <c r="S271">
        <f>G271*Ajustes!AQ271</f>
        <v>0</v>
      </c>
      <c r="T271">
        <f>H271*Ajustes!AR271</f>
        <v>0</v>
      </c>
      <c r="U271">
        <f>I271*Ajustes!AS271</f>
        <v>0</v>
      </c>
      <c r="V271">
        <f>J271*Ajustes!AT271</f>
        <v>0</v>
      </c>
      <c r="W271">
        <f>K271*Ajustes!AU271</f>
        <v>0</v>
      </c>
      <c r="X271">
        <f>L271*Ajustes!AV271</f>
        <v>0</v>
      </c>
      <c r="Y271">
        <f>M271*Ajustes!AW271</f>
        <v>0</v>
      </c>
      <c r="Z271">
        <f>N271*Ajustes!AX271</f>
        <v>0</v>
      </c>
      <c r="AA271" s="259">
        <f>IF(AND(NOT(_incrementaisPassadas),
      OR(
       AND(_semanaAtual&gt;Prevs!D$6,_tipo="Semanal"),
       AND(_mes&gt;AA$2,_tipo="Mensal")
      )), 0,IF(Ajustes!$G271&gt;0,INDEX($AA$4:$AL$323,Ajustes!$G271,O$2),0)+IF(Ajustes!$H271&gt;0,INDEX($AA$4:$AL$323,Ajustes!$H271,O$2),0)+IF(Ajustes!$I271&gt;0,INDEX($AA$4:$AL$323,Ajustes!$I271,O$2),0)+IF(Ajustes!$J271&gt;0,INDEX($AA$4:$AL$323,Ajustes!$J271,O$2),0)+IF(Ajustes!$K271&gt;0,INDEX($AA$4:$AL$323,Ajustes!$K271,O$2),0)+IF(Ajustes!$L271&gt;0,INDEX($AA$4:$AL$323,Ajustes!$L271,O$2),0))+O271</f>
        <v>0</v>
      </c>
      <c r="AB271" s="259">
        <f>IF(AND(NOT(_incrementaisPassadas),
      OR(
       AND(_semanaAtual&gt;Prevs!E$6,_tipo="Semanal"),
       AND(_mes&gt;AB$2,_tipo="Mensal")
      )), 0,IF(Ajustes!$G271&gt;0,INDEX($AA$4:$AL$323,Ajustes!$G271,P$2),0)+IF(Ajustes!$H271&gt;0,INDEX($AA$4:$AL$323,Ajustes!$H271,P$2),0)+IF(Ajustes!$I271&gt;0,INDEX($AA$4:$AL$323,Ajustes!$I271,P$2),0)+IF(Ajustes!$J271&gt;0,INDEX($AA$4:$AL$323,Ajustes!$J271,P$2),0)+IF(Ajustes!$K271&gt;0,INDEX($AA$4:$AL$323,Ajustes!$K271,P$2),0)+IF(Ajustes!$L271&gt;0,INDEX($AA$4:$AL$323,Ajustes!$L271,P$2),0))+P271</f>
        <v>0</v>
      </c>
      <c r="AC271" s="259">
        <f>IF(AND(NOT(_incrementaisPassadas),
      OR(
       AND(_semanaAtual&gt;Prevs!F$6,_tipo="Semanal"),
       AND(_mes&gt;AC$2,_tipo="Mensal")
      )), 0,IF(Ajustes!$G271&gt;0,INDEX($AA$4:$AL$323,Ajustes!$G271,Q$2),0)+IF(Ajustes!$H271&gt;0,INDEX($AA$4:$AL$323,Ajustes!$H271,Q$2),0)+IF(Ajustes!$I271&gt;0,INDEX($AA$4:$AL$323,Ajustes!$I271,Q$2),0)+IF(Ajustes!$J271&gt;0,INDEX($AA$4:$AL$323,Ajustes!$J271,Q$2),0)+IF(Ajustes!$K271&gt;0,INDEX($AA$4:$AL$323,Ajustes!$K271,Q$2),0)+IF(Ajustes!$L271&gt;0,INDEX($AA$4:$AL$323,Ajustes!$L271,Q$2),0))+Q271</f>
        <v>0</v>
      </c>
      <c r="AD271" s="259">
        <f>IF(AND(NOT(_incrementaisPassadas),
      OR(
       AND(_semanaAtual&gt;Prevs!G$6,_tipo="Semanal"),
       AND(_mes&gt;AD$2,_tipo="Mensal")
      )), 0,IF(Ajustes!$G271&gt;0,INDEX($AA$4:$AL$323,Ajustes!$G271,R$2),0)+IF(Ajustes!$H271&gt;0,INDEX($AA$4:$AL$323,Ajustes!$H271,R$2),0)+IF(Ajustes!$I271&gt;0,INDEX($AA$4:$AL$323,Ajustes!$I271,R$2),0)+IF(Ajustes!$J271&gt;0,INDEX($AA$4:$AL$323,Ajustes!$J271,R$2),0)+IF(Ajustes!$K271&gt;0,INDEX($AA$4:$AL$323,Ajustes!$K271,R$2),0)+IF(Ajustes!$L271&gt;0,INDEX($AA$4:$AL$323,Ajustes!$L271,R$2),0))+R271</f>
        <v>0</v>
      </c>
      <c r="AE271" s="259">
        <f>IF(AND(NOT(_incrementaisPassadas),
      OR(
       AND(_semanaAtual&gt;Prevs!H$6,_tipo="Semanal"),
       AND(_mes&gt;AE$2,_tipo="Mensal")
      )), 0,IF(Ajustes!$G271&gt;0,INDEX($AA$4:$AL$323,Ajustes!$G271,S$2),0)+IF(Ajustes!$H271&gt;0,INDEX($AA$4:$AL$323,Ajustes!$H271,S$2),0)+IF(Ajustes!$I271&gt;0,INDEX($AA$4:$AL$323,Ajustes!$I271,S$2),0)+IF(Ajustes!$J271&gt;0,INDEX($AA$4:$AL$323,Ajustes!$J271,S$2),0)+IF(Ajustes!$K271&gt;0,INDEX($AA$4:$AL$323,Ajustes!$K271,S$2),0)+IF(Ajustes!$L271&gt;0,INDEX($AA$4:$AL$323,Ajustes!$L271,S$2),0))+S271</f>
        <v>0</v>
      </c>
      <c r="AF271" s="259">
        <f>IF(AND(NOT(_incrementaisPassadas),
      OR(
       AND(_semanaAtual&gt;Prevs!I$6,_tipo="Semanal"),
       AND(_mes&gt;AF$2,_tipo="Mensal")
      )), 0,IF(Ajustes!$G271&gt;0,INDEX($AA$4:$AL$323,Ajustes!$G271,T$2),0)+IF(Ajustes!$H271&gt;0,INDEX($AA$4:$AL$323,Ajustes!$H271,T$2),0)+IF(Ajustes!$I271&gt;0,INDEX($AA$4:$AL$323,Ajustes!$I271,T$2),0)+IF(Ajustes!$J271&gt;0,INDEX($AA$4:$AL$323,Ajustes!$J271,T$2),0)+IF(Ajustes!$K271&gt;0,INDEX($AA$4:$AL$323,Ajustes!$K271,T$2),0)+IF(Ajustes!$L271&gt;0,INDEX($AA$4:$AL$323,Ajustes!$L271,T$2),0))+T271</f>
        <v>0</v>
      </c>
      <c r="AG271" s="259">
        <f>IF(AND(NOT(_incrementaisPassadas),
      OR(
       AND(_semanaAtual&gt;Prevs!J$6,_tipo="Semanal"),
       AND(_mes&gt;AG$2,_tipo="Mensal")
      )), 0,IF(Ajustes!$G271&gt;0,INDEX($AA$4:$AL$323,Ajustes!$G271,U$2),0)+IF(Ajustes!$H271&gt;0,INDEX($AA$4:$AL$323,Ajustes!$H271,U$2),0)+IF(Ajustes!$I271&gt;0,INDEX($AA$4:$AL$323,Ajustes!$I271,U$2),0)+IF(Ajustes!$J271&gt;0,INDEX($AA$4:$AL$323,Ajustes!$J271,U$2),0)+IF(Ajustes!$K271&gt;0,INDEX($AA$4:$AL$323,Ajustes!$K271,U$2),0)+IF(Ajustes!$L271&gt;0,INDEX($AA$4:$AL$323,Ajustes!$L271,U$2),0))+U271</f>
        <v>0</v>
      </c>
      <c r="AH271" s="259">
        <f>IF(AND(NOT(_incrementaisPassadas),
      OR(
       AND(_semanaAtual&gt;Prevs!K$6,_tipo="Semanal"),
       AND(_mes&gt;AH$2,_tipo="Mensal")
      )), 0,IF(Ajustes!$G271&gt;0,INDEX($AA$4:$AL$323,Ajustes!$G271,V$2),0)+IF(Ajustes!$H271&gt;0,INDEX($AA$4:$AL$323,Ajustes!$H271,V$2),0)+IF(Ajustes!$I271&gt;0,INDEX($AA$4:$AL$323,Ajustes!$I271,V$2),0)+IF(Ajustes!$J271&gt;0,INDEX($AA$4:$AL$323,Ajustes!$J271,V$2),0)+IF(Ajustes!$K271&gt;0,INDEX($AA$4:$AL$323,Ajustes!$K271,V$2),0)+IF(Ajustes!$L271&gt;0,INDEX($AA$4:$AL$323,Ajustes!$L271,V$2),0))+V271</f>
        <v>0</v>
      </c>
      <c r="AI271" s="259">
        <f>IF(AND(NOT(_incrementaisPassadas),
      OR(
       AND(_semanaAtual&gt;Prevs!L$6,_tipo="Semanal"),
       AND(_mes&gt;AI$2,_tipo="Mensal")
      )), 0,IF(Ajustes!$G271&gt;0,INDEX($AA$4:$AL$323,Ajustes!$G271,W$2),0)+IF(Ajustes!$H271&gt;0,INDEX($AA$4:$AL$323,Ajustes!$H271,W$2),0)+IF(Ajustes!$I271&gt;0,INDEX($AA$4:$AL$323,Ajustes!$I271,W$2),0)+IF(Ajustes!$J271&gt;0,INDEX($AA$4:$AL$323,Ajustes!$J271,W$2),0)+IF(Ajustes!$K271&gt;0,INDEX($AA$4:$AL$323,Ajustes!$K271,W$2),0)+IF(Ajustes!$L271&gt;0,INDEX($AA$4:$AL$323,Ajustes!$L271,W$2),0))+W271</f>
        <v>0</v>
      </c>
      <c r="AJ271" s="259">
        <f>IF(AND(NOT(_incrementaisPassadas),
      OR(
       AND(_semanaAtual&gt;Prevs!M$6,_tipo="Semanal"),
       AND(_mes&gt;AJ$2,_tipo="Mensal")
      )), 0,IF(Ajustes!$G271&gt;0,INDEX($AA$4:$AL$323,Ajustes!$G271,X$2),0)+IF(Ajustes!$H271&gt;0,INDEX($AA$4:$AL$323,Ajustes!$H271,X$2),0)+IF(Ajustes!$I271&gt;0,INDEX($AA$4:$AL$323,Ajustes!$I271,X$2),0)+IF(Ajustes!$J271&gt;0,INDEX($AA$4:$AL$323,Ajustes!$J271,X$2),0)+IF(Ajustes!$K271&gt;0,INDEX($AA$4:$AL$323,Ajustes!$K271,X$2),0)+IF(Ajustes!$L271&gt;0,INDEX($AA$4:$AL$323,Ajustes!$L271,X$2),0))+X271</f>
        <v>0</v>
      </c>
      <c r="AK271" s="259">
        <f>IF(AND(NOT(_incrementaisPassadas),
      OR(
       AND(_semanaAtual&gt;Prevs!N$6,_tipo="Semanal"),
       AND(_mes&gt;AK$2,_tipo="Mensal")
      )), 0,IF(Ajustes!$G271&gt;0,INDEX($AA$4:$AL$323,Ajustes!$G271,Y$2),0)+IF(Ajustes!$H271&gt;0,INDEX($AA$4:$AL$323,Ajustes!$H271,Y$2),0)+IF(Ajustes!$I271&gt;0,INDEX($AA$4:$AL$323,Ajustes!$I271,Y$2),0)+IF(Ajustes!$J271&gt;0,INDEX($AA$4:$AL$323,Ajustes!$J271,Y$2),0)+IF(Ajustes!$K271&gt;0,INDEX($AA$4:$AL$323,Ajustes!$K271,Y$2),0)+IF(Ajustes!$L271&gt;0,INDEX($AA$4:$AL$323,Ajustes!$L271,Y$2),0))+Y271</f>
        <v>0</v>
      </c>
      <c r="AL271" s="259">
        <f>IF(AND(NOT(_incrementaisPassadas),
      OR(
       AND(_semanaAtual&gt;Prevs!O$6,_tipo="Semanal"),
       AND(_mes&gt;AL$2,_tipo="Mensal")
      )), 0,IF(Ajustes!$G271&gt;0,INDEX($AA$4:$AL$323,Ajustes!$G271,Z$2),0)+IF(Ajustes!$H271&gt;0,INDEX($AA$4:$AL$323,Ajustes!$H271,Z$2),0)+IF(Ajustes!$I271&gt;0,INDEX($AA$4:$AL$323,Ajustes!$I271,Z$2),0)+IF(Ajustes!$J271&gt;0,INDEX($AA$4:$AL$323,Ajustes!$J271,Z$2),0)+IF(Ajustes!$K271&gt;0,INDEX($AA$4:$AL$323,Ajustes!$K271,Z$2),0)+IF(Ajustes!$L271&gt;0,INDEX($AA$4:$AL$323,Ajustes!$L271,Z$2),0))+Z271</f>
        <v>0</v>
      </c>
      <c r="AM271" s="113">
        <f t="shared" si="250"/>
        <v>0</v>
      </c>
      <c r="AN271" s="113">
        <f t="shared" si="248"/>
        <v>0</v>
      </c>
      <c r="AO271" s="113">
        <f t="shared" si="248"/>
        <v>0</v>
      </c>
      <c r="AP271" s="113">
        <f t="shared" si="248"/>
        <v>0</v>
      </c>
      <c r="AQ271" s="113">
        <f t="shared" si="248"/>
        <v>0</v>
      </c>
      <c r="AR271" s="113">
        <f t="shared" si="248"/>
        <v>0</v>
      </c>
      <c r="AS271" s="113">
        <f t="shared" si="248"/>
        <v>0</v>
      </c>
      <c r="AT271" s="113">
        <f t="shared" si="248"/>
        <v>0</v>
      </c>
      <c r="AU271" s="113">
        <f t="shared" si="248"/>
        <v>0</v>
      </c>
      <c r="AV271" s="113">
        <f t="shared" si="248"/>
        <v>0</v>
      </c>
      <c r="AW271" s="113">
        <f t="shared" si="248"/>
        <v>0</v>
      </c>
      <c r="AX271" s="113">
        <f t="shared" si="248"/>
        <v>0</v>
      </c>
      <c r="AY271" s="259"/>
      <c r="BQ271" s="259" t="e">
        <f t="shared" si="249"/>
        <v>#N/A</v>
      </c>
      <c r="BR271" s="398">
        <f t="shared" si="236"/>
        <v>0</v>
      </c>
      <c r="BS271" s="398">
        <f t="shared" si="237"/>
        <v>0</v>
      </c>
      <c r="BT271" s="398">
        <f t="shared" si="238"/>
        <v>0</v>
      </c>
      <c r="BU271" s="398">
        <f t="shared" si="239"/>
        <v>0</v>
      </c>
      <c r="BV271" s="398">
        <f t="shared" si="240"/>
        <v>0</v>
      </c>
      <c r="BW271" s="398">
        <f t="shared" si="241"/>
        <v>0</v>
      </c>
      <c r="BX271" s="398">
        <f t="shared" si="242"/>
        <v>0</v>
      </c>
      <c r="BY271" s="398">
        <f t="shared" si="243"/>
        <v>0</v>
      </c>
      <c r="BZ271" s="398">
        <f t="shared" si="244"/>
        <v>0</v>
      </c>
      <c r="CA271" s="398">
        <f t="shared" si="245"/>
        <v>0</v>
      </c>
      <c r="CB271" s="398">
        <f t="shared" si="246"/>
        <v>0</v>
      </c>
      <c r="CC271" s="398">
        <f t="shared" si="247"/>
        <v>0</v>
      </c>
      <c r="CD271" s="259"/>
    </row>
    <row r="272" spans="1:82" x14ac:dyDescent="0.25">
      <c r="A272" s="113">
        <v>269</v>
      </c>
      <c r="B272" s="176" t="s">
        <v>656</v>
      </c>
      <c r="C272" s="259">
        <f>IFERROR(INDEX($BD$7:$BO$40,MATCH(Ajustes!$E$4:$E$323,$BC$7:$BC$40,0),$C$2:$N$2),1)</f>
        <v>1</v>
      </c>
      <c r="D272" s="259">
        <f>IFERROR(INDEX($BD$7:$BO$40,MATCH(Ajustes!$E$4:$E$323,$BC$7:$BC$40,0),$C$2:$N$2),1)</f>
        <v>1</v>
      </c>
      <c r="E272" s="259">
        <f>IFERROR(INDEX($BD$7:$BO$40,MATCH(Ajustes!$E$4:$E$323,$BC$7:$BC$40,0),$C$2:$N$2),1)</f>
        <v>1</v>
      </c>
      <c r="F272" s="259">
        <f>IFERROR(INDEX($BD$7:$BO$40,MATCH(Ajustes!$E$4:$E$323,$BC$7:$BC$40,0),$C$2:$N$2),1)</f>
        <v>1</v>
      </c>
      <c r="G272" s="259">
        <f>IFERROR(INDEX($BD$7:$BO$40,MATCH(Ajustes!$E$4:$E$323,$BC$7:$BC$40,0),$C$2:$N$2),1)</f>
        <v>1</v>
      </c>
      <c r="H272" s="259">
        <f>IFERROR(INDEX($BD$7:$BO$40,MATCH(Ajustes!$E$4:$E$323,$BC$7:$BC$40,0),$C$2:$N$2),1)</f>
        <v>1</v>
      </c>
      <c r="I272" s="259">
        <f>IFERROR(INDEX($BD$7:$BO$40,MATCH(Ajustes!$E$4:$E$323,$BC$7:$BC$40,0),$C$2:$N$2),1)</f>
        <v>1</v>
      </c>
      <c r="J272" s="259">
        <f>IFERROR(INDEX($BD$7:$BO$40,MATCH(Ajustes!$E$4:$E$323,$BC$7:$BC$40,0),$C$2:$N$2),1)</f>
        <v>1</v>
      </c>
      <c r="K272" s="259">
        <f>IFERROR(INDEX($BD$7:$BO$40,MATCH(Ajustes!$E$4:$E$323,$BC$7:$BC$40,0),$C$2:$N$2),1)</f>
        <v>1</v>
      </c>
      <c r="L272" s="259">
        <f>IFERROR(INDEX($BD$7:$BO$40,MATCH(Ajustes!$E$4:$E$323,$BC$7:$BC$40,0),$C$2:$N$2),1)</f>
        <v>1</v>
      </c>
      <c r="M272" s="259">
        <f>IFERROR(INDEX($BD$7:$BO$40,MATCH(Ajustes!$E$4:$E$323,$BC$7:$BC$40,0),$C$2:$N$2),1)</f>
        <v>1</v>
      </c>
      <c r="N272" s="259">
        <f>IFERROR(INDEX($BD$7:$BO$40,MATCH(Ajustes!$E$4:$E$323,$BC$7:$BC$40,0),$C$2:$N$2),1)</f>
        <v>1</v>
      </c>
      <c r="O272">
        <f>C272*Ajustes!AM272</f>
        <v>383</v>
      </c>
      <c r="P272">
        <f>D272*Ajustes!AN272</f>
        <v>581</v>
      </c>
      <c r="Q272">
        <f>E272*Ajustes!AO272</f>
        <v>749</v>
      </c>
      <c r="R272">
        <f>F272*Ajustes!AP272</f>
        <v>1017</v>
      </c>
      <c r="S272">
        <f>G272*Ajustes!AQ272</f>
        <v>1184</v>
      </c>
      <c r="T272">
        <f>H272*Ajustes!AR272</f>
        <v>1044</v>
      </c>
      <c r="U272">
        <f>I272*Ajustes!AS272</f>
        <v>668</v>
      </c>
      <c r="V272">
        <f>J272*Ajustes!AT272</f>
        <v>420</v>
      </c>
      <c r="W272">
        <f>K272*Ajustes!AU272</f>
        <v>313</v>
      </c>
      <c r="X272">
        <f>L272*Ajustes!AV272</f>
        <v>268</v>
      </c>
      <c r="Y272">
        <f>M272*Ajustes!AW272</f>
        <v>263</v>
      </c>
      <c r="Z272">
        <f>N272*Ajustes!AX272</f>
        <v>293</v>
      </c>
      <c r="AA272" s="259">
        <f>IF(AND(NOT(_incrementaisPassadas),
      OR(
       AND(_semanaAtual&gt;Prevs!D$6,_tipo="Semanal"),
       AND(_mes&gt;AA$2,_tipo="Mensal")
      )), 0,IF(Ajustes!$G272&gt;0,INDEX($AA$4:$AL$323,Ajustes!$G272,O$2),0)+IF(Ajustes!$H272&gt;0,INDEX($AA$4:$AL$323,Ajustes!$H272,O$2),0)+IF(Ajustes!$I272&gt;0,INDEX($AA$4:$AL$323,Ajustes!$I272,O$2),0)+IF(Ajustes!$J272&gt;0,INDEX($AA$4:$AL$323,Ajustes!$J272,O$2),0)+IF(Ajustes!$K272&gt;0,INDEX($AA$4:$AL$323,Ajustes!$K272,O$2),0)+IF(Ajustes!$L272&gt;0,INDEX($AA$4:$AL$323,Ajustes!$L272,O$2),0))+O272</f>
        <v>383</v>
      </c>
      <c r="AB272" s="259">
        <f>IF(AND(NOT(_incrementaisPassadas),
      OR(
       AND(_semanaAtual&gt;Prevs!E$6,_tipo="Semanal"),
       AND(_mes&gt;AB$2,_tipo="Mensal")
      )), 0,IF(Ajustes!$G272&gt;0,INDEX($AA$4:$AL$323,Ajustes!$G272,P$2),0)+IF(Ajustes!$H272&gt;0,INDEX($AA$4:$AL$323,Ajustes!$H272,P$2),0)+IF(Ajustes!$I272&gt;0,INDEX($AA$4:$AL$323,Ajustes!$I272,P$2),0)+IF(Ajustes!$J272&gt;0,INDEX($AA$4:$AL$323,Ajustes!$J272,P$2),0)+IF(Ajustes!$K272&gt;0,INDEX($AA$4:$AL$323,Ajustes!$K272,P$2),0)+IF(Ajustes!$L272&gt;0,INDEX($AA$4:$AL$323,Ajustes!$L272,P$2),0))+P272</f>
        <v>581</v>
      </c>
      <c r="AC272" s="259">
        <f>IF(AND(NOT(_incrementaisPassadas),
      OR(
       AND(_semanaAtual&gt;Prevs!F$6,_tipo="Semanal"),
       AND(_mes&gt;AC$2,_tipo="Mensal")
      )), 0,IF(Ajustes!$G272&gt;0,INDEX($AA$4:$AL$323,Ajustes!$G272,Q$2),0)+IF(Ajustes!$H272&gt;0,INDEX($AA$4:$AL$323,Ajustes!$H272,Q$2),0)+IF(Ajustes!$I272&gt;0,INDEX($AA$4:$AL$323,Ajustes!$I272,Q$2),0)+IF(Ajustes!$J272&gt;0,INDEX($AA$4:$AL$323,Ajustes!$J272,Q$2),0)+IF(Ajustes!$K272&gt;0,INDEX($AA$4:$AL$323,Ajustes!$K272,Q$2),0)+IF(Ajustes!$L272&gt;0,INDEX($AA$4:$AL$323,Ajustes!$L272,Q$2),0))+Q272</f>
        <v>749</v>
      </c>
      <c r="AD272" s="259">
        <f>IF(AND(NOT(_incrementaisPassadas),
      OR(
       AND(_semanaAtual&gt;Prevs!G$6,_tipo="Semanal"),
       AND(_mes&gt;AD$2,_tipo="Mensal")
      )), 0,IF(Ajustes!$G272&gt;0,INDEX($AA$4:$AL$323,Ajustes!$G272,R$2),0)+IF(Ajustes!$H272&gt;0,INDEX($AA$4:$AL$323,Ajustes!$H272,R$2),0)+IF(Ajustes!$I272&gt;0,INDEX($AA$4:$AL$323,Ajustes!$I272,R$2),0)+IF(Ajustes!$J272&gt;0,INDEX($AA$4:$AL$323,Ajustes!$J272,R$2),0)+IF(Ajustes!$K272&gt;0,INDEX($AA$4:$AL$323,Ajustes!$K272,R$2),0)+IF(Ajustes!$L272&gt;0,INDEX($AA$4:$AL$323,Ajustes!$L272,R$2),0))+R272</f>
        <v>1017</v>
      </c>
      <c r="AE272" s="259">
        <f>IF(AND(NOT(_incrementaisPassadas),
      OR(
       AND(_semanaAtual&gt;Prevs!H$6,_tipo="Semanal"),
       AND(_mes&gt;AE$2,_tipo="Mensal")
      )), 0,IF(Ajustes!$G272&gt;0,INDEX($AA$4:$AL$323,Ajustes!$G272,S$2),0)+IF(Ajustes!$H272&gt;0,INDEX($AA$4:$AL$323,Ajustes!$H272,S$2),0)+IF(Ajustes!$I272&gt;0,INDEX($AA$4:$AL$323,Ajustes!$I272,S$2),0)+IF(Ajustes!$J272&gt;0,INDEX($AA$4:$AL$323,Ajustes!$J272,S$2),0)+IF(Ajustes!$K272&gt;0,INDEX($AA$4:$AL$323,Ajustes!$K272,S$2),0)+IF(Ajustes!$L272&gt;0,INDEX($AA$4:$AL$323,Ajustes!$L272,S$2),0))+S272</f>
        <v>1184</v>
      </c>
      <c r="AF272" s="259">
        <f>IF(AND(NOT(_incrementaisPassadas),
      OR(
       AND(_semanaAtual&gt;Prevs!I$6,_tipo="Semanal"),
       AND(_mes&gt;AF$2,_tipo="Mensal")
      )), 0,IF(Ajustes!$G272&gt;0,INDEX($AA$4:$AL$323,Ajustes!$G272,T$2),0)+IF(Ajustes!$H272&gt;0,INDEX($AA$4:$AL$323,Ajustes!$H272,T$2),0)+IF(Ajustes!$I272&gt;0,INDEX($AA$4:$AL$323,Ajustes!$I272,T$2),0)+IF(Ajustes!$J272&gt;0,INDEX($AA$4:$AL$323,Ajustes!$J272,T$2),0)+IF(Ajustes!$K272&gt;0,INDEX($AA$4:$AL$323,Ajustes!$K272,T$2),0)+IF(Ajustes!$L272&gt;0,INDEX($AA$4:$AL$323,Ajustes!$L272,T$2),0))+T272</f>
        <v>1044</v>
      </c>
      <c r="AG272" s="259">
        <f>IF(AND(NOT(_incrementaisPassadas),
      OR(
       AND(_semanaAtual&gt;Prevs!J$6,_tipo="Semanal"),
       AND(_mes&gt;AG$2,_tipo="Mensal")
      )), 0,IF(Ajustes!$G272&gt;0,INDEX($AA$4:$AL$323,Ajustes!$G272,U$2),0)+IF(Ajustes!$H272&gt;0,INDEX($AA$4:$AL$323,Ajustes!$H272,U$2),0)+IF(Ajustes!$I272&gt;0,INDEX($AA$4:$AL$323,Ajustes!$I272,U$2),0)+IF(Ajustes!$J272&gt;0,INDEX($AA$4:$AL$323,Ajustes!$J272,U$2),0)+IF(Ajustes!$K272&gt;0,INDEX($AA$4:$AL$323,Ajustes!$K272,U$2),0)+IF(Ajustes!$L272&gt;0,INDEX($AA$4:$AL$323,Ajustes!$L272,U$2),0))+U272</f>
        <v>668</v>
      </c>
      <c r="AH272" s="259">
        <f>IF(AND(NOT(_incrementaisPassadas),
      OR(
       AND(_semanaAtual&gt;Prevs!K$6,_tipo="Semanal"),
       AND(_mes&gt;AH$2,_tipo="Mensal")
      )), 0,IF(Ajustes!$G272&gt;0,INDEX($AA$4:$AL$323,Ajustes!$G272,V$2),0)+IF(Ajustes!$H272&gt;0,INDEX($AA$4:$AL$323,Ajustes!$H272,V$2),0)+IF(Ajustes!$I272&gt;0,INDEX($AA$4:$AL$323,Ajustes!$I272,V$2),0)+IF(Ajustes!$J272&gt;0,INDEX($AA$4:$AL$323,Ajustes!$J272,V$2),0)+IF(Ajustes!$K272&gt;0,INDEX($AA$4:$AL$323,Ajustes!$K272,V$2),0)+IF(Ajustes!$L272&gt;0,INDEX($AA$4:$AL$323,Ajustes!$L272,V$2),0))+V272</f>
        <v>420</v>
      </c>
      <c r="AI272" s="259">
        <f>IF(AND(NOT(_incrementaisPassadas),
      OR(
       AND(_semanaAtual&gt;Prevs!L$6,_tipo="Semanal"),
       AND(_mes&gt;AI$2,_tipo="Mensal")
      )), 0,IF(Ajustes!$G272&gt;0,INDEX($AA$4:$AL$323,Ajustes!$G272,W$2),0)+IF(Ajustes!$H272&gt;0,INDEX($AA$4:$AL$323,Ajustes!$H272,W$2),0)+IF(Ajustes!$I272&gt;0,INDEX($AA$4:$AL$323,Ajustes!$I272,W$2),0)+IF(Ajustes!$J272&gt;0,INDEX($AA$4:$AL$323,Ajustes!$J272,W$2),0)+IF(Ajustes!$K272&gt;0,INDEX($AA$4:$AL$323,Ajustes!$K272,W$2),0)+IF(Ajustes!$L272&gt;0,INDEX($AA$4:$AL$323,Ajustes!$L272,W$2),0))+W272</f>
        <v>313</v>
      </c>
      <c r="AJ272" s="259">
        <f>IF(AND(NOT(_incrementaisPassadas),
      OR(
       AND(_semanaAtual&gt;Prevs!M$6,_tipo="Semanal"),
       AND(_mes&gt;AJ$2,_tipo="Mensal")
      )), 0,IF(Ajustes!$G272&gt;0,INDEX($AA$4:$AL$323,Ajustes!$G272,X$2),0)+IF(Ajustes!$H272&gt;0,INDEX($AA$4:$AL$323,Ajustes!$H272,X$2),0)+IF(Ajustes!$I272&gt;0,INDEX($AA$4:$AL$323,Ajustes!$I272,X$2),0)+IF(Ajustes!$J272&gt;0,INDEX($AA$4:$AL$323,Ajustes!$J272,X$2),0)+IF(Ajustes!$K272&gt;0,INDEX($AA$4:$AL$323,Ajustes!$K272,X$2),0)+IF(Ajustes!$L272&gt;0,INDEX($AA$4:$AL$323,Ajustes!$L272,X$2),0))+X272</f>
        <v>268</v>
      </c>
      <c r="AK272" s="259">
        <f>IF(AND(NOT(_incrementaisPassadas),
      OR(
       AND(_semanaAtual&gt;Prevs!N$6,_tipo="Semanal"),
       AND(_mes&gt;AK$2,_tipo="Mensal")
      )), 0,IF(Ajustes!$G272&gt;0,INDEX($AA$4:$AL$323,Ajustes!$G272,Y$2),0)+IF(Ajustes!$H272&gt;0,INDEX($AA$4:$AL$323,Ajustes!$H272,Y$2),0)+IF(Ajustes!$I272&gt;0,INDEX($AA$4:$AL$323,Ajustes!$I272,Y$2),0)+IF(Ajustes!$J272&gt;0,INDEX($AA$4:$AL$323,Ajustes!$J272,Y$2),0)+IF(Ajustes!$K272&gt;0,INDEX($AA$4:$AL$323,Ajustes!$K272,Y$2),0)+IF(Ajustes!$L272&gt;0,INDEX($AA$4:$AL$323,Ajustes!$L272,Y$2),0))+Y272</f>
        <v>263</v>
      </c>
      <c r="AL272" s="259">
        <f>IF(AND(NOT(_incrementaisPassadas),
      OR(
       AND(_semanaAtual&gt;Prevs!O$6,_tipo="Semanal"),
       AND(_mes&gt;AL$2,_tipo="Mensal")
      )), 0,IF(Ajustes!$G272&gt;0,INDEX($AA$4:$AL$323,Ajustes!$G272,Z$2),0)+IF(Ajustes!$H272&gt;0,INDEX($AA$4:$AL$323,Ajustes!$H272,Z$2),0)+IF(Ajustes!$I272&gt;0,INDEX($AA$4:$AL$323,Ajustes!$I272,Z$2),0)+IF(Ajustes!$J272&gt;0,INDEX($AA$4:$AL$323,Ajustes!$J272,Z$2),0)+IF(Ajustes!$K272&gt;0,INDEX($AA$4:$AL$323,Ajustes!$K272,Z$2),0)+IF(Ajustes!$L272&gt;0,INDEX($AA$4:$AL$323,Ajustes!$L272,Z$2),0))+Z272</f>
        <v>293</v>
      </c>
      <c r="AM272" s="113">
        <f t="shared" si="250"/>
        <v>383</v>
      </c>
      <c r="AN272" s="113">
        <f t="shared" si="248"/>
        <v>581</v>
      </c>
      <c r="AO272" s="113">
        <f t="shared" si="248"/>
        <v>749</v>
      </c>
      <c r="AP272" s="113">
        <f t="shared" si="248"/>
        <v>1017</v>
      </c>
      <c r="AQ272" s="113">
        <f t="shared" si="248"/>
        <v>1184</v>
      </c>
      <c r="AR272" s="113">
        <f t="shared" si="248"/>
        <v>1044</v>
      </c>
      <c r="AS272" s="113">
        <f t="shared" si="248"/>
        <v>668</v>
      </c>
      <c r="AT272" s="113">
        <f t="shared" si="248"/>
        <v>420</v>
      </c>
      <c r="AU272" s="113">
        <f t="shared" si="248"/>
        <v>313</v>
      </c>
      <c r="AV272" s="113">
        <f t="shared" si="248"/>
        <v>268</v>
      </c>
      <c r="AW272" s="113">
        <f t="shared" si="248"/>
        <v>263</v>
      </c>
      <c r="AX272" s="113">
        <f t="shared" si="248"/>
        <v>293</v>
      </c>
      <c r="AY272" s="259"/>
      <c r="BQ272" s="259" t="e">
        <f t="shared" si="249"/>
        <v>#N/A</v>
      </c>
      <c r="BR272" s="398">
        <f t="shared" si="236"/>
        <v>383</v>
      </c>
      <c r="BS272" s="398">
        <f t="shared" si="237"/>
        <v>581</v>
      </c>
      <c r="BT272" s="398">
        <f t="shared" si="238"/>
        <v>749</v>
      </c>
      <c r="BU272" s="398">
        <f t="shared" si="239"/>
        <v>1017</v>
      </c>
      <c r="BV272" s="398">
        <f t="shared" si="240"/>
        <v>1184</v>
      </c>
      <c r="BW272" s="398">
        <f t="shared" si="241"/>
        <v>1044</v>
      </c>
      <c r="BX272" s="398">
        <f t="shared" si="242"/>
        <v>668</v>
      </c>
      <c r="BY272" s="398">
        <f t="shared" si="243"/>
        <v>420</v>
      </c>
      <c r="BZ272" s="398">
        <f t="shared" si="244"/>
        <v>313</v>
      </c>
      <c r="CA272" s="398">
        <f t="shared" si="245"/>
        <v>268</v>
      </c>
      <c r="CB272" s="398">
        <f t="shared" si="246"/>
        <v>263</v>
      </c>
      <c r="CC272" s="398">
        <f t="shared" si="247"/>
        <v>293</v>
      </c>
      <c r="CD272" s="259"/>
    </row>
    <row r="273" spans="1:82" x14ac:dyDescent="0.25">
      <c r="A273" s="113">
        <v>270</v>
      </c>
      <c r="B273" s="176" t="s">
        <v>657</v>
      </c>
      <c r="C273" s="259">
        <f>IFERROR(INDEX($BD$7:$BO$40,MATCH(Ajustes!$E$4:$E$323,$BC$7:$BC$40,0),$C$2:$N$2),1)</f>
        <v>1</v>
      </c>
      <c r="D273" s="259">
        <f>IFERROR(INDEX($BD$7:$BO$40,MATCH(Ajustes!$E$4:$E$323,$BC$7:$BC$40,0),$C$2:$N$2),1)</f>
        <v>1</v>
      </c>
      <c r="E273" s="259">
        <f>IFERROR(INDEX($BD$7:$BO$40,MATCH(Ajustes!$E$4:$E$323,$BC$7:$BC$40,0),$C$2:$N$2),1)</f>
        <v>1</v>
      </c>
      <c r="F273" s="259">
        <f>IFERROR(INDEX($BD$7:$BO$40,MATCH(Ajustes!$E$4:$E$323,$BC$7:$BC$40,0),$C$2:$N$2),1)</f>
        <v>1</v>
      </c>
      <c r="G273" s="259">
        <f>IFERROR(INDEX($BD$7:$BO$40,MATCH(Ajustes!$E$4:$E$323,$BC$7:$BC$40,0),$C$2:$N$2),1)</f>
        <v>1</v>
      </c>
      <c r="H273" s="259">
        <f>IFERROR(INDEX($BD$7:$BO$40,MATCH(Ajustes!$E$4:$E$323,$BC$7:$BC$40,0),$C$2:$N$2),1)</f>
        <v>1</v>
      </c>
      <c r="I273" s="259">
        <f>IFERROR(INDEX($BD$7:$BO$40,MATCH(Ajustes!$E$4:$E$323,$BC$7:$BC$40,0),$C$2:$N$2),1)</f>
        <v>1</v>
      </c>
      <c r="J273" s="259">
        <f>IFERROR(INDEX($BD$7:$BO$40,MATCH(Ajustes!$E$4:$E$323,$BC$7:$BC$40,0),$C$2:$N$2),1)</f>
        <v>1</v>
      </c>
      <c r="K273" s="259">
        <f>IFERROR(INDEX($BD$7:$BO$40,MATCH(Ajustes!$E$4:$E$323,$BC$7:$BC$40,0),$C$2:$N$2),1)</f>
        <v>1</v>
      </c>
      <c r="L273" s="259">
        <f>IFERROR(INDEX($BD$7:$BO$40,MATCH(Ajustes!$E$4:$E$323,$BC$7:$BC$40,0),$C$2:$N$2),1)</f>
        <v>1</v>
      </c>
      <c r="M273" s="259">
        <f>IFERROR(INDEX($BD$7:$BO$40,MATCH(Ajustes!$E$4:$E$323,$BC$7:$BC$40,0),$C$2:$N$2),1)</f>
        <v>1</v>
      </c>
      <c r="N273" s="259">
        <f>IFERROR(INDEX($BD$7:$BO$40,MATCH(Ajustes!$E$4:$E$323,$BC$7:$BC$40,0),$C$2:$N$2),1)</f>
        <v>1</v>
      </c>
      <c r="O273">
        <f>C273*Ajustes!AM273</f>
        <v>1414</v>
      </c>
      <c r="P273">
        <f>D273*Ajustes!AN273</f>
        <v>1598</v>
      </c>
      <c r="Q273">
        <f>E273*Ajustes!AO273</f>
        <v>1482</v>
      </c>
      <c r="R273">
        <f>F273*Ajustes!AP273</f>
        <v>1051</v>
      </c>
      <c r="S273">
        <f>G273*Ajustes!AQ273</f>
        <v>558</v>
      </c>
      <c r="T273">
        <f>H273*Ajustes!AR273</f>
        <v>386</v>
      </c>
      <c r="U273">
        <f>I273*Ajustes!AS273</f>
        <v>290</v>
      </c>
      <c r="V273">
        <f>J273*Ajustes!AT273</f>
        <v>224</v>
      </c>
      <c r="W273">
        <f>K273*Ajustes!AU273</f>
        <v>212</v>
      </c>
      <c r="X273">
        <f>L273*Ajustes!AV273</f>
        <v>310</v>
      </c>
      <c r="Y273">
        <f>M273*Ajustes!AW273</f>
        <v>561</v>
      </c>
      <c r="Z273">
        <f>N273*Ajustes!AX273</f>
        <v>1045</v>
      </c>
      <c r="AA273" s="259">
        <f>IF(AND(NOT(_incrementaisPassadas),
      OR(
       AND(_semanaAtual&gt;Prevs!D$6,_tipo="Semanal"),
       AND(_mes&gt;AA$2,_tipo="Mensal")
      )), 0,IF(Ajustes!$G273&gt;0,INDEX($AA$4:$AL$323,Ajustes!$G273,O$2),0)+IF(Ajustes!$H273&gt;0,INDEX($AA$4:$AL$323,Ajustes!$H273,O$2),0)+IF(Ajustes!$I273&gt;0,INDEX($AA$4:$AL$323,Ajustes!$I273,O$2),0)+IF(Ajustes!$J273&gt;0,INDEX($AA$4:$AL$323,Ajustes!$J273,O$2),0)+IF(Ajustes!$K273&gt;0,INDEX($AA$4:$AL$323,Ajustes!$K273,O$2),0)+IF(Ajustes!$L273&gt;0,INDEX($AA$4:$AL$323,Ajustes!$L273,O$2),0))+O273</f>
        <v>1414</v>
      </c>
      <c r="AB273" s="259">
        <f>IF(AND(NOT(_incrementaisPassadas),
      OR(
       AND(_semanaAtual&gt;Prevs!E$6,_tipo="Semanal"),
       AND(_mes&gt;AB$2,_tipo="Mensal")
      )), 0,IF(Ajustes!$G273&gt;0,INDEX($AA$4:$AL$323,Ajustes!$G273,P$2),0)+IF(Ajustes!$H273&gt;0,INDEX($AA$4:$AL$323,Ajustes!$H273,P$2),0)+IF(Ajustes!$I273&gt;0,INDEX($AA$4:$AL$323,Ajustes!$I273,P$2),0)+IF(Ajustes!$J273&gt;0,INDEX($AA$4:$AL$323,Ajustes!$J273,P$2),0)+IF(Ajustes!$K273&gt;0,INDEX($AA$4:$AL$323,Ajustes!$K273,P$2),0)+IF(Ajustes!$L273&gt;0,INDEX($AA$4:$AL$323,Ajustes!$L273,P$2),0))+P273</f>
        <v>1598</v>
      </c>
      <c r="AC273" s="259">
        <f>IF(AND(NOT(_incrementaisPassadas),
      OR(
       AND(_semanaAtual&gt;Prevs!F$6,_tipo="Semanal"),
       AND(_mes&gt;AC$2,_tipo="Mensal")
      )), 0,IF(Ajustes!$G273&gt;0,INDEX($AA$4:$AL$323,Ajustes!$G273,Q$2),0)+IF(Ajustes!$H273&gt;0,INDEX($AA$4:$AL$323,Ajustes!$H273,Q$2),0)+IF(Ajustes!$I273&gt;0,INDEX($AA$4:$AL$323,Ajustes!$I273,Q$2),0)+IF(Ajustes!$J273&gt;0,INDEX($AA$4:$AL$323,Ajustes!$J273,Q$2),0)+IF(Ajustes!$K273&gt;0,INDEX($AA$4:$AL$323,Ajustes!$K273,Q$2),0)+IF(Ajustes!$L273&gt;0,INDEX($AA$4:$AL$323,Ajustes!$L273,Q$2),0))+Q273</f>
        <v>1482</v>
      </c>
      <c r="AD273" s="259">
        <f>IF(AND(NOT(_incrementaisPassadas),
      OR(
       AND(_semanaAtual&gt;Prevs!G$6,_tipo="Semanal"),
       AND(_mes&gt;AD$2,_tipo="Mensal")
      )), 0,IF(Ajustes!$G273&gt;0,INDEX($AA$4:$AL$323,Ajustes!$G273,R$2),0)+IF(Ajustes!$H273&gt;0,INDEX($AA$4:$AL$323,Ajustes!$H273,R$2),0)+IF(Ajustes!$I273&gt;0,INDEX($AA$4:$AL$323,Ajustes!$I273,R$2),0)+IF(Ajustes!$J273&gt;0,INDEX($AA$4:$AL$323,Ajustes!$J273,R$2),0)+IF(Ajustes!$K273&gt;0,INDEX($AA$4:$AL$323,Ajustes!$K273,R$2),0)+IF(Ajustes!$L273&gt;0,INDEX($AA$4:$AL$323,Ajustes!$L273,R$2),0))+R273</f>
        <v>1051</v>
      </c>
      <c r="AE273" s="259">
        <f>IF(AND(NOT(_incrementaisPassadas),
      OR(
       AND(_semanaAtual&gt;Prevs!H$6,_tipo="Semanal"),
       AND(_mes&gt;AE$2,_tipo="Mensal")
      )), 0,IF(Ajustes!$G273&gt;0,INDEX($AA$4:$AL$323,Ajustes!$G273,S$2),0)+IF(Ajustes!$H273&gt;0,INDEX($AA$4:$AL$323,Ajustes!$H273,S$2),0)+IF(Ajustes!$I273&gt;0,INDEX($AA$4:$AL$323,Ajustes!$I273,S$2),0)+IF(Ajustes!$J273&gt;0,INDEX($AA$4:$AL$323,Ajustes!$J273,S$2),0)+IF(Ajustes!$K273&gt;0,INDEX($AA$4:$AL$323,Ajustes!$K273,S$2),0)+IF(Ajustes!$L273&gt;0,INDEX($AA$4:$AL$323,Ajustes!$L273,S$2),0))+S273</f>
        <v>558</v>
      </c>
      <c r="AF273" s="259">
        <f>IF(AND(NOT(_incrementaisPassadas),
      OR(
       AND(_semanaAtual&gt;Prevs!I$6,_tipo="Semanal"),
       AND(_mes&gt;AF$2,_tipo="Mensal")
      )), 0,IF(Ajustes!$G273&gt;0,INDEX($AA$4:$AL$323,Ajustes!$G273,T$2),0)+IF(Ajustes!$H273&gt;0,INDEX($AA$4:$AL$323,Ajustes!$H273,T$2),0)+IF(Ajustes!$I273&gt;0,INDEX($AA$4:$AL$323,Ajustes!$I273,T$2),0)+IF(Ajustes!$J273&gt;0,INDEX($AA$4:$AL$323,Ajustes!$J273,T$2),0)+IF(Ajustes!$K273&gt;0,INDEX($AA$4:$AL$323,Ajustes!$K273,T$2),0)+IF(Ajustes!$L273&gt;0,INDEX($AA$4:$AL$323,Ajustes!$L273,T$2),0))+T273</f>
        <v>386</v>
      </c>
      <c r="AG273" s="259">
        <f>IF(AND(NOT(_incrementaisPassadas),
      OR(
       AND(_semanaAtual&gt;Prevs!J$6,_tipo="Semanal"),
       AND(_mes&gt;AG$2,_tipo="Mensal")
      )), 0,IF(Ajustes!$G273&gt;0,INDEX($AA$4:$AL$323,Ajustes!$G273,U$2),0)+IF(Ajustes!$H273&gt;0,INDEX($AA$4:$AL$323,Ajustes!$H273,U$2),0)+IF(Ajustes!$I273&gt;0,INDEX($AA$4:$AL$323,Ajustes!$I273,U$2),0)+IF(Ajustes!$J273&gt;0,INDEX($AA$4:$AL$323,Ajustes!$J273,U$2),0)+IF(Ajustes!$K273&gt;0,INDEX($AA$4:$AL$323,Ajustes!$K273,U$2),0)+IF(Ajustes!$L273&gt;0,INDEX($AA$4:$AL$323,Ajustes!$L273,U$2),0))+U273</f>
        <v>290</v>
      </c>
      <c r="AH273" s="259">
        <f>IF(AND(NOT(_incrementaisPassadas),
      OR(
       AND(_semanaAtual&gt;Prevs!K$6,_tipo="Semanal"),
       AND(_mes&gt;AH$2,_tipo="Mensal")
      )), 0,IF(Ajustes!$G273&gt;0,INDEX($AA$4:$AL$323,Ajustes!$G273,V$2),0)+IF(Ajustes!$H273&gt;0,INDEX($AA$4:$AL$323,Ajustes!$H273,V$2),0)+IF(Ajustes!$I273&gt;0,INDEX($AA$4:$AL$323,Ajustes!$I273,V$2),0)+IF(Ajustes!$J273&gt;0,INDEX($AA$4:$AL$323,Ajustes!$J273,V$2),0)+IF(Ajustes!$K273&gt;0,INDEX($AA$4:$AL$323,Ajustes!$K273,V$2),0)+IF(Ajustes!$L273&gt;0,INDEX($AA$4:$AL$323,Ajustes!$L273,V$2),0))+V273</f>
        <v>224</v>
      </c>
      <c r="AI273" s="259">
        <f>IF(AND(NOT(_incrementaisPassadas),
      OR(
       AND(_semanaAtual&gt;Prevs!L$6,_tipo="Semanal"),
       AND(_mes&gt;AI$2,_tipo="Mensal")
      )), 0,IF(Ajustes!$G273&gt;0,INDEX($AA$4:$AL$323,Ajustes!$G273,W$2),0)+IF(Ajustes!$H273&gt;0,INDEX($AA$4:$AL$323,Ajustes!$H273,W$2),0)+IF(Ajustes!$I273&gt;0,INDEX($AA$4:$AL$323,Ajustes!$I273,W$2),0)+IF(Ajustes!$J273&gt;0,INDEX($AA$4:$AL$323,Ajustes!$J273,W$2),0)+IF(Ajustes!$K273&gt;0,INDEX($AA$4:$AL$323,Ajustes!$K273,W$2),0)+IF(Ajustes!$L273&gt;0,INDEX($AA$4:$AL$323,Ajustes!$L273,W$2),0))+W273</f>
        <v>212</v>
      </c>
      <c r="AJ273" s="259">
        <f>IF(AND(NOT(_incrementaisPassadas),
      OR(
       AND(_semanaAtual&gt;Prevs!M$6,_tipo="Semanal"),
       AND(_mes&gt;AJ$2,_tipo="Mensal")
      )), 0,IF(Ajustes!$G273&gt;0,INDEX($AA$4:$AL$323,Ajustes!$G273,X$2),0)+IF(Ajustes!$H273&gt;0,INDEX($AA$4:$AL$323,Ajustes!$H273,X$2),0)+IF(Ajustes!$I273&gt;0,INDEX($AA$4:$AL$323,Ajustes!$I273,X$2),0)+IF(Ajustes!$J273&gt;0,INDEX($AA$4:$AL$323,Ajustes!$J273,X$2),0)+IF(Ajustes!$K273&gt;0,INDEX($AA$4:$AL$323,Ajustes!$K273,X$2),0)+IF(Ajustes!$L273&gt;0,INDEX($AA$4:$AL$323,Ajustes!$L273,X$2),0))+X273</f>
        <v>310</v>
      </c>
      <c r="AK273" s="259">
        <f>IF(AND(NOT(_incrementaisPassadas),
      OR(
       AND(_semanaAtual&gt;Prevs!N$6,_tipo="Semanal"),
       AND(_mes&gt;AK$2,_tipo="Mensal")
      )), 0,IF(Ajustes!$G273&gt;0,INDEX($AA$4:$AL$323,Ajustes!$G273,Y$2),0)+IF(Ajustes!$H273&gt;0,INDEX($AA$4:$AL$323,Ajustes!$H273,Y$2),0)+IF(Ajustes!$I273&gt;0,INDEX($AA$4:$AL$323,Ajustes!$I273,Y$2),0)+IF(Ajustes!$J273&gt;0,INDEX($AA$4:$AL$323,Ajustes!$J273,Y$2),0)+IF(Ajustes!$K273&gt;0,INDEX($AA$4:$AL$323,Ajustes!$K273,Y$2),0)+IF(Ajustes!$L273&gt;0,INDEX($AA$4:$AL$323,Ajustes!$L273,Y$2),0))+Y273</f>
        <v>561</v>
      </c>
      <c r="AL273" s="259">
        <f>IF(AND(NOT(_incrementaisPassadas),
      OR(
       AND(_semanaAtual&gt;Prevs!O$6,_tipo="Semanal"),
       AND(_mes&gt;AL$2,_tipo="Mensal")
      )), 0,IF(Ajustes!$G273&gt;0,INDEX($AA$4:$AL$323,Ajustes!$G273,Z$2),0)+IF(Ajustes!$H273&gt;0,INDEX($AA$4:$AL$323,Ajustes!$H273,Z$2),0)+IF(Ajustes!$I273&gt;0,INDEX($AA$4:$AL$323,Ajustes!$I273,Z$2),0)+IF(Ajustes!$J273&gt;0,INDEX($AA$4:$AL$323,Ajustes!$J273,Z$2),0)+IF(Ajustes!$K273&gt;0,INDEX($AA$4:$AL$323,Ajustes!$K273,Z$2),0)+IF(Ajustes!$L273&gt;0,INDEX($AA$4:$AL$323,Ajustes!$L273,Z$2),0))+Z273</f>
        <v>1045</v>
      </c>
      <c r="AM273" s="113">
        <f t="shared" si="250"/>
        <v>1414</v>
      </c>
      <c r="AN273" s="113">
        <f t="shared" si="248"/>
        <v>1598</v>
      </c>
      <c r="AO273" s="113">
        <f t="shared" si="248"/>
        <v>1482</v>
      </c>
      <c r="AP273" s="113">
        <f t="shared" si="248"/>
        <v>1051</v>
      </c>
      <c r="AQ273" s="113">
        <f t="shared" si="248"/>
        <v>558</v>
      </c>
      <c r="AR273" s="113">
        <f t="shared" si="248"/>
        <v>386</v>
      </c>
      <c r="AS273" s="113">
        <f t="shared" si="248"/>
        <v>290</v>
      </c>
      <c r="AT273" s="113">
        <f t="shared" si="248"/>
        <v>224</v>
      </c>
      <c r="AU273" s="113">
        <f t="shared" si="248"/>
        <v>212</v>
      </c>
      <c r="AV273" s="113">
        <f t="shared" si="248"/>
        <v>310</v>
      </c>
      <c r="AW273" s="113">
        <f t="shared" si="248"/>
        <v>561</v>
      </c>
      <c r="AX273" s="113">
        <f t="shared" si="248"/>
        <v>1045</v>
      </c>
      <c r="AY273" s="259"/>
      <c r="BQ273" s="259" t="e">
        <f t="shared" si="249"/>
        <v>#N/A</v>
      </c>
      <c r="BR273" s="398">
        <f t="shared" si="236"/>
        <v>1414</v>
      </c>
      <c r="BS273" s="398">
        <f t="shared" si="237"/>
        <v>1598</v>
      </c>
      <c r="BT273" s="398">
        <f t="shared" si="238"/>
        <v>1482</v>
      </c>
      <c r="BU273" s="398">
        <f t="shared" si="239"/>
        <v>1051</v>
      </c>
      <c r="BV273" s="398">
        <f t="shared" si="240"/>
        <v>558</v>
      </c>
      <c r="BW273" s="398">
        <f t="shared" si="241"/>
        <v>386</v>
      </c>
      <c r="BX273" s="398">
        <f t="shared" si="242"/>
        <v>290</v>
      </c>
      <c r="BY273" s="398">
        <f t="shared" si="243"/>
        <v>224</v>
      </c>
      <c r="BZ273" s="398">
        <f t="shared" si="244"/>
        <v>212</v>
      </c>
      <c r="CA273" s="398">
        <f t="shared" si="245"/>
        <v>310</v>
      </c>
      <c r="CB273" s="398">
        <f t="shared" si="246"/>
        <v>561</v>
      </c>
      <c r="CC273" s="398">
        <f t="shared" si="247"/>
        <v>1045</v>
      </c>
      <c r="CD273" s="259"/>
    </row>
    <row r="274" spans="1:82" x14ac:dyDescent="0.25">
      <c r="A274" s="113">
        <v>271</v>
      </c>
      <c r="B274" s="176" t="s">
        <v>222</v>
      </c>
      <c r="C274" s="259">
        <f>IFERROR(INDEX($BD$7:$BO$40,MATCH(Ajustes!$E$4:$E$323,$BC$7:$BC$40,0),$C$2:$N$2),1)</f>
        <v>1</v>
      </c>
      <c r="D274" s="259">
        <f>IFERROR(INDEX($BD$7:$BO$40,MATCH(Ajustes!$E$4:$E$323,$BC$7:$BC$40,0),$C$2:$N$2),1)</f>
        <v>1</v>
      </c>
      <c r="E274" s="259">
        <f>IFERROR(INDEX($BD$7:$BO$40,MATCH(Ajustes!$E$4:$E$323,$BC$7:$BC$40,0),$C$2:$N$2),1)</f>
        <v>1</v>
      </c>
      <c r="F274" s="259">
        <f>IFERROR(INDEX($BD$7:$BO$40,MATCH(Ajustes!$E$4:$E$323,$BC$7:$BC$40,0),$C$2:$N$2),1)</f>
        <v>1</v>
      </c>
      <c r="G274" s="259">
        <f>IFERROR(INDEX($BD$7:$BO$40,MATCH(Ajustes!$E$4:$E$323,$BC$7:$BC$40,0),$C$2:$N$2),1)</f>
        <v>1</v>
      </c>
      <c r="H274" s="259">
        <f>IFERROR(INDEX($BD$7:$BO$40,MATCH(Ajustes!$E$4:$E$323,$BC$7:$BC$40,0),$C$2:$N$2),1)</f>
        <v>1</v>
      </c>
      <c r="I274" s="259">
        <f>IFERROR(INDEX($BD$7:$BO$40,MATCH(Ajustes!$E$4:$E$323,$BC$7:$BC$40,0),$C$2:$N$2),1)</f>
        <v>1</v>
      </c>
      <c r="J274" s="259">
        <f>IFERROR(INDEX($BD$7:$BO$40,MATCH(Ajustes!$E$4:$E$323,$BC$7:$BC$40,0),$C$2:$N$2),1)</f>
        <v>1</v>
      </c>
      <c r="K274" s="259">
        <f>IFERROR(INDEX($BD$7:$BO$40,MATCH(Ajustes!$E$4:$E$323,$BC$7:$BC$40,0),$C$2:$N$2),1)</f>
        <v>1</v>
      </c>
      <c r="L274" s="259">
        <f>IFERROR(INDEX($BD$7:$BO$40,MATCH(Ajustes!$E$4:$E$323,$BC$7:$BC$40,0),$C$2:$N$2),1)</f>
        <v>1</v>
      </c>
      <c r="M274" s="259">
        <f>IFERROR(INDEX($BD$7:$BO$40,MATCH(Ajustes!$E$4:$E$323,$BC$7:$BC$40,0),$C$2:$N$2),1)</f>
        <v>1</v>
      </c>
      <c r="N274" s="259">
        <f>IFERROR(INDEX($BD$7:$BO$40,MATCH(Ajustes!$E$4:$E$323,$BC$7:$BC$40,0),$C$2:$N$2),1)</f>
        <v>1</v>
      </c>
      <c r="O274">
        <f>C274*Ajustes!AM274</f>
        <v>6822</v>
      </c>
      <c r="P274">
        <f>D274*Ajustes!AN274</f>
        <v>8185</v>
      </c>
      <c r="Q274">
        <f>E274*Ajustes!AO274</f>
        <v>8688</v>
      </c>
      <c r="R274">
        <f>F274*Ajustes!AP274</f>
        <v>7234</v>
      </c>
      <c r="S274">
        <f>G274*Ajustes!AQ274</f>
        <v>4075</v>
      </c>
      <c r="T274">
        <f>H274*Ajustes!AR274</f>
        <v>2321</v>
      </c>
      <c r="U274">
        <f>I274*Ajustes!AS274</f>
        <v>1642</v>
      </c>
      <c r="V274">
        <f>J274*Ajustes!AT274</f>
        <v>1266</v>
      </c>
      <c r="W274">
        <f>K274*Ajustes!AU274</f>
        <v>1142</v>
      </c>
      <c r="X274">
        <f>L274*Ajustes!AV274</f>
        <v>1473</v>
      </c>
      <c r="Y274">
        <f>M274*Ajustes!AW274</f>
        <v>2560</v>
      </c>
      <c r="Z274">
        <f>N274*Ajustes!AX274</f>
        <v>4692</v>
      </c>
      <c r="AA274" s="259">
        <f>IF(AND(NOT(_incrementaisPassadas),
      OR(
       AND(_semanaAtual&gt;Prevs!D$6,_tipo="Semanal"),
       AND(_mes&gt;AA$2,_tipo="Mensal")
      )), 0,IF(Ajustes!$G274&gt;0,INDEX($AA$4:$AL$323,Ajustes!$G274,O$2),0)+IF(Ajustes!$H274&gt;0,INDEX($AA$4:$AL$323,Ajustes!$H274,O$2),0)+IF(Ajustes!$I274&gt;0,INDEX($AA$4:$AL$323,Ajustes!$I274,O$2),0)+IF(Ajustes!$J274&gt;0,INDEX($AA$4:$AL$323,Ajustes!$J274,O$2),0)+IF(Ajustes!$K274&gt;0,INDEX($AA$4:$AL$323,Ajustes!$K274,O$2),0)+IF(Ajustes!$L274&gt;0,INDEX($AA$4:$AL$323,Ajustes!$L274,O$2),0))+O274</f>
        <v>6822</v>
      </c>
      <c r="AB274" s="259">
        <f>IF(AND(NOT(_incrementaisPassadas),
      OR(
       AND(_semanaAtual&gt;Prevs!E$6,_tipo="Semanal"),
       AND(_mes&gt;AB$2,_tipo="Mensal")
      )), 0,IF(Ajustes!$G274&gt;0,INDEX($AA$4:$AL$323,Ajustes!$G274,P$2),0)+IF(Ajustes!$H274&gt;0,INDEX($AA$4:$AL$323,Ajustes!$H274,P$2),0)+IF(Ajustes!$I274&gt;0,INDEX($AA$4:$AL$323,Ajustes!$I274,P$2),0)+IF(Ajustes!$J274&gt;0,INDEX($AA$4:$AL$323,Ajustes!$J274,P$2),0)+IF(Ajustes!$K274&gt;0,INDEX($AA$4:$AL$323,Ajustes!$K274,P$2),0)+IF(Ajustes!$L274&gt;0,INDEX($AA$4:$AL$323,Ajustes!$L274,P$2),0))+P274</f>
        <v>8185</v>
      </c>
      <c r="AC274" s="259">
        <f>IF(AND(NOT(_incrementaisPassadas),
      OR(
       AND(_semanaAtual&gt;Prevs!F$6,_tipo="Semanal"),
       AND(_mes&gt;AC$2,_tipo="Mensal")
      )), 0,IF(Ajustes!$G274&gt;0,INDEX($AA$4:$AL$323,Ajustes!$G274,Q$2),0)+IF(Ajustes!$H274&gt;0,INDEX($AA$4:$AL$323,Ajustes!$H274,Q$2),0)+IF(Ajustes!$I274&gt;0,INDEX($AA$4:$AL$323,Ajustes!$I274,Q$2),0)+IF(Ajustes!$J274&gt;0,INDEX($AA$4:$AL$323,Ajustes!$J274,Q$2),0)+IF(Ajustes!$K274&gt;0,INDEX($AA$4:$AL$323,Ajustes!$K274,Q$2),0)+IF(Ajustes!$L274&gt;0,INDEX($AA$4:$AL$323,Ajustes!$L274,Q$2),0))+Q274</f>
        <v>8688</v>
      </c>
      <c r="AD274" s="259">
        <f>IF(AND(NOT(_incrementaisPassadas),
      OR(
       AND(_semanaAtual&gt;Prevs!G$6,_tipo="Semanal"),
       AND(_mes&gt;AD$2,_tipo="Mensal")
      )), 0,IF(Ajustes!$G274&gt;0,INDEX($AA$4:$AL$323,Ajustes!$G274,R$2),0)+IF(Ajustes!$H274&gt;0,INDEX($AA$4:$AL$323,Ajustes!$H274,R$2),0)+IF(Ajustes!$I274&gt;0,INDEX($AA$4:$AL$323,Ajustes!$I274,R$2),0)+IF(Ajustes!$J274&gt;0,INDEX($AA$4:$AL$323,Ajustes!$J274,R$2),0)+IF(Ajustes!$K274&gt;0,INDEX($AA$4:$AL$323,Ajustes!$K274,R$2),0)+IF(Ajustes!$L274&gt;0,INDEX($AA$4:$AL$323,Ajustes!$L274,R$2),0))+R274</f>
        <v>7234</v>
      </c>
      <c r="AE274" s="259">
        <f>IF(AND(NOT(_incrementaisPassadas),
      OR(
       AND(_semanaAtual&gt;Prevs!H$6,_tipo="Semanal"),
       AND(_mes&gt;AE$2,_tipo="Mensal")
      )), 0,IF(Ajustes!$G274&gt;0,INDEX($AA$4:$AL$323,Ajustes!$G274,S$2),0)+IF(Ajustes!$H274&gt;0,INDEX($AA$4:$AL$323,Ajustes!$H274,S$2),0)+IF(Ajustes!$I274&gt;0,INDEX($AA$4:$AL$323,Ajustes!$I274,S$2),0)+IF(Ajustes!$J274&gt;0,INDEX($AA$4:$AL$323,Ajustes!$J274,S$2),0)+IF(Ajustes!$K274&gt;0,INDEX($AA$4:$AL$323,Ajustes!$K274,S$2),0)+IF(Ajustes!$L274&gt;0,INDEX($AA$4:$AL$323,Ajustes!$L274,S$2),0))+S274</f>
        <v>4075</v>
      </c>
      <c r="AF274" s="259">
        <f>IF(AND(NOT(_incrementaisPassadas),
      OR(
       AND(_semanaAtual&gt;Prevs!I$6,_tipo="Semanal"),
       AND(_mes&gt;AF$2,_tipo="Mensal")
      )), 0,IF(Ajustes!$G274&gt;0,INDEX($AA$4:$AL$323,Ajustes!$G274,T$2),0)+IF(Ajustes!$H274&gt;0,INDEX($AA$4:$AL$323,Ajustes!$H274,T$2),0)+IF(Ajustes!$I274&gt;0,INDEX($AA$4:$AL$323,Ajustes!$I274,T$2),0)+IF(Ajustes!$J274&gt;0,INDEX($AA$4:$AL$323,Ajustes!$J274,T$2),0)+IF(Ajustes!$K274&gt;0,INDEX($AA$4:$AL$323,Ajustes!$K274,T$2),0)+IF(Ajustes!$L274&gt;0,INDEX($AA$4:$AL$323,Ajustes!$L274,T$2),0))+T274</f>
        <v>2321</v>
      </c>
      <c r="AG274" s="259">
        <f>IF(AND(NOT(_incrementaisPassadas),
      OR(
       AND(_semanaAtual&gt;Prevs!J$6,_tipo="Semanal"),
       AND(_mes&gt;AG$2,_tipo="Mensal")
      )), 0,IF(Ajustes!$G274&gt;0,INDEX($AA$4:$AL$323,Ajustes!$G274,U$2),0)+IF(Ajustes!$H274&gt;0,INDEX($AA$4:$AL$323,Ajustes!$H274,U$2),0)+IF(Ajustes!$I274&gt;0,INDEX($AA$4:$AL$323,Ajustes!$I274,U$2),0)+IF(Ajustes!$J274&gt;0,INDEX($AA$4:$AL$323,Ajustes!$J274,U$2),0)+IF(Ajustes!$K274&gt;0,INDEX($AA$4:$AL$323,Ajustes!$K274,U$2),0)+IF(Ajustes!$L274&gt;0,INDEX($AA$4:$AL$323,Ajustes!$L274,U$2),0))+U274</f>
        <v>1642</v>
      </c>
      <c r="AH274" s="259">
        <f>IF(AND(NOT(_incrementaisPassadas),
      OR(
       AND(_semanaAtual&gt;Prevs!K$6,_tipo="Semanal"),
       AND(_mes&gt;AH$2,_tipo="Mensal")
      )), 0,IF(Ajustes!$G274&gt;0,INDEX($AA$4:$AL$323,Ajustes!$G274,V$2),0)+IF(Ajustes!$H274&gt;0,INDEX($AA$4:$AL$323,Ajustes!$H274,V$2),0)+IF(Ajustes!$I274&gt;0,INDEX($AA$4:$AL$323,Ajustes!$I274,V$2),0)+IF(Ajustes!$J274&gt;0,INDEX($AA$4:$AL$323,Ajustes!$J274,V$2),0)+IF(Ajustes!$K274&gt;0,INDEX($AA$4:$AL$323,Ajustes!$K274,V$2),0)+IF(Ajustes!$L274&gt;0,INDEX($AA$4:$AL$323,Ajustes!$L274,V$2),0))+V274</f>
        <v>1266</v>
      </c>
      <c r="AI274" s="259">
        <f>IF(AND(NOT(_incrementaisPassadas),
      OR(
       AND(_semanaAtual&gt;Prevs!L$6,_tipo="Semanal"),
       AND(_mes&gt;AI$2,_tipo="Mensal")
      )), 0,IF(Ajustes!$G274&gt;0,INDEX($AA$4:$AL$323,Ajustes!$G274,W$2),0)+IF(Ajustes!$H274&gt;0,INDEX($AA$4:$AL$323,Ajustes!$H274,W$2),0)+IF(Ajustes!$I274&gt;0,INDEX($AA$4:$AL$323,Ajustes!$I274,W$2),0)+IF(Ajustes!$J274&gt;0,INDEX($AA$4:$AL$323,Ajustes!$J274,W$2),0)+IF(Ajustes!$K274&gt;0,INDEX($AA$4:$AL$323,Ajustes!$K274,W$2),0)+IF(Ajustes!$L274&gt;0,INDEX($AA$4:$AL$323,Ajustes!$L274,W$2),0))+W274</f>
        <v>1142</v>
      </c>
      <c r="AJ274" s="259">
        <f>IF(AND(NOT(_incrementaisPassadas),
      OR(
       AND(_semanaAtual&gt;Prevs!M$6,_tipo="Semanal"),
       AND(_mes&gt;AJ$2,_tipo="Mensal")
      )), 0,IF(Ajustes!$G274&gt;0,INDEX($AA$4:$AL$323,Ajustes!$G274,X$2),0)+IF(Ajustes!$H274&gt;0,INDEX($AA$4:$AL$323,Ajustes!$H274,X$2),0)+IF(Ajustes!$I274&gt;0,INDEX($AA$4:$AL$323,Ajustes!$I274,X$2),0)+IF(Ajustes!$J274&gt;0,INDEX($AA$4:$AL$323,Ajustes!$J274,X$2),0)+IF(Ajustes!$K274&gt;0,INDEX($AA$4:$AL$323,Ajustes!$K274,X$2),0)+IF(Ajustes!$L274&gt;0,INDEX($AA$4:$AL$323,Ajustes!$L274,X$2),0))+X274</f>
        <v>1473</v>
      </c>
      <c r="AK274" s="259">
        <f>IF(AND(NOT(_incrementaisPassadas),
      OR(
       AND(_semanaAtual&gt;Prevs!N$6,_tipo="Semanal"),
       AND(_mes&gt;AK$2,_tipo="Mensal")
      )), 0,IF(Ajustes!$G274&gt;0,INDEX($AA$4:$AL$323,Ajustes!$G274,Y$2),0)+IF(Ajustes!$H274&gt;0,INDEX($AA$4:$AL$323,Ajustes!$H274,Y$2),0)+IF(Ajustes!$I274&gt;0,INDEX($AA$4:$AL$323,Ajustes!$I274,Y$2),0)+IF(Ajustes!$J274&gt;0,INDEX($AA$4:$AL$323,Ajustes!$J274,Y$2),0)+IF(Ajustes!$K274&gt;0,INDEX($AA$4:$AL$323,Ajustes!$K274,Y$2),0)+IF(Ajustes!$L274&gt;0,INDEX($AA$4:$AL$323,Ajustes!$L274,Y$2),0))+Y274</f>
        <v>2560</v>
      </c>
      <c r="AL274" s="259">
        <f>IF(AND(NOT(_incrementaisPassadas),
      OR(
       AND(_semanaAtual&gt;Prevs!O$6,_tipo="Semanal"),
       AND(_mes&gt;AL$2,_tipo="Mensal")
      )), 0,IF(Ajustes!$G274&gt;0,INDEX($AA$4:$AL$323,Ajustes!$G274,Z$2),0)+IF(Ajustes!$H274&gt;0,INDEX($AA$4:$AL$323,Ajustes!$H274,Z$2),0)+IF(Ajustes!$I274&gt;0,INDEX($AA$4:$AL$323,Ajustes!$I274,Z$2),0)+IF(Ajustes!$J274&gt;0,INDEX($AA$4:$AL$323,Ajustes!$J274,Z$2),0)+IF(Ajustes!$K274&gt;0,INDEX($AA$4:$AL$323,Ajustes!$K274,Z$2),0)+IF(Ajustes!$L274&gt;0,INDEX($AA$4:$AL$323,Ajustes!$L274,Z$2),0))+Z274</f>
        <v>4692</v>
      </c>
      <c r="AM274" s="113">
        <f t="shared" si="250"/>
        <v>6822</v>
      </c>
      <c r="AN274" s="113">
        <f t="shared" si="248"/>
        <v>8185</v>
      </c>
      <c r="AO274" s="113">
        <f t="shared" si="248"/>
        <v>8688</v>
      </c>
      <c r="AP274" s="113">
        <f t="shared" si="248"/>
        <v>7234</v>
      </c>
      <c r="AQ274" s="113">
        <f t="shared" si="248"/>
        <v>4075</v>
      </c>
      <c r="AR274" s="113">
        <f t="shared" si="248"/>
        <v>2321</v>
      </c>
      <c r="AS274" s="113">
        <f t="shared" si="248"/>
        <v>1642</v>
      </c>
      <c r="AT274" s="113">
        <f t="shared" si="248"/>
        <v>1266</v>
      </c>
      <c r="AU274" s="113">
        <f t="shared" si="248"/>
        <v>1142</v>
      </c>
      <c r="AV274" s="113">
        <f t="shared" si="248"/>
        <v>1473</v>
      </c>
      <c r="AW274" s="113">
        <f t="shared" si="248"/>
        <v>2560</v>
      </c>
      <c r="AX274" s="113">
        <f t="shared" si="248"/>
        <v>4692</v>
      </c>
      <c r="AY274" s="259"/>
      <c r="BQ274" s="259" t="e">
        <f t="shared" si="249"/>
        <v>#N/A</v>
      </c>
      <c r="BR274" s="398">
        <f t="shared" si="236"/>
        <v>6822</v>
      </c>
      <c r="BS274" s="398">
        <f t="shared" si="237"/>
        <v>8185</v>
      </c>
      <c r="BT274" s="398">
        <f t="shared" si="238"/>
        <v>8688</v>
      </c>
      <c r="BU274" s="398">
        <f t="shared" si="239"/>
        <v>7234</v>
      </c>
      <c r="BV274" s="398">
        <f t="shared" si="240"/>
        <v>4075</v>
      </c>
      <c r="BW274" s="398">
        <f t="shared" si="241"/>
        <v>2321</v>
      </c>
      <c r="BX274" s="398">
        <f t="shared" si="242"/>
        <v>1642</v>
      </c>
      <c r="BY274" s="398">
        <f t="shared" si="243"/>
        <v>1266</v>
      </c>
      <c r="BZ274" s="398">
        <f t="shared" si="244"/>
        <v>1142</v>
      </c>
      <c r="CA274" s="398">
        <f t="shared" si="245"/>
        <v>1473</v>
      </c>
      <c r="CB274" s="398">
        <f t="shared" si="246"/>
        <v>2560</v>
      </c>
      <c r="CC274" s="398">
        <f t="shared" si="247"/>
        <v>4692</v>
      </c>
      <c r="CD274" s="259"/>
    </row>
    <row r="275" spans="1:82" x14ac:dyDescent="0.25">
      <c r="A275" s="113">
        <v>272</v>
      </c>
      <c r="B275" s="176"/>
      <c r="C275" s="259">
        <f>IFERROR(INDEX($BD$7:$BO$40,MATCH(Ajustes!$E$4:$E$323,$BC$7:$BC$40,0),$C$2:$N$2),1)</f>
        <v>1</v>
      </c>
      <c r="D275" s="259">
        <f>IFERROR(INDEX($BD$7:$BO$40,MATCH(Ajustes!$E$4:$E$323,$BC$7:$BC$40,0),$C$2:$N$2),1)</f>
        <v>1</v>
      </c>
      <c r="E275" s="259">
        <f>IFERROR(INDEX($BD$7:$BO$40,MATCH(Ajustes!$E$4:$E$323,$BC$7:$BC$40,0),$C$2:$N$2),1)</f>
        <v>1</v>
      </c>
      <c r="F275" s="259">
        <f>IFERROR(INDEX($BD$7:$BO$40,MATCH(Ajustes!$E$4:$E$323,$BC$7:$BC$40,0),$C$2:$N$2),1)</f>
        <v>1</v>
      </c>
      <c r="G275" s="259">
        <f>IFERROR(INDEX($BD$7:$BO$40,MATCH(Ajustes!$E$4:$E$323,$BC$7:$BC$40,0),$C$2:$N$2),1)</f>
        <v>1</v>
      </c>
      <c r="H275" s="259">
        <f>IFERROR(INDEX($BD$7:$BO$40,MATCH(Ajustes!$E$4:$E$323,$BC$7:$BC$40,0),$C$2:$N$2),1)</f>
        <v>1</v>
      </c>
      <c r="I275" s="259">
        <f>IFERROR(INDEX($BD$7:$BO$40,MATCH(Ajustes!$E$4:$E$323,$BC$7:$BC$40,0),$C$2:$N$2),1)</f>
        <v>1</v>
      </c>
      <c r="J275" s="259">
        <f>IFERROR(INDEX($BD$7:$BO$40,MATCH(Ajustes!$E$4:$E$323,$BC$7:$BC$40,0),$C$2:$N$2),1)</f>
        <v>1</v>
      </c>
      <c r="K275" s="259">
        <f>IFERROR(INDEX($BD$7:$BO$40,MATCH(Ajustes!$E$4:$E$323,$BC$7:$BC$40,0),$C$2:$N$2),1)</f>
        <v>1</v>
      </c>
      <c r="L275" s="259">
        <f>IFERROR(INDEX($BD$7:$BO$40,MATCH(Ajustes!$E$4:$E$323,$BC$7:$BC$40,0),$C$2:$N$2),1)</f>
        <v>1</v>
      </c>
      <c r="M275" s="259">
        <f>IFERROR(INDEX($BD$7:$BO$40,MATCH(Ajustes!$E$4:$E$323,$BC$7:$BC$40,0),$C$2:$N$2),1)</f>
        <v>1</v>
      </c>
      <c r="N275" s="259">
        <f>IFERROR(INDEX($BD$7:$BO$40,MATCH(Ajustes!$E$4:$E$323,$BC$7:$BC$40,0),$C$2:$N$2),1)</f>
        <v>1</v>
      </c>
      <c r="O275">
        <f>C275*Ajustes!AM275</f>
        <v>0</v>
      </c>
      <c r="P275">
        <f>D275*Ajustes!AN275</f>
        <v>0</v>
      </c>
      <c r="Q275">
        <f>E275*Ajustes!AO275</f>
        <v>0</v>
      </c>
      <c r="R275">
        <f>F275*Ajustes!AP275</f>
        <v>0</v>
      </c>
      <c r="S275">
        <f>G275*Ajustes!AQ275</f>
        <v>0</v>
      </c>
      <c r="T275">
        <f>H275*Ajustes!AR275</f>
        <v>0</v>
      </c>
      <c r="U275">
        <f>I275*Ajustes!AS275</f>
        <v>0</v>
      </c>
      <c r="V275">
        <f>J275*Ajustes!AT275</f>
        <v>0</v>
      </c>
      <c r="W275">
        <f>K275*Ajustes!AU275</f>
        <v>0</v>
      </c>
      <c r="X275">
        <f>L275*Ajustes!AV275</f>
        <v>0</v>
      </c>
      <c r="Y275">
        <f>M275*Ajustes!AW275</f>
        <v>0</v>
      </c>
      <c r="Z275">
        <f>N275*Ajustes!AX275</f>
        <v>0</v>
      </c>
      <c r="AA275" s="259">
        <f>IF(AND(NOT(_incrementaisPassadas),
      OR(
       AND(_semanaAtual&gt;Prevs!D$6,_tipo="Semanal"),
       AND(_mes&gt;AA$2,_tipo="Mensal")
      )), 0,IF(Ajustes!$G275&gt;0,INDEX($AA$4:$AL$323,Ajustes!$G275,O$2),0)+IF(Ajustes!$H275&gt;0,INDEX($AA$4:$AL$323,Ajustes!$H275,O$2),0)+IF(Ajustes!$I275&gt;0,INDEX($AA$4:$AL$323,Ajustes!$I275,O$2),0)+IF(Ajustes!$J275&gt;0,INDEX($AA$4:$AL$323,Ajustes!$J275,O$2),0)+IF(Ajustes!$K275&gt;0,INDEX($AA$4:$AL$323,Ajustes!$K275,O$2),0)+IF(Ajustes!$L275&gt;0,INDEX($AA$4:$AL$323,Ajustes!$L275,O$2),0))+O275</f>
        <v>0</v>
      </c>
      <c r="AB275" s="259">
        <f>IF(AND(NOT(_incrementaisPassadas),
      OR(
       AND(_semanaAtual&gt;Prevs!E$6,_tipo="Semanal"),
       AND(_mes&gt;AB$2,_tipo="Mensal")
      )), 0,IF(Ajustes!$G275&gt;0,INDEX($AA$4:$AL$323,Ajustes!$G275,P$2),0)+IF(Ajustes!$H275&gt;0,INDEX($AA$4:$AL$323,Ajustes!$H275,P$2),0)+IF(Ajustes!$I275&gt;0,INDEX($AA$4:$AL$323,Ajustes!$I275,P$2),0)+IF(Ajustes!$J275&gt;0,INDEX($AA$4:$AL$323,Ajustes!$J275,P$2),0)+IF(Ajustes!$K275&gt;0,INDEX($AA$4:$AL$323,Ajustes!$K275,P$2),0)+IF(Ajustes!$L275&gt;0,INDEX($AA$4:$AL$323,Ajustes!$L275,P$2),0))+P275</f>
        <v>0</v>
      </c>
      <c r="AC275" s="259">
        <f>IF(AND(NOT(_incrementaisPassadas),
      OR(
       AND(_semanaAtual&gt;Prevs!F$6,_tipo="Semanal"),
       AND(_mes&gt;AC$2,_tipo="Mensal")
      )), 0,IF(Ajustes!$G275&gt;0,INDEX($AA$4:$AL$323,Ajustes!$G275,Q$2),0)+IF(Ajustes!$H275&gt;0,INDEX($AA$4:$AL$323,Ajustes!$H275,Q$2),0)+IF(Ajustes!$I275&gt;0,INDEX($AA$4:$AL$323,Ajustes!$I275,Q$2),0)+IF(Ajustes!$J275&gt;0,INDEX($AA$4:$AL$323,Ajustes!$J275,Q$2),0)+IF(Ajustes!$K275&gt;0,INDEX($AA$4:$AL$323,Ajustes!$K275,Q$2),0)+IF(Ajustes!$L275&gt;0,INDEX($AA$4:$AL$323,Ajustes!$L275,Q$2),0))+Q275</f>
        <v>0</v>
      </c>
      <c r="AD275" s="259">
        <f>IF(AND(NOT(_incrementaisPassadas),
      OR(
       AND(_semanaAtual&gt;Prevs!G$6,_tipo="Semanal"),
       AND(_mes&gt;AD$2,_tipo="Mensal")
      )), 0,IF(Ajustes!$G275&gt;0,INDEX($AA$4:$AL$323,Ajustes!$G275,R$2),0)+IF(Ajustes!$H275&gt;0,INDEX($AA$4:$AL$323,Ajustes!$H275,R$2),0)+IF(Ajustes!$I275&gt;0,INDEX($AA$4:$AL$323,Ajustes!$I275,R$2),0)+IF(Ajustes!$J275&gt;0,INDEX($AA$4:$AL$323,Ajustes!$J275,R$2),0)+IF(Ajustes!$K275&gt;0,INDEX($AA$4:$AL$323,Ajustes!$K275,R$2),0)+IF(Ajustes!$L275&gt;0,INDEX($AA$4:$AL$323,Ajustes!$L275,R$2),0))+R275</f>
        <v>0</v>
      </c>
      <c r="AE275" s="259">
        <f>IF(AND(NOT(_incrementaisPassadas),
      OR(
       AND(_semanaAtual&gt;Prevs!H$6,_tipo="Semanal"),
       AND(_mes&gt;AE$2,_tipo="Mensal")
      )), 0,IF(Ajustes!$G275&gt;0,INDEX($AA$4:$AL$323,Ajustes!$G275,S$2),0)+IF(Ajustes!$H275&gt;0,INDEX($AA$4:$AL$323,Ajustes!$H275,S$2),0)+IF(Ajustes!$I275&gt;0,INDEX($AA$4:$AL$323,Ajustes!$I275,S$2),0)+IF(Ajustes!$J275&gt;0,INDEX($AA$4:$AL$323,Ajustes!$J275,S$2),0)+IF(Ajustes!$K275&gt;0,INDEX($AA$4:$AL$323,Ajustes!$K275,S$2),0)+IF(Ajustes!$L275&gt;0,INDEX($AA$4:$AL$323,Ajustes!$L275,S$2),0))+S275</f>
        <v>0</v>
      </c>
      <c r="AF275" s="259">
        <f>IF(AND(NOT(_incrementaisPassadas),
      OR(
       AND(_semanaAtual&gt;Prevs!I$6,_tipo="Semanal"),
       AND(_mes&gt;AF$2,_tipo="Mensal")
      )), 0,IF(Ajustes!$G275&gt;0,INDEX($AA$4:$AL$323,Ajustes!$G275,T$2),0)+IF(Ajustes!$H275&gt;0,INDEX($AA$4:$AL$323,Ajustes!$H275,T$2),0)+IF(Ajustes!$I275&gt;0,INDEX($AA$4:$AL$323,Ajustes!$I275,T$2),0)+IF(Ajustes!$J275&gt;0,INDEX($AA$4:$AL$323,Ajustes!$J275,T$2),0)+IF(Ajustes!$K275&gt;0,INDEX($AA$4:$AL$323,Ajustes!$K275,T$2),0)+IF(Ajustes!$L275&gt;0,INDEX($AA$4:$AL$323,Ajustes!$L275,T$2),0))+T275</f>
        <v>0</v>
      </c>
      <c r="AG275" s="259">
        <f>IF(AND(NOT(_incrementaisPassadas),
      OR(
       AND(_semanaAtual&gt;Prevs!J$6,_tipo="Semanal"),
       AND(_mes&gt;AG$2,_tipo="Mensal")
      )), 0,IF(Ajustes!$G275&gt;0,INDEX($AA$4:$AL$323,Ajustes!$G275,U$2),0)+IF(Ajustes!$H275&gt;0,INDEX($AA$4:$AL$323,Ajustes!$H275,U$2),0)+IF(Ajustes!$I275&gt;0,INDEX($AA$4:$AL$323,Ajustes!$I275,U$2),0)+IF(Ajustes!$J275&gt;0,INDEX($AA$4:$AL$323,Ajustes!$J275,U$2),0)+IF(Ajustes!$K275&gt;0,INDEX($AA$4:$AL$323,Ajustes!$K275,U$2),0)+IF(Ajustes!$L275&gt;0,INDEX($AA$4:$AL$323,Ajustes!$L275,U$2),0))+U275</f>
        <v>0</v>
      </c>
      <c r="AH275" s="259">
        <f>IF(AND(NOT(_incrementaisPassadas),
      OR(
       AND(_semanaAtual&gt;Prevs!K$6,_tipo="Semanal"),
       AND(_mes&gt;AH$2,_tipo="Mensal")
      )), 0,IF(Ajustes!$G275&gt;0,INDEX($AA$4:$AL$323,Ajustes!$G275,V$2),0)+IF(Ajustes!$H275&gt;0,INDEX($AA$4:$AL$323,Ajustes!$H275,V$2),0)+IF(Ajustes!$I275&gt;0,INDEX($AA$4:$AL$323,Ajustes!$I275,V$2),0)+IF(Ajustes!$J275&gt;0,INDEX($AA$4:$AL$323,Ajustes!$J275,V$2),0)+IF(Ajustes!$K275&gt;0,INDEX($AA$4:$AL$323,Ajustes!$K275,V$2),0)+IF(Ajustes!$L275&gt;0,INDEX($AA$4:$AL$323,Ajustes!$L275,V$2),0))+V275</f>
        <v>0</v>
      </c>
      <c r="AI275" s="259">
        <f>IF(AND(NOT(_incrementaisPassadas),
      OR(
       AND(_semanaAtual&gt;Prevs!L$6,_tipo="Semanal"),
       AND(_mes&gt;AI$2,_tipo="Mensal")
      )), 0,IF(Ajustes!$G275&gt;0,INDEX($AA$4:$AL$323,Ajustes!$G275,W$2),0)+IF(Ajustes!$H275&gt;0,INDEX($AA$4:$AL$323,Ajustes!$H275,W$2),0)+IF(Ajustes!$I275&gt;0,INDEX($AA$4:$AL$323,Ajustes!$I275,W$2),0)+IF(Ajustes!$J275&gt;0,INDEX($AA$4:$AL$323,Ajustes!$J275,W$2),0)+IF(Ajustes!$K275&gt;0,INDEX($AA$4:$AL$323,Ajustes!$K275,W$2),0)+IF(Ajustes!$L275&gt;0,INDEX($AA$4:$AL$323,Ajustes!$L275,W$2),0))+W275</f>
        <v>0</v>
      </c>
      <c r="AJ275" s="259">
        <f>IF(AND(NOT(_incrementaisPassadas),
      OR(
       AND(_semanaAtual&gt;Prevs!M$6,_tipo="Semanal"),
       AND(_mes&gt;AJ$2,_tipo="Mensal")
      )), 0,IF(Ajustes!$G275&gt;0,INDEX($AA$4:$AL$323,Ajustes!$G275,X$2),0)+IF(Ajustes!$H275&gt;0,INDEX($AA$4:$AL$323,Ajustes!$H275,X$2),0)+IF(Ajustes!$I275&gt;0,INDEX($AA$4:$AL$323,Ajustes!$I275,X$2),0)+IF(Ajustes!$J275&gt;0,INDEX($AA$4:$AL$323,Ajustes!$J275,X$2),0)+IF(Ajustes!$K275&gt;0,INDEX($AA$4:$AL$323,Ajustes!$K275,X$2),0)+IF(Ajustes!$L275&gt;0,INDEX($AA$4:$AL$323,Ajustes!$L275,X$2),0))+X275</f>
        <v>0</v>
      </c>
      <c r="AK275" s="259">
        <f>IF(AND(NOT(_incrementaisPassadas),
      OR(
       AND(_semanaAtual&gt;Prevs!N$6,_tipo="Semanal"),
       AND(_mes&gt;AK$2,_tipo="Mensal")
      )), 0,IF(Ajustes!$G275&gt;0,INDEX($AA$4:$AL$323,Ajustes!$G275,Y$2),0)+IF(Ajustes!$H275&gt;0,INDEX($AA$4:$AL$323,Ajustes!$H275,Y$2),0)+IF(Ajustes!$I275&gt;0,INDEX($AA$4:$AL$323,Ajustes!$I275,Y$2),0)+IF(Ajustes!$J275&gt;0,INDEX($AA$4:$AL$323,Ajustes!$J275,Y$2),0)+IF(Ajustes!$K275&gt;0,INDEX($AA$4:$AL$323,Ajustes!$K275,Y$2),0)+IF(Ajustes!$L275&gt;0,INDEX($AA$4:$AL$323,Ajustes!$L275,Y$2),0))+Y275</f>
        <v>0</v>
      </c>
      <c r="AL275" s="259">
        <f>IF(AND(NOT(_incrementaisPassadas),
      OR(
       AND(_semanaAtual&gt;Prevs!O$6,_tipo="Semanal"),
       AND(_mes&gt;AL$2,_tipo="Mensal")
      )), 0,IF(Ajustes!$G275&gt;0,INDEX($AA$4:$AL$323,Ajustes!$G275,Z$2),0)+IF(Ajustes!$H275&gt;0,INDEX($AA$4:$AL$323,Ajustes!$H275,Z$2),0)+IF(Ajustes!$I275&gt;0,INDEX($AA$4:$AL$323,Ajustes!$I275,Z$2),0)+IF(Ajustes!$J275&gt;0,INDEX($AA$4:$AL$323,Ajustes!$J275,Z$2),0)+IF(Ajustes!$K275&gt;0,INDEX($AA$4:$AL$323,Ajustes!$K275,Z$2),0)+IF(Ajustes!$L275&gt;0,INDEX($AA$4:$AL$323,Ajustes!$L275,Z$2),0))+Z275</f>
        <v>0</v>
      </c>
      <c r="AM275" s="113">
        <f t="shared" si="250"/>
        <v>0</v>
      </c>
      <c r="AN275" s="113">
        <f t="shared" si="248"/>
        <v>0</v>
      </c>
      <c r="AO275" s="113">
        <f t="shared" si="248"/>
        <v>0</v>
      </c>
      <c r="AP275" s="113">
        <f t="shared" si="248"/>
        <v>0</v>
      </c>
      <c r="AQ275" s="113">
        <f t="shared" si="248"/>
        <v>0</v>
      </c>
      <c r="AR275" s="113">
        <f t="shared" si="248"/>
        <v>0</v>
      </c>
      <c r="AS275" s="113">
        <f t="shared" si="248"/>
        <v>0</v>
      </c>
      <c r="AT275" s="113">
        <f t="shared" si="248"/>
        <v>0</v>
      </c>
      <c r="AU275" s="113">
        <f t="shared" si="248"/>
        <v>0</v>
      </c>
      <c r="AV275" s="113">
        <f t="shared" si="248"/>
        <v>0</v>
      </c>
      <c r="AW275" s="113">
        <f t="shared" si="248"/>
        <v>0</v>
      </c>
      <c r="AX275" s="113">
        <f t="shared" si="248"/>
        <v>0</v>
      </c>
      <c r="AY275" s="259"/>
      <c r="BQ275" s="259" t="e">
        <f t="shared" si="249"/>
        <v>#N/A</v>
      </c>
      <c r="BR275" s="398">
        <f t="shared" si="236"/>
        <v>0</v>
      </c>
      <c r="BS275" s="398">
        <f t="shared" si="237"/>
        <v>0</v>
      </c>
      <c r="BT275" s="398">
        <f t="shared" si="238"/>
        <v>0</v>
      </c>
      <c r="BU275" s="398">
        <f t="shared" si="239"/>
        <v>0</v>
      </c>
      <c r="BV275" s="398">
        <f t="shared" si="240"/>
        <v>0</v>
      </c>
      <c r="BW275" s="398">
        <f t="shared" si="241"/>
        <v>0</v>
      </c>
      <c r="BX275" s="398">
        <f t="shared" si="242"/>
        <v>0</v>
      </c>
      <c r="BY275" s="398">
        <f t="shared" si="243"/>
        <v>0</v>
      </c>
      <c r="BZ275" s="398">
        <f t="shared" si="244"/>
        <v>0</v>
      </c>
      <c r="CA275" s="398">
        <f t="shared" si="245"/>
        <v>0</v>
      </c>
      <c r="CB275" s="398">
        <f t="shared" si="246"/>
        <v>0</v>
      </c>
      <c r="CC275" s="398">
        <f t="shared" si="247"/>
        <v>0</v>
      </c>
      <c r="CD275" s="259"/>
    </row>
    <row r="276" spans="1:82" x14ac:dyDescent="0.25">
      <c r="A276" s="113">
        <v>273</v>
      </c>
      <c r="B276" s="176" t="s">
        <v>658</v>
      </c>
      <c r="C276" s="259">
        <f>IFERROR(INDEX($BD$7:$BO$40,MATCH(Ajustes!$E$4:$E$323,$BC$7:$BC$40,0),$C$2:$N$2),1)</f>
        <v>1</v>
      </c>
      <c r="D276" s="259">
        <f>IFERROR(INDEX($BD$7:$BO$40,MATCH(Ajustes!$E$4:$E$323,$BC$7:$BC$40,0),$C$2:$N$2),1)</f>
        <v>1</v>
      </c>
      <c r="E276" s="259">
        <f>IFERROR(INDEX($BD$7:$BO$40,MATCH(Ajustes!$E$4:$E$323,$BC$7:$BC$40,0),$C$2:$N$2),1)</f>
        <v>1</v>
      </c>
      <c r="F276" s="259">
        <f>IFERROR(INDEX($BD$7:$BO$40,MATCH(Ajustes!$E$4:$E$323,$BC$7:$BC$40,0),$C$2:$N$2),1)</f>
        <v>1</v>
      </c>
      <c r="G276" s="259">
        <f>IFERROR(INDEX($BD$7:$BO$40,MATCH(Ajustes!$E$4:$E$323,$BC$7:$BC$40,0),$C$2:$N$2),1)</f>
        <v>1</v>
      </c>
      <c r="H276" s="259">
        <f>IFERROR(INDEX($BD$7:$BO$40,MATCH(Ajustes!$E$4:$E$323,$BC$7:$BC$40,0),$C$2:$N$2),1)</f>
        <v>1</v>
      </c>
      <c r="I276" s="259">
        <f>IFERROR(INDEX($BD$7:$BO$40,MATCH(Ajustes!$E$4:$E$323,$BC$7:$BC$40,0),$C$2:$N$2),1)</f>
        <v>1</v>
      </c>
      <c r="J276" s="259">
        <f>IFERROR(INDEX($BD$7:$BO$40,MATCH(Ajustes!$E$4:$E$323,$BC$7:$BC$40,0),$C$2:$N$2),1)</f>
        <v>1</v>
      </c>
      <c r="K276" s="259">
        <f>IFERROR(INDEX($BD$7:$BO$40,MATCH(Ajustes!$E$4:$E$323,$BC$7:$BC$40,0),$C$2:$N$2),1)</f>
        <v>1</v>
      </c>
      <c r="L276" s="259">
        <f>IFERROR(INDEX($BD$7:$BO$40,MATCH(Ajustes!$E$4:$E$323,$BC$7:$BC$40,0),$C$2:$N$2),1)</f>
        <v>1</v>
      </c>
      <c r="M276" s="259">
        <f>IFERROR(INDEX($BD$7:$BO$40,MATCH(Ajustes!$E$4:$E$323,$BC$7:$BC$40,0),$C$2:$N$2),1)</f>
        <v>1</v>
      </c>
      <c r="N276" s="259">
        <f>IFERROR(INDEX($BD$7:$BO$40,MATCH(Ajustes!$E$4:$E$323,$BC$7:$BC$40,0),$C$2:$N$2),1)</f>
        <v>1</v>
      </c>
      <c r="O276">
        <f>C276*Ajustes!AM276</f>
        <v>4399</v>
      </c>
      <c r="P276">
        <f>D276*Ajustes!AN276</f>
        <v>5036</v>
      </c>
      <c r="Q276">
        <f>E276*Ajustes!AO276</f>
        <v>5070</v>
      </c>
      <c r="R276">
        <f>F276*Ajustes!AP276</f>
        <v>3785</v>
      </c>
      <c r="S276">
        <f>G276*Ajustes!AQ276</f>
        <v>1875</v>
      </c>
      <c r="T276">
        <f>H276*Ajustes!AR276</f>
        <v>1113</v>
      </c>
      <c r="U276">
        <f>I276*Ajustes!AS276</f>
        <v>800</v>
      </c>
      <c r="V276">
        <f>J276*Ajustes!AT276</f>
        <v>613</v>
      </c>
      <c r="W276">
        <f>K276*Ajustes!AU276</f>
        <v>558</v>
      </c>
      <c r="X276">
        <f>L276*Ajustes!AV276</f>
        <v>779</v>
      </c>
      <c r="Y276">
        <f>M276*Ajustes!AW276</f>
        <v>1544</v>
      </c>
      <c r="Z276">
        <f>N276*Ajustes!AX276</f>
        <v>3115</v>
      </c>
      <c r="AA276" s="259">
        <f>IF(AND(NOT(_incrementaisPassadas),
      OR(
       AND(_semanaAtual&gt;Prevs!D$6,_tipo="Semanal"),
       AND(_mes&gt;AA$2,_tipo="Mensal")
      )), 0,IF(Ajustes!$G276&gt;0,INDEX($AA$4:$AL$323,Ajustes!$G276,O$2),0)+IF(Ajustes!$H276&gt;0,INDEX($AA$4:$AL$323,Ajustes!$H276,O$2),0)+IF(Ajustes!$I276&gt;0,INDEX($AA$4:$AL$323,Ajustes!$I276,O$2),0)+IF(Ajustes!$J276&gt;0,INDEX($AA$4:$AL$323,Ajustes!$J276,O$2),0)+IF(Ajustes!$K276&gt;0,INDEX($AA$4:$AL$323,Ajustes!$K276,O$2),0)+IF(Ajustes!$L276&gt;0,INDEX($AA$4:$AL$323,Ajustes!$L276,O$2),0))+O276</f>
        <v>4399</v>
      </c>
      <c r="AB276" s="259">
        <f>IF(AND(NOT(_incrementaisPassadas),
      OR(
       AND(_semanaAtual&gt;Prevs!E$6,_tipo="Semanal"),
       AND(_mes&gt;AB$2,_tipo="Mensal")
      )), 0,IF(Ajustes!$G276&gt;0,INDEX($AA$4:$AL$323,Ajustes!$G276,P$2),0)+IF(Ajustes!$H276&gt;0,INDEX($AA$4:$AL$323,Ajustes!$H276,P$2),0)+IF(Ajustes!$I276&gt;0,INDEX($AA$4:$AL$323,Ajustes!$I276,P$2),0)+IF(Ajustes!$J276&gt;0,INDEX($AA$4:$AL$323,Ajustes!$J276,P$2),0)+IF(Ajustes!$K276&gt;0,INDEX($AA$4:$AL$323,Ajustes!$K276,P$2),0)+IF(Ajustes!$L276&gt;0,INDEX($AA$4:$AL$323,Ajustes!$L276,P$2),0))+P276</f>
        <v>5036</v>
      </c>
      <c r="AC276" s="259">
        <f>IF(AND(NOT(_incrementaisPassadas),
      OR(
       AND(_semanaAtual&gt;Prevs!F$6,_tipo="Semanal"),
       AND(_mes&gt;AC$2,_tipo="Mensal")
      )), 0,IF(Ajustes!$G276&gt;0,INDEX($AA$4:$AL$323,Ajustes!$G276,Q$2),0)+IF(Ajustes!$H276&gt;0,INDEX($AA$4:$AL$323,Ajustes!$H276,Q$2),0)+IF(Ajustes!$I276&gt;0,INDEX($AA$4:$AL$323,Ajustes!$I276,Q$2),0)+IF(Ajustes!$J276&gt;0,INDEX($AA$4:$AL$323,Ajustes!$J276,Q$2),0)+IF(Ajustes!$K276&gt;0,INDEX($AA$4:$AL$323,Ajustes!$K276,Q$2),0)+IF(Ajustes!$L276&gt;0,INDEX($AA$4:$AL$323,Ajustes!$L276,Q$2),0))+Q276</f>
        <v>5070</v>
      </c>
      <c r="AD276" s="259">
        <f>IF(AND(NOT(_incrementaisPassadas),
      OR(
       AND(_semanaAtual&gt;Prevs!G$6,_tipo="Semanal"),
       AND(_mes&gt;AD$2,_tipo="Mensal")
      )), 0,IF(Ajustes!$G276&gt;0,INDEX($AA$4:$AL$323,Ajustes!$G276,R$2),0)+IF(Ajustes!$H276&gt;0,INDEX($AA$4:$AL$323,Ajustes!$H276,R$2),0)+IF(Ajustes!$I276&gt;0,INDEX($AA$4:$AL$323,Ajustes!$I276,R$2),0)+IF(Ajustes!$J276&gt;0,INDEX($AA$4:$AL$323,Ajustes!$J276,R$2),0)+IF(Ajustes!$K276&gt;0,INDEX($AA$4:$AL$323,Ajustes!$K276,R$2),0)+IF(Ajustes!$L276&gt;0,INDEX($AA$4:$AL$323,Ajustes!$L276,R$2),0))+R276</f>
        <v>3785</v>
      </c>
      <c r="AE276" s="259">
        <f>IF(AND(NOT(_incrementaisPassadas),
      OR(
       AND(_semanaAtual&gt;Prevs!H$6,_tipo="Semanal"),
       AND(_mes&gt;AE$2,_tipo="Mensal")
      )), 0,IF(Ajustes!$G276&gt;0,INDEX($AA$4:$AL$323,Ajustes!$G276,S$2),0)+IF(Ajustes!$H276&gt;0,INDEX($AA$4:$AL$323,Ajustes!$H276,S$2),0)+IF(Ajustes!$I276&gt;0,INDEX($AA$4:$AL$323,Ajustes!$I276,S$2),0)+IF(Ajustes!$J276&gt;0,INDEX($AA$4:$AL$323,Ajustes!$J276,S$2),0)+IF(Ajustes!$K276&gt;0,INDEX($AA$4:$AL$323,Ajustes!$K276,S$2),0)+IF(Ajustes!$L276&gt;0,INDEX($AA$4:$AL$323,Ajustes!$L276,S$2),0))+S276</f>
        <v>1875</v>
      </c>
      <c r="AF276" s="259">
        <f>IF(AND(NOT(_incrementaisPassadas),
      OR(
       AND(_semanaAtual&gt;Prevs!I$6,_tipo="Semanal"),
       AND(_mes&gt;AF$2,_tipo="Mensal")
      )), 0,IF(Ajustes!$G276&gt;0,INDEX($AA$4:$AL$323,Ajustes!$G276,T$2),0)+IF(Ajustes!$H276&gt;0,INDEX($AA$4:$AL$323,Ajustes!$H276,T$2),0)+IF(Ajustes!$I276&gt;0,INDEX($AA$4:$AL$323,Ajustes!$I276,T$2),0)+IF(Ajustes!$J276&gt;0,INDEX($AA$4:$AL$323,Ajustes!$J276,T$2),0)+IF(Ajustes!$K276&gt;0,INDEX($AA$4:$AL$323,Ajustes!$K276,T$2),0)+IF(Ajustes!$L276&gt;0,INDEX($AA$4:$AL$323,Ajustes!$L276,T$2),0))+T276</f>
        <v>1113</v>
      </c>
      <c r="AG276" s="259">
        <f>IF(AND(NOT(_incrementaisPassadas),
      OR(
       AND(_semanaAtual&gt;Prevs!J$6,_tipo="Semanal"),
       AND(_mes&gt;AG$2,_tipo="Mensal")
      )), 0,IF(Ajustes!$G276&gt;0,INDEX($AA$4:$AL$323,Ajustes!$G276,U$2),0)+IF(Ajustes!$H276&gt;0,INDEX($AA$4:$AL$323,Ajustes!$H276,U$2),0)+IF(Ajustes!$I276&gt;0,INDEX($AA$4:$AL$323,Ajustes!$I276,U$2),0)+IF(Ajustes!$J276&gt;0,INDEX($AA$4:$AL$323,Ajustes!$J276,U$2),0)+IF(Ajustes!$K276&gt;0,INDEX($AA$4:$AL$323,Ajustes!$K276,U$2),0)+IF(Ajustes!$L276&gt;0,INDEX($AA$4:$AL$323,Ajustes!$L276,U$2),0))+U276</f>
        <v>800</v>
      </c>
      <c r="AH276" s="259">
        <f>IF(AND(NOT(_incrementaisPassadas),
      OR(
       AND(_semanaAtual&gt;Prevs!K$6,_tipo="Semanal"),
       AND(_mes&gt;AH$2,_tipo="Mensal")
      )), 0,IF(Ajustes!$G276&gt;0,INDEX($AA$4:$AL$323,Ajustes!$G276,V$2),0)+IF(Ajustes!$H276&gt;0,INDEX($AA$4:$AL$323,Ajustes!$H276,V$2),0)+IF(Ajustes!$I276&gt;0,INDEX($AA$4:$AL$323,Ajustes!$I276,V$2),0)+IF(Ajustes!$J276&gt;0,INDEX($AA$4:$AL$323,Ajustes!$J276,V$2),0)+IF(Ajustes!$K276&gt;0,INDEX($AA$4:$AL$323,Ajustes!$K276,V$2),0)+IF(Ajustes!$L276&gt;0,INDEX($AA$4:$AL$323,Ajustes!$L276,V$2),0))+V276</f>
        <v>613</v>
      </c>
      <c r="AI276" s="259">
        <f>IF(AND(NOT(_incrementaisPassadas),
      OR(
       AND(_semanaAtual&gt;Prevs!L$6,_tipo="Semanal"),
       AND(_mes&gt;AI$2,_tipo="Mensal")
      )), 0,IF(Ajustes!$G276&gt;0,INDEX($AA$4:$AL$323,Ajustes!$G276,W$2),0)+IF(Ajustes!$H276&gt;0,INDEX($AA$4:$AL$323,Ajustes!$H276,W$2),0)+IF(Ajustes!$I276&gt;0,INDEX($AA$4:$AL$323,Ajustes!$I276,W$2),0)+IF(Ajustes!$J276&gt;0,INDEX($AA$4:$AL$323,Ajustes!$J276,W$2),0)+IF(Ajustes!$K276&gt;0,INDEX($AA$4:$AL$323,Ajustes!$K276,W$2),0)+IF(Ajustes!$L276&gt;0,INDEX($AA$4:$AL$323,Ajustes!$L276,W$2),0))+W276</f>
        <v>558</v>
      </c>
      <c r="AJ276" s="259">
        <f>IF(AND(NOT(_incrementaisPassadas),
      OR(
       AND(_semanaAtual&gt;Prevs!M$6,_tipo="Semanal"),
       AND(_mes&gt;AJ$2,_tipo="Mensal")
      )), 0,IF(Ajustes!$G276&gt;0,INDEX($AA$4:$AL$323,Ajustes!$G276,X$2),0)+IF(Ajustes!$H276&gt;0,INDEX($AA$4:$AL$323,Ajustes!$H276,X$2),0)+IF(Ajustes!$I276&gt;0,INDEX($AA$4:$AL$323,Ajustes!$I276,X$2),0)+IF(Ajustes!$J276&gt;0,INDEX($AA$4:$AL$323,Ajustes!$J276,X$2),0)+IF(Ajustes!$K276&gt;0,INDEX($AA$4:$AL$323,Ajustes!$K276,X$2),0)+IF(Ajustes!$L276&gt;0,INDEX($AA$4:$AL$323,Ajustes!$L276,X$2),0))+X276</f>
        <v>779</v>
      </c>
      <c r="AK276" s="259">
        <f>IF(AND(NOT(_incrementaisPassadas),
      OR(
       AND(_semanaAtual&gt;Prevs!N$6,_tipo="Semanal"),
       AND(_mes&gt;AK$2,_tipo="Mensal")
      )), 0,IF(Ajustes!$G276&gt;0,INDEX($AA$4:$AL$323,Ajustes!$G276,Y$2),0)+IF(Ajustes!$H276&gt;0,INDEX($AA$4:$AL$323,Ajustes!$H276,Y$2),0)+IF(Ajustes!$I276&gt;0,INDEX($AA$4:$AL$323,Ajustes!$I276,Y$2),0)+IF(Ajustes!$J276&gt;0,INDEX($AA$4:$AL$323,Ajustes!$J276,Y$2),0)+IF(Ajustes!$K276&gt;0,INDEX($AA$4:$AL$323,Ajustes!$K276,Y$2),0)+IF(Ajustes!$L276&gt;0,INDEX($AA$4:$AL$323,Ajustes!$L276,Y$2),0))+Y276</f>
        <v>1544</v>
      </c>
      <c r="AL276" s="259">
        <f>IF(AND(NOT(_incrementaisPassadas),
      OR(
       AND(_semanaAtual&gt;Prevs!O$6,_tipo="Semanal"),
       AND(_mes&gt;AL$2,_tipo="Mensal")
      )), 0,IF(Ajustes!$G276&gt;0,INDEX($AA$4:$AL$323,Ajustes!$G276,Z$2),0)+IF(Ajustes!$H276&gt;0,INDEX($AA$4:$AL$323,Ajustes!$H276,Z$2),0)+IF(Ajustes!$I276&gt;0,INDEX($AA$4:$AL$323,Ajustes!$I276,Z$2),0)+IF(Ajustes!$J276&gt;0,INDEX($AA$4:$AL$323,Ajustes!$J276,Z$2),0)+IF(Ajustes!$K276&gt;0,INDEX($AA$4:$AL$323,Ajustes!$K276,Z$2),0)+IF(Ajustes!$L276&gt;0,INDEX($AA$4:$AL$323,Ajustes!$L276,Z$2),0))+Z276</f>
        <v>3115</v>
      </c>
      <c r="AM276" s="113">
        <f t="shared" si="250"/>
        <v>4399</v>
      </c>
      <c r="AN276" s="113">
        <f t="shared" si="248"/>
        <v>5036</v>
      </c>
      <c r="AO276" s="113">
        <f t="shared" si="248"/>
        <v>5070</v>
      </c>
      <c r="AP276" s="113">
        <f t="shared" si="248"/>
        <v>3785</v>
      </c>
      <c r="AQ276" s="113">
        <f t="shared" si="248"/>
        <v>1875</v>
      </c>
      <c r="AR276" s="113">
        <f t="shared" si="248"/>
        <v>1113</v>
      </c>
      <c r="AS276" s="113">
        <f t="shared" si="248"/>
        <v>800</v>
      </c>
      <c r="AT276" s="113">
        <f t="shared" si="248"/>
        <v>613</v>
      </c>
      <c r="AU276" s="113">
        <f t="shared" si="248"/>
        <v>558</v>
      </c>
      <c r="AV276" s="113">
        <f t="shared" si="248"/>
        <v>779</v>
      </c>
      <c r="AW276" s="113">
        <f t="shared" si="248"/>
        <v>1544</v>
      </c>
      <c r="AX276" s="113">
        <f t="shared" si="248"/>
        <v>3115</v>
      </c>
      <c r="AY276" s="259"/>
      <c r="BQ276" s="259">
        <f t="shared" si="249"/>
        <v>66</v>
      </c>
      <c r="BR276" s="398">
        <f t="shared" si="236"/>
        <v>4408.7560000000003</v>
      </c>
      <c r="BS276" s="398">
        <f t="shared" si="237"/>
        <v>5048.058</v>
      </c>
      <c r="BT276" s="398">
        <f t="shared" si="238"/>
        <v>5084.6280000000006</v>
      </c>
      <c r="BU276" s="398">
        <f t="shared" si="239"/>
        <v>3805.4830000000002</v>
      </c>
      <c r="BV276" s="398">
        <f t="shared" si="240"/>
        <v>1883.22</v>
      </c>
      <c r="BW276" s="398">
        <f t="shared" si="241"/>
        <v>1115.9639999999999</v>
      </c>
      <c r="BX276" s="398">
        <f t="shared" si="242"/>
        <v>799.67099999999994</v>
      </c>
      <c r="BY276" s="398">
        <f t="shared" si="243"/>
        <v>612.74400000000003</v>
      </c>
      <c r="BZ276" s="398">
        <f t="shared" si="244"/>
        <v>558.423</v>
      </c>
      <c r="CA276" s="398">
        <f t="shared" si="245"/>
        <v>777.49199999999996</v>
      </c>
      <c r="CB276" s="398">
        <f t="shared" si="246"/>
        <v>1543.338</v>
      </c>
      <c r="CC276" s="398">
        <f t="shared" si="247"/>
        <v>3120.6480000000001</v>
      </c>
      <c r="CD276" s="259"/>
    </row>
    <row r="277" spans="1:82" x14ac:dyDescent="0.25">
      <c r="A277" s="113">
        <v>274</v>
      </c>
      <c r="B277" s="176" t="s">
        <v>659</v>
      </c>
      <c r="C277" s="259">
        <f>IFERROR(INDEX($BD$7:$BO$40,MATCH(Ajustes!$E$4:$E$323,$BC$7:$BC$40,0),$C$2:$N$2),1)</f>
        <v>1</v>
      </c>
      <c r="D277" s="259">
        <f>IFERROR(INDEX($BD$7:$BO$40,MATCH(Ajustes!$E$4:$E$323,$BC$7:$BC$40,0),$C$2:$N$2),1)</f>
        <v>1</v>
      </c>
      <c r="E277" s="259">
        <f>IFERROR(INDEX($BD$7:$BO$40,MATCH(Ajustes!$E$4:$E$323,$BC$7:$BC$40,0),$C$2:$N$2),1)</f>
        <v>1</v>
      </c>
      <c r="F277" s="259">
        <f>IFERROR(INDEX($BD$7:$BO$40,MATCH(Ajustes!$E$4:$E$323,$BC$7:$BC$40,0),$C$2:$N$2),1)</f>
        <v>1</v>
      </c>
      <c r="G277" s="259">
        <f>IFERROR(INDEX($BD$7:$BO$40,MATCH(Ajustes!$E$4:$E$323,$BC$7:$BC$40,0),$C$2:$N$2),1)</f>
        <v>1</v>
      </c>
      <c r="H277" s="259">
        <f>IFERROR(INDEX($BD$7:$BO$40,MATCH(Ajustes!$E$4:$E$323,$BC$7:$BC$40,0),$C$2:$N$2),1)</f>
        <v>1</v>
      </c>
      <c r="I277" s="259">
        <f>IFERROR(INDEX($BD$7:$BO$40,MATCH(Ajustes!$E$4:$E$323,$BC$7:$BC$40,0),$C$2:$N$2),1)</f>
        <v>1</v>
      </c>
      <c r="J277" s="259">
        <f>IFERROR(INDEX($BD$7:$BO$40,MATCH(Ajustes!$E$4:$E$323,$BC$7:$BC$40,0),$C$2:$N$2),1)</f>
        <v>1</v>
      </c>
      <c r="K277" s="259">
        <f>IFERROR(INDEX($BD$7:$BO$40,MATCH(Ajustes!$E$4:$E$323,$BC$7:$BC$40,0),$C$2:$N$2),1)</f>
        <v>1</v>
      </c>
      <c r="L277" s="259">
        <f>IFERROR(INDEX($BD$7:$BO$40,MATCH(Ajustes!$E$4:$E$323,$BC$7:$BC$40,0),$C$2:$N$2),1)</f>
        <v>1</v>
      </c>
      <c r="M277" s="259">
        <f>IFERROR(INDEX($BD$7:$BO$40,MATCH(Ajustes!$E$4:$E$323,$BC$7:$BC$40,0),$C$2:$N$2),1)</f>
        <v>1</v>
      </c>
      <c r="N277" s="259">
        <f>IFERROR(INDEX($BD$7:$BO$40,MATCH(Ajustes!$E$4:$E$323,$BC$7:$BC$40,0),$C$2:$N$2),1)</f>
        <v>1</v>
      </c>
      <c r="O277">
        <f>C277*Ajustes!AM277</f>
        <v>7099</v>
      </c>
      <c r="P277">
        <f>D277*Ajustes!AN277</f>
        <v>8652</v>
      </c>
      <c r="Q277">
        <f>E277*Ajustes!AO277</f>
        <v>9240</v>
      </c>
      <c r="R277">
        <f>F277*Ajustes!AP277</f>
        <v>7976</v>
      </c>
      <c r="S277">
        <f>G277*Ajustes!AQ277</f>
        <v>4593</v>
      </c>
      <c r="T277">
        <f>H277*Ajustes!AR277</f>
        <v>2656</v>
      </c>
      <c r="U277">
        <f>I277*Ajustes!AS277</f>
        <v>1898</v>
      </c>
      <c r="V277">
        <f>J277*Ajustes!AT277</f>
        <v>1496</v>
      </c>
      <c r="W277">
        <f>K277*Ajustes!AU277</f>
        <v>1358</v>
      </c>
      <c r="X277">
        <f>L277*Ajustes!AV277</f>
        <v>1669</v>
      </c>
      <c r="Y277">
        <f>M277*Ajustes!AW277</f>
        <v>2717</v>
      </c>
      <c r="Z277">
        <f>N277*Ajustes!AX277</f>
        <v>4781</v>
      </c>
      <c r="AA277" s="259">
        <f>IF(AND(NOT(_incrementaisPassadas),
      OR(
       AND(_semanaAtual&gt;Prevs!D$6,_tipo="Semanal"),
       AND(_mes&gt;AA$2,_tipo="Mensal")
      )), 0,IF(Ajustes!$G277&gt;0,INDEX($AA$4:$AL$323,Ajustes!$G277,O$2),0)+IF(Ajustes!$H277&gt;0,INDEX($AA$4:$AL$323,Ajustes!$H277,O$2),0)+IF(Ajustes!$I277&gt;0,INDEX($AA$4:$AL$323,Ajustes!$I277,O$2),0)+IF(Ajustes!$J277&gt;0,INDEX($AA$4:$AL$323,Ajustes!$J277,O$2),0)+IF(Ajustes!$K277&gt;0,INDEX($AA$4:$AL$323,Ajustes!$K277,O$2),0)+IF(Ajustes!$L277&gt;0,INDEX($AA$4:$AL$323,Ajustes!$L277,O$2),0))+O277</f>
        <v>7099</v>
      </c>
      <c r="AB277" s="259">
        <f>IF(AND(NOT(_incrementaisPassadas),
      OR(
       AND(_semanaAtual&gt;Prevs!E$6,_tipo="Semanal"),
       AND(_mes&gt;AB$2,_tipo="Mensal")
      )), 0,IF(Ajustes!$G277&gt;0,INDEX($AA$4:$AL$323,Ajustes!$G277,P$2),0)+IF(Ajustes!$H277&gt;0,INDEX($AA$4:$AL$323,Ajustes!$H277,P$2),0)+IF(Ajustes!$I277&gt;0,INDEX($AA$4:$AL$323,Ajustes!$I277,P$2),0)+IF(Ajustes!$J277&gt;0,INDEX($AA$4:$AL$323,Ajustes!$J277,P$2),0)+IF(Ajustes!$K277&gt;0,INDEX($AA$4:$AL$323,Ajustes!$K277,P$2),0)+IF(Ajustes!$L277&gt;0,INDEX($AA$4:$AL$323,Ajustes!$L277,P$2),0))+P277</f>
        <v>8652</v>
      </c>
      <c r="AC277" s="259">
        <f>IF(AND(NOT(_incrementaisPassadas),
      OR(
       AND(_semanaAtual&gt;Prevs!F$6,_tipo="Semanal"),
       AND(_mes&gt;AC$2,_tipo="Mensal")
      )), 0,IF(Ajustes!$G277&gt;0,INDEX($AA$4:$AL$323,Ajustes!$G277,Q$2),0)+IF(Ajustes!$H277&gt;0,INDEX($AA$4:$AL$323,Ajustes!$H277,Q$2),0)+IF(Ajustes!$I277&gt;0,INDEX($AA$4:$AL$323,Ajustes!$I277,Q$2),0)+IF(Ajustes!$J277&gt;0,INDEX($AA$4:$AL$323,Ajustes!$J277,Q$2),0)+IF(Ajustes!$K277&gt;0,INDEX($AA$4:$AL$323,Ajustes!$K277,Q$2),0)+IF(Ajustes!$L277&gt;0,INDEX($AA$4:$AL$323,Ajustes!$L277,Q$2),0))+Q277</f>
        <v>9240</v>
      </c>
      <c r="AD277" s="259">
        <f>IF(AND(NOT(_incrementaisPassadas),
      OR(
       AND(_semanaAtual&gt;Prevs!G$6,_tipo="Semanal"),
       AND(_mes&gt;AD$2,_tipo="Mensal")
      )), 0,IF(Ajustes!$G277&gt;0,INDEX($AA$4:$AL$323,Ajustes!$G277,R$2),0)+IF(Ajustes!$H277&gt;0,INDEX($AA$4:$AL$323,Ajustes!$H277,R$2),0)+IF(Ajustes!$I277&gt;0,INDEX($AA$4:$AL$323,Ajustes!$I277,R$2),0)+IF(Ajustes!$J277&gt;0,INDEX($AA$4:$AL$323,Ajustes!$J277,R$2),0)+IF(Ajustes!$K277&gt;0,INDEX($AA$4:$AL$323,Ajustes!$K277,R$2),0)+IF(Ajustes!$L277&gt;0,INDEX($AA$4:$AL$323,Ajustes!$L277,R$2),0))+R277</f>
        <v>7976</v>
      </c>
      <c r="AE277" s="259">
        <f>IF(AND(NOT(_incrementaisPassadas),
      OR(
       AND(_semanaAtual&gt;Prevs!H$6,_tipo="Semanal"),
       AND(_mes&gt;AE$2,_tipo="Mensal")
      )), 0,IF(Ajustes!$G277&gt;0,INDEX($AA$4:$AL$323,Ajustes!$G277,S$2),0)+IF(Ajustes!$H277&gt;0,INDEX($AA$4:$AL$323,Ajustes!$H277,S$2),0)+IF(Ajustes!$I277&gt;0,INDEX($AA$4:$AL$323,Ajustes!$I277,S$2),0)+IF(Ajustes!$J277&gt;0,INDEX($AA$4:$AL$323,Ajustes!$J277,S$2),0)+IF(Ajustes!$K277&gt;0,INDEX($AA$4:$AL$323,Ajustes!$K277,S$2),0)+IF(Ajustes!$L277&gt;0,INDEX($AA$4:$AL$323,Ajustes!$L277,S$2),0))+S277</f>
        <v>4593</v>
      </c>
      <c r="AF277" s="259">
        <f>IF(AND(NOT(_incrementaisPassadas),
      OR(
       AND(_semanaAtual&gt;Prevs!I$6,_tipo="Semanal"),
       AND(_mes&gt;AF$2,_tipo="Mensal")
      )), 0,IF(Ajustes!$G277&gt;0,INDEX($AA$4:$AL$323,Ajustes!$G277,T$2),0)+IF(Ajustes!$H277&gt;0,INDEX($AA$4:$AL$323,Ajustes!$H277,T$2),0)+IF(Ajustes!$I277&gt;0,INDEX($AA$4:$AL$323,Ajustes!$I277,T$2),0)+IF(Ajustes!$J277&gt;0,INDEX($AA$4:$AL$323,Ajustes!$J277,T$2),0)+IF(Ajustes!$K277&gt;0,INDEX($AA$4:$AL$323,Ajustes!$K277,T$2),0)+IF(Ajustes!$L277&gt;0,INDEX($AA$4:$AL$323,Ajustes!$L277,T$2),0))+T277</f>
        <v>2656</v>
      </c>
      <c r="AG277" s="259">
        <f>IF(AND(NOT(_incrementaisPassadas),
      OR(
       AND(_semanaAtual&gt;Prevs!J$6,_tipo="Semanal"),
       AND(_mes&gt;AG$2,_tipo="Mensal")
      )), 0,IF(Ajustes!$G277&gt;0,INDEX($AA$4:$AL$323,Ajustes!$G277,U$2),0)+IF(Ajustes!$H277&gt;0,INDEX($AA$4:$AL$323,Ajustes!$H277,U$2),0)+IF(Ajustes!$I277&gt;0,INDEX($AA$4:$AL$323,Ajustes!$I277,U$2),0)+IF(Ajustes!$J277&gt;0,INDEX($AA$4:$AL$323,Ajustes!$J277,U$2),0)+IF(Ajustes!$K277&gt;0,INDEX($AA$4:$AL$323,Ajustes!$K277,U$2),0)+IF(Ajustes!$L277&gt;0,INDEX($AA$4:$AL$323,Ajustes!$L277,U$2),0))+U277</f>
        <v>1898</v>
      </c>
      <c r="AH277" s="259">
        <f>IF(AND(NOT(_incrementaisPassadas),
      OR(
       AND(_semanaAtual&gt;Prevs!K$6,_tipo="Semanal"),
       AND(_mes&gt;AH$2,_tipo="Mensal")
      )), 0,IF(Ajustes!$G277&gt;0,INDEX($AA$4:$AL$323,Ajustes!$G277,V$2),0)+IF(Ajustes!$H277&gt;0,INDEX($AA$4:$AL$323,Ajustes!$H277,V$2),0)+IF(Ajustes!$I277&gt;0,INDEX($AA$4:$AL$323,Ajustes!$I277,V$2),0)+IF(Ajustes!$J277&gt;0,INDEX($AA$4:$AL$323,Ajustes!$J277,V$2),0)+IF(Ajustes!$K277&gt;0,INDEX($AA$4:$AL$323,Ajustes!$K277,V$2),0)+IF(Ajustes!$L277&gt;0,INDEX($AA$4:$AL$323,Ajustes!$L277,V$2),0))+V277</f>
        <v>1496</v>
      </c>
      <c r="AI277" s="259">
        <f>IF(AND(NOT(_incrementaisPassadas),
      OR(
       AND(_semanaAtual&gt;Prevs!L$6,_tipo="Semanal"),
       AND(_mes&gt;AI$2,_tipo="Mensal")
      )), 0,IF(Ajustes!$G277&gt;0,INDEX($AA$4:$AL$323,Ajustes!$G277,W$2),0)+IF(Ajustes!$H277&gt;0,INDEX($AA$4:$AL$323,Ajustes!$H277,W$2),0)+IF(Ajustes!$I277&gt;0,INDEX($AA$4:$AL$323,Ajustes!$I277,W$2),0)+IF(Ajustes!$J277&gt;0,INDEX($AA$4:$AL$323,Ajustes!$J277,W$2),0)+IF(Ajustes!$K277&gt;0,INDEX($AA$4:$AL$323,Ajustes!$K277,W$2),0)+IF(Ajustes!$L277&gt;0,INDEX($AA$4:$AL$323,Ajustes!$L277,W$2),0))+W277</f>
        <v>1358</v>
      </c>
      <c r="AJ277" s="259">
        <f>IF(AND(NOT(_incrementaisPassadas),
      OR(
       AND(_semanaAtual&gt;Prevs!M$6,_tipo="Semanal"),
       AND(_mes&gt;AJ$2,_tipo="Mensal")
      )), 0,IF(Ajustes!$G277&gt;0,INDEX($AA$4:$AL$323,Ajustes!$G277,X$2),0)+IF(Ajustes!$H277&gt;0,INDEX($AA$4:$AL$323,Ajustes!$H277,X$2),0)+IF(Ajustes!$I277&gt;0,INDEX($AA$4:$AL$323,Ajustes!$I277,X$2),0)+IF(Ajustes!$J277&gt;0,INDEX($AA$4:$AL$323,Ajustes!$J277,X$2),0)+IF(Ajustes!$K277&gt;0,INDEX($AA$4:$AL$323,Ajustes!$K277,X$2),0)+IF(Ajustes!$L277&gt;0,INDEX($AA$4:$AL$323,Ajustes!$L277,X$2),0))+X277</f>
        <v>1669</v>
      </c>
      <c r="AK277" s="259">
        <f>IF(AND(NOT(_incrementaisPassadas),
      OR(
       AND(_semanaAtual&gt;Prevs!N$6,_tipo="Semanal"),
       AND(_mes&gt;AK$2,_tipo="Mensal")
      )), 0,IF(Ajustes!$G277&gt;0,INDEX($AA$4:$AL$323,Ajustes!$G277,Y$2),0)+IF(Ajustes!$H277&gt;0,INDEX($AA$4:$AL$323,Ajustes!$H277,Y$2),0)+IF(Ajustes!$I277&gt;0,INDEX($AA$4:$AL$323,Ajustes!$I277,Y$2),0)+IF(Ajustes!$J277&gt;0,INDEX($AA$4:$AL$323,Ajustes!$J277,Y$2),0)+IF(Ajustes!$K277&gt;0,INDEX($AA$4:$AL$323,Ajustes!$K277,Y$2),0)+IF(Ajustes!$L277&gt;0,INDEX($AA$4:$AL$323,Ajustes!$L277,Y$2),0))+Y277</f>
        <v>2717</v>
      </c>
      <c r="AL277" s="259">
        <f>IF(AND(NOT(_incrementaisPassadas),
      OR(
       AND(_semanaAtual&gt;Prevs!O$6,_tipo="Semanal"),
       AND(_mes&gt;AL$2,_tipo="Mensal")
      )), 0,IF(Ajustes!$G277&gt;0,INDEX($AA$4:$AL$323,Ajustes!$G277,Z$2),0)+IF(Ajustes!$H277&gt;0,INDEX($AA$4:$AL$323,Ajustes!$H277,Z$2),0)+IF(Ajustes!$I277&gt;0,INDEX($AA$4:$AL$323,Ajustes!$I277,Z$2),0)+IF(Ajustes!$J277&gt;0,INDEX($AA$4:$AL$323,Ajustes!$J277,Z$2),0)+IF(Ajustes!$K277&gt;0,INDEX($AA$4:$AL$323,Ajustes!$K277,Z$2),0)+IF(Ajustes!$L277&gt;0,INDEX($AA$4:$AL$323,Ajustes!$L277,Z$2),0))+Z277</f>
        <v>4781</v>
      </c>
      <c r="AM277" s="113">
        <f t="shared" si="250"/>
        <v>7099</v>
      </c>
      <c r="AN277" s="113">
        <f t="shared" si="248"/>
        <v>8652</v>
      </c>
      <c r="AO277" s="113">
        <f t="shared" si="248"/>
        <v>9240</v>
      </c>
      <c r="AP277" s="113">
        <f t="shared" si="248"/>
        <v>7976</v>
      </c>
      <c r="AQ277" s="113">
        <f t="shared" si="248"/>
        <v>4593</v>
      </c>
      <c r="AR277" s="113">
        <f t="shared" si="248"/>
        <v>2656</v>
      </c>
      <c r="AS277" s="113">
        <f t="shared" si="248"/>
        <v>1898</v>
      </c>
      <c r="AT277" s="113">
        <f t="shared" si="248"/>
        <v>1496</v>
      </c>
      <c r="AU277" s="113">
        <f t="shared" si="248"/>
        <v>1358</v>
      </c>
      <c r="AV277" s="113">
        <f t="shared" si="248"/>
        <v>1669</v>
      </c>
      <c r="AW277" s="113">
        <f t="shared" si="248"/>
        <v>2717</v>
      </c>
      <c r="AX277" s="113">
        <f t="shared" si="248"/>
        <v>4781</v>
      </c>
      <c r="AY277" s="259"/>
      <c r="BQ277" s="259" t="e">
        <f t="shared" si="249"/>
        <v>#N/A</v>
      </c>
      <c r="BR277" s="398">
        <f t="shared" si="236"/>
        <v>7099</v>
      </c>
      <c r="BS277" s="398">
        <f t="shared" si="237"/>
        <v>8652</v>
      </c>
      <c r="BT277" s="398">
        <f t="shared" si="238"/>
        <v>9240</v>
      </c>
      <c r="BU277" s="398">
        <f t="shared" si="239"/>
        <v>7976</v>
      </c>
      <c r="BV277" s="398">
        <f t="shared" si="240"/>
        <v>4593</v>
      </c>
      <c r="BW277" s="398">
        <f t="shared" si="241"/>
        <v>2656</v>
      </c>
      <c r="BX277" s="398">
        <f t="shared" si="242"/>
        <v>1898</v>
      </c>
      <c r="BY277" s="398">
        <f t="shared" si="243"/>
        <v>1496</v>
      </c>
      <c r="BZ277" s="398">
        <f t="shared" si="244"/>
        <v>1358</v>
      </c>
      <c r="CA277" s="398">
        <f t="shared" si="245"/>
        <v>1669</v>
      </c>
      <c r="CB277" s="398">
        <f t="shared" si="246"/>
        <v>2717</v>
      </c>
      <c r="CC277" s="398">
        <f t="shared" si="247"/>
        <v>4781</v>
      </c>
      <c r="CD277" s="259"/>
    </row>
    <row r="278" spans="1:82" x14ac:dyDescent="0.25">
      <c r="A278" s="113">
        <v>275</v>
      </c>
      <c r="B278" s="176" t="s">
        <v>37</v>
      </c>
      <c r="C278" s="259">
        <f>IFERROR(INDEX($BD$7:$BO$40,MATCH(Ajustes!$E$4:$E$323,$BC$7:$BC$40,0),$C$2:$N$2),1)</f>
        <v>1</v>
      </c>
      <c r="D278" s="259">
        <f>IFERROR(INDEX($BD$7:$BO$40,MATCH(Ajustes!$E$4:$E$323,$BC$7:$BC$40,0),$C$2:$N$2),1)</f>
        <v>1</v>
      </c>
      <c r="E278" s="259">
        <f>IFERROR(INDEX($BD$7:$BO$40,MATCH(Ajustes!$E$4:$E$323,$BC$7:$BC$40,0),$C$2:$N$2),1)</f>
        <v>1</v>
      </c>
      <c r="F278" s="259">
        <f>IFERROR(INDEX($BD$7:$BO$40,MATCH(Ajustes!$E$4:$E$323,$BC$7:$BC$40,0),$C$2:$N$2),1)</f>
        <v>1</v>
      </c>
      <c r="G278" s="259">
        <f>IFERROR(INDEX($BD$7:$BO$40,MATCH(Ajustes!$E$4:$E$323,$BC$7:$BC$40,0),$C$2:$N$2),1)</f>
        <v>1</v>
      </c>
      <c r="H278" s="259">
        <f>IFERROR(INDEX($BD$7:$BO$40,MATCH(Ajustes!$E$4:$E$323,$BC$7:$BC$40,0),$C$2:$N$2),1)</f>
        <v>1</v>
      </c>
      <c r="I278" s="259">
        <f>IFERROR(INDEX($BD$7:$BO$40,MATCH(Ajustes!$E$4:$E$323,$BC$7:$BC$40,0),$C$2:$N$2),1)</f>
        <v>1</v>
      </c>
      <c r="J278" s="259">
        <f>IFERROR(INDEX($BD$7:$BO$40,MATCH(Ajustes!$E$4:$E$323,$BC$7:$BC$40,0),$C$2:$N$2),1)</f>
        <v>1</v>
      </c>
      <c r="K278" s="259">
        <f>IFERROR(INDEX($BD$7:$BO$40,MATCH(Ajustes!$E$4:$E$323,$BC$7:$BC$40,0),$C$2:$N$2),1)</f>
        <v>1</v>
      </c>
      <c r="L278" s="259">
        <f>IFERROR(INDEX($BD$7:$BO$40,MATCH(Ajustes!$E$4:$E$323,$BC$7:$BC$40,0),$C$2:$N$2),1)</f>
        <v>1</v>
      </c>
      <c r="M278" s="259">
        <f>IFERROR(INDEX($BD$7:$BO$40,MATCH(Ajustes!$E$4:$E$323,$BC$7:$BC$40,0),$C$2:$N$2),1)</f>
        <v>1</v>
      </c>
      <c r="N278" s="259">
        <f>IFERROR(INDEX($BD$7:$BO$40,MATCH(Ajustes!$E$4:$E$323,$BC$7:$BC$40,0),$C$2:$N$2),1)</f>
        <v>1</v>
      </c>
      <c r="O278">
        <f>C278*Ajustes!AM278</f>
        <v>15004</v>
      </c>
      <c r="P278">
        <f>D278*Ajustes!AN278</f>
        <v>20357</v>
      </c>
      <c r="Q278">
        <f>E278*Ajustes!AO278</f>
        <v>23831</v>
      </c>
      <c r="R278">
        <f>F278*Ajustes!AP278</f>
        <v>23813</v>
      </c>
      <c r="S278">
        <f>G278*Ajustes!AQ278</f>
        <v>15513</v>
      </c>
      <c r="T278">
        <f>H278*Ajustes!AR278</f>
        <v>7259</v>
      </c>
      <c r="U278">
        <f>I278*Ajustes!AS278</f>
        <v>4165</v>
      </c>
      <c r="V278">
        <f>J278*Ajustes!AT278</f>
        <v>2918</v>
      </c>
      <c r="W278">
        <f>K278*Ajustes!AU278</f>
        <v>2304</v>
      </c>
      <c r="X278">
        <f>L278*Ajustes!AV278</f>
        <v>2585</v>
      </c>
      <c r="Y278">
        <f>M278*Ajustes!AW278</f>
        <v>4283</v>
      </c>
      <c r="Z278">
        <f>N278*Ajustes!AX278</f>
        <v>8430</v>
      </c>
      <c r="AA278" s="259">
        <f>IF(AND(NOT(_incrementaisPassadas),
      OR(
       AND(_semanaAtual&gt;Prevs!D$6,_tipo="Semanal"),
       AND(_mes&gt;AA$2,_tipo="Mensal")
      )), 0,IF(Ajustes!$G278&gt;0,INDEX($AA$4:$AL$323,Ajustes!$G278,O$2),0)+IF(Ajustes!$H278&gt;0,INDEX($AA$4:$AL$323,Ajustes!$H278,O$2),0)+IF(Ajustes!$I278&gt;0,INDEX($AA$4:$AL$323,Ajustes!$I278,O$2),0)+IF(Ajustes!$J278&gt;0,INDEX($AA$4:$AL$323,Ajustes!$J278,O$2),0)+IF(Ajustes!$K278&gt;0,INDEX($AA$4:$AL$323,Ajustes!$K278,O$2),0)+IF(Ajustes!$L278&gt;0,INDEX($AA$4:$AL$323,Ajustes!$L278,O$2),0))+O278</f>
        <v>15004</v>
      </c>
      <c r="AB278" s="259">
        <f>IF(AND(NOT(_incrementaisPassadas),
      OR(
       AND(_semanaAtual&gt;Prevs!E$6,_tipo="Semanal"),
       AND(_mes&gt;AB$2,_tipo="Mensal")
      )), 0,IF(Ajustes!$G278&gt;0,INDEX($AA$4:$AL$323,Ajustes!$G278,P$2),0)+IF(Ajustes!$H278&gt;0,INDEX($AA$4:$AL$323,Ajustes!$H278,P$2),0)+IF(Ajustes!$I278&gt;0,INDEX($AA$4:$AL$323,Ajustes!$I278,P$2),0)+IF(Ajustes!$J278&gt;0,INDEX($AA$4:$AL$323,Ajustes!$J278,P$2),0)+IF(Ajustes!$K278&gt;0,INDEX($AA$4:$AL$323,Ajustes!$K278,P$2),0)+IF(Ajustes!$L278&gt;0,INDEX($AA$4:$AL$323,Ajustes!$L278,P$2),0))+P278</f>
        <v>20357</v>
      </c>
      <c r="AC278" s="259">
        <f>IF(AND(NOT(_incrementaisPassadas),
      OR(
       AND(_semanaAtual&gt;Prevs!F$6,_tipo="Semanal"),
       AND(_mes&gt;AC$2,_tipo="Mensal")
      )), 0,IF(Ajustes!$G278&gt;0,INDEX($AA$4:$AL$323,Ajustes!$G278,Q$2),0)+IF(Ajustes!$H278&gt;0,INDEX($AA$4:$AL$323,Ajustes!$H278,Q$2),0)+IF(Ajustes!$I278&gt;0,INDEX($AA$4:$AL$323,Ajustes!$I278,Q$2),0)+IF(Ajustes!$J278&gt;0,INDEX($AA$4:$AL$323,Ajustes!$J278,Q$2),0)+IF(Ajustes!$K278&gt;0,INDEX($AA$4:$AL$323,Ajustes!$K278,Q$2),0)+IF(Ajustes!$L278&gt;0,INDEX($AA$4:$AL$323,Ajustes!$L278,Q$2),0))+Q278</f>
        <v>23831</v>
      </c>
      <c r="AD278" s="259">
        <f>IF(AND(NOT(_incrementaisPassadas),
      OR(
       AND(_semanaAtual&gt;Prevs!G$6,_tipo="Semanal"),
       AND(_mes&gt;AD$2,_tipo="Mensal")
      )), 0,IF(Ajustes!$G278&gt;0,INDEX($AA$4:$AL$323,Ajustes!$G278,R$2),0)+IF(Ajustes!$H278&gt;0,INDEX($AA$4:$AL$323,Ajustes!$H278,R$2),0)+IF(Ajustes!$I278&gt;0,INDEX($AA$4:$AL$323,Ajustes!$I278,R$2),0)+IF(Ajustes!$J278&gt;0,INDEX($AA$4:$AL$323,Ajustes!$J278,R$2),0)+IF(Ajustes!$K278&gt;0,INDEX($AA$4:$AL$323,Ajustes!$K278,R$2),0)+IF(Ajustes!$L278&gt;0,INDEX($AA$4:$AL$323,Ajustes!$L278,R$2),0))+R278</f>
        <v>23813</v>
      </c>
      <c r="AE278" s="259">
        <f>IF(AND(NOT(_incrementaisPassadas),
      OR(
       AND(_semanaAtual&gt;Prevs!H$6,_tipo="Semanal"),
       AND(_mes&gt;AE$2,_tipo="Mensal")
      )), 0,IF(Ajustes!$G278&gt;0,INDEX($AA$4:$AL$323,Ajustes!$G278,S$2),0)+IF(Ajustes!$H278&gt;0,INDEX($AA$4:$AL$323,Ajustes!$H278,S$2),0)+IF(Ajustes!$I278&gt;0,INDEX($AA$4:$AL$323,Ajustes!$I278,S$2),0)+IF(Ajustes!$J278&gt;0,INDEX($AA$4:$AL$323,Ajustes!$J278,S$2),0)+IF(Ajustes!$K278&gt;0,INDEX($AA$4:$AL$323,Ajustes!$K278,S$2),0)+IF(Ajustes!$L278&gt;0,INDEX($AA$4:$AL$323,Ajustes!$L278,S$2),0))+S278</f>
        <v>15513</v>
      </c>
      <c r="AF278" s="259">
        <f>IF(AND(NOT(_incrementaisPassadas),
      OR(
       AND(_semanaAtual&gt;Prevs!I$6,_tipo="Semanal"),
       AND(_mes&gt;AF$2,_tipo="Mensal")
      )), 0,IF(Ajustes!$G278&gt;0,INDEX($AA$4:$AL$323,Ajustes!$G278,T$2),0)+IF(Ajustes!$H278&gt;0,INDEX($AA$4:$AL$323,Ajustes!$H278,T$2),0)+IF(Ajustes!$I278&gt;0,INDEX($AA$4:$AL$323,Ajustes!$I278,T$2),0)+IF(Ajustes!$J278&gt;0,INDEX($AA$4:$AL$323,Ajustes!$J278,T$2),0)+IF(Ajustes!$K278&gt;0,INDEX($AA$4:$AL$323,Ajustes!$K278,T$2),0)+IF(Ajustes!$L278&gt;0,INDEX($AA$4:$AL$323,Ajustes!$L278,T$2),0))+T278</f>
        <v>7259</v>
      </c>
      <c r="AG278" s="259">
        <f>IF(AND(NOT(_incrementaisPassadas),
      OR(
       AND(_semanaAtual&gt;Prevs!J$6,_tipo="Semanal"),
       AND(_mes&gt;AG$2,_tipo="Mensal")
      )), 0,IF(Ajustes!$G278&gt;0,INDEX($AA$4:$AL$323,Ajustes!$G278,U$2),0)+IF(Ajustes!$H278&gt;0,INDEX($AA$4:$AL$323,Ajustes!$H278,U$2),0)+IF(Ajustes!$I278&gt;0,INDEX($AA$4:$AL$323,Ajustes!$I278,U$2),0)+IF(Ajustes!$J278&gt;0,INDEX($AA$4:$AL$323,Ajustes!$J278,U$2),0)+IF(Ajustes!$K278&gt;0,INDEX($AA$4:$AL$323,Ajustes!$K278,U$2),0)+IF(Ajustes!$L278&gt;0,INDEX($AA$4:$AL$323,Ajustes!$L278,U$2),0))+U278</f>
        <v>4165</v>
      </c>
      <c r="AH278" s="259">
        <f>IF(AND(NOT(_incrementaisPassadas),
      OR(
       AND(_semanaAtual&gt;Prevs!K$6,_tipo="Semanal"),
       AND(_mes&gt;AH$2,_tipo="Mensal")
      )), 0,IF(Ajustes!$G278&gt;0,INDEX($AA$4:$AL$323,Ajustes!$G278,V$2),0)+IF(Ajustes!$H278&gt;0,INDEX($AA$4:$AL$323,Ajustes!$H278,V$2),0)+IF(Ajustes!$I278&gt;0,INDEX($AA$4:$AL$323,Ajustes!$I278,V$2),0)+IF(Ajustes!$J278&gt;0,INDEX($AA$4:$AL$323,Ajustes!$J278,V$2),0)+IF(Ajustes!$K278&gt;0,INDEX($AA$4:$AL$323,Ajustes!$K278,V$2),0)+IF(Ajustes!$L278&gt;0,INDEX($AA$4:$AL$323,Ajustes!$L278,V$2),0))+V278</f>
        <v>2918</v>
      </c>
      <c r="AI278" s="259">
        <f>IF(AND(NOT(_incrementaisPassadas),
      OR(
       AND(_semanaAtual&gt;Prevs!L$6,_tipo="Semanal"),
       AND(_mes&gt;AI$2,_tipo="Mensal")
      )), 0,IF(Ajustes!$G278&gt;0,INDEX($AA$4:$AL$323,Ajustes!$G278,W$2),0)+IF(Ajustes!$H278&gt;0,INDEX($AA$4:$AL$323,Ajustes!$H278,W$2),0)+IF(Ajustes!$I278&gt;0,INDEX($AA$4:$AL$323,Ajustes!$I278,W$2),0)+IF(Ajustes!$J278&gt;0,INDEX($AA$4:$AL$323,Ajustes!$J278,W$2),0)+IF(Ajustes!$K278&gt;0,INDEX($AA$4:$AL$323,Ajustes!$K278,W$2),0)+IF(Ajustes!$L278&gt;0,INDEX($AA$4:$AL$323,Ajustes!$L278,W$2),0))+W278</f>
        <v>2304</v>
      </c>
      <c r="AJ278" s="259">
        <f>IF(AND(NOT(_incrementaisPassadas),
      OR(
       AND(_semanaAtual&gt;Prevs!M$6,_tipo="Semanal"),
       AND(_mes&gt;AJ$2,_tipo="Mensal")
      )), 0,IF(Ajustes!$G278&gt;0,INDEX($AA$4:$AL$323,Ajustes!$G278,X$2),0)+IF(Ajustes!$H278&gt;0,INDEX($AA$4:$AL$323,Ajustes!$H278,X$2),0)+IF(Ajustes!$I278&gt;0,INDEX($AA$4:$AL$323,Ajustes!$I278,X$2),0)+IF(Ajustes!$J278&gt;0,INDEX($AA$4:$AL$323,Ajustes!$J278,X$2),0)+IF(Ajustes!$K278&gt;0,INDEX($AA$4:$AL$323,Ajustes!$K278,X$2),0)+IF(Ajustes!$L278&gt;0,INDEX($AA$4:$AL$323,Ajustes!$L278,X$2),0))+X278</f>
        <v>2585</v>
      </c>
      <c r="AK278" s="259">
        <f>IF(AND(NOT(_incrementaisPassadas),
      OR(
       AND(_semanaAtual&gt;Prevs!N$6,_tipo="Semanal"),
       AND(_mes&gt;AK$2,_tipo="Mensal")
      )), 0,IF(Ajustes!$G278&gt;0,INDEX($AA$4:$AL$323,Ajustes!$G278,Y$2),0)+IF(Ajustes!$H278&gt;0,INDEX($AA$4:$AL$323,Ajustes!$H278,Y$2),0)+IF(Ajustes!$I278&gt;0,INDEX($AA$4:$AL$323,Ajustes!$I278,Y$2),0)+IF(Ajustes!$J278&gt;0,INDEX($AA$4:$AL$323,Ajustes!$J278,Y$2),0)+IF(Ajustes!$K278&gt;0,INDEX($AA$4:$AL$323,Ajustes!$K278,Y$2),0)+IF(Ajustes!$L278&gt;0,INDEX($AA$4:$AL$323,Ajustes!$L278,Y$2),0))+Y278</f>
        <v>4283</v>
      </c>
      <c r="AL278" s="259">
        <f>IF(AND(NOT(_incrementaisPassadas),
      OR(
       AND(_semanaAtual&gt;Prevs!O$6,_tipo="Semanal"),
       AND(_mes&gt;AL$2,_tipo="Mensal")
      )), 0,IF(Ajustes!$G278&gt;0,INDEX($AA$4:$AL$323,Ajustes!$G278,Z$2),0)+IF(Ajustes!$H278&gt;0,INDEX($AA$4:$AL$323,Ajustes!$H278,Z$2),0)+IF(Ajustes!$I278&gt;0,INDEX($AA$4:$AL$323,Ajustes!$I278,Z$2),0)+IF(Ajustes!$J278&gt;0,INDEX($AA$4:$AL$323,Ajustes!$J278,Z$2),0)+IF(Ajustes!$K278&gt;0,INDEX($AA$4:$AL$323,Ajustes!$K278,Z$2),0)+IF(Ajustes!$L278&gt;0,INDEX($AA$4:$AL$323,Ajustes!$L278,Z$2),0))+Z278</f>
        <v>8430</v>
      </c>
      <c r="AM278" s="113">
        <f t="shared" si="250"/>
        <v>15004</v>
      </c>
      <c r="AN278" s="113">
        <f t="shared" si="248"/>
        <v>20357</v>
      </c>
      <c r="AO278" s="113">
        <f t="shared" si="248"/>
        <v>23831</v>
      </c>
      <c r="AP278" s="113">
        <f t="shared" si="248"/>
        <v>23813</v>
      </c>
      <c r="AQ278" s="113">
        <f t="shared" si="248"/>
        <v>15513</v>
      </c>
      <c r="AR278" s="113">
        <f t="shared" si="248"/>
        <v>7259</v>
      </c>
      <c r="AS278" s="113">
        <f t="shared" si="248"/>
        <v>4165</v>
      </c>
      <c r="AT278" s="113">
        <f t="shared" si="248"/>
        <v>2918</v>
      </c>
      <c r="AU278" s="113">
        <f t="shared" si="248"/>
        <v>2304</v>
      </c>
      <c r="AV278" s="113">
        <f t="shared" si="248"/>
        <v>2585</v>
      </c>
      <c r="AW278" s="113">
        <f t="shared" si="248"/>
        <v>4283</v>
      </c>
      <c r="AX278" s="113">
        <f t="shared" si="248"/>
        <v>8430</v>
      </c>
      <c r="AY278" s="259"/>
      <c r="BQ278" s="259" t="e">
        <f t="shared" si="249"/>
        <v>#N/A</v>
      </c>
      <c r="BR278" s="398">
        <f t="shared" si="236"/>
        <v>15004</v>
      </c>
      <c r="BS278" s="398">
        <f t="shared" si="237"/>
        <v>20357</v>
      </c>
      <c r="BT278" s="398">
        <f t="shared" si="238"/>
        <v>23831</v>
      </c>
      <c r="BU278" s="398">
        <f t="shared" si="239"/>
        <v>23813</v>
      </c>
      <c r="BV278" s="398">
        <f t="shared" si="240"/>
        <v>15513</v>
      </c>
      <c r="BW278" s="398">
        <f t="shared" si="241"/>
        <v>7259</v>
      </c>
      <c r="BX278" s="398">
        <f t="shared" si="242"/>
        <v>4165</v>
      </c>
      <c r="BY278" s="398">
        <f t="shared" si="243"/>
        <v>2918</v>
      </c>
      <c r="BZ278" s="398">
        <f t="shared" si="244"/>
        <v>2304</v>
      </c>
      <c r="CA278" s="398">
        <f t="shared" si="245"/>
        <v>2585</v>
      </c>
      <c r="CB278" s="398">
        <f t="shared" si="246"/>
        <v>4283</v>
      </c>
      <c r="CC278" s="398">
        <f t="shared" si="247"/>
        <v>8430</v>
      </c>
      <c r="CD278" s="259"/>
    </row>
    <row r="279" spans="1:82" x14ac:dyDescent="0.25">
      <c r="A279" s="113">
        <v>276</v>
      </c>
      <c r="B279" s="176" t="s">
        <v>660</v>
      </c>
      <c r="C279" s="259">
        <f>IFERROR(INDEX($BD$7:$BO$40,MATCH(Ajustes!$E$4:$E$323,$BC$7:$BC$40,0),$C$2:$N$2),1)</f>
        <v>1</v>
      </c>
      <c r="D279" s="259">
        <f>IFERROR(INDEX($BD$7:$BO$40,MATCH(Ajustes!$E$4:$E$323,$BC$7:$BC$40,0),$C$2:$N$2),1)</f>
        <v>1</v>
      </c>
      <c r="E279" s="259">
        <f>IFERROR(INDEX($BD$7:$BO$40,MATCH(Ajustes!$E$4:$E$323,$BC$7:$BC$40,0),$C$2:$N$2),1)</f>
        <v>1</v>
      </c>
      <c r="F279" s="259">
        <f>IFERROR(INDEX($BD$7:$BO$40,MATCH(Ajustes!$E$4:$E$323,$BC$7:$BC$40,0),$C$2:$N$2),1)</f>
        <v>1</v>
      </c>
      <c r="G279" s="259">
        <f>IFERROR(INDEX($BD$7:$BO$40,MATCH(Ajustes!$E$4:$E$323,$BC$7:$BC$40,0),$C$2:$N$2),1)</f>
        <v>1</v>
      </c>
      <c r="H279" s="259">
        <f>IFERROR(INDEX($BD$7:$BO$40,MATCH(Ajustes!$E$4:$E$323,$BC$7:$BC$40,0),$C$2:$N$2),1)</f>
        <v>1</v>
      </c>
      <c r="I279" s="259">
        <f>IFERROR(INDEX($BD$7:$BO$40,MATCH(Ajustes!$E$4:$E$323,$BC$7:$BC$40,0),$C$2:$N$2),1)</f>
        <v>1</v>
      </c>
      <c r="J279" s="259">
        <f>IFERROR(INDEX($BD$7:$BO$40,MATCH(Ajustes!$E$4:$E$323,$BC$7:$BC$40,0),$C$2:$N$2),1)</f>
        <v>1</v>
      </c>
      <c r="K279" s="259">
        <f>IFERROR(INDEX($BD$7:$BO$40,MATCH(Ajustes!$E$4:$E$323,$BC$7:$BC$40,0),$C$2:$N$2),1)</f>
        <v>1</v>
      </c>
      <c r="L279" s="259">
        <f>IFERROR(INDEX($BD$7:$BO$40,MATCH(Ajustes!$E$4:$E$323,$BC$7:$BC$40,0),$C$2:$N$2),1)</f>
        <v>1</v>
      </c>
      <c r="M279" s="259">
        <f>IFERROR(INDEX($BD$7:$BO$40,MATCH(Ajustes!$E$4:$E$323,$BC$7:$BC$40,0),$C$2:$N$2),1)</f>
        <v>1</v>
      </c>
      <c r="N279" s="259">
        <f>IFERROR(INDEX($BD$7:$BO$40,MATCH(Ajustes!$E$4:$E$323,$BC$7:$BC$40,0),$C$2:$N$2),1)</f>
        <v>1</v>
      </c>
      <c r="O279">
        <f>C279*Ajustes!AM279</f>
        <v>6567</v>
      </c>
      <c r="P279">
        <f>D279*Ajustes!AN279</f>
        <v>10069</v>
      </c>
      <c r="Q279">
        <f>E279*Ajustes!AO279</f>
        <v>12490</v>
      </c>
      <c r="R279">
        <f>F279*Ajustes!AP279</f>
        <v>13137</v>
      </c>
      <c r="S279">
        <f>G279*Ajustes!AQ279</f>
        <v>8783</v>
      </c>
      <c r="T279">
        <f>H279*Ajustes!AR279</f>
        <v>3642</v>
      </c>
      <c r="U279">
        <f>I279*Ajustes!AS279</f>
        <v>1787</v>
      </c>
      <c r="V279">
        <f>J279*Ajustes!AT279</f>
        <v>1106</v>
      </c>
      <c r="W279">
        <f>K279*Ajustes!AU279</f>
        <v>820</v>
      </c>
      <c r="X279">
        <f>L279*Ajustes!AV279</f>
        <v>950</v>
      </c>
      <c r="Y279">
        <f>M279*Ajustes!AW279</f>
        <v>1636</v>
      </c>
      <c r="Z279">
        <f>N279*Ajustes!AX279</f>
        <v>3312</v>
      </c>
      <c r="AA279" s="259">
        <f>IF(AND(NOT(_incrementaisPassadas),
      OR(
       AND(_semanaAtual&gt;Prevs!D$6,_tipo="Semanal"),
       AND(_mes&gt;AA$2,_tipo="Mensal")
      )), 0,IF(Ajustes!$G279&gt;0,INDEX($AA$4:$AL$323,Ajustes!$G279,O$2),0)+IF(Ajustes!$H279&gt;0,INDEX($AA$4:$AL$323,Ajustes!$H279,O$2),0)+IF(Ajustes!$I279&gt;0,INDEX($AA$4:$AL$323,Ajustes!$I279,O$2),0)+IF(Ajustes!$J279&gt;0,INDEX($AA$4:$AL$323,Ajustes!$J279,O$2),0)+IF(Ajustes!$K279&gt;0,INDEX($AA$4:$AL$323,Ajustes!$K279,O$2),0)+IF(Ajustes!$L279&gt;0,INDEX($AA$4:$AL$323,Ajustes!$L279,O$2),0))+O279</f>
        <v>6567</v>
      </c>
      <c r="AB279" s="259">
        <f>IF(AND(NOT(_incrementaisPassadas),
      OR(
       AND(_semanaAtual&gt;Prevs!E$6,_tipo="Semanal"),
       AND(_mes&gt;AB$2,_tipo="Mensal")
      )), 0,IF(Ajustes!$G279&gt;0,INDEX($AA$4:$AL$323,Ajustes!$G279,P$2),0)+IF(Ajustes!$H279&gt;0,INDEX($AA$4:$AL$323,Ajustes!$H279,P$2),0)+IF(Ajustes!$I279&gt;0,INDEX($AA$4:$AL$323,Ajustes!$I279,P$2),0)+IF(Ajustes!$J279&gt;0,INDEX($AA$4:$AL$323,Ajustes!$J279,P$2),0)+IF(Ajustes!$K279&gt;0,INDEX($AA$4:$AL$323,Ajustes!$K279,P$2),0)+IF(Ajustes!$L279&gt;0,INDEX($AA$4:$AL$323,Ajustes!$L279,P$2),0))+P279</f>
        <v>10069</v>
      </c>
      <c r="AC279" s="259">
        <f>IF(AND(NOT(_incrementaisPassadas),
      OR(
       AND(_semanaAtual&gt;Prevs!F$6,_tipo="Semanal"),
       AND(_mes&gt;AC$2,_tipo="Mensal")
      )), 0,IF(Ajustes!$G279&gt;0,INDEX($AA$4:$AL$323,Ajustes!$G279,Q$2),0)+IF(Ajustes!$H279&gt;0,INDEX($AA$4:$AL$323,Ajustes!$H279,Q$2),0)+IF(Ajustes!$I279&gt;0,INDEX($AA$4:$AL$323,Ajustes!$I279,Q$2),0)+IF(Ajustes!$J279&gt;0,INDEX($AA$4:$AL$323,Ajustes!$J279,Q$2),0)+IF(Ajustes!$K279&gt;0,INDEX($AA$4:$AL$323,Ajustes!$K279,Q$2),0)+IF(Ajustes!$L279&gt;0,INDEX($AA$4:$AL$323,Ajustes!$L279,Q$2),0))+Q279</f>
        <v>12490</v>
      </c>
      <c r="AD279" s="259">
        <f>IF(AND(NOT(_incrementaisPassadas),
      OR(
       AND(_semanaAtual&gt;Prevs!G$6,_tipo="Semanal"),
       AND(_mes&gt;AD$2,_tipo="Mensal")
      )), 0,IF(Ajustes!$G279&gt;0,INDEX($AA$4:$AL$323,Ajustes!$G279,R$2),0)+IF(Ajustes!$H279&gt;0,INDEX($AA$4:$AL$323,Ajustes!$H279,R$2),0)+IF(Ajustes!$I279&gt;0,INDEX($AA$4:$AL$323,Ajustes!$I279,R$2),0)+IF(Ajustes!$J279&gt;0,INDEX($AA$4:$AL$323,Ajustes!$J279,R$2),0)+IF(Ajustes!$K279&gt;0,INDEX($AA$4:$AL$323,Ajustes!$K279,R$2),0)+IF(Ajustes!$L279&gt;0,INDEX($AA$4:$AL$323,Ajustes!$L279,R$2),0))+R279</f>
        <v>13137</v>
      </c>
      <c r="AE279" s="259">
        <f>IF(AND(NOT(_incrementaisPassadas),
      OR(
       AND(_semanaAtual&gt;Prevs!H$6,_tipo="Semanal"),
       AND(_mes&gt;AE$2,_tipo="Mensal")
      )), 0,IF(Ajustes!$G279&gt;0,INDEX($AA$4:$AL$323,Ajustes!$G279,S$2),0)+IF(Ajustes!$H279&gt;0,INDEX($AA$4:$AL$323,Ajustes!$H279,S$2),0)+IF(Ajustes!$I279&gt;0,INDEX($AA$4:$AL$323,Ajustes!$I279,S$2),0)+IF(Ajustes!$J279&gt;0,INDEX($AA$4:$AL$323,Ajustes!$J279,S$2),0)+IF(Ajustes!$K279&gt;0,INDEX($AA$4:$AL$323,Ajustes!$K279,S$2),0)+IF(Ajustes!$L279&gt;0,INDEX($AA$4:$AL$323,Ajustes!$L279,S$2),0))+S279</f>
        <v>8783</v>
      </c>
      <c r="AF279" s="259">
        <f>IF(AND(NOT(_incrementaisPassadas),
      OR(
       AND(_semanaAtual&gt;Prevs!I$6,_tipo="Semanal"),
       AND(_mes&gt;AF$2,_tipo="Mensal")
      )), 0,IF(Ajustes!$G279&gt;0,INDEX($AA$4:$AL$323,Ajustes!$G279,T$2),0)+IF(Ajustes!$H279&gt;0,INDEX($AA$4:$AL$323,Ajustes!$H279,T$2),0)+IF(Ajustes!$I279&gt;0,INDEX($AA$4:$AL$323,Ajustes!$I279,T$2),0)+IF(Ajustes!$J279&gt;0,INDEX($AA$4:$AL$323,Ajustes!$J279,T$2),0)+IF(Ajustes!$K279&gt;0,INDEX($AA$4:$AL$323,Ajustes!$K279,T$2),0)+IF(Ajustes!$L279&gt;0,INDEX($AA$4:$AL$323,Ajustes!$L279,T$2),0))+T279</f>
        <v>3642</v>
      </c>
      <c r="AG279" s="259">
        <f>IF(AND(NOT(_incrementaisPassadas),
      OR(
       AND(_semanaAtual&gt;Prevs!J$6,_tipo="Semanal"),
       AND(_mes&gt;AG$2,_tipo="Mensal")
      )), 0,IF(Ajustes!$G279&gt;0,INDEX($AA$4:$AL$323,Ajustes!$G279,U$2),0)+IF(Ajustes!$H279&gt;0,INDEX($AA$4:$AL$323,Ajustes!$H279,U$2),0)+IF(Ajustes!$I279&gt;0,INDEX($AA$4:$AL$323,Ajustes!$I279,U$2),0)+IF(Ajustes!$J279&gt;0,INDEX($AA$4:$AL$323,Ajustes!$J279,U$2),0)+IF(Ajustes!$K279&gt;0,INDEX($AA$4:$AL$323,Ajustes!$K279,U$2),0)+IF(Ajustes!$L279&gt;0,INDEX($AA$4:$AL$323,Ajustes!$L279,U$2),0))+U279</f>
        <v>1787</v>
      </c>
      <c r="AH279" s="259">
        <f>IF(AND(NOT(_incrementaisPassadas),
      OR(
       AND(_semanaAtual&gt;Prevs!K$6,_tipo="Semanal"),
       AND(_mes&gt;AH$2,_tipo="Mensal")
      )), 0,IF(Ajustes!$G279&gt;0,INDEX($AA$4:$AL$323,Ajustes!$G279,V$2),0)+IF(Ajustes!$H279&gt;0,INDEX($AA$4:$AL$323,Ajustes!$H279,V$2),0)+IF(Ajustes!$I279&gt;0,INDEX($AA$4:$AL$323,Ajustes!$I279,V$2),0)+IF(Ajustes!$J279&gt;0,INDEX($AA$4:$AL$323,Ajustes!$J279,V$2),0)+IF(Ajustes!$K279&gt;0,INDEX($AA$4:$AL$323,Ajustes!$K279,V$2),0)+IF(Ajustes!$L279&gt;0,INDEX($AA$4:$AL$323,Ajustes!$L279,V$2),0))+V279</f>
        <v>1106</v>
      </c>
      <c r="AI279" s="259">
        <f>IF(AND(NOT(_incrementaisPassadas),
      OR(
       AND(_semanaAtual&gt;Prevs!L$6,_tipo="Semanal"),
       AND(_mes&gt;AI$2,_tipo="Mensal")
      )), 0,IF(Ajustes!$G279&gt;0,INDEX($AA$4:$AL$323,Ajustes!$G279,W$2),0)+IF(Ajustes!$H279&gt;0,INDEX($AA$4:$AL$323,Ajustes!$H279,W$2),0)+IF(Ajustes!$I279&gt;0,INDEX($AA$4:$AL$323,Ajustes!$I279,W$2),0)+IF(Ajustes!$J279&gt;0,INDEX($AA$4:$AL$323,Ajustes!$J279,W$2),0)+IF(Ajustes!$K279&gt;0,INDEX($AA$4:$AL$323,Ajustes!$K279,W$2),0)+IF(Ajustes!$L279&gt;0,INDEX($AA$4:$AL$323,Ajustes!$L279,W$2),0))+W279</f>
        <v>820</v>
      </c>
      <c r="AJ279" s="259">
        <f>IF(AND(NOT(_incrementaisPassadas),
      OR(
       AND(_semanaAtual&gt;Prevs!M$6,_tipo="Semanal"),
       AND(_mes&gt;AJ$2,_tipo="Mensal")
      )), 0,IF(Ajustes!$G279&gt;0,INDEX($AA$4:$AL$323,Ajustes!$G279,X$2),0)+IF(Ajustes!$H279&gt;0,INDEX($AA$4:$AL$323,Ajustes!$H279,X$2),0)+IF(Ajustes!$I279&gt;0,INDEX($AA$4:$AL$323,Ajustes!$I279,X$2),0)+IF(Ajustes!$J279&gt;0,INDEX($AA$4:$AL$323,Ajustes!$J279,X$2),0)+IF(Ajustes!$K279&gt;0,INDEX($AA$4:$AL$323,Ajustes!$K279,X$2),0)+IF(Ajustes!$L279&gt;0,INDEX($AA$4:$AL$323,Ajustes!$L279,X$2),0))+X279</f>
        <v>950</v>
      </c>
      <c r="AK279" s="259">
        <f>IF(AND(NOT(_incrementaisPassadas),
      OR(
       AND(_semanaAtual&gt;Prevs!N$6,_tipo="Semanal"),
       AND(_mes&gt;AK$2,_tipo="Mensal")
      )), 0,IF(Ajustes!$G279&gt;0,INDEX($AA$4:$AL$323,Ajustes!$G279,Y$2),0)+IF(Ajustes!$H279&gt;0,INDEX($AA$4:$AL$323,Ajustes!$H279,Y$2),0)+IF(Ajustes!$I279&gt;0,INDEX($AA$4:$AL$323,Ajustes!$I279,Y$2),0)+IF(Ajustes!$J279&gt;0,INDEX($AA$4:$AL$323,Ajustes!$J279,Y$2),0)+IF(Ajustes!$K279&gt;0,INDEX($AA$4:$AL$323,Ajustes!$K279,Y$2),0)+IF(Ajustes!$L279&gt;0,INDEX($AA$4:$AL$323,Ajustes!$L279,Y$2),0))+Y279</f>
        <v>1636</v>
      </c>
      <c r="AL279" s="259">
        <f>IF(AND(NOT(_incrementaisPassadas),
      OR(
       AND(_semanaAtual&gt;Prevs!O$6,_tipo="Semanal"),
       AND(_mes&gt;AL$2,_tipo="Mensal")
      )), 0,IF(Ajustes!$G279&gt;0,INDEX($AA$4:$AL$323,Ajustes!$G279,Z$2),0)+IF(Ajustes!$H279&gt;0,INDEX($AA$4:$AL$323,Ajustes!$H279,Z$2),0)+IF(Ajustes!$I279&gt;0,INDEX($AA$4:$AL$323,Ajustes!$I279,Z$2),0)+IF(Ajustes!$J279&gt;0,INDEX($AA$4:$AL$323,Ajustes!$J279,Z$2),0)+IF(Ajustes!$K279&gt;0,INDEX($AA$4:$AL$323,Ajustes!$K279,Z$2),0)+IF(Ajustes!$L279&gt;0,INDEX($AA$4:$AL$323,Ajustes!$L279,Z$2),0))+Z279</f>
        <v>3312</v>
      </c>
      <c r="AM279" s="113">
        <f t="shared" si="250"/>
        <v>6567</v>
      </c>
      <c r="AN279" s="113">
        <f t="shared" si="248"/>
        <v>10069</v>
      </c>
      <c r="AO279" s="113">
        <f t="shared" ref="AO279:AO294" si="251">AC279</f>
        <v>12490</v>
      </c>
      <c r="AP279" s="113">
        <f t="shared" ref="AP279:AP294" si="252">AD279</f>
        <v>13137</v>
      </c>
      <c r="AQ279" s="113">
        <f t="shared" ref="AQ279:AQ294" si="253">AE279</f>
        <v>8783</v>
      </c>
      <c r="AR279" s="113">
        <f t="shared" ref="AR279:AR294" si="254">AF279</f>
        <v>3642</v>
      </c>
      <c r="AS279" s="113">
        <f t="shared" ref="AS279:AS294" si="255">AG279</f>
        <v>1787</v>
      </c>
      <c r="AT279" s="113">
        <f t="shared" ref="AT279:AT294" si="256">AH279</f>
        <v>1106</v>
      </c>
      <c r="AU279" s="113">
        <f t="shared" ref="AU279:AU294" si="257">AI279</f>
        <v>820</v>
      </c>
      <c r="AV279" s="113">
        <f t="shared" ref="AV279:AV294" si="258">AJ279</f>
        <v>950</v>
      </c>
      <c r="AW279" s="113">
        <f t="shared" ref="AW279:AW294" si="259">AK279</f>
        <v>1636</v>
      </c>
      <c r="AX279" s="113">
        <f t="shared" ref="AX279:AX294" si="260">AL279</f>
        <v>3312</v>
      </c>
      <c r="AY279" s="259"/>
      <c r="BQ279" s="259" t="e">
        <f t="shared" si="249"/>
        <v>#N/A</v>
      </c>
      <c r="BR279" s="398">
        <f t="shared" si="236"/>
        <v>6567</v>
      </c>
      <c r="BS279" s="398">
        <f t="shared" si="237"/>
        <v>10069</v>
      </c>
      <c r="BT279" s="398">
        <f t="shared" si="238"/>
        <v>12490</v>
      </c>
      <c r="BU279" s="398">
        <f t="shared" si="239"/>
        <v>13137</v>
      </c>
      <c r="BV279" s="398">
        <f t="shared" si="240"/>
        <v>8783</v>
      </c>
      <c r="BW279" s="398">
        <f t="shared" si="241"/>
        <v>3642</v>
      </c>
      <c r="BX279" s="398">
        <f t="shared" si="242"/>
        <v>1787</v>
      </c>
      <c r="BY279" s="398">
        <f t="shared" si="243"/>
        <v>1106</v>
      </c>
      <c r="BZ279" s="398">
        <f t="shared" si="244"/>
        <v>820</v>
      </c>
      <c r="CA279" s="398">
        <f t="shared" si="245"/>
        <v>950</v>
      </c>
      <c r="CB279" s="398">
        <f t="shared" si="246"/>
        <v>1636</v>
      </c>
      <c r="CC279" s="398">
        <f t="shared" si="247"/>
        <v>3312</v>
      </c>
      <c r="CD279" s="259"/>
    </row>
    <row r="280" spans="1:82" x14ac:dyDescent="0.25">
      <c r="A280" s="113">
        <v>277</v>
      </c>
      <c r="B280" s="176" t="s">
        <v>224</v>
      </c>
      <c r="C280" s="259">
        <f>IFERROR(INDEX($BD$7:$BO$40,MATCH(Ajustes!$E$4:$E$323,$BC$7:$BC$40,0),$C$2:$N$2),1)</f>
        <v>1</v>
      </c>
      <c r="D280" s="259">
        <f>IFERROR(INDEX($BD$7:$BO$40,MATCH(Ajustes!$E$4:$E$323,$BC$7:$BC$40,0),$C$2:$N$2),1)</f>
        <v>1</v>
      </c>
      <c r="E280" s="259">
        <f>IFERROR(INDEX($BD$7:$BO$40,MATCH(Ajustes!$E$4:$E$323,$BC$7:$BC$40,0),$C$2:$N$2),1)</f>
        <v>1</v>
      </c>
      <c r="F280" s="259">
        <f>IFERROR(INDEX($BD$7:$BO$40,MATCH(Ajustes!$E$4:$E$323,$BC$7:$BC$40,0),$C$2:$N$2),1)</f>
        <v>1</v>
      </c>
      <c r="G280" s="259">
        <f>IFERROR(INDEX($BD$7:$BO$40,MATCH(Ajustes!$E$4:$E$323,$BC$7:$BC$40,0),$C$2:$N$2),1)</f>
        <v>1</v>
      </c>
      <c r="H280" s="259">
        <f>IFERROR(INDEX($BD$7:$BO$40,MATCH(Ajustes!$E$4:$E$323,$BC$7:$BC$40,0),$C$2:$N$2),1)</f>
        <v>1</v>
      </c>
      <c r="I280" s="259">
        <f>IFERROR(INDEX($BD$7:$BO$40,MATCH(Ajustes!$E$4:$E$323,$BC$7:$BC$40,0),$C$2:$N$2),1)</f>
        <v>1</v>
      </c>
      <c r="J280" s="259">
        <f>IFERROR(INDEX($BD$7:$BO$40,MATCH(Ajustes!$E$4:$E$323,$BC$7:$BC$40,0),$C$2:$N$2),1)</f>
        <v>1</v>
      </c>
      <c r="K280" s="259">
        <f>IFERROR(INDEX($BD$7:$BO$40,MATCH(Ajustes!$E$4:$E$323,$BC$7:$BC$40,0),$C$2:$N$2),1)</f>
        <v>1</v>
      </c>
      <c r="L280" s="259">
        <f>IFERROR(INDEX($BD$7:$BO$40,MATCH(Ajustes!$E$4:$E$323,$BC$7:$BC$40,0),$C$2:$N$2),1)</f>
        <v>1</v>
      </c>
      <c r="M280" s="259">
        <f>IFERROR(INDEX($BD$7:$BO$40,MATCH(Ajustes!$E$4:$E$323,$BC$7:$BC$40,0),$C$2:$N$2),1)</f>
        <v>1</v>
      </c>
      <c r="N280" s="259">
        <f>IFERROR(INDEX($BD$7:$BO$40,MATCH(Ajustes!$E$4:$E$323,$BC$7:$BC$40,0),$C$2:$N$2),1)</f>
        <v>1</v>
      </c>
      <c r="O280">
        <f>C280*Ajustes!AM280</f>
        <v>143</v>
      </c>
      <c r="P280">
        <f>D280*Ajustes!AN280</f>
        <v>209</v>
      </c>
      <c r="Q280">
        <f>E280*Ajustes!AO280</f>
        <v>320</v>
      </c>
      <c r="R280">
        <f>F280*Ajustes!AP280</f>
        <v>404</v>
      </c>
      <c r="S280">
        <f>G280*Ajustes!AQ280</f>
        <v>386</v>
      </c>
      <c r="T280">
        <f>H280*Ajustes!AR280</f>
        <v>266</v>
      </c>
      <c r="U280">
        <f>I280*Ajustes!AS280</f>
        <v>197</v>
      </c>
      <c r="V280">
        <f>J280*Ajustes!AT280</f>
        <v>149</v>
      </c>
      <c r="W280">
        <f>K280*Ajustes!AU280</f>
        <v>129</v>
      </c>
      <c r="X280">
        <f>L280*Ajustes!AV280</f>
        <v>115</v>
      </c>
      <c r="Y280">
        <f>M280*Ajustes!AW280</f>
        <v>115</v>
      </c>
      <c r="Z280">
        <f>N280*Ajustes!AX280</f>
        <v>118</v>
      </c>
      <c r="AA280" s="259">
        <f>IF(AND(NOT(_incrementaisPassadas),
      OR(
       AND(_semanaAtual&gt;Prevs!D$6,_tipo="Semanal"),
       AND(_mes&gt;AA$2,_tipo="Mensal")
      )), 0,IF(Ajustes!$G280&gt;0,INDEX($AA$4:$AL$323,Ajustes!$G280,O$2),0)+IF(Ajustes!$H280&gt;0,INDEX($AA$4:$AL$323,Ajustes!$H280,O$2),0)+IF(Ajustes!$I280&gt;0,INDEX($AA$4:$AL$323,Ajustes!$I280,O$2),0)+IF(Ajustes!$J280&gt;0,INDEX($AA$4:$AL$323,Ajustes!$J280,O$2),0)+IF(Ajustes!$K280&gt;0,INDEX($AA$4:$AL$323,Ajustes!$K280,O$2),0)+IF(Ajustes!$L280&gt;0,INDEX($AA$4:$AL$323,Ajustes!$L280,O$2),0))+O280</f>
        <v>143</v>
      </c>
      <c r="AB280" s="259">
        <f>IF(AND(NOT(_incrementaisPassadas),
      OR(
       AND(_semanaAtual&gt;Prevs!E$6,_tipo="Semanal"),
       AND(_mes&gt;AB$2,_tipo="Mensal")
      )), 0,IF(Ajustes!$G280&gt;0,INDEX($AA$4:$AL$323,Ajustes!$G280,P$2),0)+IF(Ajustes!$H280&gt;0,INDEX($AA$4:$AL$323,Ajustes!$H280,P$2),0)+IF(Ajustes!$I280&gt;0,INDEX($AA$4:$AL$323,Ajustes!$I280,P$2),0)+IF(Ajustes!$J280&gt;0,INDEX($AA$4:$AL$323,Ajustes!$J280,P$2),0)+IF(Ajustes!$K280&gt;0,INDEX($AA$4:$AL$323,Ajustes!$K280,P$2),0)+IF(Ajustes!$L280&gt;0,INDEX($AA$4:$AL$323,Ajustes!$L280,P$2),0))+P280</f>
        <v>209</v>
      </c>
      <c r="AC280" s="259">
        <f>IF(AND(NOT(_incrementaisPassadas),
      OR(
       AND(_semanaAtual&gt;Prevs!F$6,_tipo="Semanal"),
       AND(_mes&gt;AC$2,_tipo="Mensal")
      )), 0,IF(Ajustes!$G280&gt;0,INDEX($AA$4:$AL$323,Ajustes!$G280,Q$2),0)+IF(Ajustes!$H280&gt;0,INDEX($AA$4:$AL$323,Ajustes!$H280,Q$2),0)+IF(Ajustes!$I280&gt;0,INDEX($AA$4:$AL$323,Ajustes!$I280,Q$2),0)+IF(Ajustes!$J280&gt;0,INDEX($AA$4:$AL$323,Ajustes!$J280,Q$2),0)+IF(Ajustes!$K280&gt;0,INDEX($AA$4:$AL$323,Ajustes!$K280,Q$2),0)+IF(Ajustes!$L280&gt;0,INDEX($AA$4:$AL$323,Ajustes!$L280,Q$2),0))+Q280</f>
        <v>320</v>
      </c>
      <c r="AD280" s="259">
        <f>IF(AND(NOT(_incrementaisPassadas),
      OR(
       AND(_semanaAtual&gt;Prevs!G$6,_tipo="Semanal"),
       AND(_mes&gt;AD$2,_tipo="Mensal")
      )), 0,IF(Ajustes!$G280&gt;0,INDEX($AA$4:$AL$323,Ajustes!$G280,R$2),0)+IF(Ajustes!$H280&gt;0,INDEX($AA$4:$AL$323,Ajustes!$H280,R$2),0)+IF(Ajustes!$I280&gt;0,INDEX($AA$4:$AL$323,Ajustes!$I280,R$2),0)+IF(Ajustes!$J280&gt;0,INDEX($AA$4:$AL$323,Ajustes!$J280,R$2),0)+IF(Ajustes!$K280&gt;0,INDEX($AA$4:$AL$323,Ajustes!$K280,R$2),0)+IF(Ajustes!$L280&gt;0,INDEX($AA$4:$AL$323,Ajustes!$L280,R$2),0))+R280</f>
        <v>404</v>
      </c>
      <c r="AE280" s="259">
        <f>IF(AND(NOT(_incrementaisPassadas),
      OR(
       AND(_semanaAtual&gt;Prevs!H$6,_tipo="Semanal"),
       AND(_mes&gt;AE$2,_tipo="Mensal")
      )), 0,IF(Ajustes!$G280&gt;0,INDEX($AA$4:$AL$323,Ajustes!$G280,S$2),0)+IF(Ajustes!$H280&gt;0,INDEX($AA$4:$AL$323,Ajustes!$H280,S$2),0)+IF(Ajustes!$I280&gt;0,INDEX($AA$4:$AL$323,Ajustes!$I280,S$2),0)+IF(Ajustes!$J280&gt;0,INDEX($AA$4:$AL$323,Ajustes!$J280,S$2),0)+IF(Ajustes!$K280&gt;0,INDEX($AA$4:$AL$323,Ajustes!$K280,S$2),0)+IF(Ajustes!$L280&gt;0,INDEX($AA$4:$AL$323,Ajustes!$L280,S$2),0))+S280</f>
        <v>386</v>
      </c>
      <c r="AF280" s="259">
        <f>IF(AND(NOT(_incrementaisPassadas),
      OR(
       AND(_semanaAtual&gt;Prevs!I$6,_tipo="Semanal"),
       AND(_mes&gt;AF$2,_tipo="Mensal")
      )), 0,IF(Ajustes!$G280&gt;0,INDEX($AA$4:$AL$323,Ajustes!$G280,T$2),0)+IF(Ajustes!$H280&gt;0,INDEX($AA$4:$AL$323,Ajustes!$H280,T$2),0)+IF(Ajustes!$I280&gt;0,INDEX($AA$4:$AL$323,Ajustes!$I280,T$2),0)+IF(Ajustes!$J280&gt;0,INDEX($AA$4:$AL$323,Ajustes!$J280,T$2),0)+IF(Ajustes!$K280&gt;0,INDEX($AA$4:$AL$323,Ajustes!$K280,T$2),0)+IF(Ajustes!$L280&gt;0,INDEX($AA$4:$AL$323,Ajustes!$L280,T$2),0))+T280</f>
        <v>266</v>
      </c>
      <c r="AG280" s="259">
        <f>IF(AND(NOT(_incrementaisPassadas),
      OR(
       AND(_semanaAtual&gt;Prevs!J$6,_tipo="Semanal"),
       AND(_mes&gt;AG$2,_tipo="Mensal")
      )), 0,IF(Ajustes!$G280&gt;0,INDEX($AA$4:$AL$323,Ajustes!$G280,U$2),0)+IF(Ajustes!$H280&gt;0,INDEX($AA$4:$AL$323,Ajustes!$H280,U$2),0)+IF(Ajustes!$I280&gt;0,INDEX($AA$4:$AL$323,Ajustes!$I280,U$2),0)+IF(Ajustes!$J280&gt;0,INDEX($AA$4:$AL$323,Ajustes!$J280,U$2),0)+IF(Ajustes!$K280&gt;0,INDEX($AA$4:$AL$323,Ajustes!$K280,U$2),0)+IF(Ajustes!$L280&gt;0,INDEX($AA$4:$AL$323,Ajustes!$L280,U$2),0))+U280</f>
        <v>197</v>
      </c>
      <c r="AH280" s="259">
        <f>IF(AND(NOT(_incrementaisPassadas),
      OR(
       AND(_semanaAtual&gt;Prevs!K$6,_tipo="Semanal"),
       AND(_mes&gt;AH$2,_tipo="Mensal")
      )), 0,IF(Ajustes!$G280&gt;0,INDEX($AA$4:$AL$323,Ajustes!$G280,V$2),0)+IF(Ajustes!$H280&gt;0,INDEX($AA$4:$AL$323,Ajustes!$H280,V$2),0)+IF(Ajustes!$I280&gt;0,INDEX($AA$4:$AL$323,Ajustes!$I280,V$2),0)+IF(Ajustes!$J280&gt;0,INDEX($AA$4:$AL$323,Ajustes!$J280,V$2),0)+IF(Ajustes!$K280&gt;0,INDEX($AA$4:$AL$323,Ajustes!$K280,V$2),0)+IF(Ajustes!$L280&gt;0,INDEX($AA$4:$AL$323,Ajustes!$L280,V$2),0))+V280</f>
        <v>149</v>
      </c>
      <c r="AI280" s="259">
        <f>IF(AND(NOT(_incrementaisPassadas),
      OR(
       AND(_semanaAtual&gt;Prevs!L$6,_tipo="Semanal"),
       AND(_mes&gt;AI$2,_tipo="Mensal")
      )), 0,IF(Ajustes!$G280&gt;0,INDEX($AA$4:$AL$323,Ajustes!$G280,W$2),0)+IF(Ajustes!$H280&gt;0,INDEX($AA$4:$AL$323,Ajustes!$H280,W$2),0)+IF(Ajustes!$I280&gt;0,INDEX($AA$4:$AL$323,Ajustes!$I280,W$2),0)+IF(Ajustes!$J280&gt;0,INDEX($AA$4:$AL$323,Ajustes!$J280,W$2),0)+IF(Ajustes!$K280&gt;0,INDEX($AA$4:$AL$323,Ajustes!$K280,W$2),0)+IF(Ajustes!$L280&gt;0,INDEX($AA$4:$AL$323,Ajustes!$L280,W$2),0))+W280</f>
        <v>129</v>
      </c>
      <c r="AJ280" s="259">
        <f>IF(AND(NOT(_incrementaisPassadas),
      OR(
       AND(_semanaAtual&gt;Prevs!M$6,_tipo="Semanal"),
       AND(_mes&gt;AJ$2,_tipo="Mensal")
      )), 0,IF(Ajustes!$G280&gt;0,INDEX($AA$4:$AL$323,Ajustes!$G280,X$2),0)+IF(Ajustes!$H280&gt;0,INDEX($AA$4:$AL$323,Ajustes!$H280,X$2),0)+IF(Ajustes!$I280&gt;0,INDEX($AA$4:$AL$323,Ajustes!$I280,X$2),0)+IF(Ajustes!$J280&gt;0,INDEX($AA$4:$AL$323,Ajustes!$J280,X$2),0)+IF(Ajustes!$K280&gt;0,INDEX($AA$4:$AL$323,Ajustes!$K280,X$2),0)+IF(Ajustes!$L280&gt;0,INDEX($AA$4:$AL$323,Ajustes!$L280,X$2),0))+X280</f>
        <v>115</v>
      </c>
      <c r="AK280" s="259">
        <f>IF(AND(NOT(_incrementaisPassadas),
      OR(
       AND(_semanaAtual&gt;Prevs!N$6,_tipo="Semanal"),
       AND(_mes&gt;AK$2,_tipo="Mensal")
      )), 0,IF(Ajustes!$G280&gt;0,INDEX($AA$4:$AL$323,Ajustes!$G280,Y$2),0)+IF(Ajustes!$H280&gt;0,INDEX($AA$4:$AL$323,Ajustes!$H280,Y$2),0)+IF(Ajustes!$I280&gt;0,INDEX($AA$4:$AL$323,Ajustes!$I280,Y$2),0)+IF(Ajustes!$J280&gt;0,INDEX($AA$4:$AL$323,Ajustes!$J280,Y$2),0)+IF(Ajustes!$K280&gt;0,INDEX($AA$4:$AL$323,Ajustes!$K280,Y$2),0)+IF(Ajustes!$L280&gt;0,INDEX($AA$4:$AL$323,Ajustes!$L280,Y$2),0))+Y280</f>
        <v>115</v>
      </c>
      <c r="AL280" s="259">
        <f>IF(AND(NOT(_incrementaisPassadas),
      OR(
       AND(_semanaAtual&gt;Prevs!O$6,_tipo="Semanal"),
       AND(_mes&gt;AL$2,_tipo="Mensal")
      )), 0,IF(Ajustes!$G280&gt;0,INDEX($AA$4:$AL$323,Ajustes!$G280,Z$2),0)+IF(Ajustes!$H280&gt;0,INDEX($AA$4:$AL$323,Ajustes!$H280,Z$2),0)+IF(Ajustes!$I280&gt;0,INDEX($AA$4:$AL$323,Ajustes!$I280,Z$2),0)+IF(Ajustes!$J280&gt;0,INDEX($AA$4:$AL$323,Ajustes!$J280,Z$2),0)+IF(Ajustes!$K280&gt;0,INDEX($AA$4:$AL$323,Ajustes!$K280,Z$2),0)+IF(Ajustes!$L280&gt;0,INDEX($AA$4:$AL$323,Ajustes!$L280,Z$2),0))+Z280</f>
        <v>118</v>
      </c>
      <c r="AM280" s="113">
        <f t="shared" si="250"/>
        <v>143</v>
      </c>
      <c r="AN280" s="113">
        <f t="shared" ref="AN280:AN294" si="261">AB280</f>
        <v>209</v>
      </c>
      <c r="AO280" s="113">
        <f t="shared" si="251"/>
        <v>320</v>
      </c>
      <c r="AP280" s="113">
        <f t="shared" si="252"/>
        <v>404</v>
      </c>
      <c r="AQ280" s="113">
        <f t="shared" si="253"/>
        <v>386</v>
      </c>
      <c r="AR280" s="113">
        <f t="shared" si="254"/>
        <v>266</v>
      </c>
      <c r="AS280" s="113">
        <f t="shared" si="255"/>
        <v>197</v>
      </c>
      <c r="AT280" s="113">
        <f t="shared" si="256"/>
        <v>149</v>
      </c>
      <c r="AU280" s="113">
        <f t="shared" si="257"/>
        <v>129</v>
      </c>
      <c r="AV280" s="113">
        <f t="shared" si="258"/>
        <v>115</v>
      </c>
      <c r="AW280" s="113">
        <f t="shared" si="259"/>
        <v>115</v>
      </c>
      <c r="AX280" s="113">
        <f t="shared" si="260"/>
        <v>118</v>
      </c>
      <c r="AY280" s="259"/>
      <c r="BQ280" s="259" t="e">
        <f t="shared" si="249"/>
        <v>#N/A</v>
      </c>
      <c r="BR280" s="398">
        <f t="shared" si="236"/>
        <v>143</v>
      </c>
      <c r="BS280" s="398">
        <f t="shared" si="237"/>
        <v>209</v>
      </c>
      <c r="BT280" s="398">
        <f t="shared" si="238"/>
        <v>320</v>
      </c>
      <c r="BU280" s="398">
        <f t="shared" si="239"/>
        <v>404</v>
      </c>
      <c r="BV280" s="398">
        <f t="shared" si="240"/>
        <v>386</v>
      </c>
      <c r="BW280" s="398">
        <f t="shared" si="241"/>
        <v>266</v>
      </c>
      <c r="BX280" s="398">
        <f t="shared" si="242"/>
        <v>197</v>
      </c>
      <c r="BY280" s="398">
        <f t="shared" si="243"/>
        <v>149</v>
      </c>
      <c r="BZ280" s="398">
        <f t="shared" si="244"/>
        <v>129</v>
      </c>
      <c r="CA280" s="398">
        <f t="shared" si="245"/>
        <v>115</v>
      </c>
      <c r="CB280" s="398">
        <f t="shared" si="246"/>
        <v>115</v>
      </c>
      <c r="CC280" s="398">
        <f t="shared" si="247"/>
        <v>118</v>
      </c>
      <c r="CD280" s="259"/>
    </row>
    <row r="281" spans="1:82" x14ac:dyDescent="0.25">
      <c r="A281" s="113">
        <v>278</v>
      </c>
      <c r="B281" s="176" t="s">
        <v>661</v>
      </c>
      <c r="C281" s="259">
        <f>IFERROR(INDEX($BD$7:$BO$40,MATCH(Ajustes!$E$4:$E$323,$BC$7:$BC$40,0),$C$2:$N$2),1)</f>
        <v>1</v>
      </c>
      <c r="D281" s="259">
        <f>IFERROR(INDEX($BD$7:$BO$40,MATCH(Ajustes!$E$4:$E$323,$BC$7:$BC$40,0),$C$2:$N$2),1)</f>
        <v>1</v>
      </c>
      <c r="E281" s="259">
        <f>IFERROR(INDEX($BD$7:$BO$40,MATCH(Ajustes!$E$4:$E$323,$BC$7:$BC$40,0),$C$2:$N$2),1)</f>
        <v>1</v>
      </c>
      <c r="F281" s="259">
        <f>IFERROR(INDEX($BD$7:$BO$40,MATCH(Ajustes!$E$4:$E$323,$BC$7:$BC$40,0),$C$2:$N$2),1)</f>
        <v>1</v>
      </c>
      <c r="G281" s="259">
        <f>IFERROR(INDEX($BD$7:$BO$40,MATCH(Ajustes!$E$4:$E$323,$BC$7:$BC$40,0),$C$2:$N$2),1)</f>
        <v>1</v>
      </c>
      <c r="H281" s="259">
        <f>IFERROR(INDEX($BD$7:$BO$40,MATCH(Ajustes!$E$4:$E$323,$BC$7:$BC$40,0),$C$2:$N$2),1)</f>
        <v>1</v>
      </c>
      <c r="I281" s="259">
        <f>IFERROR(INDEX($BD$7:$BO$40,MATCH(Ajustes!$E$4:$E$323,$BC$7:$BC$40,0),$C$2:$N$2),1)</f>
        <v>1</v>
      </c>
      <c r="J281" s="259">
        <f>IFERROR(INDEX($BD$7:$BO$40,MATCH(Ajustes!$E$4:$E$323,$BC$7:$BC$40,0),$C$2:$N$2),1)</f>
        <v>1</v>
      </c>
      <c r="K281" s="259">
        <f>IFERROR(INDEX($BD$7:$BO$40,MATCH(Ajustes!$E$4:$E$323,$BC$7:$BC$40,0),$C$2:$N$2),1)</f>
        <v>1</v>
      </c>
      <c r="L281" s="259">
        <f>IFERROR(INDEX($BD$7:$BO$40,MATCH(Ajustes!$E$4:$E$323,$BC$7:$BC$40,0),$C$2:$N$2),1)</f>
        <v>1</v>
      </c>
      <c r="M281" s="259">
        <f>IFERROR(INDEX($BD$7:$BO$40,MATCH(Ajustes!$E$4:$E$323,$BC$7:$BC$40,0),$C$2:$N$2),1)</f>
        <v>1</v>
      </c>
      <c r="N281" s="259">
        <f>IFERROR(INDEX($BD$7:$BO$40,MATCH(Ajustes!$E$4:$E$323,$BC$7:$BC$40,0),$C$2:$N$2),1)</f>
        <v>1</v>
      </c>
      <c r="O281">
        <f>C281*Ajustes!AM281</f>
        <v>305</v>
      </c>
      <c r="P281">
        <f>D281*Ajustes!AN281</f>
        <v>343</v>
      </c>
      <c r="Q281">
        <f>E281*Ajustes!AO281</f>
        <v>323</v>
      </c>
      <c r="R281">
        <f>F281*Ajustes!AP281</f>
        <v>215</v>
      </c>
      <c r="S281">
        <f>G281*Ajustes!AQ281</f>
        <v>122</v>
      </c>
      <c r="T281">
        <f>H281*Ajustes!AR281</f>
        <v>92</v>
      </c>
      <c r="U281">
        <f>I281*Ajustes!AS281</f>
        <v>77</v>
      </c>
      <c r="V281">
        <f>J281*Ajustes!AT281</f>
        <v>69</v>
      </c>
      <c r="W281">
        <f>K281*Ajustes!AU281</f>
        <v>70</v>
      </c>
      <c r="X281">
        <f>L281*Ajustes!AV281</f>
        <v>94</v>
      </c>
      <c r="Y281">
        <f>M281*Ajustes!AW281</f>
        <v>131</v>
      </c>
      <c r="Z281">
        <f>N281*Ajustes!AX281</f>
        <v>207</v>
      </c>
      <c r="AA281" s="259">
        <f>IF(AND(NOT(_incrementaisPassadas),
      OR(
       AND(_semanaAtual&gt;Prevs!D$6,_tipo="Semanal"),
       AND(_mes&gt;AA$2,_tipo="Mensal")
      )), 0,IF(Ajustes!$G281&gt;0,INDEX($AA$4:$AL$323,Ajustes!$G281,O$2),0)+IF(Ajustes!$H281&gt;0,INDEX($AA$4:$AL$323,Ajustes!$H281,O$2),0)+IF(Ajustes!$I281&gt;0,INDEX($AA$4:$AL$323,Ajustes!$I281,O$2),0)+IF(Ajustes!$J281&gt;0,INDEX($AA$4:$AL$323,Ajustes!$J281,O$2),0)+IF(Ajustes!$K281&gt;0,INDEX($AA$4:$AL$323,Ajustes!$K281,O$2),0)+IF(Ajustes!$L281&gt;0,INDEX($AA$4:$AL$323,Ajustes!$L281,O$2),0))+O281</f>
        <v>305</v>
      </c>
      <c r="AB281" s="259">
        <f>IF(AND(NOT(_incrementaisPassadas),
      OR(
       AND(_semanaAtual&gt;Prevs!E$6,_tipo="Semanal"),
       AND(_mes&gt;AB$2,_tipo="Mensal")
      )), 0,IF(Ajustes!$G281&gt;0,INDEX($AA$4:$AL$323,Ajustes!$G281,P$2),0)+IF(Ajustes!$H281&gt;0,INDEX($AA$4:$AL$323,Ajustes!$H281,P$2),0)+IF(Ajustes!$I281&gt;0,INDEX($AA$4:$AL$323,Ajustes!$I281,P$2),0)+IF(Ajustes!$J281&gt;0,INDEX($AA$4:$AL$323,Ajustes!$J281,P$2),0)+IF(Ajustes!$K281&gt;0,INDEX($AA$4:$AL$323,Ajustes!$K281,P$2),0)+IF(Ajustes!$L281&gt;0,INDEX($AA$4:$AL$323,Ajustes!$L281,P$2),0))+P281</f>
        <v>343</v>
      </c>
      <c r="AC281" s="259">
        <f>IF(AND(NOT(_incrementaisPassadas),
      OR(
       AND(_semanaAtual&gt;Prevs!F$6,_tipo="Semanal"),
       AND(_mes&gt;AC$2,_tipo="Mensal")
      )), 0,IF(Ajustes!$G281&gt;0,INDEX($AA$4:$AL$323,Ajustes!$G281,Q$2),0)+IF(Ajustes!$H281&gt;0,INDEX($AA$4:$AL$323,Ajustes!$H281,Q$2),0)+IF(Ajustes!$I281&gt;0,INDEX($AA$4:$AL$323,Ajustes!$I281,Q$2),0)+IF(Ajustes!$J281&gt;0,INDEX($AA$4:$AL$323,Ajustes!$J281,Q$2),0)+IF(Ajustes!$K281&gt;0,INDEX($AA$4:$AL$323,Ajustes!$K281,Q$2),0)+IF(Ajustes!$L281&gt;0,INDEX($AA$4:$AL$323,Ajustes!$L281,Q$2),0))+Q281</f>
        <v>323</v>
      </c>
      <c r="AD281" s="259">
        <f>IF(AND(NOT(_incrementaisPassadas),
      OR(
       AND(_semanaAtual&gt;Prevs!G$6,_tipo="Semanal"),
       AND(_mes&gt;AD$2,_tipo="Mensal")
      )), 0,IF(Ajustes!$G281&gt;0,INDEX($AA$4:$AL$323,Ajustes!$G281,R$2),0)+IF(Ajustes!$H281&gt;0,INDEX($AA$4:$AL$323,Ajustes!$H281,R$2),0)+IF(Ajustes!$I281&gt;0,INDEX($AA$4:$AL$323,Ajustes!$I281,R$2),0)+IF(Ajustes!$J281&gt;0,INDEX($AA$4:$AL$323,Ajustes!$J281,R$2),0)+IF(Ajustes!$K281&gt;0,INDEX($AA$4:$AL$323,Ajustes!$K281,R$2),0)+IF(Ajustes!$L281&gt;0,INDEX($AA$4:$AL$323,Ajustes!$L281,R$2),0))+R281</f>
        <v>215</v>
      </c>
      <c r="AE281" s="259">
        <f>IF(AND(NOT(_incrementaisPassadas),
      OR(
       AND(_semanaAtual&gt;Prevs!H$6,_tipo="Semanal"),
       AND(_mes&gt;AE$2,_tipo="Mensal")
      )), 0,IF(Ajustes!$G281&gt;0,INDEX($AA$4:$AL$323,Ajustes!$G281,S$2),0)+IF(Ajustes!$H281&gt;0,INDEX($AA$4:$AL$323,Ajustes!$H281,S$2),0)+IF(Ajustes!$I281&gt;0,INDEX($AA$4:$AL$323,Ajustes!$I281,S$2),0)+IF(Ajustes!$J281&gt;0,INDEX($AA$4:$AL$323,Ajustes!$J281,S$2),0)+IF(Ajustes!$K281&gt;0,INDEX($AA$4:$AL$323,Ajustes!$K281,S$2),0)+IF(Ajustes!$L281&gt;0,INDEX($AA$4:$AL$323,Ajustes!$L281,S$2),0))+S281</f>
        <v>122</v>
      </c>
      <c r="AF281" s="259">
        <f>IF(AND(NOT(_incrementaisPassadas),
      OR(
       AND(_semanaAtual&gt;Prevs!I$6,_tipo="Semanal"),
       AND(_mes&gt;AF$2,_tipo="Mensal")
      )), 0,IF(Ajustes!$G281&gt;0,INDEX($AA$4:$AL$323,Ajustes!$G281,T$2),0)+IF(Ajustes!$H281&gt;0,INDEX($AA$4:$AL$323,Ajustes!$H281,T$2),0)+IF(Ajustes!$I281&gt;0,INDEX($AA$4:$AL$323,Ajustes!$I281,T$2),0)+IF(Ajustes!$J281&gt;0,INDEX($AA$4:$AL$323,Ajustes!$J281,T$2),0)+IF(Ajustes!$K281&gt;0,INDEX($AA$4:$AL$323,Ajustes!$K281,T$2),0)+IF(Ajustes!$L281&gt;0,INDEX($AA$4:$AL$323,Ajustes!$L281,T$2),0))+T281</f>
        <v>92</v>
      </c>
      <c r="AG281" s="259">
        <f>IF(AND(NOT(_incrementaisPassadas),
      OR(
       AND(_semanaAtual&gt;Prevs!J$6,_tipo="Semanal"),
       AND(_mes&gt;AG$2,_tipo="Mensal")
      )), 0,IF(Ajustes!$G281&gt;0,INDEX($AA$4:$AL$323,Ajustes!$G281,U$2),0)+IF(Ajustes!$H281&gt;0,INDEX($AA$4:$AL$323,Ajustes!$H281,U$2),0)+IF(Ajustes!$I281&gt;0,INDEX($AA$4:$AL$323,Ajustes!$I281,U$2),0)+IF(Ajustes!$J281&gt;0,INDEX($AA$4:$AL$323,Ajustes!$J281,U$2),0)+IF(Ajustes!$K281&gt;0,INDEX($AA$4:$AL$323,Ajustes!$K281,U$2),0)+IF(Ajustes!$L281&gt;0,INDEX($AA$4:$AL$323,Ajustes!$L281,U$2),0))+U281</f>
        <v>77</v>
      </c>
      <c r="AH281" s="259">
        <f>IF(AND(NOT(_incrementaisPassadas),
      OR(
       AND(_semanaAtual&gt;Prevs!K$6,_tipo="Semanal"),
       AND(_mes&gt;AH$2,_tipo="Mensal")
      )), 0,IF(Ajustes!$G281&gt;0,INDEX($AA$4:$AL$323,Ajustes!$G281,V$2),0)+IF(Ajustes!$H281&gt;0,INDEX($AA$4:$AL$323,Ajustes!$H281,V$2),0)+IF(Ajustes!$I281&gt;0,INDEX($AA$4:$AL$323,Ajustes!$I281,V$2),0)+IF(Ajustes!$J281&gt;0,INDEX($AA$4:$AL$323,Ajustes!$J281,V$2),0)+IF(Ajustes!$K281&gt;0,INDEX($AA$4:$AL$323,Ajustes!$K281,V$2),0)+IF(Ajustes!$L281&gt;0,INDEX($AA$4:$AL$323,Ajustes!$L281,V$2),0))+V281</f>
        <v>69</v>
      </c>
      <c r="AI281" s="259">
        <f>IF(AND(NOT(_incrementaisPassadas),
      OR(
       AND(_semanaAtual&gt;Prevs!L$6,_tipo="Semanal"),
       AND(_mes&gt;AI$2,_tipo="Mensal")
      )), 0,IF(Ajustes!$G281&gt;0,INDEX($AA$4:$AL$323,Ajustes!$G281,W$2),0)+IF(Ajustes!$H281&gt;0,INDEX($AA$4:$AL$323,Ajustes!$H281,W$2),0)+IF(Ajustes!$I281&gt;0,INDEX($AA$4:$AL$323,Ajustes!$I281,W$2),0)+IF(Ajustes!$J281&gt;0,INDEX($AA$4:$AL$323,Ajustes!$J281,W$2),0)+IF(Ajustes!$K281&gt;0,INDEX($AA$4:$AL$323,Ajustes!$K281,W$2),0)+IF(Ajustes!$L281&gt;0,INDEX($AA$4:$AL$323,Ajustes!$L281,W$2),0))+W281</f>
        <v>70</v>
      </c>
      <c r="AJ281" s="259">
        <f>IF(AND(NOT(_incrementaisPassadas),
      OR(
       AND(_semanaAtual&gt;Prevs!M$6,_tipo="Semanal"),
       AND(_mes&gt;AJ$2,_tipo="Mensal")
      )), 0,IF(Ajustes!$G281&gt;0,INDEX($AA$4:$AL$323,Ajustes!$G281,X$2),0)+IF(Ajustes!$H281&gt;0,INDEX($AA$4:$AL$323,Ajustes!$H281,X$2),0)+IF(Ajustes!$I281&gt;0,INDEX($AA$4:$AL$323,Ajustes!$I281,X$2),0)+IF(Ajustes!$J281&gt;0,INDEX($AA$4:$AL$323,Ajustes!$J281,X$2),0)+IF(Ajustes!$K281&gt;0,INDEX($AA$4:$AL$323,Ajustes!$K281,X$2),0)+IF(Ajustes!$L281&gt;0,INDEX($AA$4:$AL$323,Ajustes!$L281,X$2),0))+X281</f>
        <v>94</v>
      </c>
      <c r="AK281" s="259">
        <f>IF(AND(NOT(_incrementaisPassadas),
      OR(
       AND(_semanaAtual&gt;Prevs!N$6,_tipo="Semanal"),
       AND(_mes&gt;AK$2,_tipo="Mensal")
      )), 0,IF(Ajustes!$G281&gt;0,INDEX($AA$4:$AL$323,Ajustes!$G281,Y$2),0)+IF(Ajustes!$H281&gt;0,INDEX($AA$4:$AL$323,Ajustes!$H281,Y$2),0)+IF(Ajustes!$I281&gt;0,INDEX($AA$4:$AL$323,Ajustes!$I281,Y$2),0)+IF(Ajustes!$J281&gt;0,INDEX($AA$4:$AL$323,Ajustes!$J281,Y$2),0)+IF(Ajustes!$K281&gt;0,INDEX($AA$4:$AL$323,Ajustes!$K281,Y$2),0)+IF(Ajustes!$L281&gt;0,INDEX($AA$4:$AL$323,Ajustes!$L281,Y$2),0))+Y281</f>
        <v>131</v>
      </c>
      <c r="AL281" s="259">
        <f>IF(AND(NOT(_incrementaisPassadas),
      OR(
       AND(_semanaAtual&gt;Prevs!O$6,_tipo="Semanal"),
       AND(_mes&gt;AL$2,_tipo="Mensal")
      )), 0,IF(Ajustes!$G281&gt;0,INDEX($AA$4:$AL$323,Ajustes!$G281,Z$2),0)+IF(Ajustes!$H281&gt;0,INDEX($AA$4:$AL$323,Ajustes!$H281,Z$2),0)+IF(Ajustes!$I281&gt;0,INDEX($AA$4:$AL$323,Ajustes!$I281,Z$2),0)+IF(Ajustes!$J281&gt;0,INDEX($AA$4:$AL$323,Ajustes!$J281,Z$2),0)+IF(Ajustes!$K281&gt;0,INDEX($AA$4:$AL$323,Ajustes!$K281,Z$2),0)+IF(Ajustes!$L281&gt;0,INDEX($AA$4:$AL$323,Ajustes!$L281,Z$2),0))+Z281</f>
        <v>207</v>
      </c>
      <c r="AM281" s="113">
        <f t="shared" si="250"/>
        <v>305</v>
      </c>
      <c r="AN281" s="113">
        <f t="shared" si="261"/>
        <v>343</v>
      </c>
      <c r="AO281" s="113">
        <f t="shared" si="251"/>
        <v>323</v>
      </c>
      <c r="AP281" s="113">
        <f t="shared" si="252"/>
        <v>215</v>
      </c>
      <c r="AQ281" s="113">
        <f t="shared" si="253"/>
        <v>122</v>
      </c>
      <c r="AR281" s="113">
        <f t="shared" si="254"/>
        <v>92</v>
      </c>
      <c r="AS281" s="113">
        <f t="shared" si="255"/>
        <v>77</v>
      </c>
      <c r="AT281" s="113">
        <f t="shared" si="256"/>
        <v>69</v>
      </c>
      <c r="AU281" s="113">
        <f t="shared" si="257"/>
        <v>70</v>
      </c>
      <c r="AV281" s="113">
        <f t="shared" si="258"/>
        <v>94</v>
      </c>
      <c r="AW281" s="113">
        <f t="shared" si="259"/>
        <v>131</v>
      </c>
      <c r="AX281" s="113">
        <f t="shared" si="260"/>
        <v>207</v>
      </c>
      <c r="AY281" s="259"/>
      <c r="BQ281" s="259" t="e">
        <f t="shared" si="249"/>
        <v>#N/A</v>
      </c>
      <c r="BR281" s="398">
        <f t="shared" si="236"/>
        <v>305</v>
      </c>
      <c r="BS281" s="398">
        <f t="shared" si="237"/>
        <v>343</v>
      </c>
      <c r="BT281" s="398">
        <f t="shared" si="238"/>
        <v>323</v>
      </c>
      <c r="BU281" s="398">
        <f t="shared" si="239"/>
        <v>215</v>
      </c>
      <c r="BV281" s="398">
        <f t="shared" si="240"/>
        <v>122</v>
      </c>
      <c r="BW281" s="398">
        <f t="shared" si="241"/>
        <v>92</v>
      </c>
      <c r="BX281" s="398">
        <f t="shared" si="242"/>
        <v>77</v>
      </c>
      <c r="BY281" s="398">
        <f t="shared" si="243"/>
        <v>69</v>
      </c>
      <c r="BZ281" s="398">
        <f t="shared" si="244"/>
        <v>70</v>
      </c>
      <c r="CA281" s="398">
        <f t="shared" si="245"/>
        <v>94</v>
      </c>
      <c r="CB281" s="398">
        <f t="shared" si="246"/>
        <v>131</v>
      </c>
      <c r="CC281" s="398">
        <f t="shared" si="247"/>
        <v>207</v>
      </c>
      <c r="CD281" s="259"/>
    </row>
    <row r="282" spans="1:82" x14ac:dyDescent="0.25">
      <c r="A282" s="113">
        <v>279</v>
      </c>
      <c r="B282" s="176" t="s">
        <v>662</v>
      </c>
      <c r="C282" s="259">
        <f>IFERROR(INDEX($BD$7:$BO$40,MATCH(Ajustes!$E$4:$E$323,$BC$7:$BC$40,0),$C$2:$N$2),1)</f>
        <v>1</v>
      </c>
      <c r="D282" s="259">
        <f>IFERROR(INDEX($BD$7:$BO$40,MATCH(Ajustes!$E$4:$E$323,$BC$7:$BC$40,0),$C$2:$N$2),1)</f>
        <v>1</v>
      </c>
      <c r="E282" s="259">
        <f>IFERROR(INDEX($BD$7:$BO$40,MATCH(Ajustes!$E$4:$E$323,$BC$7:$BC$40,0),$C$2:$N$2),1)</f>
        <v>1</v>
      </c>
      <c r="F282" s="259">
        <f>IFERROR(INDEX($BD$7:$BO$40,MATCH(Ajustes!$E$4:$E$323,$BC$7:$BC$40,0),$C$2:$N$2),1)</f>
        <v>1</v>
      </c>
      <c r="G282" s="259">
        <f>IFERROR(INDEX($BD$7:$BO$40,MATCH(Ajustes!$E$4:$E$323,$BC$7:$BC$40,0),$C$2:$N$2),1)</f>
        <v>1</v>
      </c>
      <c r="H282" s="259">
        <f>IFERROR(INDEX($BD$7:$BO$40,MATCH(Ajustes!$E$4:$E$323,$BC$7:$BC$40,0),$C$2:$N$2),1)</f>
        <v>1</v>
      </c>
      <c r="I282" s="259">
        <f>IFERROR(INDEX($BD$7:$BO$40,MATCH(Ajustes!$E$4:$E$323,$BC$7:$BC$40,0),$C$2:$N$2),1)</f>
        <v>1</v>
      </c>
      <c r="J282" s="259">
        <f>IFERROR(INDEX($BD$7:$BO$40,MATCH(Ajustes!$E$4:$E$323,$BC$7:$BC$40,0),$C$2:$N$2),1)</f>
        <v>1</v>
      </c>
      <c r="K282" s="259">
        <f>IFERROR(INDEX($BD$7:$BO$40,MATCH(Ajustes!$E$4:$E$323,$BC$7:$BC$40,0),$C$2:$N$2),1)</f>
        <v>1</v>
      </c>
      <c r="L282" s="259">
        <f>IFERROR(INDEX($BD$7:$BO$40,MATCH(Ajustes!$E$4:$E$323,$BC$7:$BC$40,0),$C$2:$N$2),1)</f>
        <v>1</v>
      </c>
      <c r="M282" s="259">
        <f>IFERROR(INDEX($BD$7:$BO$40,MATCH(Ajustes!$E$4:$E$323,$BC$7:$BC$40,0),$C$2:$N$2),1)</f>
        <v>1</v>
      </c>
      <c r="N282" s="259">
        <f>IFERROR(INDEX($BD$7:$BO$40,MATCH(Ajustes!$E$4:$E$323,$BC$7:$BC$40,0),$C$2:$N$2),1)</f>
        <v>1</v>
      </c>
      <c r="O282">
        <f>C282*Ajustes!AM282</f>
        <v>478</v>
      </c>
      <c r="P282">
        <f>D282*Ajustes!AN282</f>
        <v>741</v>
      </c>
      <c r="Q282">
        <f>E282*Ajustes!AO282</f>
        <v>844</v>
      </c>
      <c r="R282">
        <f>F282*Ajustes!AP282</f>
        <v>758</v>
      </c>
      <c r="S282">
        <f>G282*Ajustes!AQ282</f>
        <v>464</v>
      </c>
      <c r="T282">
        <f>H282*Ajustes!AR282</f>
        <v>244</v>
      </c>
      <c r="U282">
        <f>I282*Ajustes!AS282</f>
        <v>143</v>
      </c>
      <c r="V282">
        <f>J282*Ajustes!AT282</f>
        <v>88</v>
      </c>
      <c r="W282">
        <f>K282*Ajustes!AU282</f>
        <v>62</v>
      </c>
      <c r="X282">
        <f>L282*Ajustes!AV282</f>
        <v>61</v>
      </c>
      <c r="Y282">
        <f>M282*Ajustes!AW282</f>
        <v>118</v>
      </c>
      <c r="Z282">
        <f>N282*Ajustes!AX282</f>
        <v>243</v>
      </c>
      <c r="AA282" s="259">
        <f>IF(AND(NOT(_incrementaisPassadas),
      OR(
       AND(_semanaAtual&gt;Prevs!D$6,_tipo="Semanal"),
       AND(_mes&gt;AA$2,_tipo="Mensal")
      )), 0,IF(Ajustes!$G282&gt;0,INDEX($AA$4:$AL$323,Ajustes!$G282,O$2),0)+IF(Ajustes!$H282&gt;0,INDEX($AA$4:$AL$323,Ajustes!$H282,O$2),0)+IF(Ajustes!$I282&gt;0,INDEX($AA$4:$AL$323,Ajustes!$I282,O$2),0)+IF(Ajustes!$J282&gt;0,INDEX($AA$4:$AL$323,Ajustes!$J282,O$2),0)+IF(Ajustes!$K282&gt;0,INDEX($AA$4:$AL$323,Ajustes!$K282,O$2),0)+IF(Ajustes!$L282&gt;0,INDEX($AA$4:$AL$323,Ajustes!$L282,O$2),0))+O282</f>
        <v>478</v>
      </c>
      <c r="AB282" s="259">
        <f>IF(AND(NOT(_incrementaisPassadas),
      OR(
       AND(_semanaAtual&gt;Prevs!E$6,_tipo="Semanal"),
       AND(_mes&gt;AB$2,_tipo="Mensal")
      )), 0,IF(Ajustes!$G282&gt;0,INDEX($AA$4:$AL$323,Ajustes!$G282,P$2),0)+IF(Ajustes!$H282&gt;0,INDEX($AA$4:$AL$323,Ajustes!$H282,P$2),0)+IF(Ajustes!$I282&gt;0,INDEX($AA$4:$AL$323,Ajustes!$I282,P$2),0)+IF(Ajustes!$J282&gt;0,INDEX($AA$4:$AL$323,Ajustes!$J282,P$2),0)+IF(Ajustes!$K282&gt;0,INDEX($AA$4:$AL$323,Ajustes!$K282,P$2),0)+IF(Ajustes!$L282&gt;0,INDEX($AA$4:$AL$323,Ajustes!$L282,P$2),0))+P282</f>
        <v>741</v>
      </c>
      <c r="AC282" s="259">
        <f>IF(AND(NOT(_incrementaisPassadas),
      OR(
       AND(_semanaAtual&gt;Prevs!F$6,_tipo="Semanal"),
       AND(_mes&gt;AC$2,_tipo="Mensal")
      )), 0,IF(Ajustes!$G282&gt;0,INDEX($AA$4:$AL$323,Ajustes!$G282,Q$2),0)+IF(Ajustes!$H282&gt;0,INDEX($AA$4:$AL$323,Ajustes!$H282,Q$2),0)+IF(Ajustes!$I282&gt;0,INDEX($AA$4:$AL$323,Ajustes!$I282,Q$2),0)+IF(Ajustes!$J282&gt;0,INDEX($AA$4:$AL$323,Ajustes!$J282,Q$2),0)+IF(Ajustes!$K282&gt;0,INDEX($AA$4:$AL$323,Ajustes!$K282,Q$2),0)+IF(Ajustes!$L282&gt;0,INDEX($AA$4:$AL$323,Ajustes!$L282,Q$2),0))+Q282</f>
        <v>844</v>
      </c>
      <c r="AD282" s="259">
        <f>IF(AND(NOT(_incrementaisPassadas),
      OR(
       AND(_semanaAtual&gt;Prevs!G$6,_tipo="Semanal"),
       AND(_mes&gt;AD$2,_tipo="Mensal")
      )), 0,IF(Ajustes!$G282&gt;0,INDEX($AA$4:$AL$323,Ajustes!$G282,R$2),0)+IF(Ajustes!$H282&gt;0,INDEX($AA$4:$AL$323,Ajustes!$H282,R$2),0)+IF(Ajustes!$I282&gt;0,INDEX($AA$4:$AL$323,Ajustes!$I282,R$2),0)+IF(Ajustes!$J282&gt;0,INDEX($AA$4:$AL$323,Ajustes!$J282,R$2),0)+IF(Ajustes!$K282&gt;0,INDEX($AA$4:$AL$323,Ajustes!$K282,R$2),0)+IF(Ajustes!$L282&gt;0,INDEX($AA$4:$AL$323,Ajustes!$L282,R$2),0))+R282</f>
        <v>758</v>
      </c>
      <c r="AE282" s="259">
        <f>IF(AND(NOT(_incrementaisPassadas),
      OR(
       AND(_semanaAtual&gt;Prevs!H$6,_tipo="Semanal"),
       AND(_mes&gt;AE$2,_tipo="Mensal")
      )), 0,IF(Ajustes!$G282&gt;0,INDEX($AA$4:$AL$323,Ajustes!$G282,S$2),0)+IF(Ajustes!$H282&gt;0,INDEX($AA$4:$AL$323,Ajustes!$H282,S$2),0)+IF(Ajustes!$I282&gt;0,INDEX($AA$4:$AL$323,Ajustes!$I282,S$2),0)+IF(Ajustes!$J282&gt;0,INDEX($AA$4:$AL$323,Ajustes!$J282,S$2),0)+IF(Ajustes!$K282&gt;0,INDEX($AA$4:$AL$323,Ajustes!$K282,S$2),0)+IF(Ajustes!$L282&gt;0,INDEX($AA$4:$AL$323,Ajustes!$L282,S$2),0))+S282</f>
        <v>464</v>
      </c>
      <c r="AF282" s="259">
        <f>IF(AND(NOT(_incrementaisPassadas),
      OR(
       AND(_semanaAtual&gt;Prevs!I$6,_tipo="Semanal"),
       AND(_mes&gt;AF$2,_tipo="Mensal")
      )), 0,IF(Ajustes!$G282&gt;0,INDEX($AA$4:$AL$323,Ajustes!$G282,T$2),0)+IF(Ajustes!$H282&gt;0,INDEX($AA$4:$AL$323,Ajustes!$H282,T$2),0)+IF(Ajustes!$I282&gt;0,INDEX($AA$4:$AL$323,Ajustes!$I282,T$2),0)+IF(Ajustes!$J282&gt;0,INDEX($AA$4:$AL$323,Ajustes!$J282,T$2),0)+IF(Ajustes!$K282&gt;0,INDEX($AA$4:$AL$323,Ajustes!$K282,T$2),0)+IF(Ajustes!$L282&gt;0,INDEX($AA$4:$AL$323,Ajustes!$L282,T$2),0))+T282</f>
        <v>244</v>
      </c>
      <c r="AG282" s="259">
        <f>IF(AND(NOT(_incrementaisPassadas),
      OR(
       AND(_semanaAtual&gt;Prevs!J$6,_tipo="Semanal"),
       AND(_mes&gt;AG$2,_tipo="Mensal")
      )), 0,IF(Ajustes!$G282&gt;0,INDEX($AA$4:$AL$323,Ajustes!$G282,U$2),0)+IF(Ajustes!$H282&gt;0,INDEX($AA$4:$AL$323,Ajustes!$H282,U$2),0)+IF(Ajustes!$I282&gt;0,INDEX($AA$4:$AL$323,Ajustes!$I282,U$2),0)+IF(Ajustes!$J282&gt;0,INDEX($AA$4:$AL$323,Ajustes!$J282,U$2),0)+IF(Ajustes!$K282&gt;0,INDEX($AA$4:$AL$323,Ajustes!$K282,U$2),0)+IF(Ajustes!$L282&gt;0,INDEX($AA$4:$AL$323,Ajustes!$L282,U$2),0))+U282</f>
        <v>143</v>
      </c>
      <c r="AH282" s="259">
        <f>IF(AND(NOT(_incrementaisPassadas),
      OR(
       AND(_semanaAtual&gt;Prevs!K$6,_tipo="Semanal"),
       AND(_mes&gt;AH$2,_tipo="Mensal")
      )), 0,IF(Ajustes!$G282&gt;0,INDEX($AA$4:$AL$323,Ajustes!$G282,V$2),0)+IF(Ajustes!$H282&gt;0,INDEX($AA$4:$AL$323,Ajustes!$H282,V$2),0)+IF(Ajustes!$I282&gt;0,INDEX($AA$4:$AL$323,Ajustes!$I282,V$2),0)+IF(Ajustes!$J282&gt;0,INDEX($AA$4:$AL$323,Ajustes!$J282,V$2),0)+IF(Ajustes!$K282&gt;0,INDEX($AA$4:$AL$323,Ajustes!$K282,V$2),0)+IF(Ajustes!$L282&gt;0,INDEX($AA$4:$AL$323,Ajustes!$L282,V$2),0))+V282</f>
        <v>88</v>
      </c>
      <c r="AI282" s="259">
        <f>IF(AND(NOT(_incrementaisPassadas),
      OR(
       AND(_semanaAtual&gt;Prevs!L$6,_tipo="Semanal"),
       AND(_mes&gt;AI$2,_tipo="Mensal")
      )), 0,IF(Ajustes!$G282&gt;0,INDEX($AA$4:$AL$323,Ajustes!$G282,W$2),0)+IF(Ajustes!$H282&gt;0,INDEX($AA$4:$AL$323,Ajustes!$H282,W$2),0)+IF(Ajustes!$I282&gt;0,INDEX($AA$4:$AL$323,Ajustes!$I282,W$2),0)+IF(Ajustes!$J282&gt;0,INDEX($AA$4:$AL$323,Ajustes!$J282,W$2),0)+IF(Ajustes!$K282&gt;0,INDEX($AA$4:$AL$323,Ajustes!$K282,W$2),0)+IF(Ajustes!$L282&gt;0,INDEX($AA$4:$AL$323,Ajustes!$L282,W$2),0))+W282</f>
        <v>62</v>
      </c>
      <c r="AJ282" s="259">
        <f>IF(AND(NOT(_incrementaisPassadas),
      OR(
       AND(_semanaAtual&gt;Prevs!M$6,_tipo="Semanal"),
       AND(_mes&gt;AJ$2,_tipo="Mensal")
      )), 0,IF(Ajustes!$G282&gt;0,INDEX($AA$4:$AL$323,Ajustes!$G282,X$2),0)+IF(Ajustes!$H282&gt;0,INDEX($AA$4:$AL$323,Ajustes!$H282,X$2),0)+IF(Ajustes!$I282&gt;0,INDEX($AA$4:$AL$323,Ajustes!$I282,X$2),0)+IF(Ajustes!$J282&gt;0,INDEX($AA$4:$AL$323,Ajustes!$J282,X$2),0)+IF(Ajustes!$K282&gt;0,INDEX($AA$4:$AL$323,Ajustes!$K282,X$2),0)+IF(Ajustes!$L282&gt;0,INDEX($AA$4:$AL$323,Ajustes!$L282,X$2),0))+X282</f>
        <v>61</v>
      </c>
      <c r="AK282" s="259">
        <f>IF(AND(NOT(_incrementaisPassadas),
      OR(
       AND(_semanaAtual&gt;Prevs!N$6,_tipo="Semanal"),
       AND(_mes&gt;AK$2,_tipo="Mensal")
      )), 0,IF(Ajustes!$G282&gt;0,INDEX($AA$4:$AL$323,Ajustes!$G282,Y$2),0)+IF(Ajustes!$H282&gt;0,INDEX($AA$4:$AL$323,Ajustes!$H282,Y$2),0)+IF(Ajustes!$I282&gt;0,INDEX($AA$4:$AL$323,Ajustes!$I282,Y$2),0)+IF(Ajustes!$J282&gt;0,INDEX($AA$4:$AL$323,Ajustes!$J282,Y$2),0)+IF(Ajustes!$K282&gt;0,INDEX($AA$4:$AL$323,Ajustes!$K282,Y$2),0)+IF(Ajustes!$L282&gt;0,INDEX($AA$4:$AL$323,Ajustes!$L282,Y$2),0))+Y282</f>
        <v>118</v>
      </c>
      <c r="AL282" s="259">
        <f>IF(AND(NOT(_incrementaisPassadas),
      OR(
       AND(_semanaAtual&gt;Prevs!O$6,_tipo="Semanal"),
       AND(_mes&gt;AL$2,_tipo="Mensal")
      )), 0,IF(Ajustes!$G282&gt;0,INDEX($AA$4:$AL$323,Ajustes!$G282,Z$2),0)+IF(Ajustes!$H282&gt;0,INDEX($AA$4:$AL$323,Ajustes!$H282,Z$2),0)+IF(Ajustes!$I282&gt;0,INDEX($AA$4:$AL$323,Ajustes!$I282,Z$2),0)+IF(Ajustes!$J282&gt;0,INDEX($AA$4:$AL$323,Ajustes!$J282,Z$2),0)+IF(Ajustes!$K282&gt;0,INDEX($AA$4:$AL$323,Ajustes!$K282,Z$2),0)+IF(Ajustes!$L282&gt;0,INDEX($AA$4:$AL$323,Ajustes!$L282,Z$2),0))+Z282</f>
        <v>243</v>
      </c>
      <c r="AM282" s="113">
        <f t="shared" si="250"/>
        <v>478</v>
      </c>
      <c r="AN282" s="113">
        <f t="shared" si="261"/>
        <v>741</v>
      </c>
      <c r="AO282" s="113">
        <f t="shared" si="251"/>
        <v>844</v>
      </c>
      <c r="AP282" s="113">
        <f t="shared" si="252"/>
        <v>758</v>
      </c>
      <c r="AQ282" s="113">
        <f t="shared" si="253"/>
        <v>464</v>
      </c>
      <c r="AR282" s="113">
        <f t="shared" si="254"/>
        <v>244</v>
      </c>
      <c r="AS282" s="113">
        <f t="shared" si="255"/>
        <v>143</v>
      </c>
      <c r="AT282" s="113">
        <f t="shared" si="256"/>
        <v>88</v>
      </c>
      <c r="AU282" s="113">
        <f t="shared" si="257"/>
        <v>62</v>
      </c>
      <c r="AV282" s="113">
        <f t="shared" si="258"/>
        <v>61</v>
      </c>
      <c r="AW282" s="113">
        <f t="shared" si="259"/>
        <v>118</v>
      </c>
      <c r="AX282" s="113">
        <f t="shared" si="260"/>
        <v>243</v>
      </c>
      <c r="AY282" s="259"/>
      <c r="BQ282" s="259" t="e">
        <f t="shared" si="249"/>
        <v>#N/A</v>
      </c>
      <c r="BR282" s="398">
        <f t="shared" si="236"/>
        <v>478</v>
      </c>
      <c r="BS282" s="398">
        <f t="shared" si="237"/>
        <v>741</v>
      </c>
      <c r="BT282" s="398">
        <f t="shared" si="238"/>
        <v>844</v>
      </c>
      <c r="BU282" s="398">
        <f t="shared" si="239"/>
        <v>758</v>
      </c>
      <c r="BV282" s="398">
        <f t="shared" si="240"/>
        <v>464</v>
      </c>
      <c r="BW282" s="398">
        <f t="shared" si="241"/>
        <v>244</v>
      </c>
      <c r="BX282" s="398">
        <f t="shared" si="242"/>
        <v>143</v>
      </c>
      <c r="BY282" s="398">
        <f t="shared" si="243"/>
        <v>88</v>
      </c>
      <c r="BZ282" s="398">
        <f t="shared" si="244"/>
        <v>62</v>
      </c>
      <c r="CA282" s="398">
        <f t="shared" si="245"/>
        <v>61</v>
      </c>
      <c r="CB282" s="398">
        <f t="shared" si="246"/>
        <v>118</v>
      </c>
      <c r="CC282" s="398">
        <f t="shared" si="247"/>
        <v>243</v>
      </c>
      <c r="CD282" s="259"/>
    </row>
    <row r="283" spans="1:82" x14ac:dyDescent="0.25">
      <c r="A283" s="113">
        <v>280</v>
      </c>
      <c r="B283" s="176" t="s">
        <v>663</v>
      </c>
      <c r="C283" s="259">
        <f>IFERROR(INDEX($BD$7:$BO$40,MATCH(Ajustes!$E$4:$E$323,$BC$7:$BC$40,0),$C$2:$N$2),1)</f>
        <v>1</v>
      </c>
      <c r="D283" s="259">
        <f>IFERROR(INDEX($BD$7:$BO$40,MATCH(Ajustes!$E$4:$E$323,$BC$7:$BC$40,0),$C$2:$N$2),1)</f>
        <v>1</v>
      </c>
      <c r="E283" s="259">
        <f>IFERROR(INDEX($BD$7:$BO$40,MATCH(Ajustes!$E$4:$E$323,$BC$7:$BC$40,0),$C$2:$N$2),1)</f>
        <v>1</v>
      </c>
      <c r="F283" s="259">
        <f>IFERROR(INDEX($BD$7:$BO$40,MATCH(Ajustes!$E$4:$E$323,$BC$7:$BC$40,0),$C$2:$N$2),1)</f>
        <v>1</v>
      </c>
      <c r="G283" s="259">
        <f>IFERROR(INDEX($BD$7:$BO$40,MATCH(Ajustes!$E$4:$E$323,$BC$7:$BC$40,0),$C$2:$N$2),1)</f>
        <v>1</v>
      </c>
      <c r="H283" s="259">
        <f>IFERROR(INDEX($BD$7:$BO$40,MATCH(Ajustes!$E$4:$E$323,$BC$7:$BC$40,0),$C$2:$N$2),1)</f>
        <v>1</v>
      </c>
      <c r="I283" s="259">
        <f>IFERROR(INDEX($BD$7:$BO$40,MATCH(Ajustes!$E$4:$E$323,$BC$7:$BC$40,0),$C$2:$N$2),1)</f>
        <v>1</v>
      </c>
      <c r="J283" s="259">
        <f>IFERROR(INDEX($BD$7:$BO$40,MATCH(Ajustes!$E$4:$E$323,$BC$7:$BC$40,0),$C$2:$N$2),1)</f>
        <v>1</v>
      </c>
      <c r="K283" s="259">
        <f>IFERROR(INDEX($BD$7:$BO$40,MATCH(Ajustes!$E$4:$E$323,$BC$7:$BC$40,0),$C$2:$N$2),1)</f>
        <v>1</v>
      </c>
      <c r="L283" s="259">
        <f>IFERROR(INDEX($BD$7:$BO$40,MATCH(Ajustes!$E$4:$E$323,$BC$7:$BC$40,0),$C$2:$N$2),1)</f>
        <v>1</v>
      </c>
      <c r="M283" s="259">
        <f>IFERROR(INDEX($BD$7:$BO$40,MATCH(Ajustes!$E$4:$E$323,$BC$7:$BC$40,0),$C$2:$N$2),1)</f>
        <v>1</v>
      </c>
      <c r="N283" s="259">
        <f>IFERROR(INDEX($BD$7:$BO$40,MATCH(Ajustes!$E$4:$E$323,$BC$7:$BC$40,0),$C$2:$N$2),1)</f>
        <v>1</v>
      </c>
      <c r="O283">
        <f>C283*Ajustes!AM283</f>
        <v>527</v>
      </c>
      <c r="P283">
        <f>D283*Ajustes!AN283</f>
        <v>996</v>
      </c>
      <c r="Q283">
        <f>E283*Ajustes!AO283</f>
        <v>1519</v>
      </c>
      <c r="R283">
        <f>F283*Ajustes!AP283</f>
        <v>1876</v>
      </c>
      <c r="S283">
        <f>G283*Ajustes!AQ283</f>
        <v>2014</v>
      </c>
      <c r="T283">
        <f>H283*Ajustes!AR283</f>
        <v>1584</v>
      </c>
      <c r="U283">
        <f>I283*Ajustes!AS283</f>
        <v>1172</v>
      </c>
      <c r="V283">
        <f>J283*Ajustes!AT283</f>
        <v>787</v>
      </c>
      <c r="W283">
        <f>K283*Ajustes!AU283</f>
        <v>455</v>
      </c>
      <c r="X283">
        <f>L283*Ajustes!AV283</f>
        <v>275</v>
      </c>
      <c r="Y283">
        <f>M283*Ajustes!AW283</f>
        <v>196</v>
      </c>
      <c r="Z283">
        <f>N283*Ajustes!AX283</f>
        <v>228</v>
      </c>
      <c r="AA283" s="259">
        <f>IF(AND(NOT(_incrementaisPassadas),
      OR(
       AND(_semanaAtual&gt;Prevs!D$6,_tipo="Semanal"),
       AND(_mes&gt;AA$2,_tipo="Mensal")
      )), 0,IF(Ajustes!$G283&gt;0,INDEX($AA$4:$AL$323,Ajustes!$G283,O$2),0)+IF(Ajustes!$H283&gt;0,INDEX($AA$4:$AL$323,Ajustes!$H283,O$2),0)+IF(Ajustes!$I283&gt;0,INDEX($AA$4:$AL$323,Ajustes!$I283,O$2),0)+IF(Ajustes!$J283&gt;0,INDEX($AA$4:$AL$323,Ajustes!$J283,O$2),0)+IF(Ajustes!$K283&gt;0,INDEX($AA$4:$AL$323,Ajustes!$K283,O$2),0)+IF(Ajustes!$L283&gt;0,INDEX($AA$4:$AL$323,Ajustes!$L283,O$2),0))+O283</f>
        <v>527</v>
      </c>
      <c r="AB283" s="259">
        <f>IF(AND(NOT(_incrementaisPassadas),
      OR(
       AND(_semanaAtual&gt;Prevs!E$6,_tipo="Semanal"),
       AND(_mes&gt;AB$2,_tipo="Mensal")
      )), 0,IF(Ajustes!$G283&gt;0,INDEX($AA$4:$AL$323,Ajustes!$G283,P$2),0)+IF(Ajustes!$H283&gt;0,INDEX($AA$4:$AL$323,Ajustes!$H283,P$2),0)+IF(Ajustes!$I283&gt;0,INDEX($AA$4:$AL$323,Ajustes!$I283,P$2),0)+IF(Ajustes!$J283&gt;0,INDEX($AA$4:$AL$323,Ajustes!$J283,P$2),0)+IF(Ajustes!$K283&gt;0,INDEX($AA$4:$AL$323,Ajustes!$K283,P$2),0)+IF(Ajustes!$L283&gt;0,INDEX($AA$4:$AL$323,Ajustes!$L283,P$2),0))+P283</f>
        <v>996</v>
      </c>
      <c r="AC283" s="259">
        <f>IF(AND(NOT(_incrementaisPassadas),
      OR(
       AND(_semanaAtual&gt;Prevs!F$6,_tipo="Semanal"),
       AND(_mes&gt;AC$2,_tipo="Mensal")
      )), 0,IF(Ajustes!$G283&gt;0,INDEX($AA$4:$AL$323,Ajustes!$G283,Q$2),0)+IF(Ajustes!$H283&gt;0,INDEX($AA$4:$AL$323,Ajustes!$H283,Q$2),0)+IF(Ajustes!$I283&gt;0,INDEX($AA$4:$AL$323,Ajustes!$I283,Q$2),0)+IF(Ajustes!$J283&gt;0,INDEX($AA$4:$AL$323,Ajustes!$J283,Q$2),0)+IF(Ajustes!$K283&gt;0,INDEX($AA$4:$AL$323,Ajustes!$K283,Q$2),0)+IF(Ajustes!$L283&gt;0,INDEX($AA$4:$AL$323,Ajustes!$L283,Q$2),0))+Q283</f>
        <v>1519</v>
      </c>
      <c r="AD283" s="259">
        <f>IF(AND(NOT(_incrementaisPassadas),
      OR(
       AND(_semanaAtual&gt;Prevs!G$6,_tipo="Semanal"),
       AND(_mes&gt;AD$2,_tipo="Mensal")
      )), 0,IF(Ajustes!$G283&gt;0,INDEX($AA$4:$AL$323,Ajustes!$G283,R$2),0)+IF(Ajustes!$H283&gt;0,INDEX($AA$4:$AL$323,Ajustes!$H283,R$2),0)+IF(Ajustes!$I283&gt;0,INDEX($AA$4:$AL$323,Ajustes!$I283,R$2),0)+IF(Ajustes!$J283&gt;0,INDEX($AA$4:$AL$323,Ajustes!$J283,R$2),0)+IF(Ajustes!$K283&gt;0,INDEX($AA$4:$AL$323,Ajustes!$K283,R$2),0)+IF(Ajustes!$L283&gt;0,INDEX($AA$4:$AL$323,Ajustes!$L283,R$2),0))+R283</f>
        <v>1876</v>
      </c>
      <c r="AE283" s="259">
        <f>IF(AND(NOT(_incrementaisPassadas),
      OR(
       AND(_semanaAtual&gt;Prevs!H$6,_tipo="Semanal"),
       AND(_mes&gt;AE$2,_tipo="Mensal")
      )), 0,IF(Ajustes!$G283&gt;0,INDEX($AA$4:$AL$323,Ajustes!$G283,S$2),0)+IF(Ajustes!$H283&gt;0,INDEX($AA$4:$AL$323,Ajustes!$H283,S$2),0)+IF(Ajustes!$I283&gt;0,INDEX($AA$4:$AL$323,Ajustes!$I283,S$2),0)+IF(Ajustes!$J283&gt;0,INDEX($AA$4:$AL$323,Ajustes!$J283,S$2),0)+IF(Ajustes!$K283&gt;0,INDEX($AA$4:$AL$323,Ajustes!$K283,S$2),0)+IF(Ajustes!$L283&gt;0,INDEX($AA$4:$AL$323,Ajustes!$L283,S$2),0))+S283</f>
        <v>2014</v>
      </c>
      <c r="AF283" s="259">
        <f>IF(AND(NOT(_incrementaisPassadas),
      OR(
       AND(_semanaAtual&gt;Prevs!I$6,_tipo="Semanal"),
       AND(_mes&gt;AF$2,_tipo="Mensal")
      )), 0,IF(Ajustes!$G283&gt;0,INDEX($AA$4:$AL$323,Ajustes!$G283,T$2),0)+IF(Ajustes!$H283&gt;0,INDEX($AA$4:$AL$323,Ajustes!$H283,T$2),0)+IF(Ajustes!$I283&gt;0,INDEX($AA$4:$AL$323,Ajustes!$I283,T$2),0)+IF(Ajustes!$J283&gt;0,INDEX($AA$4:$AL$323,Ajustes!$J283,T$2),0)+IF(Ajustes!$K283&gt;0,INDEX($AA$4:$AL$323,Ajustes!$K283,T$2),0)+IF(Ajustes!$L283&gt;0,INDEX($AA$4:$AL$323,Ajustes!$L283,T$2),0))+T283</f>
        <v>1584</v>
      </c>
      <c r="AG283" s="259">
        <f>IF(AND(NOT(_incrementaisPassadas),
      OR(
       AND(_semanaAtual&gt;Prevs!J$6,_tipo="Semanal"),
       AND(_mes&gt;AG$2,_tipo="Mensal")
      )), 0,IF(Ajustes!$G283&gt;0,INDEX($AA$4:$AL$323,Ajustes!$G283,U$2),0)+IF(Ajustes!$H283&gt;0,INDEX($AA$4:$AL$323,Ajustes!$H283,U$2),0)+IF(Ajustes!$I283&gt;0,INDEX($AA$4:$AL$323,Ajustes!$I283,U$2),0)+IF(Ajustes!$J283&gt;0,INDEX($AA$4:$AL$323,Ajustes!$J283,U$2),0)+IF(Ajustes!$K283&gt;0,INDEX($AA$4:$AL$323,Ajustes!$K283,U$2),0)+IF(Ajustes!$L283&gt;0,INDEX($AA$4:$AL$323,Ajustes!$L283,U$2),0))+U283</f>
        <v>1172</v>
      </c>
      <c r="AH283" s="259">
        <f>IF(AND(NOT(_incrementaisPassadas),
      OR(
       AND(_semanaAtual&gt;Prevs!K$6,_tipo="Semanal"),
       AND(_mes&gt;AH$2,_tipo="Mensal")
      )), 0,IF(Ajustes!$G283&gt;0,INDEX($AA$4:$AL$323,Ajustes!$G283,V$2),0)+IF(Ajustes!$H283&gt;0,INDEX($AA$4:$AL$323,Ajustes!$H283,V$2),0)+IF(Ajustes!$I283&gt;0,INDEX($AA$4:$AL$323,Ajustes!$I283,V$2),0)+IF(Ajustes!$J283&gt;0,INDEX($AA$4:$AL$323,Ajustes!$J283,V$2),0)+IF(Ajustes!$K283&gt;0,INDEX($AA$4:$AL$323,Ajustes!$K283,V$2),0)+IF(Ajustes!$L283&gt;0,INDEX($AA$4:$AL$323,Ajustes!$L283,V$2),0))+V283</f>
        <v>787</v>
      </c>
      <c r="AI283" s="259">
        <f>IF(AND(NOT(_incrementaisPassadas),
      OR(
       AND(_semanaAtual&gt;Prevs!L$6,_tipo="Semanal"),
       AND(_mes&gt;AI$2,_tipo="Mensal")
      )), 0,IF(Ajustes!$G283&gt;0,INDEX($AA$4:$AL$323,Ajustes!$G283,W$2),0)+IF(Ajustes!$H283&gt;0,INDEX($AA$4:$AL$323,Ajustes!$H283,W$2),0)+IF(Ajustes!$I283&gt;0,INDEX($AA$4:$AL$323,Ajustes!$I283,W$2),0)+IF(Ajustes!$J283&gt;0,INDEX($AA$4:$AL$323,Ajustes!$J283,W$2),0)+IF(Ajustes!$K283&gt;0,INDEX($AA$4:$AL$323,Ajustes!$K283,W$2),0)+IF(Ajustes!$L283&gt;0,INDEX($AA$4:$AL$323,Ajustes!$L283,W$2),0))+W283</f>
        <v>455</v>
      </c>
      <c r="AJ283" s="259">
        <f>IF(AND(NOT(_incrementaisPassadas),
      OR(
       AND(_semanaAtual&gt;Prevs!M$6,_tipo="Semanal"),
       AND(_mes&gt;AJ$2,_tipo="Mensal")
      )), 0,IF(Ajustes!$G283&gt;0,INDEX($AA$4:$AL$323,Ajustes!$G283,X$2),0)+IF(Ajustes!$H283&gt;0,INDEX($AA$4:$AL$323,Ajustes!$H283,X$2),0)+IF(Ajustes!$I283&gt;0,INDEX($AA$4:$AL$323,Ajustes!$I283,X$2),0)+IF(Ajustes!$J283&gt;0,INDEX($AA$4:$AL$323,Ajustes!$J283,X$2),0)+IF(Ajustes!$K283&gt;0,INDEX($AA$4:$AL$323,Ajustes!$K283,X$2),0)+IF(Ajustes!$L283&gt;0,INDEX($AA$4:$AL$323,Ajustes!$L283,X$2),0))+X283</f>
        <v>275</v>
      </c>
      <c r="AK283" s="259">
        <f>IF(AND(NOT(_incrementaisPassadas),
      OR(
       AND(_semanaAtual&gt;Prevs!N$6,_tipo="Semanal"),
       AND(_mes&gt;AK$2,_tipo="Mensal")
      )), 0,IF(Ajustes!$G283&gt;0,INDEX($AA$4:$AL$323,Ajustes!$G283,Y$2),0)+IF(Ajustes!$H283&gt;0,INDEX($AA$4:$AL$323,Ajustes!$H283,Y$2),0)+IF(Ajustes!$I283&gt;0,INDEX($AA$4:$AL$323,Ajustes!$I283,Y$2),0)+IF(Ajustes!$J283&gt;0,INDEX($AA$4:$AL$323,Ajustes!$J283,Y$2),0)+IF(Ajustes!$K283&gt;0,INDEX($AA$4:$AL$323,Ajustes!$K283,Y$2),0)+IF(Ajustes!$L283&gt;0,INDEX($AA$4:$AL$323,Ajustes!$L283,Y$2),0))+Y283</f>
        <v>196</v>
      </c>
      <c r="AL283" s="259">
        <f>IF(AND(NOT(_incrementaisPassadas),
      OR(
       AND(_semanaAtual&gt;Prevs!O$6,_tipo="Semanal"),
       AND(_mes&gt;AL$2,_tipo="Mensal")
      )), 0,IF(Ajustes!$G283&gt;0,INDEX($AA$4:$AL$323,Ajustes!$G283,Z$2),0)+IF(Ajustes!$H283&gt;0,INDEX($AA$4:$AL$323,Ajustes!$H283,Z$2),0)+IF(Ajustes!$I283&gt;0,INDEX($AA$4:$AL$323,Ajustes!$I283,Z$2),0)+IF(Ajustes!$J283&gt;0,INDEX($AA$4:$AL$323,Ajustes!$J283,Z$2),0)+IF(Ajustes!$K283&gt;0,INDEX($AA$4:$AL$323,Ajustes!$K283,Z$2),0)+IF(Ajustes!$L283&gt;0,INDEX($AA$4:$AL$323,Ajustes!$L283,Z$2),0))+Z283</f>
        <v>228</v>
      </c>
      <c r="AM283" s="113">
        <f t="shared" si="250"/>
        <v>527</v>
      </c>
      <c r="AN283" s="113">
        <f t="shared" si="261"/>
        <v>996</v>
      </c>
      <c r="AO283" s="113">
        <f t="shared" si="251"/>
        <v>1519</v>
      </c>
      <c r="AP283" s="113">
        <f t="shared" si="252"/>
        <v>1876</v>
      </c>
      <c r="AQ283" s="113">
        <f t="shared" si="253"/>
        <v>2014</v>
      </c>
      <c r="AR283" s="113">
        <f t="shared" si="254"/>
        <v>1584</v>
      </c>
      <c r="AS283" s="113">
        <f t="shared" si="255"/>
        <v>1172</v>
      </c>
      <c r="AT283" s="113">
        <f t="shared" si="256"/>
        <v>787</v>
      </c>
      <c r="AU283" s="113">
        <f t="shared" si="257"/>
        <v>455</v>
      </c>
      <c r="AV283" s="113">
        <f t="shared" si="258"/>
        <v>275</v>
      </c>
      <c r="AW283" s="113">
        <f t="shared" si="259"/>
        <v>196</v>
      </c>
      <c r="AX283" s="113">
        <f t="shared" si="260"/>
        <v>228</v>
      </c>
      <c r="AY283" s="259"/>
      <c r="BQ283" s="259" t="e">
        <f t="shared" si="249"/>
        <v>#N/A</v>
      </c>
      <c r="BR283" s="398">
        <f t="shared" si="236"/>
        <v>527</v>
      </c>
      <c r="BS283" s="398">
        <f t="shared" si="237"/>
        <v>996</v>
      </c>
      <c r="BT283" s="398">
        <f t="shared" si="238"/>
        <v>1519</v>
      </c>
      <c r="BU283" s="398">
        <f t="shared" si="239"/>
        <v>1876</v>
      </c>
      <c r="BV283" s="398">
        <f t="shared" si="240"/>
        <v>2014</v>
      </c>
      <c r="BW283" s="398">
        <f t="shared" si="241"/>
        <v>1584</v>
      </c>
      <c r="BX283" s="398">
        <f t="shared" si="242"/>
        <v>1172</v>
      </c>
      <c r="BY283" s="398">
        <f t="shared" si="243"/>
        <v>787</v>
      </c>
      <c r="BZ283" s="398">
        <f t="shared" si="244"/>
        <v>455</v>
      </c>
      <c r="CA283" s="398">
        <f t="shared" si="245"/>
        <v>275</v>
      </c>
      <c r="CB283" s="398">
        <f t="shared" si="246"/>
        <v>196</v>
      </c>
      <c r="CC283" s="398">
        <f t="shared" si="247"/>
        <v>228</v>
      </c>
      <c r="CD283" s="259"/>
    </row>
    <row r="284" spans="1:82" x14ac:dyDescent="0.25">
      <c r="A284" s="113">
        <v>281</v>
      </c>
      <c r="B284" s="176" t="s">
        <v>664</v>
      </c>
      <c r="C284" s="259">
        <f>IFERROR(INDEX($BD$7:$BO$40,MATCH(Ajustes!$E$4:$E$323,$BC$7:$BC$40,0),$C$2:$N$2),1)</f>
        <v>1</v>
      </c>
      <c r="D284" s="259">
        <f>IFERROR(INDEX($BD$7:$BO$40,MATCH(Ajustes!$E$4:$E$323,$BC$7:$BC$40,0),$C$2:$N$2),1)</f>
        <v>1</v>
      </c>
      <c r="E284" s="259">
        <f>IFERROR(INDEX($BD$7:$BO$40,MATCH(Ajustes!$E$4:$E$323,$BC$7:$BC$40,0),$C$2:$N$2),1)</f>
        <v>1</v>
      </c>
      <c r="F284" s="259">
        <f>IFERROR(INDEX($BD$7:$BO$40,MATCH(Ajustes!$E$4:$E$323,$BC$7:$BC$40,0),$C$2:$N$2),1)</f>
        <v>1</v>
      </c>
      <c r="G284" s="259">
        <f>IFERROR(INDEX($BD$7:$BO$40,MATCH(Ajustes!$E$4:$E$323,$BC$7:$BC$40,0),$C$2:$N$2),1)</f>
        <v>1</v>
      </c>
      <c r="H284" s="259">
        <f>IFERROR(INDEX($BD$7:$BO$40,MATCH(Ajustes!$E$4:$E$323,$BC$7:$BC$40,0),$C$2:$N$2),1)</f>
        <v>1</v>
      </c>
      <c r="I284" s="259">
        <f>IFERROR(INDEX($BD$7:$BO$40,MATCH(Ajustes!$E$4:$E$323,$BC$7:$BC$40,0),$C$2:$N$2),1)</f>
        <v>1</v>
      </c>
      <c r="J284" s="259">
        <f>IFERROR(INDEX($BD$7:$BO$40,MATCH(Ajustes!$E$4:$E$323,$BC$7:$BC$40,0),$C$2:$N$2),1)</f>
        <v>1</v>
      </c>
      <c r="K284" s="259">
        <f>IFERROR(INDEX($BD$7:$BO$40,MATCH(Ajustes!$E$4:$E$323,$BC$7:$BC$40,0),$C$2:$N$2),1)</f>
        <v>1</v>
      </c>
      <c r="L284" s="259">
        <f>IFERROR(INDEX($BD$7:$BO$40,MATCH(Ajustes!$E$4:$E$323,$BC$7:$BC$40,0),$C$2:$N$2),1)</f>
        <v>1</v>
      </c>
      <c r="M284" s="259">
        <f>IFERROR(INDEX($BD$7:$BO$40,MATCH(Ajustes!$E$4:$E$323,$BC$7:$BC$40,0),$C$2:$N$2),1)</f>
        <v>1</v>
      </c>
      <c r="N284" s="259">
        <f>IFERROR(INDEX($BD$7:$BO$40,MATCH(Ajustes!$E$4:$E$323,$BC$7:$BC$40,0),$C$2:$N$2),1)</f>
        <v>1</v>
      </c>
      <c r="O284">
        <f>C284*Ajustes!AM284</f>
        <v>86</v>
      </c>
      <c r="P284">
        <f>D284*Ajustes!AN284</f>
        <v>91</v>
      </c>
      <c r="Q284">
        <f>E284*Ajustes!AO284</f>
        <v>92</v>
      </c>
      <c r="R284">
        <f>F284*Ajustes!AP284</f>
        <v>85</v>
      </c>
      <c r="S284">
        <f>G284*Ajustes!AQ284</f>
        <v>77</v>
      </c>
      <c r="T284">
        <f>H284*Ajustes!AR284</f>
        <v>71</v>
      </c>
      <c r="U284">
        <f>I284*Ajustes!AS284</f>
        <v>67</v>
      </c>
      <c r="V284">
        <f>J284*Ajustes!AT284</f>
        <v>64</v>
      </c>
      <c r="W284">
        <f>K284*Ajustes!AU284</f>
        <v>63</v>
      </c>
      <c r="X284">
        <f>L284*Ajustes!AV284</f>
        <v>67</v>
      </c>
      <c r="Y284">
        <f>M284*Ajustes!AW284</f>
        <v>72</v>
      </c>
      <c r="Z284">
        <f>N284*Ajustes!AX284</f>
        <v>79</v>
      </c>
      <c r="AA284" s="259">
        <f>IF(AND(NOT(_incrementaisPassadas),
      OR(
       AND(_semanaAtual&gt;Prevs!D$6,_tipo="Semanal"),
       AND(_mes&gt;AA$2,_tipo="Mensal")
      )), 0,IF(Ajustes!$G284&gt;0,INDEX($AA$4:$AL$323,Ajustes!$G284,O$2),0)+IF(Ajustes!$H284&gt;0,INDEX($AA$4:$AL$323,Ajustes!$H284,O$2),0)+IF(Ajustes!$I284&gt;0,INDEX($AA$4:$AL$323,Ajustes!$I284,O$2),0)+IF(Ajustes!$J284&gt;0,INDEX($AA$4:$AL$323,Ajustes!$J284,O$2),0)+IF(Ajustes!$K284&gt;0,INDEX($AA$4:$AL$323,Ajustes!$K284,O$2),0)+IF(Ajustes!$L284&gt;0,INDEX($AA$4:$AL$323,Ajustes!$L284,O$2),0))+O284</f>
        <v>86</v>
      </c>
      <c r="AB284" s="259">
        <f>IF(AND(NOT(_incrementaisPassadas),
      OR(
       AND(_semanaAtual&gt;Prevs!E$6,_tipo="Semanal"),
       AND(_mes&gt;AB$2,_tipo="Mensal")
      )), 0,IF(Ajustes!$G284&gt;0,INDEX($AA$4:$AL$323,Ajustes!$G284,P$2),0)+IF(Ajustes!$H284&gt;0,INDEX($AA$4:$AL$323,Ajustes!$H284,P$2),0)+IF(Ajustes!$I284&gt;0,INDEX($AA$4:$AL$323,Ajustes!$I284,P$2),0)+IF(Ajustes!$J284&gt;0,INDEX($AA$4:$AL$323,Ajustes!$J284,P$2),0)+IF(Ajustes!$K284&gt;0,INDEX($AA$4:$AL$323,Ajustes!$K284,P$2),0)+IF(Ajustes!$L284&gt;0,INDEX($AA$4:$AL$323,Ajustes!$L284,P$2),0))+P284</f>
        <v>91</v>
      </c>
      <c r="AC284" s="259">
        <f>IF(AND(NOT(_incrementaisPassadas),
      OR(
       AND(_semanaAtual&gt;Prevs!F$6,_tipo="Semanal"),
       AND(_mes&gt;AC$2,_tipo="Mensal")
      )), 0,IF(Ajustes!$G284&gt;0,INDEX($AA$4:$AL$323,Ajustes!$G284,Q$2),0)+IF(Ajustes!$H284&gt;0,INDEX($AA$4:$AL$323,Ajustes!$H284,Q$2),0)+IF(Ajustes!$I284&gt;0,INDEX($AA$4:$AL$323,Ajustes!$I284,Q$2),0)+IF(Ajustes!$J284&gt;0,INDEX($AA$4:$AL$323,Ajustes!$J284,Q$2),0)+IF(Ajustes!$K284&gt;0,INDEX($AA$4:$AL$323,Ajustes!$K284,Q$2),0)+IF(Ajustes!$L284&gt;0,INDEX($AA$4:$AL$323,Ajustes!$L284,Q$2),0))+Q284</f>
        <v>92</v>
      </c>
      <c r="AD284" s="259">
        <f>IF(AND(NOT(_incrementaisPassadas),
      OR(
       AND(_semanaAtual&gt;Prevs!G$6,_tipo="Semanal"),
       AND(_mes&gt;AD$2,_tipo="Mensal")
      )), 0,IF(Ajustes!$G284&gt;0,INDEX($AA$4:$AL$323,Ajustes!$G284,R$2),0)+IF(Ajustes!$H284&gt;0,INDEX($AA$4:$AL$323,Ajustes!$H284,R$2),0)+IF(Ajustes!$I284&gt;0,INDEX($AA$4:$AL$323,Ajustes!$I284,R$2),0)+IF(Ajustes!$J284&gt;0,INDEX($AA$4:$AL$323,Ajustes!$J284,R$2),0)+IF(Ajustes!$K284&gt;0,INDEX($AA$4:$AL$323,Ajustes!$K284,R$2),0)+IF(Ajustes!$L284&gt;0,INDEX($AA$4:$AL$323,Ajustes!$L284,R$2),0))+R284</f>
        <v>85</v>
      </c>
      <c r="AE284" s="259">
        <f>IF(AND(NOT(_incrementaisPassadas),
      OR(
       AND(_semanaAtual&gt;Prevs!H$6,_tipo="Semanal"),
       AND(_mes&gt;AE$2,_tipo="Mensal")
      )), 0,IF(Ajustes!$G284&gt;0,INDEX($AA$4:$AL$323,Ajustes!$G284,S$2),0)+IF(Ajustes!$H284&gt;0,INDEX($AA$4:$AL$323,Ajustes!$H284,S$2),0)+IF(Ajustes!$I284&gt;0,INDEX($AA$4:$AL$323,Ajustes!$I284,S$2),0)+IF(Ajustes!$J284&gt;0,INDEX($AA$4:$AL$323,Ajustes!$J284,S$2),0)+IF(Ajustes!$K284&gt;0,INDEX($AA$4:$AL$323,Ajustes!$K284,S$2),0)+IF(Ajustes!$L284&gt;0,INDEX($AA$4:$AL$323,Ajustes!$L284,S$2),0))+S284</f>
        <v>77</v>
      </c>
      <c r="AF284" s="259">
        <f>IF(AND(NOT(_incrementaisPassadas),
      OR(
       AND(_semanaAtual&gt;Prevs!I$6,_tipo="Semanal"),
       AND(_mes&gt;AF$2,_tipo="Mensal")
      )), 0,IF(Ajustes!$G284&gt;0,INDEX($AA$4:$AL$323,Ajustes!$G284,T$2),0)+IF(Ajustes!$H284&gt;0,INDEX($AA$4:$AL$323,Ajustes!$H284,T$2),0)+IF(Ajustes!$I284&gt;0,INDEX($AA$4:$AL$323,Ajustes!$I284,T$2),0)+IF(Ajustes!$J284&gt;0,INDEX($AA$4:$AL$323,Ajustes!$J284,T$2),0)+IF(Ajustes!$K284&gt;0,INDEX($AA$4:$AL$323,Ajustes!$K284,T$2),0)+IF(Ajustes!$L284&gt;0,INDEX($AA$4:$AL$323,Ajustes!$L284,T$2),0))+T284</f>
        <v>71</v>
      </c>
      <c r="AG284" s="259">
        <f>IF(AND(NOT(_incrementaisPassadas),
      OR(
       AND(_semanaAtual&gt;Prevs!J$6,_tipo="Semanal"),
       AND(_mes&gt;AG$2,_tipo="Mensal")
      )), 0,IF(Ajustes!$G284&gt;0,INDEX($AA$4:$AL$323,Ajustes!$G284,U$2),0)+IF(Ajustes!$H284&gt;0,INDEX($AA$4:$AL$323,Ajustes!$H284,U$2),0)+IF(Ajustes!$I284&gt;0,INDEX($AA$4:$AL$323,Ajustes!$I284,U$2),0)+IF(Ajustes!$J284&gt;0,INDEX($AA$4:$AL$323,Ajustes!$J284,U$2),0)+IF(Ajustes!$K284&gt;0,INDEX($AA$4:$AL$323,Ajustes!$K284,U$2),0)+IF(Ajustes!$L284&gt;0,INDEX($AA$4:$AL$323,Ajustes!$L284,U$2),0))+U284</f>
        <v>67</v>
      </c>
      <c r="AH284" s="259">
        <f>IF(AND(NOT(_incrementaisPassadas),
      OR(
       AND(_semanaAtual&gt;Prevs!K$6,_tipo="Semanal"),
       AND(_mes&gt;AH$2,_tipo="Mensal")
      )), 0,IF(Ajustes!$G284&gt;0,INDEX($AA$4:$AL$323,Ajustes!$G284,V$2),0)+IF(Ajustes!$H284&gt;0,INDEX($AA$4:$AL$323,Ajustes!$H284,V$2),0)+IF(Ajustes!$I284&gt;0,INDEX($AA$4:$AL$323,Ajustes!$I284,V$2),0)+IF(Ajustes!$J284&gt;0,INDEX($AA$4:$AL$323,Ajustes!$J284,V$2),0)+IF(Ajustes!$K284&gt;0,INDEX($AA$4:$AL$323,Ajustes!$K284,V$2),0)+IF(Ajustes!$L284&gt;0,INDEX($AA$4:$AL$323,Ajustes!$L284,V$2),0))+V284</f>
        <v>64</v>
      </c>
      <c r="AI284" s="259">
        <f>IF(AND(NOT(_incrementaisPassadas),
      OR(
       AND(_semanaAtual&gt;Prevs!L$6,_tipo="Semanal"),
       AND(_mes&gt;AI$2,_tipo="Mensal")
      )), 0,IF(Ajustes!$G284&gt;0,INDEX($AA$4:$AL$323,Ajustes!$G284,W$2),0)+IF(Ajustes!$H284&gt;0,INDEX($AA$4:$AL$323,Ajustes!$H284,W$2),0)+IF(Ajustes!$I284&gt;0,INDEX($AA$4:$AL$323,Ajustes!$I284,W$2),0)+IF(Ajustes!$J284&gt;0,INDEX($AA$4:$AL$323,Ajustes!$J284,W$2),0)+IF(Ajustes!$K284&gt;0,INDEX($AA$4:$AL$323,Ajustes!$K284,W$2),0)+IF(Ajustes!$L284&gt;0,INDEX($AA$4:$AL$323,Ajustes!$L284,W$2),0))+W284</f>
        <v>63</v>
      </c>
      <c r="AJ284" s="259">
        <f>IF(AND(NOT(_incrementaisPassadas),
      OR(
       AND(_semanaAtual&gt;Prevs!M$6,_tipo="Semanal"),
       AND(_mes&gt;AJ$2,_tipo="Mensal")
      )), 0,IF(Ajustes!$G284&gt;0,INDEX($AA$4:$AL$323,Ajustes!$G284,X$2),0)+IF(Ajustes!$H284&gt;0,INDEX($AA$4:$AL$323,Ajustes!$H284,X$2),0)+IF(Ajustes!$I284&gt;0,INDEX($AA$4:$AL$323,Ajustes!$I284,X$2),0)+IF(Ajustes!$J284&gt;0,INDEX($AA$4:$AL$323,Ajustes!$J284,X$2),0)+IF(Ajustes!$K284&gt;0,INDEX($AA$4:$AL$323,Ajustes!$K284,X$2),0)+IF(Ajustes!$L284&gt;0,INDEX($AA$4:$AL$323,Ajustes!$L284,X$2),0))+X284</f>
        <v>67</v>
      </c>
      <c r="AK284" s="259">
        <f>IF(AND(NOT(_incrementaisPassadas),
      OR(
       AND(_semanaAtual&gt;Prevs!N$6,_tipo="Semanal"),
       AND(_mes&gt;AK$2,_tipo="Mensal")
      )), 0,IF(Ajustes!$G284&gt;0,INDEX($AA$4:$AL$323,Ajustes!$G284,Y$2),0)+IF(Ajustes!$H284&gt;0,INDEX($AA$4:$AL$323,Ajustes!$H284,Y$2),0)+IF(Ajustes!$I284&gt;0,INDEX($AA$4:$AL$323,Ajustes!$I284,Y$2),0)+IF(Ajustes!$J284&gt;0,INDEX($AA$4:$AL$323,Ajustes!$J284,Y$2),0)+IF(Ajustes!$K284&gt;0,INDEX($AA$4:$AL$323,Ajustes!$K284,Y$2),0)+IF(Ajustes!$L284&gt;0,INDEX($AA$4:$AL$323,Ajustes!$L284,Y$2),0))+Y284</f>
        <v>72</v>
      </c>
      <c r="AL284" s="259">
        <f>IF(AND(NOT(_incrementaisPassadas),
      OR(
       AND(_semanaAtual&gt;Prevs!O$6,_tipo="Semanal"),
       AND(_mes&gt;AL$2,_tipo="Mensal")
      )), 0,IF(Ajustes!$G284&gt;0,INDEX($AA$4:$AL$323,Ajustes!$G284,Z$2),0)+IF(Ajustes!$H284&gt;0,INDEX($AA$4:$AL$323,Ajustes!$H284,Z$2),0)+IF(Ajustes!$I284&gt;0,INDEX($AA$4:$AL$323,Ajustes!$I284,Z$2),0)+IF(Ajustes!$J284&gt;0,INDEX($AA$4:$AL$323,Ajustes!$J284,Z$2),0)+IF(Ajustes!$K284&gt;0,INDEX($AA$4:$AL$323,Ajustes!$K284,Z$2),0)+IF(Ajustes!$L284&gt;0,INDEX($AA$4:$AL$323,Ajustes!$L284,Z$2),0))+Z284</f>
        <v>79</v>
      </c>
      <c r="AM284" s="113">
        <f t="shared" si="250"/>
        <v>86</v>
      </c>
      <c r="AN284" s="113">
        <f t="shared" si="261"/>
        <v>91</v>
      </c>
      <c r="AO284" s="113">
        <f t="shared" si="251"/>
        <v>92</v>
      </c>
      <c r="AP284" s="113">
        <f t="shared" si="252"/>
        <v>85</v>
      </c>
      <c r="AQ284" s="113">
        <f t="shared" si="253"/>
        <v>77</v>
      </c>
      <c r="AR284" s="113">
        <f t="shared" si="254"/>
        <v>71</v>
      </c>
      <c r="AS284" s="113">
        <f t="shared" si="255"/>
        <v>67</v>
      </c>
      <c r="AT284" s="113">
        <f t="shared" si="256"/>
        <v>64</v>
      </c>
      <c r="AU284" s="113">
        <f t="shared" si="257"/>
        <v>63</v>
      </c>
      <c r="AV284" s="113">
        <f t="shared" si="258"/>
        <v>67</v>
      </c>
      <c r="AW284" s="113">
        <f t="shared" si="259"/>
        <v>72</v>
      </c>
      <c r="AX284" s="113">
        <f t="shared" si="260"/>
        <v>79</v>
      </c>
      <c r="AY284" s="259"/>
      <c r="BQ284" s="259" t="e">
        <f t="shared" si="249"/>
        <v>#N/A</v>
      </c>
      <c r="BR284" s="398">
        <f t="shared" si="236"/>
        <v>86</v>
      </c>
      <c r="BS284" s="398">
        <f t="shared" si="237"/>
        <v>91</v>
      </c>
      <c r="BT284" s="398">
        <f t="shared" si="238"/>
        <v>92</v>
      </c>
      <c r="BU284" s="398">
        <f t="shared" si="239"/>
        <v>85</v>
      </c>
      <c r="BV284" s="398">
        <f t="shared" si="240"/>
        <v>77</v>
      </c>
      <c r="BW284" s="398">
        <f t="shared" si="241"/>
        <v>71</v>
      </c>
      <c r="BX284" s="398">
        <f t="shared" si="242"/>
        <v>67</v>
      </c>
      <c r="BY284" s="398">
        <f t="shared" si="243"/>
        <v>64</v>
      </c>
      <c r="BZ284" s="398">
        <f t="shared" si="244"/>
        <v>63</v>
      </c>
      <c r="CA284" s="398">
        <f t="shared" si="245"/>
        <v>67</v>
      </c>
      <c r="CB284" s="398">
        <f t="shared" si="246"/>
        <v>72</v>
      </c>
      <c r="CC284" s="398">
        <f t="shared" si="247"/>
        <v>79</v>
      </c>
      <c r="CD284" s="259"/>
    </row>
    <row r="285" spans="1:82" x14ac:dyDescent="0.25">
      <c r="A285" s="113">
        <v>282</v>
      </c>
      <c r="B285" s="176" t="s">
        <v>665</v>
      </c>
      <c r="C285" s="259">
        <f>IFERROR(INDEX($BD$7:$BO$40,MATCH(Ajustes!$E$4:$E$323,$BC$7:$BC$40,0),$C$2:$N$2),1)</f>
        <v>1</v>
      </c>
      <c r="D285" s="259">
        <f>IFERROR(INDEX($BD$7:$BO$40,MATCH(Ajustes!$E$4:$E$323,$BC$7:$BC$40,0),$C$2:$N$2),1)</f>
        <v>1</v>
      </c>
      <c r="E285" s="259">
        <f>IFERROR(INDEX($BD$7:$BO$40,MATCH(Ajustes!$E$4:$E$323,$BC$7:$BC$40,0),$C$2:$N$2),1)</f>
        <v>1</v>
      </c>
      <c r="F285" s="259">
        <f>IFERROR(INDEX($BD$7:$BO$40,MATCH(Ajustes!$E$4:$E$323,$BC$7:$BC$40,0),$C$2:$N$2),1)</f>
        <v>1</v>
      </c>
      <c r="G285" s="259">
        <f>IFERROR(INDEX($BD$7:$BO$40,MATCH(Ajustes!$E$4:$E$323,$BC$7:$BC$40,0),$C$2:$N$2),1)</f>
        <v>1</v>
      </c>
      <c r="H285" s="259">
        <f>IFERROR(INDEX($BD$7:$BO$40,MATCH(Ajustes!$E$4:$E$323,$BC$7:$BC$40,0),$C$2:$N$2),1)</f>
        <v>1</v>
      </c>
      <c r="I285" s="259">
        <f>IFERROR(INDEX($BD$7:$BO$40,MATCH(Ajustes!$E$4:$E$323,$BC$7:$BC$40,0),$C$2:$N$2),1)</f>
        <v>1</v>
      </c>
      <c r="J285" s="259">
        <f>IFERROR(INDEX($BD$7:$BO$40,MATCH(Ajustes!$E$4:$E$323,$BC$7:$BC$40,0),$C$2:$N$2),1)</f>
        <v>1</v>
      </c>
      <c r="K285" s="259">
        <f>IFERROR(INDEX($BD$7:$BO$40,MATCH(Ajustes!$E$4:$E$323,$BC$7:$BC$40,0),$C$2:$N$2),1)</f>
        <v>1</v>
      </c>
      <c r="L285" s="259">
        <f>IFERROR(INDEX($BD$7:$BO$40,MATCH(Ajustes!$E$4:$E$323,$BC$7:$BC$40,0),$C$2:$N$2),1)</f>
        <v>1</v>
      </c>
      <c r="M285" s="259">
        <f>IFERROR(INDEX($BD$7:$BO$40,MATCH(Ajustes!$E$4:$E$323,$BC$7:$BC$40,0),$C$2:$N$2),1)</f>
        <v>1</v>
      </c>
      <c r="N285" s="259">
        <f>IFERROR(INDEX($BD$7:$BO$40,MATCH(Ajustes!$E$4:$E$323,$BC$7:$BC$40,0),$C$2:$N$2),1)</f>
        <v>1</v>
      </c>
      <c r="O285">
        <f>C285*Ajustes!AM285</f>
        <v>99</v>
      </c>
      <c r="P285">
        <f>D285*Ajustes!AN285</f>
        <v>105</v>
      </c>
      <c r="Q285">
        <f>E285*Ajustes!AO285</f>
        <v>106</v>
      </c>
      <c r="R285">
        <f>F285*Ajustes!AP285</f>
        <v>90</v>
      </c>
      <c r="S285">
        <f>G285*Ajustes!AQ285</f>
        <v>74</v>
      </c>
      <c r="T285">
        <f>H285*Ajustes!AR285</f>
        <v>66</v>
      </c>
      <c r="U285">
        <f>I285*Ajustes!AS285</f>
        <v>60</v>
      </c>
      <c r="V285">
        <f>J285*Ajustes!AT285</f>
        <v>56</v>
      </c>
      <c r="W285">
        <f>K285*Ajustes!AU285</f>
        <v>57</v>
      </c>
      <c r="X285">
        <f>L285*Ajustes!AV285</f>
        <v>62</v>
      </c>
      <c r="Y285">
        <f>M285*Ajustes!AW285</f>
        <v>71</v>
      </c>
      <c r="Z285">
        <f>N285*Ajustes!AX285</f>
        <v>86</v>
      </c>
      <c r="AA285" s="259">
        <f>IF(AND(NOT(_incrementaisPassadas),
      OR(
       AND(_semanaAtual&gt;Prevs!D$6,_tipo="Semanal"),
       AND(_mes&gt;AA$2,_tipo="Mensal")
      )), 0,IF(Ajustes!$G285&gt;0,INDEX($AA$4:$AL$323,Ajustes!$G285,O$2),0)+IF(Ajustes!$H285&gt;0,INDEX($AA$4:$AL$323,Ajustes!$H285,O$2),0)+IF(Ajustes!$I285&gt;0,INDEX($AA$4:$AL$323,Ajustes!$I285,O$2),0)+IF(Ajustes!$J285&gt;0,INDEX($AA$4:$AL$323,Ajustes!$J285,O$2),0)+IF(Ajustes!$K285&gt;0,INDEX($AA$4:$AL$323,Ajustes!$K285,O$2),0)+IF(Ajustes!$L285&gt;0,INDEX($AA$4:$AL$323,Ajustes!$L285,O$2),0))+O285</f>
        <v>99</v>
      </c>
      <c r="AB285" s="259">
        <f>IF(AND(NOT(_incrementaisPassadas),
      OR(
       AND(_semanaAtual&gt;Prevs!E$6,_tipo="Semanal"),
       AND(_mes&gt;AB$2,_tipo="Mensal")
      )), 0,IF(Ajustes!$G285&gt;0,INDEX($AA$4:$AL$323,Ajustes!$G285,P$2),0)+IF(Ajustes!$H285&gt;0,INDEX($AA$4:$AL$323,Ajustes!$H285,P$2),0)+IF(Ajustes!$I285&gt;0,INDEX($AA$4:$AL$323,Ajustes!$I285,P$2),0)+IF(Ajustes!$J285&gt;0,INDEX($AA$4:$AL$323,Ajustes!$J285,P$2),0)+IF(Ajustes!$K285&gt;0,INDEX($AA$4:$AL$323,Ajustes!$K285,P$2),0)+IF(Ajustes!$L285&gt;0,INDEX($AA$4:$AL$323,Ajustes!$L285,P$2),0))+P285</f>
        <v>105</v>
      </c>
      <c r="AC285" s="259">
        <f>IF(AND(NOT(_incrementaisPassadas),
      OR(
       AND(_semanaAtual&gt;Prevs!F$6,_tipo="Semanal"),
       AND(_mes&gt;AC$2,_tipo="Mensal")
      )), 0,IF(Ajustes!$G285&gt;0,INDEX($AA$4:$AL$323,Ajustes!$G285,Q$2),0)+IF(Ajustes!$H285&gt;0,INDEX($AA$4:$AL$323,Ajustes!$H285,Q$2),0)+IF(Ajustes!$I285&gt;0,INDEX($AA$4:$AL$323,Ajustes!$I285,Q$2),0)+IF(Ajustes!$J285&gt;0,INDEX($AA$4:$AL$323,Ajustes!$J285,Q$2),0)+IF(Ajustes!$K285&gt;0,INDEX($AA$4:$AL$323,Ajustes!$K285,Q$2),0)+IF(Ajustes!$L285&gt;0,INDEX($AA$4:$AL$323,Ajustes!$L285,Q$2),0))+Q285</f>
        <v>106</v>
      </c>
      <c r="AD285" s="259">
        <f>IF(AND(NOT(_incrementaisPassadas),
      OR(
       AND(_semanaAtual&gt;Prevs!G$6,_tipo="Semanal"),
       AND(_mes&gt;AD$2,_tipo="Mensal")
      )), 0,IF(Ajustes!$G285&gt;0,INDEX($AA$4:$AL$323,Ajustes!$G285,R$2),0)+IF(Ajustes!$H285&gt;0,INDEX($AA$4:$AL$323,Ajustes!$H285,R$2),0)+IF(Ajustes!$I285&gt;0,INDEX($AA$4:$AL$323,Ajustes!$I285,R$2),0)+IF(Ajustes!$J285&gt;0,INDEX($AA$4:$AL$323,Ajustes!$J285,R$2),0)+IF(Ajustes!$K285&gt;0,INDEX($AA$4:$AL$323,Ajustes!$K285,R$2),0)+IF(Ajustes!$L285&gt;0,INDEX($AA$4:$AL$323,Ajustes!$L285,R$2),0))+R285</f>
        <v>90</v>
      </c>
      <c r="AE285" s="259">
        <f>IF(AND(NOT(_incrementaisPassadas),
      OR(
       AND(_semanaAtual&gt;Prevs!H$6,_tipo="Semanal"),
       AND(_mes&gt;AE$2,_tipo="Mensal")
      )), 0,IF(Ajustes!$G285&gt;0,INDEX($AA$4:$AL$323,Ajustes!$G285,S$2),0)+IF(Ajustes!$H285&gt;0,INDEX($AA$4:$AL$323,Ajustes!$H285,S$2),0)+IF(Ajustes!$I285&gt;0,INDEX($AA$4:$AL$323,Ajustes!$I285,S$2),0)+IF(Ajustes!$J285&gt;0,INDEX($AA$4:$AL$323,Ajustes!$J285,S$2),0)+IF(Ajustes!$K285&gt;0,INDEX($AA$4:$AL$323,Ajustes!$K285,S$2),0)+IF(Ajustes!$L285&gt;0,INDEX($AA$4:$AL$323,Ajustes!$L285,S$2),0))+S285</f>
        <v>74</v>
      </c>
      <c r="AF285" s="259">
        <f>IF(AND(NOT(_incrementaisPassadas),
      OR(
       AND(_semanaAtual&gt;Prevs!I$6,_tipo="Semanal"),
       AND(_mes&gt;AF$2,_tipo="Mensal")
      )), 0,IF(Ajustes!$G285&gt;0,INDEX($AA$4:$AL$323,Ajustes!$G285,T$2),0)+IF(Ajustes!$H285&gt;0,INDEX($AA$4:$AL$323,Ajustes!$H285,T$2),0)+IF(Ajustes!$I285&gt;0,INDEX($AA$4:$AL$323,Ajustes!$I285,T$2),0)+IF(Ajustes!$J285&gt;0,INDEX($AA$4:$AL$323,Ajustes!$J285,T$2),0)+IF(Ajustes!$K285&gt;0,INDEX($AA$4:$AL$323,Ajustes!$K285,T$2),0)+IF(Ajustes!$L285&gt;0,INDEX($AA$4:$AL$323,Ajustes!$L285,T$2),0))+T285</f>
        <v>66</v>
      </c>
      <c r="AG285" s="259">
        <f>IF(AND(NOT(_incrementaisPassadas),
      OR(
       AND(_semanaAtual&gt;Prevs!J$6,_tipo="Semanal"),
       AND(_mes&gt;AG$2,_tipo="Mensal")
      )), 0,IF(Ajustes!$G285&gt;0,INDEX($AA$4:$AL$323,Ajustes!$G285,U$2),0)+IF(Ajustes!$H285&gt;0,INDEX($AA$4:$AL$323,Ajustes!$H285,U$2),0)+IF(Ajustes!$I285&gt;0,INDEX($AA$4:$AL$323,Ajustes!$I285,U$2),0)+IF(Ajustes!$J285&gt;0,INDEX($AA$4:$AL$323,Ajustes!$J285,U$2),0)+IF(Ajustes!$K285&gt;0,INDEX($AA$4:$AL$323,Ajustes!$K285,U$2),0)+IF(Ajustes!$L285&gt;0,INDEX($AA$4:$AL$323,Ajustes!$L285,U$2),0))+U285</f>
        <v>60</v>
      </c>
      <c r="AH285" s="259">
        <f>IF(AND(NOT(_incrementaisPassadas),
      OR(
       AND(_semanaAtual&gt;Prevs!K$6,_tipo="Semanal"),
       AND(_mes&gt;AH$2,_tipo="Mensal")
      )), 0,IF(Ajustes!$G285&gt;0,INDEX($AA$4:$AL$323,Ajustes!$G285,V$2),0)+IF(Ajustes!$H285&gt;0,INDEX($AA$4:$AL$323,Ajustes!$H285,V$2),0)+IF(Ajustes!$I285&gt;0,INDEX($AA$4:$AL$323,Ajustes!$I285,V$2),0)+IF(Ajustes!$J285&gt;0,INDEX($AA$4:$AL$323,Ajustes!$J285,V$2),0)+IF(Ajustes!$K285&gt;0,INDEX($AA$4:$AL$323,Ajustes!$K285,V$2),0)+IF(Ajustes!$L285&gt;0,INDEX($AA$4:$AL$323,Ajustes!$L285,V$2),0))+V285</f>
        <v>56</v>
      </c>
      <c r="AI285" s="259">
        <f>IF(AND(NOT(_incrementaisPassadas),
      OR(
       AND(_semanaAtual&gt;Prevs!L$6,_tipo="Semanal"),
       AND(_mes&gt;AI$2,_tipo="Mensal")
      )), 0,IF(Ajustes!$G285&gt;0,INDEX($AA$4:$AL$323,Ajustes!$G285,W$2),0)+IF(Ajustes!$H285&gt;0,INDEX($AA$4:$AL$323,Ajustes!$H285,W$2),0)+IF(Ajustes!$I285&gt;0,INDEX($AA$4:$AL$323,Ajustes!$I285,W$2),0)+IF(Ajustes!$J285&gt;0,INDEX($AA$4:$AL$323,Ajustes!$J285,W$2),0)+IF(Ajustes!$K285&gt;0,INDEX($AA$4:$AL$323,Ajustes!$K285,W$2),0)+IF(Ajustes!$L285&gt;0,INDEX($AA$4:$AL$323,Ajustes!$L285,W$2),0))+W285</f>
        <v>57</v>
      </c>
      <c r="AJ285" s="259">
        <f>IF(AND(NOT(_incrementaisPassadas),
      OR(
       AND(_semanaAtual&gt;Prevs!M$6,_tipo="Semanal"),
       AND(_mes&gt;AJ$2,_tipo="Mensal")
      )), 0,IF(Ajustes!$G285&gt;0,INDEX($AA$4:$AL$323,Ajustes!$G285,X$2),0)+IF(Ajustes!$H285&gt;0,INDEX($AA$4:$AL$323,Ajustes!$H285,X$2),0)+IF(Ajustes!$I285&gt;0,INDEX($AA$4:$AL$323,Ajustes!$I285,X$2),0)+IF(Ajustes!$J285&gt;0,INDEX($AA$4:$AL$323,Ajustes!$J285,X$2),0)+IF(Ajustes!$K285&gt;0,INDEX($AA$4:$AL$323,Ajustes!$K285,X$2),0)+IF(Ajustes!$L285&gt;0,INDEX($AA$4:$AL$323,Ajustes!$L285,X$2),0))+X285</f>
        <v>62</v>
      </c>
      <c r="AK285" s="259">
        <f>IF(AND(NOT(_incrementaisPassadas),
      OR(
       AND(_semanaAtual&gt;Prevs!N$6,_tipo="Semanal"),
       AND(_mes&gt;AK$2,_tipo="Mensal")
      )), 0,IF(Ajustes!$G285&gt;0,INDEX($AA$4:$AL$323,Ajustes!$G285,Y$2),0)+IF(Ajustes!$H285&gt;0,INDEX($AA$4:$AL$323,Ajustes!$H285,Y$2),0)+IF(Ajustes!$I285&gt;0,INDEX($AA$4:$AL$323,Ajustes!$I285,Y$2),0)+IF(Ajustes!$J285&gt;0,INDEX($AA$4:$AL$323,Ajustes!$J285,Y$2),0)+IF(Ajustes!$K285&gt;0,INDEX($AA$4:$AL$323,Ajustes!$K285,Y$2),0)+IF(Ajustes!$L285&gt;0,INDEX($AA$4:$AL$323,Ajustes!$L285,Y$2),0))+Y285</f>
        <v>71</v>
      </c>
      <c r="AL285" s="259">
        <f>IF(AND(NOT(_incrementaisPassadas),
      OR(
       AND(_semanaAtual&gt;Prevs!O$6,_tipo="Semanal"),
       AND(_mes&gt;AL$2,_tipo="Mensal")
      )), 0,IF(Ajustes!$G285&gt;0,INDEX($AA$4:$AL$323,Ajustes!$G285,Z$2),0)+IF(Ajustes!$H285&gt;0,INDEX($AA$4:$AL$323,Ajustes!$H285,Z$2),0)+IF(Ajustes!$I285&gt;0,INDEX($AA$4:$AL$323,Ajustes!$I285,Z$2),0)+IF(Ajustes!$J285&gt;0,INDEX($AA$4:$AL$323,Ajustes!$J285,Z$2),0)+IF(Ajustes!$K285&gt;0,INDEX($AA$4:$AL$323,Ajustes!$K285,Z$2),0)+IF(Ajustes!$L285&gt;0,INDEX($AA$4:$AL$323,Ajustes!$L285,Z$2),0))+Z285</f>
        <v>86</v>
      </c>
      <c r="AM285" s="113">
        <f t="shared" si="250"/>
        <v>99</v>
      </c>
      <c r="AN285" s="113">
        <f t="shared" si="261"/>
        <v>105</v>
      </c>
      <c r="AO285" s="113">
        <f t="shared" si="251"/>
        <v>106</v>
      </c>
      <c r="AP285" s="113">
        <f t="shared" si="252"/>
        <v>90</v>
      </c>
      <c r="AQ285" s="113">
        <f t="shared" si="253"/>
        <v>74</v>
      </c>
      <c r="AR285" s="113">
        <f t="shared" si="254"/>
        <v>66</v>
      </c>
      <c r="AS285" s="113">
        <f t="shared" si="255"/>
        <v>60</v>
      </c>
      <c r="AT285" s="113">
        <f t="shared" si="256"/>
        <v>56</v>
      </c>
      <c r="AU285" s="113">
        <f t="shared" si="257"/>
        <v>57</v>
      </c>
      <c r="AV285" s="113">
        <f t="shared" si="258"/>
        <v>62</v>
      </c>
      <c r="AW285" s="113">
        <f t="shared" si="259"/>
        <v>71</v>
      </c>
      <c r="AX285" s="113">
        <f t="shared" si="260"/>
        <v>86</v>
      </c>
      <c r="AY285" s="259"/>
      <c r="BQ285" s="259" t="e">
        <f t="shared" si="249"/>
        <v>#N/A</v>
      </c>
      <c r="BR285" s="398">
        <f t="shared" si="236"/>
        <v>99</v>
      </c>
      <c r="BS285" s="398">
        <f t="shared" si="237"/>
        <v>105</v>
      </c>
      <c r="BT285" s="398">
        <f t="shared" si="238"/>
        <v>106</v>
      </c>
      <c r="BU285" s="398">
        <f t="shared" si="239"/>
        <v>90</v>
      </c>
      <c r="BV285" s="398">
        <f t="shared" si="240"/>
        <v>74</v>
      </c>
      <c r="BW285" s="398">
        <f t="shared" si="241"/>
        <v>66</v>
      </c>
      <c r="BX285" s="398">
        <f t="shared" si="242"/>
        <v>60</v>
      </c>
      <c r="BY285" s="398">
        <f t="shared" si="243"/>
        <v>56</v>
      </c>
      <c r="BZ285" s="398">
        <f t="shared" si="244"/>
        <v>57</v>
      </c>
      <c r="CA285" s="398">
        <f t="shared" si="245"/>
        <v>62</v>
      </c>
      <c r="CB285" s="398">
        <f t="shared" si="246"/>
        <v>71</v>
      </c>
      <c r="CC285" s="398">
        <f t="shared" si="247"/>
        <v>86</v>
      </c>
      <c r="CD285" s="259"/>
    </row>
    <row r="286" spans="1:82" x14ac:dyDescent="0.25">
      <c r="A286" s="113">
        <v>283</v>
      </c>
      <c r="B286" s="176" t="s">
        <v>263</v>
      </c>
      <c r="C286" s="259">
        <f>IFERROR(INDEX($BD$7:$BO$40,MATCH(Ajustes!$E$4:$E$323,$BC$7:$BC$40,0),$C$2:$N$2),1)</f>
        <v>1</v>
      </c>
      <c r="D286" s="259">
        <f>IFERROR(INDEX($BD$7:$BO$40,MATCH(Ajustes!$E$4:$E$323,$BC$7:$BC$40,0),$C$2:$N$2),1)</f>
        <v>1</v>
      </c>
      <c r="E286" s="259">
        <f>IFERROR(INDEX($BD$7:$BO$40,MATCH(Ajustes!$E$4:$E$323,$BC$7:$BC$40,0),$C$2:$N$2),1)</f>
        <v>1</v>
      </c>
      <c r="F286" s="259">
        <f>IFERROR(INDEX($BD$7:$BO$40,MATCH(Ajustes!$E$4:$E$323,$BC$7:$BC$40,0),$C$2:$N$2),1)</f>
        <v>1</v>
      </c>
      <c r="G286" s="259">
        <f>IFERROR(INDEX($BD$7:$BO$40,MATCH(Ajustes!$E$4:$E$323,$BC$7:$BC$40,0),$C$2:$N$2),1)</f>
        <v>1</v>
      </c>
      <c r="H286" s="259">
        <f>IFERROR(INDEX($BD$7:$BO$40,MATCH(Ajustes!$E$4:$E$323,$BC$7:$BC$40,0),$C$2:$N$2),1)</f>
        <v>1</v>
      </c>
      <c r="I286" s="259">
        <f>IFERROR(INDEX($BD$7:$BO$40,MATCH(Ajustes!$E$4:$E$323,$BC$7:$BC$40,0),$C$2:$N$2),1)</f>
        <v>1</v>
      </c>
      <c r="J286" s="259">
        <f>IFERROR(INDEX($BD$7:$BO$40,MATCH(Ajustes!$E$4:$E$323,$BC$7:$BC$40,0),$C$2:$N$2),1)</f>
        <v>1</v>
      </c>
      <c r="K286" s="259">
        <f>IFERROR(INDEX($BD$7:$BO$40,MATCH(Ajustes!$E$4:$E$323,$BC$7:$BC$40,0),$C$2:$N$2),1)</f>
        <v>1</v>
      </c>
      <c r="L286" s="259">
        <f>IFERROR(INDEX($BD$7:$BO$40,MATCH(Ajustes!$E$4:$E$323,$BC$7:$BC$40,0),$C$2:$N$2),1)</f>
        <v>1</v>
      </c>
      <c r="M286" s="259">
        <f>IFERROR(INDEX($BD$7:$BO$40,MATCH(Ajustes!$E$4:$E$323,$BC$7:$BC$40,0),$C$2:$N$2),1)</f>
        <v>1</v>
      </c>
      <c r="N286" s="259">
        <f>IFERROR(INDEX($BD$7:$BO$40,MATCH(Ajustes!$E$4:$E$323,$BC$7:$BC$40,0),$C$2:$N$2),1)</f>
        <v>1</v>
      </c>
      <c r="O286">
        <f>C286*Ajustes!AM286</f>
        <v>174</v>
      </c>
      <c r="P286">
        <f>D286*Ajustes!AN286</f>
        <v>121</v>
      </c>
      <c r="Q286">
        <f>E286*Ajustes!AO286</f>
        <v>119</v>
      </c>
      <c r="R286">
        <f>F286*Ajustes!AP286</f>
        <v>105</v>
      </c>
      <c r="S286">
        <f>G286*Ajustes!AQ286</f>
        <v>72</v>
      </c>
      <c r="T286">
        <f>H286*Ajustes!AR286</f>
        <v>61</v>
      </c>
      <c r="U286">
        <f>I286*Ajustes!AS286</f>
        <v>59</v>
      </c>
      <c r="V286">
        <f>J286*Ajustes!AT286</f>
        <v>50</v>
      </c>
      <c r="W286">
        <f>K286*Ajustes!AU286</f>
        <v>44</v>
      </c>
      <c r="X286">
        <f>L286*Ajustes!AV286</f>
        <v>61</v>
      </c>
      <c r="Y286">
        <f>M286*Ajustes!AW286</f>
        <v>121</v>
      </c>
      <c r="Z286">
        <f>N286*Ajustes!AX286</f>
        <v>180</v>
      </c>
      <c r="AA286" s="259">
        <f>IF(AND(NOT(_incrementaisPassadas),
      OR(
       AND(_semanaAtual&gt;Prevs!D$6,_tipo="Semanal"),
       AND(_mes&gt;AA$2,_tipo="Mensal")
      )), 0,IF(Ajustes!$G286&gt;0,INDEX($AA$4:$AL$323,Ajustes!$G286,O$2),0)+IF(Ajustes!$H286&gt;0,INDEX($AA$4:$AL$323,Ajustes!$H286,O$2),0)+IF(Ajustes!$I286&gt;0,INDEX($AA$4:$AL$323,Ajustes!$I286,O$2),0)+IF(Ajustes!$J286&gt;0,INDEX($AA$4:$AL$323,Ajustes!$J286,O$2),0)+IF(Ajustes!$K286&gt;0,INDEX($AA$4:$AL$323,Ajustes!$K286,O$2),0)+IF(Ajustes!$L286&gt;0,INDEX($AA$4:$AL$323,Ajustes!$L286,O$2),0))+O286</f>
        <v>174</v>
      </c>
      <c r="AB286" s="259">
        <f>IF(AND(NOT(_incrementaisPassadas),
      OR(
       AND(_semanaAtual&gt;Prevs!E$6,_tipo="Semanal"),
       AND(_mes&gt;AB$2,_tipo="Mensal")
      )), 0,IF(Ajustes!$G286&gt;0,INDEX($AA$4:$AL$323,Ajustes!$G286,P$2),0)+IF(Ajustes!$H286&gt;0,INDEX($AA$4:$AL$323,Ajustes!$H286,P$2),0)+IF(Ajustes!$I286&gt;0,INDEX($AA$4:$AL$323,Ajustes!$I286,P$2),0)+IF(Ajustes!$J286&gt;0,INDEX($AA$4:$AL$323,Ajustes!$J286,P$2),0)+IF(Ajustes!$K286&gt;0,INDEX($AA$4:$AL$323,Ajustes!$K286,P$2),0)+IF(Ajustes!$L286&gt;0,INDEX($AA$4:$AL$323,Ajustes!$L286,P$2),0))+P286</f>
        <v>121</v>
      </c>
      <c r="AC286" s="259">
        <f>IF(AND(NOT(_incrementaisPassadas),
      OR(
       AND(_semanaAtual&gt;Prevs!F$6,_tipo="Semanal"),
       AND(_mes&gt;AC$2,_tipo="Mensal")
      )), 0,IF(Ajustes!$G286&gt;0,INDEX($AA$4:$AL$323,Ajustes!$G286,Q$2),0)+IF(Ajustes!$H286&gt;0,INDEX($AA$4:$AL$323,Ajustes!$H286,Q$2),0)+IF(Ajustes!$I286&gt;0,INDEX($AA$4:$AL$323,Ajustes!$I286,Q$2),0)+IF(Ajustes!$J286&gt;0,INDEX($AA$4:$AL$323,Ajustes!$J286,Q$2),0)+IF(Ajustes!$K286&gt;0,INDEX($AA$4:$AL$323,Ajustes!$K286,Q$2),0)+IF(Ajustes!$L286&gt;0,INDEX($AA$4:$AL$323,Ajustes!$L286,Q$2),0))+Q286</f>
        <v>119</v>
      </c>
      <c r="AD286" s="259">
        <f>IF(AND(NOT(_incrementaisPassadas),
      OR(
       AND(_semanaAtual&gt;Prevs!G$6,_tipo="Semanal"),
       AND(_mes&gt;AD$2,_tipo="Mensal")
      )), 0,IF(Ajustes!$G286&gt;0,INDEX($AA$4:$AL$323,Ajustes!$G286,R$2),0)+IF(Ajustes!$H286&gt;0,INDEX($AA$4:$AL$323,Ajustes!$H286,R$2),0)+IF(Ajustes!$I286&gt;0,INDEX($AA$4:$AL$323,Ajustes!$I286,R$2),0)+IF(Ajustes!$J286&gt;0,INDEX($AA$4:$AL$323,Ajustes!$J286,R$2),0)+IF(Ajustes!$K286&gt;0,INDEX($AA$4:$AL$323,Ajustes!$K286,R$2),0)+IF(Ajustes!$L286&gt;0,INDEX($AA$4:$AL$323,Ajustes!$L286,R$2),0))+R286</f>
        <v>105</v>
      </c>
      <c r="AE286" s="259">
        <f>IF(AND(NOT(_incrementaisPassadas),
      OR(
       AND(_semanaAtual&gt;Prevs!H$6,_tipo="Semanal"),
       AND(_mes&gt;AE$2,_tipo="Mensal")
      )), 0,IF(Ajustes!$G286&gt;0,INDEX($AA$4:$AL$323,Ajustes!$G286,S$2),0)+IF(Ajustes!$H286&gt;0,INDEX($AA$4:$AL$323,Ajustes!$H286,S$2),0)+IF(Ajustes!$I286&gt;0,INDEX($AA$4:$AL$323,Ajustes!$I286,S$2),0)+IF(Ajustes!$J286&gt;0,INDEX($AA$4:$AL$323,Ajustes!$J286,S$2),0)+IF(Ajustes!$K286&gt;0,INDEX($AA$4:$AL$323,Ajustes!$K286,S$2),0)+IF(Ajustes!$L286&gt;0,INDEX($AA$4:$AL$323,Ajustes!$L286,S$2),0))+S286</f>
        <v>72</v>
      </c>
      <c r="AF286" s="259">
        <f>IF(AND(NOT(_incrementaisPassadas),
      OR(
       AND(_semanaAtual&gt;Prevs!I$6,_tipo="Semanal"),
       AND(_mes&gt;AF$2,_tipo="Mensal")
      )), 0,IF(Ajustes!$G286&gt;0,INDEX($AA$4:$AL$323,Ajustes!$G286,T$2),0)+IF(Ajustes!$H286&gt;0,INDEX($AA$4:$AL$323,Ajustes!$H286,T$2),0)+IF(Ajustes!$I286&gt;0,INDEX($AA$4:$AL$323,Ajustes!$I286,T$2),0)+IF(Ajustes!$J286&gt;0,INDEX($AA$4:$AL$323,Ajustes!$J286,T$2),0)+IF(Ajustes!$K286&gt;0,INDEX($AA$4:$AL$323,Ajustes!$K286,T$2),0)+IF(Ajustes!$L286&gt;0,INDEX($AA$4:$AL$323,Ajustes!$L286,T$2),0))+T286</f>
        <v>61</v>
      </c>
      <c r="AG286" s="259">
        <f>IF(AND(NOT(_incrementaisPassadas),
      OR(
       AND(_semanaAtual&gt;Prevs!J$6,_tipo="Semanal"),
       AND(_mes&gt;AG$2,_tipo="Mensal")
      )), 0,IF(Ajustes!$G286&gt;0,INDEX($AA$4:$AL$323,Ajustes!$G286,U$2),0)+IF(Ajustes!$H286&gt;0,INDEX($AA$4:$AL$323,Ajustes!$H286,U$2),0)+IF(Ajustes!$I286&gt;0,INDEX($AA$4:$AL$323,Ajustes!$I286,U$2),0)+IF(Ajustes!$J286&gt;0,INDEX($AA$4:$AL$323,Ajustes!$J286,U$2),0)+IF(Ajustes!$K286&gt;0,INDEX($AA$4:$AL$323,Ajustes!$K286,U$2),0)+IF(Ajustes!$L286&gt;0,INDEX($AA$4:$AL$323,Ajustes!$L286,U$2),0))+U286</f>
        <v>59</v>
      </c>
      <c r="AH286" s="259">
        <f>IF(AND(NOT(_incrementaisPassadas),
      OR(
       AND(_semanaAtual&gt;Prevs!K$6,_tipo="Semanal"),
       AND(_mes&gt;AH$2,_tipo="Mensal")
      )), 0,IF(Ajustes!$G286&gt;0,INDEX($AA$4:$AL$323,Ajustes!$G286,V$2),0)+IF(Ajustes!$H286&gt;0,INDEX($AA$4:$AL$323,Ajustes!$H286,V$2),0)+IF(Ajustes!$I286&gt;0,INDEX($AA$4:$AL$323,Ajustes!$I286,V$2),0)+IF(Ajustes!$J286&gt;0,INDEX($AA$4:$AL$323,Ajustes!$J286,V$2),0)+IF(Ajustes!$K286&gt;0,INDEX($AA$4:$AL$323,Ajustes!$K286,V$2),0)+IF(Ajustes!$L286&gt;0,INDEX($AA$4:$AL$323,Ajustes!$L286,V$2),0))+V286</f>
        <v>50</v>
      </c>
      <c r="AI286" s="259">
        <f>IF(AND(NOT(_incrementaisPassadas),
      OR(
       AND(_semanaAtual&gt;Prevs!L$6,_tipo="Semanal"),
       AND(_mes&gt;AI$2,_tipo="Mensal")
      )), 0,IF(Ajustes!$G286&gt;0,INDEX($AA$4:$AL$323,Ajustes!$G286,W$2),0)+IF(Ajustes!$H286&gt;0,INDEX($AA$4:$AL$323,Ajustes!$H286,W$2),0)+IF(Ajustes!$I286&gt;0,INDEX($AA$4:$AL$323,Ajustes!$I286,W$2),0)+IF(Ajustes!$J286&gt;0,INDEX($AA$4:$AL$323,Ajustes!$J286,W$2),0)+IF(Ajustes!$K286&gt;0,INDEX($AA$4:$AL$323,Ajustes!$K286,W$2),0)+IF(Ajustes!$L286&gt;0,INDEX($AA$4:$AL$323,Ajustes!$L286,W$2),0))+W286</f>
        <v>44</v>
      </c>
      <c r="AJ286" s="259">
        <f>IF(AND(NOT(_incrementaisPassadas),
      OR(
       AND(_semanaAtual&gt;Prevs!M$6,_tipo="Semanal"),
       AND(_mes&gt;AJ$2,_tipo="Mensal")
      )), 0,IF(Ajustes!$G286&gt;0,INDEX($AA$4:$AL$323,Ajustes!$G286,X$2),0)+IF(Ajustes!$H286&gt;0,INDEX($AA$4:$AL$323,Ajustes!$H286,X$2),0)+IF(Ajustes!$I286&gt;0,INDEX($AA$4:$AL$323,Ajustes!$I286,X$2),0)+IF(Ajustes!$J286&gt;0,INDEX($AA$4:$AL$323,Ajustes!$J286,X$2),0)+IF(Ajustes!$K286&gt;0,INDEX($AA$4:$AL$323,Ajustes!$K286,X$2),0)+IF(Ajustes!$L286&gt;0,INDEX($AA$4:$AL$323,Ajustes!$L286,X$2),0))+X286</f>
        <v>61</v>
      </c>
      <c r="AK286" s="259">
        <f>IF(AND(NOT(_incrementaisPassadas),
      OR(
       AND(_semanaAtual&gt;Prevs!N$6,_tipo="Semanal"),
       AND(_mes&gt;AK$2,_tipo="Mensal")
      )), 0,IF(Ajustes!$G286&gt;0,INDEX($AA$4:$AL$323,Ajustes!$G286,Y$2),0)+IF(Ajustes!$H286&gt;0,INDEX($AA$4:$AL$323,Ajustes!$H286,Y$2),0)+IF(Ajustes!$I286&gt;0,INDEX($AA$4:$AL$323,Ajustes!$I286,Y$2),0)+IF(Ajustes!$J286&gt;0,INDEX($AA$4:$AL$323,Ajustes!$J286,Y$2),0)+IF(Ajustes!$K286&gt;0,INDEX($AA$4:$AL$323,Ajustes!$K286,Y$2),0)+IF(Ajustes!$L286&gt;0,INDEX($AA$4:$AL$323,Ajustes!$L286,Y$2),0))+Y286</f>
        <v>121</v>
      </c>
      <c r="AL286" s="259">
        <f>IF(AND(NOT(_incrementaisPassadas),
      OR(
       AND(_semanaAtual&gt;Prevs!O$6,_tipo="Semanal"),
       AND(_mes&gt;AL$2,_tipo="Mensal")
      )), 0,IF(Ajustes!$G286&gt;0,INDEX($AA$4:$AL$323,Ajustes!$G286,Z$2),0)+IF(Ajustes!$H286&gt;0,INDEX($AA$4:$AL$323,Ajustes!$H286,Z$2),0)+IF(Ajustes!$I286&gt;0,INDEX($AA$4:$AL$323,Ajustes!$I286,Z$2),0)+IF(Ajustes!$J286&gt;0,INDEX($AA$4:$AL$323,Ajustes!$J286,Z$2),0)+IF(Ajustes!$K286&gt;0,INDEX($AA$4:$AL$323,Ajustes!$K286,Z$2),0)+IF(Ajustes!$L286&gt;0,INDEX($AA$4:$AL$323,Ajustes!$L286,Z$2),0))+Z286</f>
        <v>180</v>
      </c>
      <c r="AM286" s="113">
        <f t="shared" si="250"/>
        <v>174</v>
      </c>
      <c r="AN286" s="113">
        <f t="shared" si="261"/>
        <v>121</v>
      </c>
      <c r="AO286" s="113">
        <f t="shared" si="251"/>
        <v>119</v>
      </c>
      <c r="AP286" s="113">
        <f t="shared" si="252"/>
        <v>105</v>
      </c>
      <c r="AQ286" s="113">
        <f t="shared" si="253"/>
        <v>72</v>
      </c>
      <c r="AR286" s="113">
        <f t="shared" si="254"/>
        <v>61</v>
      </c>
      <c r="AS286" s="113">
        <f t="shared" si="255"/>
        <v>59</v>
      </c>
      <c r="AT286" s="113">
        <f t="shared" si="256"/>
        <v>50</v>
      </c>
      <c r="AU286" s="113">
        <f t="shared" si="257"/>
        <v>44</v>
      </c>
      <c r="AV286" s="113">
        <f t="shared" si="258"/>
        <v>61</v>
      </c>
      <c r="AW286" s="113">
        <f t="shared" si="259"/>
        <v>121</v>
      </c>
      <c r="AX286" s="113">
        <f t="shared" si="260"/>
        <v>180</v>
      </c>
      <c r="AY286" s="259"/>
      <c r="BQ286" s="259" t="e">
        <f t="shared" si="249"/>
        <v>#N/A</v>
      </c>
      <c r="BR286" s="398">
        <f t="shared" si="236"/>
        <v>174</v>
      </c>
      <c r="BS286" s="398">
        <f t="shared" si="237"/>
        <v>121</v>
      </c>
      <c r="BT286" s="398">
        <f t="shared" si="238"/>
        <v>119</v>
      </c>
      <c r="BU286" s="398">
        <f t="shared" si="239"/>
        <v>105</v>
      </c>
      <c r="BV286" s="398">
        <f t="shared" si="240"/>
        <v>72</v>
      </c>
      <c r="BW286" s="398">
        <f t="shared" si="241"/>
        <v>61</v>
      </c>
      <c r="BX286" s="398">
        <f t="shared" si="242"/>
        <v>59</v>
      </c>
      <c r="BY286" s="398">
        <f t="shared" si="243"/>
        <v>50</v>
      </c>
      <c r="BZ286" s="398">
        <f t="shared" si="244"/>
        <v>44</v>
      </c>
      <c r="CA286" s="398">
        <f t="shared" si="245"/>
        <v>61</v>
      </c>
      <c r="CB286" s="398">
        <f t="shared" si="246"/>
        <v>121</v>
      </c>
      <c r="CC286" s="398">
        <f t="shared" si="247"/>
        <v>180</v>
      </c>
      <c r="CD286" s="259"/>
    </row>
    <row r="287" spans="1:82" x14ac:dyDescent="0.25">
      <c r="A287" s="113">
        <v>284</v>
      </c>
      <c r="B287" s="176" t="s">
        <v>666</v>
      </c>
      <c r="C287" s="259">
        <f>IFERROR(INDEX($BD$7:$BO$40,MATCH(Ajustes!$E$4:$E$323,$BC$7:$BC$40,0),$C$2:$N$2),1)</f>
        <v>1</v>
      </c>
      <c r="D287" s="259">
        <f>IFERROR(INDEX($BD$7:$BO$40,MATCH(Ajustes!$E$4:$E$323,$BC$7:$BC$40,0),$C$2:$N$2),1)</f>
        <v>1</v>
      </c>
      <c r="E287" s="259">
        <f>IFERROR(INDEX($BD$7:$BO$40,MATCH(Ajustes!$E$4:$E$323,$BC$7:$BC$40,0),$C$2:$N$2),1)</f>
        <v>1</v>
      </c>
      <c r="F287" s="259">
        <f>IFERROR(INDEX($BD$7:$BO$40,MATCH(Ajustes!$E$4:$E$323,$BC$7:$BC$40,0),$C$2:$N$2),1)</f>
        <v>1</v>
      </c>
      <c r="G287" s="259">
        <f>IFERROR(INDEX($BD$7:$BO$40,MATCH(Ajustes!$E$4:$E$323,$BC$7:$BC$40,0),$C$2:$N$2),1)</f>
        <v>1</v>
      </c>
      <c r="H287" s="259">
        <f>IFERROR(INDEX($BD$7:$BO$40,MATCH(Ajustes!$E$4:$E$323,$BC$7:$BC$40,0),$C$2:$N$2),1)</f>
        <v>1</v>
      </c>
      <c r="I287" s="259">
        <f>IFERROR(INDEX($BD$7:$BO$40,MATCH(Ajustes!$E$4:$E$323,$BC$7:$BC$40,0),$C$2:$N$2),1)</f>
        <v>1</v>
      </c>
      <c r="J287" s="259">
        <f>IFERROR(INDEX($BD$7:$BO$40,MATCH(Ajustes!$E$4:$E$323,$BC$7:$BC$40,0),$C$2:$N$2),1)</f>
        <v>1</v>
      </c>
      <c r="K287" s="259">
        <f>IFERROR(INDEX($BD$7:$BO$40,MATCH(Ajustes!$E$4:$E$323,$BC$7:$BC$40,0),$C$2:$N$2),1)</f>
        <v>1</v>
      </c>
      <c r="L287" s="259">
        <f>IFERROR(INDEX($BD$7:$BO$40,MATCH(Ajustes!$E$4:$E$323,$BC$7:$BC$40,0),$C$2:$N$2),1)</f>
        <v>1</v>
      </c>
      <c r="M287" s="259">
        <f>IFERROR(INDEX($BD$7:$BO$40,MATCH(Ajustes!$E$4:$E$323,$BC$7:$BC$40,0),$C$2:$N$2),1)</f>
        <v>1</v>
      </c>
      <c r="N287" s="259">
        <f>IFERROR(INDEX($BD$7:$BO$40,MATCH(Ajustes!$E$4:$E$323,$BC$7:$BC$40,0),$C$2:$N$2),1)</f>
        <v>1</v>
      </c>
      <c r="O287">
        <f>C287*Ajustes!AM287</f>
        <v>168</v>
      </c>
      <c r="P287">
        <f>D287*Ajustes!AN287</f>
        <v>212</v>
      </c>
      <c r="Q287">
        <f>E287*Ajustes!AO287</f>
        <v>164</v>
      </c>
      <c r="R287">
        <f>F287*Ajustes!AP287</f>
        <v>183</v>
      </c>
      <c r="S287">
        <f>G287*Ajustes!AQ287</f>
        <v>248</v>
      </c>
      <c r="T287">
        <f>H287*Ajustes!AR287</f>
        <v>332</v>
      </c>
      <c r="U287">
        <f>I287*Ajustes!AS287</f>
        <v>429</v>
      </c>
      <c r="V287">
        <f>J287*Ajustes!AT287</f>
        <v>431</v>
      </c>
      <c r="W287">
        <f>K287*Ajustes!AU287</f>
        <v>487</v>
      </c>
      <c r="X287">
        <f>L287*Ajustes!AV287</f>
        <v>417</v>
      </c>
      <c r="Y287">
        <f>M287*Ajustes!AW287</f>
        <v>235</v>
      </c>
      <c r="Z287">
        <f>N287*Ajustes!AX287</f>
        <v>188</v>
      </c>
      <c r="AA287" s="259">
        <f>IF(AND(NOT(_incrementaisPassadas),
      OR(
       AND(_semanaAtual&gt;Prevs!D$6,_tipo="Semanal"),
       AND(_mes&gt;AA$2,_tipo="Mensal")
      )), 0,IF(Ajustes!$G287&gt;0,INDEX($AA$4:$AL$323,Ajustes!$G287,O$2),0)+IF(Ajustes!$H287&gt;0,INDEX($AA$4:$AL$323,Ajustes!$H287,O$2),0)+IF(Ajustes!$I287&gt;0,INDEX($AA$4:$AL$323,Ajustes!$I287,O$2),0)+IF(Ajustes!$J287&gt;0,INDEX($AA$4:$AL$323,Ajustes!$J287,O$2),0)+IF(Ajustes!$K287&gt;0,INDEX($AA$4:$AL$323,Ajustes!$K287,O$2),0)+IF(Ajustes!$L287&gt;0,INDEX($AA$4:$AL$323,Ajustes!$L287,O$2),0))+O287</f>
        <v>168</v>
      </c>
      <c r="AB287" s="259">
        <f>IF(AND(NOT(_incrementaisPassadas),
      OR(
       AND(_semanaAtual&gt;Prevs!E$6,_tipo="Semanal"),
       AND(_mes&gt;AB$2,_tipo="Mensal")
      )), 0,IF(Ajustes!$G287&gt;0,INDEX($AA$4:$AL$323,Ajustes!$G287,P$2),0)+IF(Ajustes!$H287&gt;0,INDEX($AA$4:$AL$323,Ajustes!$H287,P$2),0)+IF(Ajustes!$I287&gt;0,INDEX($AA$4:$AL$323,Ajustes!$I287,P$2),0)+IF(Ajustes!$J287&gt;0,INDEX($AA$4:$AL$323,Ajustes!$J287,P$2),0)+IF(Ajustes!$K287&gt;0,INDEX($AA$4:$AL$323,Ajustes!$K287,P$2),0)+IF(Ajustes!$L287&gt;0,INDEX($AA$4:$AL$323,Ajustes!$L287,P$2),0))+P287</f>
        <v>212</v>
      </c>
      <c r="AC287" s="259">
        <f>IF(AND(NOT(_incrementaisPassadas),
      OR(
       AND(_semanaAtual&gt;Prevs!F$6,_tipo="Semanal"),
       AND(_mes&gt;AC$2,_tipo="Mensal")
      )), 0,IF(Ajustes!$G287&gt;0,INDEX($AA$4:$AL$323,Ajustes!$G287,Q$2),0)+IF(Ajustes!$H287&gt;0,INDEX($AA$4:$AL$323,Ajustes!$H287,Q$2),0)+IF(Ajustes!$I287&gt;0,INDEX($AA$4:$AL$323,Ajustes!$I287,Q$2),0)+IF(Ajustes!$J287&gt;0,INDEX($AA$4:$AL$323,Ajustes!$J287,Q$2),0)+IF(Ajustes!$K287&gt;0,INDEX($AA$4:$AL$323,Ajustes!$K287,Q$2),0)+IF(Ajustes!$L287&gt;0,INDEX($AA$4:$AL$323,Ajustes!$L287,Q$2),0))+Q287</f>
        <v>164</v>
      </c>
      <c r="AD287" s="259">
        <f>IF(AND(NOT(_incrementaisPassadas),
      OR(
       AND(_semanaAtual&gt;Prevs!G$6,_tipo="Semanal"),
       AND(_mes&gt;AD$2,_tipo="Mensal")
      )), 0,IF(Ajustes!$G287&gt;0,INDEX($AA$4:$AL$323,Ajustes!$G287,R$2),0)+IF(Ajustes!$H287&gt;0,INDEX($AA$4:$AL$323,Ajustes!$H287,R$2),0)+IF(Ajustes!$I287&gt;0,INDEX($AA$4:$AL$323,Ajustes!$I287,R$2),0)+IF(Ajustes!$J287&gt;0,INDEX($AA$4:$AL$323,Ajustes!$J287,R$2),0)+IF(Ajustes!$K287&gt;0,INDEX($AA$4:$AL$323,Ajustes!$K287,R$2),0)+IF(Ajustes!$L287&gt;0,INDEX($AA$4:$AL$323,Ajustes!$L287,R$2),0))+R287</f>
        <v>183</v>
      </c>
      <c r="AE287" s="259">
        <f>IF(AND(NOT(_incrementaisPassadas),
      OR(
       AND(_semanaAtual&gt;Prevs!H$6,_tipo="Semanal"),
       AND(_mes&gt;AE$2,_tipo="Mensal")
      )), 0,IF(Ajustes!$G287&gt;0,INDEX($AA$4:$AL$323,Ajustes!$G287,S$2),0)+IF(Ajustes!$H287&gt;0,INDEX($AA$4:$AL$323,Ajustes!$H287,S$2),0)+IF(Ajustes!$I287&gt;0,INDEX($AA$4:$AL$323,Ajustes!$I287,S$2),0)+IF(Ajustes!$J287&gt;0,INDEX($AA$4:$AL$323,Ajustes!$J287,S$2),0)+IF(Ajustes!$K287&gt;0,INDEX($AA$4:$AL$323,Ajustes!$K287,S$2),0)+IF(Ajustes!$L287&gt;0,INDEX($AA$4:$AL$323,Ajustes!$L287,S$2),0))+S287</f>
        <v>248</v>
      </c>
      <c r="AF287" s="259">
        <f>IF(AND(NOT(_incrementaisPassadas),
      OR(
       AND(_semanaAtual&gt;Prevs!I$6,_tipo="Semanal"),
       AND(_mes&gt;AF$2,_tipo="Mensal")
      )), 0,IF(Ajustes!$G287&gt;0,INDEX($AA$4:$AL$323,Ajustes!$G287,T$2),0)+IF(Ajustes!$H287&gt;0,INDEX($AA$4:$AL$323,Ajustes!$H287,T$2),0)+IF(Ajustes!$I287&gt;0,INDEX($AA$4:$AL$323,Ajustes!$I287,T$2),0)+IF(Ajustes!$J287&gt;0,INDEX($AA$4:$AL$323,Ajustes!$J287,T$2),0)+IF(Ajustes!$K287&gt;0,INDEX($AA$4:$AL$323,Ajustes!$K287,T$2),0)+IF(Ajustes!$L287&gt;0,INDEX($AA$4:$AL$323,Ajustes!$L287,T$2),0))+T287</f>
        <v>332</v>
      </c>
      <c r="AG287" s="259">
        <f>IF(AND(NOT(_incrementaisPassadas),
      OR(
       AND(_semanaAtual&gt;Prevs!J$6,_tipo="Semanal"),
       AND(_mes&gt;AG$2,_tipo="Mensal")
      )), 0,IF(Ajustes!$G287&gt;0,INDEX($AA$4:$AL$323,Ajustes!$G287,U$2),0)+IF(Ajustes!$H287&gt;0,INDEX($AA$4:$AL$323,Ajustes!$H287,U$2),0)+IF(Ajustes!$I287&gt;0,INDEX($AA$4:$AL$323,Ajustes!$I287,U$2),0)+IF(Ajustes!$J287&gt;0,INDEX($AA$4:$AL$323,Ajustes!$J287,U$2),0)+IF(Ajustes!$K287&gt;0,INDEX($AA$4:$AL$323,Ajustes!$K287,U$2),0)+IF(Ajustes!$L287&gt;0,INDEX($AA$4:$AL$323,Ajustes!$L287,U$2),0))+U287</f>
        <v>429</v>
      </c>
      <c r="AH287" s="259">
        <f>IF(AND(NOT(_incrementaisPassadas),
      OR(
       AND(_semanaAtual&gt;Prevs!K$6,_tipo="Semanal"),
       AND(_mes&gt;AH$2,_tipo="Mensal")
      )), 0,IF(Ajustes!$G287&gt;0,INDEX($AA$4:$AL$323,Ajustes!$G287,V$2),0)+IF(Ajustes!$H287&gt;0,INDEX($AA$4:$AL$323,Ajustes!$H287,V$2),0)+IF(Ajustes!$I287&gt;0,INDEX($AA$4:$AL$323,Ajustes!$I287,V$2),0)+IF(Ajustes!$J287&gt;0,INDEX($AA$4:$AL$323,Ajustes!$J287,V$2),0)+IF(Ajustes!$K287&gt;0,INDEX($AA$4:$AL$323,Ajustes!$K287,V$2),0)+IF(Ajustes!$L287&gt;0,INDEX($AA$4:$AL$323,Ajustes!$L287,V$2),0))+V287</f>
        <v>431</v>
      </c>
      <c r="AI287" s="259">
        <f>IF(AND(NOT(_incrementaisPassadas),
      OR(
       AND(_semanaAtual&gt;Prevs!L$6,_tipo="Semanal"),
       AND(_mes&gt;AI$2,_tipo="Mensal")
      )), 0,IF(Ajustes!$G287&gt;0,INDEX($AA$4:$AL$323,Ajustes!$G287,W$2),0)+IF(Ajustes!$H287&gt;0,INDEX($AA$4:$AL$323,Ajustes!$H287,W$2),0)+IF(Ajustes!$I287&gt;0,INDEX($AA$4:$AL$323,Ajustes!$I287,W$2),0)+IF(Ajustes!$J287&gt;0,INDEX($AA$4:$AL$323,Ajustes!$J287,W$2),0)+IF(Ajustes!$K287&gt;0,INDEX($AA$4:$AL$323,Ajustes!$K287,W$2),0)+IF(Ajustes!$L287&gt;0,INDEX($AA$4:$AL$323,Ajustes!$L287,W$2),0))+W287</f>
        <v>487</v>
      </c>
      <c r="AJ287" s="259">
        <f>IF(AND(NOT(_incrementaisPassadas),
      OR(
       AND(_semanaAtual&gt;Prevs!M$6,_tipo="Semanal"),
       AND(_mes&gt;AJ$2,_tipo="Mensal")
      )), 0,IF(Ajustes!$G287&gt;0,INDEX($AA$4:$AL$323,Ajustes!$G287,X$2),0)+IF(Ajustes!$H287&gt;0,INDEX($AA$4:$AL$323,Ajustes!$H287,X$2),0)+IF(Ajustes!$I287&gt;0,INDEX($AA$4:$AL$323,Ajustes!$I287,X$2),0)+IF(Ajustes!$J287&gt;0,INDEX($AA$4:$AL$323,Ajustes!$J287,X$2),0)+IF(Ajustes!$K287&gt;0,INDEX($AA$4:$AL$323,Ajustes!$K287,X$2),0)+IF(Ajustes!$L287&gt;0,INDEX($AA$4:$AL$323,Ajustes!$L287,X$2),0))+X287</f>
        <v>417</v>
      </c>
      <c r="AK287" s="259">
        <f>IF(AND(NOT(_incrementaisPassadas),
      OR(
       AND(_semanaAtual&gt;Prevs!N$6,_tipo="Semanal"),
       AND(_mes&gt;AK$2,_tipo="Mensal")
      )), 0,IF(Ajustes!$G287&gt;0,INDEX($AA$4:$AL$323,Ajustes!$G287,Y$2),0)+IF(Ajustes!$H287&gt;0,INDEX($AA$4:$AL$323,Ajustes!$H287,Y$2),0)+IF(Ajustes!$I287&gt;0,INDEX($AA$4:$AL$323,Ajustes!$I287,Y$2),0)+IF(Ajustes!$J287&gt;0,INDEX($AA$4:$AL$323,Ajustes!$J287,Y$2),0)+IF(Ajustes!$K287&gt;0,INDEX($AA$4:$AL$323,Ajustes!$K287,Y$2),0)+IF(Ajustes!$L287&gt;0,INDEX($AA$4:$AL$323,Ajustes!$L287,Y$2),0))+Y287</f>
        <v>235</v>
      </c>
      <c r="AL287" s="259">
        <f>IF(AND(NOT(_incrementaisPassadas),
      OR(
       AND(_semanaAtual&gt;Prevs!O$6,_tipo="Semanal"),
       AND(_mes&gt;AL$2,_tipo="Mensal")
      )), 0,IF(Ajustes!$G287&gt;0,INDEX($AA$4:$AL$323,Ajustes!$G287,Z$2),0)+IF(Ajustes!$H287&gt;0,INDEX($AA$4:$AL$323,Ajustes!$H287,Z$2),0)+IF(Ajustes!$I287&gt;0,INDEX($AA$4:$AL$323,Ajustes!$I287,Z$2),0)+IF(Ajustes!$J287&gt;0,INDEX($AA$4:$AL$323,Ajustes!$J287,Z$2),0)+IF(Ajustes!$K287&gt;0,INDEX($AA$4:$AL$323,Ajustes!$K287,Z$2),0)+IF(Ajustes!$L287&gt;0,INDEX($AA$4:$AL$323,Ajustes!$L287,Z$2),0))+Z287</f>
        <v>188</v>
      </c>
      <c r="AM287" s="113">
        <f t="shared" si="250"/>
        <v>168</v>
      </c>
      <c r="AN287" s="113">
        <f t="shared" si="261"/>
        <v>212</v>
      </c>
      <c r="AO287" s="113">
        <f t="shared" si="251"/>
        <v>164</v>
      </c>
      <c r="AP287" s="113">
        <f t="shared" si="252"/>
        <v>183</v>
      </c>
      <c r="AQ287" s="113">
        <f t="shared" si="253"/>
        <v>248</v>
      </c>
      <c r="AR287" s="113">
        <f t="shared" si="254"/>
        <v>332</v>
      </c>
      <c r="AS287" s="113">
        <f t="shared" si="255"/>
        <v>429</v>
      </c>
      <c r="AT287" s="113">
        <f t="shared" si="256"/>
        <v>431</v>
      </c>
      <c r="AU287" s="113">
        <f t="shared" si="257"/>
        <v>487</v>
      </c>
      <c r="AV287" s="113">
        <f t="shared" si="258"/>
        <v>417</v>
      </c>
      <c r="AW287" s="113">
        <f t="shared" si="259"/>
        <v>235</v>
      </c>
      <c r="AX287" s="113">
        <f t="shared" si="260"/>
        <v>188</v>
      </c>
      <c r="AY287" s="259"/>
      <c r="BQ287" s="259">
        <f t="shared" si="249"/>
        <v>46</v>
      </c>
      <c r="BR287" s="398">
        <f t="shared" si="236"/>
        <v>170.005</v>
      </c>
      <c r="BS287" s="398">
        <f t="shared" si="237"/>
        <v>214.39599999999999</v>
      </c>
      <c r="BT287" s="398">
        <f t="shared" si="238"/>
        <v>163.548</v>
      </c>
      <c r="BU287" s="398">
        <f t="shared" si="239"/>
        <v>182.11900000000003</v>
      </c>
      <c r="BV287" s="398">
        <f t="shared" si="240"/>
        <v>246.8</v>
      </c>
      <c r="BW287" s="398">
        <f t="shared" si="241"/>
        <v>334.33599999999996</v>
      </c>
      <c r="BX287" s="398">
        <f t="shared" si="242"/>
        <v>433.05</v>
      </c>
      <c r="BY287" s="398">
        <f t="shared" si="243"/>
        <v>433.90600000000001</v>
      </c>
      <c r="BZ287" s="398">
        <f t="shared" si="244"/>
        <v>492.80799999999999</v>
      </c>
      <c r="CA287" s="398">
        <f t="shared" si="245"/>
        <v>424.72799999999995</v>
      </c>
      <c r="CB287" s="398">
        <f t="shared" si="246"/>
        <v>234.625</v>
      </c>
      <c r="CC287" s="398">
        <f t="shared" si="247"/>
        <v>188.124</v>
      </c>
      <c r="CD287" s="259"/>
    </row>
    <row r="288" spans="1:82" x14ac:dyDescent="0.25">
      <c r="A288" s="113">
        <v>285</v>
      </c>
      <c r="B288" s="176" t="s">
        <v>667</v>
      </c>
      <c r="C288" s="259">
        <f>IFERROR(INDEX($BD$7:$BO$40,MATCH(Ajustes!$E$4:$E$323,$BC$7:$BC$40,0),$C$2:$N$2),1)</f>
        <v>1</v>
      </c>
      <c r="D288" s="259">
        <f>IFERROR(INDEX($BD$7:$BO$40,MATCH(Ajustes!$E$4:$E$323,$BC$7:$BC$40,0),$C$2:$N$2),1)</f>
        <v>1</v>
      </c>
      <c r="E288" s="259">
        <f>IFERROR(INDEX($BD$7:$BO$40,MATCH(Ajustes!$E$4:$E$323,$BC$7:$BC$40,0),$C$2:$N$2),1)</f>
        <v>1</v>
      </c>
      <c r="F288" s="259">
        <f>IFERROR(INDEX($BD$7:$BO$40,MATCH(Ajustes!$E$4:$E$323,$BC$7:$BC$40,0),$C$2:$N$2),1)</f>
        <v>1</v>
      </c>
      <c r="G288" s="259">
        <f>IFERROR(INDEX($BD$7:$BO$40,MATCH(Ajustes!$E$4:$E$323,$BC$7:$BC$40,0),$C$2:$N$2),1)</f>
        <v>1</v>
      </c>
      <c r="H288" s="259">
        <f>IFERROR(INDEX($BD$7:$BO$40,MATCH(Ajustes!$E$4:$E$323,$BC$7:$BC$40,0),$C$2:$N$2),1)</f>
        <v>1</v>
      </c>
      <c r="I288" s="259">
        <f>IFERROR(INDEX($BD$7:$BO$40,MATCH(Ajustes!$E$4:$E$323,$BC$7:$BC$40,0),$C$2:$N$2),1)</f>
        <v>1</v>
      </c>
      <c r="J288" s="259">
        <f>IFERROR(INDEX($BD$7:$BO$40,MATCH(Ajustes!$E$4:$E$323,$BC$7:$BC$40,0),$C$2:$N$2),1)</f>
        <v>1</v>
      </c>
      <c r="K288" s="259">
        <f>IFERROR(INDEX($BD$7:$BO$40,MATCH(Ajustes!$E$4:$E$323,$BC$7:$BC$40,0),$C$2:$N$2),1)</f>
        <v>1</v>
      </c>
      <c r="L288" s="259">
        <f>IFERROR(INDEX($BD$7:$BO$40,MATCH(Ajustes!$E$4:$E$323,$BC$7:$BC$40,0),$C$2:$N$2),1)</f>
        <v>1</v>
      </c>
      <c r="M288" s="259">
        <f>IFERROR(INDEX($BD$7:$BO$40,MATCH(Ajustes!$E$4:$E$323,$BC$7:$BC$40,0),$C$2:$N$2),1)</f>
        <v>1</v>
      </c>
      <c r="N288" s="259">
        <f>IFERROR(INDEX($BD$7:$BO$40,MATCH(Ajustes!$E$4:$E$323,$BC$7:$BC$40,0),$C$2:$N$2),1)</f>
        <v>1</v>
      </c>
      <c r="O288">
        <f>C288*Ajustes!AM288</f>
        <v>23566</v>
      </c>
      <c r="P288">
        <f>D288*Ajustes!AN288</f>
        <v>30331</v>
      </c>
      <c r="Q288">
        <f>E288*Ajustes!AO288</f>
        <v>35035</v>
      </c>
      <c r="R288">
        <f>F288*Ajustes!AP288</f>
        <v>33860</v>
      </c>
      <c r="S288">
        <f>G288*Ajustes!AQ288</f>
        <v>26118</v>
      </c>
      <c r="T288">
        <f>H288*Ajustes!AR288</f>
        <v>18210</v>
      </c>
      <c r="U288">
        <f>I288*Ajustes!AS288</f>
        <v>11661</v>
      </c>
      <c r="V288">
        <f>J288*Ajustes!AT288</f>
        <v>7164</v>
      </c>
      <c r="W288">
        <f>K288*Ajustes!AU288</f>
        <v>5309</v>
      </c>
      <c r="X288">
        <f>L288*Ajustes!AV288</f>
        <v>6371</v>
      </c>
      <c r="Y288">
        <f>M288*Ajustes!AW288</f>
        <v>10049</v>
      </c>
      <c r="Z288">
        <f>N288*Ajustes!AX288</f>
        <v>16043</v>
      </c>
      <c r="AA288" s="259">
        <f>IF(AND(NOT(_incrementaisPassadas),
      OR(
       AND(_semanaAtual&gt;Prevs!D$6,_tipo="Semanal"),
       AND(_mes&gt;AA$2,_tipo="Mensal")
      )), 0,IF(Ajustes!$G288&gt;0,INDEX($AA$4:$AL$323,Ajustes!$G288,O$2),0)+IF(Ajustes!$H288&gt;0,INDEX($AA$4:$AL$323,Ajustes!$H288,O$2),0)+IF(Ajustes!$I288&gt;0,INDEX($AA$4:$AL$323,Ajustes!$I288,O$2),0)+IF(Ajustes!$J288&gt;0,INDEX($AA$4:$AL$323,Ajustes!$J288,O$2),0)+IF(Ajustes!$K288&gt;0,INDEX($AA$4:$AL$323,Ajustes!$K288,O$2),0)+IF(Ajustes!$L288&gt;0,INDEX($AA$4:$AL$323,Ajustes!$L288,O$2),0))+O288</f>
        <v>23566</v>
      </c>
      <c r="AB288" s="259">
        <f>IF(AND(NOT(_incrementaisPassadas),
      OR(
       AND(_semanaAtual&gt;Prevs!E$6,_tipo="Semanal"),
       AND(_mes&gt;AB$2,_tipo="Mensal")
      )), 0,IF(Ajustes!$G288&gt;0,INDEX($AA$4:$AL$323,Ajustes!$G288,P$2),0)+IF(Ajustes!$H288&gt;0,INDEX($AA$4:$AL$323,Ajustes!$H288,P$2),0)+IF(Ajustes!$I288&gt;0,INDEX($AA$4:$AL$323,Ajustes!$I288,P$2),0)+IF(Ajustes!$J288&gt;0,INDEX($AA$4:$AL$323,Ajustes!$J288,P$2),0)+IF(Ajustes!$K288&gt;0,INDEX($AA$4:$AL$323,Ajustes!$K288,P$2),0)+IF(Ajustes!$L288&gt;0,INDEX($AA$4:$AL$323,Ajustes!$L288,P$2),0))+P288</f>
        <v>30331</v>
      </c>
      <c r="AC288" s="259">
        <f>IF(AND(NOT(_incrementaisPassadas),
      OR(
       AND(_semanaAtual&gt;Prevs!F$6,_tipo="Semanal"),
       AND(_mes&gt;AC$2,_tipo="Mensal")
      )), 0,IF(Ajustes!$G288&gt;0,INDEX($AA$4:$AL$323,Ajustes!$G288,Q$2),0)+IF(Ajustes!$H288&gt;0,INDEX($AA$4:$AL$323,Ajustes!$H288,Q$2),0)+IF(Ajustes!$I288&gt;0,INDEX($AA$4:$AL$323,Ajustes!$I288,Q$2),0)+IF(Ajustes!$J288&gt;0,INDEX($AA$4:$AL$323,Ajustes!$J288,Q$2),0)+IF(Ajustes!$K288&gt;0,INDEX($AA$4:$AL$323,Ajustes!$K288,Q$2),0)+IF(Ajustes!$L288&gt;0,INDEX($AA$4:$AL$323,Ajustes!$L288,Q$2),0))+Q288</f>
        <v>35035</v>
      </c>
      <c r="AD288" s="259">
        <f>IF(AND(NOT(_incrementaisPassadas),
      OR(
       AND(_semanaAtual&gt;Prevs!G$6,_tipo="Semanal"),
       AND(_mes&gt;AD$2,_tipo="Mensal")
      )), 0,IF(Ajustes!$G288&gt;0,INDEX($AA$4:$AL$323,Ajustes!$G288,R$2),0)+IF(Ajustes!$H288&gt;0,INDEX($AA$4:$AL$323,Ajustes!$H288,R$2),0)+IF(Ajustes!$I288&gt;0,INDEX($AA$4:$AL$323,Ajustes!$I288,R$2),0)+IF(Ajustes!$J288&gt;0,INDEX($AA$4:$AL$323,Ajustes!$J288,R$2),0)+IF(Ajustes!$K288&gt;0,INDEX($AA$4:$AL$323,Ajustes!$K288,R$2),0)+IF(Ajustes!$L288&gt;0,INDEX($AA$4:$AL$323,Ajustes!$L288,R$2),0))+R288</f>
        <v>33860</v>
      </c>
      <c r="AE288" s="259">
        <f>IF(AND(NOT(_incrementaisPassadas),
      OR(
       AND(_semanaAtual&gt;Prevs!H$6,_tipo="Semanal"),
       AND(_mes&gt;AE$2,_tipo="Mensal")
      )), 0,IF(Ajustes!$G288&gt;0,INDEX($AA$4:$AL$323,Ajustes!$G288,S$2),0)+IF(Ajustes!$H288&gt;0,INDEX($AA$4:$AL$323,Ajustes!$H288,S$2),0)+IF(Ajustes!$I288&gt;0,INDEX($AA$4:$AL$323,Ajustes!$I288,S$2),0)+IF(Ajustes!$J288&gt;0,INDEX($AA$4:$AL$323,Ajustes!$J288,S$2),0)+IF(Ajustes!$K288&gt;0,INDEX($AA$4:$AL$323,Ajustes!$K288,S$2),0)+IF(Ajustes!$L288&gt;0,INDEX($AA$4:$AL$323,Ajustes!$L288,S$2),0))+S288</f>
        <v>26118</v>
      </c>
      <c r="AF288" s="259">
        <f>IF(AND(NOT(_incrementaisPassadas),
      OR(
       AND(_semanaAtual&gt;Prevs!I$6,_tipo="Semanal"),
       AND(_mes&gt;AF$2,_tipo="Mensal")
      )), 0,IF(Ajustes!$G288&gt;0,INDEX($AA$4:$AL$323,Ajustes!$G288,T$2),0)+IF(Ajustes!$H288&gt;0,INDEX($AA$4:$AL$323,Ajustes!$H288,T$2),0)+IF(Ajustes!$I288&gt;0,INDEX($AA$4:$AL$323,Ajustes!$I288,T$2),0)+IF(Ajustes!$J288&gt;0,INDEX($AA$4:$AL$323,Ajustes!$J288,T$2),0)+IF(Ajustes!$K288&gt;0,INDEX($AA$4:$AL$323,Ajustes!$K288,T$2),0)+IF(Ajustes!$L288&gt;0,INDEX($AA$4:$AL$323,Ajustes!$L288,T$2),0))+T288</f>
        <v>18210</v>
      </c>
      <c r="AG288" s="259">
        <f>IF(AND(NOT(_incrementaisPassadas),
      OR(
       AND(_semanaAtual&gt;Prevs!J$6,_tipo="Semanal"),
       AND(_mes&gt;AG$2,_tipo="Mensal")
      )), 0,IF(Ajustes!$G288&gt;0,INDEX($AA$4:$AL$323,Ajustes!$G288,U$2),0)+IF(Ajustes!$H288&gt;0,INDEX($AA$4:$AL$323,Ajustes!$H288,U$2),0)+IF(Ajustes!$I288&gt;0,INDEX($AA$4:$AL$323,Ajustes!$I288,U$2),0)+IF(Ajustes!$J288&gt;0,INDEX($AA$4:$AL$323,Ajustes!$J288,U$2),0)+IF(Ajustes!$K288&gt;0,INDEX($AA$4:$AL$323,Ajustes!$K288,U$2),0)+IF(Ajustes!$L288&gt;0,INDEX($AA$4:$AL$323,Ajustes!$L288,U$2),0))+U288</f>
        <v>11661</v>
      </c>
      <c r="AH288" s="259">
        <f>IF(AND(NOT(_incrementaisPassadas),
      OR(
       AND(_semanaAtual&gt;Prevs!K$6,_tipo="Semanal"),
       AND(_mes&gt;AH$2,_tipo="Mensal")
      )), 0,IF(Ajustes!$G288&gt;0,INDEX($AA$4:$AL$323,Ajustes!$G288,V$2),0)+IF(Ajustes!$H288&gt;0,INDEX($AA$4:$AL$323,Ajustes!$H288,V$2),0)+IF(Ajustes!$I288&gt;0,INDEX($AA$4:$AL$323,Ajustes!$I288,V$2),0)+IF(Ajustes!$J288&gt;0,INDEX($AA$4:$AL$323,Ajustes!$J288,V$2),0)+IF(Ajustes!$K288&gt;0,INDEX($AA$4:$AL$323,Ajustes!$K288,V$2),0)+IF(Ajustes!$L288&gt;0,INDEX($AA$4:$AL$323,Ajustes!$L288,V$2),0))+V288</f>
        <v>7164</v>
      </c>
      <c r="AI288" s="259">
        <f>IF(AND(NOT(_incrementaisPassadas),
      OR(
       AND(_semanaAtual&gt;Prevs!L$6,_tipo="Semanal"),
       AND(_mes&gt;AI$2,_tipo="Mensal")
      )), 0,IF(Ajustes!$G288&gt;0,INDEX($AA$4:$AL$323,Ajustes!$G288,W$2),0)+IF(Ajustes!$H288&gt;0,INDEX($AA$4:$AL$323,Ajustes!$H288,W$2),0)+IF(Ajustes!$I288&gt;0,INDEX($AA$4:$AL$323,Ajustes!$I288,W$2),0)+IF(Ajustes!$J288&gt;0,INDEX($AA$4:$AL$323,Ajustes!$J288,W$2),0)+IF(Ajustes!$K288&gt;0,INDEX($AA$4:$AL$323,Ajustes!$K288,W$2),0)+IF(Ajustes!$L288&gt;0,INDEX($AA$4:$AL$323,Ajustes!$L288,W$2),0))+W288</f>
        <v>5309</v>
      </c>
      <c r="AJ288" s="259">
        <f>IF(AND(NOT(_incrementaisPassadas),
      OR(
       AND(_semanaAtual&gt;Prevs!M$6,_tipo="Semanal"),
       AND(_mes&gt;AJ$2,_tipo="Mensal")
      )), 0,IF(Ajustes!$G288&gt;0,INDEX($AA$4:$AL$323,Ajustes!$G288,X$2),0)+IF(Ajustes!$H288&gt;0,INDEX($AA$4:$AL$323,Ajustes!$H288,X$2),0)+IF(Ajustes!$I288&gt;0,INDEX($AA$4:$AL$323,Ajustes!$I288,X$2),0)+IF(Ajustes!$J288&gt;0,INDEX($AA$4:$AL$323,Ajustes!$J288,X$2),0)+IF(Ajustes!$K288&gt;0,INDEX($AA$4:$AL$323,Ajustes!$K288,X$2),0)+IF(Ajustes!$L288&gt;0,INDEX($AA$4:$AL$323,Ajustes!$L288,X$2),0))+X288</f>
        <v>6371</v>
      </c>
      <c r="AK288" s="259">
        <f>IF(AND(NOT(_incrementaisPassadas),
      OR(
       AND(_semanaAtual&gt;Prevs!N$6,_tipo="Semanal"),
       AND(_mes&gt;AK$2,_tipo="Mensal")
      )), 0,IF(Ajustes!$G288&gt;0,INDEX($AA$4:$AL$323,Ajustes!$G288,Y$2),0)+IF(Ajustes!$H288&gt;0,INDEX($AA$4:$AL$323,Ajustes!$H288,Y$2),0)+IF(Ajustes!$I288&gt;0,INDEX($AA$4:$AL$323,Ajustes!$I288,Y$2),0)+IF(Ajustes!$J288&gt;0,INDEX($AA$4:$AL$323,Ajustes!$J288,Y$2),0)+IF(Ajustes!$K288&gt;0,INDEX($AA$4:$AL$323,Ajustes!$K288,Y$2),0)+IF(Ajustes!$L288&gt;0,INDEX($AA$4:$AL$323,Ajustes!$L288,Y$2),0))+Y288</f>
        <v>10049</v>
      </c>
      <c r="AL288" s="259">
        <f>IF(AND(NOT(_incrementaisPassadas),
      OR(
       AND(_semanaAtual&gt;Prevs!O$6,_tipo="Semanal"),
       AND(_mes&gt;AL$2,_tipo="Mensal")
      )), 0,IF(Ajustes!$G288&gt;0,INDEX($AA$4:$AL$323,Ajustes!$G288,Z$2),0)+IF(Ajustes!$H288&gt;0,INDEX($AA$4:$AL$323,Ajustes!$H288,Z$2),0)+IF(Ajustes!$I288&gt;0,INDEX($AA$4:$AL$323,Ajustes!$I288,Z$2),0)+IF(Ajustes!$J288&gt;0,INDEX($AA$4:$AL$323,Ajustes!$J288,Z$2),0)+IF(Ajustes!$K288&gt;0,INDEX($AA$4:$AL$323,Ajustes!$K288,Z$2),0)+IF(Ajustes!$L288&gt;0,INDEX($AA$4:$AL$323,Ajustes!$L288,Z$2),0))+Z288</f>
        <v>16043</v>
      </c>
      <c r="AM288" s="113">
        <f t="shared" si="250"/>
        <v>23566</v>
      </c>
      <c r="AN288" s="113">
        <f t="shared" si="261"/>
        <v>30331</v>
      </c>
      <c r="AO288" s="113">
        <f t="shared" si="251"/>
        <v>35035</v>
      </c>
      <c r="AP288" s="113">
        <f t="shared" si="252"/>
        <v>33860</v>
      </c>
      <c r="AQ288" s="113">
        <f t="shared" si="253"/>
        <v>26118</v>
      </c>
      <c r="AR288" s="113">
        <f t="shared" si="254"/>
        <v>18210</v>
      </c>
      <c r="AS288" s="113">
        <f t="shared" si="255"/>
        <v>11661</v>
      </c>
      <c r="AT288" s="113">
        <f t="shared" si="256"/>
        <v>7164</v>
      </c>
      <c r="AU288" s="113">
        <f t="shared" si="257"/>
        <v>5309</v>
      </c>
      <c r="AV288" s="113">
        <f t="shared" si="258"/>
        <v>6371</v>
      </c>
      <c r="AW288" s="113">
        <f t="shared" si="259"/>
        <v>10049</v>
      </c>
      <c r="AX288" s="113">
        <f t="shared" si="260"/>
        <v>16043</v>
      </c>
      <c r="AY288" s="259"/>
      <c r="BQ288" s="259">
        <f t="shared" si="249"/>
        <v>69</v>
      </c>
      <c r="BR288" s="398">
        <f t="shared" si="236"/>
        <v>23557.975000000002</v>
      </c>
      <c r="BS288" s="398">
        <f t="shared" si="237"/>
        <v>30323.135000000002</v>
      </c>
      <c r="BT288" s="398">
        <f t="shared" si="238"/>
        <v>35030.840000000004</v>
      </c>
      <c r="BU288" s="398">
        <f t="shared" si="239"/>
        <v>33867.424999999996</v>
      </c>
      <c r="BV288" s="398">
        <f t="shared" si="240"/>
        <v>26124.84</v>
      </c>
      <c r="BW288" s="398">
        <f t="shared" si="241"/>
        <v>18224.915000000001</v>
      </c>
      <c r="BX288" s="398">
        <f t="shared" si="242"/>
        <v>11668.195</v>
      </c>
      <c r="BY288" s="398">
        <f t="shared" si="243"/>
        <v>7168.63</v>
      </c>
      <c r="BZ288" s="398">
        <f t="shared" si="244"/>
        <v>5310.92</v>
      </c>
      <c r="CA288" s="398">
        <f t="shared" si="245"/>
        <v>6367.625</v>
      </c>
      <c r="CB288" s="398">
        <f t="shared" si="246"/>
        <v>10041.575000000001</v>
      </c>
      <c r="CC288" s="398">
        <f t="shared" si="247"/>
        <v>16030.560000000001</v>
      </c>
      <c r="CD288" s="259"/>
    </row>
    <row r="289" spans="1:82" x14ac:dyDescent="0.25">
      <c r="A289" s="113">
        <v>286</v>
      </c>
      <c r="B289" s="176" t="s">
        <v>237</v>
      </c>
      <c r="C289" s="259">
        <f>IFERROR(INDEX($BD$7:$BO$40,MATCH(Ajustes!$E$4:$E$323,$BC$7:$BC$40,0),$C$2:$N$2),1)</f>
        <v>1</v>
      </c>
      <c r="D289" s="259">
        <f>IFERROR(INDEX($BD$7:$BO$40,MATCH(Ajustes!$E$4:$E$323,$BC$7:$BC$40,0),$C$2:$N$2),1)</f>
        <v>1</v>
      </c>
      <c r="E289" s="259">
        <f>IFERROR(INDEX($BD$7:$BO$40,MATCH(Ajustes!$E$4:$E$323,$BC$7:$BC$40,0),$C$2:$N$2),1)</f>
        <v>1</v>
      </c>
      <c r="F289" s="259">
        <f>IFERROR(INDEX($BD$7:$BO$40,MATCH(Ajustes!$E$4:$E$323,$BC$7:$BC$40,0),$C$2:$N$2),1)</f>
        <v>1</v>
      </c>
      <c r="G289" s="259">
        <f>IFERROR(INDEX($BD$7:$BO$40,MATCH(Ajustes!$E$4:$E$323,$BC$7:$BC$40,0),$C$2:$N$2),1)</f>
        <v>1</v>
      </c>
      <c r="H289" s="259">
        <f>IFERROR(INDEX($BD$7:$BO$40,MATCH(Ajustes!$E$4:$E$323,$BC$7:$BC$40,0),$C$2:$N$2),1)</f>
        <v>1</v>
      </c>
      <c r="I289" s="259">
        <f>IFERROR(INDEX($BD$7:$BO$40,MATCH(Ajustes!$E$4:$E$323,$BC$7:$BC$40,0),$C$2:$N$2),1)</f>
        <v>1</v>
      </c>
      <c r="J289" s="259">
        <f>IFERROR(INDEX($BD$7:$BO$40,MATCH(Ajustes!$E$4:$E$323,$BC$7:$BC$40,0),$C$2:$N$2),1)</f>
        <v>1</v>
      </c>
      <c r="K289" s="259">
        <f>IFERROR(INDEX($BD$7:$BO$40,MATCH(Ajustes!$E$4:$E$323,$BC$7:$BC$40,0),$C$2:$N$2),1)</f>
        <v>1</v>
      </c>
      <c r="L289" s="259">
        <f>IFERROR(INDEX($BD$7:$BO$40,MATCH(Ajustes!$E$4:$E$323,$BC$7:$BC$40,0),$C$2:$N$2),1)</f>
        <v>1</v>
      </c>
      <c r="M289" s="259">
        <f>IFERROR(INDEX($BD$7:$BO$40,MATCH(Ajustes!$E$4:$E$323,$BC$7:$BC$40,0),$C$2:$N$2),1)</f>
        <v>1</v>
      </c>
      <c r="N289" s="259">
        <f>IFERROR(INDEX($BD$7:$BO$40,MATCH(Ajustes!$E$4:$E$323,$BC$7:$BC$40,0),$C$2:$N$2),1)</f>
        <v>1</v>
      </c>
      <c r="O289">
        <f>C289*Ajustes!AM289</f>
        <v>57</v>
      </c>
      <c r="P289">
        <f>D289*Ajustes!AN289</f>
        <v>67</v>
      </c>
      <c r="Q289">
        <f>E289*Ajustes!AO289</f>
        <v>57</v>
      </c>
      <c r="R289">
        <f>F289*Ajustes!AP289</f>
        <v>58</v>
      </c>
      <c r="S289">
        <f>G289*Ajustes!AQ289</f>
        <v>83</v>
      </c>
      <c r="T289">
        <f>H289*Ajustes!AR289</f>
        <v>96</v>
      </c>
      <c r="U289">
        <f>I289*Ajustes!AS289</f>
        <v>93</v>
      </c>
      <c r="V289">
        <f>J289*Ajustes!AT289</f>
        <v>88</v>
      </c>
      <c r="W289">
        <f>K289*Ajustes!AU289</f>
        <v>99</v>
      </c>
      <c r="X289">
        <f>L289*Ajustes!AV289</f>
        <v>122</v>
      </c>
      <c r="Y289">
        <f>M289*Ajustes!AW289</f>
        <v>83</v>
      </c>
      <c r="Z289">
        <f>N289*Ajustes!AX289</f>
        <v>63</v>
      </c>
      <c r="AA289" s="259">
        <f>IF(AND(NOT(_incrementaisPassadas),
      OR(
       AND(_semanaAtual&gt;Prevs!D$6,_tipo="Semanal"),
       AND(_mes&gt;AA$2,_tipo="Mensal")
      )), 0,IF(Ajustes!$G289&gt;0,INDEX($AA$4:$AL$323,Ajustes!$G289,O$2),0)+IF(Ajustes!$H289&gt;0,INDEX($AA$4:$AL$323,Ajustes!$H289,O$2),0)+IF(Ajustes!$I289&gt;0,INDEX($AA$4:$AL$323,Ajustes!$I289,O$2),0)+IF(Ajustes!$J289&gt;0,INDEX($AA$4:$AL$323,Ajustes!$J289,O$2),0)+IF(Ajustes!$K289&gt;0,INDEX($AA$4:$AL$323,Ajustes!$K289,O$2),0)+IF(Ajustes!$L289&gt;0,INDEX($AA$4:$AL$323,Ajustes!$L289,O$2),0))+O289</f>
        <v>57</v>
      </c>
      <c r="AB289" s="259">
        <f>IF(AND(NOT(_incrementaisPassadas),
      OR(
       AND(_semanaAtual&gt;Prevs!E$6,_tipo="Semanal"),
       AND(_mes&gt;AB$2,_tipo="Mensal")
      )), 0,IF(Ajustes!$G289&gt;0,INDEX($AA$4:$AL$323,Ajustes!$G289,P$2),0)+IF(Ajustes!$H289&gt;0,INDEX($AA$4:$AL$323,Ajustes!$H289,P$2),0)+IF(Ajustes!$I289&gt;0,INDEX($AA$4:$AL$323,Ajustes!$I289,P$2),0)+IF(Ajustes!$J289&gt;0,INDEX($AA$4:$AL$323,Ajustes!$J289,P$2),0)+IF(Ajustes!$K289&gt;0,INDEX($AA$4:$AL$323,Ajustes!$K289,P$2),0)+IF(Ajustes!$L289&gt;0,INDEX($AA$4:$AL$323,Ajustes!$L289,P$2),0))+P289</f>
        <v>67</v>
      </c>
      <c r="AC289" s="259">
        <f>IF(AND(NOT(_incrementaisPassadas),
      OR(
       AND(_semanaAtual&gt;Prevs!F$6,_tipo="Semanal"),
       AND(_mes&gt;AC$2,_tipo="Mensal")
      )), 0,IF(Ajustes!$G289&gt;0,INDEX($AA$4:$AL$323,Ajustes!$G289,Q$2),0)+IF(Ajustes!$H289&gt;0,INDEX($AA$4:$AL$323,Ajustes!$H289,Q$2),0)+IF(Ajustes!$I289&gt;0,INDEX($AA$4:$AL$323,Ajustes!$I289,Q$2),0)+IF(Ajustes!$J289&gt;0,INDEX($AA$4:$AL$323,Ajustes!$J289,Q$2),0)+IF(Ajustes!$K289&gt;0,INDEX($AA$4:$AL$323,Ajustes!$K289,Q$2),0)+IF(Ajustes!$L289&gt;0,INDEX($AA$4:$AL$323,Ajustes!$L289,Q$2),0))+Q289</f>
        <v>57</v>
      </c>
      <c r="AD289" s="259">
        <f>IF(AND(NOT(_incrementaisPassadas),
      OR(
       AND(_semanaAtual&gt;Prevs!G$6,_tipo="Semanal"),
       AND(_mes&gt;AD$2,_tipo="Mensal")
      )), 0,IF(Ajustes!$G289&gt;0,INDEX($AA$4:$AL$323,Ajustes!$G289,R$2),0)+IF(Ajustes!$H289&gt;0,INDEX($AA$4:$AL$323,Ajustes!$H289,R$2),0)+IF(Ajustes!$I289&gt;0,INDEX($AA$4:$AL$323,Ajustes!$I289,R$2),0)+IF(Ajustes!$J289&gt;0,INDEX($AA$4:$AL$323,Ajustes!$J289,R$2),0)+IF(Ajustes!$K289&gt;0,INDEX($AA$4:$AL$323,Ajustes!$K289,R$2),0)+IF(Ajustes!$L289&gt;0,INDEX($AA$4:$AL$323,Ajustes!$L289,R$2),0))+R289</f>
        <v>58</v>
      </c>
      <c r="AE289" s="259">
        <f>IF(AND(NOT(_incrementaisPassadas),
      OR(
       AND(_semanaAtual&gt;Prevs!H$6,_tipo="Semanal"),
       AND(_mes&gt;AE$2,_tipo="Mensal")
      )), 0,IF(Ajustes!$G289&gt;0,INDEX($AA$4:$AL$323,Ajustes!$G289,S$2),0)+IF(Ajustes!$H289&gt;0,INDEX($AA$4:$AL$323,Ajustes!$H289,S$2),0)+IF(Ajustes!$I289&gt;0,INDEX($AA$4:$AL$323,Ajustes!$I289,S$2),0)+IF(Ajustes!$J289&gt;0,INDEX($AA$4:$AL$323,Ajustes!$J289,S$2),0)+IF(Ajustes!$K289&gt;0,INDEX($AA$4:$AL$323,Ajustes!$K289,S$2),0)+IF(Ajustes!$L289&gt;0,INDEX($AA$4:$AL$323,Ajustes!$L289,S$2),0))+S289</f>
        <v>83</v>
      </c>
      <c r="AF289" s="259">
        <f>IF(AND(NOT(_incrementaisPassadas),
      OR(
       AND(_semanaAtual&gt;Prevs!I$6,_tipo="Semanal"),
       AND(_mes&gt;AF$2,_tipo="Mensal")
      )), 0,IF(Ajustes!$G289&gt;0,INDEX($AA$4:$AL$323,Ajustes!$G289,T$2),0)+IF(Ajustes!$H289&gt;0,INDEX($AA$4:$AL$323,Ajustes!$H289,T$2),0)+IF(Ajustes!$I289&gt;0,INDEX($AA$4:$AL$323,Ajustes!$I289,T$2),0)+IF(Ajustes!$J289&gt;0,INDEX($AA$4:$AL$323,Ajustes!$J289,T$2),0)+IF(Ajustes!$K289&gt;0,INDEX($AA$4:$AL$323,Ajustes!$K289,T$2),0)+IF(Ajustes!$L289&gt;0,INDEX($AA$4:$AL$323,Ajustes!$L289,T$2),0))+T289</f>
        <v>96</v>
      </c>
      <c r="AG289" s="259">
        <f>IF(AND(NOT(_incrementaisPassadas),
      OR(
       AND(_semanaAtual&gt;Prevs!J$6,_tipo="Semanal"),
       AND(_mes&gt;AG$2,_tipo="Mensal")
      )), 0,IF(Ajustes!$G289&gt;0,INDEX($AA$4:$AL$323,Ajustes!$G289,U$2),0)+IF(Ajustes!$H289&gt;0,INDEX($AA$4:$AL$323,Ajustes!$H289,U$2),0)+IF(Ajustes!$I289&gt;0,INDEX($AA$4:$AL$323,Ajustes!$I289,U$2),0)+IF(Ajustes!$J289&gt;0,INDEX($AA$4:$AL$323,Ajustes!$J289,U$2),0)+IF(Ajustes!$K289&gt;0,INDEX($AA$4:$AL$323,Ajustes!$K289,U$2),0)+IF(Ajustes!$L289&gt;0,INDEX($AA$4:$AL$323,Ajustes!$L289,U$2),0))+U289</f>
        <v>93</v>
      </c>
      <c r="AH289" s="259">
        <f>IF(AND(NOT(_incrementaisPassadas),
      OR(
       AND(_semanaAtual&gt;Prevs!K$6,_tipo="Semanal"),
       AND(_mes&gt;AH$2,_tipo="Mensal")
      )), 0,IF(Ajustes!$G289&gt;0,INDEX($AA$4:$AL$323,Ajustes!$G289,V$2),0)+IF(Ajustes!$H289&gt;0,INDEX($AA$4:$AL$323,Ajustes!$H289,V$2),0)+IF(Ajustes!$I289&gt;0,INDEX($AA$4:$AL$323,Ajustes!$I289,V$2),0)+IF(Ajustes!$J289&gt;0,INDEX($AA$4:$AL$323,Ajustes!$J289,V$2),0)+IF(Ajustes!$K289&gt;0,INDEX($AA$4:$AL$323,Ajustes!$K289,V$2),0)+IF(Ajustes!$L289&gt;0,INDEX($AA$4:$AL$323,Ajustes!$L289,V$2),0))+V289</f>
        <v>88</v>
      </c>
      <c r="AI289" s="259">
        <f>IF(AND(NOT(_incrementaisPassadas),
      OR(
       AND(_semanaAtual&gt;Prevs!L$6,_tipo="Semanal"),
       AND(_mes&gt;AI$2,_tipo="Mensal")
      )), 0,IF(Ajustes!$G289&gt;0,INDEX($AA$4:$AL$323,Ajustes!$G289,W$2),0)+IF(Ajustes!$H289&gt;0,INDEX($AA$4:$AL$323,Ajustes!$H289,W$2),0)+IF(Ajustes!$I289&gt;0,INDEX($AA$4:$AL$323,Ajustes!$I289,W$2),0)+IF(Ajustes!$J289&gt;0,INDEX($AA$4:$AL$323,Ajustes!$J289,W$2),0)+IF(Ajustes!$K289&gt;0,INDEX($AA$4:$AL$323,Ajustes!$K289,W$2),0)+IF(Ajustes!$L289&gt;0,INDEX($AA$4:$AL$323,Ajustes!$L289,W$2),0))+W289</f>
        <v>99</v>
      </c>
      <c r="AJ289" s="259">
        <f>IF(AND(NOT(_incrementaisPassadas),
      OR(
       AND(_semanaAtual&gt;Prevs!M$6,_tipo="Semanal"),
       AND(_mes&gt;AJ$2,_tipo="Mensal")
      )), 0,IF(Ajustes!$G289&gt;0,INDEX($AA$4:$AL$323,Ajustes!$G289,X$2),0)+IF(Ajustes!$H289&gt;0,INDEX($AA$4:$AL$323,Ajustes!$H289,X$2),0)+IF(Ajustes!$I289&gt;0,INDEX($AA$4:$AL$323,Ajustes!$I289,X$2),0)+IF(Ajustes!$J289&gt;0,INDEX($AA$4:$AL$323,Ajustes!$J289,X$2),0)+IF(Ajustes!$K289&gt;0,INDEX($AA$4:$AL$323,Ajustes!$K289,X$2),0)+IF(Ajustes!$L289&gt;0,INDEX($AA$4:$AL$323,Ajustes!$L289,X$2),0))+X289</f>
        <v>122</v>
      </c>
      <c r="AK289" s="259">
        <f>IF(AND(NOT(_incrementaisPassadas),
      OR(
       AND(_semanaAtual&gt;Prevs!N$6,_tipo="Semanal"),
       AND(_mes&gt;AK$2,_tipo="Mensal")
      )), 0,IF(Ajustes!$G289&gt;0,INDEX($AA$4:$AL$323,Ajustes!$G289,Y$2),0)+IF(Ajustes!$H289&gt;0,INDEX($AA$4:$AL$323,Ajustes!$H289,Y$2),0)+IF(Ajustes!$I289&gt;0,INDEX($AA$4:$AL$323,Ajustes!$I289,Y$2),0)+IF(Ajustes!$J289&gt;0,INDEX($AA$4:$AL$323,Ajustes!$J289,Y$2),0)+IF(Ajustes!$K289&gt;0,INDEX($AA$4:$AL$323,Ajustes!$K289,Y$2),0)+IF(Ajustes!$L289&gt;0,INDEX($AA$4:$AL$323,Ajustes!$L289,Y$2),0))+Y289</f>
        <v>83</v>
      </c>
      <c r="AL289" s="259">
        <f>IF(AND(NOT(_incrementaisPassadas),
      OR(
       AND(_semanaAtual&gt;Prevs!O$6,_tipo="Semanal"),
       AND(_mes&gt;AL$2,_tipo="Mensal")
      )), 0,IF(Ajustes!$G289&gt;0,INDEX($AA$4:$AL$323,Ajustes!$G289,Z$2),0)+IF(Ajustes!$H289&gt;0,INDEX($AA$4:$AL$323,Ajustes!$H289,Z$2),0)+IF(Ajustes!$I289&gt;0,INDEX($AA$4:$AL$323,Ajustes!$I289,Z$2),0)+IF(Ajustes!$J289&gt;0,INDEX($AA$4:$AL$323,Ajustes!$J289,Z$2),0)+IF(Ajustes!$K289&gt;0,INDEX($AA$4:$AL$323,Ajustes!$K289,Z$2),0)+IF(Ajustes!$L289&gt;0,INDEX($AA$4:$AL$323,Ajustes!$L289,Z$2),0))+Z289</f>
        <v>63</v>
      </c>
      <c r="AM289" s="113">
        <f t="shared" si="250"/>
        <v>57</v>
      </c>
      <c r="AN289" s="113">
        <f t="shared" si="261"/>
        <v>67</v>
      </c>
      <c r="AO289" s="113">
        <f t="shared" si="251"/>
        <v>57</v>
      </c>
      <c r="AP289" s="113">
        <f t="shared" si="252"/>
        <v>58</v>
      </c>
      <c r="AQ289" s="113">
        <f t="shared" si="253"/>
        <v>83</v>
      </c>
      <c r="AR289" s="113">
        <f t="shared" si="254"/>
        <v>96</v>
      </c>
      <c r="AS289" s="113">
        <f t="shared" si="255"/>
        <v>93</v>
      </c>
      <c r="AT289" s="113">
        <f t="shared" si="256"/>
        <v>88</v>
      </c>
      <c r="AU289" s="113">
        <f t="shared" si="257"/>
        <v>99</v>
      </c>
      <c r="AV289" s="113">
        <f t="shared" si="258"/>
        <v>122</v>
      </c>
      <c r="AW289" s="113">
        <f t="shared" si="259"/>
        <v>83</v>
      </c>
      <c r="AX289" s="113">
        <f t="shared" si="260"/>
        <v>63</v>
      </c>
      <c r="AY289" s="259"/>
      <c r="BQ289" s="259" t="e">
        <f t="shared" si="249"/>
        <v>#N/A</v>
      </c>
      <c r="BR289" s="398">
        <f t="shared" si="236"/>
        <v>57</v>
      </c>
      <c r="BS289" s="398">
        <f t="shared" si="237"/>
        <v>67</v>
      </c>
      <c r="BT289" s="398">
        <f t="shared" si="238"/>
        <v>57</v>
      </c>
      <c r="BU289" s="398">
        <f t="shared" si="239"/>
        <v>58</v>
      </c>
      <c r="BV289" s="398">
        <f t="shared" si="240"/>
        <v>83</v>
      </c>
      <c r="BW289" s="398">
        <f t="shared" si="241"/>
        <v>96</v>
      </c>
      <c r="BX289" s="398">
        <f t="shared" si="242"/>
        <v>93</v>
      </c>
      <c r="BY289" s="398">
        <f t="shared" si="243"/>
        <v>88</v>
      </c>
      <c r="BZ289" s="398">
        <f t="shared" si="244"/>
        <v>99</v>
      </c>
      <c r="CA289" s="398">
        <f t="shared" si="245"/>
        <v>122</v>
      </c>
      <c r="CB289" s="398">
        <f t="shared" si="246"/>
        <v>83</v>
      </c>
      <c r="CC289" s="398">
        <f t="shared" si="247"/>
        <v>63</v>
      </c>
      <c r="CD289" s="259"/>
    </row>
    <row r="290" spans="1:82" x14ac:dyDescent="0.25">
      <c r="A290" s="113">
        <v>287</v>
      </c>
      <c r="B290" s="176" t="s">
        <v>668</v>
      </c>
      <c r="C290" s="259">
        <f>IFERROR(INDEX($BD$7:$BO$40,MATCH(Ajustes!$E$4:$E$323,$BC$7:$BC$40,0),$C$2:$N$2),1)</f>
        <v>1</v>
      </c>
      <c r="D290" s="259">
        <f>IFERROR(INDEX($BD$7:$BO$40,MATCH(Ajustes!$E$4:$E$323,$BC$7:$BC$40,0),$C$2:$N$2),1)</f>
        <v>1</v>
      </c>
      <c r="E290" s="259">
        <f>IFERROR(INDEX($BD$7:$BO$40,MATCH(Ajustes!$E$4:$E$323,$BC$7:$BC$40,0),$C$2:$N$2),1)</f>
        <v>1</v>
      </c>
      <c r="F290" s="259">
        <f>IFERROR(INDEX($BD$7:$BO$40,MATCH(Ajustes!$E$4:$E$323,$BC$7:$BC$40,0),$C$2:$N$2),1)</f>
        <v>1</v>
      </c>
      <c r="G290" s="259">
        <f>IFERROR(INDEX($BD$7:$BO$40,MATCH(Ajustes!$E$4:$E$323,$BC$7:$BC$40,0),$C$2:$N$2),1)</f>
        <v>1</v>
      </c>
      <c r="H290" s="259">
        <f>IFERROR(INDEX($BD$7:$BO$40,MATCH(Ajustes!$E$4:$E$323,$BC$7:$BC$40,0),$C$2:$N$2),1)</f>
        <v>1</v>
      </c>
      <c r="I290" s="259">
        <f>IFERROR(INDEX($BD$7:$BO$40,MATCH(Ajustes!$E$4:$E$323,$BC$7:$BC$40,0),$C$2:$N$2),1)</f>
        <v>1</v>
      </c>
      <c r="J290" s="259">
        <f>IFERROR(INDEX($BD$7:$BO$40,MATCH(Ajustes!$E$4:$E$323,$BC$7:$BC$40,0),$C$2:$N$2),1)</f>
        <v>1</v>
      </c>
      <c r="K290" s="259">
        <f>IFERROR(INDEX($BD$7:$BO$40,MATCH(Ajustes!$E$4:$E$323,$BC$7:$BC$40,0),$C$2:$N$2),1)</f>
        <v>1</v>
      </c>
      <c r="L290" s="259">
        <f>IFERROR(INDEX($BD$7:$BO$40,MATCH(Ajustes!$E$4:$E$323,$BC$7:$BC$40,0),$C$2:$N$2),1)</f>
        <v>1</v>
      </c>
      <c r="M290" s="259">
        <f>IFERROR(INDEX($BD$7:$BO$40,MATCH(Ajustes!$E$4:$E$323,$BC$7:$BC$40,0),$C$2:$N$2),1)</f>
        <v>1</v>
      </c>
      <c r="N290" s="259">
        <f>IFERROR(INDEX($BD$7:$BO$40,MATCH(Ajustes!$E$4:$E$323,$BC$7:$BC$40,0),$C$2:$N$2),1)</f>
        <v>1</v>
      </c>
      <c r="O290">
        <f>C290*Ajustes!AM290</f>
        <v>23915</v>
      </c>
      <c r="P290">
        <f>D290*Ajustes!AN290</f>
        <v>30771</v>
      </c>
      <c r="Q290">
        <f>E290*Ajustes!AO290</f>
        <v>35564</v>
      </c>
      <c r="R290">
        <f>F290*Ajustes!AP290</f>
        <v>34385</v>
      </c>
      <c r="S290">
        <f>G290*Ajustes!AQ290</f>
        <v>26524</v>
      </c>
      <c r="T290">
        <f>H290*Ajustes!AR290</f>
        <v>18499</v>
      </c>
      <c r="U290">
        <f>I290*Ajustes!AS290</f>
        <v>11847</v>
      </c>
      <c r="V290">
        <f>J290*Ajustes!AT290</f>
        <v>7278</v>
      </c>
      <c r="W290">
        <f>K290*Ajustes!AU290</f>
        <v>5392</v>
      </c>
      <c r="X290">
        <f>L290*Ajustes!AV290</f>
        <v>6465</v>
      </c>
      <c r="Y290">
        <f>M290*Ajustes!AW290</f>
        <v>10195</v>
      </c>
      <c r="Z290">
        <f>N290*Ajustes!AX290</f>
        <v>16276</v>
      </c>
      <c r="AA290" s="259">
        <f>IF(AND(NOT(_incrementaisPassadas),
      OR(
       AND(_semanaAtual&gt;Prevs!D$6,_tipo="Semanal"),
       AND(_mes&gt;AA$2,_tipo="Mensal")
      )), 0,IF(Ajustes!$G290&gt;0,INDEX($AA$4:$AL$323,Ajustes!$G290,O$2),0)+IF(Ajustes!$H290&gt;0,INDEX($AA$4:$AL$323,Ajustes!$H290,O$2),0)+IF(Ajustes!$I290&gt;0,INDEX($AA$4:$AL$323,Ajustes!$I290,O$2),0)+IF(Ajustes!$J290&gt;0,INDEX($AA$4:$AL$323,Ajustes!$J290,O$2),0)+IF(Ajustes!$K290&gt;0,INDEX($AA$4:$AL$323,Ajustes!$K290,O$2),0)+IF(Ajustes!$L290&gt;0,INDEX($AA$4:$AL$323,Ajustes!$L290,O$2),0))+O290</f>
        <v>23915</v>
      </c>
      <c r="AB290" s="259">
        <f>IF(AND(NOT(_incrementaisPassadas),
      OR(
       AND(_semanaAtual&gt;Prevs!E$6,_tipo="Semanal"),
       AND(_mes&gt;AB$2,_tipo="Mensal")
      )), 0,IF(Ajustes!$G290&gt;0,INDEX($AA$4:$AL$323,Ajustes!$G290,P$2),0)+IF(Ajustes!$H290&gt;0,INDEX($AA$4:$AL$323,Ajustes!$H290,P$2),0)+IF(Ajustes!$I290&gt;0,INDEX($AA$4:$AL$323,Ajustes!$I290,P$2),0)+IF(Ajustes!$J290&gt;0,INDEX($AA$4:$AL$323,Ajustes!$J290,P$2),0)+IF(Ajustes!$K290&gt;0,INDEX($AA$4:$AL$323,Ajustes!$K290,P$2),0)+IF(Ajustes!$L290&gt;0,INDEX($AA$4:$AL$323,Ajustes!$L290,P$2),0))+P290</f>
        <v>30771</v>
      </c>
      <c r="AC290" s="259">
        <f>IF(AND(NOT(_incrementaisPassadas),
      OR(
       AND(_semanaAtual&gt;Prevs!F$6,_tipo="Semanal"),
       AND(_mes&gt;AC$2,_tipo="Mensal")
      )), 0,IF(Ajustes!$G290&gt;0,INDEX($AA$4:$AL$323,Ajustes!$G290,Q$2),0)+IF(Ajustes!$H290&gt;0,INDEX($AA$4:$AL$323,Ajustes!$H290,Q$2),0)+IF(Ajustes!$I290&gt;0,INDEX($AA$4:$AL$323,Ajustes!$I290,Q$2),0)+IF(Ajustes!$J290&gt;0,INDEX($AA$4:$AL$323,Ajustes!$J290,Q$2),0)+IF(Ajustes!$K290&gt;0,INDEX($AA$4:$AL$323,Ajustes!$K290,Q$2),0)+IF(Ajustes!$L290&gt;0,INDEX($AA$4:$AL$323,Ajustes!$L290,Q$2),0))+Q290</f>
        <v>35564</v>
      </c>
      <c r="AD290" s="259">
        <f>IF(AND(NOT(_incrementaisPassadas),
      OR(
       AND(_semanaAtual&gt;Prevs!G$6,_tipo="Semanal"),
       AND(_mes&gt;AD$2,_tipo="Mensal")
      )), 0,IF(Ajustes!$G290&gt;0,INDEX($AA$4:$AL$323,Ajustes!$G290,R$2),0)+IF(Ajustes!$H290&gt;0,INDEX($AA$4:$AL$323,Ajustes!$H290,R$2),0)+IF(Ajustes!$I290&gt;0,INDEX($AA$4:$AL$323,Ajustes!$I290,R$2),0)+IF(Ajustes!$J290&gt;0,INDEX($AA$4:$AL$323,Ajustes!$J290,R$2),0)+IF(Ajustes!$K290&gt;0,INDEX($AA$4:$AL$323,Ajustes!$K290,R$2),0)+IF(Ajustes!$L290&gt;0,INDEX($AA$4:$AL$323,Ajustes!$L290,R$2),0))+R290</f>
        <v>34385</v>
      </c>
      <c r="AE290" s="259">
        <f>IF(AND(NOT(_incrementaisPassadas),
      OR(
       AND(_semanaAtual&gt;Prevs!H$6,_tipo="Semanal"),
       AND(_mes&gt;AE$2,_tipo="Mensal")
      )), 0,IF(Ajustes!$G290&gt;0,INDEX($AA$4:$AL$323,Ajustes!$G290,S$2),0)+IF(Ajustes!$H290&gt;0,INDEX($AA$4:$AL$323,Ajustes!$H290,S$2),0)+IF(Ajustes!$I290&gt;0,INDEX($AA$4:$AL$323,Ajustes!$I290,S$2),0)+IF(Ajustes!$J290&gt;0,INDEX($AA$4:$AL$323,Ajustes!$J290,S$2),0)+IF(Ajustes!$K290&gt;0,INDEX($AA$4:$AL$323,Ajustes!$K290,S$2),0)+IF(Ajustes!$L290&gt;0,INDEX($AA$4:$AL$323,Ajustes!$L290,S$2),0))+S290</f>
        <v>26524</v>
      </c>
      <c r="AF290" s="259">
        <f>IF(AND(NOT(_incrementaisPassadas),
      OR(
       AND(_semanaAtual&gt;Prevs!I$6,_tipo="Semanal"),
       AND(_mes&gt;AF$2,_tipo="Mensal")
      )), 0,IF(Ajustes!$G290&gt;0,INDEX($AA$4:$AL$323,Ajustes!$G290,T$2),0)+IF(Ajustes!$H290&gt;0,INDEX($AA$4:$AL$323,Ajustes!$H290,T$2),0)+IF(Ajustes!$I290&gt;0,INDEX($AA$4:$AL$323,Ajustes!$I290,T$2),0)+IF(Ajustes!$J290&gt;0,INDEX($AA$4:$AL$323,Ajustes!$J290,T$2),0)+IF(Ajustes!$K290&gt;0,INDEX($AA$4:$AL$323,Ajustes!$K290,T$2),0)+IF(Ajustes!$L290&gt;0,INDEX($AA$4:$AL$323,Ajustes!$L290,T$2),0))+T290</f>
        <v>18499</v>
      </c>
      <c r="AG290" s="259">
        <f>IF(AND(NOT(_incrementaisPassadas),
      OR(
       AND(_semanaAtual&gt;Prevs!J$6,_tipo="Semanal"),
       AND(_mes&gt;AG$2,_tipo="Mensal")
      )), 0,IF(Ajustes!$G290&gt;0,INDEX($AA$4:$AL$323,Ajustes!$G290,U$2),0)+IF(Ajustes!$H290&gt;0,INDEX($AA$4:$AL$323,Ajustes!$H290,U$2),0)+IF(Ajustes!$I290&gt;0,INDEX($AA$4:$AL$323,Ajustes!$I290,U$2),0)+IF(Ajustes!$J290&gt;0,INDEX($AA$4:$AL$323,Ajustes!$J290,U$2),0)+IF(Ajustes!$K290&gt;0,INDEX($AA$4:$AL$323,Ajustes!$K290,U$2),0)+IF(Ajustes!$L290&gt;0,INDEX($AA$4:$AL$323,Ajustes!$L290,U$2),0))+U290</f>
        <v>11847</v>
      </c>
      <c r="AH290" s="259">
        <f>IF(AND(NOT(_incrementaisPassadas),
      OR(
       AND(_semanaAtual&gt;Prevs!K$6,_tipo="Semanal"),
       AND(_mes&gt;AH$2,_tipo="Mensal")
      )), 0,IF(Ajustes!$G290&gt;0,INDEX($AA$4:$AL$323,Ajustes!$G290,V$2),0)+IF(Ajustes!$H290&gt;0,INDEX($AA$4:$AL$323,Ajustes!$H290,V$2),0)+IF(Ajustes!$I290&gt;0,INDEX($AA$4:$AL$323,Ajustes!$I290,V$2),0)+IF(Ajustes!$J290&gt;0,INDEX($AA$4:$AL$323,Ajustes!$J290,V$2),0)+IF(Ajustes!$K290&gt;0,INDEX($AA$4:$AL$323,Ajustes!$K290,V$2),0)+IF(Ajustes!$L290&gt;0,INDEX($AA$4:$AL$323,Ajustes!$L290,V$2),0))+V290</f>
        <v>7278</v>
      </c>
      <c r="AI290" s="259">
        <f>IF(AND(NOT(_incrementaisPassadas),
      OR(
       AND(_semanaAtual&gt;Prevs!L$6,_tipo="Semanal"),
       AND(_mes&gt;AI$2,_tipo="Mensal")
      )), 0,IF(Ajustes!$G290&gt;0,INDEX($AA$4:$AL$323,Ajustes!$G290,W$2),0)+IF(Ajustes!$H290&gt;0,INDEX($AA$4:$AL$323,Ajustes!$H290,W$2),0)+IF(Ajustes!$I290&gt;0,INDEX($AA$4:$AL$323,Ajustes!$I290,W$2),0)+IF(Ajustes!$J290&gt;0,INDEX($AA$4:$AL$323,Ajustes!$J290,W$2),0)+IF(Ajustes!$K290&gt;0,INDEX($AA$4:$AL$323,Ajustes!$K290,W$2),0)+IF(Ajustes!$L290&gt;0,INDEX($AA$4:$AL$323,Ajustes!$L290,W$2),0))+W290</f>
        <v>5392</v>
      </c>
      <c r="AJ290" s="259">
        <f>IF(AND(NOT(_incrementaisPassadas),
      OR(
       AND(_semanaAtual&gt;Prevs!M$6,_tipo="Semanal"),
       AND(_mes&gt;AJ$2,_tipo="Mensal")
      )), 0,IF(Ajustes!$G290&gt;0,INDEX($AA$4:$AL$323,Ajustes!$G290,X$2),0)+IF(Ajustes!$H290&gt;0,INDEX($AA$4:$AL$323,Ajustes!$H290,X$2),0)+IF(Ajustes!$I290&gt;0,INDEX($AA$4:$AL$323,Ajustes!$I290,X$2),0)+IF(Ajustes!$J290&gt;0,INDEX($AA$4:$AL$323,Ajustes!$J290,X$2),0)+IF(Ajustes!$K290&gt;0,INDEX($AA$4:$AL$323,Ajustes!$K290,X$2),0)+IF(Ajustes!$L290&gt;0,INDEX($AA$4:$AL$323,Ajustes!$L290,X$2),0))+X290</f>
        <v>6465</v>
      </c>
      <c r="AK290" s="259">
        <f>IF(AND(NOT(_incrementaisPassadas),
      OR(
       AND(_semanaAtual&gt;Prevs!N$6,_tipo="Semanal"),
       AND(_mes&gt;AK$2,_tipo="Mensal")
      )), 0,IF(Ajustes!$G290&gt;0,INDEX($AA$4:$AL$323,Ajustes!$G290,Y$2),0)+IF(Ajustes!$H290&gt;0,INDEX($AA$4:$AL$323,Ajustes!$H290,Y$2),0)+IF(Ajustes!$I290&gt;0,INDEX($AA$4:$AL$323,Ajustes!$I290,Y$2),0)+IF(Ajustes!$J290&gt;0,INDEX($AA$4:$AL$323,Ajustes!$J290,Y$2),0)+IF(Ajustes!$K290&gt;0,INDEX($AA$4:$AL$323,Ajustes!$K290,Y$2),0)+IF(Ajustes!$L290&gt;0,INDEX($AA$4:$AL$323,Ajustes!$L290,Y$2),0))+Y290</f>
        <v>10195</v>
      </c>
      <c r="AL290" s="259">
        <f>IF(AND(NOT(_incrementaisPassadas),
      OR(
       AND(_semanaAtual&gt;Prevs!O$6,_tipo="Semanal"),
       AND(_mes&gt;AL$2,_tipo="Mensal")
      )), 0,IF(Ajustes!$G290&gt;0,INDEX($AA$4:$AL$323,Ajustes!$G290,Z$2),0)+IF(Ajustes!$H290&gt;0,INDEX($AA$4:$AL$323,Ajustes!$H290,Z$2),0)+IF(Ajustes!$I290&gt;0,INDEX($AA$4:$AL$323,Ajustes!$I290,Z$2),0)+IF(Ajustes!$J290&gt;0,INDEX($AA$4:$AL$323,Ajustes!$J290,Z$2),0)+IF(Ajustes!$K290&gt;0,INDEX($AA$4:$AL$323,Ajustes!$K290,Z$2),0)+IF(Ajustes!$L290&gt;0,INDEX($AA$4:$AL$323,Ajustes!$L290,Z$2),0))+Z290</f>
        <v>16276</v>
      </c>
      <c r="AM290" s="113">
        <f t="shared" si="250"/>
        <v>23915</v>
      </c>
      <c r="AN290" s="113">
        <f t="shared" si="261"/>
        <v>30771</v>
      </c>
      <c r="AO290" s="113">
        <f t="shared" si="251"/>
        <v>35564</v>
      </c>
      <c r="AP290" s="113">
        <f t="shared" si="252"/>
        <v>34385</v>
      </c>
      <c r="AQ290" s="113">
        <f t="shared" si="253"/>
        <v>26524</v>
      </c>
      <c r="AR290" s="113">
        <f t="shared" si="254"/>
        <v>18499</v>
      </c>
      <c r="AS290" s="113">
        <f t="shared" si="255"/>
        <v>11847</v>
      </c>
      <c r="AT290" s="113">
        <f t="shared" si="256"/>
        <v>7278</v>
      </c>
      <c r="AU290" s="113">
        <f t="shared" si="257"/>
        <v>5392</v>
      </c>
      <c r="AV290" s="113">
        <f t="shared" si="258"/>
        <v>6465</v>
      </c>
      <c r="AW290" s="113">
        <f t="shared" si="259"/>
        <v>10195</v>
      </c>
      <c r="AX290" s="113">
        <f t="shared" si="260"/>
        <v>16276</v>
      </c>
      <c r="AY290" s="259"/>
      <c r="BQ290" s="259" t="e">
        <f t="shared" si="249"/>
        <v>#N/A</v>
      </c>
      <c r="BR290" s="398">
        <f t="shared" si="236"/>
        <v>23915</v>
      </c>
      <c r="BS290" s="398">
        <f t="shared" si="237"/>
        <v>30771</v>
      </c>
      <c r="BT290" s="398">
        <f t="shared" si="238"/>
        <v>35564</v>
      </c>
      <c r="BU290" s="398">
        <f t="shared" si="239"/>
        <v>34385</v>
      </c>
      <c r="BV290" s="398">
        <f t="shared" si="240"/>
        <v>26524</v>
      </c>
      <c r="BW290" s="398">
        <f t="shared" si="241"/>
        <v>18499</v>
      </c>
      <c r="BX290" s="398">
        <f t="shared" si="242"/>
        <v>11847</v>
      </c>
      <c r="BY290" s="398">
        <f t="shared" si="243"/>
        <v>7278</v>
      </c>
      <c r="BZ290" s="398">
        <f t="shared" si="244"/>
        <v>5392</v>
      </c>
      <c r="CA290" s="398">
        <f t="shared" si="245"/>
        <v>6465</v>
      </c>
      <c r="CB290" s="398">
        <f t="shared" si="246"/>
        <v>10195</v>
      </c>
      <c r="CC290" s="398">
        <f t="shared" si="247"/>
        <v>16276</v>
      </c>
      <c r="CD290" s="259"/>
    </row>
    <row r="291" spans="1:82" x14ac:dyDescent="0.25">
      <c r="A291" s="93">
        <v>288</v>
      </c>
      <c r="B291" s="183" t="s">
        <v>669</v>
      </c>
      <c r="C291" s="259">
        <f>IFERROR(INDEX($BD$7:$BO$40,MATCH(Ajustes!$E$4:$E$323,$BC$7:$BC$40,0),$C$2:$N$2),1)</f>
        <v>1</v>
      </c>
      <c r="D291" s="259">
        <f>IFERROR(INDEX($BD$7:$BO$40,MATCH(Ajustes!$E$4:$E$323,$BC$7:$BC$40,0),$C$2:$N$2),1)</f>
        <v>1</v>
      </c>
      <c r="E291" s="259">
        <f>IFERROR(INDEX($BD$7:$BO$40,MATCH(Ajustes!$E$4:$E$323,$BC$7:$BC$40,0),$C$2:$N$2),1)</f>
        <v>1</v>
      </c>
      <c r="F291" s="259">
        <f>IFERROR(INDEX($BD$7:$BO$40,MATCH(Ajustes!$E$4:$E$323,$BC$7:$BC$40,0),$C$2:$N$2),1)</f>
        <v>1</v>
      </c>
      <c r="G291" s="259">
        <f>IFERROR(INDEX($BD$7:$BO$40,MATCH(Ajustes!$E$4:$E$323,$BC$7:$BC$40,0),$C$2:$N$2),1)</f>
        <v>1</v>
      </c>
      <c r="H291" s="259">
        <f>IFERROR(INDEX($BD$7:$BO$40,MATCH(Ajustes!$E$4:$E$323,$BC$7:$BC$40,0),$C$2:$N$2),1)</f>
        <v>1</v>
      </c>
      <c r="I291" s="259">
        <f>IFERROR(INDEX($BD$7:$BO$40,MATCH(Ajustes!$E$4:$E$323,$BC$7:$BC$40,0),$C$2:$N$2),1)</f>
        <v>1</v>
      </c>
      <c r="J291" s="259">
        <f>IFERROR(INDEX($BD$7:$BO$40,MATCH(Ajustes!$E$4:$E$323,$BC$7:$BC$40,0),$C$2:$N$2),1)</f>
        <v>1</v>
      </c>
      <c r="K291" s="259">
        <f>IFERROR(INDEX($BD$7:$BO$40,MATCH(Ajustes!$E$4:$E$323,$BC$7:$BC$40,0),$C$2:$N$2),1)</f>
        <v>1</v>
      </c>
      <c r="L291" s="259">
        <f>IFERROR(INDEX($BD$7:$BO$40,MATCH(Ajustes!$E$4:$E$323,$BC$7:$BC$40,0),$C$2:$N$2),1)</f>
        <v>1</v>
      </c>
      <c r="M291" s="259">
        <f>IFERROR(INDEX($BD$7:$BO$40,MATCH(Ajustes!$E$4:$E$323,$BC$7:$BC$40,0),$C$2:$N$2),1)</f>
        <v>1</v>
      </c>
      <c r="N291" s="259">
        <f>IFERROR(INDEX($BD$7:$BO$40,MATCH(Ajustes!$E$4:$E$323,$BC$7:$BC$40,0),$C$2:$N$2),1)</f>
        <v>1</v>
      </c>
      <c r="O291">
        <f>C291*Ajustes!AM291</f>
        <v>8054</v>
      </c>
      <c r="P291">
        <f>D291*Ajustes!AN291</f>
        <v>13288</v>
      </c>
      <c r="Q291">
        <f>E291*Ajustes!AO291</f>
        <v>18094</v>
      </c>
      <c r="R291">
        <f>F291*Ajustes!AP291</f>
        <v>21288</v>
      </c>
      <c r="S291">
        <f>G291*Ajustes!AQ291</f>
        <v>15415</v>
      </c>
      <c r="T291">
        <f>H291*Ajustes!AR291</f>
        <v>7339</v>
      </c>
      <c r="U291">
        <f>I291*Ajustes!AS291</f>
        <v>2941</v>
      </c>
      <c r="V291">
        <f>J291*Ajustes!AT291</f>
        <v>1588</v>
      </c>
      <c r="W291">
        <f>K291*Ajustes!AU291</f>
        <v>1086</v>
      </c>
      <c r="X291">
        <f>L291*Ajustes!AV291</f>
        <v>1112</v>
      </c>
      <c r="Y291">
        <f>M291*Ajustes!AW291</f>
        <v>1891</v>
      </c>
      <c r="Z291">
        <f>N291*Ajustes!AX291</f>
        <v>3852</v>
      </c>
      <c r="AA291" s="259">
        <f>IF(AND(NOT(_incrementaisPassadas),
      OR(
       AND(_semanaAtual&gt;Prevs!D$6,_tipo="Semanal"),
       AND(_mes&gt;AA$2,_tipo="Mensal")
      )), 0,IF(Ajustes!$G291&gt;0,INDEX($AA$4:$AL$323,Ajustes!$G291,O$2),0)+IF(Ajustes!$H291&gt;0,INDEX($AA$4:$AL$323,Ajustes!$H291,O$2),0)+IF(Ajustes!$I291&gt;0,INDEX($AA$4:$AL$323,Ajustes!$I291,O$2),0)+IF(Ajustes!$J291&gt;0,INDEX($AA$4:$AL$323,Ajustes!$J291,O$2),0)+IF(Ajustes!$K291&gt;0,INDEX($AA$4:$AL$323,Ajustes!$K291,O$2),0)+IF(Ajustes!$L291&gt;0,INDEX($AA$4:$AL$323,Ajustes!$L291,O$2),0))+O291</f>
        <v>8054</v>
      </c>
      <c r="AB291" s="259">
        <f>IF(AND(NOT(_incrementaisPassadas),
      OR(
       AND(_semanaAtual&gt;Prevs!E$6,_tipo="Semanal"),
       AND(_mes&gt;AB$2,_tipo="Mensal")
      )), 0,IF(Ajustes!$G291&gt;0,INDEX($AA$4:$AL$323,Ajustes!$G291,P$2),0)+IF(Ajustes!$H291&gt;0,INDEX($AA$4:$AL$323,Ajustes!$H291,P$2),0)+IF(Ajustes!$I291&gt;0,INDEX($AA$4:$AL$323,Ajustes!$I291,P$2),0)+IF(Ajustes!$J291&gt;0,INDEX($AA$4:$AL$323,Ajustes!$J291,P$2),0)+IF(Ajustes!$K291&gt;0,INDEX($AA$4:$AL$323,Ajustes!$K291,P$2),0)+IF(Ajustes!$L291&gt;0,INDEX($AA$4:$AL$323,Ajustes!$L291,P$2),0))+P291</f>
        <v>13288</v>
      </c>
      <c r="AC291" s="259">
        <f>IF(AND(NOT(_incrementaisPassadas),
      OR(
       AND(_semanaAtual&gt;Prevs!F$6,_tipo="Semanal"),
       AND(_mes&gt;AC$2,_tipo="Mensal")
      )), 0,IF(Ajustes!$G291&gt;0,INDEX($AA$4:$AL$323,Ajustes!$G291,Q$2),0)+IF(Ajustes!$H291&gt;0,INDEX($AA$4:$AL$323,Ajustes!$H291,Q$2),0)+IF(Ajustes!$I291&gt;0,INDEX($AA$4:$AL$323,Ajustes!$I291,Q$2),0)+IF(Ajustes!$J291&gt;0,INDEX($AA$4:$AL$323,Ajustes!$J291,Q$2),0)+IF(Ajustes!$K291&gt;0,INDEX($AA$4:$AL$323,Ajustes!$K291,Q$2),0)+IF(Ajustes!$L291&gt;0,INDEX($AA$4:$AL$323,Ajustes!$L291,Q$2),0))+Q291</f>
        <v>18094</v>
      </c>
      <c r="AD291" s="259">
        <f>IF(AND(NOT(_incrementaisPassadas),
      OR(
       AND(_semanaAtual&gt;Prevs!G$6,_tipo="Semanal"),
       AND(_mes&gt;AD$2,_tipo="Mensal")
      )), 0,IF(Ajustes!$G291&gt;0,INDEX($AA$4:$AL$323,Ajustes!$G291,R$2),0)+IF(Ajustes!$H291&gt;0,INDEX($AA$4:$AL$323,Ajustes!$H291,R$2),0)+IF(Ajustes!$I291&gt;0,INDEX($AA$4:$AL$323,Ajustes!$I291,R$2),0)+IF(Ajustes!$J291&gt;0,INDEX($AA$4:$AL$323,Ajustes!$J291,R$2),0)+IF(Ajustes!$K291&gt;0,INDEX($AA$4:$AL$323,Ajustes!$K291,R$2),0)+IF(Ajustes!$L291&gt;0,INDEX($AA$4:$AL$323,Ajustes!$L291,R$2),0))+R291</f>
        <v>21288</v>
      </c>
      <c r="AE291" s="259">
        <f>IF(AND(NOT(_incrementaisPassadas),
      OR(
       AND(_semanaAtual&gt;Prevs!H$6,_tipo="Semanal"),
       AND(_mes&gt;AE$2,_tipo="Mensal")
      )), 0,IF(Ajustes!$G291&gt;0,INDEX($AA$4:$AL$323,Ajustes!$G291,S$2),0)+IF(Ajustes!$H291&gt;0,INDEX($AA$4:$AL$323,Ajustes!$H291,S$2),0)+IF(Ajustes!$I291&gt;0,INDEX($AA$4:$AL$323,Ajustes!$I291,S$2),0)+IF(Ajustes!$J291&gt;0,INDEX($AA$4:$AL$323,Ajustes!$J291,S$2),0)+IF(Ajustes!$K291&gt;0,INDEX($AA$4:$AL$323,Ajustes!$K291,S$2),0)+IF(Ajustes!$L291&gt;0,INDEX($AA$4:$AL$323,Ajustes!$L291,S$2),0))+S291</f>
        <v>15415</v>
      </c>
      <c r="AF291" s="259">
        <f>IF(AND(NOT(_incrementaisPassadas),
      OR(
       AND(_semanaAtual&gt;Prevs!I$6,_tipo="Semanal"),
       AND(_mes&gt;AF$2,_tipo="Mensal")
      )), 0,IF(Ajustes!$G291&gt;0,INDEX($AA$4:$AL$323,Ajustes!$G291,T$2),0)+IF(Ajustes!$H291&gt;0,INDEX($AA$4:$AL$323,Ajustes!$H291,T$2),0)+IF(Ajustes!$I291&gt;0,INDEX($AA$4:$AL$323,Ajustes!$I291,T$2),0)+IF(Ajustes!$J291&gt;0,INDEX($AA$4:$AL$323,Ajustes!$J291,T$2),0)+IF(Ajustes!$K291&gt;0,INDEX($AA$4:$AL$323,Ajustes!$K291,T$2),0)+IF(Ajustes!$L291&gt;0,INDEX($AA$4:$AL$323,Ajustes!$L291,T$2),0))+T291</f>
        <v>7339</v>
      </c>
      <c r="AG291" s="259">
        <f>IF(AND(NOT(_incrementaisPassadas),
      OR(
       AND(_semanaAtual&gt;Prevs!J$6,_tipo="Semanal"),
       AND(_mes&gt;AG$2,_tipo="Mensal")
      )), 0,IF(Ajustes!$G291&gt;0,INDEX($AA$4:$AL$323,Ajustes!$G291,U$2),0)+IF(Ajustes!$H291&gt;0,INDEX($AA$4:$AL$323,Ajustes!$H291,U$2),0)+IF(Ajustes!$I291&gt;0,INDEX($AA$4:$AL$323,Ajustes!$I291,U$2),0)+IF(Ajustes!$J291&gt;0,INDEX($AA$4:$AL$323,Ajustes!$J291,U$2),0)+IF(Ajustes!$K291&gt;0,INDEX($AA$4:$AL$323,Ajustes!$K291,U$2),0)+IF(Ajustes!$L291&gt;0,INDEX($AA$4:$AL$323,Ajustes!$L291,U$2),0))+U291</f>
        <v>2941</v>
      </c>
      <c r="AH291" s="259">
        <f>IF(AND(NOT(_incrementaisPassadas),
      OR(
       AND(_semanaAtual&gt;Prevs!K$6,_tipo="Semanal"),
       AND(_mes&gt;AH$2,_tipo="Mensal")
      )), 0,IF(Ajustes!$G291&gt;0,INDEX($AA$4:$AL$323,Ajustes!$G291,V$2),0)+IF(Ajustes!$H291&gt;0,INDEX($AA$4:$AL$323,Ajustes!$H291,V$2),0)+IF(Ajustes!$I291&gt;0,INDEX($AA$4:$AL$323,Ajustes!$I291,V$2),0)+IF(Ajustes!$J291&gt;0,INDEX($AA$4:$AL$323,Ajustes!$J291,V$2),0)+IF(Ajustes!$K291&gt;0,INDEX($AA$4:$AL$323,Ajustes!$K291,V$2),0)+IF(Ajustes!$L291&gt;0,INDEX($AA$4:$AL$323,Ajustes!$L291,V$2),0))+V291</f>
        <v>1588</v>
      </c>
      <c r="AI291" s="259">
        <f>IF(AND(NOT(_incrementaisPassadas),
      OR(
       AND(_semanaAtual&gt;Prevs!L$6,_tipo="Semanal"),
       AND(_mes&gt;AI$2,_tipo="Mensal")
      )), 0,IF(Ajustes!$G291&gt;0,INDEX($AA$4:$AL$323,Ajustes!$G291,W$2),0)+IF(Ajustes!$H291&gt;0,INDEX($AA$4:$AL$323,Ajustes!$H291,W$2),0)+IF(Ajustes!$I291&gt;0,INDEX($AA$4:$AL$323,Ajustes!$I291,W$2),0)+IF(Ajustes!$J291&gt;0,INDEX($AA$4:$AL$323,Ajustes!$J291,W$2),0)+IF(Ajustes!$K291&gt;0,INDEX($AA$4:$AL$323,Ajustes!$K291,W$2),0)+IF(Ajustes!$L291&gt;0,INDEX($AA$4:$AL$323,Ajustes!$L291,W$2),0))+W291</f>
        <v>1086</v>
      </c>
      <c r="AJ291" s="259">
        <f>IF(AND(NOT(_incrementaisPassadas),
      OR(
       AND(_semanaAtual&gt;Prevs!M$6,_tipo="Semanal"),
       AND(_mes&gt;AJ$2,_tipo="Mensal")
      )), 0,IF(Ajustes!$G291&gt;0,INDEX($AA$4:$AL$323,Ajustes!$G291,X$2),0)+IF(Ajustes!$H291&gt;0,INDEX($AA$4:$AL$323,Ajustes!$H291,X$2),0)+IF(Ajustes!$I291&gt;0,INDEX($AA$4:$AL$323,Ajustes!$I291,X$2),0)+IF(Ajustes!$J291&gt;0,INDEX($AA$4:$AL$323,Ajustes!$J291,X$2),0)+IF(Ajustes!$K291&gt;0,INDEX($AA$4:$AL$323,Ajustes!$K291,X$2),0)+IF(Ajustes!$L291&gt;0,INDEX($AA$4:$AL$323,Ajustes!$L291,X$2),0))+X291</f>
        <v>1112</v>
      </c>
      <c r="AK291" s="259">
        <f>IF(AND(NOT(_incrementaisPassadas),
      OR(
       AND(_semanaAtual&gt;Prevs!N$6,_tipo="Semanal"),
       AND(_mes&gt;AK$2,_tipo="Mensal")
      )), 0,IF(Ajustes!$G291&gt;0,INDEX($AA$4:$AL$323,Ajustes!$G291,Y$2),0)+IF(Ajustes!$H291&gt;0,INDEX($AA$4:$AL$323,Ajustes!$H291,Y$2),0)+IF(Ajustes!$I291&gt;0,INDEX($AA$4:$AL$323,Ajustes!$I291,Y$2),0)+IF(Ajustes!$J291&gt;0,INDEX($AA$4:$AL$323,Ajustes!$J291,Y$2),0)+IF(Ajustes!$K291&gt;0,INDEX($AA$4:$AL$323,Ajustes!$K291,Y$2),0)+IF(Ajustes!$L291&gt;0,INDEX($AA$4:$AL$323,Ajustes!$L291,Y$2),0))+Y291</f>
        <v>1891</v>
      </c>
      <c r="AL291" s="259">
        <f>IF(AND(NOT(_incrementaisPassadas),
      OR(
       AND(_semanaAtual&gt;Prevs!O$6,_tipo="Semanal"),
       AND(_mes&gt;AL$2,_tipo="Mensal")
      )), 0,IF(Ajustes!$G291&gt;0,INDEX($AA$4:$AL$323,Ajustes!$G291,Z$2),0)+IF(Ajustes!$H291&gt;0,INDEX($AA$4:$AL$323,Ajustes!$H291,Z$2),0)+IF(Ajustes!$I291&gt;0,INDEX($AA$4:$AL$323,Ajustes!$I291,Z$2),0)+IF(Ajustes!$J291&gt;0,INDEX($AA$4:$AL$323,Ajustes!$J291,Z$2),0)+IF(Ajustes!$K291&gt;0,INDEX($AA$4:$AL$323,Ajustes!$K291,Z$2),0)+IF(Ajustes!$L291&gt;0,INDEX($AA$4:$AL$323,Ajustes!$L291,Z$2),0))+Z291</f>
        <v>3852</v>
      </c>
      <c r="AM291" s="113">
        <f t="shared" si="250"/>
        <v>8054</v>
      </c>
      <c r="AN291" s="113">
        <f t="shared" si="261"/>
        <v>13288</v>
      </c>
      <c r="AO291" s="113">
        <f t="shared" si="251"/>
        <v>18094</v>
      </c>
      <c r="AP291" s="113">
        <f t="shared" si="252"/>
        <v>21288</v>
      </c>
      <c r="AQ291" s="113">
        <f t="shared" si="253"/>
        <v>15415</v>
      </c>
      <c r="AR291" s="113">
        <f t="shared" si="254"/>
        <v>7339</v>
      </c>
      <c r="AS291" s="113">
        <f t="shared" si="255"/>
        <v>2941</v>
      </c>
      <c r="AT291" s="113">
        <f t="shared" si="256"/>
        <v>1588</v>
      </c>
      <c r="AU291" s="113">
        <f t="shared" si="257"/>
        <v>1086</v>
      </c>
      <c r="AV291" s="113">
        <f t="shared" si="258"/>
        <v>1112</v>
      </c>
      <c r="AW291" s="113">
        <f t="shared" si="259"/>
        <v>1891</v>
      </c>
      <c r="AX291" s="113">
        <f t="shared" si="260"/>
        <v>3852</v>
      </c>
      <c r="AY291" s="259"/>
      <c r="BQ291" s="259" t="e">
        <f t="shared" si="249"/>
        <v>#N/A</v>
      </c>
      <c r="BR291" s="398">
        <f t="shared" si="236"/>
        <v>8054</v>
      </c>
      <c r="BS291" s="398">
        <f t="shared" si="237"/>
        <v>13288</v>
      </c>
      <c r="BT291" s="398">
        <f t="shared" si="238"/>
        <v>18094</v>
      </c>
      <c r="BU291" s="398">
        <f t="shared" si="239"/>
        <v>21288</v>
      </c>
      <c r="BV291" s="398">
        <f t="shared" si="240"/>
        <v>15415</v>
      </c>
      <c r="BW291" s="398">
        <f t="shared" si="241"/>
        <v>7339</v>
      </c>
      <c r="BX291" s="398">
        <f t="shared" si="242"/>
        <v>2941</v>
      </c>
      <c r="BY291" s="398">
        <f t="shared" si="243"/>
        <v>1588</v>
      </c>
      <c r="BZ291" s="398">
        <f t="shared" si="244"/>
        <v>1086</v>
      </c>
      <c r="CA291" s="398">
        <f t="shared" si="245"/>
        <v>1112</v>
      </c>
      <c r="CB291" s="398">
        <f t="shared" si="246"/>
        <v>1891</v>
      </c>
      <c r="CC291" s="398">
        <f t="shared" si="247"/>
        <v>3852</v>
      </c>
      <c r="CD291" s="259"/>
    </row>
    <row r="292" spans="1:82" x14ac:dyDescent="0.25">
      <c r="A292" s="113">
        <v>289</v>
      </c>
      <c r="B292" s="176" t="s">
        <v>670</v>
      </c>
      <c r="C292" s="259">
        <f>IFERROR(INDEX($BD$7:$BO$40,MATCH(Ajustes!$E$4:$E$323,$BC$7:$BC$40,0),$C$2:$N$2),1)</f>
        <v>1</v>
      </c>
      <c r="D292" s="259">
        <f>IFERROR(INDEX($BD$7:$BO$40,MATCH(Ajustes!$E$4:$E$323,$BC$7:$BC$40,0),$C$2:$N$2),1)</f>
        <v>1</v>
      </c>
      <c r="E292" s="259">
        <f>IFERROR(INDEX($BD$7:$BO$40,MATCH(Ajustes!$E$4:$E$323,$BC$7:$BC$40,0),$C$2:$N$2),1)</f>
        <v>1</v>
      </c>
      <c r="F292" s="259">
        <f>IFERROR(INDEX($BD$7:$BO$40,MATCH(Ajustes!$E$4:$E$323,$BC$7:$BC$40,0),$C$2:$N$2),1)</f>
        <v>1</v>
      </c>
      <c r="G292" s="259">
        <f>IFERROR(INDEX($BD$7:$BO$40,MATCH(Ajustes!$E$4:$E$323,$BC$7:$BC$40,0),$C$2:$N$2),1)</f>
        <v>1</v>
      </c>
      <c r="H292" s="259">
        <f>IFERROR(INDEX($BD$7:$BO$40,MATCH(Ajustes!$E$4:$E$323,$BC$7:$BC$40,0),$C$2:$N$2),1)</f>
        <v>1</v>
      </c>
      <c r="I292" s="259">
        <f>IFERROR(INDEX($BD$7:$BO$40,MATCH(Ajustes!$E$4:$E$323,$BC$7:$BC$40,0),$C$2:$N$2),1)</f>
        <v>1</v>
      </c>
      <c r="J292" s="259">
        <f>IFERROR(INDEX($BD$7:$BO$40,MATCH(Ajustes!$E$4:$E$323,$BC$7:$BC$40,0),$C$2:$N$2),1)</f>
        <v>1</v>
      </c>
      <c r="K292" s="259">
        <f>IFERROR(INDEX($BD$7:$BO$40,MATCH(Ajustes!$E$4:$E$323,$BC$7:$BC$40,0),$C$2:$N$2),1)</f>
        <v>1</v>
      </c>
      <c r="L292" s="259">
        <f>IFERROR(INDEX($BD$7:$BO$40,MATCH(Ajustes!$E$4:$E$323,$BC$7:$BC$40,0),$C$2:$N$2),1)</f>
        <v>1</v>
      </c>
      <c r="M292" s="259">
        <f>IFERROR(INDEX($BD$7:$BO$40,MATCH(Ajustes!$E$4:$E$323,$BC$7:$BC$40,0),$C$2:$N$2),1)</f>
        <v>1</v>
      </c>
      <c r="N292" s="259">
        <f>IFERROR(INDEX($BD$7:$BO$40,MATCH(Ajustes!$E$4:$E$323,$BC$7:$BC$40,0),$C$2:$N$2),1)</f>
        <v>1</v>
      </c>
      <c r="O292">
        <f>C292*Ajustes!AM292</f>
        <v>64</v>
      </c>
      <c r="P292">
        <f>D292*Ajustes!AN292</f>
        <v>68</v>
      </c>
      <c r="Q292">
        <f>E292*Ajustes!AO292</f>
        <v>69</v>
      </c>
      <c r="R292">
        <f>F292*Ajustes!AP292</f>
        <v>59</v>
      </c>
      <c r="S292">
        <f>G292*Ajustes!AQ292</f>
        <v>49</v>
      </c>
      <c r="T292">
        <f>H292*Ajustes!AR292</f>
        <v>44</v>
      </c>
      <c r="U292">
        <f>I292*Ajustes!AS292</f>
        <v>40</v>
      </c>
      <c r="V292">
        <f>J292*Ajustes!AT292</f>
        <v>38</v>
      </c>
      <c r="W292">
        <f>K292*Ajustes!AU292</f>
        <v>38</v>
      </c>
      <c r="X292">
        <f>L292*Ajustes!AV292</f>
        <v>42</v>
      </c>
      <c r="Y292">
        <f>M292*Ajustes!AW292</f>
        <v>47</v>
      </c>
      <c r="Z292">
        <f>N292*Ajustes!AX292</f>
        <v>57</v>
      </c>
      <c r="AA292" s="259">
        <f>IF(AND(NOT(_incrementaisPassadas),
      OR(
       AND(_semanaAtual&gt;Prevs!D$6,_tipo="Semanal"),
       AND(_mes&gt;AA$2,_tipo="Mensal")
      )), 0,IF(Ajustes!$G292&gt;0,INDEX($AA$4:$AL$323,Ajustes!$G292,O$2),0)+IF(Ajustes!$H292&gt;0,INDEX($AA$4:$AL$323,Ajustes!$H292,O$2),0)+IF(Ajustes!$I292&gt;0,INDEX($AA$4:$AL$323,Ajustes!$I292,O$2),0)+IF(Ajustes!$J292&gt;0,INDEX($AA$4:$AL$323,Ajustes!$J292,O$2),0)+IF(Ajustes!$K292&gt;0,INDEX($AA$4:$AL$323,Ajustes!$K292,O$2),0)+IF(Ajustes!$L292&gt;0,INDEX($AA$4:$AL$323,Ajustes!$L292,O$2),0))+O292</f>
        <v>64</v>
      </c>
      <c r="AB292" s="259">
        <f>IF(AND(NOT(_incrementaisPassadas),
      OR(
       AND(_semanaAtual&gt;Prevs!E$6,_tipo="Semanal"),
       AND(_mes&gt;AB$2,_tipo="Mensal")
      )), 0,IF(Ajustes!$G292&gt;0,INDEX($AA$4:$AL$323,Ajustes!$G292,P$2),0)+IF(Ajustes!$H292&gt;0,INDEX($AA$4:$AL$323,Ajustes!$H292,P$2),0)+IF(Ajustes!$I292&gt;0,INDEX($AA$4:$AL$323,Ajustes!$I292,P$2),0)+IF(Ajustes!$J292&gt;0,INDEX($AA$4:$AL$323,Ajustes!$J292,P$2),0)+IF(Ajustes!$K292&gt;0,INDEX($AA$4:$AL$323,Ajustes!$K292,P$2),0)+IF(Ajustes!$L292&gt;0,INDEX($AA$4:$AL$323,Ajustes!$L292,P$2),0))+P292</f>
        <v>68</v>
      </c>
      <c r="AC292" s="259">
        <f>IF(AND(NOT(_incrementaisPassadas),
      OR(
       AND(_semanaAtual&gt;Prevs!F$6,_tipo="Semanal"),
       AND(_mes&gt;AC$2,_tipo="Mensal")
      )), 0,IF(Ajustes!$G292&gt;0,INDEX($AA$4:$AL$323,Ajustes!$G292,Q$2),0)+IF(Ajustes!$H292&gt;0,INDEX($AA$4:$AL$323,Ajustes!$H292,Q$2),0)+IF(Ajustes!$I292&gt;0,INDEX($AA$4:$AL$323,Ajustes!$I292,Q$2),0)+IF(Ajustes!$J292&gt;0,INDEX($AA$4:$AL$323,Ajustes!$J292,Q$2),0)+IF(Ajustes!$K292&gt;0,INDEX($AA$4:$AL$323,Ajustes!$K292,Q$2),0)+IF(Ajustes!$L292&gt;0,INDEX($AA$4:$AL$323,Ajustes!$L292,Q$2),0))+Q292</f>
        <v>69</v>
      </c>
      <c r="AD292" s="259">
        <f>IF(AND(NOT(_incrementaisPassadas),
      OR(
       AND(_semanaAtual&gt;Prevs!G$6,_tipo="Semanal"),
       AND(_mes&gt;AD$2,_tipo="Mensal")
      )), 0,IF(Ajustes!$G292&gt;0,INDEX($AA$4:$AL$323,Ajustes!$G292,R$2),0)+IF(Ajustes!$H292&gt;0,INDEX($AA$4:$AL$323,Ajustes!$H292,R$2),0)+IF(Ajustes!$I292&gt;0,INDEX($AA$4:$AL$323,Ajustes!$I292,R$2),0)+IF(Ajustes!$J292&gt;0,INDEX($AA$4:$AL$323,Ajustes!$J292,R$2),0)+IF(Ajustes!$K292&gt;0,INDEX($AA$4:$AL$323,Ajustes!$K292,R$2),0)+IF(Ajustes!$L292&gt;0,INDEX($AA$4:$AL$323,Ajustes!$L292,R$2),0))+R292</f>
        <v>59</v>
      </c>
      <c r="AE292" s="259">
        <f>IF(AND(NOT(_incrementaisPassadas),
      OR(
       AND(_semanaAtual&gt;Prevs!H$6,_tipo="Semanal"),
       AND(_mes&gt;AE$2,_tipo="Mensal")
      )), 0,IF(Ajustes!$G292&gt;0,INDEX($AA$4:$AL$323,Ajustes!$G292,S$2),0)+IF(Ajustes!$H292&gt;0,INDEX($AA$4:$AL$323,Ajustes!$H292,S$2),0)+IF(Ajustes!$I292&gt;0,INDEX($AA$4:$AL$323,Ajustes!$I292,S$2),0)+IF(Ajustes!$J292&gt;0,INDEX($AA$4:$AL$323,Ajustes!$J292,S$2),0)+IF(Ajustes!$K292&gt;0,INDEX($AA$4:$AL$323,Ajustes!$K292,S$2),0)+IF(Ajustes!$L292&gt;0,INDEX($AA$4:$AL$323,Ajustes!$L292,S$2),0))+S292</f>
        <v>49</v>
      </c>
      <c r="AF292" s="259">
        <f>IF(AND(NOT(_incrementaisPassadas),
      OR(
       AND(_semanaAtual&gt;Prevs!I$6,_tipo="Semanal"),
       AND(_mes&gt;AF$2,_tipo="Mensal")
      )), 0,IF(Ajustes!$G292&gt;0,INDEX($AA$4:$AL$323,Ajustes!$G292,T$2),0)+IF(Ajustes!$H292&gt;0,INDEX($AA$4:$AL$323,Ajustes!$H292,T$2),0)+IF(Ajustes!$I292&gt;0,INDEX($AA$4:$AL$323,Ajustes!$I292,T$2),0)+IF(Ajustes!$J292&gt;0,INDEX($AA$4:$AL$323,Ajustes!$J292,T$2),0)+IF(Ajustes!$K292&gt;0,INDEX($AA$4:$AL$323,Ajustes!$K292,T$2),0)+IF(Ajustes!$L292&gt;0,INDEX($AA$4:$AL$323,Ajustes!$L292,T$2),0))+T292</f>
        <v>44</v>
      </c>
      <c r="AG292" s="259">
        <f>IF(AND(NOT(_incrementaisPassadas),
      OR(
       AND(_semanaAtual&gt;Prevs!J$6,_tipo="Semanal"),
       AND(_mes&gt;AG$2,_tipo="Mensal")
      )), 0,IF(Ajustes!$G292&gt;0,INDEX($AA$4:$AL$323,Ajustes!$G292,U$2),0)+IF(Ajustes!$H292&gt;0,INDEX($AA$4:$AL$323,Ajustes!$H292,U$2),0)+IF(Ajustes!$I292&gt;0,INDEX($AA$4:$AL$323,Ajustes!$I292,U$2),0)+IF(Ajustes!$J292&gt;0,INDEX($AA$4:$AL$323,Ajustes!$J292,U$2),0)+IF(Ajustes!$K292&gt;0,INDEX($AA$4:$AL$323,Ajustes!$K292,U$2),0)+IF(Ajustes!$L292&gt;0,INDEX($AA$4:$AL$323,Ajustes!$L292,U$2),0))+U292</f>
        <v>40</v>
      </c>
      <c r="AH292" s="259">
        <f>IF(AND(NOT(_incrementaisPassadas),
      OR(
       AND(_semanaAtual&gt;Prevs!K$6,_tipo="Semanal"),
       AND(_mes&gt;AH$2,_tipo="Mensal")
      )), 0,IF(Ajustes!$G292&gt;0,INDEX($AA$4:$AL$323,Ajustes!$G292,V$2),0)+IF(Ajustes!$H292&gt;0,INDEX($AA$4:$AL$323,Ajustes!$H292,V$2),0)+IF(Ajustes!$I292&gt;0,INDEX($AA$4:$AL$323,Ajustes!$I292,V$2),0)+IF(Ajustes!$J292&gt;0,INDEX($AA$4:$AL$323,Ajustes!$J292,V$2),0)+IF(Ajustes!$K292&gt;0,INDEX($AA$4:$AL$323,Ajustes!$K292,V$2),0)+IF(Ajustes!$L292&gt;0,INDEX($AA$4:$AL$323,Ajustes!$L292,V$2),0))+V292</f>
        <v>38</v>
      </c>
      <c r="AI292" s="259">
        <f>IF(AND(NOT(_incrementaisPassadas),
      OR(
       AND(_semanaAtual&gt;Prevs!L$6,_tipo="Semanal"),
       AND(_mes&gt;AI$2,_tipo="Mensal")
      )), 0,IF(Ajustes!$G292&gt;0,INDEX($AA$4:$AL$323,Ajustes!$G292,W$2),0)+IF(Ajustes!$H292&gt;0,INDEX($AA$4:$AL$323,Ajustes!$H292,W$2),0)+IF(Ajustes!$I292&gt;0,INDEX($AA$4:$AL$323,Ajustes!$I292,W$2),0)+IF(Ajustes!$J292&gt;0,INDEX($AA$4:$AL$323,Ajustes!$J292,W$2),0)+IF(Ajustes!$K292&gt;0,INDEX($AA$4:$AL$323,Ajustes!$K292,W$2),0)+IF(Ajustes!$L292&gt;0,INDEX($AA$4:$AL$323,Ajustes!$L292,W$2),0))+W292</f>
        <v>38</v>
      </c>
      <c r="AJ292" s="259">
        <f>IF(AND(NOT(_incrementaisPassadas),
      OR(
       AND(_semanaAtual&gt;Prevs!M$6,_tipo="Semanal"),
       AND(_mes&gt;AJ$2,_tipo="Mensal")
      )), 0,IF(Ajustes!$G292&gt;0,INDEX($AA$4:$AL$323,Ajustes!$G292,X$2),0)+IF(Ajustes!$H292&gt;0,INDEX($AA$4:$AL$323,Ajustes!$H292,X$2),0)+IF(Ajustes!$I292&gt;0,INDEX($AA$4:$AL$323,Ajustes!$I292,X$2),0)+IF(Ajustes!$J292&gt;0,INDEX($AA$4:$AL$323,Ajustes!$J292,X$2),0)+IF(Ajustes!$K292&gt;0,INDEX($AA$4:$AL$323,Ajustes!$K292,X$2),0)+IF(Ajustes!$L292&gt;0,INDEX($AA$4:$AL$323,Ajustes!$L292,X$2),0))+X292</f>
        <v>42</v>
      </c>
      <c r="AK292" s="259">
        <f>IF(AND(NOT(_incrementaisPassadas),
      OR(
       AND(_semanaAtual&gt;Prevs!N$6,_tipo="Semanal"),
       AND(_mes&gt;AK$2,_tipo="Mensal")
      )), 0,IF(Ajustes!$G292&gt;0,INDEX($AA$4:$AL$323,Ajustes!$G292,Y$2),0)+IF(Ajustes!$H292&gt;0,INDEX($AA$4:$AL$323,Ajustes!$H292,Y$2),0)+IF(Ajustes!$I292&gt;0,INDEX($AA$4:$AL$323,Ajustes!$I292,Y$2),0)+IF(Ajustes!$J292&gt;0,INDEX($AA$4:$AL$323,Ajustes!$J292,Y$2),0)+IF(Ajustes!$K292&gt;0,INDEX($AA$4:$AL$323,Ajustes!$K292,Y$2),0)+IF(Ajustes!$L292&gt;0,INDEX($AA$4:$AL$323,Ajustes!$L292,Y$2),0))+Y292</f>
        <v>47</v>
      </c>
      <c r="AL292" s="259">
        <f>IF(AND(NOT(_incrementaisPassadas),
      OR(
       AND(_semanaAtual&gt;Prevs!O$6,_tipo="Semanal"),
       AND(_mes&gt;AL$2,_tipo="Mensal")
      )), 0,IF(Ajustes!$G292&gt;0,INDEX($AA$4:$AL$323,Ajustes!$G292,Z$2),0)+IF(Ajustes!$H292&gt;0,INDEX($AA$4:$AL$323,Ajustes!$H292,Z$2),0)+IF(Ajustes!$I292&gt;0,INDEX($AA$4:$AL$323,Ajustes!$I292,Z$2),0)+IF(Ajustes!$J292&gt;0,INDEX($AA$4:$AL$323,Ajustes!$J292,Z$2),0)+IF(Ajustes!$K292&gt;0,INDEX($AA$4:$AL$323,Ajustes!$K292,Z$2),0)+IF(Ajustes!$L292&gt;0,INDEX($AA$4:$AL$323,Ajustes!$L292,Z$2),0))+Z292</f>
        <v>57</v>
      </c>
      <c r="AM292" s="113">
        <f t="shared" si="250"/>
        <v>64</v>
      </c>
      <c r="AN292" s="113">
        <f t="shared" si="261"/>
        <v>68</v>
      </c>
      <c r="AO292" s="113">
        <f t="shared" si="251"/>
        <v>69</v>
      </c>
      <c r="AP292" s="113">
        <f t="shared" si="252"/>
        <v>59</v>
      </c>
      <c r="AQ292" s="113">
        <f t="shared" si="253"/>
        <v>49</v>
      </c>
      <c r="AR292" s="113">
        <f t="shared" si="254"/>
        <v>44</v>
      </c>
      <c r="AS292" s="113">
        <f t="shared" si="255"/>
        <v>40</v>
      </c>
      <c r="AT292" s="113">
        <f t="shared" si="256"/>
        <v>38</v>
      </c>
      <c r="AU292" s="113">
        <f t="shared" si="257"/>
        <v>38</v>
      </c>
      <c r="AV292" s="113">
        <f t="shared" si="258"/>
        <v>42</v>
      </c>
      <c r="AW292" s="113">
        <f t="shared" si="259"/>
        <v>47</v>
      </c>
      <c r="AX292" s="113">
        <f t="shared" si="260"/>
        <v>57</v>
      </c>
      <c r="AY292" s="259"/>
      <c r="BQ292" s="259" t="e">
        <f t="shared" si="249"/>
        <v>#N/A</v>
      </c>
      <c r="BR292" s="398">
        <f t="shared" si="236"/>
        <v>64</v>
      </c>
      <c r="BS292" s="398">
        <f t="shared" si="237"/>
        <v>68</v>
      </c>
      <c r="BT292" s="398">
        <f t="shared" si="238"/>
        <v>69</v>
      </c>
      <c r="BU292" s="398">
        <f t="shared" si="239"/>
        <v>59</v>
      </c>
      <c r="BV292" s="398">
        <f t="shared" si="240"/>
        <v>49</v>
      </c>
      <c r="BW292" s="398">
        <f t="shared" si="241"/>
        <v>44</v>
      </c>
      <c r="BX292" s="398">
        <f t="shared" si="242"/>
        <v>40</v>
      </c>
      <c r="BY292" s="398">
        <f t="shared" si="243"/>
        <v>38</v>
      </c>
      <c r="BZ292" s="398">
        <f t="shared" si="244"/>
        <v>38</v>
      </c>
      <c r="CA292" s="398">
        <f t="shared" si="245"/>
        <v>42</v>
      </c>
      <c r="CB292" s="398">
        <f t="shared" si="246"/>
        <v>47</v>
      </c>
      <c r="CC292" s="398">
        <f t="shared" si="247"/>
        <v>57</v>
      </c>
      <c r="CD292" s="259"/>
    </row>
    <row r="293" spans="1:82" x14ac:dyDescent="0.25">
      <c r="A293" s="113">
        <v>290</v>
      </c>
      <c r="B293" s="176" t="s">
        <v>671</v>
      </c>
      <c r="C293" s="259">
        <f>IFERROR(INDEX($BD$7:$BO$40,MATCH(Ajustes!$E$4:$E$323,$BC$7:$BC$40,0),$C$2:$N$2),1)</f>
        <v>1</v>
      </c>
      <c r="D293" s="259">
        <f>IFERROR(INDEX($BD$7:$BO$40,MATCH(Ajustes!$E$4:$E$323,$BC$7:$BC$40,0),$C$2:$N$2),1)</f>
        <v>1</v>
      </c>
      <c r="E293" s="259">
        <f>IFERROR(INDEX($BD$7:$BO$40,MATCH(Ajustes!$E$4:$E$323,$BC$7:$BC$40,0),$C$2:$N$2),1)</f>
        <v>1</v>
      </c>
      <c r="F293" s="259">
        <f>IFERROR(INDEX($BD$7:$BO$40,MATCH(Ajustes!$E$4:$E$323,$BC$7:$BC$40,0),$C$2:$N$2),1)</f>
        <v>1</v>
      </c>
      <c r="G293" s="259">
        <f>IFERROR(INDEX($BD$7:$BO$40,MATCH(Ajustes!$E$4:$E$323,$BC$7:$BC$40,0),$C$2:$N$2),1)</f>
        <v>1</v>
      </c>
      <c r="H293" s="259">
        <f>IFERROR(INDEX($BD$7:$BO$40,MATCH(Ajustes!$E$4:$E$323,$BC$7:$BC$40,0),$C$2:$N$2),1)</f>
        <v>1</v>
      </c>
      <c r="I293" s="259">
        <f>IFERROR(INDEX($BD$7:$BO$40,MATCH(Ajustes!$E$4:$E$323,$BC$7:$BC$40,0),$C$2:$N$2),1)</f>
        <v>1</v>
      </c>
      <c r="J293" s="259">
        <f>IFERROR(INDEX($BD$7:$BO$40,MATCH(Ajustes!$E$4:$E$323,$BC$7:$BC$40,0),$C$2:$N$2),1)</f>
        <v>1</v>
      </c>
      <c r="K293" s="259">
        <f>IFERROR(INDEX($BD$7:$BO$40,MATCH(Ajustes!$E$4:$E$323,$BC$7:$BC$40,0),$C$2:$N$2),1)</f>
        <v>1</v>
      </c>
      <c r="L293" s="259">
        <f>IFERROR(INDEX($BD$7:$BO$40,MATCH(Ajustes!$E$4:$E$323,$BC$7:$BC$40,0),$C$2:$N$2),1)</f>
        <v>1</v>
      </c>
      <c r="M293" s="259">
        <f>IFERROR(INDEX($BD$7:$BO$40,MATCH(Ajustes!$E$4:$E$323,$BC$7:$BC$40,0),$C$2:$N$2),1)</f>
        <v>1</v>
      </c>
      <c r="N293" s="259">
        <f>IFERROR(INDEX($BD$7:$BO$40,MATCH(Ajustes!$E$4:$E$323,$BC$7:$BC$40,0),$C$2:$N$2),1)</f>
        <v>1</v>
      </c>
      <c r="O293">
        <f>C293*Ajustes!AM293</f>
        <v>681</v>
      </c>
      <c r="P293">
        <f>D293*Ajustes!AN293</f>
        <v>1070</v>
      </c>
      <c r="Q293">
        <f>E293*Ajustes!AO293</f>
        <v>1372</v>
      </c>
      <c r="R293">
        <f>F293*Ajustes!AP293</f>
        <v>1819</v>
      </c>
      <c r="S293">
        <f>G293*Ajustes!AQ293</f>
        <v>2128</v>
      </c>
      <c r="T293">
        <f>H293*Ajustes!AR293</f>
        <v>2069</v>
      </c>
      <c r="U293">
        <f>I293*Ajustes!AS293</f>
        <v>1449</v>
      </c>
      <c r="V293">
        <f>J293*Ajustes!AT293</f>
        <v>960</v>
      </c>
      <c r="W293">
        <f>K293*Ajustes!AU293</f>
        <v>594</v>
      </c>
      <c r="X293">
        <f>L293*Ajustes!AV293</f>
        <v>339</v>
      </c>
      <c r="Y293">
        <f>M293*Ajustes!AW293</f>
        <v>247</v>
      </c>
      <c r="Z293">
        <f>N293*Ajustes!AX293</f>
        <v>344</v>
      </c>
      <c r="AA293" s="259">
        <f>IF(AND(NOT(_incrementaisPassadas),
      OR(
       AND(_semanaAtual&gt;Prevs!D$6,_tipo="Semanal"),
       AND(_mes&gt;AA$2,_tipo="Mensal")
      )), 0,IF(Ajustes!$G293&gt;0,INDEX($AA$4:$AL$323,Ajustes!$G293,O$2),0)+IF(Ajustes!$H293&gt;0,INDEX($AA$4:$AL$323,Ajustes!$H293,O$2),0)+IF(Ajustes!$I293&gt;0,INDEX($AA$4:$AL$323,Ajustes!$I293,O$2),0)+IF(Ajustes!$J293&gt;0,INDEX($AA$4:$AL$323,Ajustes!$J293,O$2),0)+IF(Ajustes!$K293&gt;0,INDEX($AA$4:$AL$323,Ajustes!$K293,O$2),0)+IF(Ajustes!$L293&gt;0,INDEX($AA$4:$AL$323,Ajustes!$L293,O$2),0))+O293</f>
        <v>681</v>
      </c>
      <c r="AB293" s="259">
        <f>IF(AND(NOT(_incrementaisPassadas),
      OR(
       AND(_semanaAtual&gt;Prevs!E$6,_tipo="Semanal"),
       AND(_mes&gt;AB$2,_tipo="Mensal")
      )), 0,IF(Ajustes!$G293&gt;0,INDEX($AA$4:$AL$323,Ajustes!$G293,P$2),0)+IF(Ajustes!$H293&gt;0,INDEX($AA$4:$AL$323,Ajustes!$H293,P$2),0)+IF(Ajustes!$I293&gt;0,INDEX($AA$4:$AL$323,Ajustes!$I293,P$2),0)+IF(Ajustes!$J293&gt;0,INDEX($AA$4:$AL$323,Ajustes!$J293,P$2),0)+IF(Ajustes!$K293&gt;0,INDEX($AA$4:$AL$323,Ajustes!$K293,P$2),0)+IF(Ajustes!$L293&gt;0,INDEX($AA$4:$AL$323,Ajustes!$L293,P$2),0))+P293</f>
        <v>1070</v>
      </c>
      <c r="AC293" s="259">
        <f>IF(AND(NOT(_incrementaisPassadas),
      OR(
       AND(_semanaAtual&gt;Prevs!F$6,_tipo="Semanal"),
       AND(_mes&gt;AC$2,_tipo="Mensal")
      )), 0,IF(Ajustes!$G293&gt;0,INDEX($AA$4:$AL$323,Ajustes!$G293,Q$2),0)+IF(Ajustes!$H293&gt;0,INDEX($AA$4:$AL$323,Ajustes!$H293,Q$2),0)+IF(Ajustes!$I293&gt;0,INDEX($AA$4:$AL$323,Ajustes!$I293,Q$2),0)+IF(Ajustes!$J293&gt;0,INDEX($AA$4:$AL$323,Ajustes!$J293,Q$2),0)+IF(Ajustes!$K293&gt;0,INDEX($AA$4:$AL$323,Ajustes!$K293,Q$2),0)+IF(Ajustes!$L293&gt;0,INDEX($AA$4:$AL$323,Ajustes!$L293,Q$2),0))+Q293</f>
        <v>1372</v>
      </c>
      <c r="AD293" s="259">
        <f>IF(AND(NOT(_incrementaisPassadas),
      OR(
       AND(_semanaAtual&gt;Prevs!G$6,_tipo="Semanal"),
       AND(_mes&gt;AD$2,_tipo="Mensal")
      )), 0,IF(Ajustes!$G293&gt;0,INDEX($AA$4:$AL$323,Ajustes!$G293,R$2),0)+IF(Ajustes!$H293&gt;0,INDEX($AA$4:$AL$323,Ajustes!$H293,R$2),0)+IF(Ajustes!$I293&gt;0,INDEX($AA$4:$AL$323,Ajustes!$I293,R$2),0)+IF(Ajustes!$J293&gt;0,INDEX($AA$4:$AL$323,Ajustes!$J293,R$2),0)+IF(Ajustes!$K293&gt;0,INDEX($AA$4:$AL$323,Ajustes!$K293,R$2),0)+IF(Ajustes!$L293&gt;0,INDEX($AA$4:$AL$323,Ajustes!$L293,R$2),0))+R293</f>
        <v>1819</v>
      </c>
      <c r="AE293" s="259">
        <f>IF(AND(NOT(_incrementaisPassadas),
      OR(
       AND(_semanaAtual&gt;Prevs!H$6,_tipo="Semanal"),
       AND(_mes&gt;AE$2,_tipo="Mensal")
      )), 0,IF(Ajustes!$G293&gt;0,INDEX($AA$4:$AL$323,Ajustes!$G293,S$2),0)+IF(Ajustes!$H293&gt;0,INDEX($AA$4:$AL$323,Ajustes!$H293,S$2),0)+IF(Ajustes!$I293&gt;0,INDEX($AA$4:$AL$323,Ajustes!$I293,S$2),0)+IF(Ajustes!$J293&gt;0,INDEX($AA$4:$AL$323,Ajustes!$J293,S$2),0)+IF(Ajustes!$K293&gt;0,INDEX($AA$4:$AL$323,Ajustes!$K293,S$2),0)+IF(Ajustes!$L293&gt;0,INDEX($AA$4:$AL$323,Ajustes!$L293,S$2),0))+S293</f>
        <v>2128</v>
      </c>
      <c r="AF293" s="259">
        <f>IF(AND(NOT(_incrementaisPassadas),
      OR(
       AND(_semanaAtual&gt;Prevs!I$6,_tipo="Semanal"),
       AND(_mes&gt;AF$2,_tipo="Mensal")
      )), 0,IF(Ajustes!$G293&gt;0,INDEX($AA$4:$AL$323,Ajustes!$G293,T$2),0)+IF(Ajustes!$H293&gt;0,INDEX($AA$4:$AL$323,Ajustes!$H293,T$2),0)+IF(Ajustes!$I293&gt;0,INDEX($AA$4:$AL$323,Ajustes!$I293,T$2),0)+IF(Ajustes!$J293&gt;0,INDEX($AA$4:$AL$323,Ajustes!$J293,T$2),0)+IF(Ajustes!$K293&gt;0,INDEX($AA$4:$AL$323,Ajustes!$K293,T$2),0)+IF(Ajustes!$L293&gt;0,INDEX($AA$4:$AL$323,Ajustes!$L293,T$2),0))+T293</f>
        <v>2069</v>
      </c>
      <c r="AG293" s="259">
        <f>IF(AND(NOT(_incrementaisPassadas),
      OR(
       AND(_semanaAtual&gt;Prevs!J$6,_tipo="Semanal"),
       AND(_mes&gt;AG$2,_tipo="Mensal")
      )), 0,IF(Ajustes!$G293&gt;0,INDEX($AA$4:$AL$323,Ajustes!$G293,U$2),0)+IF(Ajustes!$H293&gt;0,INDEX($AA$4:$AL$323,Ajustes!$H293,U$2),0)+IF(Ajustes!$I293&gt;0,INDEX($AA$4:$AL$323,Ajustes!$I293,U$2),0)+IF(Ajustes!$J293&gt;0,INDEX($AA$4:$AL$323,Ajustes!$J293,U$2),0)+IF(Ajustes!$K293&gt;0,INDEX($AA$4:$AL$323,Ajustes!$K293,U$2),0)+IF(Ajustes!$L293&gt;0,INDEX($AA$4:$AL$323,Ajustes!$L293,U$2),0))+U293</f>
        <v>1449</v>
      </c>
      <c r="AH293" s="259">
        <f>IF(AND(NOT(_incrementaisPassadas),
      OR(
       AND(_semanaAtual&gt;Prevs!K$6,_tipo="Semanal"),
       AND(_mes&gt;AH$2,_tipo="Mensal")
      )), 0,IF(Ajustes!$G293&gt;0,INDEX($AA$4:$AL$323,Ajustes!$G293,V$2),0)+IF(Ajustes!$H293&gt;0,INDEX($AA$4:$AL$323,Ajustes!$H293,V$2),0)+IF(Ajustes!$I293&gt;0,INDEX($AA$4:$AL$323,Ajustes!$I293,V$2),0)+IF(Ajustes!$J293&gt;0,INDEX($AA$4:$AL$323,Ajustes!$J293,V$2),0)+IF(Ajustes!$K293&gt;0,INDEX($AA$4:$AL$323,Ajustes!$K293,V$2),0)+IF(Ajustes!$L293&gt;0,INDEX($AA$4:$AL$323,Ajustes!$L293,V$2),0))+V293</f>
        <v>960</v>
      </c>
      <c r="AI293" s="259">
        <f>IF(AND(NOT(_incrementaisPassadas),
      OR(
       AND(_semanaAtual&gt;Prevs!L$6,_tipo="Semanal"),
       AND(_mes&gt;AI$2,_tipo="Mensal")
      )), 0,IF(Ajustes!$G293&gt;0,INDEX($AA$4:$AL$323,Ajustes!$G293,W$2),0)+IF(Ajustes!$H293&gt;0,INDEX($AA$4:$AL$323,Ajustes!$H293,W$2),0)+IF(Ajustes!$I293&gt;0,INDEX($AA$4:$AL$323,Ajustes!$I293,W$2),0)+IF(Ajustes!$J293&gt;0,INDEX($AA$4:$AL$323,Ajustes!$J293,W$2),0)+IF(Ajustes!$K293&gt;0,INDEX($AA$4:$AL$323,Ajustes!$K293,W$2),0)+IF(Ajustes!$L293&gt;0,INDEX($AA$4:$AL$323,Ajustes!$L293,W$2),0))+W293</f>
        <v>594</v>
      </c>
      <c r="AJ293" s="259">
        <f>IF(AND(NOT(_incrementaisPassadas),
      OR(
       AND(_semanaAtual&gt;Prevs!M$6,_tipo="Semanal"),
       AND(_mes&gt;AJ$2,_tipo="Mensal")
      )), 0,IF(Ajustes!$G293&gt;0,INDEX($AA$4:$AL$323,Ajustes!$G293,X$2),0)+IF(Ajustes!$H293&gt;0,INDEX($AA$4:$AL$323,Ajustes!$H293,X$2),0)+IF(Ajustes!$I293&gt;0,INDEX($AA$4:$AL$323,Ajustes!$I293,X$2),0)+IF(Ajustes!$J293&gt;0,INDEX($AA$4:$AL$323,Ajustes!$J293,X$2),0)+IF(Ajustes!$K293&gt;0,INDEX($AA$4:$AL$323,Ajustes!$K293,X$2),0)+IF(Ajustes!$L293&gt;0,INDEX($AA$4:$AL$323,Ajustes!$L293,X$2),0))+X293</f>
        <v>339</v>
      </c>
      <c r="AK293" s="259">
        <f>IF(AND(NOT(_incrementaisPassadas),
      OR(
       AND(_semanaAtual&gt;Prevs!N$6,_tipo="Semanal"),
       AND(_mes&gt;AK$2,_tipo="Mensal")
      )), 0,IF(Ajustes!$G293&gt;0,INDEX($AA$4:$AL$323,Ajustes!$G293,Y$2),0)+IF(Ajustes!$H293&gt;0,INDEX($AA$4:$AL$323,Ajustes!$H293,Y$2),0)+IF(Ajustes!$I293&gt;0,INDEX($AA$4:$AL$323,Ajustes!$I293,Y$2),0)+IF(Ajustes!$J293&gt;0,INDEX($AA$4:$AL$323,Ajustes!$J293,Y$2),0)+IF(Ajustes!$K293&gt;0,INDEX($AA$4:$AL$323,Ajustes!$K293,Y$2),0)+IF(Ajustes!$L293&gt;0,INDEX($AA$4:$AL$323,Ajustes!$L293,Y$2),0))+Y293</f>
        <v>247</v>
      </c>
      <c r="AL293" s="259">
        <f>IF(AND(NOT(_incrementaisPassadas),
      OR(
       AND(_semanaAtual&gt;Prevs!O$6,_tipo="Semanal"),
       AND(_mes&gt;AL$2,_tipo="Mensal")
      )), 0,IF(Ajustes!$G293&gt;0,INDEX($AA$4:$AL$323,Ajustes!$G293,Z$2),0)+IF(Ajustes!$H293&gt;0,INDEX($AA$4:$AL$323,Ajustes!$H293,Z$2),0)+IF(Ajustes!$I293&gt;0,INDEX($AA$4:$AL$323,Ajustes!$I293,Z$2),0)+IF(Ajustes!$J293&gt;0,INDEX($AA$4:$AL$323,Ajustes!$J293,Z$2),0)+IF(Ajustes!$K293&gt;0,INDEX($AA$4:$AL$323,Ajustes!$K293,Z$2),0)+IF(Ajustes!$L293&gt;0,INDEX($AA$4:$AL$323,Ajustes!$L293,Z$2),0))+Z293</f>
        <v>344</v>
      </c>
      <c r="AM293" s="113">
        <f t="shared" si="250"/>
        <v>681</v>
      </c>
      <c r="AN293" s="113">
        <f t="shared" si="261"/>
        <v>1070</v>
      </c>
      <c r="AO293" s="113">
        <f t="shared" si="251"/>
        <v>1372</v>
      </c>
      <c r="AP293" s="113">
        <f t="shared" si="252"/>
        <v>1819</v>
      </c>
      <c r="AQ293" s="113">
        <f t="shared" si="253"/>
        <v>2128</v>
      </c>
      <c r="AR293" s="113">
        <f t="shared" si="254"/>
        <v>2069</v>
      </c>
      <c r="AS293" s="113">
        <f t="shared" si="255"/>
        <v>1449</v>
      </c>
      <c r="AT293" s="113">
        <f t="shared" si="256"/>
        <v>960</v>
      </c>
      <c r="AU293" s="113">
        <f t="shared" si="257"/>
        <v>594</v>
      </c>
      <c r="AV293" s="113">
        <f t="shared" si="258"/>
        <v>339</v>
      </c>
      <c r="AW293" s="113">
        <f t="shared" si="259"/>
        <v>247</v>
      </c>
      <c r="AX293" s="113">
        <f t="shared" si="260"/>
        <v>344</v>
      </c>
      <c r="AY293" s="259"/>
      <c r="BQ293" s="259" t="e">
        <f t="shared" si="249"/>
        <v>#N/A</v>
      </c>
      <c r="BR293" s="398">
        <f t="shared" si="236"/>
        <v>681</v>
      </c>
      <c r="BS293" s="398">
        <f t="shared" si="237"/>
        <v>1070</v>
      </c>
      <c r="BT293" s="398">
        <f t="shared" si="238"/>
        <v>1372</v>
      </c>
      <c r="BU293" s="398">
        <f t="shared" si="239"/>
        <v>1819</v>
      </c>
      <c r="BV293" s="398">
        <f t="shared" si="240"/>
        <v>2128</v>
      </c>
      <c r="BW293" s="398">
        <f t="shared" si="241"/>
        <v>2069</v>
      </c>
      <c r="BX293" s="398">
        <f t="shared" si="242"/>
        <v>1449</v>
      </c>
      <c r="BY293" s="398">
        <f t="shared" si="243"/>
        <v>960</v>
      </c>
      <c r="BZ293" s="398">
        <f t="shared" si="244"/>
        <v>594</v>
      </c>
      <c r="CA293" s="398">
        <f t="shared" si="245"/>
        <v>339</v>
      </c>
      <c r="CB293" s="398">
        <f t="shared" si="246"/>
        <v>247</v>
      </c>
      <c r="CC293" s="398">
        <f t="shared" si="247"/>
        <v>344</v>
      </c>
      <c r="CD293" s="259"/>
    </row>
    <row r="294" spans="1:82" x14ac:dyDescent="0.25">
      <c r="A294" s="113">
        <v>291</v>
      </c>
      <c r="B294" s="176" t="s">
        <v>672</v>
      </c>
      <c r="C294" s="259">
        <f>IFERROR(INDEX($BD$7:$BO$40,MATCH(Ajustes!$E$4:$E$323,$BC$7:$BC$40,0),$C$2:$N$2),1)</f>
        <v>1</v>
      </c>
      <c r="D294" s="259">
        <f>IFERROR(INDEX($BD$7:$BO$40,MATCH(Ajustes!$E$4:$E$323,$BC$7:$BC$40,0),$C$2:$N$2),1)</f>
        <v>1</v>
      </c>
      <c r="E294" s="259">
        <f>IFERROR(INDEX($BD$7:$BO$40,MATCH(Ajustes!$E$4:$E$323,$BC$7:$BC$40,0),$C$2:$N$2),1)</f>
        <v>1</v>
      </c>
      <c r="F294" s="259">
        <f>IFERROR(INDEX($BD$7:$BO$40,MATCH(Ajustes!$E$4:$E$323,$BC$7:$BC$40,0),$C$2:$N$2),1)</f>
        <v>1</v>
      </c>
      <c r="G294" s="259">
        <f>IFERROR(INDEX($BD$7:$BO$40,MATCH(Ajustes!$E$4:$E$323,$BC$7:$BC$40,0),$C$2:$N$2),1)</f>
        <v>1</v>
      </c>
      <c r="H294" s="259">
        <f>IFERROR(INDEX($BD$7:$BO$40,MATCH(Ajustes!$E$4:$E$323,$BC$7:$BC$40,0),$C$2:$N$2),1)</f>
        <v>1</v>
      </c>
      <c r="I294" s="259">
        <f>IFERROR(INDEX($BD$7:$BO$40,MATCH(Ajustes!$E$4:$E$323,$BC$7:$BC$40,0),$C$2:$N$2),1)</f>
        <v>1</v>
      </c>
      <c r="J294" s="259">
        <f>IFERROR(INDEX($BD$7:$BO$40,MATCH(Ajustes!$E$4:$E$323,$BC$7:$BC$40,0),$C$2:$N$2),1)</f>
        <v>1</v>
      </c>
      <c r="K294" s="259">
        <f>IFERROR(INDEX($BD$7:$BO$40,MATCH(Ajustes!$E$4:$E$323,$BC$7:$BC$40,0),$C$2:$N$2),1)</f>
        <v>1</v>
      </c>
      <c r="L294" s="259">
        <f>IFERROR(INDEX($BD$7:$BO$40,MATCH(Ajustes!$E$4:$E$323,$BC$7:$BC$40,0),$C$2:$N$2),1)</f>
        <v>1</v>
      </c>
      <c r="M294" s="259">
        <f>IFERROR(INDEX($BD$7:$BO$40,MATCH(Ajustes!$E$4:$E$323,$BC$7:$BC$40,0),$C$2:$N$2),1)</f>
        <v>1</v>
      </c>
      <c r="N294" s="259">
        <f>IFERROR(INDEX($BD$7:$BO$40,MATCH(Ajustes!$E$4:$E$323,$BC$7:$BC$40,0),$C$2:$N$2),1)</f>
        <v>1</v>
      </c>
      <c r="O294">
        <f>C294*Ajustes!AM294</f>
        <v>498</v>
      </c>
      <c r="P294">
        <f>D294*Ajustes!AN294</f>
        <v>739</v>
      </c>
      <c r="Q294">
        <f>E294*Ajustes!AO294</f>
        <v>830</v>
      </c>
      <c r="R294">
        <f>F294*Ajustes!AP294</f>
        <v>724</v>
      </c>
      <c r="S294">
        <f>G294*Ajustes!AQ294</f>
        <v>460</v>
      </c>
      <c r="T294">
        <f>H294*Ajustes!AR294</f>
        <v>215</v>
      </c>
      <c r="U294">
        <f>I294*Ajustes!AS294</f>
        <v>99</v>
      </c>
      <c r="V294">
        <f>J294*Ajustes!AT294</f>
        <v>57</v>
      </c>
      <c r="W294">
        <f>K294*Ajustes!AU294</f>
        <v>47</v>
      </c>
      <c r="X294">
        <f>L294*Ajustes!AV294</f>
        <v>53</v>
      </c>
      <c r="Y294">
        <f>M294*Ajustes!AW294</f>
        <v>93</v>
      </c>
      <c r="Z294">
        <f>N294*Ajustes!AX294</f>
        <v>228</v>
      </c>
      <c r="AA294" s="259">
        <f>IF(AND(NOT(_incrementaisPassadas),
      OR(
       AND(_semanaAtual&gt;Prevs!D$6,_tipo="Semanal"),
       AND(_mes&gt;AA$2,_tipo="Mensal")
      )), 0,IF(Ajustes!$G294&gt;0,INDEX($AA$4:$AL$323,Ajustes!$G294,O$2),0)+IF(Ajustes!$H294&gt;0,INDEX($AA$4:$AL$323,Ajustes!$H294,O$2),0)+IF(Ajustes!$I294&gt;0,INDEX($AA$4:$AL$323,Ajustes!$I294,O$2),0)+IF(Ajustes!$J294&gt;0,INDEX($AA$4:$AL$323,Ajustes!$J294,O$2),0)+IF(Ajustes!$K294&gt;0,INDEX($AA$4:$AL$323,Ajustes!$K294,O$2),0)+IF(Ajustes!$L294&gt;0,INDEX($AA$4:$AL$323,Ajustes!$L294,O$2),0))+O294</f>
        <v>498</v>
      </c>
      <c r="AB294" s="259">
        <f>IF(AND(NOT(_incrementaisPassadas),
      OR(
       AND(_semanaAtual&gt;Prevs!E$6,_tipo="Semanal"),
       AND(_mes&gt;AB$2,_tipo="Mensal")
      )), 0,IF(Ajustes!$G294&gt;0,INDEX($AA$4:$AL$323,Ajustes!$G294,P$2),0)+IF(Ajustes!$H294&gt;0,INDEX($AA$4:$AL$323,Ajustes!$H294,P$2),0)+IF(Ajustes!$I294&gt;0,INDEX($AA$4:$AL$323,Ajustes!$I294,P$2),0)+IF(Ajustes!$J294&gt;0,INDEX($AA$4:$AL$323,Ajustes!$J294,P$2),0)+IF(Ajustes!$K294&gt;0,INDEX($AA$4:$AL$323,Ajustes!$K294,P$2),0)+IF(Ajustes!$L294&gt;0,INDEX($AA$4:$AL$323,Ajustes!$L294,P$2),0))+P294</f>
        <v>739</v>
      </c>
      <c r="AC294" s="259">
        <f>IF(AND(NOT(_incrementaisPassadas),
      OR(
       AND(_semanaAtual&gt;Prevs!F$6,_tipo="Semanal"),
       AND(_mes&gt;AC$2,_tipo="Mensal")
      )), 0,IF(Ajustes!$G294&gt;0,INDEX($AA$4:$AL$323,Ajustes!$G294,Q$2),0)+IF(Ajustes!$H294&gt;0,INDEX($AA$4:$AL$323,Ajustes!$H294,Q$2),0)+IF(Ajustes!$I294&gt;0,INDEX($AA$4:$AL$323,Ajustes!$I294,Q$2),0)+IF(Ajustes!$J294&gt;0,INDEX($AA$4:$AL$323,Ajustes!$J294,Q$2),0)+IF(Ajustes!$K294&gt;0,INDEX($AA$4:$AL$323,Ajustes!$K294,Q$2),0)+IF(Ajustes!$L294&gt;0,INDEX($AA$4:$AL$323,Ajustes!$L294,Q$2),0))+Q294</f>
        <v>830</v>
      </c>
      <c r="AD294" s="259">
        <f>IF(AND(NOT(_incrementaisPassadas),
      OR(
       AND(_semanaAtual&gt;Prevs!G$6,_tipo="Semanal"),
       AND(_mes&gt;AD$2,_tipo="Mensal")
      )), 0,IF(Ajustes!$G294&gt;0,INDEX($AA$4:$AL$323,Ajustes!$G294,R$2),0)+IF(Ajustes!$H294&gt;0,INDEX($AA$4:$AL$323,Ajustes!$H294,R$2),0)+IF(Ajustes!$I294&gt;0,INDEX($AA$4:$AL$323,Ajustes!$I294,R$2),0)+IF(Ajustes!$J294&gt;0,INDEX($AA$4:$AL$323,Ajustes!$J294,R$2),0)+IF(Ajustes!$K294&gt;0,INDEX($AA$4:$AL$323,Ajustes!$K294,R$2),0)+IF(Ajustes!$L294&gt;0,INDEX($AA$4:$AL$323,Ajustes!$L294,R$2),0))+R294</f>
        <v>724</v>
      </c>
      <c r="AE294" s="259">
        <f>IF(AND(NOT(_incrementaisPassadas),
      OR(
       AND(_semanaAtual&gt;Prevs!H$6,_tipo="Semanal"),
       AND(_mes&gt;AE$2,_tipo="Mensal")
      )), 0,IF(Ajustes!$G294&gt;0,INDEX($AA$4:$AL$323,Ajustes!$G294,S$2),0)+IF(Ajustes!$H294&gt;0,INDEX($AA$4:$AL$323,Ajustes!$H294,S$2),0)+IF(Ajustes!$I294&gt;0,INDEX($AA$4:$AL$323,Ajustes!$I294,S$2),0)+IF(Ajustes!$J294&gt;0,INDEX($AA$4:$AL$323,Ajustes!$J294,S$2),0)+IF(Ajustes!$K294&gt;0,INDEX($AA$4:$AL$323,Ajustes!$K294,S$2),0)+IF(Ajustes!$L294&gt;0,INDEX($AA$4:$AL$323,Ajustes!$L294,S$2),0))+S294</f>
        <v>460</v>
      </c>
      <c r="AF294" s="259">
        <f>IF(AND(NOT(_incrementaisPassadas),
      OR(
       AND(_semanaAtual&gt;Prevs!I$6,_tipo="Semanal"),
       AND(_mes&gt;AF$2,_tipo="Mensal")
      )), 0,IF(Ajustes!$G294&gt;0,INDEX($AA$4:$AL$323,Ajustes!$G294,T$2),0)+IF(Ajustes!$H294&gt;0,INDEX($AA$4:$AL$323,Ajustes!$H294,T$2),0)+IF(Ajustes!$I294&gt;0,INDEX($AA$4:$AL$323,Ajustes!$I294,T$2),0)+IF(Ajustes!$J294&gt;0,INDEX($AA$4:$AL$323,Ajustes!$J294,T$2),0)+IF(Ajustes!$K294&gt;0,INDEX($AA$4:$AL$323,Ajustes!$K294,T$2),0)+IF(Ajustes!$L294&gt;0,INDEX($AA$4:$AL$323,Ajustes!$L294,T$2),0))+T294</f>
        <v>215</v>
      </c>
      <c r="AG294" s="259">
        <f>IF(AND(NOT(_incrementaisPassadas),
      OR(
       AND(_semanaAtual&gt;Prevs!J$6,_tipo="Semanal"),
       AND(_mes&gt;AG$2,_tipo="Mensal")
      )), 0,IF(Ajustes!$G294&gt;0,INDEX($AA$4:$AL$323,Ajustes!$G294,U$2),0)+IF(Ajustes!$H294&gt;0,INDEX($AA$4:$AL$323,Ajustes!$H294,U$2),0)+IF(Ajustes!$I294&gt;0,INDEX($AA$4:$AL$323,Ajustes!$I294,U$2),0)+IF(Ajustes!$J294&gt;0,INDEX($AA$4:$AL$323,Ajustes!$J294,U$2),0)+IF(Ajustes!$K294&gt;0,INDEX($AA$4:$AL$323,Ajustes!$K294,U$2),0)+IF(Ajustes!$L294&gt;0,INDEX($AA$4:$AL$323,Ajustes!$L294,U$2),0))+U294</f>
        <v>99</v>
      </c>
      <c r="AH294" s="259">
        <f>IF(AND(NOT(_incrementaisPassadas),
      OR(
       AND(_semanaAtual&gt;Prevs!K$6,_tipo="Semanal"),
       AND(_mes&gt;AH$2,_tipo="Mensal")
      )), 0,IF(Ajustes!$G294&gt;0,INDEX($AA$4:$AL$323,Ajustes!$G294,V$2),0)+IF(Ajustes!$H294&gt;0,INDEX($AA$4:$AL$323,Ajustes!$H294,V$2),0)+IF(Ajustes!$I294&gt;0,INDEX($AA$4:$AL$323,Ajustes!$I294,V$2),0)+IF(Ajustes!$J294&gt;0,INDEX($AA$4:$AL$323,Ajustes!$J294,V$2),0)+IF(Ajustes!$K294&gt;0,INDEX($AA$4:$AL$323,Ajustes!$K294,V$2),0)+IF(Ajustes!$L294&gt;0,INDEX($AA$4:$AL$323,Ajustes!$L294,V$2),0))+V294</f>
        <v>57</v>
      </c>
      <c r="AI294" s="259">
        <f>IF(AND(NOT(_incrementaisPassadas),
      OR(
       AND(_semanaAtual&gt;Prevs!L$6,_tipo="Semanal"),
       AND(_mes&gt;AI$2,_tipo="Mensal")
      )), 0,IF(Ajustes!$G294&gt;0,INDEX($AA$4:$AL$323,Ajustes!$G294,W$2),0)+IF(Ajustes!$H294&gt;0,INDEX($AA$4:$AL$323,Ajustes!$H294,W$2),0)+IF(Ajustes!$I294&gt;0,INDEX($AA$4:$AL$323,Ajustes!$I294,W$2),0)+IF(Ajustes!$J294&gt;0,INDEX($AA$4:$AL$323,Ajustes!$J294,W$2),0)+IF(Ajustes!$K294&gt;0,INDEX($AA$4:$AL$323,Ajustes!$K294,W$2),0)+IF(Ajustes!$L294&gt;0,INDEX($AA$4:$AL$323,Ajustes!$L294,W$2),0))+W294</f>
        <v>47</v>
      </c>
      <c r="AJ294" s="259">
        <f>IF(AND(NOT(_incrementaisPassadas),
      OR(
       AND(_semanaAtual&gt;Prevs!M$6,_tipo="Semanal"),
       AND(_mes&gt;AJ$2,_tipo="Mensal")
      )), 0,IF(Ajustes!$G294&gt;0,INDEX($AA$4:$AL$323,Ajustes!$G294,X$2),0)+IF(Ajustes!$H294&gt;0,INDEX($AA$4:$AL$323,Ajustes!$H294,X$2),0)+IF(Ajustes!$I294&gt;0,INDEX($AA$4:$AL$323,Ajustes!$I294,X$2),0)+IF(Ajustes!$J294&gt;0,INDEX($AA$4:$AL$323,Ajustes!$J294,X$2),0)+IF(Ajustes!$K294&gt;0,INDEX($AA$4:$AL$323,Ajustes!$K294,X$2),0)+IF(Ajustes!$L294&gt;0,INDEX($AA$4:$AL$323,Ajustes!$L294,X$2),0))+X294</f>
        <v>53</v>
      </c>
      <c r="AK294" s="259">
        <f>IF(AND(NOT(_incrementaisPassadas),
      OR(
       AND(_semanaAtual&gt;Prevs!N$6,_tipo="Semanal"),
       AND(_mes&gt;AK$2,_tipo="Mensal")
      )), 0,IF(Ajustes!$G294&gt;0,INDEX($AA$4:$AL$323,Ajustes!$G294,Y$2),0)+IF(Ajustes!$H294&gt;0,INDEX($AA$4:$AL$323,Ajustes!$H294,Y$2),0)+IF(Ajustes!$I294&gt;0,INDEX($AA$4:$AL$323,Ajustes!$I294,Y$2),0)+IF(Ajustes!$J294&gt;0,INDEX($AA$4:$AL$323,Ajustes!$J294,Y$2),0)+IF(Ajustes!$K294&gt;0,INDEX($AA$4:$AL$323,Ajustes!$K294,Y$2),0)+IF(Ajustes!$L294&gt;0,INDEX($AA$4:$AL$323,Ajustes!$L294,Y$2),0))+Y294</f>
        <v>93</v>
      </c>
      <c r="AL294" s="259">
        <f>IF(AND(NOT(_incrementaisPassadas),
      OR(
       AND(_semanaAtual&gt;Prevs!O$6,_tipo="Semanal"),
       AND(_mes&gt;AL$2,_tipo="Mensal")
      )), 0,IF(Ajustes!$G294&gt;0,INDEX($AA$4:$AL$323,Ajustes!$G294,Z$2),0)+IF(Ajustes!$H294&gt;0,INDEX($AA$4:$AL$323,Ajustes!$H294,Z$2),0)+IF(Ajustes!$I294&gt;0,INDEX($AA$4:$AL$323,Ajustes!$I294,Z$2),0)+IF(Ajustes!$J294&gt;0,INDEX($AA$4:$AL$323,Ajustes!$J294,Z$2),0)+IF(Ajustes!$K294&gt;0,INDEX($AA$4:$AL$323,Ajustes!$K294,Z$2),0)+IF(Ajustes!$L294&gt;0,INDEX($AA$4:$AL$323,Ajustes!$L294,Z$2),0))+Z294</f>
        <v>228</v>
      </c>
      <c r="AM294" s="113">
        <f t="shared" si="250"/>
        <v>498</v>
      </c>
      <c r="AN294" s="113">
        <f t="shared" si="261"/>
        <v>739</v>
      </c>
      <c r="AO294" s="113">
        <f t="shared" si="251"/>
        <v>830</v>
      </c>
      <c r="AP294" s="113">
        <f t="shared" si="252"/>
        <v>724</v>
      </c>
      <c r="AQ294" s="113">
        <f t="shared" si="253"/>
        <v>460</v>
      </c>
      <c r="AR294" s="113">
        <f t="shared" si="254"/>
        <v>215</v>
      </c>
      <c r="AS294" s="113">
        <f t="shared" si="255"/>
        <v>99</v>
      </c>
      <c r="AT294" s="113">
        <f t="shared" si="256"/>
        <v>57</v>
      </c>
      <c r="AU294" s="113">
        <f t="shared" si="257"/>
        <v>47</v>
      </c>
      <c r="AV294" s="113">
        <f t="shared" si="258"/>
        <v>53</v>
      </c>
      <c r="AW294" s="113">
        <f t="shared" si="259"/>
        <v>93</v>
      </c>
      <c r="AX294" s="113">
        <f t="shared" si="260"/>
        <v>228</v>
      </c>
      <c r="AY294" s="259"/>
      <c r="BQ294" s="259" t="e">
        <f t="shared" si="249"/>
        <v>#N/A</v>
      </c>
      <c r="BR294" s="398">
        <f t="shared" si="236"/>
        <v>498</v>
      </c>
      <c r="BS294" s="398">
        <f t="shared" si="237"/>
        <v>739</v>
      </c>
      <c r="BT294" s="398">
        <f t="shared" si="238"/>
        <v>830</v>
      </c>
      <c r="BU294" s="398">
        <f t="shared" si="239"/>
        <v>724</v>
      </c>
      <c r="BV294" s="398">
        <f t="shared" si="240"/>
        <v>460</v>
      </c>
      <c r="BW294" s="398">
        <f t="shared" si="241"/>
        <v>215</v>
      </c>
      <c r="BX294" s="398">
        <f t="shared" si="242"/>
        <v>99</v>
      </c>
      <c r="BY294" s="398">
        <f t="shared" si="243"/>
        <v>57</v>
      </c>
      <c r="BZ294" s="398">
        <f t="shared" si="244"/>
        <v>47</v>
      </c>
      <c r="CA294" s="398">
        <f t="shared" si="245"/>
        <v>53</v>
      </c>
      <c r="CB294" s="398">
        <f t="shared" si="246"/>
        <v>93</v>
      </c>
      <c r="CC294" s="398">
        <f t="shared" si="247"/>
        <v>228</v>
      </c>
      <c r="CD294" s="259"/>
    </row>
    <row r="295" spans="1:82" x14ac:dyDescent="0.25">
      <c r="A295" s="93">
        <v>292</v>
      </c>
      <c r="B295" s="183" t="s">
        <v>673</v>
      </c>
      <c r="C295" s="259">
        <f>IFERROR(INDEX($BD$7:$BO$40,MATCH(Ajustes!$E$4:$E$323,$BC$7:$BC$40,0),$C$2:$N$2),1)</f>
        <v>1</v>
      </c>
      <c r="D295" s="259">
        <f>IFERROR(INDEX($BD$7:$BO$40,MATCH(Ajustes!$E$4:$E$323,$BC$7:$BC$40,0),$C$2:$N$2),1)</f>
        <v>1</v>
      </c>
      <c r="E295" s="259">
        <f>IFERROR(INDEX($BD$7:$BO$40,MATCH(Ajustes!$E$4:$E$323,$BC$7:$BC$40,0),$C$2:$N$2),1)</f>
        <v>1</v>
      </c>
      <c r="F295" s="259">
        <f>IFERROR(INDEX($BD$7:$BO$40,MATCH(Ajustes!$E$4:$E$323,$BC$7:$BC$40,0),$C$2:$N$2),1)</f>
        <v>1</v>
      </c>
      <c r="G295" s="259">
        <f>IFERROR(INDEX($BD$7:$BO$40,MATCH(Ajustes!$E$4:$E$323,$BC$7:$BC$40,0),$C$2:$N$2),1)</f>
        <v>1</v>
      </c>
      <c r="H295" s="259">
        <f>IFERROR(INDEX($BD$7:$BO$40,MATCH(Ajustes!$E$4:$E$323,$BC$7:$BC$40,0),$C$2:$N$2),1)</f>
        <v>1</v>
      </c>
      <c r="I295" s="259">
        <f>IFERROR(INDEX($BD$7:$BO$40,MATCH(Ajustes!$E$4:$E$323,$BC$7:$BC$40,0),$C$2:$N$2),1)</f>
        <v>1</v>
      </c>
      <c r="J295" s="259">
        <f>IFERROR(INDEX($BD$7:$BO$40,MATCH(Ajustes!$E$4:$E$323,$BC$7:$BC$40,0),$C$2:$N$2),1)</f>
        <v>1</v>
      </c>
      <c r="K295" s="259">
        <f>IFERROR(INDEX($BD$7:$BO$40,MATCH(Ajustes!$E$4:$E$323,$BC$7:$BC$40,0),$C$2:$N$2),1)</f>
        <v>1</v>
      </c>
      <c r="L295" s="259">
        <f>IFERROR(INDEX($BD$7:$BO$40,MATCH(Ajustes!$E$4:$E$323,$BC$7:$BC$40,0),$C$2:$N$2),1)</f>
        <v>1</v>
      </c>
      <c r="M295" s="259">
        <f>IFERROR(INDEX($BD$7:$BO$40,MATCH(Ajustes!$E$4:$E$323,$BC$7:$BC$40,0),$C$2:$N$2),1)</f>
        <v>1</v>
      </c>
      <c r="N295" s="259">
        <f>IFERROR(INDEX($BD$7:$BO$40,MATCH(Ajustes!$E$4:$E$323,$BC$7:$BC$40,0),$C$2:$N$2),1)</f>
        <v>1</v>
      </c>
      <c r="O295">
        <f>C295*Ajustes!AM295</f>
        <v>6866</v>
      </c>
      <c r="P295">
        <f>D295*Ajustes!AN295</f>
        <v>10872</v>
      </c>
      <c r="Q295">
        <f>E295*Ajustes!AO295</f>
        <v>11888</v>
      </c>
      <c r="R295">
        <f>F295*Ajustes!AP295</f>
        <v>11079</v>
      </c>
      <c r="S295">
        <f>G295*Ajustes!AQ295</f>
        <v>10274</v>
      </c>
      <c r="T295">
        <f>H295*Ajustes!AR295</f>
        <v>5339</v>
      </c>
      <c r="U295">
        <f>I295*Ajustes!AS295</f>
        <v>1741</v>
      </c>
      <c r="V295">
        <f>J295*Ajustes!AT295</f>
        <v>689</v>
      </c>
      <c r="W295">
        <f>K295*Ajustes!AU295</f>
        <v>344</v>
      </c>
      <c r="X295">
        <f>L295*Ajustes!AV295</f>
        <v>425</v>
      </c>
      <c r="Y295">
        <f>M295*Ajustes!AW295</f>
        <v>1094</v>
      </c>
      <c r="Z295">
        <f>N295*Ajustes!AX295</f>
        <v>2952</v>
      </c>
      <c r="AA295" s="259">
        <f>IF(AND(NOT(_incrementaisPassadas),
      OR(
       AND(_semanaAtual&gt;Prevs!D$6,_tipo="Semanal"),
       AND(_mes&gt;AA$2,_tipo="Mensal")
      )), 0,IF(Ajustes!$G295&gt;0,INDEX($AA$4:$AL$323,Ajustes!$G295,O$2),0)+IF(Ajustes!$H295&gt;0,INDEX($AA$4:$AL$323,Ajustes!$H295,O$2),0)+IF(Ajustes!$I295&gt;0,INDEX($AA$4:$AL$323,Ajustes!$I295,O$2),0)+IF(Ajustes!$J295&gt;0,INDEX($AA$4:$AL$323,Ajustes!$J295,O$2),0)+IF(Ajustes!$K295&gt;0,INDEX($AA$4:$AL$323,Ajustes!$K295,O$2),0)+IF(Ajustes!$L295&gt;0,INDEX($AA$4:$AL$323,Ajustes!$L295,O$2),0))+O295</f>
        <v>6866</v>
      </c>
      <c r="AB295" s="259">
        <f>IF(AND(NOT(_incrementaisPassadas),
      OR(
       AND(_semanaAtual&gt;Prevs!E$6,_tipo="Semanal"),
       AND(_mes&gt;AB$2,_tipo="Mensal")
      )), 0,IF(Ajustes!$G295&gt;0,INDEX($AA$4:$AL$323,Ajustes!$G295,P$2),0)+IF(Ajustes!$H295&gt;0,INDEX($AA$4:$AL$323,Ajustes!$H295,P$2),0)+IF(Ajustes!$I295&gt;0,INDEX($AA$4:$AL$323,Ajustes!$I295,P$2),0)+IF(Ajustes!$J295&gt;0,INDEX($AA$4:$AL$323,Ajustes!$J295,P$2),0)+IF(Ajustes!$K295&gt;0,INDEX($AA$4:$AL$323,Ajustes!$K295,P$2),0)+IF(Ajustes!$L295&gt;0,INDEX($AA$4:$AL$323,Ajustes!$L295,P$2),0))+P295</f>
        <v>10872</v>
      </c>
      <c r="AC295" s="259">
        <f>IF(AND(NOT(_incrementaisPassadas),
      OR(
       AND(_semanaAtual&gt;Prevs!F$6,_tipo="Semanal"),
       AND(_mes&gt;AC$2,_tipo="Mensal")
      )), 0,IF(Ajustes!$G295&gt;0,INDEX($AA$4:$AL$323,Ajustes!$G295,Q$2),0)+IF(Ajustes!$H295&gt;0,INDEX($AA$4:$AL$323,Ajustes!$H295,Q$2),0)+IF(Ajustes!$I295&gt;0,INDEX($AA$4:$AL$323,Ajustes!$I295,Q$2),0)+IF(Ajustes!$J295&gt;0,INDEX($AA$4:$AL$323,Ajustes!$J295,Q$2),0)+IF(Ajustes!$K295&gt;0,INDEX($AA$4:$AL$323,Ajustes!$K295,Q$2),0)+IF(Ajustes!$L295&gt;0,INDEX($AA$4:$AL$323,Ajustes!$L295,Q$2),0))+Q295</f>
        <v>11888</v>
      </c>
      <c r="AD295" s="259">
        <f>IF(AND(NOT(_incrementaisPassadas),
      OR(
       AND(_semanaAtual&gt;Prevs!G$6,_tipo="Semanal"),
       AND(_mes&gt;AD$2,_tipo="Mensal")
      )), 0,IF(Ajustes!$G295&gt;0,INDEX($AA$4:$AL$323,Ajustes!$G295,R$2),0)+IF(Ajustes!$H295&gt;0,INDEX($AA$4:$AL$323,Ajustes!$H295,R$2),0)+IF(Ajustes!$I295&gt;0,INDEX($AA$4:$AL$323,Ajustes!$I295,R$2),0)+IF(Ajustes!$J295&gt;0,INDEX($AA$4:$AL$323,Ajustes!$J295,R$2),0)+IF(Ajustes!$K295&gt;0,INDEX($AA$4:$AL$323,Ajustes!$K295,R$2),0)+IF(Ajustes!$L295&gt;0,INDEX($AA$4:$AL$323,Ajustes!$L295,R$2),0))+R295</f>
        <v>11079</v>
      </c>
      <c r="AE295" s="259">
        <f>IF(AND(NOT(_incrementaisPassadas),
      OR(
       AND(_semanaAtual&gt;Prevs!H$6,_tipo="Semanal"),
       AND(_mes&gt;AE$2,_tipo="Mensal")
      )), 0,IF(Ajustes!$G295&gt;0,INDEX($AA$4:$AL$323,Ajustes!$G295,S$2),0)+IF(Ajustes!$H295&gt;0,INDEX($AA$4:$AL$323,Ajustes!$H295,S$2),0)+IF(Ajustes!$I295&gt;0,INDEX($AA$4:$AL$323,Ajustes!$I295,S$2),0)+IF(Ajustes!$J295&gt;0,INDEX($AA$4:$AL$323,Ajustes!$J295,S$2),0)+IF(Ajustes!$K295&gt;0,INDEX($AA$4:$AL$323,Ajustes!$K295,S$2),0)+IF(Ajustes!$L295&gt;0,INDEX($AA$4:$AL$323,Ajustes!$L295,S$2),0))+S295</f>
        <v>10274</v>
      </c>
      <c r="AF295" s="259">
        <f>IF(AND(NOT(_incrementaisPassadas),
      OR(
       AND(_semanaAtual&gt;Prevs!I$6,_tipo="Semanal"),
       AND(_mes&gt;AF$2,_tipo="Mensal")
      )), 0,IF(Ajustes!$G295&gt;0,INDEX($AA$4:$AL$323,Ajustes!$G295,T$2),0)+IF(Ajustes!$H295&gt;0,INDEX($AA$4:$AL$323,Ajustes!$H295,T$2),0)+IF(Ajustes!$I295&gt;0,INDEX($AA$4:$AL$323,Ajustes!$I295,T$2),0)+IF(Ajustes!$J295&gt;0,INDEX($AA$4:$AL$323,Ajustes!$J295,T$2),0)+IF(Ajustes!$K295&gt;0,INDEX($AA$4:$AL$323,Ajustes!$K295,T$2),0)+IF(Ajustes!$L295&gt;0,INDEX($AA$4:$AL$323,Ajustes!$L295,T$2),0))+T295</f>
        <v>5339</v>
      </c>
      <c r="AG295" s="259">
        <f>IF(AND(NOT(_incrementaisPassadas),
      OR(
       AND(_semanaAtual&gt;Prevs!J$6,_tipo="Semanal"),
       AND(_mes&gt;AG$2,_tipo="Mensal")
      )), 0,IF(Ajustes!$G295&gt;0,INDEX($AA$4:$AL$323,Ajustes!$G295,U$2),0)+IF(Ajustes!$H295&gt;0,INDEX($AA$4:$AL$323,Ajustes!$H295,U$2),0)+IF(Ajustes!$I295&gt;0,INDEX($AA$4:$AL$323,Ajustes!$I295,U$2),0)+IF(Ajustes!$J295&gt;0,INDEX($AA$4:$AL$323,Ajustes!$J295,U$2),0)+IF(Ajustes!$K295&gt;0,INDEX($AA$4:$AL$323,Ajustes!$K295,U$2),0)+IF(Ajustes!$L295&gt;0,INDEX($AA$4:$AL$323,Ajustes!$L295,U$2),0))+U295</f>
        <v>1741</v>
      </c>
      <c r="AH295" s="259">
        <f>IF(AND(NOT(_incrementaisPassadas),
      OR(
       AND(_semanaAtual&gt;Prevs!K$6,_tipo="Semanal"),
       AND(_mes&gt;AH$2,_tipo="Mensal")
      )), 0,IF(Ajustes!$G295&gt;0,INDEX($AA$4:$AL$323,Ajustes!$G295,V$2),0)+IF(Ajustes!$H295&gt;0,INDEX($AA$4:$AL$323,Ajustes!$H295,V$2),0)+IF(Ajustes!$I295&gt;0,INDEX($AA$4:$AL$323,Ajustes!$I295,V$2),0)+IF(Ajustes!$J295&gt;0,INDEX($AA$4:$AL$323,Ajustes!$J295,V$2),0)+IF(Ajustes!$K295&gt;0,INDEX($AA$4:$AL$323,Ajustes!$K295,V$2),0)+IF(Ajustes!$L295&gt;0,INDEX($AA$4:$AL$323,Ajustes!$L295,V$2),0))+V295</f>
        <v>689</v>
      </c>
      <c r="AI295" s="259">
        <f>IF(AND(NOT(_incrementaisPassadas),
      OR(
       AND(_semanaAtual&gt;Prevs!L$6,_tipo="Semanal"),
       AND(_mes&gt;AI$2,_tipo="Mensal")
      )), 0,IF(Ajustes!$G295&gt;0,INDEX($AA$4:$AL$323,Ajustes!$G295,W$2),0)+IF(Ajustes!$H295&gt;0,INDEX($AA$4:$AL$323,Ajustes!$H295,W$2),0)+IF(Ajustes!$I295&gt;0,INDEX($AA$4:$AL$323,Ajustes!$I295,W$2),0)+IF(Ajustes!$J295&gt;0,INDEX($AA$4:$AL$323,Ajustes!$J295,W$2),0)+IF(Ajustes!$K295&gt;0,INDEX($AA$4:$AL$323,Ajustes!$K295,W$2),0)+IF(Ajustes!$L295&gt;0,INDEX($AA$4:$AL$323,Ajustes!$L295,W$2),0))+W295</f>
        <v>344</v>
      </c>
      <c r="AJ295" s="259">
        <f>IF(AND(NOT(_incrementaisPassadas),
      OR(
       AND(_semanaAtual&gt;Prevs!M$6,_tipo="Semanal"),
       AND(_mes&gt;AJ$2,_tipo="Mensal")
      )), 0,IF(Ajustes!$G295&gt;0,INDEX($AA$4:$AL$323,Ajustes!$G295,X$2),0)+IF(Ajustes!$H295&gt;0,INDEX($AA$4:$AL$323,Ajustes!$H295,X$2),0)+IF(Ajustes!$I295&gt;0,INDEX($AA$4:$AL$323,Ajustes!$I295,X$2),0)+IF(Ajustes!$J295&gt;0,INDEX($AA$4:$AL$323,Ajustes!$J295,X$2),0)+IF(Ajustes!$K295&gt;0,INDEX($AA$4:$AL$323,Ajustes!$K295,X$2),0)+IF(Ajustes!$L295&gt;0,INDEX($AA$4:$AL$323,Ajustes!$L295,X$2),0))+X295</f>
        <v>425</v>
      </c>
      <c r="AK295" s="259">
        <f>IF(AND(NOT(_incrementaisPassadas),
      OR(
       AND(_semanaAtual&gt;Prevs!N$6,_tipo="Semanal"),
       AND(_mes&gt;AK$2,_tipo="Mensal")
      )), 0,IF(Ajustes!$G295&gt;0,INDEX($AA$4:$AL$323,Ajustes!$G295,Y$2),0)+IF(Ajustes!$H295&gt;0,INDEX($AA$4:$AL$323,Ajustes!$H295,Y$2),0)+IF(Ajustes!$I295&gt;0,INDEX($AA$4:$AL$323,Ajustes!$I295,Y$2),0)+IF(Ajustes!$J295&gt;0,INDEX($AA$4:$AL$323,Ajustes!$J295,Y$2),0)+IF(Ajustes!$K295&gt;0,INDEX($AA$4:$AL$323,Ajustes!$K295,Y$2),0)+IF(Ajustes!$L295&gt;0,INDEX($AA$4:$AL$323,Ajustes!$L295,Y$2),0))+Y295</f>
        <v>1094</v>
      </c>
      <c r="AL295" s="259">
        <f>IF(AND(NOT(_incrementaisPassadas),
      OR(
       AND(_semanaAtual&gt;Prevs!O$6,_tipo="Semanal"),
       AND(_mes&gt;AL$2,_tipo="Mensal")
      )), 0,IF(Ajustes!$G295&gt;0,INDEX($AA$4:$AL$323,Ajustes!$G295,Z$2),0)+IF(Ajustes!$H295&gt;0,INDEX($AA$4:$AL$323,Ajustes!$H295,Z$2),0)+IF(Ajustes!$I295&gt;0,INDEX($AA$4:$AL$323,Ajustes!$I295,Z$2),0)+IF(Ajustes!$J295&gt;0,INDEX($AA$4:$AL$323,Ajustes!$J295,Z$2),0)+IF(Ajustes!$K295&gt;0,INDEX($AA$4:$AL$323,Ajustes!$K295,Z$2),0)+IF(Ajustes!$L295&gt;0,INDEX($AA$4:$AL$323,Ajustes!$L295,Z$2),0))+Z295</f>
        <v>2952</v>
      </c>
      <c r="AM295" s="339">
        <f>IF(_tipo="MENSAL",IF(AM291&lt;=Usinas!I3,0,IF(AM291&lt;=(Usinas!I3+13900),AM291-Usinas!I3,13900)),
IF(AM291&lt;=Usinas!I$4,0,IF(AM291&lt;=(Usinas!I$4+13900),AM291-Usinas!I$4,13900)))</f>
        <v>6954</v>
      </c>
      <c r="AN295" s="339">
        <f>IF(_tipo="MENSAL",IF(AN291&lt;=Usinas!J3,0,IF(AN291&lt;=(Usinas!J3+13900),AN291-Usinas!J3,13900)),
IF(AN291&lt;=Usinas!J$4,0,IF(AN291&lt;=(Usinas!J$4+13900),AN291-Usinas!J$4,13900)))</f>
        <v>11688</v>
      </c>
      <c r="AO295" s="339">
        <f>IF(_tipo="MENSAL",IF(AO291&lt;=Usinas!K3,0,IF(AO291&lt;=(Usinas!K3+13900),AO291-Usinas!K3,13900)),
IF(AO291&lt;=Usinas!K$4,0,IF(AO291&lt;=(Usinas!K$4+13900),AO291-Usinas!K$4,13900)))</f>
        <v>13900</v>
      </c>
      <c r="AP295" s="339">
        <f>IF(_tipo="MENSAL",IF(AP291&lt;=Usinas!L3,0,IF(AP291&lt;=(Usinas!L3+13900),AP291-Usinas!L3,13900)),
IF(AP291&lt;=Usinas!L$4,0,IF(AP291&lt;=(Usinas!L$4+13900),AP291-Usinas!L$4,13900)))</f>
        <v>13288</v>
      </c>
      <c r="AQ295" s="339">
        <f>IF(_tipo="MENSAL",IF(AQ291&lt;=Usinas!M3,0,IF(AQ291&lt;=(Usinas!M3+13900),AQ291-Usinas!M3,13900)),
IF(AQ291&lt;=Usinas!M$4,0,IF(AQ291&lt;=(Usinas!M$4+13900),AQ291-Usinas!M$4,13900)))</f>
        <v>11415</v>
      </c>
      <c r="AR295" s="339">
        <f>IF(_tipo="MENSAL",IF(AR291&lt;=Usinas!N3,0,IF(AR291&lt;=(Usinas!N3+13900),AR291-Usinas!N3,13900)),
IF(AR291&lt;=Usinas!N$4,0,IF(AR291&lt;=(Usinas!N$4+13900),AR291-Usinas!N$4,13900)))</f>
        <v>5339</v>
      </c>
      <c r="AS295" s="339">
        <f>IF(_tipo="MENSAL",IF(AS291&lt;=Usinas!O3,0,IF(AS291&lt;=(Usinas!O3+13900),AS291-Usinas!O3,13900)),
IF(AS291&lt;=Usinas!O$4,0,IF(AS291&lt;=(Usinas!O$4+13900),AS291-Usinas!O$4,13900)))</f>
        <v>1741</v>
      </c>
      <c r="AT295" s="339">
        <f>IF(_tipo="MENSAL",IF(AT291&lt;=Usinas!P3,0,IF(AT291&lt;=(Usinas!P3+13900),AT291-Usinas!P3,13900)),
IF(AT291&lt;=Usinas!P$4,0,IF(AT291&lt;=(Usinas!P$4+13900),AT291-Usinas!P$4,13900)))</f>
        <v>688</v>
      </c>
      <c r="AU295" s="339">
        <f>IF(_tipo="MENSAL",IF(AU291&lt;=Usinas!Q3,0,IF(AU291&lt;=(Usinas!Q3+13900),AU291-Usinas!Q3,13900)),
IF(AU291&lt;=Usinas!Q$4,0,IF(AU291&lt;=(Usinas!Q$4+13900),AU291-Usinas!Q$4,13900)))</f>
        <v>336</v>
      </c>
      <c r="AV295" s="339">
        <f>IF(_tipo="MENSAL",IF(AV291&lt;=Usinas!R3,0,IF(AV291&lt;=(Usinas!R3+13900),AV291-Usinas!R3,13900)),
IF(AV291&lt;=Usinas!R$4,0,IF(AV291&lt;=(Usinas!R$4+13900),AV291-Usinas!R$4,13900)))</f>
        <v>412</v>
      </c>
      <c r="AW295" s="339">
        <f>IF(_tipo="MENSAL",IF(AW291&lt;=Usinas!S3,0,IF(AW291&lt;=(Usinas!S3+13900),AW291-Usinas!S3,13900)),
IF(AW291&lt;=Usinas!S$4,0,IF(AW291&lt;=(Usinas!S$4+13900),AW291-Usinas!S$4,13900)))</f>
        <v>1091</v>
      </c>
      <c r="AX295" s="339">
        <f>IF(_tipo="MENSAL",IF(AX291&lt;=Usinas!T3,0,IF(AX291&lt;=(Usinas!T3+13900),AX291-Usinas!T3,13900)),
IF(AX291&lt;=Usinas!T$4,0,IF(AX291&lt;=(Usinas!T$4+13900),AX291-Usinas!T$4,13900)))</f>
        <v>2952</v>
      </c>
      <c r="AY295" s="259"/>
      <c r="BQ295" s="259" t="e">
        <f t="shared" si="249"/>
        <v>#N/A</v>
      </c>
      <c r="BR295" s="398">
        <f t="shared" si="236"/>
        <v>6954</v>
      </c>
      <c r="BS295" s="398">
        <f t="shared" si="237"/>
        <v>11688</v>
      </c>
      <c r="BT295" s="398">
        <f t="shared" si="238"/>
        <v>13900</v>
      </c>
      <c r="BU295" s="398">
        <f t="shared" si="239"/>
        <v>13288</v>
      </c>
      <c r="BV295" s="398">
        <f t="shared" si="240"/>
        <v>11415</v>
      </c>
      <c r="BW295" s="398">
        <f t="shared" si="241"/>
        <v>5339</v>
      </c>
      <c r="BX295" s="398">
        <f t="shared" si="242"/>
        <v>1741</v>
      </c>
      <c r="BY295" s="398">
        <f t="shared" si="243"/>
        <v>688</v>
      </c>
      <c r="BZ295" s="398">
        <f t="shared" si="244"/>
        <v>336</v>
      </c>
      <c r="CA295" s="398">
        <f t="shared" si="245"/>
        <v>412</v>
      </c>
      <c r="CB295" s="398">
        <f t="shared" si="246"/>
        <v>1091</v>
      </c>
      <c r="CC295" s="398">
        <f t="shared" si="247"/>
        <v>2952</v>
      </c>
      <c r="CD295" s="259"/>
    </row>
    <row r="296" spans="1:82" x14ac:dyDescent="0.25">
      <c r="A296" s="342">
        <v>293</v>
      </c>
      <c r="B296" s="343" t="s">
        <v>674</v>
      </c>
      <c r="C296" s="259">
        <f>IFERROR(INDEX($BD$7:$BO$40,MATCH(Ajustes!$E$4:$E$323,$BC$7:$BC$40,0),$C$2:$N$2),1)</f>
        <v>1</v>
      </c>
      <c r="D296" s="259">
        <f>IFERROR(INDEX($BD$7:$BO$40,MATCH(Ajustes!$E$4:$E$323,$BC$7:$BC$40,0),$C$2:$N$2),1)</f>
        <v>1</v>
      </c>
      <c r="E296" s="259">
        <f>IFERROR(INDEX($BD$7:$BO$40,MATCH(Ajustes!$E$4:$E$323,$BC$7:$BC$40,0),$C$2:$N$2),1)</f>
        <v>1</v>
      </c>
      <c r="F296" s="259">
        <f>IFERROR(INDEX($BD$7:$BO$40,MATCH(Ajustes!$E$4:$E$323,$BC$7:$BC$40,0),$C$2:$N$2),1)</f>
        <v>1</v>
      </c>
      <c r="G296" s="259">
        <f>IFERROR(INDEX($BD$7:$BO$40,MATCH(Ajustes!$E$4:$E$323,$BC$7:$BC$40,0),$C$2:$N$2),1)</f>
        <v>1</v>
      </c>
      <c r="H296" s="259">
        <f>IFERROR(INDEX($BD$7:$BO$40,MATCH(Ajustes!$E$4:$E$323,$BC$7:$BC$40,0),$C$2:$N$2),1)</f>
        <v>1</v>
      </c>
      <c r="I296" s="259">
        <f>IFERROR(INDEX($BD$7:$BO$40,MATCH(Ajustes!$E$4:$E$323,$BC$7:$BC$40,0),$C$2:$N$2),1)</f>
        <v>1</v>
      </c>
      <c r="J296" s="259">
        <f>IFERROR(INDEX($BD$7:$BO$40,MATCH(Ajustes!$E$4:$E$323,$BC$7:$BC$40,0),$C$2:$N$2),1)</f>
        <v>1</v>
      </c>
      <c r="K296" s="259">
        <f>IFERROR(INDEX($BD$7:$BO$40,MATCH(Ajustes!$E$4:$E$323,$BC$7:$BC$40,0),$C$2:$N$2),1)</f>
        <v>1</v>
      </c>
      <c r="L296" s="259">
        <f>IFERROR(INDEX($BD$7:$BO$40,MATCH(Ajustes!$E$4:$E$323,$BC$7:$BC$40,0),$C$2:$N$2),1)</f>
        <v>1</v>
      </c>
      <c r="M296" s="259">
        <f>IFERROR(INDEX($BD$7:$BO$40,MATCH(Ajustes!$E$4:$E$323,$BC$7:$BC$40,0),$C$2:$N$2),1)</f>
        <v>1</v>
      </c>
      <c r="N296" s="259">
        <f>IFERROR(INDEX($BD$7:$BO$40,MATCH(Ajustes!$E$4:$E$323,$BC$7:$BC$40,0),$C$2:$N$2),1)</f>
        <v>1</v>
      </c>
      <c r="O296">
        <f>C296*Ajustes!AM296</f>
        <v>1752</v>
      </c>
      <c r="P296">
        <f>D296*Ajustes!AN296</f>
        <v>3346</v>
      </c>
      <c r="Q296">
        <f>E296*Ajustes!AO296</f>
        <v>7473</v>
      </c>
      <c r="R296">
        <f>F296*Ajustes!AP296</f>
        <v>11699</v>
      </c>
      <c r="S296">
        <f>G296*Ajustes!AQ296</f>
        <v>6219</v>
      </c>
      <c r="T296">
        <f>H296*Ajustes!AR296</f>
        <v>2514</v>
      </c>
      <c r="U296">
        <f>I296*Ajustes!AS296</f>
        <v>1406</v>
      </c>
      <c r="V296">
        <f>J296*Ajustes!AT296</f>
        <v>1010</v>
      </c>
      <c r="W296">
        <f>K296*Ajustes!AU296</f>
        <v>819</v>
      </c>
      <c r="X296">
        <f>L296*Ajustes!AV296</f>
        <v>765</v>
      </c>
      <c r="Y296">
        <f>M296*Ajustes!AW296</f>
        <v>930</v>
      </c>
      <c r="Z296">
        <f>N296*Ajustes!AX296</f>
        <v>1170</v>
      </c>
      <c r="AA296" s="259">
        <f>IF(AND(NOT(_incrementaisPassadas),
      OR(
       AND(_semanaAtual&gt;Prevs!D$6,_tipo="Semanal"),
       AND(_mes&gt;AA$2,_tipo="Mensal")
      )), 0,IF(Ajustes!$G296&gt;0,INDEX($AA$4:$AL$323,Ajustes!$G296,O$2),0)+IF(Ajustes!$H296&gt;0,INDEX($AA$4:$AL$323,Ajustes!$H296,O$2),0)+IF(Ajustes!$I296&gt;0,INDEX($AA$4:$AL$323,Ajustes!$I296,O$2),0)+IF(Ajustes!$J296&gt;0,INDEX($AA$4:$AL$323,Ajustes!$J296,O$2),0)+IF(Ajustes!$K296&gt;0,INDEX($AA$4:$AL$323,Ajustes!$K296,O$2),0)+IF(Ajustes!$L296&gt;0,INDEX($AA$4:$AL$323,Ajustes!$L296,O$2),0))+O296</f>
        <v>1752</v>
      </c>
      <c r="AB296" s="259">
        <f>IF(AND(NOT(_incrementaisPassadas),
      OR(
       AND(_semanaAtual&gt;Prevs!E$6,_tipo="Semanal"),
       AND(_mes&gt;AB$2,_tipo="Mensal")
      )), 0,IF(Ajustes!$G296&gt;0,INDEX($AA$4:$AL$323,Ajustes!$G296,P$2),0)+IF(Ajustes!$H296&gt;0,INDEX($AA$4:$AL$323,Ajustes!$H296,P$2),0)+IF(Ajustes!$I296&gt;0,INDEX($AA$4:$AL$323,Ajustes!$I296,P$2),0)+IF(Ajustes!$J296&gt;0,INDEX($AA$4:$AL$323,Ajustes!$J296,P$2),0)+IF(Ajustes!$K296&gt;0,INDEX($AA$4:$AL$323,Ajustes!$K296,P$2),0)+IF(Ajustes!$L296&gt;0,INDEX($AA$4:$AL$323,Ajustes!$L296,P$2),0))+P296</f>
        <v>3346</v>
      </c>
      <c r="AC296" s="259">
        <f>IF(AND(NOT(_incrementaisPassadas),
      OR(
       AND(_semanaAtual&gt;Prevs!F$6,_tipo="Semanal"),
       AND(_mes&gt;AC$2,_tipo="Mensal")
      )), 0,IF(Ajustes!$G296&gt;0,INDEX($AA$4:$AL$323,Ajustes!$G296,Q$2),0)+IF(Ajustes!$H296&gt;0,INDEX($AA$4:$AL$323,Ajustes!$H296,Q$2),0)+IF(Ajustes!$I296&gt;0,INDEX($AA$4:$AL$323,Ajustes!$I296,Q$2),0)+IF(Ajustes!$J296&gt;0,INDEX($AA$4:$AL$323,Ajustes!$J296,Q$2),0)+IF(Ajustes!$K296&gt;0,INDEX($AA$4:$AL$323,Ajustes!$K296,Q$2),0)+IF(Ajustes!$L296&gt;0,INDEX($AA$4:$AL$323,Ajustes!$L296,Q$2),0))+Q296</f>
        <v>7473</v>
      </c>
      <c r="AD296" s="259">
        <f>IF(AND(NOT(_incrementaisPassadas),
      OR(
       AND(_semanaAtual&gt;Prevs!G$6,_tipo="Semanal"),
       AND(_mes&gt;AD$2,_tipo="Mensal")
      )), 0,IF(Ajustes!$G296&gt;0,INDEX($AA$4:$AL$323,Ajustes!$G296,R$2),0)+IF(Ajustes!$H296&gt;0,INDEX($AA$4:$AL$323,Ajustes!$H296,R$2),0)+IF(Ajustes!$I296&gt;0,INDEX($AA$4:$AL$323,Ajustes!$I296,R$2),0)+IF(Ajustes!$J296&gt;0,INDEX($AA$4:$AL$323,Ajustes!$J296,R$2),0)+IF(Ajustes!$K296&gt;0,INDEX($AA$4:$AL$323,Ajustes!$K296,R$2),0)+IF(Ajustes!$L296&gt;0,INDEX($AA$4:$AL$323,Ajustes!$L296,R$2),0))+R296</f>
        <v>11699</v>
      </c>
      <c r="AE296" s="259">
        <f>IF(AND(NOT(_incrementaisPassadas),
      OR(
       AND(_semanaAtual&gt;Prevs!H$6,_tipo="Semanal"),
       AND(_mes&gt;AE$2,_tipo="Mensal")
      )), 0,IF(Ajustes!$G296&gt;0,INDEX($AA$4:$AL$323,Ajustes!$G296,S$2),0)+IF(Ajustes!$H296&gt;0,INDEX($AA$4:$AL$323,Ajustes!$H296,S$2),0)+IF(Ajustes!$I296&gt;0,INDEX($AA$4:$AL$323,Ajustes!$I296,S$2),0)+IF(Ajustes!$J296&gt;0,INDEX($AA$4:$AL$323,Ajustes!$J296,S$2),0)+IF(Ajustes!$K296&gt;0,INDEX($AA$4:$AL$323,Ajustes!$K296,S$2),0)+IF(Ajustes!$L296&gt;0,INDEX($AA$4:$AL$323,Ajustes!$L296,S$2),0))+S296</f>
        <v>6219</v>
      </c>
      <c r="AF296" s="259">
        <f>IF(AND(NOT(_incrementaisPassadas),
      OR(
       AND(_semanaAtual&gt;Prevs!I$6,_tipo="Semanal"),
       AND(_mes&gt;AF$2,_tipo="Mensal")
      )), 0,IF(Ajustes!$G296&gt;0,INDEX($AA$4:$AL$323,Ajustes!$G296,T$2),0)+IF(Ajustes!$H296&gt;0,INDEX($AA$4:$AL$323,Ajustes!$H296,T$2),0)+IF(Ajustes!$I296&gt;0,INDEX($AA$4:$AL$323,Ajustes!$I296,T$2),0)+IF(Ajustes!$J296&gt;0,INDEX($AA$4:$AL$323,Ajustes!$J296,T$2),0)+IF(Ajustes!$K296&gt;0,INDEX($AA$4:$AL$323,Ajustes!$K296,T$2),0)+IF(Ajustes!$L296&gt;0,INDEX($AA$4:$AL$323,Ajustes!$L296,T$2),0))+T296</f>
        <v>2514</v>
      </c>
      <c r="AG296" s="259">
        <f>IF(AND(NOT(_incrementaisPassadas),
      OR(
       AND(_semanaAtual&gt;Prevs!J$6,_tipo="Semanal"),
       AND(_mes&gt;AG$2,_tipo="Mensal")
      )), 0,IF(Ajustes!$G296&gt;0,INDEX($AA$4:$AL$323,Ajustes!$G296,U$2),0)+IF(Ajustes!$H296&gt;0,INDEX($AA$4:$AL$323,Ajustes!$H296,U$2),0)+IF(Ajustes!$I296&gt;0,INDEX($AA$4:$AL$323,Ajustes!$I296,U$2),0)+IF(Ajustes!$J296&gt;0,INDEX($AA$4:$AL$323,Ajustes!$J296,U$2),0)+IF(Ajustes!$K296&gt;0,INDEX($AA$4:$AL$323,Ajustes!$K296,U$2),0)+IF(Ajustes!$L296&gt;0,INDEX($AA$4:$AL$323,Ajustes!$L296,U$2),0))+U296</f>
        <v>1406</v>
      </c>
      <c r="AH296" s="259">
        <f>IF(AND(NOT(_incrementaisPassadas),
      OR(
       AND(_semanaAtual&gt;Prevs!K$6,_tipo="Semanal"),
       AND(_mes&gt;AH$2,_tipo="Mensal")
      )), 0,IF(Ajustes!$G296&gt;0,INDEX($AA$4:$AL$323,Ajustes!$G296,V$2),0)+IF(Ajustes!$H296&gt;0,INDEX($AA$4:$AL$323,Ajustes!$H296,V$2),0)+IF(Ajustes!$I296&gt;0,INDEX($AA$4:$AL$323,Ajustes!$I296,V$2),0)+IF(Ajustes!$J296&gt;0,INDEX($AA$4:$AL$323,Ajustes!$J296,V$2),0)+IF(Ajustes!$K296&gt;0,INDEX($AA$4:$AL$323,Ajustes!$K296,V$2),0)+IF(Ajustes!$L296&gt;0,INDEX($AA$4:$AL$323,Ajustes!$L296,V$2),0))+V296</f>
        <v>1010</v>
      </c>
      <c r="AI296" s="259">
        <f>IF(AND(NOT(_incrementaisPassadas),
      OR(
       AND(_semanaAtual&gt;Prevs!L$6,_tipo="Semanal"),
       AND(_mes&gt;AI$2,_tipo="Mensal")
      )), 0,IF(Ajustes!$G296&gt;0,INDEX($AA$4:$AL$323,Ajustes!$G296,W$2),0)+IF(Ajustes!$H296&gt;0,INDEX($AA$4:$AL$323,Ajustes!$H296,W$2),0)+IF(Ajustes!$I296&gt;0,INDEX($AA$4:$AL$323,Ajustes!$I296,W$2),0)+IF(Ajustes!$J296&gt;0,INDEX($AA$4:$AL$323,Ajustes!$J296,W$2),0)+IF(Ajustes!$K296&gt;0,INDEX($AA$4:$AL$323,Ajustes!$K296,W$2),0)+IF(Ajustes!$L296&gt;0,INDEX($AA$4:$AL$323,Ajustes!$L296,W$2),0))+W296</f>
        <v>819</v>
      </c>
      <c r="AJ296" s="259">
        <f>IF(AND(NOT(_incrementaisPassadas),
      OR(
       AND(_semanaAtual&gt;Prevs!M$6,_tipo="Semanal"),
       AND(_mes&gt;AJ$2,_tipo="Mensal")
      )), 0,IF(Ajustes!$G296&gt;0,INDEX($AA$4:$AL$323,Ajustes!$G296,X$2),0)+IF(Ajustes!$H296&gt;0,INDEX($AA$4:$AL$323,Ajustes!$H296,X$2),0)+IF(Ajustes!$I296&gt;0,INDEX($AA$4:$AL$323,Ajustes!$I296,X$2),0)+IF(Ajustes!$J296&gt;0,INDEX($AA$4:$AL$323,Ajustes!$J296,X$2),0)+IF(Ajustes!$K296&gt;0,INDEX($AA$4:$AL$323,Ajustes!$K296,X$2),0)+IF(Ajustes!$L296&gt;0,INDEX($AA$4:$AL$323,Ajustes!$L296,X$2),0))+X296</f>
        <v>765</v>
      </c>
      <c r="AK296" s="259">
        <f>IF(AND(NOT(_incrementaisPassadas),
      OR(
       AND(_semanaAtual&gt;Prevs!N$6,_tipo="Semanal"),
       AND(_mes&gt;AK$2,_tipo="Mensal")
      )), 0,IF(Ajustes!$G296&gt;0,INDEX($AA$4:$AL$323,Ajustes!$G296,Y$2),0)+IF(Ajustes!$H296&gt;0,INDEX($AA$4:$AL$323,Ajustes!$H296,Y$2),0)+IF(Ajustes!$I296&gt;0,INDEX($AA$4:$AL$323,Ajustes!$I296,Y$2),0)+IF(Ajustes!$J296&gt;0,INDEX($AA$4:$AL$323,Ajustes!$J296,Y$2),0)+IF(Ajustes!$K296&gt;0,INDEX($AA$4:$AL$323,Ajustes!$K296,Y$2),0)+IF(Ajustes!$L296&gt;0,INDEX($AA$4:$AL$323,Ajustes!$L296,Y$2),0))+Y296</f>
        <v>930</v>
      </c>
      <c r="AL296" s="259">
        <f>IF(AND(NOT(_incrementaisPassadas),
      OR(
       AND(_semanaAtual&gt;Prevs!O$6,_tipo="Semanal"),
       AND(_mes&gt;AL$2,_tipo="Mensal")
      )), 0,IF(Ajustes!$G296&gt;0,INDEX($AA$4:$AL$323,Ajustes!$G296,Z$2),0)+IF(Ajustes!$H296&gt;0,INDEX($AA$4:$AL$323,Ajustes!$H296,Z$2),0)+IF(Ajustes!$I296&gt;0,INDEX($AA$4:$AL$323,Ajustes!$I296,Z$2),0)+IF(Ajustes!$J296&gt;0,INDEX($AA$4:$AL$323,Ajustes!$J296,Z$2),0)+IF(Ajustes!$K296&gt;0,INDEX($AA$4:$AL$323,Ajustes!$K296,Z$2),0)+IF(Ajustes!$L296&gt;0,INDEX($AA$4:$AL$323,Ajustes!$L296,Z$2),0))+Z296</f>
        <v>1170</v>
      </c>
      <c r="AM296" s="186">
        <f t="shared" ref="AM296" si="262">1.07*AM291-AM295</f>
        <v>1663.7800000000007</v>
      </c>
      <c r="AN296" s="186">
        <f t="shared" ref="AN296:AX296" si="263">1.07*AN291-AN295</f>
        <v>2530.1600000000017</v>
      </c>
      <c r="AO296" s="186">
        <f t="shared" si="263"/>
        <v>5460.5800000000017</v>
      </c>
      <c r="AP296" s="186">
        <f t="shared" si="263"/>
        <v>9490.16</v>
      </c>
      <c r="AQ296" s="186">
        <f t="shared" si="263"/>
        <v>5079.0499999999993</v>
      </c>
      <c r="AR296" s="186">
        <f t="shared" si="263"/>
        <v>2513.7300000000005</v>
      </c>
      <c r="AS296" s="186">
        <f t="shared" si="263"/>
        <v>1405.8700000000003</v>
      </c>
      <c r="AT296" s="186">
        <f t="shared" si="263"/>
        <v>1011.1600000000001</v>
      </c>
      <c r="AU296" s="186">
        <f t="shared" si="263"/>
        <v>826.02</v>
      </c>
      <c r="AV296" s="186">
        <f t="shared" si="263"/>
        <v>777.84000000000015</v>
      </c>
      <c r="AW296" s="186">
        <f t="shared" si="263"/>
        <v>932.37000000000012</v>
      </c>
      <c r="AX296" s="186">
        <f t="shared" si="263"/>
        <v>1169.6400000000003</v>
      </c>
      <c r="AY296" s="259"/>
      <c r="BQ296" s="259" t="e">
        <f t="shared" si="249"/>
        <v>#N/A</v>
      </c>
      <c r="BR296" s="186">
        <f t="shared" ref="BR296:CC296" si="264">1.07*BR291-BR295</f>
        <v>1663.7800000000007</v>
      </c>
      <c r="BS296" s="186">
        <f t="shared" si="264"/>
        <v>2530.1600000000017</v>
      </c>
      <c r="BT296" s="186">
        <f t="shared" si="264"/>
        <v>5460.5800000000017</v>
      </c>
      <c r="BU296" s="186">
        <f t="shared" si="264"/>
        <v>9490.16</v>
      </c>
      <c r="BV296" s="186">
        <f t="shared" si="264"/>
        <v>5079.0499999999993</v>
      </c>
      <c r="BW296" s="186">
        <f t="shared" si="264"/>
        <v>2513.7300000000005</v>
      </c>
      <c r="BX296" s="186">
        <f t="shared" si="264"/>
        <v>1405.8700000000003</v>
      </c>
      <c r="BY296" s="186">
        <f t="shared" si="264"/>
        <v>1011.1600000000001</v>
      </c>
      <c r="BZ296" s="186">
        <f t="shared" si="264"/>
        <v>826.02</v>
      </c>
      <c r="CA296" s="186">
        <f t="shared" si="264"/>
        <v>777.84000000000015</v>
      </c>
      <c r="CB296" s="186">
        <f t="shared" si="264"/>
        <v>932.37000000000012</v>
      </c>
      <c r="CC296" s="186">
        <f t="shared" si="264"/>
        <v>1169.6400000000003</v>
      </c>
      <c r="CD296" s="259"/>
    </row>
    <row r="297" spans="1:82" x14ac:dyDescent="0.25">
      <c r="A297" s="342">
        <v>294</v>
      </c>
      <c r="B297" s="343" t="s">
        <v>675</v>
      </c>
      <c r="C297" s="259">
        <f>IFERROR(INDEX($BD$7:$BO$40,MATCH(Ajustes!$E$4:$E$323,$BC$7:$BC$40,0),$C$2:$N$2),1)</f>
        <v>1</v>
      </c>
      <c r="D297" s="259">
        <f>IFERROR(INDEX($BD$7:$BO$40,MATCH(Ajustes!$E$4:$E$323,$BC$7:$BC$40,0),$C$2:$N$2),1)</f>
        <v>1</v>
      </c>
      <c r="E297" s="259">
        <f>IFERROR(INDEX($BD$7:$BO$40,MATCH(Ajustes!$E$4:$E$323,$BC$7:$BC$40,0),$C$2:$N$2),1)</f>
        <v>1</v>
      </c>
      <c r="F297" s="259">
        <f>IFERROR(INDEX($BD$7:$BO$40,MATCH(Ajustes!$E$4:$E$323,$BC$7:$BC$40,0),$C$2:$N$2),1)</f>
        <v>1</v>
      </c>
      <c r="G297" s="259">
        <f>IFERROR(INDEX($BD$7:$BO$40,MATCH(Ajustes!$E$4:$E$323,$BC$7:$BC$40,0),$C$2:$N$2),1)</f>
        <v>1</v>
      </c>
      <c r="H297" s="259">
        <f>IFERROR(INDEX($BD$7:$BO$40,MATCH(Ajustes!$E$4:$E$323,$BC$7:$BC$40,0),$C$2:$N$2),1)</f>
        <v>1</v>
      </c>
      <c r="I297" s="259">
        <f>IFERROR(INDEX($BD$7:$BO$40,MATCH(Ajustes!$E$4:$E$323,$BC$7:$BC$40,0),$C$2:$N$2),1)</f>
        <v>1</v>
      </c>
      <c r="J297" s="259">
        <f>IFERROR(INDEX($BD$7:$BO$40,MATCH(Ajustes!$E$4:$E$323,$BC$7:$BC$40,0),$C$2:$N$2),1)</f>
        <v>1</v>
      </c>
      <c r="K297" s="259">
        <f>IFERROR(INDEX($BD$7:$BO$40,MATCH(Ajustes!$E$4:$E$323,$BC$7:$BC$40,0),$C$2:$N$2),1)</f>
        <v>1</v>
      </c>
      <c r="L297" s="259">
        <f>IFERROR(INDEX($BD$7:$BO$40,MATCH(Ajustes!$E$4:$E$323,$BC$7:$BC$40,0),$C$2:$N$2),1)</f>
        <v>1</v>
      </c>
      <c r="M297" s="259">
        <f>IFERROR(INDEX($BD$7:$BO$40,MATCH(Ajustes!$E$4:$E$323,$BC$7:$BC$40,0),$C$2:$N$2),1)</f>
        <v>1</v>
      </c>
      <c r="N297" s="259">
        <f>IFERROR(INDEX($BD$7:$BO$40,MATCH(Ajustes!$E$4:$E$323,$BC$7:$BC$40,0),$C$2:$N$2),1)</f>
        <v>1</v>
      </c>
      <c r="O297">
        <f>C297*Ajustes!AM297</f>
        <v>241</v>
      </c>
      <c r="P297">
        <f>D297*Ajustes!AN297</f>
        <v>260</v>
      </c>
      <c r="Q297">
        <f>E297*Ajustes!AO297</f>
        <v>263</v>
      </c>
      <c r="R297">
        <f>F297*Ajustes!AP297</f>
        <v>211</v>
      </c>
      <c r="S297">
        <f>G297*Ajustes!AQ297</f>
        <v>165</v>
      </c>
      <c r="T297">
        <f>H297*Ajustes!AR297</f>
        <v>143</v>
      </c>
      <c r="U297">
        <f>I297*Ajustes!AS297</f>
        <v>128</v>
      </c>
      <c r="V297">
        <f>J297*Ajustes!AT297</f>
        <v>119</v>
      </c>
      <c r="W297">
        <f>K297*Ajustes!AU297</f>
        <v>122</v>
      </c>
      <c r="X297">
        <f>L297*Ajustes!AV297</f>
        <v>139</v>
      </c>
      <c r="Y297">
        <f>M297*Ajustes!AW297</f>
        <v>164</v>
      </c>
      <c r="Z297">
        <f>N297*Ajustes!AX297</f>
        <v>206</v>
      </c>
      <c r="AA297" s="259">
        <f>IF(AND(NOT(_incrementaisPassadas),
      OR(
       AND(_semanaAtual&gt;Prevs!D$6,_tipo="Semanal"),
       AND(_mes&gt;AA$2,_tipo="Mensal")
      )), 0,IF(Ajustes!$G297&gt;0,INDEX($AA$4:$AL$323,Ajustes!$G297,O$2),0)+IF(Ajustes!$H297&gt;0,INDEX($AA$4:$AL$323,Ajustes!$H297,O$2),0)+IF(Ajustes!$I297&gt;0,INDEX($AA$4:$AL$323,Ajustes!$I297,O$2),0)+IF(Ajustes!$J297&gt;0,INDEX($AA$4:$AL$323,Ajustes!$J297,O$2),0)+IF(Ajustes!$K297&gt;0,INDEX($AA$4:$AL$323,Ajustes!$K297,O$2),0)+IF(Ajustes!$L297&gt;0,INDEX($AA$4:$AL$323,Ajustes!$L297,O$2),0))+O297</f>
        <v>241</v>
      </c>
      <c r="AB297" s="259">
        <f>IF(AND(NOT(_incrementaisPassadas),
      OR(
       AND(_semanaAtual&gt;Prevs!E$6,_tipo="Semanal"),
       AND(_mes&gt;AB$2,_tipo="Mensal")
      )), 0,IF(Ajustes!$G297&gt;0,INDEX($AA$4:$AL$323,Ajustes!$G297,P$2),0)+IF(Ajustes!$H297&gt;0,INDEX($AA$4:$AL$323,Ajustes!$H297,P$2),0)+IF(Ajustes!$I297&gt;0,INDEX($AA$4:$AL$323,Ajustes!$I297,P$2),0)+IF(Ajustes!$J297&gt;0,INDEX($AA$4:$AL$323,Ajustes!$J297,P$2),0)+IF(Ajustes!$K297&gt;0,INDEX($AA$4:$AL$323,Ajustes!$K297,P$2),0)+IF(Ajustes!$L297&gt;0,INDEX($AA$4:$AL$323,Ajustes!$L297,P$2),0))+P297</f>
        <v>260</v>
      </c>
      <c r="AC297" s="259">
        <f>IF(AND(NOT(_incrementaisPassadas),
      OR(
       AND(_semanaAtual&gt;Prevs!F$6,_tipo="Semanal"),
       AND(_mes&gt;AC$2,_tipo="Mensal")
      )), 0,IF(Ajustes!$G297&gt;0,INDEX($AA$4:$AL$323,Ajustes!$G297,Q$2),0)+IF(Ajustes!$H297&gt;0,INDEX($AA$4:$AL$323,Ajustes!$H297,Q$2),0)+IF(Ajustes!$I297&gt;0,INDEX($AA$4:$AL$323,Ajustes!$I297,Q$2),0)+IF(Ajustes!$J297&gt;0,INDEX($AA$4:$AL$323,Ajustes!$J297,Q$2),0)+IF(Ajustes!$K297&gt;0,INDEX($AA$4:$AL$323,Ajustes!$K297,Q$2),0)+IF(Ajustes!$L297&gt;0,INDEX($AA$4:$AL$323,Ajustes!$L297,Q$2),0))+Q297</f>
        <v>263</v>
      </c>
      <c r="AD297" s="259">
        <f>IF(AND(NOT(_incrementaisPassadas),
      OR(
       AND(_semanaAtual&gt;Prevs!G$6,_tipo="Semanal"),
       AND(_mes&gt;AD$2,_tipo="Mensal")
      )), 0,IF(Ajustes!$G297&gt;0,INDEX($AA$4:$AL$323,Ajustes!$G297,R$2),0)+IF(Ajustes!$H297&gt;0,INDEX($AA$4:$AL$323,Ajustes!$H297,R$2),0)+IF(Ajustes!$I297&gt;0,INDEX($AA$4:$AL$323,Ajustes!$I297,R$2),0)+IF(Ajustes!$J297&gt;0,INDEX($AA$4:$AL$323,Ajustes!$J297,R$2),0)+IF(Ajustes!$K297&gt;0,INDEX($AA$4:$AL$323,Ajustes!$K297,R$2),0)+IF(Ajustes!$L297&gt;0,INDEX($AA$4:$AL$323,Ajustes!$L297,R$2),0))+R297</f>
        <v>211</v>
      </c>
      <c r="AE297" s="259">
        <f>IF(AND(NOT(_incrementaisPassadas),
      OR(
       AND(_semanaAtual&gt;Prevs!H$6,_tipo="Semanal"),
       AND(_mes&gt;AE$2,_tipo="Mensal")
      )), 0,IF(Ajustes!$G297&gt;0,INDEX($AA$4:$AL$323,Ajustes!$G297,S$2),0)+IF(Ajustes!$H297&gt;0,INDEX($AA$4:$AL$323,Ajustes!$H297,S$2),0)+IF(Ajustes!$I297&gt;0,INDEX($AA$4:$AL$323,Ajustes!$I297,S$2),0)+IF(Ajustes!$J297&gt;0,INDEX($AA$4:$AL$323,Ajustes!$J297,S$2),0)+IF(Ajustes!$K297&gt;0,INDEX($AA$4:$AL$323,Ajustes!$K297,S$2),0)+IF(Ajustes!$L297&gt;0,INDEX($AA$4:$AL$323,Ajustes!$L297,S$2),0))+S297</f>
        <v>165</v>
      </c>
      <c r="AF297" s="259">
        <f>IF(AND(NOT(_incrementaisPassadas),
      OR(
       AND(_semanaAtual&gt;Prevs!I$6,_tipo="Semanal"),
       AND(_mes&gt;AF$2,_tipo="Mensal")
      )), 0,IF(Ajustes!$G297&gt;0,INDEX($AA$4:$AL$323,Ajustes!$G297,T$2),0)+IF(Ajustes!$H297&gt;0,INDEX($AA$4:$AL$323,Ajustes!$H297,T$2),0)+IF(Ajustes!$I297&gt;0,INDEX($AA$4:$AL$323,Ajustes!$I297,T$2),0)+IF(Ajustes!$J297&gt;0,INDEX($AA$4:$AL$323,Ajustes!$J297,T$2),0)+IF(Ajustes!$K297&gt;0,INDEX($AA$4:$AL$323,Ajustes!$K297,T$2),0)+IF(Ajustes!$L297&gt;0,INDEX($AA$4:$AL$323,Ajustes!$L297,T$2),0))+T297</f>
        <v>143</v>
      </c>
      <c r="AG297" s="259">
        <f>IF(AND(NOT(_incrementaisPassadas),
      OR(
       AND(_semanaAtual&gt;Prevs!J$6,_tipo="Semanal"),
       AND(_mes&gt;AG$2,_tipo="Mensal")
      )), 0,IF(Ajustes!$G297&gt;0,INDEX($AA$4:$AL$323,Ajustes!$G297,U$2),0)+IF(Ajustes!$H297&gt;0,INDEX($AA$4:$AL$323,Ajustes!$H297,U$2),0)+IF(Ajustes!$I297&gt;0,INDEX($AA$4:$AL$323,Ajustes!$I297,U$2),0)+IF(Ajustes!$J297&gt;0,INDEX($AA$4:$AL$323,Ajustes!$J297,U$2),0)+IF(Ajustes!$K297&gt;0,INDEX($AA$4:$AL$323,Ajustes!$K297,U$2),0)+IF(Ajustes!$L297&gt;0,INDEX($AA$4:$AL$323,Ajustes!$L297,U$2),0))+U297</f>
        <v>128</v>
      </c>
      <c r="AH297" s="259">
        <f>IF(AND(NOT(_incrementaisPassadas),
      OR(
       AND(_semanaAtual&gt;Prevs!K$6,_tipo="Semanal"),
       AND(_mes&gt;AH$2,_tipo="Mensal")
      )), 0,IF(Ajustes!$G297&gt;0,INDEX($AA$4:$AL$323,Ajustes!$G297,V$2),0)+IF(Ajustes!$H297&gt;0,INDEX($AA$4:$AL$323,Ajustes!$H297,V$2),0)+IF(Ajustes!$I297&gt;0,INDEX($AA$4:$AL$323,Ajustes!$I297,V$2),0)+IF(Ajustes!$J297&gt;0,INDEX($AA$4:$AL$323,Ajustes!$J297,V$2),0)+IF(Ajustes!$K297&gt;0,INDEX($AA$4:$AL$323,Ajustes!$K297,V$2),0)+IF(Ajustes!$L297&gt;0,INDEX($AA$4:$AL$323,Ajustes!$L297,V$2),0))+V297</f>
        <v>119</v>
      </c>
      <c r="AI297" s="259">
        <f>IF(AND(NOT(_incrementaisPassadas),
      OR(
       AND(_semanaAtual&gt;Prevs!L$6,_tipo="Semanal"),
       AND(_mes&gt;AI$2,_tipo="Mensal")
      )), 0,IF(Ajustes!$G297&gt;0,INDEX($AA$4:$AL$323,Ajustes!$G297,W$2),0)+IF(Ajustes!$H297&gt;0,INDEX($AA$4:$AL$323,Ajustes!$H297,W$2),0)+IF(Ajustes!$I297&gt;0,INDEX($AA$4:$AL$323,Ajustes!$I297,W$2),0)+IF(Ajustes!$J297&gt;0,INDEX($AA$4:$AL$323,Ajustes!$J297,W$2),0)+IF(Ajustes!$K297&gt;0,INDEX($AA$4:$AL$323,Ajustes!$K297,W$2),0)+IF(Ajustes!$L297&gt;0,INDEX($AA$4:$AL$323,Ajustes!$L297,W$2),0))+W297</f>
        <v>122</v>
      </c>
      <c r="AJ297" s="259">
        <f>IF(AND(NOT(_incrementaisPassadas),
      OR(
       AND(_semanaAtual&gt;Prevs!M$6,_tipo="Semanal"),
       AND(_mes&gt;AJ$2,_tipo="Mensal")
      )), 0,IF(Ajustes!$G297&gt;0,INDEX($AA$4:$AL$323,Ajustes!$G297,X$2),0)+IF(Ajustes!$H297&gt;0,INDEX($AA$4:$AL$323,Ajustes!$H297,X$2),0)+IF(Ajustes!$I297&gt;0,INDEX($AA$4:$AL$323,Ajustes!$I297,X$2),0)+IF(Ajustes!$J297&gt;0,INDEX($AA$4:$AL$323,Ajustes!$J297,X$2),0)+IF(Ajustes!$K297&gt;0,INDEX($AA$4:$AL$323,Ajustes!$K297,X$2),0)+IF(Ajustes!$L297&gt;0,INDEX($AA$4:$AL$323,Ajustes!$L297,X$2),0))+X297</f>
        <v>139</v>
      </c>
      <c r="AK297" s="259">
        <f>IF(AND(NOT(_incrementaisPassadas),
      OR(
       AND(_semanaAtual&gt;Prevs!N$6,_tipo="Semanal"),
       AND(_mes&gt;AK$2,_tipo="Mensal")
      )), 0,IF(Ajustes!$G297&gt;0,INDEX($AA$4:$AL$323,Ajustes!$G297,Y$2),0)+IF(Ajustes!$H297&gt;0,INDEX($AA$4:$AL$323,Ajustes!$H297,Y$2),0)+IF(Ajustes!$I297&gt;0,INDEX($AA$4:$AL$323,Ajustes!$I297,Y$2),0)+IF(Ajustes!$J297&gt;0,INDEX($AA$4:$AL$323,Ajustes!$J297,Y$2),0)+IF(Ajustes!$K297&gt;0,INDEX($AA$4:$AL$323,Ajustes!$K297,Y$2),0)+IF(Ajustes!$L297&gt;0,INDEX($AA$4:$AL$323,Ajustes!$L297,Y$2),0))+Y297</f>
        <v>164</v>
      </c>
      <c r="AL297" s="259">
        <f>IF(AND(NOT(_incrementaisPassadas),
      OR(
       AND(_semanaAtual&gt;Prevs!O$6,_tipo="Semanal"),
       AND(_mes&gt;AL$2,_tipo="Mensal")
      )), 0,IF(Ajustes!$G297&gt;0,INDEX($AA$4:$AL$323,Ajustes!$G297,Z$2),0)+IF(Ajustes!$H297&gt;0,INDEX($AA$4:$AL$323,Ajustes!$H297,Z$2),0)+IF(Ajustes!$I297&gt;0,INDEX($AA$4:$AL$323,Ajustes!$I297,Z$2),0)+IF(Ajustes!$J297&gt;0,INDEX($AA$4:$AL$323,Ajustes!$J297,Z$2),0)+IF(Ajustes!$K297&gt;0,INDEX($AA$4:$AL$323,Ajustes!$K297,Z$2),0)+IF(Ajustes!$L297&gt;0,INDEX($AA$4:$AL$323,Ajustes!$L297,Z$2),0))+Z297</f>
        <v>206</v>
      </c>
      <c r="AM297" s="113">
        <f t="shared" ref="AM297:AM300" si="265">AA297</f>
        <v>241</v>
      </c>
      <c r="AN297" s="113">
        <f t="shared" ref="AN297:AN300" si="266">AB297</f>
        <v>260</v>
      </c>
      <c r="AO297" s="113">
        <f t="shared" ref="AO297:AO300" si="267">AC297</f>
        <v>263</v>
      </c>
      <c r="AP297" s="113">
        <f t="shared" ref="AP297:AP300" si="268">AD297</f>
        <v>211</v>
      </c>
      <c r="AQ297" s="113">
        <f t="shared" ref="AQ297:AQ300" si="269">AE297</f>
        <v>165</v>
      </c>
      <c r="AR297" s="113">
        <f t="shared" ref="AR297:AR300" si="270">AF297</f>
        <v>143</v>
      </c>
      <c r="AS297" s="113">
        <f t="shared" ref="AS297:AS300" si="271">AG297</f>
        <v>128</v>
      </c>
      <c r="AT297" s="113">
        <f t="shared" ref="AT297:AT300" si="272">AH297</f>
        <v>119</v>
      </c>
      <c r="AU297" s="113">
        <f t="shared" ref="AU297:AU300" si="273">AI297</f>
        <v>122</v>
      </c>
      <c r="AV297" s="113">
        <f t="shared" ref="AV297:AV300" si="274">AJ297</f>
        <v>139</v>
      </c>
      <c r="AW297" s="113">
        <f t="shared" ref="AW297:AW300" si="275">AK297</f>
        <v>164</v>
      </c>
      <c r="AX297" s="113">
        <f t="shared" ref="AX297:AX300" si="276">AL297</f>
        <v>206</v>
      </c>
      <c r="AY297" s="259"/>
      <c r="BQ297" s="259" t="e">
        <f t="shared" si="249"/>
        <v>#N/A</v>
      </c>
      <c r="BR297" s="398">
        <f t="shared" ref="BR297:CC302" si="277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241</v>
      </c>
      <c r="BS297" s="398">
        <f t="shared" si="277"/>
        <v>260</v>
      </c>
      <c r="BT297" s="398">
        <f t="shared" si="277"/>
        <v>263</v>
      </c>
      <c r="BU297" s="398">
        <f t="shared" si="277"/>
        <v>211</v>
      </c>
      <c r="BV297" s="398">
        <f t="shared" si="277"/>
        <v>165</v>
      </c>
      <c r="BW297" s="398">
        <f t="shared" si="277"/>
        <v>143</v>
      </c>
      <c r="BX297" s="398">
        <f t="shared" si="277"/>
        <v>128</v>
      </c>
      <c r="BY297" s="398">
        <f t="shared" si="277"/>
        <v>119</v>
      </c>
      <c r="BZ297" s="398">
        <f t="shared" si="277"/>
        <v>122</v>
      </c>
      <c r="CA297" s="398">
        <f t="shared" si="277"/>
        <v>139</v>
      </c>
      <c r="CB297" s="398">
        <f t="shared" si="277"/>
        <v>164</v>
      </c>
      <c r="CC297" s="398">
        <f t="shared" si="277"/>
        <v>206</v>
      </c>
      <c r="CD297" s="259"/>
    </row>
    <row r="298" spans="1:82" x14ac:dyDescent="0.25">
      <c r="A298" s="113">
        <v>295</v>
      </c>
      <c r="B298" s="176" t="s">
        <v>676</v>
      </c>
      <c r="C298" s="259">
        <f>IFERROR(INDEX($BD$7:$BO$40,MATCH(Ajustes!$E$4:$E$323,$BC$7:$BC$40,0),$C$2:$N$2),1)</f>
        <v>1</v>
      </c>
      <c r="D298" s="259">
        <f>IFERROR(INDEX($BD$7:$BO$40,MATCH(Ajustes!$E$4:$E$323,$BC$7:$BC$40,0),$C$2:$N$2),1)</f>
        <v>1</v>
      </c>
      <c r="E298" s="259">
        <f>IFERROR(INDEX($BD$7:$BO$40,MATCH(Ajustes!$E$4:$E$323,$BC$7:$BC$40,0),$C$2:$N$2),1)</f>
        <v>1</v>
      </c>
      <c r="F298" s="259">
        <f>IFERROR(INDEX($BD$7:$BO$40,MATCH(Ajustes!$E$4:$E$323,$BC$7:$BC$40,0),$C$2:$N$2),1)</f>
        <v>1</v>
      </c>
      <c r="G298" s="259">
        <f>IFERROR(INDEX($BD$7:$BO$40,MATCH(Ajustes!$E$4:$E$323,$BC$7:$BC$40,0),$C$2:$N$2),1)</f>
        <v>1</v>
      </c>
      <c r="H298" s="259">
        <f>IFERROR(INDEX($BD$7:$BO$40,MATCH(Ajustes!$E$4:$E$323,$BC$7:$BC$40,0),$C$2:$N$2),1)</f>
        <v>1</v>
      </c>
      <c r="I298" s="259">
        <f>IFERROR(INDEX($BD$7:$BO$40,MATCH(Ajustes!$E$4:$E$323,$BC$7:$BC$40,0),$C$2:$N$2),1)</f>
        <v>1</v>
      </c>
      <c r="J298" s="259">
        <f>IFERROR(INDEX($BD$7:$BO$40,MATCH(Ajustes!$E$4:$E$323,$BC$7:$BC$40,0),$C$2:$N$2),1)</f>
        <v>1</v>
      </c>
      <c r="K298" s="259">
        <f>IFERROR(INDEX($BD$7:$BO$40,MATCH(Ajustes!$E$4:$E$323,$BC$7:$BC$40,0),$C$2:$N$2),1)</f>
        <v>1</v>
      </c>
      <c r="L298" s="259">
        <f>IFERROR(INDEX($BD$7:$BO$40,MATCH(Ajustes!$E$4:$E$323,$BC$7:$BC$40,0),$C$2:$N$2),1)</f>
        <v>1</v>
      </c>
      <c r="M298" s="259">
        <f>IFERROR(INDEX($BD$7:$BO$40,MATCH(Ajustes!$E$4:$E$323,$BC$7:$BC$40,0),$C$2:$N$2),1)</f>
        <v>1</v>
      </c>
      <c r="N298" s="259">
        <f>IFERROR(INDEX($BD$7:$BO$40,MATCH(Ajustes!$E$4:$E$323,$BC$7:$BC$40,0),$C$2:$N$2),1)</f>
        <v>1</v>
      </c>
      <c r="O298">
        <f>C298*Ajustes!AM298</f>
        <v>97</v>
      </c>
      <c r="P298">
        <f>D298*Ajustes!AN298</f>
        <v>102</v>
      </c>
      <c r="Q298">
        <f>E298*Ajustes!AO298</f>
        <v>110</v>
      </c>
      <c r="R298">
        <f>F298*Ajustes!AP298</f>
        <v>96</v>
      </c>
      <c r="S298">
        <f>G298*Ajustes!AQ298</f>
        <v>84</v>
      </c>
      <c r="T298">
        <f>H298*Ajustes!AR298</f>
        <v>79</v>
      </c>
      <c r="U298">
        <f>I298*Ajustes!AS298</f>
        <v>75</v>
      </c>
      <c r="V298">
        <f>J298*Ajustes!AT298</f>
        <v>72</v>
      </c>
      <c r="W298">
        <f>K298*Ajustes!AU298</f>
        <v>71</v>
      </c>
      <c r="X298">
        <f>L298*Ajustes!AV298</f>
        <v>75</v>
      </c>
      <c r="Y298">
        <f>M298*Ajustes!AW298</f>
        <v>79</v>
      </c>
      <c r="Z298">
        <f>N298*Ajustes!AX298</f>
        <v>87</v>
      </c>
      <c r="AA298" s="259">
        <f>IF(AND(NOT(_incrementaisPassadas),
      OR(
       AND(_semanaAtual&gt;Prevs!D$6,_tipo="Semanal"),
       AND(_mes&gt;AA$2,_tipo="Mensal")
      )), 0,IF(Ajustes!$G298&gt;0,INDEX($AA$4:$AL$323,Ajustes!$G298,O$2),0)+IF(Ajustes!$H298&gt;0,INDEX($AA$4:$AL$323,Ajustes!$H298,O$2),0)+IF(Ajustes!$I298&gt;0,INDEX($AA$4:$AL$323,Ajustes!$I298,O$2),0)+IF(Ajustes!$J298&gt;0,INDEX($AA$4:$AL$323,Ajustes!$J298,O$2),0)+IF(Ajustes!$K298&gt;0,INDEX($AA$4:$AL$323,Ajustes!$K298,O$2),0)+IF(Ajustes!$L298&gt;0,INDEX($AA$4:$AL$323,Ajustes!$L298,O$2),0))+O298</f>
        <v>97</v>
      </c>
      <c r="AB298" s="259">
        <f>IF(AND(NOT(_incrementaisPassadas),
      OR(
       AND(_semanaAtual&gt;Prevs!E$6,_tipo="Semanal"),
       AND(_mes&gt;AB$2,_tipo="Mensal")
      )), 0,IF(Ajustes!$G298&gt;0,INDEX($AA$4:$AL$323,Ajustes!$G298,P$2),0)+IF(Ajustes!$H298&gt;0,INDEX($AA$4:$AL$323,Ajustes!$H298,P$2),0)+IF(Ajustes!$I298&gt;0,INDEX($AA$4:$AL$323,Ajustes!$I298,P$2),0)+IF(Ajustes!$J298&gt;0,INDEX($AA$4:$AL$323,Ajustes!$J298,P$2),0)+IF(Ajustes!$K298&gt;0,INDEX($AA$4:$AL$323,Ajustes!$K298,P$2),0)+IF(Ajustes!$L298&gt;0,INDEX($AA$4:$AL$323,Ajustes!$L298,P$2),0))+P298</f>
        <v>102</v>
      </c>
      <c r="AC298" s="259">
        <f>IF(AND(NOT(_incrementaisPassadas),
      OR(
       AND(_semanaAtual&gt;Prevs!F$6,_tipo="Semanal"),
       AND(_mes&gt;AC$2,_tipo="Mensal")
      )), 0,IF(Ajustes!$G298&gt;0,INDEX($AA$4:$AL$323,Ajustes!$G298,Q$2),0)+IF(Ajustes!$H298&gt;0,INDEX($AA$4:$AL$323,Ajustes!$H298,Q$2),0)+IF(Ajustes!$I298&gt;0,INDEX($AA$4:$AL$323,Ajustes!$I298,Q$2),0)+IF(Ajustes!$J298&gt;0,INDEX($AA$4:$AL$323,Ajustes!$J298,Q$2),0)+IF(Ajustes!$K298&gt;0,INDEX($AA$4:$AL$323,Ajustes!$K298,Q$2),0)+IF(Ajustes!$L298&gt;0,INDEX($AA$4:$AL$323,Ajustes!$L298,Q$2),0))+Q298</f>
        <v>110</v>
      </c>
      <c r="AD298" s="259">
        <f>IF(AND(NOT(_incrementaisPassadas),
      OR(
       AND(_semanaAtual&gt;Prevs!G$6,_tipo="Semanal"),
       AND(_mes&gt;AD$2,_tipo="Mensal")
      )), 0,IF(Ajustes!$G298&gt;0,INDEX($AA$4:$AL$323,Ajustes!$G298,R$2),0)+IF(Ajustes!$H298&gt;0,INDEX($AA$4:$AL$323,Ajustes!$H298,R$2),0)+IF(Ajustes!$I298&gt;0,INDEX($AA$4:$AL$323,Ajustes!$I298,R$2),0)+IF(Ajustes!$J298&gt;0,INDEX($AA$4:$AL$323,Ajustes!$J298,R$2),0)+IF(Ajustes!$K298&gt;0,INDEX($AA$4:$AL$323,Ajustes!$K298,R$2),0)+IF(Ajustes!$L298&gt;0,INDEX($AA$4:$AL$323,Ajustes!$L298,R$2),0))+R298</f>
        <v>96</v>
      </c>
      <c r="AE298" s="259">
        <f>IF(AND(NOT(_incrementaisPassadas),
      OR(
       AND(_semanaAtual&gt;Prevs!H$6,_tipo="Semanal"),
       AND(_mes&gt;AE$2,_tipo="Mensal")
      )), 0,IF(Ajustes!$G298&gt;0,INDEX($AA$4:$AL$323,Ajustes!$G298,S$2),0)+IF(Ajustes!$H298&gt;0,INDEX($AA$4:$AL$323,Ajustes!$H298,S$2),0)+IF(Ajustes!$I298&gt;0,INDEX($AA$4:$AL$323,Ajustes!$I298,S$2),0)+IF(Ajustes!$J298&gt;0,INDEX($AA$4:$AL$323,Ajustes!$J298,S$2),0)+IF(Ajustes!$K298&gt;0,INDEX($AA$4:$AL$323,Ajustes!$K298,S$2),0)+IF(Ajustes!$L298&gt;0,INDEX($AA$4:$AL$323,Ajustes!$L298,S$2),0))+S298</f>
        <v>84</v>
      </c>
      <c r="AF298" s="259">
        <f>IF(AND(NOT(_incrementaisPassadas),
      OR(
       AND(_semanaAtual&gt;Prevs!I$6,_tipo="Semanal"),
       AND(_mes&gt;AF$2,_tipo="Mensal")
      )), 0,IF(Ajustes!$G298&gt;0,INDEX($AA$4:$AL$323,Ajustes!$G298,T$2),0)+IF(Ajustes!$H298&gt;0,INDEX($AA$4:$AL$323,Ajustes!$H298,T$2),0)+IF(Ajustes!$I298&gt;0,INDEX($AA$4:$AL$323,Ajustes!$I298,T$2),0)+IF(Ajustes!$J298&gt;0,INDEX($AA$4:$AL$323,Ajustes!$J298,T$2),0)+IF(Ajustes!$K298&gt;0,INDEX($AA$4:$AL$323,Ajustes!$K298,T$2),0)+IF(Ajustes!$L298&gt;0,INDEX($AA$4:$AL$323,Ajustes!$L298,T$2),0))+T298</f>
        <v>79</v>
      </c>
      <c r="AG298" s="259">
        <f>IF(AND(NOT(_incrementaisPassadas),
      OR(
       AND(_semanaAtual&gt;Prevs!J$6,_tipo="Semanal"),
       AND(_mes&gt;AG$2,_tipo="Mensal")
      )), 0,IF(Ajustes!$G298&gt;0,INDEX($AA$4:$AL$323,Ajustes!$G298,U$2),0)+IF(Ajustes!$H298&gt;0,INDEX($AA$4:$AL$323,Ajustes!$H298,U$2),0)+IF(Ajustes!$I298&gt;0,INDEX($AA$4:$AL$323,Ajustes!$I298,U$2),0)+IF(Ajustes!$J298&gt;0,INDEX($AA$4:$AL$323,Ajustes!$J298,U$2),0)+IF(Ajustes!$K298&gt;0,INDEX($AA$4:$AL$323,Ajustes!$K298,U$2),0)+IF(Ajustes!$L298&gt;0,INDEX($AA$4:$AL$323,Ajustes!$L298,U$2),0))+U298</f>
        <v>75</v>
      </c>
      <c r="AH298" s="259">
        <f>IF(AND(NOT(_incrementaisPassadas),
      OR(
       AND(_semanaAtual&gt;Prevs!K$6,_tipo="Semanal"),
       AND(_mes&gt;AH$2,_tipo="Mensal")
      )), 0,IF(Ajustes!$G298&gt;0,INDEX($AA$4:$AL$323,Ajustes!$G298,V$2),0)+IF(Ajustes!$H298&gt;0,INDEX($AA$4:$AL$323,Ajustes!$H298,V$2),0)+IF(Ajustes!$I298&gt;0,INDEX($AA$4:$AL$323,Ajustes!$I298,V$2),0)+IF(Ajustes!$J298&gt;0,INDEX($AA$4:$AL$323,Ajustes!$J298,V$2),0)+IF(Ajustes!$K298&gt;0,INDEX($AA$4:$AL$323,Ajustes!$K298,V$2),0)+IF(Ajustes!$L298&gt;0,INDEX($AA$4:$AL$323,Ajustes!$L298,V$2),0))+V298</f>
        <v>72</v>
      </c>
      <c r="AI298" s="259">
        <f>IF(AND(NOT(_incrementaisPassadas),
      OR(
       AND(_semanaAtual&gt;Prevs!L$6,_tipo="Semanal"),
       AND(_mes&gt;AI$2,_tipo="Mensal")
      )), 0,IF(Ajustes!$G298&gt;0,INDEX($AA$4:$AL$323,Ajustes!$G298,W$2),0)+IF(Ajustes!$H298&gt;0,INDEX($AA$4:$AL$323,Ajustes!$H298,W$2),0)+IF(Ajustes!$I298&gt;0,INDEX($AA$4:$AL$323,Ajustes!$I298,W$2),0)+IF(Ajustes!$J298&gt;0,INDEX($AA$4:$AL$323,Ajustes!$J298,W$2),0)+IF(Ajustes!$K298&gt;0,INDEX($AA$4:$AL$323,Ajustes!$K298,W$2),0)+IF(Ajustes!$L298&gt;0,INDEX($AA$4:$AL$323,Ajustes!$L298,W$2),0))+W298</f>
        <v>71</v>
      </c>
      <c r="AJ298" s="259">
        <f>IF(AND(NOT(_incrementaisPassadas),
      OR(
       AND(_semanaAtual&gt;Prevs!M$6,_tipo="Semanal"),
       AND(_mes&gt;AJ$2,_tipo="Mensal")
      )), 0,IF(Ajustes!$G298&gt;0,INDEX($AA$4:$AL$323,Ajustes!$G298,X$2),0)+IF(Ajustes!$H298&gt;0,INDEX($AA$4:$AL$323,Ajustes!$H298,X$2),0)+IF(Ajustes!$I298&gt;0,INDEX($AA$4:$AL$323,Ajustes!$I298,X$2),0)+IF(Ajustes!$J298&gt;0,INDEX($AA$4:$AL$323,Ajustes!$J298,X$2),0)+IF(Ajustes!$K298&gt;0,INDEX($AA$4:$AL$323,Ajustes!$K298,X$2),0)+IF(Ajustes!$L298&gt;0,INDEX($AA$4:$AL$323,Ajustes!$L298,X$2),0))+X298</f>
        <v>75</v>
      </c>
      <c r="AK298" s="259">
        <f>IF(AND(NOT(_incrementaisPassadas),
      OR(
       AND(_semanaAtual&gt;Prevs!N$6,_tipo="Semanal"),
       AND(_mes&gt;AK$2,_tipo="Mensal")
      )), 0,IF(Ajustes!$G298&gt;0,INDEX($AA$4:$AL$323,Ajustes!$G298,Y$2),0)+IF(Ajustes!$H298&gt;0,INDEX($AA$4:$AL$323,Ajustes!$H298,Y$2),0)+IF(Ajustes!$I298&gt;0,INDEX($AA$4:$AL$323,Ajustes!$I298,Y$2),0)+IF(Ajustes!$J298&gt;0,INDEX($AA$4:$AL$323,Ajustes!$J298,Y$2),0)+IF(Ajustes!$K298&gt;0,INDEX($AA$4:$AL$323,Ajustes!$K298,Y$2),0)+IF(Ajustes!$L298&gt;0,INDEX($AA$4:$AL$323,Ajustes!$L298,Y$2),0))+Y298</f>
        <v>79</v>
      </c>
      <c r="AL298" s="259">
        <f>IF(AND(NOT(_incrementaisPassadas),
      OR(
       AND(_semanaAtual&gt;Prevs!O$6,_tipo="Semanal"),
       AND(_mes&gt;AL$2,_tipo="Mensal")
      )), 0,IF(Ajustes!$G298&gt;0,INDEX($AA$4:$AL$323,Ajustes!$G298,Z$2),0)+IF(Ajustes!$H298&gt;0,INDEX($AA$4:$AL$323,Ajustes!$H298,Z$2),0)+IF(Ajustes!$I298&gt;0,INDEX($AA$4:$AL$323,Ajustes!$I298,Z$2),0)+IF(Ajustes!$J298&gt;0,INDEX($AA$4:$AL$323,Ajustes!$J298,Z$2),0)+IF(Ajustes!$K298&gt;0,INDEX($AA$4:$AL$323,Ajustes!$K298,Z$2),0)+IF(Ajustes!$L298&gt;0,INDEX($AA$4:$AL$323,Ajustes!$L298,Z$2),0))+Z298</f>
        <v>87</v>
      </c>
      <c r="AM298" s="113">
        <f t="shared" si="265"/>
        <v>97</v>
      </c>
      <c r="AN298" s="113">
        <f t="shared" si="266"/>
        <v>102</v>
      </c>
      <c r="AO298" s="113">
        <f t="shared" si="267"/>
        <v>110</v>
      </c>
      <c r="AP298" s="113">
        <f t="shared" si="268"/>
        <v>96</v>
      </c>
      <c r="AQ298" s="113">
        <f t="shared" si="269"/>
        <v>84</v>
      </c>
      <c r="AR298" s="113">
        <f t="shared" si="270"/>
        <v>79</v>
      </c>
      <c r="AS298" s="113">
        <f t="shared" si="271"/>
        <v>75</v>
      </c>
      <c r="AT298" s="113">
        <f t="shared" si="272"/>
        <v>72</v>
      </c>
      <c r="AU298" s="113">
        <f t="shared" si="273"/>
        <v>71</v>
      </c>
      <c r="AV298" s="113">
        <f t="shared" si="274"/>
        <v>75</v>
      </c>
      <c r="AW298" s="113">
        <f t="shared" si="275"/>
        <v>79</v>
      </c>
      <c r="AX298" s="113">
        <f t="shared" si="276"/>
        <v>87</v>
      </c>
      <c r="AY298" s="259"/>
      <c r="BQ298" s="259" t="e">
        <f t="shared" si="249"/>
        <v>#N/A</v>
      </c>
      <c r="BR298" s="398">
        <f t="shared" si="277"/>
        <v>97</v>
      </c>
      <c r="BS298" s="398">
        <f t="shared" si="277"/>
        <v>102</v>
      </c>
      <c r="BT298" s="398">
        <f t="shared" si="277"/>
        <v>110</v>
      </c>
      <c r="BU298" s="398">
        <f t="shared" si="277"/>
        <v>96</v>
      </c>
      <c r="BV298" s="398">
        <f t="shared" si="277"/>
        <v>84</v>
      </c>
      <c r="BW298" s="398">
        <f t="shared" si="277"/>
        <v>79</v>
      </c>
      <c r="BX298" s="398">
        <f t="shared" si="277"/>
        <v>75</v>
      </c>
      <c r="BY298" s="398">
        <f t="shared" si="277"/>
        <v>72</v>
      </c>
      <c r="BZ298" s="398">
        <f t="shared" si="277"/>
        <v>71</v>
      </c>
      <c r="CA298" s="398">
        <f t="shared" si="277"/>
        <v>75</v>
      </c>
      <c r="CB298" s="398">
        <f t="shared" si="277"/>
        <v>79</v>
      </c>
      <c r="CC298" s="398">
        <f t="shared" si="277"/>
        <v>87</v>
      </c>
      <c r="CD298" s="259"/>
    </row>
    <row r="299" spans="1:82" x14ac:dyDescent="0.25">
      <c r="A299" s="113">
        <v>296</v>
      </c>
      <c r="B299" s="176" t="s">
        <v>677</v>
      </c>
      <c r="C299" s="259">
        <f>IFERROR(INDEX($BD$7:$BO$40,MATCH(Ajustes!$E$4:$E$323,$BC$7:$BC$40,0),$C$2:$N$2),1)</f>
        <v>1</v>
      </c>
      <c r="D299" s="259">
        <f>IFERROR(INDEX($BD$7:$BO$40,MATCH(Ajustes!$E$4:$E$323,$BC$7:$BC$40,0),$C$2:$N$2),1)</f>
        <v>1</v>
      </c>
      <c r="E299" s="259">
        <f>IFERROR(INDEX($BD$7:$BO$40,MATCH(Ajustes!$E$4:$E$323,$BC$7:$BC$40,0),$C$2:$N$2),1)</f>
        <v>1</v>
      </c>
      <c r="F299" s="259">
        <f>IFERROR(INDEX($BD$7:$BO$40,MATCH(Ajustes!$E$4:$E$323,$BC$7:$BC$40,0),$C$2:$N$2),1)</f>
        <v>1</v>
      </c>
      <c r="G299" s="259">
        <f>IFERROR(INDEX($BD$7:$BO$40,MATCH(Ajustes!$E$4:$E$323,$BC$7:$BC$40,0),$C$2:$N$2),1)</f>
        <v>1</v>
      </c>
      <c r="H299" s="259">
        <f>IFERROR(INDEX($BD$7:$BO$40,MATCH(Ajustes!$E$4:$E$323,$BC$7:$BC$40,0),$C$2:$N$2),1)</f>
        <v>1</v>
      </c>
      <c r="I299" s="259">
        <f>IFERROR(INDEX($BD$7:$BO$40,MATCH(Ajustes!$E$4:$E$323,$BC$7:$BC$40,0),$C$2:$N$2),1)</f>
        <v>1</v>
      </c>
      <c r="J299" s="259">
        <f>IFERROR(INDEX($BD$7:$BO$40,MATCH(Ajustes!$E$4:$E$323,$BC$7:$BC$40,0),$C$2:$N$2),1)</f>
        <v>1</v>
      </c>
      <c r="K299" s="259">
        <f>IFERROR(INDEX($BD$7:$BO$40,MATCH(Ajustes!$E$4:$E$323,$BC$7:$BC$40,0),$C$2:$N$2),1)</f>
        <v>1</v>
      </c>
      <c r="L299" s="259">
        <f>IFERROR(INDEX($BD$7:$BO$40,MATCH(Ajustes!$E$4:$E$323,$BC$7:$BC$40,0),$C$2:$N$2),1)</f>
        <v>1</v>
      </c>
      <c r="M299" s="259">
        <f>IFERROR(INDEX($BD$7:$BO$40,MATCH(Ajustes!$E$4:$E$323,$BC$7:$BC$40,0),$C$2:$N$2),1)</f>
        <v>1</v>
      </c>
      <c r="N299" s="259">
        <f>IFERROR(INDEX($BD$7:$BO$40,MATCH(Ajustes!$E$4:$E$323,$BC$7:$BC$40,0),$C$2:$N$2),1)</f>
        <v>1</v>
      </c>
      <c r="O299">
        <f>C299*Ajustes!AM299</f>
        <v>35</v>
      </c>
      <c r="P299">
        <f>D299*Ajustes!AN299</f>
        <v>37</v>
      </c>
      <c r="Q299">
        <f>E299*Ajustes!AO299</f>
        <v>39</v>
      </c>
      <c r="R299">
        <f>F299*Ajustes!AP299</f>
        <v>37</v>
      </c>
      <c r="S299">
        <f>G299*Ajustes!AQ299</f>
        <v>34</v>
      </c>
      <c r="T299">
        <f>H299*Ajustes!AR299</f>
        <v>32</v>
      </c>
      <c r="U299">
        <f>I299*Ajustes!AS299</f>
        <v>30</v>
      </c>
      <c r="V299">
        <f>J299*Ajustes!AT299</f>
        <v>30</v>
      </c>
      <c r="W299">
        <f>K299*Ajustes!AU299</f>
        <v>29</v>
      </c>
      <c r="X299">
        <f>L299*Ajustes!AV299</f>
        <v>30</v>
      </c>
      <c r="Y299">
        <f>M299*Ajustes!AW299</f>
        <v>31</v>
      </c>
      <c r="Z299">
        <f>N299*Ajustes!AX299</f>
        <v>33</v>
      </c>
      <c r="AA299" s="259">
        <f>IF(AND(NOT(_incrementaisPassadas),
      OR(
       AND(_semanaAtual&gt;Prevs!D$6,_tipo="Semanal"),
       AND(_mes&gt;AA$2,_tipo="Mensal")
      )), 0,IF(Ajustes!$G299&gt;0,INDEX($AA$4:$AL$323,Ajustes!$G299,O$2),0)+IF(Ajustes!$H299&gt;0,INDEX($AA$4:$AL$323,Ajustes!$H299,O$2),0)+IF(Ajustes!$I299&gt;0,INDEX($AA$4:$AL$323,Ajustes!$I299,O$2),0)+IF(Ajustes!$J299&gt;0,INDEX($AA$4:$AL$323,Ajustes!$J299,O$2),0)+IF(Ajustes!$K299&gt;0,INDEX($AA$4:$AL$323,Ajustes!$K299,O$2),0)+IF(Ajustes!$L299&gt;0,INDEX($AA$4:$AL$323,Ajustes!$L299,O$2),0))+O299</f>
        <v>35</v>
      </c>
      <c r="AB299" s="259">
        <f>IF(AND(NOT(_incrementaisPassadas),
      OR(
       AND(_semanaAtual&gt;Prevs!E$6,_tipo="Semanal"),
       AND(_mes&gt;AB$2,_tipo="Mensal")
      )), 0,IF(Ajustes!$G299&gt;0,INDEX($AA$4:$AL$323,Ajustes!$G299,P$2),0)+IF(Ajustes!$H299&gt;0,INDEX($AA$4:$AL$323,Ajustes!$H299,P$2),0)+IF(Ajustes!$I299&gt;0,INDEX($AA$4:$AL$323,Ajustes!$I299,P$2),0)+IF(Ajustes!$J299&gt;0,INDEX($AA$4:$AL$323,Ajustes!$J299,P$2),0)+IF(Ajustes!$K299&gt;0,INDEX($AA$4:$AL$323,Ajustes!$K299,P$2),0)+IF(Ajustes!$L299&gt;0,INDEX($AA$4:$AL$323,Ajustes!$L299,P$2),0))+P299</f>
        <v>37</v>
      </c>
      <c r="AC299" s="259">
        <f>IF(AND(NOT(_incrementaisPassadas),
      OR(
       AND(_semanaAtual&gt;Prevs!F$6,_tipo="Semanal"),
       AND(_mes&gt;AC$2,_tipo="Mensal")
      )), 0,IF(Ajustes!$G299&gt;0,INDEX($AA$4:$AL$323,Ajustes!$G299,Q$2),0)+IF(Ajustes!$H299&gt;0,INDEX($AA$4:$AL$323,Ajustes!$H299,Q$2),0)+IF(Ajustes!$I299&gt;0,INDEX($AA$4:$AL$323,Ajustes!$I299,Q$2),0)+IF(Ajustes!$J299&gt;0,INDEX($AA$4:$AL$323,Ajustes!$J299,Q$2),0)+IF(Ajustes!$K299&gt;0,INDEX($AA$4:$AL$323,Ajustes!$K299,Q$2),0)+IF(Ajustes!$L299&gt;0,INDEX($AA$4:$AL$323,Ajustes!$L299,Q$2),0))+Q299</f>
        <v>39</v>
      </c>
      <c r="AD299" s="259">
        <f>IF(AND(NOT(_incrementaisPassadas),
      OR(
       AND(_semanaAtual&gt;Prevs!G$6,_tipo="Semanal"),
       AND(_mes&gt;AD$2,_tipo="Mensal")
      )), 0,IF(Ajustes!$G299&gt;0,INDEX($AA$4:$AL$323,Ajustes!$G299,R$2),0)+IF(Ajustes!$H299&gt;0,INDEX($AA$4:$AL$323,Ajustes!$H299,R$2),0)+IF(Ajustes!$I299&gt;0,INDEX($AA$4:$AL$323,Ajustes!$I299,R$2),0)+IF(Ajustes!$J299&gt;0,INDEX($AA$4:$AL$323,Ajustes!$J299,R$2),0)+IF(Ajustes!$K299&gt;0,INDEX($AA$4:$AL$323,Ajustes!$K299,R$2),0)+IF(Ajustes!$L299&gt;0,INDEX($AA$4:$AL$323,Ajustes!$L299,R$2),0))+R299</f>
        <v>37</v>
      </c>
      <c r="AE299" s="259">
        <f>IF(AND(NOT(_incrementaisPassadas),
      OR(
       AND(_semanaAtual&gt;Prevs!H$6,_tipo="Semanal"),
       AND(_mes&gt;AE$2,_tipo="Mensal")
      )), 0,IF(Ajustes!$G299&gt;0,INDEX($AA$4:$AL$323,Ajustes!$G299,S$2),0)+IF(Ajustes!$H299&gt;0,INDEX($AA$4:$AL$323,Ajustes!$H299,S$2),0)+IF(Ajustes!$I299&gt;0,INDEX($AA$4:$AL$323,Ajustes!$I299,S$2),0)+IF(Ajustes!$J299&gt;0,INDEX($AA$4:$AL$323,Ajustes!$J299,S$2),0)+IF(Ajustes!$K299&gt;0,INDEX($AA$4:$AL$323,Ajustes!$K299,S$2),0)+IF(Ajustes!$L299&gt;0,INDEX($AA$4:$AL$323,Ajustes!$L299,S$2),0))+S299</f>
        <v>34</v>
      </c>
      <c r="AF299" s="259">
        <f>IF(AND(NOT(_incrementaisPassadas),
      OR(
       AND(_semanaAtual&gt;Prevs!I$6,_tipo="Semanal"),
       AND(_mes&gt;AF$2,_tipo="Mensal")
      )), 0,IF(Ajustes!$G299&gt;0,INDEX($AA$4:$AL$323,Ajustes!$G299,T$2),0)+IF(Ajustes!$H299&gt;0,INDEX($AA$4:$AL$323,Ajustes!$H299,T$2),0)+IF(Ajustes!$I299&gt;0,INDEX($AA$4:$AL$323,Ajustes!$I299,T$2),0)+IF(Ajustes!$J299&gt;0,INDEX($AA$4:$AL$323,Ajustes!$J299,T$2),0)+IF(Ajustes!$K299&gt;0,INDEX($AA$4:$AL$323,Ajustes!$K299,T$2),0)+IF(Ajustes!$L299&gt;0,INDEX($AA$4:$AL$323,Ajustes!$L299,T$2),0))+T299</f>
        <v>32</v>
      </c>
      <c r="AG299" s="259">
        <f>IF(AND(NOT(_incrementaisPassadas),
      OR(
       AND(_semanaAtual&gt;Prevs!J$6,_tipo="Semanal"),
       AND(_mes&gt;AG$2,_tipo="Mensal")
      )), 0,IF(Ajustes!$G299&gt;0,INDEX($AA$4:$AL$323,Ajustes!$G299,U$2),0)+IF(Ajustes!$H299&gt;0,INDEX($AA$4:$AL$323,Ajustes!$H299,U$2),0)+IF(Ajustes!$I299&gt;0,INDEX($AA$4:$AL$323,Ajustes!$I299,U$2),0)+IF(Ajustes!$J299&gt;0,INDEX($AA$4:$AL$323,Ajustes!$J299,U$2),0)+IF(Ajustes!$K299&gt;0,INDEX($AA$4:$AL$323,Ajustes!$K299,U$2),0)+IF(Ajustes!$L299&gt;0,INDEX($AA$4:$AL$323,Ajustes!$L299,U$2),0))+U299</f>
        <v>30</v>
      </c>
      <c r="AH299" s="259">
        <f>IF(AND(NOT(_incrementaisPassadas),
      OR(
       AND(_semanaAtual&gt;Prevs!K$6,_tipo="Semanal"),
       AND(_mes&gt;AH$2,_tipo="Mensal")
      )), 0,IF(Ajustes!$G299&gt;0,INDEX($AA$4:$AL$323,Ajustes!$G299,V$2),0)+IF(Ajustes!$H299&gt;0,INDEX($AA$4:$AL$323,Ajustes!$H299,V$2),0)+IF(Ajustes!$I299&gt;0,INDEX($AA$4:$AL$323,Ajustes!$I299,V$2),0)+IF(Ajustes!$J299&gt;0,INDEX($AA$4:$AL$323,Ajustes!$J299,V$2),0)+IF(Ajustes!$K299&gt;0,INDEX($AA$4:$AL$323,Ajustes!$K299,V$2),0)+IF(Ajustes!$L299&gt;0,INDEX($AA$4:$AL$323,Ajustes!$L299,V$2),0))+V299</f>
        <v>30</v>
      </c>
      <c r="AI299" s="259">
        <f>IF(AND(NOT(_incrementaisPassadas),
      OR(
       AND(_semanaAtual&gt;Prevs!L$6,_tipo="Semanal"),
       AND(_mes&gt;AI$2,_tipo="Mensal")
      )), 0,IF(Ajustes!$G299&gt;0,INDEX($AA$4:$AL$323,Ajustes!$G299,W$2),0)+IF(Ajustes!$H299&gt;0,INDEX($AA$4:$AL$323,Ajustes!$H299,W$2),0)+IF(Ajustes!$I299&gt;0,INDEX($AA$4:$AL$323,Ajustes!$I299,W$2),0)+IF(Ajustes!$J299&gt;0,INDEX($AA$4:$AL$323,Ajustes!$J299,W$2),0)+IF(Ajustes!$K299&gt;0,INDEX($AA$4:$AL$323,Ajustes!$K299,W$2),0)+IF(Ajustes!$L299&gt;0,INDEX($AA$4:$AL$323,Ajustes!$L299,W$2),0))+W299</f>
        <v>29</v>
      </c>
      <c r="AJ299" s="259">
        <f>IF(AND(NOT(_incrementaisPassadas),
      OR(
       AND(_semanaAtual&gt;Prevs!M$6,_tipo="Semanal"),
       AND(_mes&gt;AJ$2,_tipo="Mensal")
      )), 0,IF(Ajustes!$G299&gt;0,INDEX($AA$4:$AL$323,Ajustes!$G299,X$2),0)+IF(Ajustes!$H299&gt;0,INDEX($AA$4:$AL$323,Ajustes!$H299,X$2),0)+IF(Ajustes!$I299&gt;0,INDEX($AA$4:$AL$323,Ajustes!$I299,X$2),0)+IF(Ajustes!$J299&gt;0,INDEX($AA$4:$AL$323,Ajustes!$J299,X$2),0)+IF(Ajustes!$K299&gt;0,INDEX($AA$4:$AL$323,Ajustes!$K299,X$2),0)+IF(Ajustes!$L299&gt;0,INDEX($AA$4:$AL$323,Ajustes!$L299,X$2),0))+X299</f>
        <v>30</v>
      </c>
      <c r="AK299" s="259">
        <f>IF(AND(NOT(_incrementaisPassadas),
      OR(
       AND(_semanaAtual&gt;Prevs!N$6,_tipo="Semanal"),
       AND(_mes&gt;AK$2,_tipo="Mensal")
      )), 0,IF(Ajustes!$G299&gt;0,INDEX($AA$4:$AL$323,Ajustes!$G299,Y$2),0)+IF(Ajustes!$H299&gt;0,INDEX($AA$4:$AL$323,Ajustes!$H299,Y$2),0)+IF(Ajustes!$I299&gt;0,INDEX($AA$4:$AL$323,Ajustes!$I299,Y$2),0)+IF(Ajustes!$J299&gt;0,INDEX($AA$4:$AL$323,Ajustes!$J299,Y$2),0)+IF(Ajustes!$K299&gt;0,INDEX($AA$4:$AL$323,Ajustes!$K299,Y$2),0)+IF(Ajustes!$L299&gt;0,INDEX($AA$4:$AL$323,Ajustes!$L299,Y$2),0))+Y299</f>
        <v>31</v>
      </c>
      <c r="AL299" s="259">
        <f>IF(AND(NOT(_incrementaisPassadas),
      OR(
       AND(_semanaAtual&gt;Prevs!O$6,_tipo="Semanal"),
       AND(_mes&gt;AL$2,_tipo="Mensal")
      )), 0,IF(Ajustes!$G299&gt;0,INDEX($AA$4:$AL$323,Ajustes!$G299,Z$2),0)+IF(Ajustes!$H299&gt;0,INDEX($AA$4:$AL$323,Ajustes!$H299,Z$2),0)+IF(Ajustes!$I299&gt;0,INDEX($AA$4:$AL$323,Ajustes!$I299,Z$2),0)+IF(Ajustes!$J299&gt;0,INDEX($AA$4:$AL$323,Ajustes!$J299,Z$2),0)+IF(Ajustes!$K299&gt;0,INDEX($AA$4:$AL$323,Ajustes!$K299,Z$2),0)+IF(Ajustes!$L299&gt;0,INDEX($AA$4:$AL$323,Ajustes!$L299,Z$2),0))+Z299</f>
        <v>33</v>
      </c>
      <c r="AM299" s="113">
        <f t="shared" si="265"/>
        <v>35</v>
      </c>
      <c r="AN299" s="113">
        <f t="shared" si="266"/>
        <v>37</v>
      </c>
      <c r="AO299" s="113">
        <f t="shared" si="267"/>
        <v>39</v>
      </c>
      <c r="AP299" s="113">
        <f t="shared" si="268"/>
        <v>37</v>
      </c>
      <c r="AQ299" s="113">
        <f t="shared" si="269"/>
        <v>34</v>
      </c>
      <c r="AR299" s="113">
        <f t="shared" si="270"/>
        <v>32</v>
      </c>
      <c r="AS299" s="113">
        <f t="shared" si="271"/>
        <v>30</v>
      </c>
      <c r="AT299" s="113">
        <f t="shared" si="272"/>
        <v>30</v>
      </c>
      <c r="AU299" s="113">
        <f t="shared" si="273"/>
        <v>29</v>
      </c>
      <c r="AV299" s="113">
        <f t="shared" si="274"/>
        <v>30</v>
      </c>
      <c r="AW299" s="113">
        <f t="shared" si="275"/>
        <v>31</v>
      </c>
      <c r="AX299" s="113">
        <f t="shared" si="276"/>
        <v>33</v>
      </c>
      <c r="AY299" s="259"/>
      <c r="BQ299" s="259" t="e">
        <f t="shared" si="249"/>
        <v>#N/A</v>
      </c>
      <c r="BR299" s="398">
        <f t="shared" si="277"/>
        <v>35</v>
      </c>
      <c r="BS299" s="398">
        <f t="shared" si="277"/>
        <v>37</v>
      </c>
      <c r="BT299" s="398">
        <f t="shared" si="277"/>
        <v>39</v>
      </c>
      <c r="BU299" s="398">
        <f t="shared" si="277"/>
        <v>37</v>
      </c>
      <c r="BV299" s="398">
        <f t="shared" si="277"/>
        <v>34</v>
      </c>
      <c r="BW299" s="398">
        <f t="shared" si="277"/>
        <v>32</v>
      </c>
      <c r="BX299" s="398">
        <f t="shared" si="277"/>
        <v>30</v>
      </c>
      <c r="BY299" s="398">
        <f t="shared" si="277"/>
        <v>30</v>
      </c>
      <c r="BZ299" s="398">
        <f t="shared" si="277"/>
        <v>29</v>
      </c>
      <c r="CA299" s="398">
        <f t="shared" si="277"/>
        <v>30</v>
      </c>
      <c r="CB299" s="398">
        <f t="shared" si="277"/>
        <v>31</v>
      </c>
      <c r="CC299" s="398">
        <f t="shared" si="277"/>
        <v>33</v>
      </c>
      <c r="CD299" s="259"/>
    </row>
    <row r="300" spans="1:82" x14ac:dyDescent="0.25">
      <c r="A300" s="113">
        <v>297</v>
      </c>
      <c r="B300" s="176" t="s">
        <v>678</v>
      </c>
      <c r="C300" s="259">
        <f>IFERROR(INDEX($BD$7:$BO$40,MATCH(Ajustes!$E$4:$E$323,$BC$7:$BC$40,0),$C$2:$N$2),1)</f>
        <v>1</v>
      </c>
      <c r="D300" s="259">
        <f>IFERROR(INDEX($BD$7:$BO$40,MATCH(Ajustes!$E$4:$E$323,$BC$7:$BC$40,0),$C$2:$N$2),1)</f>
        <v>1</v>
      </c>
      <c r="E300" s="259">
        <f>IFERROR(INDEX($BD$7:$BO$40,MATCH(Ajustes!$E$4:$E$323,$BC$7:$BC$40,0),$C$2:$N$2),1)</f>
        <v>1</v>
      </c>
      <c r="F300" s="259">
        <f>IFERROR(INDEX($BD$7:$BO$40,MATCH(Ajustes!$E$4:$E$323,$BC$7:$BC$40,0),$C$2:$N$2),1)</f>
        <v>1</v>
      </c>
      <c r="G300" s="259">
        <f>IFERROR(INDEX($BD$7:$BO$40,MATCH(Ajustes!$E$4:$E$323,$BC$7:$BC$40,0),$C$2:$N$2),1)</f>
        <v>1</v>
      </c>
      <c r="H300" s="259">
        <f>IFERROR(INDEX($BD$7:$BO$40,MATCH(Ajustes!$E$4:$E$323,$BC$7:$BC$40,0),$C$2:$N$2),1)</f>
        <v>1</v>
      </c>
      <c r="I300" s="259">
        <f>IFERROR(INDEX($BD$7:$BO$40,MATCH(Ajustes!$E$4:$E$323,$BC$7:$BC$40,0),$C$2:$N$2),1)</f>
        <v>1</v>
      </c>
      <c r="J300" s="259">
        <f>IFERROR(INDEX($BD$7:$BO$40,MATCH(Ajustes!$E$4:$E$323,$BC$7:$BC$40,0),$C$2:$N$2),1)</f>
        <v>1</v>
      </c>
      <c r="K300" s="259">
        <f>IFERROR(INDEX($BD$7:$BO$40,MATCH(Ajustes!$E$4:$E$323,$BC$7:$BC$40,0),$C$2:$N$2),1)</f>
        <v>1</v>
      </c>
      <c r="L300" s="259">
        <f>IFERROR(INDEX($BD$7:$BO$40,MATCH(Ajustes!$E$4:$E$323,$BC$7:$BC$40,0),$C$2:$N$2),1)</f>
        <v>1</v>
      </c>
      <c r="M300" s="259">
        <f>IFERROR(INDEX($BD$7:$BO$40,MATCH(Ajustes!$E$4:$E$323,$BC$7:$BC$40,0),$C$2:$N$2),1)</f>
        <v>1</v>
      </c>
      <c r="N300" s="259">
        <f>IFERROR(INDEX($BD$7:$BO$40,MATCH(Ajustes!$E$4:$E$323,$BC$7:$BC$40,0),$C$2:$N$2),1)</f>
        <v>1</v>
      </c>
      <c r="O300">
        <f>C300*Ajustes!AM300</f>
        <v>531</v>
      </c>
      <c r="P300">
        <f>D300*Ajustes!AN300</f>
        <v>1005</v>
      </c>
      <c r="Q300">
        <f>E300*Ajustes!AO300</f>
        <v>1533</v>
      </c>
      <c r="R300">
        <f>F300*Ajustes!AP300</f>
        <v>1893</v>
      </c>
      <c r="S300">
        <f>G300*Ajustes!AQ300</f>
        <v>2032</v>
      </c>
      <c r="T300">
        <f>H300*Ajustes!AR300</f>
        <v>1599</v>
      </c>
      <c r="U300">
        <f>I300*Ajustes!AS300</f>
        <v>1182</v>
      </c>
      <c r="V300">
        <f>J300*Ajustes!AT300</f>
        <v>794</v>
      </c>
      <c r="W300">
        <f>K300*Ajustes!AU300</f>
        <v>459</v>
      </c>
      <c r="X300">
        <f>L300*Ajustes!AV300</f>
        <v>277</v>
      </c>
      <c r="Y300">
        <f>M300*Ajustes!AW300</f>
        <v>198</v>
      </c>
      <c r="Z300">
        <f>N300*Ajustes!AX300</f>
        <v>231</v>
      </c>
      <c r="AA300" s="259">
        <f>IF(AND(NOT(_incrementaisPassadas),
      OR(
       AND(_semanaAtual&gt;Prevs!D$6,_tipo="Semanal"),
       AND(_mes&gt;AA$2,_tipo="Mensal")
      )), 0,IF(Ajustes!$G300&gt;0,INDEX($AA$4:$AL$323,Ajustes!$G300,O$2),0)+IF(Ajustes!$H300&gt;0,INDEX($AA$4:$AL$323,Ajustes!$H300,O$2),0)+IF(Ajustes!$I300&gt;0,INDEX($AA$4:$AL$323,Ajustes!$I300,O$2),0)+IF(Ajustes!$J300&gt;0,INDEX($AA$4:$AL$323,Ajustes!$J300,O$2),0)+IF(Ajustes!$K300&gt;0,INDEX($AA$4:$AL$323,Ajustes!$K300,O$2),0)+IF(Ajustes!$L300&gt;0,INDEX($AA$4:$AL$323,Ajustes!$L300,O$2),0))+O300</f>
        <v>531</v>
      </c>
      <c r="AB300" s="259">
        <f>IF(AND(NOT(_incrementaisPassadas),
      OR(
       AND(_semanaAtual&gt;Prevs!E$6,_tipo="Semanal"),
       AND(_mes&gt;AB$2,_tipo="Mensal")
      )), 0,IF(Ajustes!$G300&gt;0,INDEX($AA$4:$AL$323,Ajustes!$G300,P$2),0)+IF(Ajustes!$H300&gt;0,INDEX($AA$4:$AL$323,Ajustes!$H300,P$2),0)+IF(Ajustes!$I300&gt;0,INDEX($AA$4:$AL$323,Ajustes!$I300,P$2),0)+IF(Ajustes!$J300&gt;0,INDEX($AA$4:$AL$323,Ajustes!$J300,P$2),0)+IF(Ajustes!$K300&gt;0,INDEX($AA$4:$AL$323,Ajustes!$K300,P$2),0)+IF(Ajustes!$L300&gt;0,INDEX($AA$4:$AL$323,Ajustes!$L300,P$2),0))+P300</f>
        <v>1005</v>
      </c>
      <c r="AC300" s="259">
        <f>IF(AND(NOT(_incrementaisPassadas),
      OR(
       AND(_semanaAtual&gt;Prevs!F$6,_tipo="Semanal"),
       AND(_mes&gt;AC$2,_tipo="Mensal")
      )), 0,IF(Ajustes!$G300&gt;0,INDEX($AA$4:$AL$323,Ajustes!$G300,Q$2),0)+IF(Ajustes!$H300&gt;0,INDEX($AA$4:$AL$323,Ajustes!$H300,Q$2),0)+IF(Ajustes!$I300&gt;0,INDEX($AA$4:$AL$323,Ajustes!$I300,Q$2),0)+IF(Ajustes!$J300&gt;0,INDEX($AA$4:$AL$323,Ajustes!$J300,Q$2),0)+IF(Ajustes!$K300&gt;0,INDEX($AA$4:$AL$323,Ajustes!$K300,Q$2),0)+IF(Ajustes!$L300&gt;0,INDEX($AA$4:$AL$323,Ajustes!$L300,Q$2),0))+Q300</f>
        <v>1533</v>
      </c>
      <c r="AD300" s="259">
        <f>IF(AND(NOT(_incrementaisPassadas),
      OR(
       AND(_semanaAtual&gt;Prevs!G$6,_tipo="Semanal"),
       AND(_mes&gt;AD$2,_tipo="Mensal")
      )), 0,IF(Ajustes!$G300&gt;0,INDEX($AA$4:$AL$323,Ajustes!$G300,R$2),0)+IF(Ajustes!$H300&gt;0,INDEX($AA$4:$AL$323,Ajustes!$H300,R$2),0)+IF(Ajustes!$I300&gt;0,INDEX($AA$4:$AL$323,Ajustes!$I300,R$2),0)+IF(Ajustes!$J300&gt;0,INDEX($AA$4:$AL$323,Ajustes!$J300,R$2),0)+IF(Ajustes!$K300&gt;0,INDEX($AA$4:$AL$323,Ajustes!$K300,R$2),0)+IF(Ajustes!$L300&gt;0,INDEX($AA$4:$AL$323,Ajustes!$L300,R$2),0))+R300</f>
        <v>1893</v>
      </c>
      <c r="AE300" s="259">
        <f>IF(AND(NOT(_incrementaisPassadas),
      OR(
       AND(_semanaAtual&gt;Prevs!H$6,_tipo="Semanal"),
       AND(_mes&gt;AE$2,_tipo="Mensal")
      )), 0,IF(Ajustes!$G300&gt;0,INDEX($AA$4:$AL$323,Ajustes!$G300,S$2),0)+IF(Ajustes!$H300&gt;0,INDEX($AA$4:$AL$323,Ajustes!$H300,S$2),0)+IF(Ajustes!$I300&gt;0,INDEX($AA$4:$AL$323,Ajustes!$I300,S$2),0)+IF(Ajustes!$J300&gt;0,INDEX($AA$4:$AL$323,Ajustes!$J300,S$2),0)+IF(Ajustes!$K300&gt;0,INDEX($AA$4:$AL$323,Ajustes!$K300,S$2),0)+IF(Ajustes!$L300&gt;0,INDEX($AA$4:$AL$323,Ajustes!$L300,S$2),0))+S300</f>
        <v>2032</v>
      </c>
      <c r="AF300" s="259">
        <f>IF(AND(NOT(_incrementaisPassadas),
      OR(
       AND(_semanaAtual&gt;Prevs!I$6,_tipo="Semanal"),
       AND(_mes&gt;AF$2,_tipo="Mensal")
      )), 0,IF(Ajustes!$G300&gt;0,INDEX($AA$4:$AL$323,Ajustes!$G300,T$2),0)+IF(Ajustes!$H300&gt;0,INDEX($AA$4:$AL$323,Ajustes!$H300,T$2),0)+IF(Ajustes!$I300&gt;0,INDEX($AA$4:$AL$323,Ajustes!$I300,T$2),0)+IF(Ajustes!$J300&gt;0,INDEX($AA$4:$AL$323,Ajustes!$J300,T$2),0)+IF(Ajustes!$K300&gt;0,INDEX($AA$4:$AL$323,Ajustes!$K300,T$2),0)+IF(Ajustes!$L300&gt;0,INDEX($AA$4:$AL$323,Ajustes!$L300,T$2),0))+T300</f>
        <v>1599</v>
      </c>
      <c r="AG300" s="259">
        <f>IF(AND(NOT(_incrementaisPassadas),
      OR(
       AND(_semanaAtual&gt;Prevs!J$6,_tipo="Semanal"),
       AND(_mes&gt;AG$2,_tipo="Mensal")
      )), 0,IF(Ajustes!$G300&gt;0,INDEX($AA$4:$AL$323,Ajustes!$G300,U$2),0)+IF(Ajustes!$H300&gt;0,INDEX($AA$4:$AL$323,Ajustes!$H300,U$2),0)+IF(Ajustes!$I300&gt;0,INDEX($AA$4:$AL$323,Ajustes!$I300,U$2),0)+IF(Ajustes!$J300&gt;0,INDEX($AA$4:$AL$323,Ajustes!$J300,U$2),0)+IF(Ajustes!$K300&gt;0,INDEX($AA$4:$AL$323,Ajustes!$K300,U$2),0)+IF(Ajustes!$L300&gt;0,INDEX($AA$4:$AL$323,Ajustes!$L300,U$2),0))+U300</f>
        <v>1182</v>
      </c>
      <c r="AH300" s="259">
        <f>IF(AND(NOT(_incrementaisPassadas),
      OR(
       AND(_semanaAtual&gt;Prevs!K$6,_tipo="Semanal"),
       AND(_mes&gt;AH$2,_tipo="Mensal")
      )), 0,IF(Ajustes!$G300&gt;0,INDEX($AA$4:$AL$323,Ajustes!$G300,V$2),0)+IF(Ajustes!$H300&gt;0,INDEX($AA$4:$AL$323,Ajustes!$H300,V$2),0)+IF(Ajustes!$I300&gt;0,INDEX($AA$4:$AL$323,Ajustes!$I300,V$2),0)+IF(Ajustes!$J300&gt;0,INDEX($AA$4:$AL$323,Ajustes!$J300,V$2),0)+IF(Ajustes!$K300&gt;0,INDEX($AA$4:$AL$323,Ajustes!$K300,V$2),0)+IF(Ajustes!$L300&gt;0,INDEX($AA$4:$AL$323,Ajustes!$L300,V$2),0))+V300</f>
        <v>794</v>
      </c>
      <c r="AI300" s="259">
        <f>IF(AND(NOT(_incrementaisPassadas),
      OR(
       AND(_semanaAtual&gt;Prevs!L$6,_tipo="Semanal"),
       AND(_mes&gt;AI$2,_tipo="Mensal")
      )), 0,IF(Ajustes!$G300&gt;0,INDEX($AA$4:$AL$323,Ajustes!$G300,W$2),0)+IF(Ajustes!$H300&gt;0,INDEX($AA$4:$AL$323,Ajustes!$H300,W$2),0)+IF(Ajustes!$I300&gt;0,INDEX($AA$4:$AL$323,Ajustes!$I300,W$2),0)+IF(Ajustes!$J300&gt;0,INDEX($AA$4:$AL$323,Ajustes!$J300,W$2),0)+IF(Ajustes!$K300&gt;0,INDEX($AA$4:$AL$323,Ajustes!$K300,W$2),0)+IF(Ajustes!$L300&gt;0,INDEX($AA$4:$AL$323,Ajustes!$L300,W$2),0))+W300</f>
        <v>459</v>
      </c>
      <c r="AJ300" s="259">
        <f>IF(AND(NOT(_incrementaisPassadas),
      OR(
       AND(_semanaAtual&gt;Prevs!M$6,_tipo="Semanal"),
       AND(_mes&gt;AJ$2,_tipo="Mensal")
      )), 0,IF(Ajustes!$G300&gt;0,INDEX($AA$4:$AL$323,Ajustes!$G300,X$2),0)+IF(Ajustes!$H300&gt;0,INDEX($AA$4:$AL$323,Ajustes!$H300,X$2),0)+IF(Ajustes!$I300&gt;0,INDEX($AA$4:$AL$323,Ajustes!$I300,X$2),0)+IF(Ajustes!$J300&gt;0,INDEX($AA$4:$AL$323,Ajustes!$J300,X$2),0)+IF(Ajustes!$K300&gt;0,INDEX($AA$4:$AL$323,Ajustes!$K300,X$2),0)+IF(Ajustes!$L300&gt;0,INDEX($AA$4:$AL$323,Ajustes!$L300,X$2),0))+X300</f>
        <v>277</v>
      </c>
      <c r="AK300" s="259">
        <f>IF(AND(NOT(_incrementaisPassadas),
      OR(
       AND(_semanaAtual&gt;Prevs!N$6,_tipo="Semanal"),
       AND(_mes&gt;AK$2,_tipo="Mensal")
      )), 0,IF(Ajustes!$G300&gt;0,INDEX($AA$4:$AL$323,Ajustes!$G300,Y$2),0)+IF(Ajustes!$H300&gt;0,INDEX($AA$4:$AL$323,Ajustes!$H300,Y$2),0)+IF(Ajustes!$I300&gt;0,INDEX($AA$4:$AL$323,Ajustes!$I300,Y$2),0)+IF(Ajustes!$J300&gt;0,INDEX($AA$4:$AL$323,Ajustes!$J300,Y$2),0)+IF(Ajustes!$K300&gt;0,INDEX($AA$4:$AL$323,Ajustes!$K300,Y$2),0)+IF(Ajustes!$L300&gt;0,INDEX($AA$4:$AL$323,Ajustes!$L300,Y$2),0))+Y300</f>
        <v>198</v>
      </c>
      <c r="AL300" s="259">
        <f>IF(AND(NOT(_incrementaisPassadas),
      OR(
       AND(_semanaAtual&gt;Prevs!O$6,_tipo="Semanal"),
       AND(_mes&gt;AL$2,_tipo="Mensal")
      )), 0,IF(Ajustes!$G300&gt;0,INDEX($AA$4:$AL$323,Ajustes!$G300,Z$2),0)+IF(Ajustes!$H300&gt;0,INDEX($AA$4:$AL$323,Ajustes!$H300,Z$2),0)+IF(Ajustes!$I300&gt;0,INDEX($AA$4:$AL$323,Ajustes!$I300,Z$2),0)+IF(Ajustes!$J300&gt;0,INDEX($AA$4:$AL$323,Ajustes!$J300,Z$2),0)+IF(Ajustes!$K300&gt;0,INDEX($AA$4:$AL$323,Ajustes!$K300,Z$2),0)+IF(Ajustes!$L300&gt;0,INDEX($AA$4:$AL$323,Ajustes!$L300,Z$2),0))+Z300</f>
        <v>231</v>
      </c>
      <c r="AM300" s="113">
        <f t="shared" si="265"/>
        <v>531</v>
      </c>
      <c r="AN300" s="113">
        <f t="shared" si="266"/>
        <v>1005</v>
      </c>
      <c r="AO300" s="113">
        <f t="shared" si="267"/>
        <v>1533</v>
      </c>
      <c r="AP300" s="113">
        <f t="shared" si="268"/>
        <v>1893</v>
      </c>
      <c r="AQ300" s="113">
        <f t="shared" si="269"/>
        <v>2032</v>
      </c>
      <c r="AR300" s="113">
        <f t="shared" si="270"/>
        <v>1599</v>
      </c>
      <c r="AS300" s="113">
        <f t="shared" si="271"/>
        <v>1182</v>
      </c>
      <c r="AT300" s="113">
        <f t="shared" si="272"/>
        <v>794</v>
      </c>
      <c r="AU300" s="113">
        <f t="shared" si="273"/>
        <v>459</v>
      </c>
      <c r="AV300" s="113">
        <f t="shared" si="274"/>
        <v>277</v>
      </c>
      <c r="AW300" s="113">
        <f t="shared" si="275"/>
        <v>198</v>
      </c>
      <c r="AX300" s="113">
        <f t="shared" si="276"/>
        <v>231</v>
      </c>
      <c r="AY300" s="259"/>
      <c r="BQ300" s="259">
        <f t="shared" si="249"/>
        <v>70</v>
      </c>
      <c r="BR300" s="398">
        <f t="shared" si="277"/>
        <v>531.84299999999996</v>
      </c>
      <c r="BS300" s="398">
        <f t="shared" si="277"/>
        <v>1002.5719999999999</v>
      </c>
      <c r="BT300" s="398">
        <f t="shared" si="277"/>
        <v>1530.4280000000001</v>
      </c>
      <c r="BU300" s="398">
        <f t="shared" si="277"/>
        <v>1890.9560000000001</v>
      </c>
      <c r="BV300" s="398">
        <f t="shared" si="277"/>
        <v>2028.6419999999996</v>
      </c>
      <c r="BW300" s="398">
        <f t="shared" si="277"/>
        <v>1605.3559999999998</v>
      </c>
      <c r="BX300" s="398">
        <f t="shared" si="277"/>
        <v>1181.704</v>
      </c>
      <c r="BY300" s="398">
        <f t="shared" si="277"/>
        <v>793.92200000000003</v>
      </c>
      <c r="BZ300" s="398">
        <f t="shared" si="277"/>
        <v>458.83000000000004</v>
      </c>
      <c r="CA300" s="398">
        <f t="shared" si="277"/>
        <v>277.09999999999997</v>
      </c>
      <c r="CB300" s="398">
        <f t="shared" si="277"/>
        <v>195.66800000000001</v>
      </c>
      <c r="CC300" s="398">
        <f t="shared" si="277"/>
        <v>229.72400000000002</v>
      </c>
      <c r="CD300" s="259"/>
    </row>
    <row r="301" spans="1:82" x14ac:dyDescent="0.25">
      <c r="A301" s="113">
        <v>298</v>
      </c>
      <c r="B301" s="176" t="s">
        <v>262</v>
      </c>
      <c r="C301" s="259">
        <f>IFERROR(INDEX($BD$7:$BO$40,MATCH(Ajustes!$E$4:$E$323,$BC$7:$BC$40,0),$C$2:$N$2),1)</f>
        <v>1</v>
      </c>
      <c r="D301" s="259">
        <f>IFERROR(INDEX($BD$7:$BO$40,MATCH(Ajustes!$E$4:$E$323,$BC$7:$BC$40,0),$C$2:$N$2),1)</f>
        <v>1</v>
      </c>
      <c r="E301" s="259">
        <f>IFERROR(INDEX($BD$7:$BO$40,MATCH(Ajustes!$E$4:$E$323,$BC$7:$BC$40,0),$C$2:$N$2),1)</f>
        <v>1</v>
      </c>
      <c r="F301" s="259">
        <f>IFERROR(INDEX($BD$7:$BO$40,MATCH(Ajustes!$E$4:$E$323,$BC$7:$BC$40,0),$C$2:$N$2),1)</f>
        <v>1</v>
      </c>
      <c r="G301" s="259">
        <f>IFERROR(INDEX($BD$7:$BO$40,MATCH(Ajustes!$E$4:$E$323,$BC$7:$BC$40,0),$C$2:$N$2),1)</f>
        <v>1</v>
      </c>
      <c r="H301" s="259">
        <f>IFERROR(INDEX($BD$7:$BO$40,MATCH(Ajustes!$E$4:$E$323,$BC$7:$BC$40,0),$C$2:$N$2),1)</f>
        <v>1</v>
      </c>
      <c r="I301" s="259">
        <f>IFERROR(INDEX($BD$7:$BO$40,MATCH(Ajustes!$E$4:$E$323,$BC$7:$BC$40,0),$C$2:$N$2),1)</f>
        <v>1</v>
      </c>
      <c r="J301" s="259">
        <f>IFERROR(INDEX($BD$7:$BO$40,MATCH(Ajustes!$E$4:$E$323,$BC$7:$BC$40,0),$C$2:$N$2),1)</f>
        <v>1</v>
      </c>
      <c r="K301" s="259">
        <f>IFERROR(INDEX($BD$7:$BO$40,MATCH(Ajustes!$E$4:$E$323,$BC$7:$BC$40,0),$C$2:$N$2),1)</f>
        <v>1</v>
      </c>
      <c r="L301" s="259">
        <f>IFERROR(INDEX($BD$7:$BO$40,MATCH(Ajustes!$E$4:$E$323,$BC$7:$BC$40,0),$C$2:$N$2),1)</f>
        <v>1</v>
      </c>
      <c r="M301" s="259">
        <f>IFERROR(INDEX($BD$7:$BO$40,MATCH(Ajustes!$E$4:$E$323,$BC$7:$BC$40,0),$C$2:$N$2),1)</f>
        <v>1</v>
      </c>
      <c r="N301" s="259">
        <f>IFERROR(INDEX($BD$7:$BO$40,MATCH(Ajustes!$E$4:$E$323,$BC$7:$BC$40,0),$C$2:$N$2),1)</f>
        <v>1</v>
      </c>
      <c r="O301">
        <f>C301*Ajustes!AM301</f>
        <v>157</v>
      </c>
      <c r="P301">
        <f>D301*Ajustes!AN301</f>
        <v>157</v>
      </c>
      <c r="Q301">
        <f>E301*Ajustes!AO301</f>
        <v>159</v>
      </c>
      <c r="R301">
        <f>F301*Ajustes!AP301</f>
        <v>155</v>
      </c>
      <c r="S301">
        <f>G301*Ajustes!AQ301</f>
        <v>138</v>
      </c>
      <c r="T301">
        <f>H301*Ajustes!AR301</f>
        <v>121</v>
      </c>
      <c r="U301">
        <f>I301*Ajustes!AS301</f>
        <v>105</v>
      </c>
      <c r="V301">
        <f>J301*Ajustes!AT301</f>
        <v>91</v>
      </c>
      <c r="W301">
        <f>K301*Ajustes!AU301</f>
        <v>92</v>
      </c>
      <c r="X301">
        <f>L301*Ajustes!AV301</f>
        <v>109</v>
      </c>
      <c r="Y301">
        <f>M301*Ajustes!AW301</f>
        <v>134</v>
      </c>
      <c r="Z301">
        <f>N301*Ajustes!AX301</f>
        <v>154</v>
      </c>
      <c r="AA301" s="259">
        <f>IF(AND(NOT(_incrementaisPassadas),
      OR(
       AND(_semanaAtual&gt;Prevs!D$6,_tipo="Semanal"),
       AND(_mes&gt;AA$2,_tipo="Mensal")
      )), 0,IF(Ajustes!$G301&gt;0,INDEX($AA$4:$AL$323,Ajustes!$G301,O$2),0)+IF(Ajustes!$H301&gt;0,INDEX($AA$4:$AL$323,Ajustes!$H301,O$2),0)+IF(Ajustes!$I301&gt;0,INDEX($AA$4:$AL$323,Ajustes!$I301,O$2),0)+IF(Ajustes!$J301&gt;0,INDEX($AA$4:$AL$323,Ajustes!$J301,O$2),0)+IF(Ajustes!$K301&gt;0,INDEX($AA$4:$AL$323,Ajustes!$K301,O$2),0)+IF(Ajustes!$L301&gt;0,INDEX($AA$4:$AL$323,Ajustes!$L301,O$2),0))+O301</f>
        <v>157</v>
      </c>
      <c r="AB301" s="259">
        <f>IF(AND(NOT(_incrementaisPassadas),
      OR(
       AND(_semanaAtual&gt;Prevs!E$6,_tipo="Semanal"),
       AND(_mes&gt;AB$2,_tipo="Mensal")
      )), 0,IF(Ajustes!$G301&gt;0,INDEX($AA$4:$AL$323,Ajustes!$G301,P$2),0)+IF(Ajustes!$H301&gt;0,INDEX($AA$4:$AL$323,Ajustes!$H301,P$2),0)+IF(Ajustes!$I301&gt;0,INDEX($AA$4:$AL$323,Ajustes!$I301,P$2),0)+IF(Ajustes!$J301&gt;0,INDEX($AA$4:$AL$323,Ajustes!$J301,P$2),0)+IF(Ajustes!$K301&gt;0,INDEX($AA$4:$AL$323,Ajustes!$K301,P$2),0)+IF(Ajustes!$L301&gt;0,INDEX($AA$4:$AL$323,Ajustes!$L301,P$2),0))+P301</f>
        <v>157</v>
      </c>
      <c r="AC301" s="259">
        <f>IF(AND(NOT(_incrementaisPassadas),
      OR(
       AND(_semanaAtual&gt;Prevs!F$6,_tipo="Semanal"),
       AND(_mes&gt;AC$2,_tipo="Mensal")
      )), 0,IF(Ajustes!$G301&gt;0,INDEX($AA$4:$AL$323,Ajustes!$G301,Q$2),0)+IF(Ajustes!$H301&gt;0,INDEX($AA$4:$AL$323,Ajustes!$H301,Q$2),0)+IF(Ajustes!$I301&gt;0,INDEX($AA$4:$AL$323,Ajustes!$I301,Q$2),0)+IF(Ajustes!$J301&gt;0,INDEX($AA$4:$AL$323,Ajustes!$J301,Q$2),0)+IF(Ajustes!$K301&gt;0,INDEX($AA$4:$AL$323,Ajustes!$K301,Q$2),0)+IF(Ajustes!$L301&gt;0,INDEX($AA$4:$AL$323,Ajustes!$L301,Q$2),0))+Q301</f>
        <v>159</v>
      </c>
      <c r="AD301" s="259">
        <f>IF(AND(NOT(_incrementaisPassadas),
      OR(
       AND(_semanaAtual&gt;Prevs!G$6,_tipo="Semanal"),
       AND(_mes&gt;AD$2,_tipo="Mensal")
      )), 0,IF(Ajustes!$G301&gt;0,INDEX($AA$4:$AL$323,Ajustes!$G301,R$2),0)+IF(Ajustes!$H301&gt;0,INDEX($AA$4:$AL$323,Ajustes!$H301,R$2),0)+IF(Ajustes!$I301&gt;0,INDEX($AA$4:$AL$323,Ajustes!$I301,R$2),0)+IF(Ajustes!$J301&gt;0,INDEX($AA$4:$AL$323,Ajustes!$J301,R$2),0)+IF(Ajustes!$K301&gt;0,INDEX($AA$4:$AL$323,Ajustes!$K301,R$2),0)+IF(Ajustes!$L301&gt;0,INDEX($AA$4:$AL$323,Ajustes!$L301,R$2),0))+R301</f>
        <v>155</v>
      </c>
      <c r="AE301" s="259">
        <f>IF(AND(NOT(_incrementaisPassadas),
      OR(
       AND(_semanaAtual&gt;Prevs!H$6,_tipo="Semanal"),
       AND(_mes&gt;AE$2,_tipo="Mensal")
      )), 0,IF(Ajustes!$G301&gt;0,INDEX($AA$4:$AL$323,Ajustes!$G301,S$2),0)+IF(Ajustes!$H301&gt;0,INDEX($AA$4:$AL$323,Ajustes!$H301,S$2),0)+IF(Ajustes!$I301&gt;0,INDEX($AA$4:$AL$323,Ajustes!$I301,S$2),0)+IF(Ajustes!$J301&gt;0,INDEX($AA$4:$AL$323,Ajustes!$J301,S$2),0)+IF(Ajustes!$K301&gt;0,INDEX($AA$4:$AL$323,Ajustes!$K301,S$2),0)+IF(Ajustes!$L301&gt;0,INDEX($AA$4:$AL$323,Ajustes!$L301,S$2),0))+S301</f>
        <v>138</v>
      </c>
      <c r="AF301" s="259">
        <f>IF(AND(NOT(_incrementaisPassadas),
      OR(
       AND(_semanaAtual&gt;Prevs!I$6,_tipo="Semanal"),
       AND(_mes&gt;AF$2,_tipo="Mensal")
      )), 0,IF(Ajustes!$G301&gt;0,INDEX($AA$4:$AL$323,Ajustes!$G301,T$2),0)+IF(Ajustes!$H301&gt;0,INDEX($AA$4:$AL$323,Ajustes!$H301,T$2),0)+IF(Ajustes!$I301&gt;0,INDEX($AA$4:$AL$323,Ajustes!$I301,T$2),0)+IF(Ajustes!$J301&gt;0,INDEX($AA$4:$AL$323,Ajustes!$J301,T$2),0)+IF(Ajustes!$K301&gt;0,INDEX($AA$4:$AL$323,Ajustes!$K301,T$2),0)+IF(Ajustes!$L301&gt;0,INDEX($AA$4:$AL$323,Ajustes!$L301,T$2),0))+T301</f>
        <v>121</v>
      </c>
      <c r="AG301" s="259">
        <f>IF(AND(NOT(_incrementaisPassadas),
      OR(
       AND(_semanaAtual&gt;Prevs!J$6,_tipo="Semanal"),
       AND(_mes&gt;AG$2,_tipo="Mensal")
      )), 0,IF(Ajustes!$G301&gt;0,INDEX($AA$4:$AL$323,Ajustes!$G301,U$2),0)+IF(Ajustes!$H301&gt;0,INDEX($AA$4:$AL$323,Ajustes!$H301,U$2),0)+IF(Ajustes!$I301&gt;0,INDEX($AA$4:$AL$323,Ajustes!$I301,U$2),0)+IF(Ajustes!$J301&gt;0,INDEX($AA$4:$AL$323,Ajustes!$J301,U$2),0)+IF(Ajustes!$K301&gt;0,INDEX($AA$4:$AL$323,Ajustes!$K301,U$2),0)+IF(Ajustes!$L301&gt;0,INDEX($AA$4:$AL$323,Ajustes!$L301,U$2),0))+U301</f>
        <v>105</v>
      </c>
      <c r="AH301" s="259">
        <f>IF(AND(NOT(_incrementaisPassadas),
      OR(
       AND(_semanaAtual&gt;Prevs!K$6,_tipo="Semanal"),
       AND(_mes&gt;AH$2,_tipo="Mensal")
      )), 0,IF(Ajustes!$G301&gt;0,INDEX($AA$4:$AL$323,Ajustes!$G301,V$2),0)+IF(Ajustes!$H301&gt;0,INDEX($AA$4:$AL$323,Ajustes!$H301,V$2),0)+IF(Ajustes!$I301&gt;0,INDEX($AA$4:$AL$323,Ajustes!$I301,V$2),0)+IF(Ajustes!$J301&gt;0,INDEX($AA$4:$AL$323,Ajustes!$J301,V$2),0)+IF(Ajustes!$K301&gt;0,INDEX($AA$4:$AL$323,Ajustes!$K301,V$2),0)+IF(Ajustes!$L301&gt;0,INDEX($AA$4:$AL$323,Ajustes!$L301,V$2),0))+V301</f>
        <v>91</v>
      </c>
      <c r="AI301" s="259">
        <f>IF(AND(NOT(_incrementaisPassadas),
      OR(
       AND(_semanaAtual&gt;Prevs!L$6,_tipo="Semanal"),
       AND(_mes&gt;AI$2,_tipo="Mensal")
      )), 0,IF(Ajustes!$G301&gt;0,INDEX($AA$4:$AL$323,Ajustes!$G301,W$2),0)+IF(Ajustes!$H301&gt;0,INDEX($AA$4:$AL$323,Ajustes!$H301,W$2),0)+IF(Ajustes!$I301&gt;0,INDEX($AA$4:$AL$323,Ajustes!$I301,W$2),0)+IF(Ajustes!$J301&gt;0,INDEX($AA$4:$AL$323,Ajustes!$J301,W$2),0)+IF(Ajustes!$K301&gt;0,INDEX($AA$4:$AL$323,Ajustes!$K301,W$2),0)+IF(Ajustes!$L301&gt;0,INDEX($AA$4:$AL$323,Ajustes!$L301,W$2),0))+W301</f>
        <v>92</v>
      </c>
      <c r="AJ301" s="259">
        <f>IF(AND(NOT(_incrementaisPassadas),
      OR(
       AND(_semanaAtual&gt;Prevs!M$6,_tipo="Semanal"),
       AND(_mes&gt;AJ$2,_tipo="Mensal")
      )), 0,IF(Ajustes!$G301&gt;0,INDEX($AA$4:$AL$323,Ajustes!$G301,X$2),0)+IF(Ajustes!$H301&gt;0,INDEX($AA$4:$AL$323,Ajustes!$H301,X$2),0)+IF(Ajustes!$I301&gt;0,INDEX($AA$4:$AL$323,Ajustes!$I301,X$2),0)+IF(Ajustes!$J301&gt;0,INDEX($AA$4:$AL$323,Ajustes!$J301,X$2),0)+IF(Ajustes!$K301&gt;0,INDEX($AA$4:$AL$323,Ajustes!$K301,X$2),0)+IF(Ajustes!$L301&gt;0,INDEX($AA$4:$AL$323,Ajustes!$L301,X$2),0))+X301</f>
        <v>109</v>
      </c>
      <c r="AK301" s="259">
        <f>IF(AND(NOT(_incrementaisPassadas),
      OR(
       AND(_semanaAtual&gt;Prevs!N$6,_tipo="Semanal"),
       AND(_mes&gt;AK$2,_tipo="Mensal")
      )), 0,IF(Ajustes!$G301&gt;0,INDEX($AA$4:$AL$323,Ajustes!$G301,Y$2),0)+IF(Ajustes!$H301&gt;0,INDEX($AA$4:$AL$323,Ajustes!$H301,Y$2),0)+IF(Ajustes!$I301&gt;0,INDEX($AA$4:$AL$323,Ajustes!$I301,Y$2),0)+IF(Ajustes!$J301&gt;0,INDEX($AA$4:$AL$323,Ajustes!$J301,Y$2),0)+IF(Ajustes!$K301&gt;0,INDEX($AA$4:$AL$323,Ajustes!$K301,Y$2),0)+IF(Ajustes!$L301&gt;0,INDEX($AA$4:$AL$323,Ajustes!$L301,Y$2),0))+Y301</f>
        <v>134</v>
      </c>
      <c r="AL301" s="259">
        <f>IF(AND(NOT(_incrementaisPassadas),
      OR(
       AND(_semanaAtual&gt;Prevs!O$6,_tipo="Semanal"),
       AND(_mes&gt;AL$2,_tipo="Mensal")
      )), 0,IF(Ajustes!$G301&gt;0,INDEX($AA$4:$AL$323,Ajustes!$G301,Z$2),0)+IF(Ajustes!$H301&gt;0,INDEX($AA$4:$AL$323,Ajustes!$H301,Z$2),0)+IF(Ajustes!$I301&gt;0,INDEX($AA$4:$AL$323,Ajustes!$I301,Z$2),0)+IF(Ajustes!$J301&gt;0,INDEX($AA$4:$AL$323,Ajustes!$J301,Z$2),0)+IF(Ajustes!$K301&gt;0,INDEX($AA$4:$AL$323,Ajustes!$K301,Z$2),0)+IF(Ajustes!$L301&gt;0,INDEX($AA$4:$AL$323,Ajustes!$L301,Z$2),0))+Z301</f>
        <v>154</v>
      </c>
      <c r="AM301" s="186">
        <f t="shared" ref="AM301" si="278">IF(AM128&lt;=190,(AM128*119)/190,IF(AM128&lt;=209,119,IF(AM128&lt;=250,AM128-90,160)))</f>
        <v>160</v>
      </c>
      <c r="AN301" s="186">
        <f t="shared" ref="AN301:AX301" si="279">IF(AN128&lt;=190,(AN128*119)/190,IF(AN128&lt;=209,119,IF(AN128&lt;=250,AN128-90,160)))</f>
        <v>160</v>
      </c>
      <c r="AO301" s="186">
        <f t="shared" si="279"/>
        <v>160</v>
      </c>
      <c r="AP301" s="186">
        <f t="shared" si="279"/>
        <v>160</v>
      </c>
      <c r="AQ301" s="186">
        <f t="shared" si="279"/>
        <v>151</v>
      </c>
      <c r="AR301" s="186">
        <f t="shared" si="279"/>
        <v>119</v>
      </c>
      <c r="AS301" s="186">
        <f t="shared" si="279"/>
        <v>108.97894736842105</v>
      </c>
      <c r="AT301" s="186">
        <f t="shared" si="279"/>
        <v>92.068421052631578</v>
      </c>
      <c r="AU301" s="186">
        <f t="shared" si="279"/>
        <v>95.826315789473682</v>
      </c>
      <c r="AV301" s="186">
        <f t="shared" si="279"/>
        <v>114.61578947368422</v>
      </c>
      <c r="AW301" s="186">
        <f t="shared" si="279"/>
        <v>150</v>
      </c>
      <c r="AX301" s="186">
        <f t="shared" si="279"/>
        <v>160</v>
      </c>
      <c r="AY301" s="259"/>
      <c r="BQ301" s="259" t="e">
        <f t="shared" si="249"/>
        <v>#N/A</v>
      </c>
      <c r="BR301" s="398">
        <f t="shared" si="277"/>
        <v>160</v>
      </c>
      <c r="BS301" s="398">
        <f t="shared" si="277"/>
        <v>160</v>
      </c>
      <c r="BT301" s="398">
        <f t="shared" si="277"/>
        <v>160</v>
      </c>
      <c r="BU301" s="398">
        <f t="shared" si="277"/>
        <v>160</v>
      </c>
      <c r="BV301" s="398">
        <f t="shared" si="277"/>
        <v>151</v>
      </c>
      <c r="BW301" s="398">
        <f t="shared" si="277"/>
        <v>119</v>
      </c>
      <c r="BX301" s="398">
        <f t="shared" si="277"/>
        <v>108.97894736842105</v>
      </c>
      <c r="BY301" s="398">
        <f t="shared" si="277"/>
        <v>92.068421052631578</v>
      </c>
      <c r="BZ301" s="398">
        <f t="shared" si="277"/>
        <v>95.826315789473682</v>
      </c>
      <c r="CA301" s="398">
        <f t="shared" si="277"/>
        <v>114.61578947368422</v>
      </c>
      <c r="CB301" s="398">
        <f t="shared" si="277"/>
        <v>150</v>
      </c>
      <c r="CC301" s="398">
        <f t="shared" si="277"/>
        <v>160</v>
      </c>
      <c r="CD301" s="259"/>
    </row>
    <row r="302" spans="1:82" x14ac:dyDescent="0.25">
      <c r="A302" s="113">
        <v>299</v>
      </c>
      <c r="B302" s="176" t="s">
        <v>603</v>
      </c>
      <c r="C302" s="259">
        <f>IFERROR(INDEX($BD$7:$BO$40,MATCH(Ajustes!$E$4:$E$323,$BC$7:$BC$40,0),$C$2:$N$2),1)</f>
        <v>1</v>
      </c>
      <c r="D302" s="259">
        <f>IFERROR(INDEX($BD$7:$BO$40,MATCH(Ajustes!$E$4:$E$323,$BC$7:$BC$40,0),$C$2:$N$2),1)</f>
        <v>1</v>
      </c>
      <c r="E302" s="259">
        <f>IFERROR(INDEX($BD$7:$BO$40,MATCH(Ajustes!$E$4:$E$323,$BC$7:$BC$40,0),$C$2:$N$2),1)</f>
        <v>1</v>
      </c>
      <c r="F302" s="259">
        <f>IFERROR(INDEX($BD$7:$BO$40,MATCH(Ajustes!$E$4:$E$323,$BC$7:$BC$40,0),$C$2:$N$2),1)</f>
        <v>1</v>
      </c>
      <c r="G302" s="259">
        <f>IFERROR(INDEX($BD$7:$BO$40,MATCH(Ajustes!$E$4:$E$323,$BC$7:$BC$40,0),$C$2:$N$2),1)</f>
        <v>1</v>
      </c>
      <c r="H302" s="259">
        <f>IFERROR(INDEX($BD$7:$BO$40,MATCH(Ajustes!$E$4:$E$323,$BC$7:$BC$40,0),$C$2:$N$2),1)</f>
        <v>1</v>
      </c>
      <c r="I302" s="259">
        <f>IFERROR(INDEX($BD$7:$BO$40,MATCH(Ajustes!$E$4:$E$323,$BC$7:$BC$40,0),$C$2:$N$2),1)</f>
        <v>1</v>
      </c>
      <c r="J302" s="259">
        <f>IFERROR(INDEX($BD$7:$BO$40,MATCH(Ajustes!$E$4:$E$323,$BC$7:$BC$40,0),$C$2:$N$2),1)</f>
        <v>1</v>
      </c>
      <c r="K302" s="259">
        <f>IFERROR(INDEX($BD$7:$BO$40,MATCH(Ajustes!$E$4:$E$323,$BC$7:$BC$40,0),$C$2:$N$2),1)</f>
        <v>1</v>
      </c>
      <c r="L302" s="259">
        <f>IFERROR(INDEX($BD$7:$BO$40,MATCH(Ajustes!$E$4:$E$323,$BC$7:$BC$40,0),$C$2:$N$2),1)</f>
        <v>1</v>
      </c>
      <c r="M302" s="259">
        <f>IFERROR(INDEX($BD$7:$BO$40,MATCH(Ajustes!$E$4:$E$323,$BC$7:$BC$40,0),$C$2:$N$2),1)</f>
        <v>1</v>
      </c>
      <c r="N302" s="259">
        <f>IFERROR(INDEX($BD$7:$BO$40,MATCH(Ajustes!$E$4:$E$323,$BC$7:$BC$40,0),$C$2:$N$2),1)</f>
        <v>1</v>
      </c>
      <c r="O302">
        <f>C302*Ajustes!AM302</f>
        <v>875</v>
      </c>
      <c r="P302">
        <f>D302*Ajustes!AN302</f>
        <v>874</v>
      </c>
      <c r="Q302">
        <f>E302*Ajustes!AO302</f>
        <v>808</v>
      </c>
      <c r="R302">
        <f>F302*Ajustes!AP302</f>
        <v>541</v>
      </c>
      <c r="S302">
        <f>G302*Ajustes!AQ302</f>
        <v>355</v>
      </c>
      <c r="T302">
        <f>H302*Ajustes!AR302</f>
        <v>298</v>
      </c>
      <c r="U302">
        <f>I302*Ajustes!AS302</f>
        <v>247</v>
      </c>
      <c r="V302">
        <f>J302*Ajustes!AT302</f>
        <v>209</v>
      </c>
      <c r="W302">
        <f>K302*Ajustes!AU302</f>
        <v>214</v>
      </c>
      <c r="X302">
        <f>L302*Ajustes!AV302</f>
        <v>255</v>
      </c>
      <c r="Y302">
        <f>M302*Ajustes!AW302</f>
        <v>364</v>
      </c>
      <c r="Z302">
        <f>N302*Ajustes!AX302</f>
        <v>596</v>
      </c>
      <c r="AA302" s="259">
        <f>IF(AND(NOT(_incrementaisPassadas),
      OR(
       AND(_semanaAtual&gt;Prevs!D$6,_tipo="Semanal"),
       AND(_mes&gt;AA$2,_tipo="Mensal")
      )), 0,IF(Ajustes!$G302&gt;0,INDEX($AA$4:$AL$323,Ajustes!$G302,O$2),0)+IF(Ajustes!$H302&gt;0,INDEX($AA$4:$AL$323,Ajustes!$H302,O$2),0)+IF(Ajustes!$I302&gt;0,INDEX($AA$4:$AL$323,Ajustes!$I302,O$2),0)+IF(Ajustes!$J302&gt;0,INDEX($AA$4:$AL$323,Ajustes!$J302,O$2),0)+IF(Ajustes!$K302&gt;0,INDEX($AA$4:$AL$323,Ajustes!$K302,O$2),0)+IF(Ajustes!$L302&gt;0,INDEX($AA$4:$AL$323,Ajustes!$L302,O$2),0))+O302</f>
        <v>875</v>
      </c>
      <c r="AB302" s="259">
        <f>IF(AND(NOT(_incrementaisPassadas),
      OR(
       AND(_semanaAtual&gt;Prevs!E$6,_tipo="Semanal"),
       AND(_mes&gt;AB$2,_tipo="Mensal")
      )), 0,IF(Ajustes!$G302&gt;0,INDEX($AA$4:$AL$323,Ajustes!$G302,P$2),0)+IF(Ajustes!$H302&gt;0,INDEX($AA$4:$AL$323,Ajustes!$H302,P$2),0)+IF(Ajustes!$I302&gt;0,INDEX($AA$4:$AL$323,Ajustes!$I302,P$2),0)+IF(Ajustes!$J302&gt;0,INDEX($AA$4:$AL$323,Ajustes!$J302,P$2),0)+IF(Ajustes!$K302&gt;0,INDEX($AA$4:$AL$323,Ajustes!$K302,P$2),0)+IF(Ajustes!$L302&gt;0,INDEX($AA$4:$AL$323,Ajustes!$L302,P$2),0))+P302</f>
        <v>874</v>
      </c>
      <c r="AC302" s="259">
        <f>IF(AND(NOT(_incrementaisPassadas),
      OR(
       AND(_semanaAtual&gt;Prevs!F$6,_tipo="Semanal"),
       AND(_mes&gt;AC$2,_tipo="Mensal")
      )), 0,IF(Ajustes!$G302&gt;0,INDEX($AA$4:$AL$323,Ajustes!$G302,Q$2),0)+IF(Ajustes!$H302&gt;0,INDEX($AA$4:$AL$323,Ajustes!$H302,Q$2),0)+IF(Ajustes!$I302&gt;0,INDEX($AA$4:$AL$323,Ajustes!$I302,Q$2),0)+IF(Ajustes!$J302&gt;0,INDEX($AA$4:$AL$323,Ajustes!$J302,Q$2),0)+IF(Ajustes!$K302&gt;0,INDEX($AA$4:$AL$323,Ajustes!$K302,Q$2),0)+IF(Ajustes!$L302&gt;0,INDEX($AA$4:$AL$323,Ajustes!$L302,Q$2),0))+Q302</f>
        <v>808</v>
      </c>
      <c r="AD302" s="259">
        <f>IF(AND(NOT(_incrementaisPassadas),
      OR(
       AND(_semanaAtual&gt;Prevs!G$6,_tipo="Semanal"),
       AND(_mes&gt;AD$2,_tipo="Mensal")
      )), 0,IF(Ajustes!$G302&gt;0,INDEX($AA$4:$AL$323,Ajustes!$G302,R$2),0)+IF(Ajustes!$H302&gt;0,INDEX($AA$4:$AL$323,Ajustes!$H302,R$2),0)+IF(Ajustes!$I302&gt;0,INDEX($AA$4:$AL$323,Ajustes!$I302,R$2),0)+IF(Ajustes!$J302&gt;0,INDEX($AA$4:$AL$323,Ajustes!$J302,R$2),0)+IF(Ajustes!$K302&gt;0,INDEX($AA$4:$AL$323,Ajustes!$K302,R$2),0)+IF(Ajustes!$L302&gt;0,INDEX($AA$4:$AL$323,Ajustes!$L302,R$2),0))+R302</f>
        <v>541</v>
      </c>
      <c r="AE302" s="259">
        <f>IF(AND(NOT(_incrementaisPassadas),
      OR(
       AND(_semanaAtual&gt;Prevs!H$6,_tipo="Semanal"),
       AND(_mes&gt;AE$2,_tipo="Mensal")
      )), 0,IF(Ajustes!$G302&gt;0,INDEX($AA$4:$AL$323,Ajustes!$G302,S$2),0)+IF(Ajustes!$H302&gt;0,INDEX($AA$4:$AL$323,Ajustes!$H302,S$2),0)+IF(Ajustes!$I302&gt;0,INDEX($AA$4:$AL$323,Ajustes!$I302,S$2),0)+IF(Ajustes!$J302&gt;0,INDEX($AA$4:$AL$323,Ajustes!$J302,S$2),0)+IF(Ajustes!$K302&gt;0,INDEX($AA$4:$AL$323,Ajustes!$K302,S$2),0)+IF(Ajustes!$L302&gt;0,INDEX($AA$4:$AL$323,Ajustes!$L302,S$2),0))+S302</f>
        <v>355</v>
      </c>
      <c r="AF302" s="259">
        <f>IF(AND(NOT(_incrementaisPassadas),
      OR(
       AND(_semanaAtual&gt;Prevs!I$6,_tipo="Semanal"),
       AND(_mes&gt;AF$2,_tipo="Mensal")
      )), 0,IF(Ajustes!$G302&gt;0,INDEX($AA$4:$AL$323,Ajustes!$G302,T$2),0)+IF(Ajustes!$H302&gt;0,INDEX($AA$4:$AL$323,Ajustes!$H302,T$2),0)+IF(Ajustes!$I302&gt;0,INDEX($AA$4:$AL$323,Ajustes!$I302,T$2),0)+IF(Ajustes!$J302&gt;0,INDEX($AA$4:$AL$323,Ajustes!$J302,T$2),0)+IF(Ajustes!$K302&gt;0,INDEX($AA$4:$AL$323,Ajustes!$K302,T$2),0)+IF(Ajustes!$L302&gt;0,INDEX($AA$4:$AL$323,Ajustes!$L302,T$2),0))+T302</f>
        <v>298</v>
      </c>
      <c r="AG302" s="259">
        <f>IF(AND(NOT(_incrementaisPassadas),
      OR(
       AND(_semanaAtual&gt;Prevs!J$6,_tipo="Semanal"),
       AND(_mes&gt;AG$2,_tipo="Mensal")
      )), 0,IF(Ajustes!$G302&gt;0,INDEX($AA$4:$AL$323,Ajustes!$G302,U$2),0)+IF(Ajustes!$H302&gt;0,INDEX($AA$4:$AL$323,Ajustes!$H302,U$2),0)+IF(Ajustes!$I302&gt;0,INDEX($AA$4:$AL$323,Ajustes!$I302,U$2),0)+IF(Ajustes!$J302&gt;0,INDEX($AA$4:$AL$323,Ajustes!$J302,U$2),0)+IF(Ajustes!$K302&gt;0,INDEX($AA$4:$AL$323,Ajustes!$K302,U$2),0)+IF(Ajustes!$L302&gt;0,INDEX($AA$4:$AL$323,Ajustes!$L302,U$2),0))+U302</f>
        <v>247</v>
      </c>
      <c r="AH302" s="259">
        <f>IF(AND(NOT(_incrementaisPassadas),
      OR(
       AND(_semanaAtual&gt;Prevs!K$6,_tipo="Semanal"),
       AND(_mes&gt;AH$2,_tipo="Mensal")
      )), 0,IF(Ajustes!$G302&gt;0,INDEX($AA$4:$AL$323,Ajustes!$G302,V$2),0)+IF(Ajustes!$H302&gt;0,INDEX($AA$4:$AL$323,Ajustes!$H302,V$2),0)+IF(Ajustes!$I302&gt;0,INDEX($AA$4:$AL$323,Ajustes!$I302,V$2),0)+IF(Ajustes!$J302&gt;0,INDEX($AA$4:$AL$323,Ajustes!$J302,V$2),0)+IF(Ajustes!$K302&gt;0,INDEX($AA$4:$AL$323,Ajustes!$K302,V$2),0)+IF(Ajustes!$L302&gt;0,INDEX($AA$4:$AL$323,Ajustes!$L302,V$2),0))+V302</f>
        <v>209</v>
      </c>
      <c r="AI302" s="259">
        <f>IF(AND(NOT(_incrementaisPassadas),
      OR(
       AND(_semanaAtual&gt;Prevs!L$6,_tipo="Semanal"),
       AND(_mes&gt;AI$2,_tipo="Mensal")
      )), 0,IF(Ajustes!$G302&gt;0,INDEX($AA$4:$AL$323,Ajustes!$G302,W$2),0)+IF(Ajustes!$H302&gt;0,INDEX($AA$4:$AL$323,Ajustes!$H302,W$2),0)+IF(Ajustes!$I302&gt;0,INDEX($AA$4:$AL$323,Ajustes!$I302,W$2),0)+IF(Ajustes!$J302&gt;0,INDEX($AA$4:$AL$323,Ajustes!$J302,W$2),0)+IF(Ajustes!$K302&gt;0,INDEX($AA$4:$AL$323,Ajustes!$K302,W$2),0)+IF(Ajustes!$L302&gt;0,INDEX($AA$4:$AL$323,Ajustes!$L302,W$2),0))+W302</f>
        <v>214</v>
      </c>
      <c r="AJ302" s="259">
        <f>IF(AND(NOT(_incrementaisPassadas),
      OR(
       AND(_semanaAtual&gt;Prevs!M$6,_tipo="Semanal"),
       AND(_mes&gt;AJ$2,_tipo="Mensal")
      )), 0,IF(Ajustes!$G302&gt;0,INDEX($AA$4:$AL$323,Ajustes!$G302,X$2),0)+IF(Ajustes!$H302&gt;0,INDEX($AA$4:$AL$323,Ajustes!$H302,X$2),0)+IF(Ajustes!$I302&gt;0,INDEX($AA$4:$AL$323,Ajustes!$I302,X$2),0)+IF(Ajustes!$J302&gt;0,INDEX($AA$4:$AL$323,Ajustes!$J302,X$2),0)+IF(Ajustes!$K302&gt;0,INDEX($AA$4:$AL$323,Ajustes!$K302,X$2),0)+IF(Ajustes!$L302&gt;0,INDEX($AA$4:$AL$323,Ajustes!$L302,X$2),0))+X302</f>
        <v>255</v>
      </c>
      <c r="AK302" s="259">
        <f>IF(AND(NOT(_incrementaisPassadas),
      OR(
       AND(_semanaAtual&gt;Prevs!N$6,_tipo="Semanal"),
       AND(_mes&gt;AK$2,_tipo="Mensal")
      )), 0,IF(Ajustes!$G302&gt;0,INDEX($AA$4:$AL$323,Ajustes!$G302,Y$2),0)+IF(Ajustes!$H302&gt;0,INDEX($AA$4:$AL$323,Ajustes!$H302,Y$2),0)+IF(Ajustes!$I302&gt;0,INDEX($AA$4:$AL$323,Ajustes!$I302,Y$2),0)+IF(Ajustes!$J302&gt;0,INDEX($AA$4:$AL$323,Ajustes!$J302,Y$2),0)+IF(Ajustes!$K302&gt;0,INDEX($AA$4:$AL$323,Ajustes!$K302,Y$2),0)+IF(Ajustes!$L302&gt;0,INDEX($AA$4:$AL$323,Ajustes!$L302,Y$2),0))+Y302</f>
        <v>364</v>
      </c>
      <c r="AL302" s="259">
        <f>IF(AND(NOT(_incrementaisPassadas),
      OR(
       AND(_semanaAtual&gt;Prevs!O$6,_tipo="Semanal"),
       AND(_mes&gt;AL$2,_tipo="Mensal")
      )), 0,IF(Ajustes!$G302&gt;0,INDEX($AA$4:$AL$323,Ajustes!$G302,Z$2),0)+IF(Ajustes!$H302&gt;0,INDEX($AA$4:$AL$323,Ajustes!$H302,Z$2),0)+IF(Ajustes!$I302&gt;0,INDEX($AA$4:$AL$323,Ajustes!$I302,Z$2),0)+IF(Ajustes!$J302&gt;0,INDEX($AA$4:$AL$323,Ajustes!$J302,Z$2),0)+IF(Ajustes!$K302&gt;0,INDEX($AA$4:$AL$323,Ajustes!$K302,Z$2),0)+IF(Ajustes!$L302&gt;0,INDEX($AA$4:$AL$323,Ajustes!$L302,Z$2),0))+Z302</f>
        <v>596</v>
      </c>
      <c r="AM302" s="186">
        <f t="shared" ref="AM302:AX302" si="280">AM133-AM301-AM206+AM307</f>
        <v>869</v>
      </c>
      <c r="AN302" s="186">
        <f t="shared" si="280"/>
        <v>867</v>
      </c>
      <c r="AO302" s="186">
        <f t="shared" si="280"/>
        <v>804</v>
      </c>
      <c r="AP302" s="186">
        <f t="shared" si="280"/>
        <v>535</v>
      </c>
      <c r="AQ302" s="186">
        <f t="shared" si="280"/>
        <v>343</v>
      </c>
      <c r="AR302" s="186">
        <f t="shared" si="280"/>
        <v>299</v>
      </c>
      <c r="AS302" s="186">
        <f t="shared" si="280"/>
        <v>243.02105263157895</v>
      </c>
      <c r="AT302" s="186">
        <f t="shared" si="280"/>
        <v>207.93157894736842</v>
      </c>
      <c r="AU302" s="186">
        <f t="shared" si="280"/>
        <v>210.17368421052632</v>
      </c>
      <c r="AV302" s="186">
        <f t="shared" si="280"/>
        <v>249.38421052631577</v>
      </c>
      <c r="AW302" s="186">
        <f t="shared" si="280"/>
        <v>348</v>
      </c>
      <c r="AX302" s="186">
        <f t="shared" si="280"/>
        <v>590</v>
      </c>
      <c r="AY302" s="259"/>
      <c r="BQ302" s="259" t="e">
        <f t="shared" si="249"/>
        <v>#N/A</v>
      </c>
      <c r="BR302" s="398">
        <f t="shared" si="277"/>
        <v>869</v>
      </c>
      <c r="BS302" s="398">
        <f t="shared" si="277"/>
        <v>867</v>
      </c>
      <c r="BT302" s="398">
        <f t="shared" si="277"/>
        <v>804</v>
      </c>
      <c r="BU302" s="398">
        <f t="shared" si="277"/>
        <v>535</v>
      </c>
      <c r="BV302" s="398">
        <f t="shared" si="277"/>
        <v>343</v>
      </c>
      <c r="BW302" s="398">
        <f t="shared" si="277"/>
        <v>299</v>
      </c>
      <c r="BX302" s="398">
        <f t="shared" si="277"/>
        <v>243.02105263157895</v>
      </c>
      <c r="BY302" s="398">
        <f t="shared" si="277"/>
        <v>207.93157894736842</v>
      </c>
      <c r="BZ302" s="398">
        <f t="shared" si="277"/>
        <v>210.17368421052632</v>
      </c>
      <c r="CA302" s="398">
        <f t="shared" si="277"/>
        <v>249.38421052631577</v>
      </c>
      <c r="CB302" s="398">
        <f t="shared" si="277"/>
        <v>348</v>
      </c>
      <c r="CC302" s="398">
        <f t="shared" si="277"/>
        <v>590</v>
      </c>
      <c r="CD302" s="259"/>
    </row>
    <row r="303" spans="1:82" x14ac:dyDescent="0.25">
      <c r="A303" s="113">
        <v>300</v>
      </c>
      <c r="B303" s="176" t="s">
        <v>679</v>
      </c>
      <c r="C303" s="259">
        <f>IFERROR(INDEX($BD$7:$BO$40,MATCH(Ajustes!$E$4:$E$323,$BC$7:$BC$40,0),$C$2:$N$2),1)</f>
        <v>1</v>
      </c>
      <c r="D303" s="259">
        <f>IFERROR(INDEX($BD$7:$BO$40,MATCH(Ajustes!$E$4:$E$323,$BC$7:$BC$40,0),$C$2:$N$2),1)</f>
        <v>1</v>
      </c>
      <c r="E303" s="259">
        <f>IFERROR(INDEX($BD$7:$BO$40,MATCH(Ajustes!$E$4:$E$323,$BC$7:$BC$40,0),$C$2:$N$2),1)</f>
        <v>1</v>
      </c>
      <c r="F303" s="259">
        <f>IFERROR(INDEX($BD$7:$BO$40,MATCH(Ajustes!$E$4:$E$323,$BC$7:$BC$40,0),$C$2:$N$2),1)</f>
        <v>1</v>
      </c>
      <c r="G303" s="259">
        <f>IFERROR(INDEX($BD$7:$BO$40,MATCH(Ajustes!$E$4:$E$323,$BC$7:$BC$40,0),$C$2:$N$2),1)</f>
        <v>1</v>
      </c>
      <c r="H303" s="259">
        <f>IFERROR(INDEX($BD$7:$BO$40,MATCH(Ajustes!$E$4:$E$323,$BC$7:$BC$40,0),$C$2:$N$2),1)</f>
        <v>1</v>
      </c>
      <c r="I303" s="259">
        <f>IFERROR(INDEX($BD$7:$BO$40,MATCH(Ajustes!$E$4:$E$323,$BC$7:$BC$40,0),$C$2:$N$2),1)</f>
        <v>1</v>
      </c>
      <c r="J303" s="259">
        <f>IFERROR(INDEX($BD$7:$BO$40,MATCH(Ajustes!$E$4:$E$323,$BC$7:$BC$40,0),$C$2:$N$2),1)</f>
        <v>1</v>
      </c>
      <c r="K303" s="259">
        <f>IFERROR(INDEX($BD$7:$BO$40,MATCH(Ajustes!$E$4:$E$323,$BC$7:$BC$40,0),$C$2:$N$2),1)</f>
        <v>1</v>
      </c>
      <c r="L303" s="259">
        <f>IFERROR(INDEX($BD$7:$BO$40,MATCH(Ajustes!$E$4:$E$323,$BC$7:$BC$40,0),$C$2:$N$2),1)</f>
        <v>1</v>
      </c>
      <c r="M303" s="259">
        <f>IFERROR(INDEX($BD$7:$BO$40,MATCH(Ajustes!$E$4:$E$323,$BC$7:$BC$40,0),$C$2:$N$2),1)</f>
        <v>1</v>
      </c>
      <c r="N303" s="259">
        <f>IFERROR(INDEX($BD$7:$BO$40,MATCH(Ajustes!$E$4:$E$323,$BC$7:$BC$40,0),$C$2:$N$2),1)</f>
        <v>1</v>
      </c>
      <c r="O303">
        <f>C303*Ajustes!AM303</f>
        <v>0</v>
      </c>
      <c r="P303">
        <f>D303*Ajustes!AN303</f>
        <v>0</v>
      </c>
      <c r="Q303">
        <f>E303*Ajustes!AO303</f>
        <v>0</v>
      </c>
      <c r="R303">
        <f>F303*Ajustes!AP303</f>
        <v>0</v>
      </c>
      <c r="S303">
        <f>G303*Ajustes!AQ303</f>
        <v>0</v>
      </c>
      <c r="T303">
        <f>H303*Ajustes!AR303</f>
        <v>0</v>
      </c>
      <c r="U303">
        <f>I303*Ajustes!AS303</f>
        <v>0</v>
      </c>
      <c r="V303">
        <f>J303*Ajustes!AT303</f>
        <v>0</v>
      </c>
      <c r="W303">
        <f>K303*Ajustes!AU303</f>
        <v>0</v>
      </c>
      <c r="X303">
        <f>L303*Ajustes!AV303</f>
        <v>0</v>
      </c>
      <c r="Y303">
        <f>M303*Ajustes!AW303</f>
        <v>0</v>
      </c>
      <c r="Z303">
        <f>N303*Ajustes!AX303</f>
        <v>0</v>
      </c>
      <c r="AA303" s="259">
        <f>IF(AND(NOT(_incrementaisPassadas),
      OR(
       AND(_semanaAtual&gt;Prevs!D$6,_tipo="Semanal"),
       AND(_mes&gt;AA$2,_tipo="Mensal")
      )), 0,IF(Ajustes!$G303&gt;0,INDEX($AA$4:$AL$323,Ajustes!$G303,O$2),0)+IF(Ajustes!$H303&gt;0,INDEX($AA$4:$AL$323,Ajustes!$H303,O$2),0)+IF(Ajustes!$I303&gt;0,INDEX($AA$4:$AL$323,Ajustes!$I303,O$2),0)+IF(Ajustes!$J303&gt;0,INDEX($AA$4:$AL$323,Ajustes!$J303,O$2),0)+IF(Ajustes!$K303&gt;0,INDEX($AA$4:$AL$323,Ajustes!$K303,O$2),0)+IF(Ajustes!$L303&gt;0,INDEX($AA$4:$AL$323,Ajustes!$L303,O$2),0))+O303</f>
        <v>0</v>
      </c>
      <c r="AB303" s="259">
        <f>IF(AND(NOT(_incrementaisPassadas),
      OR(
       AND(_semanaAtual&gt;Prevs!E$6,_tipo="Semanal"),
       AND(_mes&gt;AB$2,_tipo="Mensal")
      )), 0,IF(Ajustes!$G303&gt;0,INDEX($AA$4:$AL$323,Ajustes!$G303,P$2),0)+IF(Ajustes!$H303&gt;0,INDEX($AA$4:$AL$323,Ajustes!$H303,P$2),0)+IF(Ajustes!$I303&gt;0,INDEX($AA$4:$AL$323,Ajustes!$I303,P$2),0)+IF(Ajustes!$J303&gt;0,INDEX($AA$4:$AL$323,Ajustes!$J303,P$2),0)+IF(Ajustes!$K303&gt;0,INDEX($AA$4:$AL$323,Ajustes!$K303,P$2),0)+IF(Ajustes!$L303&gt;0,INDEX($AA$4:$AL$323,Ajustes!$L303,P$2),0))+P303</f>
        <v>0</v>
      </c>
      <c r="AC303" s="259">
        <f>IF(AND(NOT(_incrementaisPassadas),
      OR(
       AND(_semanaAtual&gt;Prevs!F$6,_tipo="Semanal"),
       AND(_mes&gt;AC$2,_tipo="Mensal")
      )), 0,IF(Ajustes!$G303&gt;0,INDEX($AA$4:$AL$323,Ajustes!$G303,Q$2),0)+IF(Ajustes!$H303&gt;0,INDEX($AA$4:$AL$323,Ajustes!$H303,Q$2),0)+IF(Ajustes!$I303&gt;0,INDEX($AA$4:$AL$323,Ajustes!$I303,Q$2),0)+IF(Ajustes!$J303&gt;0,INDEX($AA$4:$AL$323,Ajustes!$J303,Q$2),0)+IF(Ajustes!$K303&gt;0,INDEX($AA$4:$AL$323,Ajustes!$K303,Q$2),0)+IF(Ajustes!$L303&gt;0,INDEX($AA$4:$AL$323,Ajustes!$L303,Q$2),0))+Q303</f>
        <v>0</v>
      </c>
      <c r="AD303" s="259">
        <f>IF(AND(NOT(_incrementaisPassadas),
      OR(
       AND(_semanaAtual&gt;Prevs!G$6,_tipo="Semanal"),
       AND(_mes&gt;AD$2,_tipo="Mensal")
      )), 0,IF(Ajustes!$G303&gt;0,INDEX($AA$4:$AL$323,Ajustes!$G303,R$2),0)+IF(Ajustes!$H303&gt;0,INDEX($AA$4:$AL$323,Ajustes!$H303,R$2),0)+IF(Ajustes!$I303&gt;0,INDEX($AA$4:$AL$323,Ajustes!$I303,R$2),0)+IF(Ajustes!$J303&gt;0,INDEX($AA$4:$AL$323,Ajustes!$J303,R$2),0)+IF(Ajustes!$K303&gt;0,INDEX($AA$4:$AL$323,Ajustes!$K303,R$2),0)+IF(Ajustes!$L303&gt;0,INDEX($AA$4:$AL$323,Ajustes!$L303,R$2),0))+R303</f>
        <v>0</v>
      </c>
      <c r="AE303" s="259">
        <f>IF(AND(NOT(_incrementaisPassadas),
      OR(
       AND(_semanaAtual&gt;Prevs!H$6,_tipo="Semanal"),
       AND(_mes&gt;AE$2,_tipo="Mensal")
      )), 0,IF(Ajustes!$G303&gt;0,INDEX($AA$4:$AL$323,Ajustes!$G303,S$2),0)+IF(Ajustes!$H303&gt;0,INDEX($AA$4:$AL$323,Ajustes!$H303,S$2),0)+IF(Ajustes!$I303&gt;0,INDEX($AA$4:$AL$323,Ajustes!$I303,S$2),0)+IF(Ajustes!$J303&gt;0,INDEX($AA$4:$AL$323,Ajustes!$J303,S$2),0)+IF(Ajustes!$K303&gt;0,INDEX($AA$4:$AL$323,Ajustes!$K303,S$2),0)+IF(Ajustes!$L303&gt;0,INDEX($AA$4:$AL$323,Ajustes!$L303,S$2),0))+S303</f>
        <v>0</v>
      </c>
      <c r="AF303" s="259">
        <f>IF(AND(NOT(_incrementaisPassadas),
      OR(
       AND(_semanaAtual&gt;Prevs!I$6,_tipo="Semanal"),
       AND(_mes&gt;AF$2,_tipo="Mensal")
      )), 0,IF(Ajustes!$G303&gt;0,INDEX($AA$4:$AL$323,Ajustes!$G303,T$2),0)+IF(Ajustes!$H303&gt;0,INDEX($AA$4:$AL$323,Ajustes!$H303,T$2),0)+IF(Ajustes!$I303&gt;0,INDEX($AA$4:$AL$323,Ajustes!$I303,T$2),0)+IF(Ajustes!$J303&gt;0,INDEX($AA$4:$AL$323,Ajustes!$J303,T$2),0)+IF(Ajustes!$K303&gt;0,INDEX($AA$4:$AL$323,Ajustes!$K303,T$2),0)+IF(Ajustes!$L303&gt;0,INDEX($AA$4:$AL$323,Ajustes!$L303,T$2),0))+T303</f>
        <v>0</v>
      </c>
      <c r="AG303" s="259">
        <f>IF(AND(NOT(_incrementaisPassadas),
      OR(
       AND(_semanaAtual&gt;Prevs!J$6,_tipo="Semanal"),
       AND(_mes&gt;AG$2,_tipo="Mensal")
      )), 0,IF(Ajustes!$G303&gt;0,INDEX($AA$4:$AL$323,Ajustes!$G303,U$2),0)+IF(Ajustes!$H303&gt;0,INDEX($AA$4:$AL$323,Ajustes!$H303,U$2),0)+IF(Ajustes!$I303&gt;0,INDEX($AA$4:$AL$323,Ajustes!$I303,U$2),0)+IF(Ajustes!$J303&gt;0,INDEX($AA$4:$AL$323,Ajustes!$J303,U$2),0)+IF(Ajustes!$K303&gt;0,INDEX($AA$4:$AL$323,Ajustes!$K303,U$2),0)+IF(Ajustes!$L303&gt;0,INDEX($AA$4:$AL$323,Ajustes!$L303,U$2),0))+U303</f>
        <v>0</v>
      </c>
      <c r="AH303" s="259">
        <f>IF(AND(NOT(_incrementaisPassadas),
      OR(
       AND(_semanaAtual&gt;Prevs!K$6,_tipo="Semanal"),
       AND(_mes&gt;AH$2,_tipo="Mensal")
      )), 0,IF(Ajustes!$G303&gt;0,INDEX($AA$4:$AL$323,Ajustes!$G303,V$2),0)+IF(Ajustes!$H303&gt;0,INDEX($AA$4:$AL$323,Ajustes!$H303,V$2),0)+IF(Ajustes!$I303&gt;0,INDEX($AA$4:$AL$323,Ajustes!$I303,V$2),0)+IF(Ajustes!$J303&gt;0,INDEX($AA$4:$AL$323,Ajustes!$J303,V$2),0)+IF(Ajustes!$K303&gt;0,INDEX($AA$4:$AL$323,Ajustes!$K303,V$2),0)+IF(Ajustes!$L303&gt;0,INDEX($AA$4:$AL$323,Ajustes!$L303,V$2),0))+V303</f>
        <v>0</v>
      </c>
      <c r="AI303" s="259">
        <f>IF(AND(NOT(_incrementaisPassadas),
      OR(
       AND(_semanaAtual&gt;Prevs!L$6,_tipo="Semanal"),
       AND(_mes&gt;AI$2,_tipo="Mensal")
      )), 0,IF(Ajustes!$G303&gt;0,INDEX($AA$4:$AL$323,Ajustes!$G303,W$2),0)+IF(Ajustes!$H303&gt;0,INDEX($AA$4:$AL$323,Ajustes!$H303,W$2),0)+IF(Ajustes!$I303&gt;0,INDEX($AA$4:$AL$323,Ajustes!$I303,W$2),0)+IF(Ajustes!$J303&gt;0,INDEX($AA$4:$AL$323,Ajustes!$J303,W$2),0)+IF(Ajustes!$K303&gt;0,INDEX($AA$4:$AL$323,Ajustes!$K303,W$2),0)+IF(Ajustes!$L303&gt;0,INDEX($AA$4:$AL$323,Ajustes!$L303,W$2),0))+W303</f>
        <v>0</v>
      </c>
      <c r="AJ303" s="259">
        <f>IF(AND(NOT(_incrementaisPassadas),
      OR(
       AND(_semanaAtual&gt;Prevs!M$6,_tipo="Semanal"),
       AND(_mes&gt;AJ$2,_tipo="Mensal")
      )), 0,IF(Ajustes!$G303&gt;0,INDEX($AA$4:$AL$323,Ajustes!$G303,X$2),0)+IF(Ajustes!$H303&gt;0,INDEX($AA$4:$AL$323,Ajustes!$H303,X$2),0)+IF(Ajustes!$I303&gt;0,INDEX($AA$4:$AL$323,Ajustes!$I303,X$2),0)+IF(Ajustes!$J303&gt;0,INDEX($AA$4:$AL$323,Ajustes!$J303,X$2),0)+IF(Ajustes!$K303&gt;0,INDEX($AA$4:$AL$323,Ajustes!$K303,X$2),0)+IF(Ajustes!$L303&gt;0,INDEX($AA$4:$AL$323,Ajustes!$L303,X$2),0))+X303</f>
        <v>0</v>
      </c>
      <c r="AK303" s="259">
        <f>IF(AND(NOT(_incrementaisPassadas),
      OR(
       AND(_semanaAtual&gt;Prevs!N$6,_tipo="Semanal"),
       AND(_mes&gt;AK$2,_tipo="Mensal")
      )), 0,IF(Ajustes!$G303&gt;0,INDEX($AA$4:$AL$323,Ajustes!$G303,Y$2),0)+IF(Ajustes!$H303&gt;0,INDEX($AA$4:$AL$323,Ajustes!$H303,Y$2),0)+IF(Ajustes!$I303&gt;0,INDEX($AA$4:$AL$323,Ajustes!$I303,Y$2),0)+IF(Ajustes!$J303&gt;0,INDEX($AA$4:$AL$323,Ajustes!$J303,Y$2),0)+IF(Ajustes!$K303&gt;0,INDEX($AA$4:$AL$323,Ajustes!$K303,Y$2),0)+IF(Ajustes!$L303&gt;0,INDEX($AA$4:$AL$323,Ajustes!$L303,Y$2),0))+Y303</f>
        <v>0</v>
      </c>
      <c r="AL303" s="259">
        <f>IF(AND(NOT(_incrementaisPassadas),
      OR(
       AND(_semanaAtual&gt;Prevs!O$6,_tipo="Semanal"),
       AND(_mes&gt;AL$2,_tipo="Mensal")
      )), 0,IF(Ajustes!$G303&gt;0,INDEX($AA$4:$AL$323,Ajustes!$G303,Z$2),0)+IF(Ajustes!$H303&gt;0,INDEX($AA$4:$AL$323,Ajustes!$H303,Z$2),0)+IF(Ajustes!$I303&gt;0,INDEX($AA$4:$AL$323,Ajustes!$I303,Z$2),0)+IF(Ajustes!$J303&gt;0,INDEX($AA$4:$AL$323,Ajustes!$J303,Z$2),0)+IF(Ajustes!$K303&gt;0,INDEX($AA$4:$AL$323,Ajustes!$K303,Z$2),0)+IF(Ajustes!$L303&gt;0,INDEX($AA$4:$AL$323,Ajustes!$L303,Z$2),0))+Z303</f>
        <v>0</v>
      </c>
      <c r="AM303" s="186">
        <f>0</f>
        <v>0</v>
      </c>
      <c r="AN303" s="186">
        <f>0</f>
        <v>0</v>
      </c>
      <c r="AO303" s="186">
        <f>0</f>
        <v>0</v>
      </c>
      <c r="AP303" s="186">
        <f>0</f>
        <v>0</v>
      </c>
      <c r="AQ303" s="186">
        <f>0</f>
        <v>0</v>
      </c>
      <c r="AR303" s="186">
        <f>0</f>
        <v>0</v>
      </c>
      <c r="AS303" s="186">
        <f>0</f>
        <v>0</v>
      </c>
      <c r="AT303" s="186">
        <f>0</f>
        <v>0</v>
      </c>
      <c r="AU303" s="186">
        <f>0</f>
        <v>0</v>
      </c>
      <c r="AV303" s="186">
        <f>0</f>
        <v>0</v>
      </c>
      <c r="AW303" s="186">
        <f>0</f>
        <v>0</v>
      </c>
      <c r="AX303" s="186">
        <f>0</f>
        <v>0</v>
      </c>
      <c r="AY303" s="259"/>
      <c r="BQ303" s="259" t="e">
        <f t="shared" si="249"/>
        <v>#N/A</v>
      </c>
      <c r="BR303" s="186">
        <f>0</f>
        <v>0</v>
      </c>
      <c r="BS303" s="186">
        <f>0</f>
        <v>0</v>
      </c>
      <c r="BT303" s="186">
        <f>0</f>
        <v>0</v>
      </c>
      <c r="BU303" s="186">
        <f>0</f>
        <v>0</v>
      </c>
      <c r="BV303" s="186">
        <f>0</f>
        <v>0</v>
      </c>
      <c r="BW303" s="186">
        <f>0</f>
        <v>0</v>
      </c>
      <c r="BX303" s="186">
        <f>0</f>
        <v>0</v>
      </c>
      <c r="BY303" s="186">
        <f>0</f>
        <v>0</v>
      </c>
      <c r="BZ303" s="186">
        <f>0</f>
        <v>0</v>
      </c>
      <c r="CA303" s="186">
        <f>0</f>
        <v>0</v>
      </c>
      <c r="CB303" s="186">
        <f>0</f>
        <v>0</v>
      </c>
      <c r="CC303" s="186">
        <f>0</f>
        <v>0</v>
      </c>
      <c r="CD303" s="259"/>
    </row>
    <row r="304" spans="1:82" x14ac:dyDescent="0.25">
      <c r="A304" s="113">
        <v>301</v>
      </c>
      <c r="B304" s="176" t="s">
        <v>680</v>
      </c>
      <c r="C304" s="259">
        <f>IFERROR(INDEX($BD$7:$BO$40,MATCH(Ajustes!$E$4:$E$323,$BC$7:$BC$40,0),$C$2:$N$2),1)</f>
        <v>1</v>
      </c>
      <c r="D304" s="259">
        <f>IFERROR(INDEX($BD$7:$BO$40,MATCH(Ajustes!$E$4:$E$323,$BC$7:$BC$40,0),$C$2:$N$2),1)</f>
        <v>1</v>
      </c>
      <c r="E304" s="259">
        <f>IFERROR(INDEX($BD$7:$BO$40,MATCH(Ajustes!$E$4:$E$323,$BC$7:$BC$40,0),$C$2:$N$2),1)</f>
        <v>1</v>
      </c>
      <c r="F304" s="259">
        <f>IFERROR(INDEX($BD$7:$BO$40,MATCH(Ajustes!$E$4:$E$323,$BC$7:$BC$40,0),$C$2:$N$2),1)</f>
        <v>1</v>
      </c>
      <c r="G304" s="259">
        <f>IFERROR(INDEX($BD$7:$BO$40,MATCH(Ajustes!$E$4:$E$323,$BC$7:$BC$40,0),$C$2:$N$2),1)</f>
        <v>1</v>
      </c>
      <c r="H304" s="259">
        <f>IFERROR(INDEX($BD$7:$BO$40,MATCH(Ajustes!$E$4:$E$323,$BC$7:$BC$40,0),$C$2:$N$2),1)</f>
        <v>1</v>
      </c>
      <c r="I304" s="259">
        <f>IFERROR(INDEX($BD$7:$BO$40,MATCH(Ajustes!$E$4:$E$323,$BC$7:$BC$40,0),$C$2:$N$2),1)</f>
        <v>1</v>
      </c>
      <c r="J304" s="259">
        <f>IFERROR(INDEX($BD$7:$BO$40,MATCH(Ajustes!$E$4:$E$323,$BC$7:$BC$40,0),$C$2:$N$2),1)</f>
        <v>1</v>
      </c>
      <c r="K304" s="259">
        <f>IFERROR(INDEX($BD$7:$BO$40,MATCH(Ajustes!$E$4:$E$323,$BC$7:$BC$40,0),$C$2:$N$2),1)</f>
        <v>1</v>
      </c>
      <c r="L304" s="259">
        <f>IFERROR(INDEX($BD$7:$BO$40,MATCH(Ajustes!$E$4:$E$323,$BC$7:$BC$40,0),$C$2:$N$2),1)</f>
        <v>1</v>
      </c>
      <c r="M304" s="259">
        <f>IFERROR(INDEX($BD$7:$BO$40,MATCH(Ajustes!$E$4:$E$323,$BC$7:$BC$40,0),$C$2:$N$2),1)</f>
        <v>1</v>
      </c>
      <c r="N304" s="259">
        <f>IFERROR(INDEX($BD$7:$BO$40,MATCH(Ajustes!$E$4:$E$323,$BC$7:$BC$40,0),$C$2:$N$2),1)</f>
        <v>1</v>
      </c>
      <c r="O304">
        <f>C304*Ajustes!AM304</f>
        <v>30</v>
      </c>
      <c r="P304">
        <f>D304*Ajustes!AN304</f>
        <v>30</v>
      </c>
      <c r="Q304">
        <f>E304*Ajustes!AO304</f>
        <v>27</v>
      </c>
      <c r="R304">
        <f>F304*Ajustes!AP304</f>
        <v>18</v>
      </c>
      <c r="S304">
        <f>G304*Ajustes!AQ304</f>
        <v>13</v>
      </c>
      <c r="T304">
        <f>H304*Ajustes!AR304</f>
        <v>11</v>
      </c>
      <c r="U304">
        <f>I304*Ajustes!AS304</f>
        <v>10</v>
      </c>
      <c r="V304">
        <f>J304*Ajustes!AT304</f>
        <v>9</v>
      </c>
      <c r="W304">
        <f>K304*Ajustes!AU304</f>
        <v>14</v>
      </c>
      <c r="X304">
        <f>L304*Ajustes!AV304</f>
        <v>18</v>
      </c>
      <c r="Y304">
        <f>M304*Ajustes!AW304</f>
        <v>18</v>
      </c>
      <c r="Z304">
        <f>N304*Ajustes!AX304</f>
        <v>24</v>
      </c>
      <c r="AA304" s="259">
        <f>IF(AND(NOT(_incrementaisPassadas),
      OR(
       AND(_semanaAtual&gt;Prevs!D$6,_tipo="Semanal"),
       AND(_mes&gt;AA$2,_tipo="Mensal")
      )), 0,IF(Ajustes!$G304&gt;0,INDEX($AA$4:$AL$323,Ajustes!$G304,O$2),0)+IF(Ajustes!$H304&gt;0,INDEX($AA$4:$AL$323,Ajustes!$H304,O$2),0)+IF(Ajustes!$I304&gt;0,INDEX($AA$4:$AL$323,Ajustes!$I304,O$2),0)+IF(Ajustes!$J304&gt;0,INDEX($AA$4:$AL$323,Ajustes!$J304,O$2),0)+IF(Ajustes!$K304&gt;0,INDEX($AA$4:$AL$323,Ajustes!$K304,O$2),0)+IF(Ajustes!$L304&gt;0,INDEX($AA$4:$AL$323,Ajustes!$L304,O$2),0))+O304</f>
        <v>30</v>
      </c>
      <c r="AB304" s="259">
        <f>IF(AND(NOT(_incrementaisPassadas),
      OR(
       AND(_semanaAtual&gt;Prevs!E$6,_tipo="Semanal"),
       AND(_mes&gt;AB$2,_tipo="Mensal")
      )), 0,IF(Ajustes!$G304&gt;0,INDEX($AA$4:$AL$323,Ajustes!$G304,P$2),0)+IF(Ajustes!$H304&gt;0,INDEX($AA$4:$AL$323,Ajustes!$H304,P$2),0)+IF(Ajustes!$I304&gt;0,INDEX($AA$4:$AL$323,Ajustes!$I304,P$2),0)+IF(Ajustes!$J304&gt;0,INDEX($AA$4:$AL$323,Ajustes!$J304,P$2),0)+IF(Ajustes!$K304&gt;0,INDEX($AA$4:$AL$323,Ajustes!$K304,P$2),0)+IF(Ajustes!$L304&gt;0,INDEX($AA$4:$AL$323,Ajustes!$L304,P$2),0))+P304</f>
        <v>30</v>
      </c>
      <c r="AC304" s="259">
        <f>IF(AND(NOT(_incrementaisPassadas),
      OR(
       AND(_semanaAtual&gt;Prevs!F$6,_tipo="Semanal"),
       AND(_mes&gt;AC$2,_tipo="Mensal")
      )), 0,IF(Ajustes!$G304&gt;0,INDEX($AA$4:$AL$323,Ajustes!$G304,Q$2),0)+IF(Ajustes!$H304&gt;0,INDEX($AA$4:$AL$323,Ajustes!$H304,Q$2),0)+IF(Ajustes!$I304&gt;0,INDEX($AA$4:$AL$323,Ajustes!$I304,Q$2),0)+IF(Ajustes!$J304&gt;0,INDEX($AA$4:$AL$323,Ajustes!$J304,Q$2),0)+IF(Ajustes!$K304&gt;0,INDEX($AA$4:$AL$323,Ajustes!$K304,Q$2),0)+IF(Ajustes!$L304&gt;0,INDEX($AA$4:$AL$323,Ajustes!$L304,Q$2),0))+Q304</f>
        <v>27</v>
      </c>
      <c r="AD304" s="259">
        <f>IF(AND(NOT(_incrementaisPassadas),
      OR(
       AND(_semanaAtual&gt;Prevs!G$6,_tipo="Semanal"),
       AND(_mes&gt;AD$2,_tipo="Mensal")
      )), 0,IF(Ajustes!$G304&gt;0,INDEX($AA$4:$AL$323,Ajustes!$G304,R$2),0)+IF(Ajustes!$H304&gt;0,INDEX($AA$4:$AL$323,Ajustes!$H304,R$2),0)+IF(Ajustes!$I304&gt;0,INDEX($AA$4:$AL$323,Ajustes!$I304,R$2),0)+IF(Ajustes!$J304&gt;0,INDEX($AA$4:$AL$323,Ajustes!$J304,R$2),0)+IF(Ajustes!$K304&gt;0,INDEX($AA$4:$AL$323,Ajustes!$K304,R$2),0)+IF(Ajustes!$L304&gt;0,INDEX($AA$4:$AL$323,Ajustes!$L304,R$2),0))+R304</f>
        <v>18</v>
      </c>
      <c r="AE304" s="259">
        <f>IF(AND(NOT(_incrementaisPassadas),
      OR(
       AND(_semanaAtual&gt;Prevs!H$6,_tipo="Semanal"),
       AND(_mes&gt;AE$2,_tipo="Mensal")
      )), 0,IF(Ajustes!$G304&gt;0,INDEX($AA$4:$AL$323,Ajustes!$G304,S$2),0)+IF(Ajustes!$H304&gt;0,INDEX($AA$4:$AL$323,Ajustes!$H304,S$2),0)+IF(Ajustes!$I304&gt;0,INDEX($AA$4:$AL$323,Ajustes!$I304,S$2),0)+IF(Ajustes!$J304&gt;0,INDEX($AA$4:$AL$323,Ajustes!$J304,S$2),0)+IF(Ajustes!$K304&gt;0,INDEX($AA$4:$AL$323,Ajustes!$K304,S$2),0)+IF(Ajustes!$L304&gt;0,INDEX($AA$4:$AL$323,Ajustes!$L304,S$2),0))+S304</f>
        <v>13</v>
      </c>
      <c r="AF304" s="259">
        <f>IF(AND(NOT(_incrementaisPassadas),
      OR(
       AND(_semanaAtual&gt;Prevs!I$6,_tipo="Semanal"),
       AND(_mes&gt;AF$2,_tipo="Mensal")
      )), 0,IF(Ajustes!$G304&gt;0,INDEX($AA$4:$AL$323,Ajustes!$G304,T$2),0)+IF(Ajustes!$H304&gt;0,INDEX($AA$4:$AL$323,Ajustes!$H304,T$2),0)+IF(Ajustes!$I304&gt;0,INDEX($AA$4:$AL$323,Ajustes!$I304,T$2),0)+IF(Ajustes!$J304&gt;0,INDEX($AA$4:$AL$323,Ajustes!$J304,T$2),0)+IF(Ajustes!$K304&gt;0,INDEX($AA$4:$AL$323,Ajustes!$K304,T$2),0)+IF(Ajustes!$L304&gt;0,INDEX($AA$4:$AL$323,Ajustes!$L304,T$2),0))+T304</f>
        <v>11</v>
      </c>
      <c r="AG304" s="259">
        <f>IF(AND(NOT(_incrementaisPassadas),
      OR(
       AND(_semanaAtual&gt;Prevs!J$6,_tipo="Semanal"),
       AND(_mes&gt;AG$2,_tipo="Mensal")
      )), 0,IF(Ajustes!$G304&gt;0,INDEX($AA$4:$AL$323,Ajustes!$G304,U$2),0)+IF(Ajustes!$H304&gt;0,INDEX($AA$4:$AL$323,Ajustes!$H304,U$2),0)+IF(Ajustes!$I304&gt;0,INDEX($AA$4:$AL$323,Ajustes!$I304,U$2),0)+IF(Ajustes!$J304&gt;0,INDEX($AA$4:$AL$323,Ajustes!$J304,U$2),0)+IF(Ajustes!$K304&gt;0,INDEX($AA$4:$AL$323,Ajustes!$K304,U$2),0)+IF(Ajustes!$L304&gt;0,INDEX($AA$4:$AL$323,Ajustes!$L304,U$2),0))+U304</f>
        <v>10</v>
      </c>
      <c r="AH304" s="259">
        <f>IF(AND(NOT(_incrementaisPassadas),
      OR(
       AND(_semanaAtual&gt;Prevs!K$6,_tipo="Semanal"),
       AND(_mes&gt;AH$2,_tipo="Mensal")
      )), 0,IF(Ajustes!$G304&gt;0,INDEX($AA$4:$AL$323,Ajustes!$G304,V$2),0)+IF(Ajustes!$H304&gt;0,INDEX($AA$4:$AL$323,Ajustes!$H304,V$2),0)+IF(Ajustes!$I304&gt;0,INDEX($AA$4:$AL$323,Ajustes!$I304,V$2),0)+IF(Ajustes!$J304&gt;0,INDEX($AA$4:$AL$323,Ajustes!$J304,V$2),0)+IF(Ajustes!$K304&gt;0,INDEX($AA$4:$AL$323,Ajustes!$K304,V$2),0)+IF(Ajustes!$L304&gt;0,INDEX($AA$4:$AL$323,Ajustes!$L304,V$2),0))+V304</f>
        <v>9</v>
      </c>
      <c r="AI304" s="259">
        <f>IF(AND(NOT(_incrementaisPassadas),
      OR(
       AND(_semanaAtual&gt;Prevs!L$6,_tipo="Semanal"),
       AND(_mes&gt;AI$2,_tipo="Mensal")
      )), 0,IF(Ajustes!$G304&gt;0,INDEX($AA$4:$AL$323,Ajustes!$G304,W$2),0)+IF(Ajustes!$H304&gt;0,INDEX($AA$4:$AL$323,Ajustes!$H304,W$2),0)+IF(Ajustes!$I304&gt;0,INDEX($AA$4:$AL$323,Ajustes!$I304,W$2),0)+IF(Ajustes!$J304&gt;0,INDEX($AA$4:$AL$323,Ajustes!$J304,W$2),0)+IF(Ajustes!$K304&gt;0,INDEX($AA$4:$AL$323,Ajustes!$K304,W$2),0)+IF(Ajustes!$L304&gt;0,INDEX($AA$4:$AL$323,Ajustes!$L304,W$2),0))+W304</f>
        <v>14</v>
      </c>
      <c r="AJ304" s="259">
        <f>IF(AND(NOT(_incrementaisPassadas),
      OR(
       AND(_semanaAtual&gt;Prevs!M$6,_tipo="Semanal"),
       AND(_mes&gt;AJ$2,_tipo="Mensal")
      )), 0,IF(Ajustes!$G304&gt;0,INDEX($AA$4:$AL$323,Ajustes!$G304,X$2),0)+IF(Ajustes!$H304&gt;0,INDEX($AA$4:$AL$323,Ajustes!$H304,X$2),0)+IF(Ajustes!$I304&gt;0,INDEX($AA$4:$AL$323,Ajustes!$I304,X$2),0)+IF(Ajustes!$J304&gt;0,INDEX($AA$4:$AL$323,Ajustes!$J304,X$2),0)+IF(Ajustes!$K304&gt;0,INDEX($AA$4:$AL$323,Ajustes!$K304,X$2),0)+IF(Ajustes!$L304&gt;0,INDEX($AA$4:$AL$323,Ajustes!$L304,X$2),0))+X304</f>
        <v>18</v>
      </c>
      <c r="AK304" s="259">
        <f>IF(AND(NOT(_incrementaisPassadas),
      OR(
       AND(_semanaAtual&gt;Prevs!N$6,_tipo="Semanal"),
       AND(_mes&gt;AK$2,_tipo="Mensal")
      )), 0,IF(Ajustes!$G304&gt;0,INDEX($AA$4:$AL$323,Ajustes!$G304,Y$2),0)+IF(Ajustes!$H304&gt;0,INDEX($AA$4:$AL$323,Ajustes!$H304,Y$2),0)+IF(Ajustes!$I304&gt;0,INDEX($AA$4:$AL$323,Ajustes!$I304,Y$2),0)+IF(Ajustes!$J304&gt;0,INDEX($AA$4:$AL$323,Ajustes!$J304,Y$2),0)+IF(Ajustes!$K304&gt;0,INDEX($AA$4:$AL$323,Ajustes!$K304,Y$2),0)+IF(Ajustes!$L304&gt;0,INDEX($AA$4:$AL$323,Ajustes!$L304,Y$2),0))+Y304</f>
        <v>18</v>
      </c>
      <c r="AL304" s="259">
        <f>IF(AND(NOT(_incrementaisPassadas),
      OR(
       AND(_semanaAtual&gt;Prevs!O$6,_tipo="Semanal"),
       AND(_mes&gt;AL$2,_tipo="Mensal")
      )), 0,IF(Ajustes!$G304&gt;0,INDEX($AA$4:$AL$323,Ajustes!$G304,Z$2),0)+IF(Ajustes!$H304&gt;0,INDEX($AA$4:$AL$323,Ajustes!$H304,Z$2),0)+IF(Ajustes!$I304&gt;0,INDEX($AA$4:$AL$323,Ajustes!$I304,Z$2),0)+IF(Ajustes!$J304&gt;0,INDEX($AA$4:$AL$323,Ajustes!$J304,Z$2),0)+IF(Ajustes!$K304&gt;0,INDEX($AA$4:$AL$323,Ajustes!$K304,Z$2),0)+IF(Ajustes!$L304&gt;0,INDEX($AA$4:$AL$323,Ajustes!$L304,Z$2),0))+Z304</f>
        <v>24</v>
      </c>
      <c r="AM304" s="113">
        <f t="shared" ref="AM304" si="281">AA304</f>
        <v>30</v>
      </c>
      <c r="AN304" s="113">
        <f t="shared" ref="AN304" si="282">AB304</f>
        <v>30</v>
      </c>
      <c r="AO304" s="113">
        <f t="shared" ref="AO304" si="283">AC304</f>
        <v>27</v>
      </c>
      <c r="AP304" s="113">
        <f t="shared" ref="AP304" si="284">AD304</f>
        <v>18</v>
      </c>
      <c r="AQ304" s="113">
        <f t="shared" ref="AQ304" si="285">AE304</f>
        <v>13</v>
      </c>
      <c r="AR304" s="113">
        <f t="shared" ref="AR304" si="286">AF304</f>
        <v>11</v>
      </c>
      <c r="AS304" s="113">
        <f t="shared" ref="AS304" si="287">AG304</f>
        <v>10</v>
      </c>
      <c r="AT304" s="113">
        <f t="shared" ref="AT304" si="288">AH304</f>
        <v>9</v>
      </c>
      <c r="AU304" s="113">
        <f t="shared" ref="AU304" si="289">AI304</f>
        <v>14</v>
      </c>
      <c r="AV304" s="113">
        <f t="shared" ref="AV304" si="290">AJ304</f>
        <v>18</v>
      </c>
      <c r="AW304" s="113">
        <f t="shared" ref="AW304" si="291">AK304</f>
        <v>18</v>
      </c>
      <c r="AX304" s="113">
        <f t="shared" ref="AX304" si="292">AL304</f>
        <v>24</v>
      </c>
      <c r="AY304" s="259"/>
      <c r="BQ304" s="259">
        <f t="shared" si="249"/>
        <v>10</v>
      </c>
      <c r="BR304" s="398">
        <f t="shared" ref="BR304:CC306" si="293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25.803999999999998</v>
      </c>
      <c r="BS304" s="398">
        <f t="shared" si="293"/>
        <v>25.071999999999999</v>
      </c>
      <c r="BT304" s="398">
        <f t="shared" si="293"/>
        <v>23.927</v>
      </c>
      <c r="BU304" s="398">
        <f t="shared" si="293"/>
        <v>16.52</v>
      </c>
      <c r="BV304" s="398">
        <f t="shared" si="293"/>
        <v>12.455</v>
      </c>
      <c r="BW304" s="398">
        <f t="shared" si="293"/>
        <v>10.15</v>
      </c>
      <c r="BX304" s="398">
        <f t="shared" si="293"/>
        <v>9.1220000000000017</v>
      </c>
      <c r="BY304" s="398">
        <f t="shared" si="293"/>
        <v>8.0299999999999994</v>
      </c>
      <c r="BZ304" s="398">
        <f t="shared" si="293"/>
        <v>12.61</v>
      </c>
      <c r="CA304" s="398">
        <f t="shared" si="293"/>
        <v>15.4</v>
      </c>
      <c r="CB304" s="398">
        <f t="shared" si="293"/>
        <v>15.987000000000002</v>
      </c>
      <c r="CC304" s="398">
        <f t="shared" si="293"/>
        <v>19.974999999999998</v>
      </c>
      <c r="CD304" s="259"/>
    </row>
    <row r="305" spans="1:82" x14ac:dyDescent="0.25">
      <c r="A305" s="193">
        <v>302</v>
      </c>
      <c r="B305" s="341" t="s">
        <v>681</v>
      </c>
      <c r="C305" s="259">
        <f>IFERROR(INDEX($BD$7:$BO$40,MATCH(Ajustes!$E$4:$E$323,$BC$7:$BC$40,0),$C$2:$N$2),1)</f>
        <v>1</v>
      </c>
      <c r="D305" s="259">
        <f>IFERROR(INDEX($BD$7:$BO$40,MATCH(Ajustes!$E$4:$E$323,$BC$7:$BC$40,0),$C$2:$N$2),1)</f>
        <v>1</v>
      </c>
      <c r="E305" s="259">
        <f>IFERROR(INDEX($BD$7:$BO$40,MATCH(Ajustes!$E$4:$E$323,$BC$7:$BC$40,0),$C$2:$N$2),1)</f>
        <v>1</v>
      </c>
      <c r="F305" s="259">
        <f>IFERROR(INDEX($BD$7:$BO$40,MATCH(Ajustes!$E$4:$E$323,$BC$7:$BC$40,0),$C$2:$N$2),1)</f>
        <v>1</v>
      </c>
      <c r="G305" s="259">
        <f>IFERROR(INDEX($BD$7:$BO$40,MATCH(Ajustes!$E$4:$E$323,$BC$7:$BC$40,0),$C$2:$N$2),1)</f>
        <v>1</v>
      </c>
      <c r="H305" s="259">
        <f>IFERROR(INDEX($BD$7:$BO$40,MATCH(Ajustes!$E$4:$E$323,$BC$7:$BC$40,0),$C$2:$N$2),1)</f>
        <v>1</v>
      </c>
      <c r="I305" s="259">
        <f>IFERROR(INDEX($BD$7:$BO$40,MATCH(Ajustes!$E$4:$E$323,$BC$7:$BC$40,0),$C$2:$N$2),1)</f>
        <v>1</v>
      </c>
      <c r="J305" s="259">
        <f>IFERROR(INDEX($BD$7:$BO$40,MATCH(Ajustes!$E$4:$E$323,$BC$7:$BC$40,0),$C$2:$N$2),1)</f>
        <v>1</v>
      </c>
      <c r="K305" s="259">
        <f>IFERROR(INDEX($BD$7:$BO$40,MATCH(Ajustes!$E$4:$E$323,$BC$7:$BC$40,0),$C$2:$N$2),1)</f>
        <v>1</v>
      </c>
      <c r="L305" s="259">
        <f>IFERROR(INDEX($BD$7:$BO$40,MATCH(Ajustes!$E$4:$E$323,$BC$7:$BC$40,0),$C$2:$N$2),1)</f>
        <v>1</v>
      </c>
      <c r="M305" s="259">
        <f>IFERROR(INDEX($BD$7:$BO$40,MATCH(Ajustes!$E$4:$E$323,$BC$7:$BC$40,0),$C$2:$N$2),1)</f>
        <v>1</v>
      </c>
      <c r="N305" s="259">
        <f>IFERROR(INDEX($BD$7:$BO$40,MATCH(Ajustes!$E$4:$E$323,$BC$7:$BC$40,0),$C$2:$N$2),1)</f>
        <v>1</v>
      </c>
      <c r="O305">
        <f>C305*Ajustes!AM305</f>
        <v>1188</v>
      </c>
      <c r="P305">
        <f>D305*Ajustes!AN305</f>
        <v>2416</v>
      </c>
      <c r="Q305">
        <f>E305*Ajustes!AO305</f>
        <v>6206</v>
      </c>
      <c r="R305">
        <f>F305*Ajustes!AP305</f>
        <v>10209</v>
      </c>
      <c r="S305">
        <f>G305*Ajustes!AQ305</f>
        <v>5140</v>
      </c>
      <c r="T305">
        <f>H305*Ajustes!AR305</f>
        <v>2000</v>
      </c>
      <c r="U305">
        <f>I305*Ajustes!AS305</f>
        <v>1200</v>
      </c>
      <c r="V305">
        <f>J305*Ajustes!AT305</f>
        <v>899</v>
      </c>
      <c r="W305">
        <f>K305*Ajustes!AU305</f>
        <v>742</v>
      </c>
      <c r="X305">
        <f>L305*Ajustes!AV305</f>
        <v>687</v>
      </c>
      <c r="Y305">
        <f>M305*Ajustes!AW305</f>
        <v>797</v>
      </c>
      <c r="Z305">
        <f>N305*Ajustes!AX305</f>
        <v>900</v>
      </c>
      <c r="AA305" s="259">
        <f>IF(AND(NOT(_incrementaisPassadas),
      OR(
       AND(_semanaAtual&gt;Prevs!D$6,_tipo="Semanal"),
       AND(_mes&gt;AA$2,_tipo="Mensal")
      )), 0,IF(Ajustes!$G305&gt;0,INDEX($AA$4:$AL$323,Ajustes!$G305,O$2),0)+IF(Ajustes!$H305&gt;0,INDEX($AA$4:$AL$323,Ajustes!$H305,O$2),0)+IF(Ajustes!$I305&gt;0,INDEX($AA$4:$AL$323,Ajustes!$I305,O$2),0)+IF(Ajustes!$J305&gt;0,INDEX($AA$4:$AL$323,Ajustes!$J305,O$2),0)+IF(Ajustes!$K305&gt;0,INDEX($AA$4:$AL$323,Ajustes!$K305,O$2),0)+IF(Ajustes!$L305&gt;0,INDEX($AA$4:$AL$323,Ajustes!$L305,O$2),0))+O305</f>
        <v>1188</v>
      </c>
      <c r="AB305" s="259">
        <f>IF(AND(NOT(_incrementaisPassadas),
      OR(
       AND(_semanaAtual&gt;Prevs!E$6,_tipo="Semanal"),
       AND(_mes&gt;AB$2,_tipo="Mensal")
      )), 0,IF(Ajustes!$G305&gt;0,INDEX($AA$4:$AL$323,Ajustes!$G305,P$2),0)+IF(Ajustes!$H305&gt;0,INDEX($AA$4:$AL$323,Ajustes!$H305,P$2),0)+IF(Ajustes!$I305&gt;0,INDEX($AA$4:$AL$323,Ajustes!$I305,P$2),0)+IF(Ajustes!$J305&gt;0,INDEX($AA$4:$AL$323,Ajustes!$J305,P$2),0)+IF(Ajustes!$K305&gt;0,INDEX($AA$4:$AL$323,Ajustes!$K305,P$2),0)+IF(Ajustes!$L305&gt;0,INDEX($AA$4:$AL$323,Ajustes!$L305,P$2),0))+P305</f>
        <v>2416</v>
      </c>
      <c r="AC305" s="259">
        <f>IF(AND(NOT(_incrementaisPassadas),
      OR(
       AND(_semanaAtual&gt;Prevs!F$6,_tipo="Semanal"),
       AND(_mes&gt;AC$2,_tipo="Mensal")
      )), 0,IF(Ajustes!$G305&gt;0,INDEX($AA$4:$AL$323,Ajustes!$G305,Q$2),0)+IF(Ajustes!$H305&gt;0,INDEX($AA$4:$AL$323,Ajustes!$H305,Q$2),0)+IF(Ajustes!$I305&gt;0,INDEX($AA$4:$AL$323,Ajustes!$I305,Q$2),0)+IF(Ajustes!$J305&gt;0,INDEX($AA$4:$AL$323,Ajustes!$J305,Q$2),0)+IF(Ajustes!$K305&gt;0,INDEX($AA$4:$AL$323,Ajustes!$K305,Q$2),0)+IF(Ajustes!$L305&gt;0,INDEX($AA$4:$AL$323,Ajustes!$L305,Q$2),0))+Q305</f>
        <v>6206</v>
      </c>
      <c r="AD305" s="259">
        <f>IF(AND(NOT(_incrementaisPassadas),
      OR(
       AND(_semanaAtual&gt;Prevs!G$6,_tipo="Semanal"),
       AND(_mes&gt;AD$2,_tipo="Mensal")
      )), 0,IF(Ajustes!$G305&gt;0,INDEX($AA$4:$AL$323,Ajustes!$G305,R$2),0)+IF(Ajustes!$H305&gt;0,INDEX($AA$4:$AL$323,Ajustes!$H305,R$2),0)+IF(Ajustes!$I305&gt;0,INDEX($AA$4:$AL$323,Ajustes!$I305,R$2),0)+IF(Ajustes!$J305&gt;0,INDEX($AA$4:$AL$323,Ajustes!$J305,R$2),0)+IF(Ajustes!$K305&gt;0,INDEX($AA$4:$AL$323,Ajustes!$K305,R$2),0)+IF(Ajustes!$L305&gt;0,INDEX($AA$4:$AL$323,Ajustes!$L305,R$2),0))+R305</f>
        <v>10209</v>
      </c>
      <c r="AE305" s="259">
        <f>IF(AND(NOT(_incrementaisPassadas),
      OR(
       AND(_semanaAtual&gt;Prevs!H$6,_tipo="Semanal"),
       AND(_mes&gt;AE$2,_tipo="Mensal")
      )), 0,IF(Ajustes!$G305&gt;0,INDEX($AA$4:$AL$323,Ajustes!$G305,S$2),0)+IF(Ajustes!$H305&gt;0,INDEX($AA$4:$AL$323,Ajustes!$H305,S$2),0)+IF(Ajustes!$I305&gt;0,INDEX($AA$4:$AL$323,Ajustes!$I305,S$2),0)+IF(Ajustes!$J305&gt;0,INDEX($AA$4:$AL$323,Ajustes!$J305,S$2),0)+IF(Ajustes!$K305&gt;0,INDEX($AA$4:$AL$323,Ajustes!$K305,S$2),0)+IF(Ajustes!$L305&gt;0,INDEX($AA$4:$AL$323,Ajustes!$L305,S$2),0))+S305</f>
        <v>5140</v>
      </c>
      <c r="AF305" s="259">
        <f>IF(AND(NOT(_incrementaisPassadas),
      OR(
       AND(_semanaAtual&gt;Prevs!I$6,_tipo="Semanal"),
       AND(_mes&gt;AF$2,_tipo="Mensal")
      )), 0,IF(Ajustes!$G305&gt;0,INDEX($AA$4:$AL$323,Ajustes!$G305,T$2),0)+IF(Ajustes!$H305&gt;0,INDEX($AA$4:$AL$323,Ajustes!$H305,T$2),0)+IF(Ajustes!$I305&gt;0,INDEX($AA$4:$AL$323,Ajustes!$I305,T$2),0)+IF(Ajustes!$J305&gt;0,INDEX($AA$4:$AL$323,Ajustes!$J305,T$2),0)+IF(Ajustes!$K305&gt;0,INDEX($AA$4:$AL$323,Ajustes!$K305,T$2),0)+IF(Ajustes!$L305&gt;0,INDEX($AA$4:$AL$323,Ajustes!$L305,T$2),0))+T305</f>
        <v>2000</v>
      </c>
      <c r="AG305" s="259">
        <f>IF(AND(NOT(_incrementaisPassadas),
      OR(
       AND(_semanaAtual&gt;Prevs!J$6,_tipo="Semanal"),
       AND(_mes&gt;AG$2,_tipo="Mensal")
      )), 0,IF(Ajustes!$G305&gt;0,INDEX($AA$4:$AL$323,Ajustes!$G305,U$2),0)+IF(Ajustes!$H305&gt;0,INDEX($AA$4:$AL$323,Ajustes!$H305,U$2),0)+IF(Ajustes!$I305&gt;0,INDEX($AA$4:$AL$323,Ajustes!$I305,U$2),0)+IF(Ajustes!$J305&gt;0,INDEX($AA$4:$AL$323,Ajustes!$J305,U$2),0)+IF(Ajustes!$K305&gt;0,INDEX($AA$4:$AL$323,Ajustes!$K305,U$2),0)+IF(Ajustes!$L305&gt;0,INDEX($AA$4:$AL$323,Ajustes!$L305,U$2),0))+U305</f>
        <v>1200</v>
      </c>
      <c r="AH305" s="259">
        <f>IF(AND(NOT(_incrementaisPassadas),
      OR(
       AND(_semanaAtual&gt;Prevs!K$6,_tipo="Semanal"),
       AND(_mes&gt;AH$2,_tipo="Mensal")
      )), 0,IF(Ajustes!$G305&gt;0,INDEX($AA$4:$AL$323,Ajustes!$G305,V$2),0)+IF(Ajustes!$H305&gt;0,INDEX($AA$4:$AL$323,Ajustes!$H305,V$2),0)+IF(Ajustes!$I305&gt;0,INDEX($AA$4:$AL$323,Ajustes!$I305,V$2),0)+IF(Ajustes!$J305&gt;0,INDEX($AA$4:$AL$323,Ajustes!$J305,V$2),0)+IF(Ajustes!$K305&gt;0,INDEX($AA$4:$AL$323,Ajustes!$K305,V$2),0)+IF(Ajustes!$L305&gt;0,INDEX($AA$4:$AL$323,Ajustes!$L305,V$2),0))+V305</f>
        <v>899</v>
      </c>
      <c r="AI305" s="259">
        <f>IF(AND(NOT(_incrementaisPassadas),
      OR(
       AND(_semanaAtual&gt;Prevs!L$6,_tipo="Semanal"),
       AND(_mes&gt;AI$2,_tipo="Mensal")
      )), 0,IF(Ajustes!$G305&gt;0,INDEX($AA$4:$AL$323,Ajustes!$G305,W$2),0)+IF(Ajustes!$H305&gt;0,INDEX($AA$4:$AL$323,Ajustes!$H305,W$2),0)+IF(Ajustes!$I305&gt;0,INDEX($AA$4:$AL$323,Ajustes!$I305,W$2),0)+IF(Ajustes!$J305&gt;0,INDEX($AA$4:$AL$323,Ajustes!$J305,W$2),0)+IF(Ajustes!$K305&gt;0,INDEX($AA$4:$AL$323,Ajustes!$K305,W$2),0)+IF(Ajustes!$L305&gt;0,INDEX($AA$4:$AL$323,Ajustes!$L305,W$2),0))+W305</f>
        <v>742</v>
      </c>
      <c r="AJ305" s="259">
        <f>IF(AND(NOT(_incrementaisPassadas),
      OR(
       AND(_semanaAtual&gt;Prevs!M$6,_tipo="Semanal"),
       AND(_mes&gt;AJ$2,_tipo="Mensal")
      )), 0,IF(Ajustes!$G305&gt;0,INDEX($AA$4:$AL$323,Ajustes!$G305,X$2),0)+IF(Ajustes!$H305&gt;0,INDEX($AA$4:$AL$323,Ajustes!$H305,X$2),0)+IF(Ajustes!$I305&gt;0,INDEX($AA$4:$AL$323,Ajustes!$I305,X$2),0)+IF(Ajustes!$J305&gt;0,INDEX($AA$4:$AL$323,Ajustes!$J305,X$2),0)+IF(Ajustes!$K305&gt;0,INDEX($AA$4:$AL$323,Ajustes!$K305,X$2),0)+IF(Ajustes!$L305&gt;0,INDEX($AA$4:$AL$323,Ajustes!$L305,X$2),0))+X305</f>
        <v>687</v>
      </c>
      <c r="AK305" s="259">
        <f>IF(AND(NOT(_incrementaisPassadas),
      OR(
       AND(_semanaAtual&gt;Prevs!N$6,_tipo="Semanal"),
       AND(_mes&gt;AK$2,_tipo="Mensal")
      )), 0,IF(Ajustes!$G305&gt;0,INDEX($AA$4:$AL$323,Ajustes!$G305,Y$2),0)+IF(Ajustes!$H305&gt;0,INDEX($AA$4:$AL$323,Ajustes!$H305,Y$2),0)+IF(Ajustes!$I305&gt;0,INDEX($AA$4:$AL$323,Ajustes!$I305,Y$2),0)+IF(Ajustes!$J305&gt;0,INDEX($AA$4:$AL$323,Ajustes!$J305,Y$2),0)+IF(Ajustes!$K305&gt;0,INDEX($AA$4:$AL$323,Ajustes!$K305,Y$2),0)+IF(Ajustes!$L305&gt;0,INDEX($AA$4:$AL$323,Ajustes!$L305,Y$2),0))+Y305</f>
        <v>797</v>
      </c>
      <c r="AL305" s="259">
        <f>IF(AND(NOT(_incrementaisPassadas),
      OR(
       AND(_semanaAtual&gt;Prevs!O$6,_tipo="Semanal"),
       AND(_mes&gt;AL$2,_tipo="Mensal")
      )), 0,IF(Ajustes!$G305&gt;0,INDEX($AA$4:$AL$323,Ajustes!$G305,Z$2),0)+IF(Ajustes!$H305&gt;0,INDEX($AA$4:$AL$323,Ajustes!$H305,Z$2),0)+IF(Ajustes!$I305&gt;0,INDEX($AA$4:$AL$323,Ajustes!$I305,Z$2),0)+IF(Ajustes!$J305&gt;0,INDEX($AA$4:$AL$323,Ajustes!$J305,Z$2),0)+IF(Ajustes!$K305&gt;0,INDEX($AA$4:$AL$323,Ajustes!$K305,Z$2),0)+IF(Ajustes!$L305&gt;0,INDEX($AA$4:$AL$323,Ajustes!$L305,Z$2),0))+Z305</f>
        <v>900</v>
      </c>
      <c r="AM305" s="339">
        <f t="shared" ref="AM305" si="294">AM291-AM295</f>
        <v>1100</v>
      </c>
      <c r="AN305" s="339">
        <f t="shared" ref="AN305:AX305" si="295">AN291-AN295</f>
        <v>1600</v>
      </c>
      <c r="AO305" s="339">
        <f t="shared" si="295"/>
        <v>4194</v>
      </c>
      <c r="AP305" s="339">
        <f t="shared" si="295"/>
        <v>8000</v>
      </c>
      <c r="AQ305" s="339">
        <f t="shared" si="295"/>
        <v>4000</v>
      </c>
      <c r="AR305" s="339">
        <f t="shared" si="295"/>
        <v>2000</v>
      </c>
      <c r="AS305" s="339">
        <f t="shared" si="295"/>
        <v>1200</v>
      </c>
      <c r="AT305" s="339">
        <f t="shared" si="295"/>
        <v>900</v>
      </c>
      <c r="AU305" s="339">
        <f t="shared" si="295"/>
        <v>750</v>
      </c>
      <c r="AV305" s="339">
        <f t="shared" si="295"/>
        <v>700</v>
      </c>
      <c r="AW305" s="339">
        <f t="shared" si="295"/>
        <v>800</v>
      </c>
      <c r="AX305" s="339">
        <f t="shared" si="295"/>
        <v>900</v>
      </c>
      <c r="AY305" s="259"/>
      <c r="BQ305" s="259" t="e">
        <f t="shared" si="249"/>
        <v>#N/A</v>
      </c>
      <c r="BR305" s="398">
        <f t="shared" si="293"/>
        <v>1100</v>
      </c>
      <c r="BS305" s="398">
        <f t="shared" si="293"/>
        <v>1600</v>
      </c>
      <c r="BT305" s="398">
        <f t="shared" si="293"/>
        <v>4194</v>
      </c>
      <c r="BU305" s="398">
        <f t="shared" si="293"/>
        <v>8000</v>
      </c>
      <c r="BV305" s="398">
        <f t="shared" si="293"/>
        <v>4000</v>
      </c>
      <c r="BW305" s="398">
        <f t="shared" si="293"/>
        <v>2000</v>
      </c>
      <c r="BX305" s="398">
        <f t="shared" si="293"/>
        <v>1200</v>
      </c>
      <c r="BY305" s="398">
        <f t="shared" si="293"/>
        <v>900</v>
      </c>
      <c r="BZ305" s="398">
        <f t="shared" si="293"/>
        <v>750</v>
      </c>
      <c r="CA305" s="398">
        <f t="shared" si="293"/>
        <v>700</v>
      </c>
      <c r="CB305" s="398">
        <f t="shared" si="293"/>
        <v>800</v>
      </c>
      <c r="CC305" s="398">
        <f t="shared" si="293"/>
        <v>900</v>
      </c>
      <c r="CD305" s="259"/>
    </row>
    <row r="306" spans="1:82" x14ac:dyDescent="0.25">
      <c r="A306" s="113">
        <v>303</v>
      </c>
      <c r="B306" s="176" t="s">
        <v>682</v>
      </c>
      <c r="C306" s="259">
        <f>IFERROR(INDEX($BD$7:$BO$40,MATCH(Ajustes!$E$4:$E$323,$BC$7:$BC$40,0),$C$2:$N$2),1)</f>
        <v>1</v>
      </c>
      <c r="D306" s="259">
        <f>IFERROR(INDEX($BD$7:$BO$40,MATCH(Ajustes!$E$4:$E$323,$BC$7:$BC$40,0),$C$2:$N$2),1)</f>
        <v>1</v>
      </c>
      <c r="E306" s="259">
        <f>IFERROR(INDEX($BD$7:$BO$40,MATCH(Ajustes!$E$4:$E$323,$BC$7:$BC$40,0),$C$2:$N$2),1)</f>
        <v>1</v>
      </c>
      <c r="F306" s="259">
        <f>IFERROR(INDEX($BD$7:$BO$40,MATCH(Ajustes!$E$4:$E$323,$BC$7:$BC$40,0),$C$2:$N$2),1)</f>
        <v>1</v>
      </c>
      <c r="G306" s="259">
        <f>IFERROR(INDEX($BD$7:$BO$40,MATCH(Ajustes!$E$4:$E$323,$BC$7:$BC$40,0),$C$2:$N$2),1)</f>
        <v>1</v>
      </c>
      <c r="H306" s="259">
        <f>IFERROR(INDEX($BD$7:$BO$40,MATCH(Ajustes!$E$4:$E$323,$BC$7:$BC$40,0),$C$2:$N$2),1)</f>
        <v>1</v>
      </c>
      <c r="I306" s="259">
        <f>IFERROR(INDEX($BD$7:$BO$40,MATCH(Ajustes!$E$4:$E$323,$BC$7:$BC$40,0),$C$2:$N$2),1)</f>
        <v>1</v>
      </c>
      <c r="J306" s="259">
        <f>IFERROR(INDEX($BD$7:$BO$40,MATCH(Ajustes!$E$4:$E$323,$BC$7:$BC$40,0),$C$2:$N$2),1)</f>
        <v>1</v>
      </c>
      <c r="K306" s="259">
        <f>IFERROR(INDEX($BD$7:$BO$40,MATCH(Ajustes!$E$4:$E$323,$BC$7:$BC$40,0),$C$2:$N$2),1)</f>
        <v>1</v>
      </c>
      <c r="L306" s="259">
        <f>IFERROR(INDEX($BD$7:$BO$40,MATCH(Ajustes!$E$4:$E$323,$BC$7:$BC$40,0),$C$2:$N$2),1)</f>
        <v>1</v>
      </c>
      <c r="M306" s="259">
        <f>IFERROR(INDEX($BD$7:$BO$40,MATCH(Ajustes!$E$4:$E$323,$BC$7:$BC$40,0),$C$2:$N$2),1)</f>
        <v>1</v>
      </c>
      <c r="N306" s="259">
        <f>IFERROR(INDEX($BD$7:$BO$40,MATCH(Ajustes!$E$4:$E$323,$BC$7:$BC$40,0),$C$2:$N$2),1)</f>
        <v>1</v>
      </c>
      <c r="O306">
        <f>C306*Ajustes!AM306</f>
        <v>45</v>
      </c>
      <c r="P306">
        <f>D306*Ajustes!AN306</f>
        <v>45</v>
      </c>
      <c r="Q306">
        <f>E306*Ajustes!AO306</f>
        <v>46</v>
      </c>
      <c r="R306">
        <f>F306*Ajustes!AP306</f>
        <v>40</v>
      </c>
      <c r="S306">
        <f>G306*Ajustes!AQ306</f>
        <v>27</v>
      </c>
      <c r="T306">
        <f>H306*Ajustes!AR306</f>
        <v>18</v>
      </c>
      <c r="U306">
        <f>I306*Ajustes!AS306</f>
        <v>12</v>
      </c>
      <c r="V306">
        <f>J306*Ajustes!AT306</f>
        <v>9</v>
      </c>
      <c r="W306">
        <f>K306*Ajustes!AU306</f>
        <v>10</v>
      </c>
      <c r="X306">
        <f>L306*Ajustes!AV306</f>
        <v>14</v>
      </c>
      <c r="Y306">
        <f>M306*Ajustes!AW306</f>
        <v>25</v>
      </c>
      <c r="Z306">
        <f>N306*Ajustes!AX306</f>
        <v>41</v>
      </c>
      <c r="AA306" s="259">
        <f>IF(AND(NOT(_incrementaisPassadas),
      OR(
       AND(_semanaAtual&gt;Prevs!D$6,_tipo="Semanal"),
       AND(_mes&gt;AA$2,_tipo="Mensal")
      )), 0,IF(Ajustes!$G306&gt;0,INDEX($AA$4:$AL$323,Ajustes!$G306,O$2),0)+IF(Ajustes!$H306&gt;0,INDEX($AA$4:$AL$323,Ajustes!$H306,O$2),0)+IF(Ajustes!$I306&gt;0,INDEX($AA$4:$AL$323,Ajustes!$I306,O$2),0)+IF(Ajustes!$J306&gt;0,INDEX($AA$4:$AL$323,Ajustes!$J306,O$2),0)+IF(Ajustes!$K306&gt;0,INDEX($AA$4:$AL$323,Ajustes!$K306,O$2),0)+IF(Ajustes!$L306&gt;0,INDEX($AA$4:$AL$323,Ajustes!$L306,O$2),0))+O306</f>
        <v>45</v>
      </c>
      <c r="AB306" s="259">
        <f>IF(AND(NOT(_incrementaisPassadas),
      OR(
       AND(_semanaAtual&gt;Prevs!E$6,_tipo="Semanal"),
       AND(_mes&gt;AB$2,_tipo="Mensal")
      )), 0,IF(Ajustes!$G306&gt;0,INDEX($AA$4:$AL$323,Ajustes!$G306,P$2),0)+IF(Ajustes!$H306&gt;0,INDEX($AA$4:$AL$323,Ajustes!$H306,P$2),0)+IF(Ajustes!$I306&gt;0,INDEX($AA$4:$AL$323,Ajustes!$I306,P$2),0)+IF(Ajustes!$J306&gt;0,INDEX($AA$4:$AL$323,Ajustes!$J306,P$2),0)+IF(Ajustes!$K306&gt;0,INDEX($AA$4:$AL$323,Ajustes!$K306,P$2),0)+IF(Ajustes!$L306&gt;0,INDEX($AA$4:$AL$323,Ajustes!$L306,P$2),0))+P306</f>
        <v>45</v>
      </c>
      <c r="AC306" s="259">
        <f>IF(AND(NOT(_incrementaisPassadas),
      OR(
       AND(_semanaAtual&gt;Prevs!F$6,_tipo="Semanal"),
       AND(_mes&gt;AC$2,_tipo="Mensal")
      )), 0,IF(Ajustes!$G306&gt;0,INDEX($AA$4:$AL$323,Ajustes!$G306,Q$2),0)+IF(Ajustes!$H306&gt;0,INDEX($AA$4:$AL$323,Ajustes!$H306,Q$2),0)+IF(Ajustes!$I306&gt;0,INDEX($AA$4:$AL$323,Ajustes!$I306,Q$2),0)+IF(Ajustes!$J306&gt;0,INDEX($AA$4:$AL$323,Ajustes!$J306,Q$2),0)+IF(Ajustes!$K306&gt;0,INDEX($AA$4:$AL$323,Ajustes!$K306,Q$2),0)+IF(Ajustes!$L306&gt;0,INDEX($AA$4:$AL$323,Ajustes!$L306,Q$2),0))+Q306</f>
        <v>46</v>
      </c>
      <c r="AD306" s="259">
        <f>IF(AND(NOT(_incrementaisPassadas),
      OR(
       AND(_semanaAtual&gt;Prevs!G$6,_tipo="Semanal"),
       AND(_mes&gt;AD$2,_tipo="Mensal")
      )), 0,IF(Ajustes!$G306&gt;0,INDEX($AA$4:$AL$323,Ajustes!$G306,R$2),0)+IF(Ajustes!$H306&gt;0,INDEX($AA$4:$AL$323,Ajustes!$H306,R$2),0)+IF(Ajustes!$I306&gt;0,INDEX($AA$4:$AL$323,Ajustes!$I306,R$2),0)+IF(Ajustes!$J306&gt;0,INDEX($AA$4:$AL$323,Ajustes!$J306,R$2),0)+IF(Ajustes!$K306&gt;0,INDEX($AA$4:$AL$323,Ajustes!$K306,R$2),0)+IF(Ajustes!$L306&gt;0,INDEX($AA$4:$AL$323,Ajustes!$L306,R$2),0))+R306</f>
        <v>40</v>
      </c>
      <c r="AE306" s="259">
        <f>IF(AND(NOT(_incrementaisPassadas),
      OR(
       AND(_semanaAtual&gt;Prevs!H$6,_tipo="Semanal"),
       AND(_mes&gt;AE$2,_tipo="Mensal")
      )), 0,IF(Ajustes!$G306&gt;0,INDEX($AA$4:$AL$323,Ajustes!$G306,S$2),0)+IF(Ajustes!$H306&gt;0,INDEX($AA$4:$AL$323,Ajustes!$H306,S$2),0)+IF(Ajustes!$I306&gt;0,INDEX($AA$4:$AL$323,Ajustes!$I306,S$2),0)+IF(Ajustes!$J306&gt;0,INDEX($AA$4:$AL$323,Ajustes!$J306,S$2),0)+IF(Ajustes!$K306&gt;0,INDEX($AA$4:$AL$323,Ajustes!$K306,S$2),0)+IF(Ajustes!$L306&gt;0,INDEX($AA$4:$AL$323,Ajustes!$L306,S$2),0))+S306</f>
        <v>27</v>
      </c>
      <c r="AF306" s="259">
        <f>IF(AND(NOT(_incrementaisPassadas),
      OR(
       AND(_semanaAtual&gt;Prevs!I$6,_tipo="Semanal"),
       AND(_mes&gt;AF$2,_tipo="Mensal")
      )), 0,IF(Ajustes!$G306&gt;0,INDEX($AA$4:$AL$323,Ajustes!$G306,T$2),0)+IF(Ajustes!$H306&gt;0,INDEX($AA$4:$AL$323,Ajustes!$H306,T$2),0)+IF(Ajustes!$I306&gt;0,INDEX($AA$4:$AL$323,Ajustes!$I306,T$2),0)+IF(Ajustes!$J306&gt;0,INDEX($AA$4:$AL$323,Ajustes!$J306,T$2),0)+IF(Ajustes!$K306&gt;0,INDEX($AA$4:$AL$323,Ajustes!$K306,T$2),0)+IF(Ajustes!$L306&gt;0,INDEX($AA$4:$AL$323,Ajustes!$L306,T$2),0))+T306</f>
        <v>18</v>
      </c>
      <c r="AG306" s="259">
        <f>IF(AND(NOT(_incrementaisPassadas),
      OR(
       AND(_semanaAtual&gt;Prevs!J$6,_tipo="Semanal"),
       AND(_mes&gt;AG$2,_tipo="Mensal")
      )), 0,IF(Ajustes!$G306&gt;0,INDEX($AA$4:$AL$323,Ajustes!$G306,U$2),0)+IF(Ajustes!$H306&gt;0,INDEX($AA$4:$AL$323,Ajustes!$H306,U$2),0)+IF(Ajustes!$I306&gt;0,INDEX($AA$4:$AL$323,Ajustes!$I306,U$2),0)+IF(Ajustes!$J306&gt;0,INDEX($AA$4:$AL$323,Ajustes!$J306,U$2),0)+IF(Ajustes!$K306&gt;0,INDEX($AA$4:$AL$323,Ajustes!$K306,U$2),0)+IF(Ajustes!$L306&gt;0,INDEX($AA$4:$AL$323,Ajustes!$L306,U$2),0))+U306</f>
        <v>12</v>
      </c>
      <c r="AH306" s="259">
        <f>IF(AND(NOT(_incrementaisPassadas),
      OR(
       AND(_semanaAtual&gt;Prevs!K$6,_tipo="Semanal"),
       AND(_mes&gt;AH$2,_tipo="Mensal")
      )), 0,IF(Ajustes!$G306&gt;0,INDEX($AA$4:$AL$323,Ajustes!$G306,V$2),0)+IF(Ajustes!$H306&gt;0,INDEX($AA$4:$AL$323,Ajustes!$H306,V$2),0)+IF(Ajustes!$I306&gt;0,INDEX($AA$4:$AL$323,Ajustes!$I306,V$2),0)+IF(Ajustes!$J306&gt;0,INDEX($AA$4:$AL$323,Ajustes!$J306,V$2),0)+IF(Ajustes!$K306&gt;0,INDEX($AA$4:$AL$323,Ajustes!$K306,V$2),0)+IF(Ajustes!$L306&gt;0,INDEX($AA$4:$AL$323,Ajustes!$L306,V$2),0))+V306</f>
        <v>9</v>
      </c>
      <c r="AI306" s="259">
        <f>IF(AND(NOT(_incrementaisPassadas),
      OR(
       AND(_semanaAtual&gt;Prevs!L$6,_tipo="Semanal"),
       AND(_mes&gt;AI$2,_tipo="Mensal")
      )), 0,IF(Ajustes!$G306&gt;0,INDEX($AA$4:$AL$323,Ajustes!$G306,W$2),0)+IF(Ajustes!$H306&gt;0,INDEX($AA$4:$AL$323,Ajustes!$H306,W$2),0)+IF(Ajustes!$I306&gt;0,INDEX($AA$4:$AL$323,Ajustes!$I306,W$2),0)+IF(Ajustes!$J306&gt;0,INDEX($AA$4:$AL$323,Ajustes!$J306,W$2),0)+IF(Ajustes!$K306&gt;0,INDEX($AA$4:$AL$323,Ajustes!$K306,W$2),0)+IF(Ajustes!$L306&gt;0,INDEX($AA$4:$AL$323,Ajustes!$L306,W$2),0))+W306</f>
        <v>10</v>
      </c>
      <c r="AJ306" s="259">
        <f>IF(AND(NOT(_incrementaisPassadas),
      OR(
       AND(_semanaAtual&gt;Prevs!M$6,_tipo="Semanal"),
       AND(_mes&gt;AJ$2,_tipo="Mensal")
      )), 0,IF(Ajustes!$G306&gt;0,INDEX($AA$4:$AL$323,Ajustes!$G306,X$2),0)+IF(Ajustes!$H306&gt;0,INDEX($AA$4:$AL$323,Ajustes!$H306,X$2),0)+IF(Ajustes!$I306&gt;0,INDEX($AA$4:$AL$323,Ajustes!$I306,X$2),0)+IF(Ajustes!$J306&gt;0,INDEX($AA$4:$AL$323,Ajustes!$J306,X$2),0)+IF(Ajustes!$K306&gt;0,INDEX($AA$4:$AL$323,Ajustes!$K306,X$2),0)+IF(Ajustes!$L306&gt;0,INDEX($AA$4:$AL$323,Ajustes!$L306,X$2),0))+X306</f>
        <v>14</v>
      </c>
      <c r="AK306" s="259">
        <f>IF(AND(NOT(_incrementaisPassadas),
      OR(
       AND(_semanaAtual&gt;Prevs!N$6,_tipo="Semanal"),
       AND(_mes&gt;AK$2,_tipo="Mensal")
      )), 0,IF(Ajustes!$G306&gt;0,INDEX($AA$4:$AL$323,Ajustes!$G306,Y$2),0)+IF(Ajustes!$H306&gt;0,INDEX($AA$4:$AL$323,Ajustes!$H306,Y$2),0)+IF(Ajustes!$I306&gt;0,INDEX($AA$4:$AL$323,Ajustes!$I306,Y$2),0)+IF(Ajustes!$J306&gt;0,INDEX($AA$4:$AL$323,Ajustes!$J306,Y$2),0)+IF(Ajustes!$K306&gt;0,INDEX($AA$4:$AL$323,Ajustes!$K306,Y$2),0)+IF(Ajustes!$L306&gt;0,INDEX($AA$4:$AL$323,Ajustes!$L306,Y$2),0))+Y306</f>
        <v>25</v>
      </c>
      <c r="AL306" s="259">
        <f>IF(AND(NOT(_incrementaisPassadas),
      OR(
       AND(_semanaAtual&gt;Prevs!O$6,_tipo="Semanal"),
       AND(_mes&gt;AL$2,_tipo="Mensal")
      )), 0,IF(Ajustes!$G306&gt;0,INDEX($AA$4:$AL$323,Ajustes!$G306,Z$2),0)+IF(Ajustes!$H306&gt;0,INDEX($AA$4:$AL$323,Ajustes!$H306,Z$2),0)+IF(Ajustes!$I306&gt;0,INDEX($AA$4:$AL$323,Ajustes!$I306,Z$2),0)+IF(Ajustes!$J306&gt;0,INDEX($AA$4:$AL$323,Ajustes!$J306,Z$2),0)+IF(Ajustes!$K306&gt;0,INDEX($AA$4:$AL$323,Ajustes!$K306,Z$2),0)+IF(Ajustes!$L306&gt;0,INDEX($AA$4:$AL$323,Ajustes!$L306,Z$2),0))+Z306</f>
        <v>41</v>
      </c>
      <c r="AM306" s="350">
        <f t="shared" ref="AM306:AX306" si="296">IF(AM135&lt;17, AM135, 17 + MIN(AM319-(AM134),34))</f>
        <v>50</v>
      </c>
      <c r="AN306" s="350">
        <f t="shared" si="296"/>
        <v>49</v>
      </c>
      <c r="AO306" s="350">
        <f t="shared" si="296"/>
        <v>48</v>
      </c>
      <c r="AP306" s="350">
        <f t="shared" si="296"/>
        <v>45</v>
      </c>
      <c r="AQ306" s="350">
        <f t="shared" si="296"/>
        <v>32</v>
      </c>
      <c r="AR306" s="350">
        <f t="shared" si="296"/>
        <v>12</v>
      </c>
      <c r="AS306" s="350">
        <f t="shared" si="296"/>
        <v>10</v>
      </c>
      <c r="AT306" s="350">
        <f t="shared" si="296"/>
        <v>8</v>
      </c>
      <c r="AU306" s="350">
        <f t="shared" si="296"/>
        <v>9</v>
      </c>
      <c r="AV306" s="350">
        <f t="shared" si="296"/>
        <v>11</v>
      </c>
      <c r="AW306" s="350">
        <f t="shared" si="296"/>
        <v>31</v>
      </c>
      <c r="AX306" s="350">
        <f t="shared" si="296"/>
        <v>45</v>
      </c>
      <c r="AY306" s="259"/>
      <c r="BQ306" s="259" t="e">
        <f t="shared" si="249"/>
        <v>#N/A</v>
      </c>
      <c r="BR306" s="398">
        <f t="shared" si="293"/>
        <v>50</v>
      </c>
      <c r="BS306" s="398">
        <f t="shared" si="293"/>
        <v>49</v>
      </c>
      <c r="BT306" s="398">
        <f t="shared" si="293"/>
        <v>48</v>
      </c>
      <c r="BU306" s="398">
        <f t="shared" si="293"/>
        <v>45</v>
      </c>
      <c r="BV306" s="398">
        <f t="shared" si="293"/>
        <v>32</v>
      </c>
      <c r="BW306" s="398">
        <f t="shared" si="293"/>
        <v>12</v>
      </c>
      <c r="BX306" s="398">
        <f t="shared" si="293"/>
        <v>10</v>
      </c>
      <c r="BY306" s="398">
        <f t="shared" si="293"/>
        <v>8</v>
      </c>
      <c r="BZ306" s="398">
        <f t="shared" si="293"/>
        <v>9</v>
      </c>
      <c r="CA306" s="398">
        <f t="shared" si="293"/>
        <v>11</v>
      </c>
      <c r="CB306" s="398">
        <f t="shared" si="293"/>
        <v>31</v>
      </c>
      <c r="CC306" s="398">
        <f t="shared" si="293"/>
        <v>45</v>
      </c>
      <c r="CD306" s="259"/>
    </row>
    <row r="307" spans="1:82" x14ac:dyDescent="0.25">
      <c r="A307" s="113">
        <v>304</v>
      </c>
      <c r="B307" s="176" t="s">
        <v>630</v>
      </c>
      <c r="C307" s="259">
        <f>IFERROR(INDEX($BD$7:$BO$40,MATCH(Ajustes!$E$4:$E$323,$BC$7:$BC$40,0),$C$2:$N$2),1)</f>
        <v>1</v>
      </c>
      <c r="D307" s="259">
        <f>IFERROR(INDEX($BD$7:$BO$40,MATCH(Ajustes!$E$4:$E$323,$BC$7:$BC$40,0),$C$2:$N$2),1)</f>
        <v>1</v>
      </c>
      <c r="E307" s="259">
        <f>IFERROR(INDEX($BD$7:$BO$40,MATCH(Ajustes!$E$4:$E$323,$BC$7:$BC$40,0),$C$2:$N$2),1)</f>
        <v>1</v>
      </c>
      <c r="F307" s="259">
        <f>IFERROR(INDEX($BD$7:$BO$40,MATCH(Ajustes!$E$4:$E$323,$BC$7:$BC$40,0),$C$2:$N$2),1)</f>
        <v>1</v>
      </c>
      <c r="G307" s="259">
        <f>IFERROR(INDEX($BD$7:$BO$40,MATCH(Ajustes!$E$4:$E$323,$BC$7:$BC$40,0),$C$2:$N$2),1)</f>
        <v>1</v>
      </c>
      <c r="H307" s="259">
        <f>IFERROR(INDEX($BD$7:$BO$40,MATCH(Ajustes!$E$4:$E$323,$BC$7:$BC$40,0),$C$2:$N$2),1)</f>
        <v>1</v>
      </c>
      <c r="I307" s="259">
        <f>IFERROR(INDEX($BD$7:$BO$40,MATCH(Ajustes!$E$4:$E$323,$BC$7:$BC$40,0),$C$2:$N$2),1)</f>
        <v>1</v>
      </c>
      <c r="J307" s="259">
        <f>IFERROR(INDEX($BD$7:$BO$40,MATCH(Ajustes!$E$4:$E$323,$BC$7:$BC$40,0),$C$2:$N$2),1)</f>
        <v>1</v>
      </c>
      <c r="K307" s="259">
        <f>IFERROR(INDEX($BD$7:$BO$40,MATCH(Ajustes!$E$4:$E$323,$BC$7:$BC$40,0),$C$2:$N$2),1)</f>
        <v>1</v>
      </c>
      <c r="L307" s="259">
        <f>IFERROR(INDEX($BD$7:$BO$40,MATCH(Ajustes!$E$4:$E$323,$BC$7:$BC$40,0),$C$2:$N$2),1)</f>
        <v>1</v>
      </c>
      <c r="M307" s="259">
        <f>IFERROR(INDEX($BD$7:$BO$40,MATCH(Ajustes!$E$4:$E$323,$BC$7:$BC$40,0),$C$2:$N$2),1)</f>
        <v>1</v>
      </c>
      <c r="N307" s="259">
        <f>IFERROR(INDEX($BD$7:$BO$40,MATCH(Ajustes!$E$4:$E$323,$BC$7:$BC$40,0),$C$2:$N$2),1)</f>
        <v>1</v>
      </c>
      <c r="O307">
        <f>C307*Ajustes!AM307</f>
        <v>3</v>
      </c>
      <c r="P307">
        <f>D307*Ajustes!AN307</f>
        <v>4</v>
      </c>
      <c r="Q307">
        <f>E307*Ajustes!AO307</f>
        <v>2</v>
      </c>
      <c r="R307">
        <f>F307*Ajustes!AP307</f>
        <v>0</v>
      </c>
      <c r="S307">
        <f>G307*Ajustes!AQ307</f>
        <v>0</v>
      </c>
      <c r="T307">
        <f>H307*Ajustes!AR307</f>
        <v>0</v>
      </c>
      <c r="U307">
        <f>I307*Ajustes!AS307</f>
        <v>0</v>
      </c>
      <c r="V307">
        <f>J307*Ajustes!AT307</f>
        <v>0</v>
      </c>
      <c r="W307">
        <f>K307*Ajustes!AU307</f>
        <v>0</v>
      </c>
      <c r="X307">
        <f>L307*Ajustes!AV307</f>
        <v>0</v>
      </c>
      <c r="Y307">
        <f>M307*Ajustes!AW307</f>
        <v>0</v>
      </c>
      <c r="Z307">
        <f>N307*Ajustes!AX307</f>
        <v>1</v>
      </c>
      <c r="AA307" s="259">
        <f>IF(AND(NOT(_incrementaisPassadas),
      OR(
       AND(_semanaAtual&gt;Prevs!D$6,_tipo="Semanal"),
       AND(_mes&gt;AA$2,_tipo="Mensal")
      )), 0,IF(Ajustes!$G307&gt;0,INDEX($AA$4:$AL$323,Ajustes!$G307,O$2),0)+IF(Ajustes!$H307&gt;0,INDEX($AA$4:$AL$323,Ajustes!$H307,O$2),0)+IF(Ajustes!$I307&gt;0,INDEX($AA$4:$AL$323,Ajustes!$I307,O$2),0)+IF(Ajustes!$J307&gt;0,INDEX($AA$4:$AL$323,Ajustes!$J307,O$2),0)+IF(Ajustes!$K307&gt;0,INDEX($AA$4:$AL$323,Ajustes!$K307,O$2),0)+IF(Ajustes!$L307&gt;0,INDEX($AA$4:$AL$323,Ajustes!$L307,O$2),0))+O307</f>
        <v>3</v>
      </c>
      <c r="AB307" s="259">
        <f>IF(AND(NOT(_incrementaisPassadas),
      OR(
       AND(_semanaAtual&gt;Prevs!E$6,_tipo="Semanal"),
       AND(_mes&gt;AB$2,_tipo="Mensal")
      )), 0,IF(Ajustes!$G307&gt;0,INDEX($AA$4:$AL$323,Ajustes!$G307,P$2),0)+IF(Ajustes!$H307&gt;0,INDEX($AA$4:$AL$323,Ajustes!$H307,P$2),0)+IF(Ajustes!$I307&gt;0,INDEX($AA$4:$AL$323,Ajustes!$I307,P$2),0)+IF(Ajustes!$J307&gt;0,INDEX($AA$4:$AL$323,Ajustes!$J307,P$2),0)+IF(Ajustes!$K307&gt;0,INDEX($AA$4:$AL$323,Ajustes!$K307,P$2),0)+IF(Ajustes!$L307&gt;0,INDEX($AA$4:$AL$323,Ajustes!$L307,P$2),0))+P307</f>
        <v>4</v>
      </c>
      <c r="AC307" s="259">
        <f>IF(AND(NOT(_incrementaisPassadas),
      OR(
       AND(_semanaAtual&gt;Prevs!F$6,_tipo="Semanal"),
       AND(_mes&gt;AC$2,_tipo="Mensal")
      )), 0,IF(Ajustes!$G307&gt;0,INDEX($AA$4:$AL$323,Ajustes!$G307,Q$2),0)+IF(Ajustes!$H307&gt;0,INDEX($AA$4:$AL$323,Ajustes!$H307,Q$2),0)+IF(Ajustes!$I307&gt;0,INDEX($AA$4:$AL$323,Ajustes!$I307,Q$2),0)+IF(Ajustes!$J307&gt;0,INDEX($AA$4:$AL$323,Ajustes!$J307,Q$2),0)+IF(Ajustes!$K307&gt;0,INDEX($AA$4:$AL$323,Ajustes!$K307,Q$2),0)+IF(Ajustes!$L307&gt;0,INDEX($AA$4:$AL$323,Ajustes!$L307,Q$2),0))+Q307</f>
        <v>2</v>
      </c>
      <c r="AD307" s="259">
        <f>IF(AND(NOT(_incrementaisPassadas),
      OR(
       AND(_semanaAtual&gt;Prevs!G$6,_tipo="Semanal"),
       AND(_mes&gt;AD$2,_tipo="Mensal")
      )), 0,IF(Ajustes!$G307&gt;0,INDEX($AA$4:$AL$323,Ajustes!$G307,R$2),0)+IF(Ajustes!$H307&gt;0,INDEX($AA$4:$AL$323,Ajustes!$H307,R$2),0)+IF(Ajustes!$I307&gt;0,INDEX($AA$4:$AL$323,Ajustes!$I307,R$2),0)+IF(Ajustes!$J307&gt;0,INDEX($AA$4:$AL$323,Ajustes!$J307,R$2),0)+IF(Ajustes!$K307&gt;0,INDEX($AA$4:$AL$323,Ajustes!$K307,R$2),0)+IF(Ajustes!$L307&gt;0,INDEX($AA$4:$AL$323,Ajustes!$L307,R$2),0))+R307</f>
        <v>0</v>
      </c>
      <c r="AE307" s="259">
        <f>IF(AND(NOT(_incrementaisPassadas),
      OR(
       AND(_semanaAtual&gt;Prevs!H$6,_tipo="Semanal"),
       AND(_mes&gt;AE$2,_tipo="Mensal")
      )), 0,IF(Ajustes!$G307&gt;0,INDEX($AA$4:$AL$323,Ajustes!$G307,S$2),0)+IF(Ajustes!$H307&gt;0,INDEX($AA$4:$AL$323,Ajustes!$H307,S$2),0)+IF(Ajustes!$I307&gt;0,INDEX($AA$4:$AL$323,Ajustes!$I307,S$2),0)+IF(Ajustes!$J307&gt;0,INDEX($AA$4:$AL$323,Ajustes!$J307,S$2),0)+IF(Ajustes!$K307&gt;0,INDEX($AA$4:$AL$323,Ajustes!$K307,S$2),0)+IF(Ajustes!$L307&gt;0,INDEX($AA$4:$AL$323,Ajustes!$L307,S$2),0))+S307</f>
        <v>0</v>
      </c>
      <c r="AF307" s="259">
        <f>IF(AND(NOT(_incrementaisPassadas),
      OR(
       AND(_semanaAtual&gt;Prevs!I$6,_tipo="Semanal"),
       AND(_mes&gt;AF$2,_tipo="Mensal")
      )), 0,IF(Ajustes!$G307&gt;0,INDEX($AA$4:$AL$323,Ajustes!$G307,T$2),0)+IF(Ajustes!$H307&gt;0,INDEX($AA$4:$AL$323,Ajustes!$H307,T$2),0)+IF(Ajustes!$I307&gt;0,INDEX($AA$4:$AL$323,Ajustes!$I307,T$2),0)+IF(Ajustes!$J307&gt;0,INDEX($AA$4:$AL$323,Ajustes!$J307,T$2),0)+IF(Ajustes!$K307&gt;0,INDEX($AA$4:$AL$323,Ajustes!$K307,T$2),0)+IF(Ajustes!$L307&gt;0,INDEX($AA$4:$AL$323,Ajustes!$L307,T$2),0))+T307</f>
        <v>0</v>
      </c>
      <c r="AG307" s="259">
        <f>IF(AND(NOT(_incrementaisPassadas),
      OR(
       AND(_semanaAtual&gt;Prevs!J$6,_tipo="Semanal"),
       AND(_mes&gt;AG$2,_tipo="Mensal")
      )), 0,IF(Ajustes!$G307&gt;0,INDEX($AA$4:$AL$323,Ajustes!$G307,U$2),0)+IF(Ajustes!$H307&gt;0,INDEX($AA$4:$AL$323,Ajustes!$H307,U$2),0)+IF(Ajustes!$I307&gt;0,INDEX($AA$4:$AL$323,Ajustes!$I307,U$2),0)+IF(Ajustes!$J307&gt;0,INDEX($AA$4:$AL$323,Ajustes!$J307,U$2),0)+IF(Ajustes!$K307&gt;0,INDEX($AA$4:$AL$323,Ajustes!$K307,U$2),0)+IF(Ajustes!$L307&gt;0,INDEX($AA$4:$AL$323,Ajustes!$L307,U$2),0))+U307</f>
        <v>0</v>
      </c>
      <c r="AH307" s="259">
        <f>IF(AND(NOT(_incrementaisPassadas),
      OR(
       AND(_semanaAtual&gt;Prevs!K$6,_tipo="Semanal"),
       AND(_mes&gt;AH$2,_tipo="Mensal")
      )), 0,IF(Ajustes!$G307&gt;0,INDEX($AA$4:$AL$323,Ajustes!$G307,V$2),0)+IF(Ajustes!$H307&gt;0,INDEX($AA$4:$AL$323,Ajustes!$H307,V$2),0)+IF(Ajustes!$I307&gt;0,INDEX($AA$4:$AL$323,Ajustes!$I307,V$2),0)+IF(Ajustes!$J307&gt;0,INDEX($AA$4:$AL$323,Ajustes!$J307,V$2),0)+IF(Ajustes!$K307&gt;0,INDEX($AA$4:$AL$323,Ajustes!$K307,V$2),0)+IF(Ajustes!$L307&gt;0,INDEX($AA$4:$AL$323,Ajustes!$L307,V$2),0))+V307</f>
        <v>0</v>
      </c>
      <c r="AI307" s="259">
        <f>IF(AND(NOT(_incrementaisPassadas),
      OR(
       AND(_semanaAtual&gt;Prevs!L$6,_tipo="Semanal"),
       AND(_mes&gt;AI$2,_tipo="Mensal")
      )), 0,IF(Ajustes!$G307&gt;0,INDEX($AA$4:$AL$323,Ajustes!$G307,W$2),0)+IF(Ajustes!$H307&gt;0,INDEX($AA$4:$AL$323,Ajustes!$H307,W$2),0)+IF(Ajustes!$I307&gt;0,INDEX($AA$4:$AL$323,Ajustes!$I307,W$2),0)+IF(Ajustes!$J307&gt;0,INDEX($AA$4:$AL$323,Ajustes!$J307,W$2),0)+IF(Ajustes!$K307&gt;0,INDEX($AA$4:$AL$323,Ajustes!$K307,W$2),0)+IF(Ajustes!$L307&gt;0,INDEX($AA$4:$AL$323,Ajustes!$L307,W$2),0))+W307</f>
        <v>0</v>
      </c>
      <c r="AJ307" s="259">
        <f>IF(AND(NOT(_incrementaisPassadas),
      OR(
       AND(_semanaAtual&gt;Prevs!M$6,_tipo="Semanal"),
       AND(_mes&gt;AJ$2,_tipo="Mensal")
      )), 0,IF(Ajustes!$G307&gt;0,INDEX($AA$4:$AL$323,Ajustes!$G307,X$2),0)+IF(Ajustes!$H307&gt;0,INDEX($AA$4:$AL$323,Ajustes!$H307,X$2),0)+IF(Ajustes!$I307&gt;0,INDEX($AA$4:$AL$323,Ajustes!$I307,X$2),0)+IF(Ajustes!$J307&gt;0,INDEX($AA$4:$AL$323,Ajustes!$J307,X$2),0)+IF(Ajustes!$K307&gt;0,INDEX($AA$4:$AL$323,Ajustes!$K307,X$2),0)+IF(Ajustes!$L307&gt;0,INDEX($AA$4:$AL$323,Ajustes!$L307,X$2),0))+X307</f>
        <v>0</v>
      </c>
      <c r="AK307" s="259">
        <f>IF(AND(NOT(_incrementaisPassadas),
      OR(
       AND(_semanaAtual&gt;Prevs!N$6,_tipo="Semanal"),
       AND(_mes&gt;AK$2,_tipo="Mensal")
      )), 0,IF(Ajustes!$G307&gt;0,INDEX($AA$4:$AL$323,Ajustes!$G307,Y$2),0)+IF(Ajustes!$H307&gt;0,INDEX($AA$4:$AL$323,Ajustes!$H307,Y$2),0)+IF(Ajustes!$I307&gt;0,INDEX($AA$4:$AL$323,Ajustes!$I307,Y$2),0)+IF(Ajustes!$J307&gt;0,INDEX($AA$4:$AL$323,Ajustes!$J307,Y$2),0)+IF(Ajustes!$K307&gt;0,INDEX($AA$4:$AL$323,Ajustes!$K307,Y$2),0)+IF(Ajustes!$L307&gt;0,INDEX($AA$4:$AL$323,Ajustes!$L307,Y$2),0))+Y307</f>
        <v>0</v>
      </c>
      <c r="AL307" s="259">
        <f>IF(AND(NOT(_incrementaisPassadas),
      OR(
       AND(_semanaAtual&gt;Prevs!O$6,_tipo="Semanal"),
       AND(_mes&gt;AL$2,_tipo="Mensal")
      )), 0,IF(Ajustes!$G307&gt;0,INDEX($AA$4:$AL$323,Ajustes!$G307,Z$2),0)+IF(Ajustes!$H307&gt;0,INDEX($AA$4:$AL$323,Ajustes!$H307,Z$2),0)+IF(Ajustes!$I307&gt;0,INDEX($AA$4:$AL$323,Ajustes!$I307,Z$2),0)+IF(Ajustes!$J307&gt;0,INDEX($AA$4:$AL$323,Ajustes!$J307,Z$2),0)+IF(Ajustes!$K307&gt;0,INDEX($AA$4:$AL$323,Ajustes!$K307,Z$2),0)+IF(Ajustes!$L307&gt;0,INDEX($AA$4:$AL$323,Ajustes!$L307,Z$2),0))+Z307</f>
        <v>1</v>
      </c>
      <c r="AM307" s="186">
        <f t="shared" ref="AM307" si="297">AM318-AM319</f>
        <v>0</v>
      </c>
      <c r="AN307" s="186">
        <f t="shared" ref="AN307:AX307" si="298">AN318-AN319</f>
        <v>0</v>
      </c>
      <c r="AO307" s="186">
        <f t="shared" si="298"/>
        <v>0</v>
      </c>
      <c r="AP307" s="186">
        <f t="shared" si="298"/>
        <v>0</v>
      </c>
      <c r="AQ307" s="186">
        <f t="shared" si="298"/>
        <v>0</v>
      </c>
      <c r="AR307" s="186">
        <f t="shared" si="298"/>
        <v>0</v>
      </c>
      <c r="AS307" s="186">
        <f t="shared" si="298"/>
        <v>0</v>
      </c>
      <c r="AT307" s="186">
        <f t="shared" si="298"/>
        <v>0</v>
      </c>
      <c r="AU307" s="186">
        <f t="shared" si="298"/>
        <v>0</v>
      </c>
      <c r="AV307" s="186">
        <f t="shared" si="298"/>
        <v>0</v>
      </c>
      <c r="AW307" s="186">
        <f t="shared" si="298"/>
        <v>0</v>
      </c>
      <c r="AX307" s="186">
        <f t="shared" si="298"/>
        <v>0</v>
      </c>
      <c r="AY307" s="259"/>
      <c r="BQ307" s="259" t="e">
        <f t="shared" si="249"/>
        <v>#N/A</v>
      </c>
      <c r="BR307" s="186">
        <f t="shared" ref="BR307:CC307" si="299">BR318-BR319</f>
        <v>0</v>
      </c>
      <c r="BS307" s="186">
        <f t="shared" si="299"/>
        <v>0</v>
      </c>
      <c r="BT307" s="186">
        <f t="shared" si="299"/>
        <v>0</v>
      </c>
      <c r="BU307" s="186">
        <f t="shared" si="299"/>
        <v>0</v>
      </c>
      <c r="BV307" s="186">
        <f t="shared" si="299"/>
        <v>0</v>
      </c>
      <c r="BW307" s="186">
        <f t="shared" si="299"/>
        <v>0</v>
      </c>
      <c r="BX307" s="186">
        <f t="shared" si="299"/>
        <v>0</v>
      </c>
      <c r="BY307" s="186">
        <f t="shared" si="299"/>
        <v>0</v>
      </c>
      <c r="BZ307" s="186">
        <f t="shared" si="299"/>
        <v>0</v>
      </c>
      <c r="CA307" s="186">
        <f t="shared" si="299"/>
        <v>0</v>
      </c>
      <c r="CB307" s="186">
        <f t="shared" si="299"/>
        <v>0</v>
      </c>
      <c r="CC307" s="186">
        <f t="shared" si="299"/>
        <v>0</v>
      </c>
      <c r="CD307" s="259"/>
    </row>
    <row r="308" spans="1:82" x14ac:dyDescent="0.25">
      <c r="A308" s="113">
        <v>305</v>
      </c>
      <c r="B308" s="176"/>
      <c r="C308" s="259">
        <f>IFERROR(INDEX($BD$7:$BO$40,MATCH(Ajustes!$E$4:$E$323,$BC$7:$BC$40,0),$C$2:$N$2),1)</f>
        <v>1</v>
      </c>
      <c r="D308" s="259">
        <f>IFERROR(INDEX($BD$7:$BO$40,MATCH(Ajustes!$E$4:$E$323,$BC$7:$BC$40,0),$C$2:$N$2),1)</f>
        <v>1</v>
      </c>
      <c r="E308" s="259">
        <f>IFERROR(INDEX($BD$7:$BO$40,MATCH(Ajustes!$E$4:$E$323,$BC$7:$BC$40,0),$C$2:$N$2),1)</f>
        <v>1</v>
      </c>
      <c r="F308" s="259">
        <f>IFERROR(INDEX($BD$7:$BO$40,MATCH(Ajustes!$E$4:$E$323,$BC$7:$BC$40,0),$C$2:$N$2),1)</f>
        <v>1</v>
      </c>
      <c r="G308" s="259">
        <f>IFERROR(INDEX($BD$7:$BO$40,MATCH(Ajustes!$E$4:$E$323,$BC$7:$BC$40,0),$C$2:$N$2),1)</f>
        <v>1</v>
      </c>
      <c r="H308" s="259">
        <f>IFERROR(INDEX($BD$7:$BO$40,MATCH(Ajustes!$E$4:$E$323,$BC$7:$BC$40,0),$C$2:$N$2),1)</f>
        <v>1</v>
      </c>
      <c r="I308" s="259">
        <f>IFERROR(INDEX($BD$7:$BO$40,MATCH(Ajustes!$E$4:$E$323,$BC$7:$BC$40,0),$C$2:$N$2),1)</f>
        <v>1</v>
      </c>
      <c r="J308" s="259">
        <f>IFERROR(INDEX($BD$7:$BO$40,MATCH(Ajustes!$E$4:$E$323,$BC$7:$BC$40,0),$C$2:$N$2),1)</f>
        <v>1</v>
      </c>
      <c r="K308" s="259">
        <f>IFERROR(INDEX($BD$7:$BO$40,MATCH(Ajustes!$E$4:$E$323,$BC$7:$BC$40,0),$C$2:$N$2),1)</f>
        <v>1</v>
      </c>
      <c r="L308" s="259">
        <f>IFERROR(INDEX($BD$7:$BO$40,MATCH(Ajustes!$E$4:$E$323,$BC$7:$BC$40,0),$C$2:$N$2),1)</f>
        <v>1</v>
      </c>
      <c r="M308" s="259">
        <f>IFERROR(INDEX($BD$7:$BO$40,MATCH(Ajustes!$E$4:$E$323,$BC$7:$BC$40,0),$C$2:$N$2),1)</f>
        <v>1</v>
      </c>
      <c r="N308" s="259">
        <f>IFERROR(INDEX($BD$7:$BO$40,MATCH(Ajustes!$E$4:$E$323,$BC$7:$BC$40,0),$C$2:$N$2),1)</f>
        <v>1</v>
      </c>
      <c r="O308">
        <f>C308*Ajustes!AM308</f>
        <v>0</v>
      </c>
      <c r="P308">
        <f>D308*Ajustes!AN308</f>
        <v>0</v>
      </c>
      <c r="Q308">
        <f>E308*Ajustes!AO308</f>
        <v>0</v>
      </c>
      <c r="R308">
        <f>F308*Ajustes!AP308</f>
        <v>0</v>
      </c>
      <c r="S308">
        <f>G308*Ajustes!AQ308</f>
        <v>0</v>
      </c>
      <c r="T308">
        <f>H308*Ajustes!AR308</f>
        <v>0</v>
      </c>
      <c r="U308">
        <f>I308*Ajustes!AS308</f>
        <v>0</v>
      </c>
      <c r="V308">
        <f>J308*Ajustes!AT308</f>
        <v>0</v>
      </c>
      <c r="W308">
        <f>K308*Ajustes!AU308</f>
        <v>0</v>
      </c>
      <c r="X308">
        <f>L308*Ajustes!AV308</f>
        <v>0</v>
      </c>
      <c r="Y308">
        <f>M308*Ajustes!AW308</f>
        <v>0</v>
      </c>
      <c r="Z308">
        <f>N308*Ajustes!AX308</f>
        <v>0</v>
      </c>
      <c r="AA308" s="259">
        <f>IF(AND(NOT(_incrementaisPassadas),
      OR(
       AND(_semanaAtual&gt;Prevs!D$6,_tipo="Semanal"),
       AND(_mes&gt;AA$2,_tipo="Mensal")
      )), 0,IF(Ajustes!$G308&gt;0,INDEX($AA$4:$AL$323,Ajustes!$G308,O$2),0)+IF(Ajustes!$H308&gt;0,INDEX($AA$4:$AL$323,Ajustes!$H308,O$2),0)+IF(Ajustes!$I308&gt;0,INDEX($AA$4:$AL$323,Ajustes!$I308,O$2),0)+IF(Ajustes!$J308&gt;0,INDEX($AA$4:$AL$323,Ajustes!$J308,O$2),0)+IF(Ajustes!$K308&gt;0,INDEX($AA$4:$AL$323,Ajustes!$K308,O$2),0)+IF(Ajustes!$L308&gt;0,INDEX($AA$4:$AL$323,Ajustes!$L308,O$2),0))+O308</f>
        <v>0</v>
      </c>
      <c r="AB308" s="259">
        <f>IF(AND(NOT(_incrementaisPassadas),
      OR(
       AND(_semanaAtual&gt;Prevs!E$6,_tipo="Semanal"),
       AND(_mes&gt;AB$2,_tipo="Mensal")
      )), 0,IF(Ajustes!$G308&gt;0,INDEX($AA$4:$AL$323,Ajustes!$G308,P$2),0)+IF(Ajustes!$H308&gt;0,INDEX($AA$4:$AL$323,Ajustes!$H308,P$2),0)+IF(Ajustes!$I308&gt;0,INDEX($AA$4:$AL$323,Ajustes!$I308,P$2),0)+IF(Ajustes!$J308&gt;0,INDEX($AA$4:$AL$323,Ajustes!$J308,P$2),0)+IF(Ajustes!$K308&gt;0,INDEX($AA$4:$AL$323,Ajustes!$K308,P$2),0)+IF(Ajustes!$L308&gt;0,INDEX($AA$4:$AL$323,Ajustes!$L308,P$2),0))+P308</f>
        <v>0</v>
      </c>
      <c r="AC308" s="259">
        <f>IF(AND(NOT(_incrementaisPassadas),
      OR(
       AND(_semanaAtual&gt;Prevs!F$6,_tipo="Semanal"),
       AND(_mes&gt;AC$2,_tipo="Mensal")
      )), 0,IF(Ajustes!$G308&gt;0,INDEX($AA$4:$AL$323,Ajustes!$G308,Q$2),0)+IF(Ajustes!$H308&gt;0,INDEX($AA$4:$AL$323,Ajustes!$H308,Q$2),0)+IF(Ajustes!$I308&gt;0,INDEX($AA$4:$AL$323,Ajustes!$I308,Q$2),0)+IF(Ajustes!$J308&gt;0,INDEX($AA$4:$AL$323,Ajustes!$J308,Q$2),0)+IF(Ajustes!$K308&gt;0,INDEX($AA$4:$AL$323,Ajustes!$K308,Q$2),0)+IF(Ajustes!$L308&gt;0,INDEX($AA$4:$AL$323,Ajustes!$L308,Q$2),0))+Q308</f>
        <v>0</v>
      </c>
      <c r="AD308" s="259">
        <f>IF(AND(NOT(_incrementaisPassadas),
      OR(
       AND(_semanaAtual&gt;Prevs!G$6,_tipo="Semanal"),
       AND(_mes&gt;AD$2,_tipo="Mensal")
      )), 0,IF(Ajustes!$G308&gt;0,INDEX($AA$4:$AL$323,Ajustes!$G308,R$2),0)+IF(Ajustes!$H308&gt;0,INDEX($AA$4:$AL$323,Ajustes!$H308,R$2),0)+IF(Ajustes!$I308&gt;0,INDEX($AA$4:$AL$323,Ajustes!$I308,R$2),0)+IF(Ajustes!$J308&gt;0,INDEX($AA$4:$AL$323,Ajustes!$J308,R$2),0)+IF(Ajustes!$K308&gt;0,INDEX($AA$4:$AL$323,Ajustes!$K308,R$2),0)+IF(Ajustes!$L308&gt;0,INDEX($AA$4:$AL$323,Ajustes!$L308,R$2),0))+R308</f>
        <v>0</v>
      </c>
      <c r="AE308" s="259">
        <f>IF(AND(NOT(_incrementaisPassadas),
      OR(
       AND(_semanaAtual&gt;Prevs!H$6,_tipo="Semanal"),
       AND(_mes&gt;AE$2,_tipo="Mensal")
      )), 0,IF(Ajustes!$G308&gt;0,INDEX($AA$4:$AL$323,Ajustes!$G308,S$2),0)+IF(Ajustes!$H308&gt;0,INDEX($AA$4:$AL$323,Ajustes!$H308,S$2),0)+IF(Ajustes!$I308&gt;0,INDEX($AA$4:$AL$323,Ajustes!$I308,S$2),0)+IF(Ajustes!$J308&gt;0,INDEX($AA$4:$AL$323,Ajustes!$J308,S$2),0)+IF(Ajustes!$K308&gt;0,INDEX($AA$4:$AL$323,Ajustes!$K308,S$2),0)+IF(Ajustes!$L308&gt;0,INDEX($AA$4:$AL$323,Ajustes!$L308,S$2),0))+S308</f>
        <v>0</v>
      </c>
      <c r="AF308" s="259">
        <f>IF(AND(NOT(_incrementaisPassadas),
      OR(
       AND(_semanaAtual&gt;Prevs!I$6,_tipo="Semanal"),
       AND(_mes&gt;AF$2,_tipo="Mensal")
      )), 0,IF(Ajustes!$G308&gt;0,INDEX($AA$4:$AL$323,Ajustes!$G308,T$2),0)+IF(Ajustes!$H308&gt;0,INDEX($AA$4:$AL$323,Ajustes!$H308,T$2),0)+IF(Ajustes!$I308&gt;0,INDEX($AA$4:$AL$323,Ajustes!$I308,T$2),0)+IF(Ajustes!$J308&gt;0,INDEX($AA$4:$AL$323,Ajustes!$J308,T$2),0)+IF(Ajustes!$K308&gt;0,INDEX($AA$4:$AL$323,Ajustes!$K308,T$2),0)+IF(Ajustes!$L308&gt;0,INDEX($AA$4:$AL$323,Ajustes!$L308,T$2),0))+T308</f>
        <v>0</v>
      </c>
      <c r="AG308" s="259">
        <f>IF(AND(NOT(_incrementaisPassadas),
      OR(
       AND(_semanaAtual&gt;Prevs!J$6,_tipo="Semanal"),
       AND(_mes&gt;AG$2,_tipo="Mensal")
      )), 0,IF(Ajustes!$G308&gt;0,INDEX($AA$4:$AL$323,Ajustes!$G308,U$2),0)+IF(Ajustes!$H308&gt;0,INDEX($AA$4:$AL$323,Ajustes!$H308,U$2),0)+IF(Ajustes!$I308&gt;0,INDEX($AA$4:$AL$323,Ajustes!$I308,U$2),0)+IF(Ajustes!$J308&gt;0,INDEX($AA$4:$AL$323,Ajustes!$J308,U$2),0)+IF(Ajustes!$K308&gt;0,INDEX($AA$4:$AL$323,Ajustes!$K308,U$2),0)+IF(Ajustes!$L308&gt;0,INDEX($AA$4:$AL$323,Ajustes!$L308,U$2),0))+U308</f>
        <v>0</v>
      </c>
      <c r="AH308" s="259">
        <f>IF(AND(NOT(_incrementaisPassadas),
      OR(
       AND(_semanaAtual&gt;Prevs!K$6,_tipo="Semanal"),
       AND(_mes&gt;AH$2,_tipo="Mensal")
      )), 0,IF(Ajustes!$G308&gt;0,INDEX($AA$4:$AL$323,Ajustes!$G308,V$2),0)+IF(Ajustes!$H308&gt;0,INDEX($AA$4:$AL$323,Ajustes!$H308,V$2),0)+IF(Ajustes!$I308&gt;0,INDEX($AA$4:$AL$323,Ajustes!$I308,V$2),0)+IF(Ajustes!$J308&gt;0,INDEX($AA$4:$AL$323,Ajustes!$J308,V$2),0)+IF(Ajustes!$K308&gt;0,INDEX($AA$4:$AL$323,Ajustes!$K308,V$2),0)+IF(Ajustes!$L308&gt;0,INDEX($AA$4:$AL$323,Ajustes!$L308,V$2),0))+V308</f>
        <v>0</v>
      </c>
      <c r="AI308" s="259">
        <f>IF(AND(NOT(_incrementaisPassadas),
      OR(
       AND(_semanaAtual&gt;Prevs!L$6,_tipo="Semanal"),
       AND(_mes&gt;AI$2,_tipo="Mensal")
      )), 0,IF(Ajustes!$G308&gt;0,INDEX($AA$4:$AL$323,Ajustes!$G308,W$2),0)+IF(Ajustes!$H308&gt;0,INDEX($AA$4:$AL$323,Ajustes!$H308,W$2),0)+IF(Ajustes!$I308&gt;0,INDEX($AA$4:$AL$323,Ajustes!$I308,W$2),0)+IF(Ajustes!$J308&gt;0,INDEX($AA$4:$AL$323,Ajustes!$J308,W$2),0)+IF(Ajustes!$K308&gt;0,INDEX($AA$4:$AL$323,Ajustes!$K308,W$2),0)+IF(Ajustes!$L308&gt;0,INDEX($AA$4:$AL$323,Ajustes!$L308,W$2),0))+W308</f>
        <v>0</v>
      </c>
      <c r="AJ308" s="259">
        <f>IF(AND(NOT(_incrementaisPassadas),
      OR(
       AND(_semanaAtual&gt;Prevs!M$6,_tipo="Semanal"),
       AND(_mes&gt;AJ$2,_tipo="Mensal")
      )), 0,IF(Ajustes!$G308&gt;0,INDEX($AA$4:$AL$323,Ajustes!$G308,X$2),0)+IF(Ajustes!$H308&gt;0,INDEX($AA$4:$AL$323,Ajustes!$H308,X$2),0)+IF(Ajustes!$I308&gt;0,INDEX($AA$4:$AL$323,Ajustes!$I308,X$2),0)+IF(Ajustes!$J308&gt;0,INDEX($AA$4:$AL$323,Ajustes!$J308,X$2),0)+IF(Ajustes!$K308&gt;0,INDEX($AA$4:$AL$323,Ajustes!$K308,X$2),0)+IF(Ajustes!$L308&gt;0,INDEX($AA$4:$AL$323,Ajustes!$L308,X$2),0))+X308</f>
        <v>0</v>
      </c>
      <c r="AK308" s="259">
        <f>IF(AND(NOT(_incrementaisPassadas),
      OR(
       AND(_semanaAtual&gt;Prevs!N$6,_tipo="Semanal"),
       AND(_mes&gt;AK$2,_tipo="Mensal")
      )), 0,IF(Ajustes!$G308&gt;0,INDEX($AA$4:$AL$323,Ajustes!$G308,Y$2),0)+IF(Ajustes!$H308&gt;0,INDEX($AA$4:$AL$323,Ajustes!$H308,Y$2),0)+IF(Ajustes!$I308&gt;0,INDEX($AA$4:$AL$323,Ajustes!$I308,Y$2),0)+IF(Ajustes!$J308&gt;0,INDEX($AA$4:$AL$323,Ajustes!$J308,Y$2),0)+IF(Ajustes!$K308&gt;0,INDEX($AA$4:$AL$323,Ajustes!$K308,Y$2),0)+IF(Ajustes!$L308&gt;0,INDEX($AA$4:$AL$323,Ajustes!$L308,Y$2),0))+Y308</f>
        <v>0</v>
      </c>
      <c r="AL308" s="259">
        <f>IF(AND(NOT(_incrementaisPassadas),
      OR(
       AND(_semanaAtual&gt;Prevs!O$6,_tipo="Semanal"),
       AND(_mes&gt;AL$2,_tipo="Mensal")
      )), 0,IF(Ajustes!$G308&gt;0,INDEX($AA$4:$AL$323,Ajustes!$G308,Z$2),0)+IF(Ajustes!$H308&gt;0,INDEX($AA$4:$AL$323,Ajustes!$H308,Z$2),0)+IF(Ajustes!$I308&gt;0,INDEX($AA$4:$AL$323,Ajustes!$I308,Z$2),0)+IF(Ajustes!$J308&gt;0,INDEX($AA$4:$AL$323,Ajustes!$J308,Z$2),0)+IF(Ajustes!$K308&gt;0,INDEX($AA$4:$AL$323,Ajustes!$K308,Z$2),0)+IF(Ajustes!$L308&gt;0,INDEX($AA$4:$AL$323,Ajustes!$L308,Z$2),0))+Z308</f>
        <v>0</v>
      </c>
      <c r="AM308" s="113">
        <f t="shared" ref="AM308" si="300">AA308</f>
        <v>0</v>
      </c>
      <c r="AN308" s="113">
        <f t="shared" ref="AN308" si="301">AB308</f>
        <v>0</v>
      </c>
      <c r="AO308" s="113">
        <f t="shared" ref="AO308" si="302">AC308</f>
        <v>0</v>
      </c>
      <c r="AP308" s="113">
        <f t="shared" ref="AP308" si="303">AD308</f>
        <v>0</v>
      </c>
      <c r="AQ308" s="113">
        <f t="shared" ref="AQ308" si="304">AE308</f>
        <v>0</v>
      </c>
      <c r="AR308" s="113">
        <f t="shared" ref="AR308" si="305">AF308</f>
        <v>0</v>
      </c>
      <c r="AS308" s="113">
        <f t="shared" ref="AS308" si="306">AG308</f>
        <v>0</v>
      </c>
      <c r="AT308" s="113">
        <f t="shared" ref="AT308" si="307">AH308</f>
        <v>0</v>
      </c>
      <c r="AU308" s="113">
        <f t="shared" ref="AU308" si="308">AI308</f>
        <v>0</v>
      </c>
      <c r="AV308" s="113">
        <f t="shared" ref="AV308" si="309">AJ308</f>
        <v>0</v>
      </c>
      <c r="AW308" s="113">
        <f t="shared" ref="AW308" si="310">AK308</f>
        <v>0</v>
      </c>
      <c r="AX308" s="113">
        <f t="shared" ref="AX308" si="311">AL308</f>
        <v>0</v>
      </c>
      <c r="AY308" s="259"/>
      <c r="BQ308" s="259" t="e">
        <f t="shared" si="249"/>
        <v>#N/A</v>
      </c>
      <c r="BR308" s="398">
        <f t="shared" ref="BR308:CC308" si="312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308" s="398">
        <f t="shared" si="312"/>
        <v>0</v>
      </c>
      <c r="BT308" s="398">
        <f t="shared" si="312"/>
        <v>0</v>
      </c>
      <c r="BU308" s="398">
        <f t="shared" si="312"/>
        <v>0</v>
      </c>
      <c r="BV308" s="398">
        <f t="shared" si="312"/>
        <v>0</v>
      </c>
      <c r="BW308" s="398">
        <f t="shared" si="312"/>
        <v>0</v>
      </c>
      <c r="BX308" s="398">
        <f t="shared" si="312"/>
        <v>0</v>
      </c>
      <c r="BY308" s="398">
        <f t="shared" si="312"/>
        <v>0</v>
      </c>
      <c r="BZ308" s="398">
        <f t="shared" si="312"/>
        <v>0</v>
      </c>
      <c r="CA308" s="398">
        <f t="shared" si="312"/>
        <v>0</v>
      </c>
      <c r="CB308" s="398">
        <f t="shared" si="312"/>
        <v>0</v>
      </c>
      <c r="CC308" s="398">
        <f t="shared" si="312"/>
        <v>0</v>
      </c>
      <c r="CD308" s="259"/>
    </row>
    <row r="309" spans="1:82" x14ac:dyDescent="0.25">
      <c r="A309" s="113">
        <v>306</v>
      </c>
      <c r="B309" s="176" t="s">
        <v>270</v>
      </c>
      <c r="C309" s="259">
        <f>IFERROR(INDEX($BD$7:$BO$40,MATCH(Ajustes!$E$4:$E$323,$BC$7:$BC$40,0),$C$2:$N$2),1)</f>
        <v>1</v>
      </c>
      <c r="D309" s="259">
        <f>IFERROR(INDEX($BD$7:$BO$40,MATCH(Ajustes!$E$4:$E$323,$BC$7:$BC$40,0),$C$2:$N$2),1)</f>
        <v>1</v>
      </c>
      <c r="E309" s="259">
        <f>IFERROR(INDEX($BD$7:$BO$40,MATCH(Ajustes!$E$4:$E$323,$BC$7:$BC$40,0),$C$2:$N$2),1)</f>
        <v>1</v>
      </c>
      <c r="F309" s="259">
        <f>IFERROR(INDEX($BD$7:$BO$40,MATCH(Ajustes!$E$4:$E$323,$BC$7:$BC$40,0),$C$2:$N$2),1)</f>
        <v>1</v>
      </c>
      <c r="G309" s="259">
        <f>IFERROR(INDEX($BD$7:$BO$40,MATCH(Ajustes!$E$4:$E$323,$BC$7:$BC$40,0),$C$2:$N$2),1)</f>
        <v>1</v>
      </c>
      <c r="H309" s="259">
        <f>IFERROR(INDEX($BD$7:$BO$40,MATCH(Ajustes!$E$4:$E$323,$BC$7:$BC$40,0),$C$2:$N$2),1)</f>
        <v>1</v>
      </c>
      <c r="I309" s="259">
        <f>IFERROR(INDEX($BD$7:$BO$40,MATCH(Ajustes!$E$4:$E$323,$BC$7:$BC$40,0),$C$2:$N$2),1)</f>
        <v>1</v>
      </c>
      <c r="J309" s="259">
        <f>IFERROR(INDEX($BD$7:$BO$40,MATCH(Ajustes!$E$4:$E$323,$BC$7:$BC$40,0),$C$2:$N$2),1)</f>
        <v>1</v>
      </c>
      <c r="K309" s="259">
        <f>IFERROR(INDEX($BD$7:$BO$40,MATCH(Ajustes!$E$4:$E$323,$BC$7:$BC$40,0),$C$2:$N$2),1)</f>
        <v>1</v>
      </c>
      <c r="L309" s="259">
        <f>IFERROR(INDEX($BD$7:$BO$40,MATCH(Ajustes!$E$4:$E$323,$BC$7:$BC$40,0),$C$2:$N$2),1)</f>
        <v>1</v>
      </c>
      <c r="M309" s="259">
        <f>IFERROR(INDEX($BD$7:$BO$40,MATCH(Ajustes!$E$4:$E$323,$BC$7:$BC$40,0),$C$2:$N$2),1)</f>
        <v>1</v>
      </c>
      <c r="N309" s="259">
        <f>IFERROR(INDEX($BD$7:$BO$40,MATCH(Ajustes!$E$4:$E$323,$BC$7:$BC$40,0),$C$2:$N$2),1)</f>
        <v>1</v>
      </c>
      <c r="O309">
        <f>C309*Ajustes!AM309</f>
        <v>188</v>
      </c>
      <c r="P309">
        <f>D309*Ajustes!AN309</f>
        <v>188</v>
      </c>
      <c r="Q309">
        <f>E309*Ajustes!AO309</f>
        <v>189</v>
      </c>
      <c r="R309">
        <f>F309*Ajustes!AP309</f>
        <v>183</v>
      </c>
      <c r="S309">
        <f>G309*Ajustes!AQ309</f>
        <v>161</v>
      </c>
      <c r="T309">
        <f>H309*Ajustes!AR309</f>
        <v>139</v>
      </c>
      <c r="U309">
        <f>I309*Ajustes!AS309</f>
        <v>120</v>
      </c>
      <c r="V309">
        <f>J309*Ajustes!AT309</f>
        <v>104</v>
      </c>
      <c r="W309">
        <f>K309*Ajustes!AU309</f>
        <v>106</v>
      </c>
      <c r="X309">
        <f>L309*Ajustes!AV309</f>
        <v>125</v>
      </c>
      <c r="Y309">
        <f>M309*Ajustes!AW309</f>
        <v>156</v>
      </c>
      <c r="Z309">
        <f>N309*Ajustes!AX309</f>
        <v>182</v>
      </c>
      <c r="AA309" s="259">
        <f>IF(AND(NOT(_incrementaisPassadas),
      OR(
       AND(_semanaAtual&gt;Prevs!D$6,_tipo="Semanal"),
       AND(_mes&gt;AA$2,_tipo="Mensal")
      )), 0,IF(Ajustes!$G309&gt;0,INDEX($AA$4:$AL$323,Ajustes!$G309,O$2),0)+IF(Ajustes!$H309&gt;0,INDEX($AA$4:$AL$323,Ajustes!$H309,O$2),0)+IF(Ajustes!$I309&gt;0,INDEX($AA$4:$AL$323,Ajustes!$I309,O$2),0)+IF(Ajustes!$J309&gt;0,INDEX($AA$4:$AL$323,Ajustes!$J309,O$2),0)+IF(Ajustes!$K309&gt;0,INDEX($AA$4:$AL$323,Ajustes!$K309,O$2),0)+IF(Ajustes!$L309&gt;0,INDEX($AA$4:$AL$323,Ajustes!$L309,O$2),0))+O309</f>
        <v>188</v>
      </c>
      <c r="AB309" s="259">
        <f>IF(AND(NOT(_incrementaisPassadas),
      OR(
       AND(_semanaAtual&gt;Prevs!E$6,_tipo="Semanal"),
       AND(_mes&gt;AB$2,_tipo="Mensal")
      )), 0,IF(Ajustes!$G309&gt;0,INDEX($AA$4:$AL$323,Ajustes!$G309,P$2),0)+IF(Ajustes!$H309&gt;0,INDEX($AA$4:$AL$323,Ajustes!$H309,P$2),0)+IF(Ajustes!$I309&gt;0,INDEX($AA$4:$AL$323,Ajustes!$I309,P$2),0)+IF(Ajustes!$J309&gt;0,INDEX($AA$4:$AL$323,Ajustes!$J309,P$2),0)+IF(Ajustes!$K309&gt;0,INDEX($AA$4:$AL$323,Ajustes!$K309,P$2),0)+IF(Ajustes!$L309&gt;0,INDEX($AA$4:$AL$323,Ajustes!$L309,P$2),0))+P309</f>
        <v>188</v>
      </c>
      <c r="AC309" s="259">
        <f>IF(AND(NOT(_incrementaisPassadas),
      OR(
       AND(_semanaAtual&gt;Prevs!F$6,_tipo="Semanal"),
       AND(_mes&gt;AC$2,_tipo="Mensal")
      )), 0,IF(Ajustes!$G309&gt;0,INDEX($AA$4:$AL$323,Ajustes!$G309,Q$2),0)+IF(Ajustes!$H309&gt;0,INDEX($AA$4:$AL$323,Ajustes!$H309,Q$2),0)+IF(Ajustes!$I309&gt;0,INDEX($AA$4:$AL$323,Ajustes!$I309,Q$2),0)+IF(Ajustes!$J309&gt;0,INDEX($AA$4:$AL$323,Ajustes!$J309,Q$2),0)+IF(Ajustes!$K309&gt;0,INDEX($AA$4:$AL$323,Ajustes!$K309,Q$2),0)+IF(Ajustes!$L309&gt;0,INDEX($AA$4:$AL$323,Ajustes!$L309,Q$2),0))+Q309</f>
        <v>189</v>
      </c>
      <c r="AD309" s="259">
        <f>IF(AND(NOT(_incrementaisPassadas),
      OR(
       AND(_semanaAtual&gt;Prevs!G$6,_tipo="Semanal"),
       AND(_mes&gt;AD$2,_tipo="Mensal")
      )), 0,IF(Ajustes!$G309&gt;0,INDEX($AA$4:$AL$323,Ajustes!$G309,R$2),0)+IF(Ajustes!$H309&gt;0,INDEX($AA$4:$AL$323,Ajustes!$H309,R$2),0)+IF(Ajustes!$I309&gt;0,INDEX($AA$4:$AL$323,Ajustes!$I309,R$2),0)+IF(Ajustes!$J309&gt;0,INDEX($AA$4:$AL$323,Ajustes!$J309,R$2),0)+IF(Ajustes!$K309&gt;0,INDEX($AA$4:$AL$323,Ajustes!$K309,R$2),0)+IF(Ajustes!$L309&gt;0,INDEX($AA$4:$AL$323,Ajustes!$L309,R$2),0))+R309</f>
        <v>183</v>
      </c>
      <c r="AE309" s="259">
        <f>IF(AND(NOT(_incrementaisPassadas),
      OR(
       AND(_semanaAtual&gt;Prevs!H$6,_tipo="Semanal"),
       AND(_mes&gt;AE$2,_tipo="Mensal")
      )), 0,IF(Ajustes!$G309&gt;0,INDEX($AA$4:$AL$323,Ajustes!$G309,S$2),0)+IF(Ajustes!$H309&gt;0,INDEX($AA$4:$AL$323,Ajustes!$H309,S$2),0)+IF(Ajustes!$I309&gt;0,INDEX($AA$4:$AL$323,Ajustes!$I309,S$2),0)+IF(Ajustes!$J309&gt;0,INDEX($AA$4:$AL$323,Ajustes!$J309,S$2),0)+IF(Ajustes!$K309&gt;0,INDEX($AA$4:$AL$323,Ajustes!$K309,S$2),0)+IF(Ajustes!$L309&gt;0,INDEX($AA$4:$AL$323,Ajustes!$L309,S$2),0))+S309</f>
        <v>161</v>
      </c>
      <c r="AF309" s="259">
        <f>IF(AND(NOT(_incrementaisPassadas),
      OR(
       AND(_semanaAtual&gt;Prevs!I$6,_tipo="Semanal"),
       AND(_mes&gt;AF$2,_tipo="Mensal")
      )), 0,IF(Ajustes!$G309&gt;0,INDEX($AA$4:$AL$323,Ajustes!$G309,T$2),0)+IF(Ajustes!$H309&gt;0,INDEX($AA$4:$AL$323,Ajustes!$H309,T$2),0)+IF(Ajustes!$I309&gt;0,INDEX($AA$4:$AL$323,Ajustes!$I309,T$2),0)+IF(Ajustes!$J309&gt;0,INDEX($AA$4:$AL$323,Ajustes!$J309,T$2),0)+IF(Ajustes!$K309&gt;0,INDEX($AA$4:$AL$323,Ajustes!$K309,T$2),0)+IF(Ajustes!$L309&gt;0,INDEX($AA$4:$AL$323,Ajustes!$L309,T$2),0))+T309</f>
        <v>139</v>
      </c>
      <c r="AG309" s="259">
        <f>IF(AND(NOT(_incrementaisPassadas),
      OR(
       AND(_semanaAtual&gt;Prevs!J$6,_tipo="Semanal"),
       AND(_mes&gt;AG$2,_tipo="Mensal")
      )), 0,IF(Ajustes!$G309&gt;0,INDEX($AA$4:$AL$323,Ajustes!$G309,U$2),0)+IF(Ajustes!$H309&gt;0,INDEX($AA$4:$AL$323,Ajustes!$H309,U$2),0)+IF(Ajustes!$I309&gt;0,INDEX($AA$4:$AL$323,Ajustes!$I309,U$2),0)+IF(Ajustes!$J309&gt;0,INDEX($AA$4:$AL$323,Ajustes!$J309,U$2),0)+IF(Ajustes!$K309&gt;0,INDEX($AA$4:$AL$323,Ajustes!$K309,U$2),0)+IF(Ajustes!$L309&gt;0,INDEX($AA$4:$AL$323,Ajustes!$L309,U$2),0))+U309</f>
        <v>120</v>
      </c>
      <c r="AH309" s="259">
        <f>IF(AND(NOT(_incrementaisPassadas),
      OR(
       AND(_semanaAtual&gt;Prevs!K$6,_tipo="Semanal"),
       AND(_mes&gt;AH$2,_tipo="Mensal")
      )), 0,IF(Ajustes!$G309&gt;0,INDEX($AA$4:$AL$323,Ajustes!$G309,V$2),0)+IF(Ajustes!$H309&gt;0,INDEX($AA$4:$AL$323,Ajustes!$H309,V$2),0)+IF(Ajustes!$I309&gt;0,INDEX($AA$4:$AL$323,Ajustes!$I309,V$2),0)+IF(Ajustes!$J309&gt;0,INDEX($AA$4:$AL$323,Ajustes!$J309,V$2),0)+IF(Ajustes!$K309&gt;0,INDEX($AA$4:$AL$323,Ajustes!$K309,V$2),0)+IF(Ajustes!$L309&gt;0,INDEX($AA$4:$AL$323,Ajustes!$L309,V$2),0))+V309</f>
        <v>104</v>
      </c>
      <c r="AI309" s="259">
        <f>IF(AND(NOT(_incrementaisPassadas),
      OR(
       AND(_semanaAtual&gt;Prevs!L$6,_tipo="Semanal"),
       AND(_mes&gt;AI$2,_tipo="Mensal")
      )), 0,IF(Ajustes!$G309&gt;0,INDEX($AA$4:$AL$323,Ajustes!$G309,W$2),0)+IF(Ajustes!$H309&gt;0,INDEX($AA$4:$AL$323,Ajustes!$H309,W$2),0)+IF(Ajustes!$I309&gt;0,INDEX($AA$4:$AL$323,Ajustes!$I309,W$2),0)+IF(Ajustes!$J309&gt;0,INDEX($AA$4:$AL$323,Ajustes!$J309,W$2),0)+IF(Ajustes!$K309&gt;0,INDEX($AA$4:$AL$323,Ajustes!$K309,W$2),0)+IF(Ajustes!$L309&gt;0,INDEX($AA$4:$AL$323,Ajustes!$L309,W$2),0))+W309</f>
        <v>106</v>
      </c>
      <c r="AJ309" s="259">
        <f>IF(AND(NOT(_incrementaisPassadas),
      OR(
       AND(_semanaAtual&gt;Prevs!M$6,_tipo="Semanal"),
       AND(_mes&gt;AJ$2,_tipo="Mensal")
      )), 0,IF(Ajustes!$G309&gt;0,INDEX($AA$4:$AL$323,Ajustes!$G309,X$2),0)+IF(Ajustes!$H309&gt;0,INDEX($AA$4:$AL$323,Ajustes!$H309,X$2),0)+IF(Ajustes!$I309&gt;0,INDEX($AA$4:$AL$323,Ajustes!$I309,X$2),0)+IF(Ajustes!$J309&gt;0,INDEX($AA$4:$AL$323,Ajustes!$J309,X$2),0)+IF(Ajustes!$K309&gt;0,INDEX($AA$4:$AL$323,Ajustes!$K309,X$2),0)+IF(Ajustes!$L309&gt;0,INDEX($AA$4:$AL$323,Ajustes!$L309,X$2),0))+X309</f>
        <v>125</v>
      </c>
      <c r="AK309" s="259">
        <f>IF(AND(NOT(_incrementaisPassadas),
      OR(
       AND(_semanaAtual&gt;Prevs!N$6,_tipo="Semanal"),
       AND(_mes&gt;AK$2,_tipo="Mensal")
      )), 0,IF(Ajustes!$G309&gt;0,INDEX($AA$4:$AL$323,Ajustes!$G309,Y$2),0)+IF(Ajustes!$H309&gt;0,INDEX($AA$4:$AL$323,Ajustes!$H309,Y$2),0)+IF(Ajustes!$I309&gt;0,INDEX($AA$4:$AL$323,Ajustes!$I309,Y$2),0)+IF(Ajustes!$J309&gt;0,INDEX($AA$4:$AL$323,Ajustes!$J309,Y$2),0)+IF(Ajustes!$K309&gt;0,INDEX($AA$4:$AL$323,Ajustes!$K309,Y$2),0)+IF(Ajustes!$L309&gt;0,INDEX($AA$4:$AL$323,Ajustes!$L309,Y$2),0))+Y309</f>
        <v>156</v>
      </c>
      <c r="AL309" s="259">
        <f>IF(AND(NOT(_incrementaisPassadas),
      OR(
       AND(_semanaAtual&gt;Prevs!O$6,_tipo="Semanal"),
       AND(_mes&gt;AL$2,_tipo="Mensal")
      )), 0,IF(Ajustes!$G309&gt;0,INDEX($AA$4:$AL$323,Ajustes!$G309,Z$2),0)+IF(Ajustes!$H309&gt;0,INDEX($AA$4:$AL$323,Ajustes!$H309,Z$2),0)+IF(Ajustes!$I309&gt;0,INDEX($AA$4:$AL$323,Ajustes!$I309,Z$2),0)+IF(Ajustes!$J309&gt;0,INDEX($AA$4:$AL$323,Ajustes!$J309,Z$2),0)+IF(Ajustes!$K309&gt;0,INDEX($AA$4:$AL$323,Ajustes!$K309,Z$2),0)+IF(Ajustes!$L309&gt;0,INDEX($AA$4:$AL$323,Ajustes!$L309,Z$2),0))+Z309</f>
        <v>182</v>
      </c>
      <c r="AM309" s="186">
        <f t="shared" ref="AM309" si="313">AM306+AM134</f>
        <v>194</v>
      </c>
      <c r="AN309" s="186">
        <f t="shared" ref="AN309:AX309" si="314">AN306+AN134</f>
        <v>193</v>
      </c>
      <c r="AO309" s="186">
        <f t="shared" si="314"/>
        <v>192</v>
      </c>
      <c r="AP309" s="186">
        <f t="shared" si="314"/>
        <v>189</v>
      </c>
      <c r="AQ309" s="186">
        <f t="shared" si="314"/>
        <v>176</v>
      </c>
      <c r="AR309" s="186">
        <f t="shared" si="314"/>
        <v>137</v>
      </c>
      <c r="AS309" s="186">
        <f t="shared" si="314"/>
        <v>123.97894736842105</v>
      </c>
      <c r="AT309" s="186">
        <f t="shared" si="314"/>
        <v>105.06842105263158</v>
      </c>
      <c r="AU309" s="186">
        <f t="shared" si="314"/>
        <v>109.82631578947368</v>
      </c>
      <c r="AV309" s="186">
        <f t="shared" si="314"/>
        <v>130.61578947368423</v>
      </c>
      <c r="AW309" s="186">
        <f t="shared" si="314"/>
        <v>175</v>
      </c>
      <c r="AX309" s="186">
        <f t="shared" si="314"/>
        <v>189</v>
      </c>
      <c r="AY309" s="259"/>
      <c r="BQ309" s="259">
        <f t="shared" si="249"/>
        <v>56</v>
      </c>
      <c r="BR309" s="186">
        <f t="shared" ref="BR309:CC309" si="315">BR306+BR134</f>
        <v>194</v>
      </c>
      <c r="BS309" s="186">
        <f t="shared" si="315"/>
        <v>193</v>
      </c>
      <c r="BT309" s="186">
        <f t="shared" si="315"/>
        <v>192</v>
      </c>
      <c r="BU309" s="186">
        <f t="shared" si="315"/>
        <v>189</v>
      </c>
      <c r="BV309" s="186">
        <f t="shared" si="315"/>
        <v>176</v>
      </c>
      <c r="BW309" s="186">
        <f t="shared" si="315"/>
        <v>135.071</v>
      </c>
      <c r="BX309" s="186">
        <f t="shared" si="315"/>
        <v>122.23094736842104</v>
      </c>
      <c r="BY309" s="186">
        <f t="shared" si="315"/>
        <v>102.84042105263158</v>
      </c>
      <c r="BZ309" s="186">
        <f t="shared" si="315"/>
        <v>107.58831578947368</v>
      </c>
      <c r="CA309" s="186">
        <f t="shared" si="315"/>
        <v>129.2517894736842</v>
      </c>
      <c r="CB309" s="186">
        <f t="shared" si="315"/>
        <v>175</v>
      </c>
      <c r="CC309" s="186">
        <f t="shared" si="315"/>
        <v>189</v>
      </c>
      <c r="CD309" s="259"/>
    </row>
    <row r="310" spans="1:82" x14ac:dyDescent="0.25">
      <c r="A310" s="113">
        <v>307</v>
      </c>
      <c r="B310" s="176"/>
      <c r="C310" s="259">
        <f>IFERROR(INDEX($BD$7:$BO$40,MATCH(Ajustes!$E$4:$E$323,$BC$7:$BC$40,0),$C$2:$N$2),1)</f>
        <v>1</v>
      </c>
      <c r="D310" s="259">
        <f>IFERROR(INDEX($BD$7:$BO$40,MATCH(Ajustes!$E$4:$E$323,$BC$7:$BC$40,0),$C$2:$N$2),1)</f>
        <v>1</v>
      </c>
      <c r="E310" s="259">
        <f>IFERROR(INDEX($BD$7:$BO$40,MATCH(Ajustes!$E$4:$E$323,$BC$7:$BC$40,0),$C$2:$N$2),1)</f>
        <v>1</v>
      </c>
      <c r="F310" s="259">
        <f>IFERROR(INDEX($BD$7:$BO$40,MATCH(Ajustes!$E$4:$E$323,$BC$7:$BC$40,0),$C$2:$N$2),1)</f>
        <v>1</v>
      </c>
      <c r="G310" s="259">
        <f>IFERROR(INDEX($BD$7:$BO$40,MATCH(Ajustes!$E$4:$E$323,$BC$7:$BC$40,0),$C$2:$N$2),1)</f>
        <v>1</v>
      </c>
      <c r="H310" s="259">
        <f>IFERROR(INDEX($BD$7:$BO$40,MATCH(Ajustes!$E$4:$E$323,$BC$7:$BC$40,0),$C$2:$N$2),1)</f>
        <v>1</v>
      </c>
      <c r="I310" s="259">
        <f>IFERROR(INDEX($BD$7:$BO$40,MATCH(Ajustes!$E$4:$E$323,$BC$7:$BC$40,0),$C$2:$N$2),1)</f>
        <v>1</v>
      </c>
      <c r="J310" s="259">
        <f>IFERROR(INDEX($BD$7:$BO$40,MATCH(Ajustes!$E$4:$E$323,$BC$7:$BC$40,0),$C$2:$N$2),1)</f>
        <v>1</v>
      </c>
      <c r="K310" s="259">
        <f>IFERROR(INDEX($BD$7:$BO$40,MATCH(Ajustes!$E$4:$E$323,$BC$7:$BC$40,0),$C$2:$N$2),1)</f>
        <v>1</v>
      </c>
      <c r="L310" s="259">
        <f>IFERROR(INDEX($BD$7:$BO$40,MATCH(Ajustes!$E$4:$E$323,$BC$7:$BC$40,0),$C$2:$N$2),1)</f>
        <v>1</v>
      </c>
      <c r="M310" s="259">
        <f>IFERROR(INDEX($BD$7:$BO$40,MATCH(Ajustes!$E$4:$E$323,$BC$7:$BC$40,0),$C$2:$N$2),1)</f>
        <v>1</v>
      </c>
      <c r="N310" s="259">
        <f>IFERROR(INDEX($BD$7:$BO$40,MATCH(Ajustes!$E$4:$E$323,$BC$7:$BC$40,0),$C$2:$N$2),1)</f>
        <v>1</v>
      </c>
      <c r="O310">
        <f>C310*Ajustes!AM310</f>
        <v>0</v>
      </c>
      <c r="P310">
        <f>D310*Ajustes!AN310</f>
        <v>0</v>
      </c>
      <c r="Q310">
        <f>E310*Ajustes!AO310</f>
        <v>0</v>
      </c>
      <c r="R310">
        <f>F310*Ajustes!AP310</f>
        <v>0</v>
      </c>
      <c r="S310">
        <f>G310*Ajustes!AQ310</f>
        <v>0</v>
      </c>
      <c r="T310">
        <f>H310*Ajustes!AR310</f>
        <v>0</v>
      </c>
      <c r="U310">
        <f>I310*Ajustes!AS310</f>
        <v>0</v>
      </c>
      <c r="V310">
        <f>J310*Ajustes!AT310</f>
        <v>0</v>
      </c>
      <c r="W310">
        <f>K310*Ajustes!AU310</f>
        <v>0</v>
      </c>
      <c r="X310">
        <f>L310*Ajustes!AV310</f>
        <v>0</v>
      </c>
      <c r="Y310">
        <f>M310*Ajustes!AW310</f>
        <v>0</v>
      </c>
      <c r="Z310">
        <f>N310*Ajustes!AX310</f>
        <v>0</v>
      </c>
      <c r="AA310" s="259">
        <f>IF(AND(NOT(_incrementaisPassadas),
      OR(
       AND(_semanaAtual&gt;Prevs!D$6,_tipo="Semanal"),
       AND(_mes&gt;AA$2,_tipo="Mensal")
      )), 0,IF(Ajustes!$G310&gt;0,INDEX($AA$4:$AL$323,Ajustes!$G310,O$2),0)+IF(Ajustes!$H310&gt;0,INDEX($AA$4:$AL$323,Ajustes!$H310,O$2),0)+IF(Ajustes!$I310&gt;0,INDEX($AA$4:$AL$323,Ajustes!$I310,O$2),0)+IF(Ajustes!$J310&gt;0,INDEX($AA$4:$AL$323,Ajustes!$J310,O$2),0)+IF(Ajustes!$K310&gt;0,INDEX($AA$4:$AL$323,Ajustes!$K310,O$2),0)+IF(Ajustes!$L310&gt;0,INDEX($AA$4:$AL$323,Ajustes!$L310,O$2),0))+O310</f>
        <v>0</v>
      </c>
      <c r="AB310" s="259">
        <f>IF(AND(NOT(_incrementaisPassadas),
      OR(
       AND(_semanaAtual&gt;Prevs!E$6,_tipo="Semanal"),
       AND(_mes&gt;AB$2,_tipo="Mensal")
      )), 0,IF(Ajustes!$G310&gt;0,INDEX($AA$4:$AL$323,Ajustes!$G310,P$2),0)+IF(Ajustes!$H310&gt;0,INDEX($AA$4:$AL$323,Ajustes!$H310,P$2),0)+IF(Ajustes!$I310&gt;0,INDEX($AA$4:$AL$323,Ajustes!$I310,P$2),0)+IF(Ajustes!$J310&gt;0,INDEX($AA$4:$AL$323,Ajustes!$J310,P$2),0)+IF(Ajustes!$K310&gt;0,INDEX($AA$4:$AL$323,Ajustes!$K310,P$2),0)+IF(Ajustes!$L310&gt;0,INDEX($AA$4:$AL$323,Ajustes!$L310,P$2),0))+P310</f>
        <v>0</v>
      </c>
      <c r="AC310" s="259">
        <f>IF(AND(NOT(_incrementaisPassadas),
      OR(
       AND(_semanaAtual&gt;Prevs!F$6,_tipo="Semanal"),
       AND(_mes&gt;AC$2,_tipo="Mensal")
      )), 0,IF(Ajustes!$G310&gt;0,INDEX($AA$4:$AL$323,Ajustes!$G310,Q$2),0)+IF(Ajustes!$H310&gt;0,INDEX($AA$4:$AL$323,Ajustes!$H310,Q$2),0)+IF(Ajustes!$I310&gt;0,INDEX($AA$4:$AL$323,Ajustes!$I310,Q$2),0)+IF(Ajustes!$J310&gt;0,INDEX($AA$4:$AL$323,Ajustes!$J310,Q$2),0)+IF(Ajustes!$K310&gt;0,INDEX($AA$4:$AL$323,Ajustes!$K310,Q$2),0)+IF(Ajustes!$L310&gt;0,INDEX($AA$4:$AL$323,Ajustes!$L310,Q$2),0))+Q310</f>
        <v>0</v>
      </c>
      <c r="AD310" s="259">
        <f>IF(AND(NOT(_incrementaisPassadas),
      OR(
       AND(_semanaAtual&gt;Prevs!G$6,_tipo="Semanal"),
       AND(_mes&gt;AD$2,_tipo="Mensal")
      )), 0,IF(Ajustes!$G310&gt;0,INDEX($AA$4:$AL$323,Ajustes!$G310,R$2),0)+IF(Ajustes!$H310&gt;0,INDEX($AA$4:$AL$323,Ajustes!$H310,R$2),0)+IF(Ajustes!$I310&gt;0,INDEX($AA$4:$AL$323,Ajustes!$I310,R$2),0)+IF(Ajustes!$J310&gt;0,INDEX($AA$4:$AL$323,Ajustes!$J310,R$2),0)+IF(Ajustes!$K310&gt;0,INDEX($AA$4:$AL$323,Ajustes!$K310,R$2),0)+IF(Ajustes!$L310&gt;0,INDEX($AA$4:$AL$323,Ajustes!$L310,R$2),0))+R310</f>
        <v>0</v>
      </c>
      <c r="AE310" s="259">
        <f>IF(AND(NOT(_incrementaisPassadas),
      OR(
       AND(_semanaAtual&gt;Prevs!H$6,_tipo="Semanal"),
       AND(_mes&gt;AE$2,_tipo="Mensal")
      )), 0,IF(Ajustes!$G310&gt;0,INDEX($AA$4:$AL$323,Ajustes!$G310,S$2),0)+IF(Ajustes!$H310&gt;0,INDEX($AA$4:$AL$323,Ajustes!$H310,S$2),0)+IF(Ajustes!$I310&gt;0,INDEX($AA$4:$AL$323,Ajustes!$I310,S$2),0)+IF(Ajustes!$J310&gt;0,INDEX($AA$4:$AL$323,Ajustes!$J310,S$2),0)+IF(Ajustes!$K310&gt;0,INDEX($AA$4:$AL$323,Ajustes!$K310,S$2),0)+IF(Ajustes!$L310&gt;0,INDEX($AA$4:$AL$323,Ajustes!$L310,S$2),0))+S310</f>
        <v>0</v>
      </c>
      <c r="AF310" s="259">
        <f>IF(AND(NOT(_incrementaisPassadas),
      OR(
       AND(_semanaAtual&gt;Prevs!I$6,_tipo="Semanal"),
       AND(_mes&gt;AF$2,_tipo="Mensal")
      )), 0,IF(Ajustes!$G310&gt;0,INDEX($AA$4:$AL$323,Ajustes!$G310,T$2),0)+IF(Ajustes!$H310&gt;0,INDEX($AA$4:$AL$323,Ajustes!$H310,T$2),0)+IF(Ajustes!$I310&gt;0,INDEX($AA$4:$AL$323,Ajustes!$I310,T$2),0)+IF(Ajustes!$J310&gt;0,INDEX($AA$4:$AL$323,Ajustes!$J310,T$2),0)+IF(Ajustes!$K310&gt;0,INDEX($AA$4:$AL$323,Ajustes!$K310,T$2),0)+IF(Ajustes!$L310&gt;0,INDEX($AA$4:$AL$323,Ajustes!$L310,T$2),0))+T310</f>
        <v>0</v>
      </c>
      <c r="AG310" s="259">
        <f>IF(AND(NOT(_incrementaisPassadas),
      OR(
       AND(_semanaAtual&gt;Prevs!J$6,_tipo="Semanal"),
       AND(_mes&gt;AG$2,_tipo="Mensal")
      )), 0,IF(Ajustes!$G310&gt;0,INDEX($AA$4:$AL$323,Ajustes!$G310,U$2),0)+IF(Ajustes!$H310&gt;0,INDEX($AA$4:$AL$323,Ajustes!$H310,U$2),0)+IF(Ajustes!$I310&gt;0,INDEX($AA$4:$AL$323,Ajustes!$I310,U$2),0)+IF(Ajustes!$J310&gt;0,INDEX($AA$4:$AL$323,Ajustes!$J310,U$2),0)+IF(Ajustes!$K310&gt;0,INDEX($AA$4:$AL$323,Ajustes!$K310,U$2),0)+IF(Ajustes!$L310&gt;0,INDEX($AA$4:$AL$323,Ajustes!$L310,U$2),0))+U310</f>
        <v>0</v>
      </c>
      <c r="AH310" s="259">
        <f>IF(AND(NOT(_incrementaisPassadas),
      OR(
       AND(_semanaAtual&gt;Prevs!K$6,_tipo="Semanal"),
       AND(_mes&gt;AH$2,_tipo="Mensal")
      )), 0,IF(Ajustes!$G310&gt;0,INDEX($AA$4:$AL$323,Ajustes!$G310,V$2),0)+IF(Ajustes!$H310&gt;0,INDEX($AA$4:$AL$323,Ajustes!$H310,V$2),0)+IF(Ajustes!$I310&gt;0,INDEX($AA$4:$AL$323,Ajustes!$I310,V$2),0)+IF(Ajustes!$J310&gt;0,INDEX($AA$4:$AL$323,Ajustes!$J310,V$2),0)+IF(Ajustes!$K310&gt;0,INDEX($AA$4:$AL$323,Ajustes!$K310,V$2),0)+IF(Ajustes!$L310&gt;0,INDEX($AA$4:$AL$323,Ajustes!$L310,V$2),0))+V310</f>
        <v>0</v>
      </c>
      <c r="AI310" s="259">
        <f>IF(AND(NOT(_incrementaisPassadas),
      OR(
       AND(_semanaAtual&gt;Prevs!L$6,_tipo="Semanal"),
       AND(_mes&gt;AI$2,_tipo="Mensal")
      )), 0,IF(Ajustes!$G310&gt;0,INDEX($AA$4:$AL$323,Ajustes!$G310,W$2),0)+IF(Ajustes!$H310&gt;0,INDEX($AA$4:$AL$323,Ajustes!$H310,W$2),0)+IF(Ajustes!$I310&gt;0,INDEX($AA$4:$AL$323,Ajustes!$I310,W$2),0)+IF(Ajustes!$J310&gt;0,INDEX($AA$4:$AL$323,Ajustes!$J310,W$2),0)+IF(Ajustes!$K310&gt;0,INDEX($AA$4:$AL$323,Ajustes!$K310,W$2),0)+IF(Ajustes!$L310&gt;0,INDEX($AA$4:$AL$323,Ajustes!$L310,W$2),0))+W310</f>
        <v>0</v>
      </c>
      <c r="AJ310" s="259">
        <f>IF(AND(NOT(_incrementaisPassadas),
      OR(
       AND(_semanaAtual&gt;Prevs!M$6,_tipo="Semanal"),
       AND(_mes&gt;AJ$2,_tipo="Mensal")
      )), 0,IF(Ajustes!$G310&gt;0,INDEX($AA$4:$AL$323,Ajustes!$G310,X$2),0)+IF(Ajustes!$H310&gt;0,INDEX($AA$4:$AL$323,Ajustes!$H310,X$2),0)+IF(Ajustes!$I310&gt;0,INDEX($AA$4:$AL$323,Ajustes!$I310,X$2),0)+IF(Ajustes!$J310&gt;0,INDEX($AA$4:$AL$323,Ajustes!$J310,X$2),0)+IF(Ajustes!$K310&gt;0,INDEX($AA$4:$AL$323,Ajustes!$K310,X$2),0)+IF(Ajustes!$L310&gt;0,INDEX($AA$4:$AL$323,Ajustes!$L310,X$2),0))+X310</f>
        <v>0</v>
      </c>
      <c r="AK310" s="259">
        <f>IF(AND(NOT(_incrementaisPassadas),
      OR(
       AND(_semanaAtual&gt;Prevs!N$6,_tipo="Semanal"),
       AND(_mes&gt;AK$2,_tipo="Mensal")
      )), 0,IF(Ajustes!$G310&gt;0,INDEX($AA$4:$AL$323,Ajustes!$G310,Y$2),0)+IF(Ajustes!$H310&gt;0,INDEX($AA$4:$AL$323,Ajustes!$H310,Y$2),0)+IF(Ajustes!$I310&gt;0,INDEX($AA$4:$AL$323,Ajustes!$I310,Y$2),0)+IF(Ajustes!$J310&gt;0,INDEX($AA$4:$AL$323,Ajustes!$J310,Y$2),0)+IF(Ajustes!$K310&gt;0,INDEX($AA$4:$AL$323,Ajustes!$K310,Y$2),0)+IF(Ajustes!$L310&gt;0,INDEX($AA$4:$AL$323,Ajustes!$L310,Y$2),0))+Y310</f>
        <v>0</v>
      </c>
      <c r="AL310" s="259">
        <f>IF(AND(NOT(_incrementaisPassadas),
      OR(
       AND(_semanaAtual&gt;Prevs!O$6,_tipo="Semanal"),
       AND(_mes&gt;AL$2,_tipo="Mensal")
      )), 0,IF(Ajustes!$G310&gt;0,INDEX($AA$4:$AL$323,Ajustes!$G310,Z$2),0)+IF(Ajustes!$H310&gt;0,INDEX($AA$4:$AL$323,Ajustes!$H310,Z$2),0)+IF(Ajustes!$I310&gt;0,INDEX($AA$4:$AL$323,Ajustes!$I310,Z$2),0)+IF(Ajustes!$J310&gt;0,INDEX($AA$4:$AL$323,Ajustes!$J310,Z$2),0)+IF(Ajustes!$K310&gt;0,INDEX($AA$4:$AL$323,Ajustes!$K310,Z$2),0)+IF(Ajustes!$L310&gt;0,INDEX($AA$4:$AL$323,Ajustes!$L310,Z$2),0))+Z310</f>
        <v>0</v>
      </c>
      <c r="AM310" s="349">
        <f>MAX(0,AM204-25)</f>
        <v>0</v>
      </c>
      <c r="AN310" s="349">
        <f t="shared" ref="AN310:AX310" si="316">MAX(0,AN204-25)</f>
        <v>0</v>
      </c>
      <c r="AO310" s="349">
        <f t="shared" si="316"/>
        <v>0</v>
      </c>
      <c r="AP310" s="349">
        <f t="shared" si="316"/>
        <v>0</v>
      </c>
      <c r="AQ310" s="349">
        <f t="shared" si="316"/>
        <v>0</v>
      </c>
      <c r="AR310" s="349">
        <f t="shared" si="316"/>
        <v>0</v>
      </c>
      <c r="AS310" s="349">
        <f t="shared" si="316"/>
        <v>0</v>
      </c>
      <c r="AT310" s="349">
        <f t="shared" si="316"/>
        <v>0</v>
      </c>
      <c r="AU310" s="349">
        <f t="shared" si="316"/>
        <v>0</v>
      </c>
      <c r="AV310" s="349">
        <f t="shared" si="316"/>
        <v>0</v>
      </c>
      <c r="AW310" s="349">
        <f t="shared" si="316"/>
        <v>0</v>
      </c>
      <c r="AX310" s="349">
        <f t="shared" si="316"/>
        <v>0</v>
      </c>
      <c r="AY310" s="259"/>
      <c r="BQ310" s="259" t="e">
        <f t="shared" si="249"/>
        <v>#N/A</v>
      </c>
      <c r="BR310" s="398">
        <f t="shared" ref="BR310:CC316" si="317" xml:space="preserve">    IF(ISNA($BQ$4:$BQ$323),AM$4:AM$323,
IF(_tipo="Mensal",INDEX(_regrA0,$BQ$4:$BQ$323,$BR$1:$CC$1)+INDEX(_regrA1,$BQ$4:$BQ$323,$BR$1:$CC$1)*INDEX(AM$4:AM$323,INDEX(_regrPostoBase,$BQ$4:$BQ$323)),
INDEX(_regrA0sem,$BQ$4:$BQ$323,$BR$1:$CC$1)+INDEX(_regrA1sem,$BQ$4:$BQ$323,$BR$1:$CC$1)*INDEX(AM$4:AM$323,INDEX(_regrPostoBase,$BQ$4:$BQ$323))
))</f>
        <v>0</v>
      </c>
      <c r="BS310" s="398">
        <f t="shared" si="317"/>
        <v>0</v>
      </c>
      <c r="BT310" s="398">
        <f t="shared" si="317"/>
        <v>0</v>
      </c>
      <c r="BU310" s="398">
        <f t="shared" si="317"/>
        <v>0</v>
      </c>
      <c r="BV310" s="398">
        <f t="shared" si="317"/>
        <v>0</v>
      </c>
      <c r="BW310" s="398">
        <f t="shared" si="317"/>
        <v>0</v>
      </c>
      <c r="BX310" s="398">
        <f t="shared" si="317"/>
        <v>0</v>
      </c>
      <c r="BY310" s="398">
        <f t="shared" si="317"/>
        <v>0</v>
      </c>
      <c r="BZ310" s="398">
        <f t="shared" si="317"/>
        <v>0</v>
      </c>
      <c r="CA310" s="398">
        <f t="shared" si="317"/>
        <v>0</v>
      </c>
      <c r="CB310" s="398">
        <f t="shared" si="317"/>
        <v>0</v>
      </c>
      <c r="CC310" s="398">
        <f t="shared" si="317"/>
        <v>0</v>
      </c>
      <c r="CD310" s="259"/>
    </row>
    <row r="311" spans="1:82" x14ac:dyDescent="0.25">
      <c r="A311" s="113">
        <v>308</v>
      </c>
      <c r="B311" s="176"/>
      <c r="C311" s="259">
        <f>IFERROR(INDEX($BD$7:$BO$40,MATCH(Ajustes!$E$4:$E$323,$BC$7:$BC$40,0),$C$2:$N$2),1)</f>
        <v>1</v>
      </c>
      <c r="D311" s="259">
        <f>IFERROR(INDEX($BD$7:$BO$40,MATCH(Ajustes!$E$4:$E$323,$BC$7:$BC$40,0),$C$2:$N$2),1)</f>
        <v>1</v>
      </c>
      <c r="E311" s="259">
        <f>IFERROR(INDEX($BD$7:$BO$40,MATCH(Ajustes!$E$4:$E$323,$BC$7:$BC$40,0),$C$2:$N$2),1)</f>
        <v>1</v>
      </c>
      <c r="F311" s="259">
        <f>IFERROR(INDEX($BD$7:$BO$40,MATCH(Ajustes!$E$4:$E$323,$BC$7:$BC$40,0),$C$2:$N$2),1)</f>
        <v>1</v>
      </c>
      <c r="G311" s="259">
        <f>IFERROR(INDEX($BD$7:$BO$40,MATCH(Ajustes!$E$4:$E$323,$BC$7:$BC$40,0),$C$2:$N$2),1)</f>
        <v>1</v>
      </c>
      <c r="H311" s="259">
        <f>IFERROR(INDEX($BD$7:$BO$40,MATCH(Ajustes!$E$4:$E$323,$BC$7:$BC$40,0),$C$2:$N$2),1)</f>
        <v>1</v>
      </c>
      <c r="I311" s="259">
        <f>IFERROR(INDEX($BD$7:$BO$40,MATCH(Ajustes!$E$4:$E$323,$BC$7:$BC$40,0),$C$2:$N$2),1)</f>
        <v>1</v>
      </c>
      <c r="J311" s="259">
        <f>IFERROR(INDEX($BD$7:$BO$40,MATCH(Ajustes!$E$4:$E$323,$BC$7:$BC$40,0),$C$2:$N$2),1)</f>
        <v>1</v>
      </c>
      <c r="K311" s="259">
        <f>IFERROR(INDEX($BD$7:$BO$40,MATCH(Ajustes!$E$4:$E$323,$BC$7:$BC$40,0),$C$2:$N$2),1)</f>
        <v>1</v>
      </c>
      <c r="L311" s="259">
        <f>IFERROR(INDEX($BD$7:$BO$40,MATCH(Ajustes!$E$4:$E$323,$BC$7:$BC$40,0),$C$2:$N$2),1)</f>
        <v>1</v>
      </c>
      <c r="M311" s="259">
        <f>IFERROR(INDEX($BD$7:$BO$40,MATCH(Ajustes!$E$4:$E$323,$BC$7:$BC$40,0),$C$2:$N$2),1)</f>
        <v>1</v>
      </c>
      <c r="N311" s="259">
        <f>IFERROR(INDEX($BD$7:$BO$40,MATCH(Ajustes!$E$4:$E$323,$BC$7:$BC$40,0),$C$2:$N$2),1)</f>
        <v>1</v>
      </c>
      <c r="O311">
        <f>C311*Ajustes!AM311</f>
        <v>0</v>
      </c>
      <c r="P311">
        <f>D311*Ajustes!AN311</f>
        <v>0</v>
      </c>
      <c r="Q311">
        <f>E311*Ajustes!AO311</f>
        <v>0</v>
      </c>
      <c r="R311">
        <f>F311*Ajustes!AP311</f>
        <v>0</v>
      </c>
      <c r="S311">
        <f>G311*Ajustes!AQ311</f>
        <v>0</v>
      </c>
      <c r="T311">
        <f>H311*Ajustes!AR311</f>
        <v>0</v>
      </c>
      <c r="U311">
        <f>I311*Ajustes!AS311</f>
        <v>0</v>
      </c>
      <c r="V311">
        <f>J311*Ajustes!AT311</f>
        <v>0</v>
      </c>
      <c r="W311">
        <f>K311*Ajustes!AU311</f>
        <v>0</v>
      </c>
      <c r="X311">
        <f>L311*Ajustes!AV311</f>
        <v>0</v>
      </c>
      <c r="Y311">
        <f>M311*Ajustes!AW311</f>
        <v>0</v>
      </c>
      <c r="Z311">
        <f>N311*Ajustes!AX311</f>
        <v>0</v>
      </c>
      <c r="AA311" s="259">
        <f>IF(AND(NOT(_incrementaisPassadas),
      OR(
       AND(_semanaAtual&gt;Prevs!D$6,_tipo="Semanal"),
       AND(_mes&gt;AA$2,_tipo="Mensal")
      )), 0,IF(Ajustes!$G311&gt;0,INDEX($AA$4:$AL$323,Ajustes!$G311,O$2),0)+IF(Ajustes!$H311&gt;0,INDEX($AA$4:$AL$323,Ajustes!$H311,O$2),0)+IF(Ajustes!$I311&gt;0,INDEX($AA$4:$AL$323,Ajustes!$I311,O$2),0)+IF(Ajustes!$J311&gt;0,INDEX($AA$4:$AL$323,Ajustes!$J311,O$2),0)+IF(Ajustes!$K311&gt;0,INDEX($AA$4:$AL$323,Ajustes!$K311,O$2),0)+IF(Ajustes!$L311&gt;0,INDEX($AA$4:$AL$323,Ajustes!$L311,O$2),0))+O311</f>
        <v>0</v>
      </c>
      <c r="AB311" s="259">
        <f>IF(AND(NOT(_incrementaisPassadas),
      OR(
       AND(_semanaAtual&gt;Prevs!E$6,_tipo="Semanal"),
       AND(_mes&gt;AB$2,_tipo="Mensal")
      )), 0,IF(Ajustes!$G311&gt;0,INDEX($AA$4:$AL$323,Ajustes!$G311,P$2),0)+IF(Ajustes!$H311&gt;0,INDEX($AA$4:$AL$323,Ajustes!$H311,P$2),0)+IF(Ajustes!$I311&gt;0,INDEX($AA$4:$AL$323,Ajustes!$I311,P$2),0)+IF(Ajustes!$J311&gt;0,INDEX($AA$4:$AL$323,Ajustes!$J311,P$2),0)+IF(Ajustes!$K311&gt;0,INDEX($AA$4:$AL$323,Ajustes!$K311,P$2),0)+IF(Ajustes!$L311&gt;0,INDEX($AA$4:$AL$323,Ajustes!$L311,P$2),0))+P311</f>
        <v>0</v>
      </c>
      <c r="AC311" s="259">
        <f>IF(AND(NOT(_incrementaisPassadas),
      OR(
       AND(_semanaAtual&gt;Prevs!F$6,_tipo="Semanal"),
       AND(_mes&gt;AC$2,_tipo="Mensal")
      )), 0,IF(Ajustes!$G311&gt;0,INDEX($AA$4:$AL$323,Ajustes!$G311,Q$2),0)+IF(Ajustes!$H311&gt;0,INDEX($AA$4:$AL$323,Ajustes!$H311,Q$2),0)+IF(Ajustes!$I311&gt;0,INDEX($AA$4:$AL$323,Ajustes!$I311,Q$2),0)+IF(Ajustes!$J311&gt;0,INDEX($AA$4:$AL$323,Ajustes!$J311,Q$2),0)+IF(Ajustes!$K311&gt;0,INDEX($AA$4:$AL$323,Ajustes!$K311,Q$2),0)+IF(Ajustes!$L311&gt;0,INDEX($AA$4:$AL$323,Ajustes!$L311,Q$2),0))+Q311</f>
        <v>0</v>
      </c>
      <c r="AD311" s="259">
        <f>IF(AND(NOT(_incrementaisPassadas),
      OR(
       AND(_semanaAtual&gt;Prevs!G$6,_tipo="Semanal"),
       AND(_mes&gt;AD$2,_tipo="Mensal")
      )), 0,IF(Ajustes!$G311&gt;0,INDEX($AA$4:$AL$323,Ajustes!$G311,R$2),0)+IF(Ajustes!$H311&gt;0,INDEX($AA$4:$AL$323,Ajustes!$H311,R$2),0)+IF(Ajustes!$I311&gt;0,INDEX($AA$4:$AL$323,Ajustes!$I311,R$2),0)+IF(Ajustes!$J311&gt;0,INDEX($AA$4:$AL$323,Ajustes!$J311,R$2),0)+IF(Ajustes!$K311&gt;0,INDEX($AA$4:$AL$323,Ajustes!$K311,R$2),0)+IF(Ajustes!$L311&gt;0,INDEX($AA$4:$AL$323,Ajustes!$L311,R$2),0))+R311</f>
        <v>0</v>
      </c>
      <c r="AE311" s="259">
        <f>IF(AND(NOT(_incrementaisPassadas),
      OR(
       AND(_semanaAtual&gt;Prevs!H$6,_tipo="Semanal"),
       AND(_mes&gt;AE$2,_tipo="Mensal")
      )), 0,IF(Ajustes!$G311&gt;0,INDEX($AA$4:$AL$323,Ajustes!$G311,S$2),0)+IF(Ajustes!$H311&gt;0,INDEX($AA$4:$AL$323,Ajustes!$H311,S$2),0)+IF(Ajustes!$I311&gt;0,INDEX($AA$4:$AL$323,Ajustes!$I311,S$2),0)+IF(Ajustes!$J311&gt;0,INDEX($AA$4:$AL$323,Ajustes!$J311,S$2),0)+IF(Ajustes!$K311&gt;0,INDEX($AA$4:$AL$323,Ajustes!$K311,S$2),0)+IF(Ajustes!$L311&gt;0,INDEX($AA$4:$AL$323,Ajustes!$L311,S$2),0))+S311</f>
        <v>0</v>
      </c>
      <c r="AF311" s="259">
        <f>IF(AND(NOT(_incrementaisPassadas),
      OR(
       AND(_semanaAtual&gt;Prevs!I$6,_tipo="Semanal"),
       AND(_mes&gt;AF$2,_tipo="Mensal")
      )), 0,IF(Ajustes!$G311&gt;0,INDEX($AA$4:$AL$323,Ajustes!$G311,T$2),0)+IF(Ajustes!$H311&gt;0,INDEX($AA$4:$AL$323,Ajustes!$H311,T$2),0)+IF(Ajustes!$I311&gt;0,INDEX($AA$4:$AL$323,Ajustes!$I311,T$2),0)+IF(Ajustes!$J311&gt;0,INDEX($AA$4:$AL$323,Ajustes!$J311,T$2),0)+IF(Ajustes!$K311&gt;0,INDEX($AA$4:$AL$323,Ajustes!$K311,T$2),0)+IF(Ajustes!$L311&gt;0,INDEX($AA$4:$AL$323,Ajustes!$L311,T$2),0))+T311</f>
        <v>0</v>
      </c>
      <c r="AG311" s="259">
        <f>IF(AND(NOT(_incrementaisPassadas),
      OR(
       AND(_semanaAtual&gt;Prevs!J$6,_tipo="Semanal"),
       AND(_mes&gt;AG$2,_tipo="Mensal")
      )), 0,IF(Ajustes!$G311&gt;0,INDEX($AA$4:$AL$323,Ajustes!$G311,U$2),0)+IF(Ajustes!$H311&gt;0,INDEX($AA$4:$AL$323,Ajustes!$H311,U$2),0)+IF(Ajustes!$I311&gt;0,INDEX($AA$4:$AL$323,Ajustes!$I311,U$2),0)+IF(Ajustes!$J311&gt;0,INDEX($AA$4:$AL$323,Ajustes!$J311,U$2),0)+IF(Ajustes!$K311&gt;0,INDEX($AA$4:$AL$323,Ajustes!$K311,U$2),0)+IF(Ajustes!$L311&gt;0,INDEX($AA$4:$AL$323,Ajustes!$L311,U$2),0))+U311</f>
        <v>0</v>
      </c>
      <c r="AH311" s="259">
        <f>IF(AND(NOT(_incrementaisPassadas),
      OR(
       AND(_semanaAtual&gt;Prevs!K$6,_tipo="Semanal"),
       AND(_mes&gt;AH$2,_tipo="Mensal")
      )), 0,IF(Ajustes!$G311&gt;0,INDEX($AA$4:$AL$323,Ajustes!$G311,V$2),0)+IF(Ajustes!$H311&gt;0,INDEX($AA$4:$AL$323,Ajustes!$H311,V$2),0)+IF(Ajustes!$I311&gt;0,INDEX($AA$4:$AL$323,Ajustes!$I311,V$2),0)+IF(Ajustes!$J311&gt;0,INDEX($AA$4:$AL$323,Ajustes!$J311,V$2),0)+IF(Ajustes!$K311&gt;0,INDEX($AA$4:$AL$323,Ajustes!$K311,V$2),0)+IF(Ajustes!$L311&gt;0,INDEX($AA$4:$AL$323,Ajustes!$L311,V$2),0))+V311</f>
        <v>0</v>
      </c>
      <c r="AI311" s="259">
        <f>IF(AND(NOT(_incrementaisPassadas),
      OR(
       AND(_semanaAtual&gt;Prevs!L$6,_tipo="Semanal"),
       AND(_mes&gt;AI$2,_tipo="Mensal")
      )), 0,IF(Ajustes!$G311&gt;0,INDEX($AA$4:$AL$323,Ajustes!$G311,W$2),0)+IF(Ajustes!$H311&gt;0,INDEX($AA$4:$AL$323,Ajustes!$H311,W$2),0)+IF(Ajustes!$I311&gt;0,INDEX($AA$4:$AL$323,Ajustes!$I311,W$2),0)+IF(Ajustes!$J311&gt;0,INDEX($AA$4:$AL$323,Ajustes!$J311,W$2),0)+IF(Ajustes!$K311&gt;0,INDEX($AA$4:$AL$323,Ajustes!$K311,W$2),0)+IF(Ajustes!$L311&gt;0,INDEX($AA$4:$AL$323,Ajustes!$L311,W$2),0))+W311</f>
        <v>0</v>
      </c>
      <c r="AJ311" s="259">
        <f>IF(AND(NOT(_incrementaisPassadas),
      OR(
       AND(_semanaAtual&gt;Prevs!M$6,_tipo="Semanal"),
       AND(_mes&gt;AJ$2,_tipo="Mensal")
      )), 0,IF(Ajustes!$G311&gt;0,INDEX($AA$4:$AL$323,Ajustes!$G311,X$2),0)+IF(Ajustes!$H311&gt;0,INDEX($AA$4:$AL$323,Ajustes!$H311,X$2),0)+IF(Ajustes!$I311&gt;0,INDEX($AA$4:$AL$323,Ajustes!$I311,X$2),0)+IF(Ajustes!$J311&gt;0,INDEX($AA$4:$AL$323,Ajustes!$J311,X$2),0)+IF(Ajustes!$K311&gt;0,INDEX($AA$4:$AL$323,Ajustes!$K311,X$2),0)+IF(Ajustes!$L311&gt;0,INDEX($AA$4:$AL$323,Ajustes!$L311,X$2),0))+X311</f>
        <v>0</v>
      </c>
      <c r="AK311" s="259">
        <f>IF(AND(NOT(_incrementaisPassadas),
      OR(
       AND(_semanaAtual&gt;Prevs!N$6,_tipo="Semanal"),
       AND(_mes&gt;AK$2,_tipo="Mensal")
      )), 0,IF(Ajustes!$G311&gt;0,INDEX($AA$4:$AL$323,Ajustes!$G311,Y$2),0)+IF(Ajustes!$H311&gt;0,INDEX($AA$4:$AL$323,Ajustes!$H311,Y$2),0)+IF(Ajustes!$I311&gt;0,INDEX($AA$4:$AL$323,Ajustes!$I311,Y$2),0)+IF(Ajustes!$J311&gt;0,INDEX($AA$4:$AL$323,Ajustes!$J311,Y$2),0)+IF(Ajustes!$K311&gt;0,INDEX($AA$4:$AL$323,Ajustes!$K311,Y$2),0)+IF(Ajustes!$L311&gt;0,INDEX($AA$4:$AL$323,Ajustes!$L311,Y$2),0))+Y311</f>
        <v>0</v>
      </c>
      <c r="AL311" s="259">
        <f>IF(AND(NOT(_incrementaisPassadas),
      OR(
       AND(_semanaAtual&gt;Prevs!O$6,_tipo="Semanal"),
       AND(_mes&gt;AL$2,_tipo="Mensal")
      )), 0,IF(Ajustes!$G311&gt;0,INDEX($AA$4:$AL$323,Ajustes!$G311,Z$2),0)+IF(Ajustes!$H311&gt;0,INDEX($AA$4:$AL$323,Ajustes!$H311,Z$2),0)+IF(Ajustes!$I311&gt;0,INDEX($AA$4:$AL$323,Ajustes!$I311,Z$2),0)+IF(Ajustes!$J311&gt;0,INDEX($AA$4:$AL$323,Ajustes!$J311,Z$2),0)+IF(Ajustes!$K311&gt;0,INDEX($AA$4:$AL$323,Ajustes!$K311,Z$2),0)+IF(Ajustes!$L311&gt;0,INDEX($AA$4:$AL$323,Ajustes!$L311,Z$2),0))+Z311</f>
        <v>0</v>
      </c>
      <c r="AM311" s="113">
        <f t="shared" ref="AM311:AM316" si="318">AA311</f>
        <v>0</v>
      </c>
      <c r="AN311" s="113">
        <f t="shared" ref="AN311:AN316" si="319">AB311</f>
        <v>0</v>
      </c>
      <c r="AO311" s="113">
        <f t="shared" ref="AO311:AO316" si="320">AC311</f>
        <v>0</v>
      </c>
      <c r="AP311" s="113">
        <f t="shared" ref="AP311:AP316" si="321">AD311</f>
        <v>0</v>
      </c>
      <c r="AQ311" s="113">
        <f t="shared" ref="AQ311:AQ316" si="322">AE311</f>
        <v>0</v>
      </c>
      <c r="AR311" s="113">
        <f t="shared" ref="AR311:AR316" si="323">AF311</f>
        <v>0</v>
      </c>
      <c r="AS311" s="113">
        <f t="shared" ref="AS311:AS316" si="324">AG311</f>
        <v>0</v>
      </c>
      <c r="AT311" s="113">
        <f t="shared" ref="AT311:AT316" si="325">AH311</f>
        <v>0</v>
      </c>
      <c r="AU311" s="113">
        <f t="shared" ref="AU311:AU316" si="326">AI311</f>
        <v>0</v>
      </c>
      <c r="AV311" s="113">
        <f t="shared" ref="AV311:AV316" si="327">AJ311</f>
        <v>0</v>
      </c>
      <c r="AW311" s="113">
        <f t="shared" ref="AW311:AW316" si="328">AK311</f>
        <v>0</v>
      </c>
      <c r="AX311" s="113">
        <f t="shared" ref="AX311:AX316" si="329">AL311</f>
        <v>0</v>
      </c>
      <c r="AY311" s="259"/>
      <c r="BQ311" s="259" t="e">
        <f t="shared" si="249"/>
        <v>#N/A</v>
      </c>
      <c r="BR311" s="398">
        <f t="shared" si="317"/>
        <v>0</v>
      </c>
      <c r="BS311" s="398">
        <f t="shared" si="317"/>
        <v>0</v>
      </c>
      <c r="BT311" s="398">
        <f t="shared" si="317"/>
        <v>0</v>
      </c>
      <c r="BU311" s="398">
        <f t="shared" si="317"/>
        <v>0</v>
      </c>
      <c r="BV311" s="398">
        <f t="shared" si="317"/>
        <v>0</v>
      </c>
      <c r="BW311" s="398">
        <f t="shared" si="317"/>
        <v>0</v>
      </c>
      <c r="BX311" s="398">
        <f t="shared" si="317"/>
        <v>0</v>
      </c>
      <c r="BY311" s="398">
        <f t="shared" si="317"/>
        <v>0</v>
      </c>
      <c r="BZ311" s="398">
        <f t="shared" si="317"/>
        <v>0</v>
      </c>
      <c r="CA311" s="398">
        <f t="shared" si="317"/>
        <v>0</v>
      </c>
      <c r="CB311" s="398">
        <f t="shared" si="317"/>
        <v>0</v>
      </c>
      <c r="CC311" s="398">
        <f t="shared" si="317"/>
        <v>0</v>
      </c>
      <c r="CD311" s="259"/>
    </row>
    <row r="312" spans="1:82" x14ac:dyDescent="0.25">
      <c r="A312" s="113">
        <v>309</v>
      </c>
      <c r="B312" s="176"/>
      <c r="C312" s="259">
        <f>IFERROR(INDEX($BD$7:$BO$40,MATCH(Ajustes!$E$4:$E$323,$BC$7:$BC$40,0),$C$2:$N$2),1)</f>
        <v>1</v>
      </c>
      <c r="D312" s="259">
        <f>IFERROR(INDEX($BD$7:$BO$40,MATCH(Ajustes!$E$4:$E$323,$BC$7:$BC$40,0),$C$2:$N$2),1)</f>
        <v>1</v>
      </c>
      <c r="E312" s="259">
        <f>IFERROR(INDEX($BD$7:$BO$40,MATCH(Ajustes!$E$4:$E$323,$BC$7:$BC$40,0),$C$2:$N$2),1)</f>
        <v>1</v>
      </c>
      <c r="F312" s="259">
        <f>IFERROR(INDEX($BD$7:$BO$40,MATCH(Ajustes!$E$4:$E$323,$BC$7:$BC$40,0),$C$2:$N$2),1)</f>
        <v>1</v>
      </c>
      <c r="G312" s="259">
        <f>IFERROR(INDEX($BD$7:$BO$40,MATCH(Ajustes!$E$4:$E$323,$BC$7:$BC$40,0),$C$2:$N$2),1)</f>
        <v>1</v>
      </c>
      <c r="H312" s="259">
        <f>IFERROR(INDEX($BD$7:$BO$40,MATCH(Ajustes!$E$4:$E$323,$BC$7:$BC$40,0),$C$2:$N$2),1)</f>
        <v>1</v>
      </c>
      <c r="I312" s="259">
        <f>IFERROR(INDEX($BD$7:$BO$40,MATCH(Ajustes!$E$4:$E$323,$BC$7:$BC$40,0),$C$2:$N$2),1)</f>
        <v>1</v>
      </c>
      <c r="J312" s="259">
        <f>IFERROR(INDEX($BD$7:$BO$40,MATCH(Ajustes!$E$4:$E$323,$BC$7:$BC$40,0),$C$2:$N$2),1)</f>
        <v>1</v>
      </c>
      <c r="K312" s="259">
        <f>IFERROR(INDEX($BD$7:$BO$40,MATCH(Ajustes!$E$4:$E$323,$BC$7:$BC$40,0),$C$2:$N$2),1)</f>
        <v>1</v>
      </c>
      <c r="L312" s="259">
        <f>IFERROR(INDEX($BD$7:$BO$40,MATCH(Ajustes!$E$4:$E$323,$BC$7:$BC$40,0),$C$2:$N$2),1)</f>
        <v>1</v>
      </c>
      <c r="M312" s="259">
        <f>IFERROR(INDEX($BD$7:$BO$40,MATCH(Ajustes!$E$4:$E$323,$BC$7:$BC$40,0),$C$2:$N$2),1)</f>
        <v>1</v>
      </c>
      <c r="N312" s="259">
        <f>IFERROR(INDEX($BD$7:$BO$40,MATCH(Ajustes!$E$4:$E$323,$BC$7:$BC$40,0),$C$2:$N$2),1)</f>
        <v>1</v>
      </c>
      <c r="O312">
        <f>C312*Ajustes!AM312</f>
        <v>0</v>
      </c>
      <c r="P312">
        <f>D312*Ajustes!AN312</f>
        <v>0</v>
      </c>
      <c r="Q312">
        <f>E312*Ajustes!AO312</f>
        <v>0</v>
      </c>
      <c r="R312">
        <f>F312*Ajustes!AP312</f>
        <v>0</v>
      </c>
      <c r="S312">
        <f>G312*Ajustes!AQ312</f>
        <v>0</v>
      </c>
      <c r="T312">
        <f>H312*Ajustes!AR312</f>
        <v>0</v>
      </c>
      <c r="U312">
        <f>I312*Ajustes!AS312</f>
        <v>0</v>
      </c>
      <c r="V312">
        <f>J312*Ajustes!AT312</f>
        <v>0</v>
      </c>
      <c r="W312">
        <f>K312*Ajustes!AU312</f>
        <v>0</v>
      </c>
      <c r="X312">
        <f>L312*Ajustes!AV312</f>
        <v>0</v>
      </c>
      <c r="Y312">
        <f>M312*Ajustes!AW312</f>
        <v>0</v>
      </c>
      <c r="Z312">
        <f>N312*Ajustes!AX312</f>
        <v>0</v>
      </c>
      <c r="AA312" s="259">
        <f>IF(AND(NOT(_incrementaisPassadas),
      OR(
       AND(_semanaAtual&gt;Prevs!D$6,_tipo="Semanal"),
       AND(_mes&gt;AA$2,_tipo="Mensal")
      )), 0,IF(Ajustes!$G312&gt;0,INDEX($AA$4:$AL$323,Ajustes!$G312,O$2),0)+IF(Ajustes!$H312&gt;0,INDEX($AA$4:$AL$323,Ajustes!$H312,O$2),0)+IF(Ajustes!$I312&gt;0,INDEX($AA$4:$AL$323,Ajustes!$I312,O$2),0)+IF(Ajustes!$J312&gt;0,INDEX($AA$4:$AL$323,Ajustes!$J312,O$2),0)+IF(Ajustes!$K312&gt;0,INDEX($AA$4:$AL$323,Ajustes!$K312,O$2),0)+IF(Ajustes!$L312&gt;0,INDEX($AA$4:$AL$323,Ajustes!$L312,O$2),0))+O312</f>
        <v>0</v>
      </c>
      <c r="AB312" s="259">
        <f>IF(AND(NOT(_incrementaisPassadas),
      OR(
       AND(_semanaAtual&gt;Prevs!E$6,_tipo="Semanal"),
       AND(_mes&gt;AB$2,_tipo="Mensal")
      )), 0,IF(Ajustes!$G312&gt;0,INDEX($AA$4:$AL$323,Ajustes!$G312,P$2),0)+IF(Ajustes!$H312&gt;0,INDEX($AA$4:$AL$323,Ajustes!$H312,P$2),0)+IF(Ajustes!$I312&gt;0,INDEX($AA$4:$AL$323,Ajustes!$I312,P$2),0)+IF(Ajustes!$J312&gt;0,INDEX($AA$4:$AL$323,Ajustes!$J312,P$2),0)+IF(Ajustes!$K312&gt;0,INDEX($AA$4:$AL$323,Ajustes!$K312,P$2),0)+IF(Ajustes!$L312&gt;0,INDEX($AA$4:$AL$323,Ajustes!$L312,P$2),0))+P312</f>
        <v>0</v>
      </c>
      <c r="AC312" s="259">
        <f>IF(AND(NOT(_incrementaisPassadas),
      OR(
       AND(_semanaAtual&gt;Prevs!F$6,_tipo="Semanal"),
       AND(_mes&gt;AC$2,_tipo="Mensal")
      )), 0,IF(Ajustes!$G312&gt;0,INDEX($AA$4:$AL$323,Ajustes!$G312,Q$2),0)+IF(Ajustes!$H312&gt;0,INDEX($AA$4:$AL$323,Ajustes!$H312,Q$2),0)+IF(Ajustes!$I312&gt;0,INDEX($AA$4:$AL$323,Ajustes!$I312,Q$2),0)+IF(Ajustes!$J312&gt;0,INDEX($AA$4:$AL$323,Ajustes!$J312,Q$2),0)+IF(Ajustes!$K312&gt;0,INDEX($AA$4:$AL$323,Ajustes!$K312,Q$2),0)+IF(Ajustes!$L312&gt;0,INDEX($AA$4:$AL$323,Ajustes!$L312,Q$2),0))+Q312</f>
        <v>0</v>
      </c>
      <c r="AD312" s="259">
        <f>IF(AND(NOT(_incrementaisPassadas),
      OR(
       AND(_semanaAtual&gt;Prevs!G$6,_tipo="Semanal"),
       AND(_mes&gt;AD$2,_tipo="Mensal")
      )), 0,IF(Ajustes!$G312&gt;0,INDEX($AA$4:$AL$323,Ajustes!$G312,R$2),0)+IF(Ajustes!$H312&gt;0,INDEX($AA$4:$AL$323,Ajustes!$H312,R$2),0)+IF(Ajustes!$I312&gt;0,INDEX($AA$4:$AL$323,Ajustes!$I312,R$2),0)+IF(Ajustes!$J312&gt;0,INDEX($AA$4:$AL$323,Ajustes!$J312,R$2),0)+IF(Ajustes!$K312&gt;0,INDEX($AA$4:$AL$323,Ajustes!$K312,R$2),0)+IF(Ajustes!$L312&gt;0,INDEX($AA$4:$AL$323,Ajustes!$L312,R$2),0))+R312</f>
        <v>0</v>
      </c>
      <c r="AE312" s="259">
        <f>IF(AND(NOT(_incrementaisPassadas),
      OR(
       AND(_semanaAtual&gt;Prevs!H$6,_tipo="Semanal"),
       AND(_mes&gt;AE$2,_tipo="Mensal")
      )), 0,IF(Ajustes!$G312&gt;0,INDEX($AA$4:$AL$323,Ajustes!$G312,S$2),0)+IF(Ajustes!$H312&gt;0,INDEX($AA$4:$AL$323,Ajustes!$H312,S$2),0)+IF(Ajustes!$I312&gt;0,INDEX($AA$4:$AL$323,Ajustes!$I312,S$2),0)+IF(Ajustes!$J312&gt;0,INDEX($AA$4:$AL$323,Ajustes!$J312,S$2),0)+IF(Ajustes!$K312&gt;0,INDEX($AA$4:$AL$323,Ajustes!$K312,S$2),0)+IF(Ajustes!$L312&gt;0,INDEX($AA$4:$AL$323,Ajustes!$L312,S$2),0))+S312</f>
        <v>0</v>
      </c>
      <c r="AF312" s="259">
        <f>IF(AND(NOT(_incrementaisPassadas),
      OR(
       AND(_semanaAtual&gt;Prevs!I$6,_tipo="Semanal"),
       AND(_mes&gt;AF$2,_tipo="Mensal")
      )), 0,IF(Ajustes!$G312&gt;0,INDEX($AA$4:$AL$323,Ajustes!$G312,T$2),0)+IF(Ajustes!$H312&gt;0,INDEX($AA$4:$AL$323,Ajustes!$H312,T$2),0)+IF(Ajustes!$I312&gt;0,INDEX($AA$4:$AL$323,Ajustes!$I312,T$2),0)+IF(Ajustes!$J312&gt;0,INDEX($AA$4:$AL$323,Ajustes!$J312,T$2),0)+IF(Ajustes!$K312&gt;0,INDEX($AA$4:$AL$323,Ajustes!$K312,T$2),0)+IF(Ajustes!$L312&gt;0,INDEX($AA$4:$AL$323,Ajustes!$L312,T$2),0))+T312</f>
        <v>0</v>
      </c>
      <c r="AG312" s="259">
        <f>IF(AND(NOT(_incrementaisPassadas),
      OR(
       AND(_semanaAtual&gt;Prevs!J$6,_tipo="Semanal"),
       AND(_mes&gt;AG$2,_tipo="Mensal")
      )), 0,IF(Ajustes!$G312&gt;0,INDEX($AA$4:$AL$323,Ajustes!$G312,U$2),0)+IF(Ajustes!$H312&gt;0,INDEX($AA$4:$AL$323,Ajustes!$H312,U$2),0)+IF(Ajustes!$I312&gt;0,INDEX($AA$4:$AL$323,Ajustes!$I312,U$2),0)+IF(Ajustes!$J312&gt;0,INDEX($AA$4:$AL$323,Ajustes!$J312,U$2),0)+IF(Ajustes!$K312&gt;0,INDEX($AA$4:$AL$323,Ajustes!$K312,U$2),0)+IF(Ajustes!$L312&gt;0,INDEX($AA$4:$AL$323,Ajustes!$L312,U$2),0))+U312</f>
        <v>0</v>
      </c>
      <c r="AH312" s="259">
        <f>IF(AND(NOT(_incrementaisPassadas),
      OR(
       AND(_semanaAtual&gt;Prevs!K$6,_tipo="Semanal"),
       AND(_mes&gt;AH$2,_tipo="Mensal")
      )), 0,IF(Ajustes!$G312&gt;0,INDEX($AA$4:$AL$323,Ajustes!$G312,V$2),0)+IF(Ajustes!$H312&gt;0,INDEX($AA$4:$AL$323,Ajustes!$H312,V$2),0)+IF(Ajustes!$I312&gt;0,INDEX($AA$4:$AL$323,Ajustes!$I312,V$2),0)+IF(Ajustes!$J312&gt;0,INDEX($AA$4:$AL$323,Ajustes!$J312,V$2),0)+IF(Ajustes!$K312&gt;0,INDEX($AA$4:$AL$323,Ajustes!$K312,V$2),0)+IF(Ajustes!$L312&gt;0,INDEX($AA$4:$AL$323,Ajustes!$L312,V$2),0))+V312</f>
        <v>0</v>
      </c>
      <c r="AI312" s="259">
        <f>IF(AND(NOT(_incrementaisPassadas),
      OR(
       AND(_semanaAtual&gt;Prevs!L$6,_tipo="Semanal"),
       AND(_mes&gt;AI$2,_tipo="Mensal")
      )), 0,IF(Ajustes!$G312&gt;0,INDEX($AA$4:$AL$323,Ajustes!$G312,W$2),0)+IF(Ajustes!$H312&gt;0,INDEX($AA$4:$AL$323,Ajustes!$H312,W$2),0)+IF(Ajustes!$I312&gt;0,INDEX($AA$4:$AL$323,Ajustes!$I312,W$2),0)+IF(Ajustes!$J312&gt;0,INDEX($AA$4:$AL$323,Ajustes!$J312,W$2),0)+IF(Ajustes!$K312&gt;0,INDEX($AA$4:$AL$323,Ajustes!$K312,W$2),0)+IF(Ajustes!$L312&gt;0,INDEX($AA$4:$AL$323,Ajustes!$L312,W$2),0))+W312</f>
        <v>0</v>
      </c>
      <c r="AJ312" s="259">
        <f>IF(AND(NOT(_incrementaisPassadas),
      OR(
       AND(_semanaAtual&gt;Prevs!M$6,_tipo="Semanal"),
       AND(_mes&gt;AJ$2,_tipo="Mensal")
      )), 0,IF(Ajustes!$G312&gt;0,INDEX($AA$4:$AL$323,Ajustes!$G312,X$2),0)+IF(Ajustes!$H312&gt;0,INDEX($AA$4:$AL$323,Ajustes!$H312,X$2),0)+IF(Ajustes!$I312&gt;0,INDEX($AA$4:$AL$323,Ajustes!$I312,X$2),0)+IF(Ajustes!$J312&gt;0,INDEX($AA$4:$AL$323,Ajustes!$J312,X$2),0)+IF(Ajustes!$K312&gt;0,INDEX($AA$4:$AL$323,Ajustes!$K312,X$2),0)+IF(Ajustes!$L312&gt;0,INDEX($AA$4:$AL$323,Ajustes!$L312,X$2),0))+X312</f>
        <v>0</v>
      </c>
      <c r="AK312" s="259">
        <f>IF(AND(NOT(_incrementaisPassadas),
      OR(
       AND(_semanaAtual&gt;Prevs!N$6,_tipo="Semanal"),
       AND(_mes&gt;AK$2,_tipo="Mensal")
      )), 0,IF(Ajustes!$G312&gt;0,INDEX($AA$4:$AL$323,Ajustes!$G312,Y$2),0)+IF(Ajustes!$H312&gt;0,INDEX($AA$4:$AL$323,Ajustes!$H312,Y$2),0)+IF(Ajustes!$I312&gt;0,INDEX($AA$4:$AL$323,Ajustes!$I312,Y$2),0)+IF(Ajustes!$J312&gt;0,INDEX($AA$4:$AL$323,Ajustes!$J312,Y$2),0)+IF(Ajustes!$K312&gt;0,INDEX($AA$4:$AL$323,Ajustes!$K312,Y$2),0)+IF(Ajustes!$L312&gt;0,INDEX($AA$4:$AL$323,Ajustes!$L312,Y$2),0))+Y312</f>
        <v>0</v>
      </c>
      <c r="AL312" s="259">
        <f>IF(AND(NOT(_incrementaisPassadas),
      OR(
       AND(_semanaAtual&gt;Prevs!O$6,_tipo="Semanal"),
       AND(_mes&gt;AL$2,_tipo="Mensal")
      )), 0,IF(Ajustes!$G312&gt;0,INDEX($AA$4:$AL$323,Ajustes!$G312,Z$2),0)+IF(Ajustes!$H312&gt;0,INDEX($AA$4:$AL$323,Ajustes!$H312,Z$2),0)+IF(Ajustes!$I312&gt;0,INDEX($AA$4:$AL$323,Ajustes!$I312,Z$2),0)+IF(Ajustes!$J312&gt;0,INDEX($AA$4:$AL$323,Ajustes!$J312,Z$2),0)+IF(Ajustes!$K312&gt;0,INDEX($AA$4:$AL$323,Ajustes!$K312,Z$2),0)+IF(Ajustes!$L312&gt;0,INDEX($AA$4:$AL$323,Ajustes!$L312,Z$2),0))+Z312</f>
        <v>0</v>
      </c>
      <c r="AM312" s="113">
        <f t="shared" si="318"/>
        <v>0</v>
      </c>
      <c r="AN312" s="113">
        <f t="shared" si="319"/>
        <v>0</v>
      </c>
      <c r="AO312" s="113">
        <f t="shared" si="320"/>
        <v>0</v>
      </c>
      <c r="AP312" s="113">
        <f t="shared" si="321"/>
        <v>0</v>
      </c>
      <c r="AQ312" s="113">
        <f t="shared" si="322"/>
        <v>0</v>
      </c>
      <c r="AR312" s="113">
        <f t="shared" si="323"/>
        <v>0</v>
      </c>
      <c r="AS312" s="113">
        <f t="shared" si="324"/>
        <v>0</v>
      </c>
      <c r="AT312" s="113">
        <f t="shared" si="325"/>
        <v>0</v>
      </c>
      <c r="AU312" s="113">
        <f t="shared" si="326"/>
        <v>0</v>
      </c>
      <c r="AV312" s="113">
        <f t="shared" si="327"/>
        <v>0</v>
      </c>
      <c r="AW312" s="113">
        <f t="shared" si="328"/>
        <v>0</v>
      </c>
      <c r="AX312" s="113">
        <f t="shared" si="329"/>
        <v>0</v>
      </c>
      <c r="AY312" s="259"/>
      <c r="BQ312" s="259" t="e">
        <f t="shared" si="249"/>
        <v>#N/A</v>
      </c>
      <c r="BR312" s="398">
        <f t="shared" si="317"/>
        <v>0</v>
      </c>
      <c r="BS312" s="398">
        <f t="shared" si="317"/>
        <v>0</v>
      </c>
      <c r="BT312" s="398">
        <f t="shared" si="317"/>
        <v>0</v>
      </c>
      <c r="BU312" s="398">
        <f t="shared" si="317"/>
        <v>0</v>
      </c>
      <c r="BV312" s="398">
        <f t="shared" si="317"/>
        <v>0</v>
      </c>
      <c r="BW312" s="398">
        <f t="shared" si="317"/>
        <v>0</v>
      </c>
      <c r="BX312" s="398">
        <f t="shared" si="317"/>
        <v>0</v>
      </c>
      <c r="BY312" s="398">
        <f t="shared" si="317"/>
        <v>0</v>
      </c>
      <c r="BZ312" s="398">
        <f t="shared" si="317"/>
        <v>0</v>
      </c>
      <c r="CA312" s="398">
        <f t="shared" si="317"/>
        <v>0</v>
      </c>
      <c r="CB312" s="398">
        <f t="shared" si="317"/>
        <v>0</v>
      </c>
      <c r="CC312" s="398">
        <f t="shared" si="317"/>
        <v>0</v>
      </c>
      <c r="CD312" s="259"/>
    </row>
    <row r="313" spans="1:82" x14ac:dyDescent="0.25">
      <c r="A313" s="113">
        <v>310</v>
      </c>
      <c r="B313" s="176"/>
      <c r="C313" s="259">
        <f>IFERROR(INDEX($BD$7:$BO$40,MATCH(Ajustes!$E$4:$E$323,$BC$7:$BC$40,0),$C$2:$N$2),1)</f>
        <v>1</v>
      </c>
      <c r="D313" s="259">
        <f>IFERROR(INDEX($BD$7:$BO$40,MATCH(Ajustes!$E$4:$E$323,$BC$7:$BC$40,0),$C$2:$N$2),1)</f>
        <v>1</v>
      </c>
      <c r="E313" s="259">
        <f>IFERROR(INDEX($BD$7:$BO$40,MATCH(Ajustes!$E$4:$E$323,$BC$7:$BC$40,0),$C$2:$N$2),1)</f>
        <v>1</v>
      </c>
      <c r="F313" s="259">
        <f>IFERROR(INDEX($BD$7:$BO$40,MATCH(Ajustes!$E$4:$E$323,$BC$7:$BC$40,0),$C$2:$N$2),1)</f>
        <v>1</v>
      </c>
      <c r="G313" s="259">
        <f>IFERROR(INDEX($BD$7:$BO$40,MATCH(Ajustes!$E$4:$E$323,$BC$7:$BC$40,0),$C$2:$N$2),1)</f>
        <v>1</v>
      </c>
      <c r="H313" s="259">
        <f>IFERROR(INDEX($BD$7:$BO$40,MATCH(Ajustes!$E$4:$E$323,$BC$7:$BC$40,0),$C$2:$N$2),1)</f>
        <v>1</v>
      </c>
      <c r="I313" s="259">
        <f>IFERROR(INDEX($BD$7:$BO$40,MATCH(Ajustes!$E$4:$E$323,$BC$7:$BC$40,0),$C$2:$N$2),1)</f>
        <v>1</v>
      </c>
      <c r="J313" s="259">
        <f>IFERROR(INDEX($BD$7:$BO$40,MATCH(Ajustes!$E$4:$E$323,$BC$7:$BC$40,0),$C$2:$N$2),1)</f>
        <v>1</v>
      </c>
      <c r="K313" s="259">
        <f>IFERROR(INDEX($BD$7:$BO$40,MATCH(Ajustes!$E$4:$E$323,$BC$7:$BC$40,0),$C$2:$N$2),1)</f>
        <v>1</v>
      </c>
      <c r="L313" s="259">
        <f>IFERROR(INDEX($BD$7:$BO$40,MATCH(Ajustes!$E$4:$E$323,$BC$7:$BC$40,0),$C$2:$N$2),1)</f>
        <v>1</v>
      </c>
      <c r="M313" s="259">
        <f>IFERROR(INDEX($BD$7:$BO$40,MATCH(Ajustes!$E$4:$E$323,$BC$7:$BC$40,0),$C$2:$N$2),1)</f>
        <v>1</v>
      </c>
      <c r="N313" s="259">
        <f>IFERROR(INDEX($BD$7:$BO$40,MATCH(Ajustes!$E$4:$E$323,$BC$7:$BC$40,0),$C$2:$N$2),1)</f>
        <v>1</v>
      </c>
      <c r="O313">
        <f>C313*Ajustes!AM313</f>
        <v>0</v>
      </c>
      <c r="P313">
        <f>D313*Ajustes!AN313</f>
        <v>0</v>
      </c>
      <c r="Q313">
        <f>E313*Ajustes!AO313</f>
        <v>0</v>
      </c>
      <c r="R313">
        <f>F313*Ajustes!AP313</f>
        <v>0</v>
      </c>
      <c r="S313">
        <f>G313*Ajustes!AQ313</f>
        <v>0</v>
      </c>
      <c r="T313">
        <f>H313*Ajustes!AR313</f>
        <v>0</v>
      </c>
      <c r="U313">
        <f>I313*Ajustes!AS313</f>
        <v>0</v>
      </c>
      <c r="V313">
        <f>J313*Ajustes!AT313</f>
        <v>0</v>
      </c>
      <c r="W313">
        <f>K313*Ajustes!AU313</f>
        <v>0</v>
      </c>
      <c r="X313">
        <f>L313*Ajustes!AV313</f>
        <v>0</v>
      </c>
      <c r="Y313">
        <f>M313*Ajustes!AW313</f>
        <v>0</v>
      </c>
      <c r="Z313">
        <f>N313*Ajustes!AX313</f>
        <v>0</v>
      </c>
      <c r="AA313" s="259">
        <f>IF(AND(NOT(_incrementaisPassadas),
      OR(
       AND(_semanaAtual&gt;Prevs!D$6,_tipo="Semanal"),
       AND(_mes&gt;AA$2,_tipo="Mensal")
      )), 0,IF(Ajustes!$G313&gt;0,INDEX($AA$4:$AL$323,Ajustes!$G313,O$2),0)+IF(Ajustes!$H313&gt;0,INDEX($AA$4:$AL$323,Ajustes!$H313,O$2),0)+IF(Ajustes!$I313&gt;0,INDEX($AA$4:$AL$323,Ajustes!$I313,O$2),0)+IF(Ajustes!$J313&gt;0,INDEX($AA$4:$AL$323,Ajustes!$J313,O$2),0)+IF(Ajustes!$K313&gt;0,INDEX($AA$4:$AL$323,Ajustes!$K313,O$2),0)+IF(Ajustes!$L313&gt;0,INDEX($AA$4:$AL$323,Ajustes!$L313,O$2),0))+O313</f>
        <v>0</v>
      </c>
      <c r="AB313" s="259">
        <f>IF(AND(NOT(_incrementaisPassadas),
      OR(
       AND(_semanaAtual&gt;Prevs!E$6,_tipo="Semanal"),
       AND(_mes&gt;AB$2,_tipo="Mensal")
      )), 0,IF(Ajustes!$G313&gt;0,INDEX($AA$4:$AL$323,Ajustes!$G313,P$2),0)+IF(Ajustes!$H313&gt;0,INDEX($AA$4:$AL$323,Ajustes!$H313,P$2),0)+IF(Ajustes!$I313&gt;0,INDEX($AA$4:$AL$323,Ajustes!$I313,P$2),0)+IF(Ajustes!$J313&gt;0,INDEX($AA$4:$AL$323,Ajustes!$J313,P$2),0)+IF(Ajustes!$K313&gt;0,INDEX($AA$4:$AL$323,Ajustes!$K313,P$2),0)+IF(Ajustes!$L313&gt;0,INDEX($AA$4:$AL$323,Ajustes!$L313,P$2),0))+P313</f>
        <v>0</v>
      </c>
      <c r="AC313" s="259">
        <f>IF(AND(NOT(_incrementaisPassadas),
      OR(
       AND(_semanaAtual&gt;Prevs!F$6,_tipo="Semanal"),
       AND(_mes&gt;AC$2,_tipo="Mensal")
      )), 0,IF(Ajustes!$G313&gt;0,INDEX($AA$4:$AL$323,Ajustes!$G313,Q$2),0)+IF(Ajustes!$H313&gt;0,INDEX($AA$4:$AL$323,Ajustes!$H313,Q$2),0)+IF(Ajustes!$I313&gt;0,INDEX($AA$4:$AL$323,Ajustes!$I313,Q$2),0)+IF(Ajustes!$J313&gt;0,INDEX($AA$4:$AL$323,Ajustes!$J313,Q$2),0)+IF(Ajustes!$K313&gt;0,INDEX($AA$4:$AL$323,Ajustes!$K313,Q$2),0)+IF(Ajustes!$L313&gt;0,INDEX($AA$4:$AL$323,Ajustes!$L313,Q$2),0))+Q313</f>
        <v>0</v>
      </c>
      <c r="AD313" s="259">
        <f>IF(AND(NOT(_incrementaisPassadas),
      OR(
       AND(_semanaAtual&gt;Prevs!G$6,_tipo="Semanal"),
       AND(_mes&gt;AD$2,_tipo="Mensal")
      )), 0,IF(Ajustes!$G313&gt;0,INDEX($AA$4:$AL$323,Ajustes!$G313,R$2),0)+IF(Ajustes!$H313&gt;0,INDEX($AA$4:$AL$323,Ajustes!$H313,R$2),0)+IF(Ajustes!$I313&gt;0,INDEX($AA$4:$AL$323,Ajustes!$I313,R$2),0)+IF(Ajustes!$J313&gt;0,INDEX($AA$4:$AL$323,Ajustes!$J313,R$2),0)+IF(Ajustes!$K313&gt;0,INDEX($AA$4:$AL$323,Ajustes!$K313,R$2),0)+IF(Ajustes!$L313&gt;0,INDEX($AA$4:$AL$323,Ajustes!$L313,R$2),0))+R313</f>
        <v>0</v>
      </c>
      <c r="AE313" s="259">
        <f>IF(AND(NOT(_incrementaisPassadas),
      OR(
       AND(_semanaAtual&gt;Prevs!H$6,_tipo="Semanal"),
       AND(_mes&gt;AE$2,_tipo="Mensal")
      )), 0,IF(Ajustes!$G313&gt;0,INDEX($AA$4:$AL$323,Ajustes!$G313,S$2),0)+IF(Ajustes!$H313&gt;0,INDEX($AA$4:$AL$323,Ajustes!$H313,S$2),0)+IF(Ajustes!$I313&gt;0,INDEX($AA$4:$AL$323,Ajustes!$I313,S$2),0)+IF(Ajustes!$J313&gt;0,INDEX($AA$4:$AL$323,Ajustes!$J313,S$2),0)+IF(Ajustes!$K313&gt;0,INDEX($AA$4:$AL$323,Ajustes!$K313,S$2),0)+IF(Ajustes!$L313&gt;0,INDEX($AA$4:$AL$323,Ajustes!$L313,S$2),0))+S313</f>
        <v>0</v>
      </c>
      <c r="AF313" s="259">
        <f>IF(AND(NOT(_incrementaisPassadas),
      OR(
       AND(_semanaAtual&gt;Prevs!I$6,_tipo="Semanal"),
       AND(_mes&gt;AF$2,_tipo="Mensal")
      )), 0,IF(Ajustes!$G313&gt;0,INDEX($AA$4:$AL$323,Ajustes!$G313,T$2),0)+IF(Ajustes!$H313&gt;0,INDEX($AA$4:$AL$323,Ajustes!$H313,T$2),0)+IF(Ajustes!$I313&gt;0,INDEX($AA$4:$AL$323,Ajustes!$I313,T$2),0)+IF(Ajustes!$J313&gt;0,INDEX($AA$4:$AL$323,Ajustes!$J313,T$2),0)+IF(Ajustes!$K313&gt;0,INDEX($AA$4:$AL$323,Ajustes!$K313,T$2),0)+IF(Ajustes!$L313&gt;0,INDEX($AA$4:$AL$323,Ajustes!$L313,T$2),0))+T313</f>
        <v>0</v>
      </c>
      <c r="AG313" s="259">
        <f>IF(AND(NOT(_incrementaisPassadas),
      OR(
       AND(_semanaAtual&gt;Prevs!J$6,_tipo="Semanal"),
       AND(_mes&gt;AG$2,_tipo="Mensal")
      )), 0,IF(Ajustes!$G313&gt;0,INDEX($AA$4:$AL$323,Ajustes!$G313,U$2),0)+IF(Ajustes!$H313&gt;0,INDEX($AA$4:$AL$323,Ajustes!$H313,U$2),0)+IF(Ajustes!$I313&gt;0,INDEX($AA$4:$AL$323,Ajustes!$I313,U$2),0)+IF(Ajustes!$J313&gt;0,INDEX($AA$4:$AL$323,Ajustes!$J313,U$2),0)+IF(Ajustes!$K313&gt;0,INDEX($AA$4:$AL$323,Ajustes!$K313,U$2),0)+IF(Ajustes!$L313&gt;0,INDEX($AA$4:$AL$323,Ajustes!$L313,U$2),0))+U313</f>
        <v>0</v>
      </c>
      <c r="AH313" s="259">
        <f>IF(AND(NOT(_incrementaisPassadas),
      OR(
       AND(_semanaAtual&gt;Prevs!K$6,_tipo="Semanal"),
       AND(_mes&gt;AH$2,_tipo="Mensal")
      )), 0,IF(Ajustes!$G313&gt;0,INDEX($AA$4:$AL$323,Ajustes!$G313,V$2),0)+IF(Ajustes!$H313&gt;0,INDEX($AA$4:$AL$323,Ajustes!$H313,V$2),0)+IF(Ajustes!$I313&gt;0,INDEX($AA$4:$AL$323,Ajustes!$I313,V$2),0)+IF(Ajustes!$J313&gt;0,INDEX($AA$4:$AL$323,Ajustes!$J313,V$2),0)+IF(Ajustes!$K313&gt;0,INDEX($AA$4:$AL$323,Ajustes!$K313,V$2),0)+IF(Ajustes!$L313&gt;0,INDEX($AA$4:$AL$323,Ajustes!$L313,V$2),0))+V313</f>
        <v>0</v>
      </c>
      <c r="AI313" s="259">
        <f>IF(AND(NOT(_incrementaisPassadas),
      OR(
       AND(_semanaAtual&gt;Prevs!L$6,_tipo="Semanal"),
       AND(_mes&gt;AI$2,_tipo="Mensal")
      )), 0,IF(Ajustes!$G313&gt;0,INDEX($AA$4:$AL$323,Ajustes!$G313,W$2),0)+IF(Ajustes!$H313&gt;0,INDEX($AA$4:$AL$323,Ajustes!$H313,W$2),0)+IF(Ajustes!$I313&gt;0,INDEX($AA$4:$AL$323,Ajustes!$I313,W$2),0)+IF(Ajustes!$J313&gt;0,INDEX($AA$4:$AL$323,Ajustes!$J313,W$2),0)+IF(Ajustes!$K313&gt;0,INDEX($AA$4:$AL$323,Ajustes!$K313,W$2),0)+IF(Ajustes!$L313&gt;0,INDEX($AA$4:$AL$323,Ajustes!$L313,W$2),0))+W313</f>
        <v>0</v>
      </c>
      <c r="AJ313" s="259">
        <f>IF(AND(NOT(_incrementaisPassadas),
      OR(
       AND(_semanaAtual&gt;Prevs!M$6,_tipo="Semanal"),
       AND(_mes&gt;AJ$2,_tipo="Mensal")
      )), 0,IF(Ajustes!$G313&gt;0,INDEX($AA$4:$AL$323,Ajustes!$G313,X$2),0)+IF(Ajustes!$H313&gt;0,INDEX($AA$4:$AL$323,Ajustes!$H313,X$2),0)+IF(Ajustes!$I313&gt;0,INDEX($AA$4:$AL$323,Ajustes!$I313,X$2),0)+IF(Ajustes!$J313&gt;0,INDEX($AA$4:$AL$323,Ajustes!$J313,X$2),0)+IF(Ajustes!$K313&gt;0,INDEX($AA$4:$AL$323,Ajustes!$K313,X$2),0)+IF(Ajustes!$L313&gt;0,INDEX($AA$4:$AL$323,Ajustes!$L313,X$2),0))+X313</f>
        <v>0</v>
      </c>
      <c r="AK313" s="259">
        <f>IF(AND(NOT(_incrementaisPassadas),
      OR(
       AND(_semanaAtual&gt;Prevs!N$6,_tipo="Semanal"),
       AND(_mes&gt;AK$2,_tipo="Mensal")
      )), 0,IF(Ajustes!$G313&gt;0,INDEX($AA$4:$AL$323,Ajustes!$G313,Y$2),0)+IF(Ajustes!$H313&gt;0,INDEX($AA$4:$AL$323,Ajustes!$H313,Y$2),0)+IF(Ajustes!$I313&gt;0,INDEX($AA$4:$AL$323,Ajustes!$I313,Y$2),0)+IF(Ajustes!$J313&gt;0,INDEX($AA$4:$AL$323,Ajustes!$J313,Y$2),0)+IF(Ajustes!$K313&gt;0,INDEX($AA$4:$AL$323,Ajustes!$K313,Y$2),0)+IF(Ajustes!$L313&gt;0,INDEX($AA$4:$AL$323,Ajustes!$L313,Y$2),0))+Y313</f>
        <v>0</v>
      </c>
      <c r="AL313" s="259">
        <f>IF(AND(NOT(_incrementaisPassadas),
      OR(
       AND(_semanaAtual&gt;Prevs!O$6,_tipo="Semanal"),
       AND(_mes&gt;AL$2,_tipo="Mensal")
      )), 0,IF(Ajustes!$G313&gt;0,INDEX($AA$4:$AL$323,Ajustes!$G313,Z$2),0)+IF(Ajustes!$H313&gt;0,INDEX($AA$4:$AL$323,Ajustes!$H313,Z$2),0)+IF(Ajustes!$I313&gt;0,INDEX($AA$4:$AL$323,Ajustes!$I313,Z$2),0)+IF(Ajustes!$J313&gt;0,INDEX($AA$4:$AL$323,Ajustes!$J313,Z$2),0)+IF(Ajustes!$K313&gt;0,INDEX($AA$4:$AL$323,Ajustes!$K313,Z$2),0)+IF(Ajustes!$L313&gt;0,INDEX($AA$4:$AL$323,Ajustes!$L313,Z$2),0))+Z313</f>
        <v>0</v>
      </c>
      <c r="AM313" s="113">
        <f t="shared" si="318"/>
        <v>0</v>
      </c>
      <c r="AN313" s="113">
        <f t="shared" si="319"/>
        <v>0</v>
      </c>
      <c r="AO313" s="113">
        <f t="shared" si="320"/>
        <v>0</v>
      </c>
      <c r="AP313" s="113">
        <f t="shared" si="321"/>
        <v>0</v>
      </c>
      <c r="AQ313" s="113">
        <f t="shared" si="322"/>
        <v>0</v>
      </c>
      <c r="AR313" s="113">
        <f t="shared" si="323"/>
        <v>0</v>
      </c>
      <c r="AS313" s="113">
        <f t="shared" si="324"/>
        <v>0</v>
      </c>
      <c r="AT313" s="113">
        <f t="shared" si="325"/>
        <v>0</v>
      </c>
      <c r="AU313" s="113">
        <f t="shared" si="326"/>
        <v>0</v>
      </c>
      <c r="AV313" s="113">
        <f t="shared" si="327"/>
        <v>0</v>
      </c>
      <c r="AW313" s="113">
        <f t="shared" si="328"/>
        <v>0</v>
      </c>
      <c r="AX313" s="113">
        <f t="shared" si="329"/>
        <v>0</v>
      </c>
      <c r="AY313" s="259"/>
      <c r="BQ313" s="259" t="e">
        <f t="shared" si="249"/>
        <v>#N/A</v>
      </c>
      <c r="BR313" s="398">
        <f t="shared" si="317"/>
        <v>0</v>
      </c>
      <c r="BS313" s="398">
        <f t="shared" si="317"/>
        <v>0</v>
      </c>
      <c r="BT313" s="398">
        <f t="shared" si="317"/>
        <v>0</v>
      </c>
      <c r="BU313" s="398">
        <f t="shared" si="317"/>
        <v>0</v>
      </c>
      <c r="BV313" s="398">
        <f t="shared" si="317"/>
        <v>0</v>
      </c>
      <c r="BW313" s="398">
        <f t="shared" si="317"/>
        <v>0</v>
      </c>
      <c r="BX313" s="398">
        <f t="shared" si="317"/>
        <v>0</v>
      </c>
      <c r="BY313" s="398">
        <f t="shared" si="317"/>
        <v>0</v>
      </c>
      <c r="BZ313" s="398">
        <f t="shared" si="317"/>
        <v>0</v>
      </c>
      <c r="CA313" s="398">
        <f t="shared" si="317"/>
        <v>0</v>
      </c>
      <c r="CB313" s="398">
        <f t="shared" si="317"/>
        <v>0</v>
      </c>
      <c r="CC313" s="398">
        <f t="shared" si="317"/>
        <v>0</v>
      </c>
      <c r="CD313" s="259"/>
    </row>
    <row r="314" spans="1:82" x14ac:dyDescent="0.25">
      <c r="A314" s="113">
        <v>311</v>
      </c>
      <c r="B314" s="176"/>
      <c r="C314" s="259">
        <f>IFERROR(INDEX($BD$7:$BO$40,MATCH(Ajustes!$E$4:$E$323,$BC$7:$BC$40,0),$C$2:$N$2),1)</f>
        <v>1</v>
      </c>
      <c r="D314" s="259">
        <f>IFERROR(INDEX($BD$7:$BO$40,MATCH(Ajustes!$E$4:$E$323,$BC$7:$BC$40,0),$C$2:$N$2),1)</f>
        <v>1</v>
      </c>
      <c r="E314" s="259">
        <f>IFERROR(INDEX($BD$7:$BO$40,MATCH(Ajustes!$E$4:$E$323,$BC$7:$BC$40,0),$C$2:$N$2),1)</f>
        <v>1</v>
      </c>
      <c r="F314" s="259">
        <f>IFERROR(INDEX($BD$7:$BO$40,MATCH(Ajustes!$E$4:$E$323,$BC$7:$BC$40,0),$C$2:$N$2),1)</f>
        <v>1</v>
      </c>
      <c r="G314" s="259">
        <f>IFERROR(INDEX($BD$7:$BO$40,MATCH(Ajustes!$E$4:$E$323,$BC$7:$BC$40,0),$C$2:$N$2),1)</f>
        <v>1</v>
      </c>
      <c r="H314" s="259">
        <f>IFERROR(INDEX($BD$7:$BO$40,MATCH(Ajustes!$E$4:$E$323,$BC$7:$BC$40,0),$C$2:$N$2),1)</f>
        <v>1</v>
      </c>
      <c r="I314" s="259">
        <f>IFERROR(INDEX($BD$7:$BO$40,MATCH(Ajustes!$E$4:$E$323,$BC$7:$BC$40,0),$C$2:$N$2),1)</f>
        <v>1</v>
      </c>
      <c r="J314" s="259">
        <f>IFERROR(INDEX($BD$7:$BO$40,MATCH(Ajustes!$E$4:$E$323,$BC$7:$BC$40,0),$C$2:$N$2),1)</f>
        <v>1</v>
      </c>
      <c r="K314" s="259">
        <f>IFERROR(INDEX($BD$7:$BO$40,MATCH(Ajustes!$E$4:$E$323,$BC$7:$BC$40,0),$C$2:$N$2),1)</f>
        <v>1</v>
      </c>
      <c r="L314" s="259">
        <f>IFERROR(INDEX($BD$7:$BO$40,MATCH(Ajustes!$E$4:$E$323,$BC$7:$BC$40,0),$C$2:$N$2),1)</f>
        <v>1</v>
      </c>
      <c r="M314" s="259">
        <f>IFERROR(INDEX($BD$7:$BO$40,MATCH(Ajustes!$E$4:$E$323,$BC$7:$BC$40,0),$C$2:$N$2),1)</f>
        <v>1</v>
      </c>
      <c r="N314" s="259">
        <f>IFERROR(INDEX($BD$7:$BO$40,MATCH(Ajustes!$E$4:$E$323,$BC$7:$BC$40,0),$C$2:$N$2),1)</f>
        <v>1</v>
      </c>
      <c r="O314">
        <f>C314*Ajustes!AM314</f>
        <v>0</v>
      </c>
      <c r="P314">
        <f>D314*Ajustes!AN314</f>
        <v>0</v>
      </c>
      <c r="Q314">
        <f>E314*Ajustes!AO314</f>
        <v>0</v>
      </c>
      <c r="R314">
        <f>F314*Ajustes!AP314</f>
        <v>0</v>
      </c>
      <c r="S314">
        <f>G314*Ajustes!AQ314</f>
        <v>0</v>
      </c>
      <c r="T314">
        <f>H314*Ajustes!AR314</f>
        <v>0</v>
      </c>
      <c r="U314">
        <f>I314*Ajustes!AS314</f>
        <v>0</v>
      </c>
      <c r="V314">
        <f>J314*Ajustes!AT314</f>
        <v>0</v>
      </c>
      <c r="W314">
        <f>K314*Ajustes!AU314</f>
        <v>0</v>
      </c>
      <c r="X314">
        <f>L314*Ajustes!AV314</f>
        <v>0</v>
      </c>
      <c r="Y314">
        <f>M314*Ajustes!AW314</f>
        <v>0</v>
      </c>
      <c r="Z314">
        <f>N314*Ajustes!AX314</f>
        <v>0</v>
      </c>
      <c r="AA314" s="259">
        <f>IF(AND(NOT(_incrementaisPassadas),
      OR(
       AND(_semanaAtual&gt;Prevs!D$6,_tipo="Semanal"),
       AND(_mes&gt;AA$2,_tipo="Mensal")
      )), 0,IF(Ajustes!$G314&gt;0,INDEX($AA$4:$AL$323,Ajustes!$G314,O$2),0)+IF(Ajustes!$H314&gt;0,INDEX($AA$4:$AL$323,Ajustes!$H314,O$2),0)+IF(Ajustes!$I314&gt;0,INDEX($AA$4:$AL$323,Ajustes!$I314,O$2),0)+IF(Ajustes!$J314&gt;0,INDEX($AA$4:$AL$323,Ajustes!$J314,O$2),0)+IF(Ajustes!$K314&gt;0,INDEX($AA$4:$AL$323,Ajustes!$K314,O$2),0)+IF(Ajustes!$L314&gt;0,INDEX($AA$4:$AL$323,Ajustes!$L314,O$2),0))+O314</f>
        <v>0</v>
      </c>
      <c r="AB314" s="259">
        <f>IF(AND(NOT(_incrementaisPassadas),
      OR(
       AND(_semanaAtual&gt;Prevs!E$6,_tipo="Semanal"),
       AND(_mes&gt;AB$2,_tipo="Mensal")
      )), 0,IF(Ajustes!$G314&gt;0,INDEX($AA$4:$AL$323,Ajustes!$G314,P$2),0)+IF(Ajustes!$H314&gt;0,INDEX($AA$4:$AL$323,Ajustes!$H314,P$2),0)+IF(Ajustes!$I314&gt;0,INDEX($AA$4:$AL$323,Ajustes!$I314,P$2),0)+IF(Ajustes!$J314&gt;0,INDEX($AA$4:$AL$323,Ajustes!$J314,P$2),0)+IF(Ajustes!$K314&gt;0,INDEX($AA$4:$AL$323,Ajustes!$K314,P$2),0)+IF(Ajustes!$L314&gt;0,INDEX($AA$4:$AL$323,Ajustes!$L314,P$2),0))+P314</f>
        <v>0</v>
      </c>
      <c r="AC314" s="259">
        <f>IF(AND(NOT(_incrementaisPassadas),
      OR(
       AND(_semanaAtual&gt;Prevs!F$6,_tipo="Semanal"),
       AND(_mes&gt;AC$2,_tipo="Mensal")
      )), 0,IF(Ajustes!$G314&gt;0,INDEX($AA$4:$AL$323,Ajustes!$G314,Q$2),0)+IF(Ajustes!$H314&gt;0,INDEX($AA$4:$AL$323,Ajustes!$H314,Q$2),0)+IF(Ajustes!$I314&gt;0,INDEX($AA$4:$AL$323,Ajustes!$I314,Q$2),0)+IF(Ajustes!$J314&gt;0,INDEX($AA$4:$AL$323,Ajustes!$J314,Q$2),0)+IF(Ajustes!$K314&gt;0,INDEX($AA$4:$AL$323,Ajustes!$K314,Q$2),0)+IF(Ajustes!$L314&gt;0,INDEX($AA$4:$AL$323,Ajustes!$L314,Q$2),0))+Q314</f>
        <v>0</v>
      </c>
      <c r="AD314" s="259">
        <f>IF(AND(NOT(_incrementaisPassadas),
      OR(
       AND(_semanaAtual&gt;Prevs!G$6,_tipo="Semanal"),
       AND(_mes&gt;AD$2,_tipo="Mensal")
      )), 0,IF(Ajustes!$G314&gt;0,INDEX($AA$4:$AL$323,Ajustes!$G314,R$2),0)+IF(Ajustes!$H314&gt;0,INDEX($AA$4:$AL$323,Ajustes!$H314,R$2),0)+IF(Ajustes!$I314&gt;0,INDEX($AA$4:$AL$323,Ajustes!$I314,R$2),0)+IF(Ajustes!$J314&gt;0,INDEX($AA$4:$AL$323,Ajustes!$J314,R$2),0)+IF(Ajustes!$K314&gt;0,INDEX($AA$4:$AL$323,Ajustes!$K314,R$2),0)+IF(Ajustes!$L314&gt;0,INDEX($AA$4:$AL$323,Ajustes!$L314,R$2),0))+R314</f>
        <v>0</v>
      </c>
      <c r="AE314" s="259">
        <f>IF(AND(NOT(_incrementaisPassadas),
      OR(
       AND(_semanaAtual&gt;Prevs!H$6,_tipo="Semanal"),
       AND(_mes&gt;AE$2,_tipo="Mensal")
      )), 0,IF(Ajustes!$G314&gt;0,INDEX($AA$4:$AL$323,Ajustes!$G314,S$2),0)+IF(Ajustes!$H314&gt;0,INDEX($AA$4:$AL$323,Ajustes!$H314,S$2),0)+IF(Ajustes!$I314&gt;0,INDEX($AA$4:$AL$323,Ajustes!$I314,S$2),0)+IF(Ajustes!$J314&gt;0,INDEX($AA$4:$AL$323,Ajustes!$J314,S$2),0)+IF(Ajustes!$K314&gt;0,INDEX($AA$4:$AL$323,Ajustes!$K314,S$2),0)+IF(Ajustes!$L314&gt;0,INDEX($AA$4:$AL$323,Ajustes!$L314,S$2),0))+S314</f>
        <v>0</v>
      </c>
      <c r="AF314" s="259">
        <f>IF(AND(NOT(_incrementaisPassadas),
      OR(
       AND(_semanaAtual&gt;Prevs!I$6,_tipo="Semanal"),
       AND(_mes&gt;AF$2,_tipo="Mensal")
      )), 0,IF(Ajustes!$G314&gt;0,INDEX($AA$4:$AL$323,Ajustes!$G314,T$2),0)+IF(Ajustes!$H314&gt;0,INDEX($AA$4:$AL$323,Ajustes!$H314,T$2),0)+IF(Ajustes!$I314&gt;0,INDEX($AA$4:$AL$323,Ajustes!$I314,T$2),0)+IF(Ajustes!$J314&gt;0,INDEX($AA$4:$AL$323,Ajustes!$J314,T$2),0)+IF(Ajustes!$K314&gt;0,INDEX($AA$4:$AL$323,Ajustes!$K314,T$2),0)+IF(Ajustes!$L314&gt;0,INDEX($AA$4:$AL$323,Ajustes!$L314,T$2),0))+T314</f>
        <v>0</v>
      </c>
      <c r="AG314" s="259">
        <f>IF(AND(NOT(_incrementaisPassadas),
      OR(
       AND(_semanaAtual&gt;Prevs!J$6,_tipo="Semanal"),
       AND(_mes&gt;AG$2,_tipo="Mensal")
      )), 0,IF(Ajustes!$G314&gt;0,INDEX($AA$4:$AL$323,Ajustes!$G314,U$2),0)+IF(Ajustes!$H314&gt;0,INDEX($AA$4:$AL$323,Ajustes!$H314,U$2),0)+IF(Ajustes!$I314&gt;0,INDEX($AA$4:$AL$323,Ajustes!$I314,U$2),0)+IF(Ajustes!$J314&gt;0,INDEX($AA$4:$AL$323,Ajustes!$J314,U$2),0)+IF(Ajustes!$K314&gt;0,INDEX($AA$4:$AL$323,Ajustes!$K314,U$2),0)+IF(Ajustes!$L314&gt;0,INDEX($AA$4:$AL$323,Ajustes!$L314,U$2),0))+U314</f>
        <v>0</v>
      </c>
      <c r="AH314" s="259">
        <f>IF(AND(NOT(_incrementaisPassadas),
      OR(
       AND(_semanaAtual&gt;Prevs!K$6,_tipo="Semanal"),
       AND(_mes&gt;AH$2,_tipo="Mensal")
      )), 0,IF(Ajustes!$G314&gt;0,INDEX($AA$4:$AL$323,Ajustes!$G314,V$2),0)+IF(Ajustes!$H314&gt;0,INDEX($AA$4:$AL$323,Ajustes!$H314,V$2),0)+IF(Ajustes!$I314&gt;0,INDEX($AA$4:$AL$323,Ajustes!$I314,V$2),0)+IF(Ajustes!$J314&gt;0,INDEX($AA$4:$AL$323,Ajustes!$J314,V$2),0)+IF(Ajustes!$K314&gt;0,INDEX($AA$4:$AL$323,Ajustes!$K314,V$2),0)+IF(Ajustes!$L314&gt;0,INDEX($AA$4:$AL$323,Ajustes!$L314,V$2),0))+V314</f>
        <v>0</v>
      </c>
      <c r="AI314" s="259">
        <f>IF(AND(NOT(_incrementaisPassadas),
      OR(
       AND(_semanaAtual&gt;Prevs!L$6,_tipo="Semanal"),
       AND(_mes&gt;AI$2,_tipo="Mensal")
      )), 0,IF(Ajustes!$G314&gt;0,INDEX($AA$4:$AL$323,Ajustes!$G314,W$2),0)+IF(Ajustes!$H314&gt;0,INDEX($AA$4:$AL$323,Ajustes!$H314,W$2),0)+IF(Ajustes!$I314&gt;0,INDEX($AA$4:$AL$323,Ajustes!$I314,W$2),0)+IF(Ajustes!$J314&gt;0,INDEX($AA$4:$AL$323,Ajustes!$J314,W$2),0)+IF(Ajustes!$K314&gt;0,INDEX($AA$4:$AL$323,Ajustes!$K314,W$2),0)+IF(Ajustes!$L314&gt;0,INDEX($AA$4:$AL$323,Ajustes!$L314,W$2),0))+W314</f>
        <v>0</v>
      </c>
      <c r="AJ314" s="259">
        <f>IF(AND(NOT(_incrementaisPassadas),
      OR(
       AND(_semanaAtual&gt;Prevs!M$6,_tipo="Semanal"),
       AND(_mes&gt;AJ$2,_tipo="Mensal")
      )), 0,IF(Ajustes!$G314&gt;0,INDEX($AA$4:$AL$323,Ajustes!$G314,X$2),0)+IF(Ajustes!$H314&gt;0,INDEX($AA$4:$AL$323,Ajustes!$H314,X$2),0)+IF(Ajustes!$I314&gt;0,INDEX($AA$4:$AL$323,Ajustes!$I314,X$2),0)+IF(Ajustes!$J314&gt;0,INDEX($AA$4:$AL$323,Ajustes!$J314,X$2),0)+IF(Ajustes!$K314&gt;0,INDEX($AA$4:$AL$323,Ajustes!$K314,X$2),0)+IF(Ajustes!$L314&gt;0,INDEX($AA$4:$AL$323,Ajustes!$L314,X$2),0))+X314</f>
        <v>0</v>
      </c>
      <c r="AK314" s="259">
        <f>IF(AND(NOT(_incrementaisPassadas),
      OR(
       AND(_semanaAtual&gt;Prevs!N$6,_tipo="Semanal"),
       AND(_mes&gt;AK$2,_tipo="Mensal")
      )), 0,IF(Ajustes!$G314&gt;0,INDEX($AA$4:$AL$323,Ajustes!$G314,Y$2),0)+IF(Ajustes!$H314&gt;0,INDEX($AA$4:$AL$323,Ajustes!$H314,Y$2),0)+IF(Ajustes!$I314&gt;0,INDEX($AA$4:$AL$323,Ajustes!$I314,Y$2),0)+IF(Ajustes!$J314&gt;0,INDEX($AA$4:$AL$323,Ajustes!$J314,Y$2),0)+IF(Ajustes!$K314&gt;0,INDEX($AA$4:$AL$323,Ajustes!$K314,Y$2),0)+IF(Ajustes!$L314&gt;0,INDEX($AA$4:$AL$323,Ajustes!$L314,Y$2),0))+Y314</f>
        <v>0</v>
      </c>
      <c r="AL314" s="259">
        <f>IF(AND(NOT(_incrementaisPassadas),
      OR(
       AND(_semanaAtual&gt;Prevs!O$6,_tipo="Semanal"),
       AND(_mes&gt;AL$2,_tipo="Mensal")
      )), 0,IF(Ajustes!$G314&gt;0,INDEX($AA$4:$AL$323,Ajustes!$G314,Z$2),0)+IF(Ajustes!$H314&gt;0,INDEX($AA$4:$AL$323,Ajustes!$H314,Z$2),0)+IF(Ajustes!$I314&gt;0,INDEX($AA$4:$AL$323,Ajustes!$I314,Z$2),0)+IF(Ajustes!$J314&gt;0,INDEX($AA$4:$AL$323,Ajustes!$J314,Z$2),0)+IF(Ajustes!$K314&gt;0,INDEX($AA$4:$AL$323,Ajustes!$K314,Z$2),0)+IF(Ajustes!$L314&gt;0,INDEX($AA$4:$AL$323,Ajustes!$L314,Z$2),0))+Z314</f>
        <v>0</v>
      </c>
      <c r="AM314" s="113">
        <f t="shared" si="318"/>
        <v>0</v>
      </c>
      <c r="AN314" s="113">
        <f t="shared" si="319"/>
        <v>0</v>
      </c>
      <c r="AO314" s="113">
        <f t="shared" si="320"/>
        <v>0</v>
      </c>
      <c r="AP314" s="113">
        <f t="shared" si="321"/>
        <v>0</v>
      </c>
      <c r="AQ314" s="113">
        <f t="shared" si="322"/>
        <v>0</v>
      </c>
      <c r="AR314" s="113">
        <f t="shared" si="323"/>
        <v>0</v>
      </c>
      <c r="AS314" s="113">
        <f t="shared" si="324"/>
        <v>0</v>
      </c>
      <c r="AT314" s="113">
        <f t="shared" si="325"/>
        <v>0</v>
      </c>
      <c r="AU314" s="113">
        <f t="shared" si="326"/>
        <v>0</v>
      </c>
      <c r="AV314" s="113">
        <f t="shared" si="327"/>
        <v>0</v>
      </c>
      <c r="AW314" s="113">
        <f t="shared" si="328"/>
        <v>0</v>
      </c>
      <c r="AX314" s="113">
        <f t="shared" si="329"/>
        <v>0</v>
      </c>
      <c r="AY314" s="259"/>
      <c r="BQ314" s="259" t="e">
        <f t="shared" si="249"/>
        <v>#N/A</v>
      </c>
      <c r="BR314" s="398">
        <f t="shared" si="317"/>
        <v>0</v>
      </c>
      <c r="BS314" s="398">
        <f t="shared" si="317"/>
        <v>0</v>
      </c>
      <c r="BT314" s="398">
        <f t="shared" si="317"/>
        <v>0</v>
      </c>
      <c r="BU314" s="398">
        <f t="shared" si="317"/>
        <v>0</v>
      </c>
      <c r="BV314" s="398">
        <f t="shared" si="317"/>
        <v>0</v>
      </c>
      <c r="BW314" s="398">
        <f t="shared" si="317"/>
        <v>0</v>
      </c>
      <c r="BX314" s="398">
        <f t="shared" si="317"/>
        <v>0</v>
      </c>
      <c r="BY314" s="398">
        <f t="shared" si="317"/>
        <v>0</v>
      </c>
      <c r="BZ314" s="398">
        <f t="shared" si="317"/>
        <v>0</v>
      </c>
      <c r="CA314" s="398">
        <f t="shared" si="317"/>
        <v>0</v>
      </c>
      <c r="CB314" s="398">
        <f t="shared" si="317"/>
        <v>0</v>
      </c>
      <c r="CC314" s="398">
        <f t="shared" si="317"/>
        <v>0</v>
      </c>
      <c r="CD314" s="259"/>
    </row>
    <row r="315" spans="1:82" x14ac:dyDescent="0.25">
      <c r="A315" s="113">
        <v>312</v>
      </c>
      <c r="B315" s="176"/>
      <c r="C315" s="259">
        <f>IFERROR(INDEX($BD$7:$BO$40,MATCH(Ajustes!$E$4:$E$323,$BC$7:$BC$40,0),$C$2:$N$2),1)</f>
        <v>1</v>
      </c>
      <c r="D315" s="259">
        <f>IFERROR(INDEX($BD$7:$BO$40,MATCH(Ajustes!$E$4:$E$323,$BC$7:$BC$40,0),$C$2:$N$2),1)</f>
        <v>1</v>
      </c>
      <c r="E315" s="259">
        <f>IFERROR(INDEX($BD$7:$BO$40,MATCH(Ajustes!$E$4:$E$323,$BC$7:$BC$40,0),$C$2:$N$2),1)</f>
        <v>1</v>
      </c>
      <c r="F315" s="259">
        <f>IFERROR(INDEX($BD$7:$BO$40,MATCH(Ajustes!$E$4:$E$323,$BC$7:$BC$40,0),$C$2:$N$2),1)</f>
        <v>1</v>
      </c>
      <c r="G315" s="259">
        <f>IFERROR(INDEX($BD$7:$BO$40,MATCH(Ajustes!$E$4:$E$323,$BC$7:$BC$40,0),$C$2:$N$2),1)</f>
        <v>1</v>
      </c>
      <c r="H315" s="259">
        <f>IFERROR(INDEX($BD$7:$BO$40,MATCH(Ajustes!$E$4:$E$323,$BC$7:$BC$40,0),$C$2:$N$2),1)</f>
        <v>1</v>
      </c>
      <c r="I315" s="259">
        <f>IFERROR(INDEX($BD$7:$BO$40,MATCH(Ajustes!$E$4:$E$323,$BC$7:$BC$40,0),$C$2:$N$2),1)</f>
        <v>1</v>
      </c>
      <c r="J315" s="259">
        <f>IFERROR(INDEX($BD$7:$BO$40,MATCH(Ajustes!$E$4:$E$323,$BC$7:$BC$40,0),$C$2:$N$2),1)</f>
        <v>1</v>
      </c>
      <c r="K315" s="259">
        <f>IFERROR(INDEX($BD$7:$BO$40,MATCH(Ajustes!$E$4:$E$323,$BC$7:$BC$40,0),$C$2:$N$2),1)</f>
        <v>1</v>
      </c>
      <c r="L315" s="259">
        <f>IFERROR(INDEX($BD$7:$BO$40,MATCH(Ajustes!$E$4:$E$323,$BC$7:$BC$40,0),$C$2:$N$2),1)</f>
        <v>1</v>
      </c>
      <c r="M315" s="259">
        <f>IFERROR(INDEX($BD$7:$BO$40,MATCH(Ajustes!$E$4:$E$323,$BC$7:$BC$40,0),$C$2:$N$2),1)</f>
        <v>1</v>
      </c>
      <c r="N315" s="259">
        <f>IFERROR(INDEX($BD$7:$BO$40,MATCH(Ajustes!$E$4:$E$323,$BC$7:$BC$40,0),$C$2:$N$2),1)</f>
        <v>1</v>
      </c>
      <c r="O315">
        <f>C315*Ajustes!AM315</f>
        <v>0</v>
      </c>
      <c r="P315">
        <f>D315*Ajustes!AN315</f>
        <v>0</v>
      </c>
      <c r="Q315">
        <f>E315*Ajustes!AO315</f>
        <v>0</v>
      </c>
      <c r="R315">
        <f>F315*Ajustes!AP315</f>
        <v>0</v>
      </c>
      <c r="S315">
        <f>G315*Ajustes!AQ315</f>
        <v>0</v>
      </c>
      <c r="T315">
        <f>H315*Ajustes!AR315</f>
        <v>0</v>
      </c>
      <c r="U315">
        <f>I315*Ajustes!AS315</f>
        <v>0</v>
      </c>
      <c r="V315">
        <f>J315*Ajustes!AT315</f>
        <v>0</v>
      </c>
      <c r="W315">
        <f>K315*Ajustes!AU315</f>
        <v>0</v>
      </c>
      <c r="X315">
        <f>L315*Ajustes!AV315</f>
        <v>0</v>
      </c>
      <c r="Y315">
        <f>M315*Ajustes!AW315</f>
        <v>0</v>
      </c>
      <c r="Z315">
        <f>N315*Ajustes!AX315</f>
        <v>0</v>
      </c>
      <c r="AA315" s="259">
        <f>IF(AND(NOT(_incrementaisPassadas),
      OR(
       AND(_semanaAtual&gt;Prevs!D$6,_tipo="Semanal"),
       AND(_mes&gt;AA$2,_tipo="Mensal")
      )), 0,IF(Ajustes!$G315&gt;0,INDEX($AA$4:$AL$323,Ajustes!$G315,O$2),0)+IF(Ajustes!$H315&gt;0,INDEX($AA$4:$AL$323,Ajustes!$H315,O$2),0)+IF(Ajustes!$I315&gt;0,INDEX($AA$4:$AL$323,Ajustes!$I315,O$2),0)+IF(Ajustes!$J315&gt;0,INDEX($AA$4:$AL$323,Ajustes!$J315,O$2),0)+IF(Ajustes!$K315&gt;0,INDEX($AA$4:$AL$323,Ajustes!$K315,O$2),0)+IF(Ajustes!$L315&gt;0,INDEX($AA$4:$AL$323,Ajustes!$L315,O$2),0))+O315</f>
        <v>0</v>
      </c>
      <c r="AB315" s="259">
        <f>IF(AND(NOT(_incrementaisPassadas),
      OR(
       AND(_semanaAtual&gt;Prevs!E$6,_tipo="Semanal"),
       AND(_mes&gt;AB$2,_tipo="Mensal")
      )), 0,IF(Ajustes!$G315&gt;0,INDEX($AA$4:$AL$323,Ajustes!$G315,P$2),0)+IF(Ajustes!$H315&gt;0,INDEX($AA$4:$AL$323,Ajustes!$H315,P$2),0)+IF(Ajustes!$I315&gt;0,INDEX($AA$4:$AL$323,Ajustes!$I315,P$2),0)+IF(Ajustes!$J315&gt;0,INDEX($AA$4:$AL$323,Ajustes!$J315,P$2),0)+IF(Ajustes!$K315&gt;0,INDEX($AA$4:$AL$323,Ajustes!$K315,P$2),0)+IF(Ajustes!$L315&gt;0,INDEX($AA$4:$AL$323,Ajustes!$L315,P$2),0))+P315</f>
        <v>0</v>
      </c>
      <c r="AC315" s="259">
        <f>IF(AND(NOT(_incrementaisPassadas),
      OR(
       AND(_semanaAtual&gt;Prevs!F$6,_tipo="Semanal"),
       AND(_mes&gt;AC$2,_tipo="Mensal")
      )), 0,IF(Ajustes!$G315&gt;0,INDEX($AA$4:$AL$323,Ajustes!$G315,Q$2),0)+IF(Ajustes!$H315&gt;0,INDEX($AA$4:$AL$323,Ajustes!$H315,Q$2),0)+IF(Ajustes!$I315&gt;0,INDEX($AA$4:$AL$323,Ajustes!$I315,Q$2),0)+IF(Ajustes!$J315&gt;0,INDEX($AA$4:$AL$323,Ajustes!$J315,Q$2),0)+IF(Ajustes!$K315&gt;0,INDEX($AA$4:$AL$323,Ajustes!$K315,Q$2),0)+IF(Ajustes!$L315&gt;0,INDEX($AA$4:$AL$323,Ajustes!$L315,Q$2),0))+Q315</f>
        <v>0</v>
      </c>
      <c r="AD315" s="259">
        <f>IF(AND(NOT(_incrementaisPassadas),
      OR(
       AND(_semanaAtual&gt;Prevs!G$6,_tipo="Semanal"),
       AND(_mes&gt;AD$2,_tipo="Mensal")
      )), 0,IF(Ajustes!$G315&gt;0,INDEX($AA$4:$AL$323,Ajustes!$G315,R$2),0)+IF(Ajustes!$H315&gt;0,INDEX($AA$4:$AL$323,Ajustes!$H315,R$2),0)+IF(Ajustes!$I315&gt;0,INDEX($AA$4:$AL$323,Ajustes!$I315,R$2),0)+IF(Ajustes!$J315&gt;0,INDEX($AA$4:$AL$323,Ajustes!$J315,R$2),0)+IF(Ajustes!$K315&gt;0,INDEX($AA$4:$AL$323,Ajustes!$K315,R$2),0)+IF(Ajustes!$L315&gt;0,INDEX($AA$4:$AL$323,Ajustes!$L315,R$2),0))+R315</f>
        <v>0</v>
      </c>
      <c r="AE315" s="259">
        <f>IF(AND(NOT(_incrementaisPassadas),
      OR(
       AND(_semanaAtual&gt;Prevs!H$6,_tipo="Semanal"),
       AND(_mes&gt;AE$2,_tipo="Mensal")
      )), 0,IF(Ajustes!$G315&gt;0,INDEX($AA$4:$AL$323,Ajustes!$G315,S$2),0)+IF(Ajustes!$H315&gt;0,INDEX($AA$4:$AL$323,Ajustes!$H315,S$2),0)+IF(Ajustes!$I315&gt;0,INDEX($AA$4:$AL$323,Ajustes!$I315,S$2),0)+IF(Ajustes!$J315&gt;0,INDEX($AA$4:$AL$323,Ajustes!$J315,S$2),0)+IF(Ajustes!$K315&gt;0,INDEX($AA$4:$AL$323,Ajustes!$K315,S$2),0)+IF(Ajustes!$L315&gt;0,INDEX($AA$4:$AL$323,Ajustes!$L315,S$2),0))+S315</f>
        <v>0</v>
      </c>
      <c r="AF315" s="259">
        <f>IF(AND(NOT(_incrementaisPassadas),
      OR(
       AND(_semanaAtual&gt;Prevs!I$6,_tipo="Semanal"),
       AND(_mes&gt;AF$2,_tipo="Mensal")
      )), 0,IF(Ajustes!$G315&gt;0,INDEX($AA$4:$AL$323,Ajustes!$G315,T$2),0)+IF(Ajustes!$H315&gt;0,INDEX($AA$4:$AL$323,Ajustes!$H315,T$2),0)+IF(Ajustes!$I315&gt;0,INDEX($AA$4:$AL$323,Ajustes!$I315,T$2),0)+IF(Ajustes!$J315&gt;0,INDEX($AA$4:$AL$323,Ajustes!$J315,T$2),0)+IF(Ajustes!$K315&gt;0,INDEX($AA$4:$AL$323,Ajustes!$K315,T$2),0)+IF(Ajustes!$L315&gt;0,INDEX($AA$4:$AL$323,Ajustes!$L315,T$2),0))+T315</f>
        <v>0</v>
      </c>
      <c r="AG315" s="259">
        <f>IF(AND(NOT(_incrementaisPassadas),
      OR(
       AND(_semanaAtual&gt;Prevs!J$6,_tipo="Semanal"),
       AND(_mes&gt;AG$2,_tipo="Mensal")
      )), 0,IF(Ajustes!$G315&gt;0,INDEX($AA$4:$AL$323,Ajustes!$G315,U$2),0)+IF(Ajustes!$H315&gt;0,INDEX($AA$4:$AL$323,Ajustes!$H315,U$2),0)+IF(Ajustes!$I315&gt;0,INDEX($AA$4:$AL$323,Ajustes!$I315,U$2),0)+IF(Ajustes!$J315&gt;0,INDEX($AA$4:$AL$323,Ajustes!$J315,U$2),0)+IF(Ajustes!$K315&gt;0,INDEX($AA$4:$AL$323,Ajustes!$K315,U$2),0)+IF(Ajustes!$L315&gt;0,INDEX($AA$4:$AL$323,Ajustes!$L315,U$2),0))+U315</f>
        <v>0</v>
      </c>
      <c r="AH315" s="259">
        <f>IF(AND(NOT(_incrementaisPassadas),
      OR(
       AND(_semanaAtual&gt;Prevs!K$6,_tipo="Semanal"),
       AND(_mes&gt;AH$2,_tipo="Mensal")
      )), 0,IF(Ajustes!$G315&gt;0,INDEX($AA$4:$AL$323,Ajustes!$G315,V$2),0)+IF(Ajustes!$H315&gt;0,INDEX($AA$4:$AL$323,Ajustes!$H315,V$2),0)+IF(Ajustes!$I315&gt;0,INDEX($AA$4:$AL$323,Ajustes!$I315,V$2),0)+IF(Ajustes!$J315&gt;0,INDEX($AA$4:$AL$323,Ajustes!$J315,V$2),0)+IF(Ajustes!$K315&gt;0,INDEX($AA$4:$AL$323,Ajustes!$K315,V$2),0)+IF(Ajustes!$L315&gt;0,INDEX($AA$4:$AL$323,Ajustes!$L315,V$2),0))+V315</f>
        <v>0</v>
      </c>
      <c r="AI315" s="259">
        <f>IF(AND(NOT(_incrementaisPassadas),
      OR(
       AND(_semanaAtual&gt;Prevs!L$6,_tipo="Semanal"),
       AND(_mes&gt;AI$2,_tipo="Mensal")
      )), 0,IF(Ajustes!$G315&gt;0,INDEX($AA$4:$AL$323,Ajustes!$G315,W$2),0)+IF(Ajustes!$H315&gt;0,INDEX($AA$4:$AL$323,Ajustes!$H315,W$2),0)+IF(Ajustes!$I315&gt;0,INDEX($AA$4:$AL$323,Ajustes!$I315,W$2),0)+IF(Ajustes!$J315&gt;0,INDEX($AA$4:$AL$323,Ajustes!$J315,W$2),0)+IF(Ajustes!$K315&gt;0,INDEX($AA$4:$AL$323,Ajustes!$K315,W$2),0)+IF(Ajustes!$L315&gt;0,INDEX($AA$4:$AL$323,Ajustes!$L315,W$2),0))+W315</f>
        <v>0</v>
      </c>
      <c r="AJ315" s="259">
        <f>IF(AND(NOT(_incrementaisPassadas),
      OR(
       AND(_semanaAtual&gt;Prevs!M$6,_tipo="Semanal"),
       AND(_mes&gt;AJ$2,_tipo="Mensal")
      )), 0,IF(Ajustes!$G315&gt;0,INDEX($AA$4:$AL$323,Ajustes!$G315,X$2),0)+IF(Ajustes!$H315&gt;0,INDEX($AA$4:$AL$323,Ajustes!$H315,X$2),0)+IF(Ajustes!$I315&gt;0,INDEX($AA$4:$AL$323,Ajustes!$I315,X$2),0)+IF(Ajustes!$J315&gt;0,INDEX($AA$4:$AL$323,Ajustes!$J315,X$2),0)+IF(Ajustes!$K315&gt;0,INDEX($AA$4:$AL$323,Ajustes!$K315,X$2),0)+IF(Ajustes!$L315&gt;0,INDEX($AA$4:$AL$323,Ajustes!$L315,X$2),0))+X315</f>
        <v>0</v>
      </c>
      <c r="AK315" s="259">
        <f>IF(AND(NOT(_incrementaisPassadas),
      OR(
       AND(_semanaAtual&gt;Prevs!N$6,_tipo="Semanal"),
       AND(_mes&gt;AK$2,_tipo="Mensal")
      )), 0,IF(Ajustes!$G315&gt;0,INDEX($AA$4:$AL$323,Ajustes!$G315,Y$2),0)+IF(Ajustes!$H315&gt;0,INDEX($AA$4:$AL$323,Ajustes!$H315,Y$2),0)+IF(Ajustes!$I315&gt;0,INDEX($AA$4:$AL$323,Ajustes!$I315,Y$2),0)+IF(Ajustes!$J315&gt;0,INDEX($AA$4:$AL$323,Ajustes!$J315,Y$2),0)+IF(Ajustes!$K315&gt;0,INDEX($AA$4:$AL$323,Ajustes!$K315,Y$2),0)+IF(Ajustes!$L315&gt;0,INDEX($AA$4:$AL$323,Ajustes!$L315,Y$2),0))+Y315</f>
        <v>0</v>
      </c>
      <c r="AL315" s="259">
        <f>IF(AND(NOT(_incrementaisPassadas),
      OR(
       AND(_semanaAtual&gt;Prevs!O$6,_tipo="Semanal"),
       AND(_mes&gt;AL$2,_tipo="Mensal")
      )), 0,IF(Ajustes!$G315&gt;0,INDEX($AA$4:$AL$323,Ajustes!$G315,Z$2),0)+IF(Ajustes!$H315&gt;0,INDEX($AA$4:$AL$323,Ajustes!$H315,Z$2),0)+IF(Ajustes!$I315&gt;0,INDEX($AA$4:$AL$323,Ajustes!$I315,Z$2),0)+IF(Ajustes!$J315&gt;0,INDEX($AA$4:$AL$323,Ajustes!$J315,Z$2),0)+IF(Ajustes!$K315&gt;0,INDEX($AA$4:$AL$323,Ajustes!$K315,Z$2),0)+IF(Ajustes!$L315&gt;0,INDEX($AA$4:$AL$323,Ajustes!$L315,Z$2),0))+Z315</f>
        <v>0</v>
      </c>
      <c r="AM315" s="113">
        <f t="shared" si="318"/>
        <v>0</v>
      </c>
      <c r="AN315" s="113">
        <f t="shared" si="319"/>
        <v>0</v>
      </c>
      <c r="AO315" s="113">
        <f t="shared" si="320"/>
        <v>0</v>
      </c>
      <c r="AP315" s="113">
        <f t="shared" si="321"/>
        <v>0</v>
      </c>
      <c r="AQ315" s="113">
        <f t="shared" si="322"/>
        <v>0</v>
      </c>
      <c r="AR315" s="113">
        <f t="shared" si="323"/>
        <v>0</v>
      </c>
      <c r="AS315" s="113">
        <f t="shared" si="324"/>
        <v>0</v>
      </c>
      <c r="AT315" s="113">
        <f t="shared" si="325"/>
        <v>0</v>
      </c>
      <c r="AU315" s="113">
        <f t="shared" si="326"/>
        <v>0</v>
      </c>
      <c r="AV315" s="113">
        <f t="shared" si="327"/>
        <v>0</v>
      </c>
      <c r="AW315" s="113">
        <f t="shared" si="328"/>
        <v>0</v>
      </c>
      <c r="AX315" s="113">
        <f t="shared" si="329"/>
        <v>0</v>
      </c>
      <c r="AY315" s="259"/>
      <c r="BQ315" s="259" t="e">
        <f t="shared" si="249"/>
        <v>#N/A</v>
      </c>
      <c r="BR315" s="398">
        <f t="shared" si="317"/>
        <v>0</v>
      </c>
      <c r="BS315" s="398">
        <f t="shared" si="317"/>
        <v>0</v>
      </c>
      <c r="BT315" s="398">
        <f t="shared" si="317"/>
        <v>0</v>
      </c>
      <c r="BU315" s="398">
        <f t="shared" si="317"/>
        <v>0</v>
      </c>
      <c r="BV315" s="398">
        <f t="shared" si="317"/>
        <v>0</v>
      </c>
      <c r="BW315" s="398">
        <f t="shared" si="317"/>
        <v>0</v>
      </c>
      <c r="BX315" s="398">
        <f t="shared" si="317"/>
        <v>0</v>
      </c>
      <c r="BY315" s="398">
        <f t="shared" si="317"/>
        <v>0</v>
      </c>
      <c r="BZ315" s="398">
        <f t="shared" si="317"/>
        <v>0</v>
      </c>
      <c r="CA315" s="398">
        <f t="shared" si="317"/>
        <v>0</v>
      </c>
      <c r="CB315" s="398">
        <f t="shared" si="317"/>
        <v>0</v>
      </c>
      <c r="CC315" s="398">
        <f t="shared" si="317"/>
        <v>0</v>
      </c>
      <c r="CD315" s="259"/>
    </row>
    <row r="316" spans="1:82" x14ac:dyDescent="0.25">
      <c r="A316" s="113">
        <v>313</v>
      </c>
      <c r="B316" s="176" t="s">
        <v>683</v>
      </c>
      <c r="C316" s="259">
        <f>IFERROR(INDEX($BD$7:$BO$40,MATCH(Ajustes!$E$4:$E$323,$BC$7:$BC$40,0),$C$2:$N$2),1)</f>
        <v>1</v>
      </c>
      <c r="D316" s="259">
        <f>IFERROR(INDEX($BD$7:$BO$40,MATCH(Ajustes!$E$4:$E$323,$BC$7:$BC$40,0),$C$2:$N$2),1)</f>
        <v>1</v>
      </c>
      <c r="E316" s="259">
        <f>IFERROR(INDEX($BD$7:$BO$40,MATCH(Ajustes!$E$4:$E$323,$BC$7:$BC$40,0),$C$2:$N$2),1)</f>
        <v>1</v>
      </c>
      <c r="F316" s="259">
        <f>IFERROR(INDEX($BD$7:$BO$40,MATCH(Ajustes!$E$4:$E$323,$BC$7:$BC$40,0),$C$2:$N$2),1)</f>
        <v>1</v>
      </c>
      <c r="G316" s="259">
        <f>IFERROR(INDEX($BD$7:$BO$40,MATCH(Ajustes!$E$4:$E$323,$BC$7:$BC$40,0),$C$2:$N$2),1)</f>
        <v>1</v>
      </c>
      <c r="H316" s="259">
        <f>IFERROR(INDEX($BD$7:$BO$40,MATCH(Ajustes!$E$4:$E$323,$BC$7:$BC$40,0),$C$2:$N$2),1)</f>
        <v>1</v>
      </c>
      <c r="I316" s="259">
        <f>IFERROR(INDEX($BD$7:$BO$40,MATCH(Ajustes!$E$4:$E$323,$BC$7:$BC$40,0),$C$2:$N$2),1)</f>
        <v>1</v>
      </c>
      <c r="J316" s="259">
        <f>IFERROR(INDEX($BD$7:$BO$40,MATCH(Ajustes!$E$4:$E$323,$BC$7:$BC$40,0),$C$2:$N$2),1)</f>
        <v>1</v>
      </c>
      <c r="K316" s="259">
        <f>IFERROR(INDEX($BD$7:$BO$40,MATCH(Ajustes!$E$4:$E$323,$BC$7:$BC$40,0),$C$2:$N$2),1)</f>
        <v>1</v>
      </c>
      <c r="L316" s="259">
        <f>IFERROR(INDEX($BD$7:$BO$40,MATCH(Ajustes!$E$4:$E$323,$BC$7:$BC$40,0),$C$2:$N$2),1)</f>
        <v>1</v>
      </c>
      <c r="M316" s="259">
        <f>IFERROR(INDEX($BD$7:$BO$40,MATCH(Ajustes!$E$4:$E$323,$BC$7:$BC$40,0),$C$2:$N$2),1)</f>
        <v>1</v>
      </c>
      <c r="N316" s="259">
        <f>IFERROR(INDEX($BD$7:$BO$40,MATCH(Ajustes!$E$4:$E$323,$BC$7:$BC$40,0),$C$2:$N$2),1)</f>
        <v>1</v>
      </c>
      <c r="O316">
        <f>C316*Ajustes!AM316</f>
        <v>320</v>
      </c>
      <c r="P316">
        <f>D316*Ajustes!AN316</f>
        <v>358</v>
      </c>
      <c r="Q316">
        <f>E316*Ajustes!AO316</f>
        <v>362</v>
      </c>
      <c r="R316">
        <f>F316*Ajustes!AP316</f>
        <v>280</v>
      </c>
      <c r="S316">
        <f>G316*Ajustes!AQ316</f>
        <v>196</v>
      </c>
      <c r="T316">
        <f>H316*Ajustes!AR316</f>
        <v>154</v>
      </c>
      <c r="U316">
        <f>I316*Ajustes!AS316</f>
        <v>129</v>
      </c>
      <c r="V316">
        <f>J316*Ajustes!AT316</f>
        <v>112</v>
      </c>
      <c r="W316">
        <f>K316*Ajustes!AU316</f>
        <v>115</v>
      </c>
      <c r="X316">
        <f>L316*Ajustes!AV316</f>
        <v>142</v>
      </c>
      <c r="Y316">
        <f>M316*Ajustes!AW316</f>
        <v>184</v>
      </c>
      <c r="Z316">
        <f>N316*Ajustes!AX316</f>
        <v>258</v>
      </c>
      <c r="AA316" s="259">
        <f>IF(AND(NOT(_incrementaisPassadas),
      OR(
       AND(_semanaAtual&gt;Prevs!D$6,_tipo="Semanal"),
       AND(_mes&gt;AA$2,_tipo="Mensal")
      )), 0,IF(Ajustes!$G316&gt;0,INDEX($AA$4:$AL$323,Ajustes!$G316,O$2),0)+IF(Ajustes!$H316&gt;0,INDEX($AA$4:$AL$323,Ajustes!$H316,O$2),0)+IF(Ajustes!$I316&gt;0,INDEX($AA$4:$AL$323,Ajustes!$I316,O$2),0)+IF(Ajustes!$J316&gt;0,INDEX($AA$4:$AL$323,Ajustes!$J316,O$2),0)+IF(Ajustes!$K316&gt;0,INDEX($AA$4:$AL$323,Ajustes!$K316,O$2),0)+IF(Ajustes!$L316&gt;0,INDEX($AA$4:$AL$323,Ajustes!$L316,O$2),0))+O316</f>
        <v>320</v>
      </c>
      <c r="AB316" s="259">
        <f>IF(AND(NOT(_incrementaisPassadas),
      OR(
       AND(_semanaAtual&gt;Prevs!E$6,_tipo="Semanal"),
       AND(_mes&gt;AB$2,_tipo="Mensal")
      )), 0,IF(Ajustes!$G316&gt;0,INDEX($AA$4:$AL$323,Ajustes!$G316,P$2),0)+IF(Ajustes!$H316&gt;0,INDEX($AA$4:$AL$323,Ajustes!$H316,P$2),0)+IF(Ajustes!$I316&gt;0,INDEX($AA$4:$AL$323,Ajustes!$I316,P$2),0)+IF(Ajustes!$J316&gt;0,INDEX($AA$4:$AL$323,Ajustes!$J316,P$2),0)+IF(Ajustes!$K316&gt;0,INDEX($AA$4:$AL$323,Ajustes!$K316,P$2),0)+IF(Ajustes!$L316&gt;0,INDEX($AA$4:$AL$323,Ajustes!$L316,P$2),0))+P316</f>
        <v>358</v>
      </c>
      <c r="AC316" s="259">
        <f>IF(AND(NOT(_incrementaisPassadas),
      OR(
       AND(_semanaAtual&gt;Prevs!F$6,_tipo="Semanal"),
       AND(_mes&gt;AC$2,_tipo="Mensal")
      )), 0,IF(Ajustes!$G316&gt;0,INDEX($AA$4:$AL$323,Ajustes!$G316,Q$2),0)+IF(Ajustes!$H316&gt;0,INDEX($AA$4:$AL$323,Ajustes!$H316,Q$2),0)+IF(Ajustes!$I316&gt;0,INDEX($AA$4:$AL$323,Ajustes!$I316,Q$2),0)+IF(Ajustes!$J316&gt;0,INDEX($AA$4:$AL$323,Ajustes!$J316,Q$2),0)+IF(Ajustes!$K316&gt;0,INDEX($AA$4:$AL$323,Ajustes!$K316,Q$2),0)+IF(Ajustes!$L316&gt;0,INDEX($AA$4:$AL$323,Ajustes!$L316,Q$2),0))+Q316</f>
        <v>362</v>
      </c>
      <c r="AD316" s="259">
        <f>IF(AND(NOT(_incrementaisPassadas),
      OR(
       AND(_semanaAtual&gt;Prevs!G$6,_tipo="Semanal"),
       AND(_mes&gt;AD$2,_tipo="Mensal")
      )), 0,IF(Ajustes!$G316&gt;0,INDEX($AA$4:$AL$323,Ajustes!$G316,R$2),0)+IF(Ajustes!$H316&gt;0,INDEX($AA$4:$AL$323,Ajustes!$H316,R$2),0)+IF(Ajustes!$I316&gt;0,INDEX($AA$4:$AL$323,Ajustes!$I316,R$2),0)+IF(Ajustes!$J316&gt;0,INDEX($AA$4:$AL$323,Ajustes!$J316,R$2),0)+IF(Ajustes!$K316&gt;0,INDEX($AA$4:$AL$323,Ajustes!$K316,R$2),0)+IF(Ajustes!$L316&gt;0,INDEX($AA$4:$AL$323,Ajustes!$L316,R$2),0))+R316</f>
        <v>280</v>
      </c>
      <c r="AE316" s="259">
        <f>IF(AND(NOT(_incrementaisPassadas),
      OR(
       AND(_semanaAtual&gt;Prevs!H$6,_tipo="Semanal"),
       AND(_mes&gt;AE$2,_tipo="Mensal")
      )), 0,IF(Ajustes!$G316&gt;0,INDEX($AA$4:$AL$323,Ajustes!$G316,S$2),0)+IF(Ajustes!$H316&gt;0,INDEX($AA$4:$AL$323,Ajustes!$H316,S$2),0)+IF(Ajustes!$I316&gt;0,INDEX($AA$4:$AL$323,Ajustes!$I316,S$2),0)+IF(Ajustes!$J316&gt;0,INDEX($AA$4:$AL$323,Ajustes!$J316,S$2),0)+IF(Ajustes!$K316&gt;0,INDEX($AA$4:$AL$323,Ajustes!$K316,S$2),0)+IF(Ajustes!$L316&gt;0,INDEX($AA$4:$AL$323,Ajustes!$L316,S$2),0))+S316</f>
        <v>196</v>
      </c>
      <c r="AF316" s="259">
        <f>IF(AND(NOT(_incrementaisPassadas),
      OR(
       AND(_semanaAtual&gt;Prevs!I$6,_tipo="Semanal"),
       AND(_mes&gt;AF$2,_tipo="Mensal")
      )), 0,IF(Ajustes!$G316&gt;0,INDEX($AA$4:$AL$323,Ajustes!$G316,T$2),0)+IF(Ajustes!$H316&gt;0,INDEX($AA$4:$AL$323,Ajustes!$H316,T$2),0)+IF(Ajustes!$I316&gt;0,INDEX($AA$4:$AL$323,Ajustes!$I316,T$2),0)+IF(Ajustes!$J316&gt;0,INDEX($AA$4:$AL$323,Ajustes!$J316,T$2),0)+IF(Ajustes!$K316&gt;0,INDEX($AA$4:$AL$323,Ajustes!$K316,T$2),0)+IF(Ajustes!$L316&gt;0,INDEX($AA$4:$AL$323,Ajustes!$L316,T$2),0))+T316</f>
        <v>154</v>
      </c>
      <c r="AG316" s="259">
        <f>IF(AND(NOT(_incrementaisPassadas),
      OR(
       AND(_semanaAtual&gt;Prevs!J$6,_tipo="Semanal"),
       AND(_mes&gt;AG$2,_tipo="Mensal")
      )), 0,IF(Ajustes!$G316&gt;0,INDEX($AA$4:$AL$323,Ajustes!$G316,U$2),0)+IF(Ajustes!$H316&gt;0,INDEX($AA$4:$AL$323,Ajustes!$H316,U$2),0)+IF(Ajustes!$I316&gt;0,INDEX($AA$4:$AL$323,Ajustes!$I316,U$2),0)+IF(Ajustes!$J316&gt;0,INDEX($AA$4:$AL$323,Ajustes!$J316,U$2),0)+IF(Ajustes!$K316&gt;0,INDEX($AA$4:$AL$323,Ajustes!$K316,U$2),0)+IF(Ajustes!$L316&gt;0,INDEX($AA$4:$AL$323,Ajustes!$L316,U$2),0))+U316</f>
        <v>129</v>
      </c>
      <c r="AH316" s="259">
        <f>IF(AND(NOT(_incrementaisPassadas),
      OR(
       AND(_semanaAtual&gt;Prevs!K$6,_tipo="Semanal"),
       AND(_mes&gt;AH$2,_tipo="Mensal")
      )), 0,IF(Ajustes!$G316&gt;0,INDEX($AA$4:$AL$323,Ajustes!$G316,V$2),0)+IF(Ajustes!$H316&gt;0,INDEX($AA$4:$AL$323,Ajustes!$H316,V$2),0)+IF(Ajustes!$I316&gt;0,INDEX($AA$4:$AL$323,Ajustes!$I316,V$2),0)+IF(Ajustes!$J316&gt;0,INDEX($AA$4:$AL$323,Ajustes!$J316,V$2),0)+IF(Ajustes!$K316&gt;0,INDEX($AA$4:$AL$323,Ajustes!$K316,V$2),0)+IF(Ajustes!$L316&gt;0,INDEX($AA$4:$AL$323,Ajustes!$L316,V$2),0))+V316</f>
        <v>112</v>
      </c>
      <c r="AI316" s="259">
        <f>IF(AND(NOT(_incrementaisPassadas),
      OR(
       AND(_semanaAtual&gt;Prevs!L$6,_tipo="Semanal"),
       AND(_mes&gt;AI$2,_tipo="Mensal")
      )), 0,IF(Ajustes!$G316&gt;0,INDEX($AA$4:$AL$323,Ajustes!$G316,W$2),0)+IF(Ajustes!$H316&gt;0,INDEX($AA$4:$AL$323,Ajustes!$H316,W$2),0)+IF(Ajustes!$I316&gt;0,INDEX($AA$4:$AL$323,Ajustes!$I316,W$2),0)+IF(Ajustes!$J316&gt;0,INDEX($AA$4:$AL$323,Ajustes!$J316,W$2),0)+IF(Ajustes!$K316&gt;0,INDEX($AA$4:$AL$323,Ajustes!$K316,W$2),0)+IF(Ajustes!$L316&gt;0,INDEX($AA$4:$AL$323,Ajustes!$L316,W$2),0))+W316</f>
        <v>115</v>
      </c>
      <c r="AJ316" s="259">
        <f>IF(AND(NOT(_incrementaisPassadas),
      OR(
       AND(_semanaAtual&gt;Prevs!M$6,_tipo="Semanal"),
       AND(_mes&gt;AJ$2,_tipo="Mensal")
      )), 0,IF(Ajustes!$G316&gt;0,INDEX($AA$4:$AL$323,Ajustes!$G316,X$2),0)+IF(Ajustes!$H316&gt;0,INDEX($AA$4:$AL$323,Ajustes!$H316,X$2),0)+IF(Ajustes!$I316&gt;0,INDEX($AA$4:$AL$323,Ajustes!$I316,X$2),0)+IF(Ajustes!$J316&gt;0,INDEX($AA$4:$AL$323,Ajustes!$J316,X$2),0)+IF(Ajustes!$K316&gt;0,INDEX($AA$4:$AL$323,Ajustes!$K316,X$2),0)+IF(Ajustes!$L316&gt;0,INDEX($AA$4:$AL$323,Ajustes!$L316,X$2),0))+X316</f>
        <v>142</v>
      </c>
      <c r="AK316" s="259">
        <f>IF(AND(NOT(_incrementaisPassadas),
      OR(
       AND(_semanaAtual&gt;Prevs!N$6,_tipo="Semanal"),
       AND(_mes&gt;AK$2,_tipo="Mensal")
      )), 0,IF(Ajustes!$G316&gt;0,INDEX($AA$4:$AL$323,Ajustes!$G316,Y$2),0)+IF(Ajustes!$H316&gt;0,INDEX($AA$4:$AL$323,Ajustes!$H316,Y$2),0)+IF(Ajustes!$I316&gt;0,INDEX($AA$4:$AL$323,Ajustes!$I316,Y$2),0)+IF(Ajustes!$J316&gt;0,INDEX($AA$4:$AL$323,Ajustes!$J316,Y$2),0)+IF(Ajustes!$K316&gt;0,INDEX($AA$4:$AL$323,Ajustes!$K316,Y$2),0)+IF(Ajustes!$L316&gt;0,INDEX($AA$4:$AL$323,Ajustes!$L316,Y$2),0))+Y316</f>
        <v>184</v>
      </c>
      <c r="AL316" s="259">
        <f>IF(AND(NOT(_incrementaisPassadas),
      OR(
       AND(_semanaAtual&gt;Prevs!O$6,_tipo="Semanal"),
       AND(_mes&gt;AL$2,_tipo="Mensal")
      )), 0,IF(Ajustes!$G316&gt;0,INDEX($AA$4:$AL$323,Ajustes!$G316,Z$2),0)+IF(Ajustes!$H316&gt;0,INDEX($AA$4:$AL$323,Ajustes!$H316,Z$2),0)+IF(Ajustes!$I316&gt;0,INDEX($AA$4:$AL$323,Ajustes!$I316,Z$2),0)+IF(Ajustes!$J316&gt;0,INDEX($AA$4:$AL$323,Ajustes!$J316,Z$2),0)+IF(Ajustes!$K316&gt;0,INDEX($AA$4:$AL$323,Ajustes!$K316,Z$2),0)+IF(Ajustes!$L316&gt;0,INDEX($AA$4:$AL$323,Ajustes!$L316,Z$2),0))+Z316</f>
        <v>258</v>
      </c>
      <c r="AM316" s="113">
        <f t="shared" si="318"/>
        <v>320</v>
      </c>
      <c r="AN316" s="113">
        <f t="shared" si="319"/>
        <v>358</v>
      </c>
      <c r="AO316" s="113">
        <f t="shared" si="320"/>
        <v>362</v>
      </c>
      <c r="AP316" s="113">
        <f t="shared" si="321"/>
        <v>280</v>
      </c>
      <c r="AQ316" s="113">
        <f t="shared" si="322"/>
        <v>196</v>
      </c>
      <c r="AR316" s="113">
        <f t="shared" si="323"/>
        <v>154</v>
      </c>
      <c r="AS316" s="113">
        <f t="shared" si="324"/>
        <v>129</v>
      </c>
      <c r="AT316" s="113">
        <f t="shared" si="325"/>
        <v>112</v>
      </c>
      <c r="AU316" s="113">
        <f t="shared" si="326"/>
        <v>115</v>
      </c>
      <c r="AV316" s="113">
        <f t="shared" si="327"/>
        <v>142</v>
      </c>
      <c r="AW316" s="113">
        <f t="shared" si="328"/>
        <v>184</v>
      </c>
      <c r="AX316" s="113">
        <f t="shared" si="329"/>
        <v>258</v>
      </c>
      <c r="AY316" s="259"/>
      <c r="BQ316" s="259" t="e">
        <f t="shared" si="249"/>
        <v>#N/A</v>
      </c>
      <c r="BR316" s="398">
        <f t="shared" si="317"/>
        <v>320</v>
      </c>
      <c r="BS316" s="398">
        <f t="shared" si="317"/>
        <v>358</v>
      </c>
      <c r="BT316" s="398">
        <f t="shared" si="317"/>
        <v>362</v>
      </c>
      <c r="BU316" s="398">
        <f t="shared" si="317"/>
        <v>280</v>
      </c>
      <c r="BV316" s="398">
        <f t="shared" si="317"/>
        <v>196</v>
      </c>
      <c r="BW316" s="398">
        <f t="shared" si="317"/>
        <v>154</v>
      </c>
      <c r="BX316" s="398">
        <f t="shared" si="317"/>
        <v>129</v>
      </c>
      <c r="BY316" s="398">
        <f t="shared" si="317"/>
        <v>112</v>
      </c>
      <c r="BZ316" s="398">
        <f t="shared" si="317"/>
        <v>115</v>
      </c>
      <c r="CA316" s="398">
        <f t="shared" si="317"/>
        <v>142</v>
      </c>
      <c r="CB316" s="398">
        <f t="shared" si="317"/>
        <v>184</v>
      </c>
      <c r="CC316" s="398">
        <f t="shared" si="317"/>
        <v>258</v>
      </c>
      <c r="CD316" s="259"/>
    </row>
    <row r="317" spans="1:82" x14ac:dyDescent="0.25">
      <c r="A317" s="113">
        <v>314</v>
      </c>
      <c r="B317" s="176" t="s">
        <v>628</v>
      </c>
      <c r="C317" s="259">
        <f>IFERROR(INDEX($BD$7:$BO$40,MATCH(Ajustes!$E$4:$E$323,$BC$7:$BC$40,0),$C$2:$N$2),1)</f>
        <v>1</v>
      </c>
      <c r="D317" s="259">
        <f>IFERROR(INDEX($BD$7:$BO$40,MATCH(Ajustes!$E$4:$E$323,$BC$7:$BC$40,0),$C$2:$N$2),1)</f>
        <v>1</v>
      </c>
      <c r="E317" s="259">
        <f>IFERROR(INDEX($BD$7:$BO$40,MATCH(Ajustes!$E$4:$E$323,$BC$7:$BC$40,0),$C$2:$N$2),1)</f>
        <v>1</v>
      </c>
      <c r="F317" s="259">
        <f>IFERROR(INDEX($BD$7:$BO$40,MATCH(Ajustes!$E$4:$E$323,$BC$7:$BC$40,0),$C$2:$N$2),1)</f>
        <v>1</v>
      </c>
      <c r="G317" s="259">
        <f>IFERROR(INDEX($BD$7:$BO$40,MATCH(Ajustes!$E$4:$E$323,$BC$7:$BC$40,0),$C$2:$N$2),1)</f>
        <v>1</v>
      </c>
      <c r="H317" s="259">
        <f>IFERROR(INDEX($BD$7:$BO$40,MATCH(Ajustes!$E$4:$E$323,$BC$7:$BC$40,0),$C$2:$N$2),1)</f>
        <v>1</v>
      </c>
      <c r="I317" s="259">
        <f>IFERROR(INDEX($BD$7:$BO$40,MATCH(Ajustes!$E$4:$E$323,$BC$7:$BC$40,0),$C$2:$N$2),1)</f>
        <v>1</v>
      </c>
      <c r="J317" s="259">
        <f>IFERROR(INDEX($BD$7:$BO$40,MATCH(Ajustes!$E$4:$E$323,$BC$7:$BC$40,0),$C$2:$N$2),1)</f>
        <v>1</v>
      </c>
      <c r="K317" s="259">
        <f>IFERROR(INDEX($BD$7:$BO$40,MATCH(Ajustes!$E$4:$E$323,$BC$7:$BC$40,0),$C$2:$N$2),1)</f>
        <v>1</v>
      </c>
      <c r="L317" s="259">
        <f>IFERROR(INDEX($BD$7:$BO$40,MATCH(Ajustes!$E$4:$E$323,$BC$7:$BC$40,0),$C$2:$N$2),1)</f>
        <v>1</v>
      </c>
      <c r="M317" s="259">
        <f>IFERROR(INDEX($BD$7:$BO$40,MATCH(Ajustes!$E$4:$E$323,$BC$7:$BC$40,0),$C$2:$N$2),1)</f>
        <v>1</v>
      </c>
      <c r="N317" s="259">
        <f>IFERROR(INDEX($BD$7:$BO$40,MATCH(Ajustes!$E$4:$E$323,$BC$7:$BC$40,0),$C$2:$N$2),1)</f>
        <v>1</v>
      </c>
      <c r="O317">
        <f>C317*Ajustes!AM317</f>
        <v>927</v>
      </c>
      <c r="P317">
        <f>D317*Ajustes!AN317</f>
        <v>928</v>
      </c>
      <c r="Q317">
        <f>E317*Ajustes!AO317</f>
        <v>862</v>
      </c>
      <c r="R317">
        <f>F317*Ajustes!AP317</f>
        <v>583</v>
      </c>
      <c r="S317">
        <f>G317*Ajustes!AQ317</f>
        <v>383</v>
      </c>
      <c r="T317">
        <f>H317*Ajustes!AR317</f>
        <v>321</v>
      </c>
      <c r="U317">
        <f>I317*Ajustes!AS317</f>
        <v>266</v>
      </c>
      <c r="V317">
        <f>J317*Ajustes!AT317</f>
        <v>226</v>
      </c>
      <c r="W317">
        <f>K317*Ajustes!AU317</f>
        <v>230</v>
      </c>
      <c r="X317">
        <f>L317*Ajustes!AV317</f>
        <v>272</v>
      </c>
      <c r="Y317">
        <f>M317*Ajustes!AW317</f>
        <v>388</v>
      </c>
      <c r="Z317">
        <f>N317*Ajustes!AX317</f>
        <v>630</v>
      </c>
      <c r="AA317" s="259">
        <f>IF(AND(NOT(_incrementaisPassadas),
      OR(
       AND(_semanaAtual&gt;Prevs!D$6,_tipo="Semanal"),
       AND(_mes&gt;AA$2,_tipo="Mensal")
      )), 0,IF(Ajustes!$G317&gt;0,INDEX($AA$4:$AL$323,Ajustes!$G317,O$2),0)+IF(Ajustes!$H317&gt;0,INDEX($AA$4:$AL$323,Ajustes!$H317,O$2),0)+IF(Ajustes!$I317&gt;0,INDEX($AA$4:$AL$323,Ajustes!$I317,O$2),0)+IF(Ajustes!$J317&gt;0,INDEX($AA$4:$AL$323,Ajustes!$J317,O$2),0)+IF(Ajustes!$K317&gt;0,INDEX($AA$4:$AL$323,Ajustes!$K317,O$2),0)+IF(Ajustes!$L317&gt;0,INDEX($AA$4:$AL$323,Ajustes!$L317,O$2),0))+O317</f>
        <v>927</v>
      </c>
      <c r="AB317" s="259">
        <f>IF(AND(NOT(_incrementaisPassadas),
      OR(
       AND(_semanaAtual&gt;Prevs!E$6,_tipo="Semanal"),
       AND(_mes&gt;AB$2,_tipo="Mensal")
      )), 0,IF(Ajustes!$G317&gt;0,INDEX($AA$4:$AL$323,Ajustes!$G317,P$2),0)+IF(Ajustes!$H317&gt;0,INDEX($AA$4:$AL$323,Ajustes!$H317,P$2),0)+IF(Ajustes!$I317&gt;0,INDEX($AA$4:$AL$323,Ajustes!$I317,P$2),0)+IF(Ajustes!$J317&gt;0,INDEX($AA$4:$AL$323,Ajustes!$J317,P$2),0)+IF(Ajustes!$K317&gt;0,INDEX($AA$4:$AL$323,Ajustes!$K317,P$2),0)+IF(Ajustes!$L317&gt;0,INDEX($AA$4:$AL$323,Ajustes!$L317,P$2),0))+P317</f>
        <v>928</v>
      </c>
      <c r="AC317" s="259">
        <f>IF(AND(NOT(_incrementaisPassadas),
      OR(
       AND(_semanaAtual&gt;Prevs!F$6,_tipo="Semanal"),
       AND(_mes&gt;AC$2,_tipo="Mensal")
      )), 0,IF(Ajustes!$G317&gt;0,INDEX($AA$4:$AL$323,Ajustes!$G317,Q$2),0)+IF(Ajustes!$H317&gt;0,INDEX($AA$4:$AL$323,Ajustes!$H317,Q$2),0)+IF(Ajustes!$I317&gt;0,INDEX($AA$4:$AL$323,Ajustes!$I317,Q$2),0)+IF(Ajustes!$J317&gt;0,INDEX($AA$4:$AL$323,Ajustes!$J317,Q$2),0)+IF(Ajustes!$K317&gt;0,INDEX($AA$4:$AL$323,Ajustes!$K317,Q$2),0)+IF(Ajustes!$L317&gt;0,INDEX($AA$4:$AL$323,Ajustes!$L317,Q$2),0))+Q317</f>
        <v>862</v>
      </c>
      <c r="AD317" s="259">
        <f>IF(AND(NOT(_incrementaisPassadas),
      OR(
       AND(_semanaAtual&gt;Prevs!G$6,_tipo="Semanal"),
       AND(_mes&gt;AD$2,_tipo="Mensal")
      )), 0,IF(Ajustes!$G317&gt;0,INDEX($AA$4:$AL$323,Ajustes!$G317,R$2),0)+IF(Ajustes!$H317&gt;0,INDEX($AA$4:$AL$323,Ajustes!$H317,R$2),0)+IF(Ajustes!$I317&gt;0,INDEX($AA$4:$AL$323,Ajustes!$I317,R$2),0)+IF(Ajustes!$J317&gt;0,INDEX($AA$4:$AL$323,Ajustes!$J317,R$2),0)+IF(Ajustes!$K317&gt;0,INDEX($AA$4:$AL$323,Ajustes!$K317,R$2),0)+IF(Ajustes!$L317&gt;0,INDEX($AA$4:$AL$323,Ajustes!$L317,R$2),0))+R317</f>
        <v>583</v>
      </c>
      <c r="AE317" s="259">
        <f>IF(AND(NOT(_incrementaisPassadas),
      OR(
       AND(_semanaAtual&gt;Prevs!H$6,_tipo="Semanal"),
       AND(_mes&gt;AE$2,_tipo="Mensal")
      )), 0,IF(Ajustes!$G317&gt;0,INDEX($AA$4:$AL$323,Ajustes!$G317,S$2),0)+IF(Ajustes!$H317&gt;0,INDEX($AA$4:$AL$323,Ajustes!$H317,S$2),0)+IF(Ajustes!$I317&gt;0,INDEX($AA$4:$AL$323,Ajustes!$I317,S$2),0)+IF(Ajustes!$J317&gt;0,INDEX($AA$4:$AL$323,Ajustes!$J317,S$2),0)+IF(Ajustes!$K317&gt;0,INDEX($AA$4:$AL$323,Ajustes!$K317,S$2),0)+IF(Ajustes!$L317&gt;0,INDEX($AA$4:$AL$323,Ajustes!$L317,S$2),0))+S317</f>
        <v>383</v>
      </c>
      <c r="AF317" s="259">
        <f>IF(AND(NOT(_incrementaisPassadas),
      OR(
       AND(_semanaAtual&gt;Prevs!I$6,_tipo="Semanal"),
       AND(_mes&gt;AF$2,_tipo="Mensal")
      )), 0,IF(Ajustes!$G317&gt;0,INDEX($AA$4:$AL$323,Ajustes!$G317,T$2),0)+IF(Ajustes!$H317&gt;0,INDEX($AA$4:$AL$323,Ajustes!$H317,T$2),0)+IF(Ajustes!$I317&gt;0,INDEX($AA$4:$AL$323,Ajustes!$I317,T$2),0)+IF(Ajustes!$J317&gt;0,INDEX($AA$4:$AL$323,Ajustes!$J317,T$2),0)+IF(Ajustes!$K317&gt;0,INDEX($AA$4:$AL$323,Ajustes!$K317,T$2),0)+IF(Ajustes!$L317&gt;0,INDEX($AA$4:$AL$323,Ajustes!$L317,T$2),0))+T317</f>
        <v>321</v>
      </c>
      <c r="AG317" s="259">
        <f>IF(AND(NOT(_incrementaisPassadas),
      OR(
       AND(_semanaAtual&gt;Prevs!J$6,_tipo="Semanal"),
       AND(_mes&gt;AG$2,_tipo="Mensal")
      )), 0,IF(Ajustes!$G317&gt;0,INDEX($AA$4:$AL$323,Ajustes!$G317,U$2),0)+IF(Ajustes!$H317&gt;0,INDEX($AA$4:$AL$323,Ajustes!$H317,U$2),0)+IF(Ajustes!$I317&gt;0,INDEX($AA$4:$AL$323,Ajustes!$I317,U$2),0)+IF(Ajustes!$J317&gt;0,INDEX($AA$4:$AL$323,Ajustes!$J317,U$2),0)+IF(Ajustes!$K317&gt;0,INDEX($AA$4:$AL$323,Ajustes!$K317,U$2),0)+IF(Ajustes!$L317&gt;0,INDEX($AA$4:$AL$323,Ajustes!$L317,U$2),0))+U317</f>
        <v>266</v>
      </c>
      <c r="AH317" s="259">
        <f>IF(AND(NOT(_incrementaisPassadas),
      OR(
       AND(_semanaAtual&gt;Prevs!K$6,_tipo="Semanal"),
       AND(_mes&gt;AH$2,_tipo="Mensal")
      )), 0,IF(Ajustes!$G317&gt;0,INDEX($AA$4:$AL$323,Ajustes!$G317,V$2),0)+IF(Ajustes!$H317&gt;0,INDEX($AA$4:$AL$323,Ajustes!$H317,V$2),0)+IF(Ajustes!$I317&gt;0,INDEX($AA$4:$AL$323,Ajustes!$I317,V$2),0)+IF(Ajustes!$J317&gt;0,INDEX($AA$4:$AL$323,Ajustes!$J317,V$2),0)+IF(Ajustes!$K317&gt;0,INDEX($AA$4:$AL$323,Ajustes!$K317,V$2),0)+IF(Ajustes!$L317&gt;0,INDEX($AA$4:$AL$323,Ajustes!$L317,V$2),0))+V317</f>
        <v>226</v>
      </c>
      <c r="AI317" s="259">
        <f>IF(AND(NOT(_incrementaisPassadas),
      OR(
       AND(_semanaAtual&gt;Prevs!L$6,_tipo="Semanal"),
       AND(_mes&gt;AI$2,_tipo="Mensal")
      )), 0,IF(Ajustes!$G317&gt;0,INDEX($AA$4:$AL$323,Ajustes!$G317,W$2),0)+IF(Ajustes!$H317&gt;0,INDEX($AA$4:$AL$323,Ajustes!$H317,W$2),0)+IF(Ajustes!$I317&gt;0,INDEX($AA$4:$AL$323,Ajustes!$I317,W$2),0)+IF(Ajustes!$J317&gt;0,INDEX($AA$4:$AL$323,Ajustes!$J317,W$2),0)+IF(Ajustes!$K317&gt;0,INDEX($AA$4:$AL$323,Ajustes!$K317,W$2),0)+IF(Ajustes!$L317&gt;0,INDEX($AA$4:$AL$323,Ajustes!$L317,W$2),0))+W317</f>
        <v>230</v>
      </c>
      <c r="AJ317" s="259">
        <f>IF(AND(NOT(_incrementaisPassadas),
      OR(
       AND(_semanaAtual&gt;Prevs!M$6,_tipo="Semanal"),
       AND(_mes&gt;AJ$2,_tipo="Mensal")
      )), 0,IF(Ajustes!$G317&gt;0,INDEX($AA$4:$AL$323,Ajustes!$G317,X$2),0)+IF(Ajustes!$H317&gt;0,INDEX($AA$4:$AL$323,Ajustes!$H317,X$2),0)+IF(Ajustes!$I317&gt;0,INDEX($AA$4:$AL$323,Ajustes!$I317,X$2),0)+IF(Ajustes!$J317&gt;0,INDEX($AA$4:$AL$323,Ajustes!$J317,X$2),0)+IF(Ajustes!$K317&gt;0,INDEX($AA$4:$AL$323,Ajustes!$K317,X$2),0)+IF(Ajustes!$L317&gt;0,INDEX($AA$4:$AL$323,Ajustes!$L317,X$2),0))+X317</f>
        <v>272</v>
      </c>
      <c r="AK317" s="259">
        <f>IF(AND(NOT(_incrementaisPassadas),
      OR(
       AND(_semanaAtual&gt;Prevs!N$6,_tipo="Semanal"),
       AND(_mes&gt;AK$2,_tipo="Mensal")
      )), 0,IF(Ajustes!$G317&gt;0,INDEX($AA$4:$AL$323,Ajustes!$G317,Y$2),0)+IF(Ajustes!$H317&gt;0,INDEX($AA$4:$AL$323,Ajustes!$H317,Y$2),0)+IF(Ajustes!$I317&gt;0,INDEX($AA$4:$AL$323,Ajustes!$I317,Y$2),0)+IF(Ajustes!$J317&gt;0,INDEX($AA$4:$AL$323,Ajustes!$J317,Y$2),0)+IF(Ajustes!$K317&gt;0,INDEX($AA$4:$AL$323,Ajustes!$K317,Y$2),0)+IF(Ajustes!$L317&gt;0,INDEX($AA$4:$AL$323,Ajustes!$L317,Y$2),0))+Y317</f>
        <v>388</v>
      </c>
      <c r="AL317" s="259">
        <f>IF(AND(NOT(_incrementaisPassadas),
      OR(
       AND(_semanaAtual&gt;Prevs!O$6,_tipo="Semanal"),
       AND(_mes&gt;AL$2,_tipo="Mensal")
      )), 0,IF(Ajustes!$G317&gt;0,INDEX($AA$4:$AL$323,Ajustes!$G317,Z$2),0)+IF(Ajustes!$H317&gt;0,INDEX($AA$4:$AL$323,Ajustes!$H317,Z$2),0)+IF(Ajustes!$I317&gt;0,INDEX($AA$4:$AL$323,Ajustes!$I317,Z$2),0)+IF(Ajustes!$J317&gt;0,INDEX($AA$4:$AL$323,Ajustes!$J317,Z$2),0)+IF(Ajustes!$K317&gt;0,INDEX($AA$4:$AL$323,Ajustes!$K317,Z$2),0)+IF(Ajustes!$L317&gt;0,INDEX($AA$4:$AL$323,Ajustes!$L317,Z$2),0))+Z317</f>
        <v>630</v>
      </c>
      <c r="AM317" s="186">
        <f t="shared" ref="AM317" si="330">AM202-AM301-AM206+AM307</f>
        <v>921</v>
      </c>
      <c r="AN317" s="186">
        <f t="shared" ref="AN317:AX317" si="331">AN202-AN301-AN206+AN307</f>
        <v>921</v>
      </c>
      <c r="AO317" s="186">
        <f t="shared" si="331"/>
        <v>858</v>
      </c>
      <c r="AP317" s="186">
        <f t="shared" si="331"/>
        <v>577</v>
      </c>
      <c r="AQ317" s="186">
        <f t="shared" si="331"/>
        <v>371</v>
      </c>
      <c r="AR317" s="186">
        <f t="shared" si="331"/>
        <v>323</v>
      </c>
      <c r="AS317" s="186">
        <f t="shared" si="331"/>
        <v>263.02105263157898</v>
      </c>
      <c r="AT317" s="186">
        <f t="shared" si="331"/>
        <v>224.93157894736842</v>
      </c>
      <c r="AU317" s="186">
        <f t="shared" si="331"/>
        <v>226.17368421052632</v>
      </c>
      <c r="AV317" s="186">
        <f t="shared" si="331"/>
        <v>267.38421052631577</v>
      </c>
      <c r="AW317" s="186">
        <f t="shared" si="331"/>
        <v>371</v>
      </c>
      <c r="AX317" s="186">
        <f t="shared" si="331"/>
        <v>624</v>
      </c>
      <c r="AY317" s="259"/>
      <c r="BQ317" s="259" t="e">
        <f t="shared" si="249"/>
        <v>#N/A</v>
      </c>
      <c r="BR317" s="186">
        <f t="shared" ref="BR317:CC317" si="332">BR202-BR301-BR206+BR307</f>
        <v>926.976</v>
      </c>
      <c r="BS317" s="186">
        <f t="shared" si="332"/>
        <v>925.375</v>
      </c>
      <c r="BT317" s="186">
        <f t="shared" si="332"/>
        <v>862.22900000000004</v>
      </c>
      <c r="BU317" s="186">
        <f t="shared" si="332"/>
        <v>580.54600000000005</v>
      </c>
      <c r="BV317" s="186">
        <f t="shared" si="332"/>
        <v>373.46</v>
      </c>
      <c r="BW317" s="186">
        <f t="shared" si="332"/>
        <v>324.92899999999997</v>
      </c>
      <c r="BX317" s="186">
        <f t="shared" si="332"/>
        <v>264.76905263157897</v>
      </c>
      <c r="BY317" s="186">
        <f t="shared" si="332"/>
        <v>227.15957894736843</v>
      </c>
      <c r="BZ317" s="186">
        <f t="shared" si="332"/>
        <v>228.41168421052632</v>
      </c>
      <c r="CA317" s="186">
        <f t="shared" si="332"/>
        <v>268.74821052631575</v>
      </c>
      <c r="CB317" s="186">
        <f t="shared" si="332"/>
        <v>373.416</v>
      </c>
      <c r="CC317" s="186">
        <f t="shared" si="332"/>
        <v>627.67399999999998</v>
      </c>
      <c r="CD317" s="259"/>
    </row>
    <row r="318" spans="1:82" x14ac:dyDescent="0.25">
      <c r="A318" s="113">
        <v>315</v>
      </c>
      <c r="B318" s="176" t="s">
        <v>630</v>
      </c>
      <c r="C318" s="259">
        <f>IFERROR(INDEX($BD$7:$BO$40,MATCH(Ajustes!$E$4:$E$323,$BC$7:$BC$40,0),$C$2:$N$2),1)</f>
        <v>1</v>
      </c>
      <c r="D318" s="259">
        <f>IFERROR(INDEX($BD$7:$BO$40,MATCH(Ajustes!$E$4:$E$323,$BC$7:$BC$40,0),$C$2:$N$2),1)</f>
        <v>1</v>
      </c>
      <c r="E318" s="259">
        <f>IFERROR(INDEX($BD$7:$BO$40,MATCH(Ajustes!$E$4:$E$323,$BC$7:$BC$40,0),$C$2:$N$2),1)</f>
        <v>1</v>
      </c>
      <c r="F318" s="259">
        <f>IFERROR(INDEX($BD$7:$BO$40,MATCH(Ajustes!$E$4:$E$323,$BC$7:$BC$40,0),$C$2:$N$2),1)</f>
        <v>1</v>
      </c>
      <c r="G318" s="259">
        <f>IFERROR(INDEX($BD$7:$BO$40,MATCH(Ajustes!$E$4:$E$323,$BC$7:$BC$40,0),$C$2:$N$2),1)</f>
        <v>1</v>
      </c>
      <c r="H318" s="259">
        <f>IFERROR(INDEX($BD$7:$BO$40,MATCH(Ajustes!$E$4:$E$323,$BC$7:$BC$40,0),$C$2:$N$2),1)</f>
        <v>1</v>
      </c>
      <c r="I318" s="259">
        <f>IFERROR(INDEX($BD$7:$BO$40,MATCH(Ajustes!$E$4:$E$323,$BC$7:$BC$40,0),$C$2:$N$2),1)</f>
        <v>1</v>
      </c>
      <c r="J318" s="259">
        <f>IFERROR(INDEX($BD$7:$BO$40,MATCH(Ajustes!$E$4:$E$323,$BC$7:$BC$40,0),$C$2:$N$2),1)</f>
        <v>1</v>
      </c>
      <c r="K318" s="259">
        <f>IFERROR(INDEX($BD$7:$BO$40,MATCH(Ajustes!$E$4:$E$323,$BC$7:$BC$40,0),$C$2:$N$2),1)</f>
        <v>1</v>
      </c>
      <c r="L318" s="259">
        <f>IFERROR(INDEX($BD$7:$BO$40,MATCH(Ajustes!$E$4:$E$323,$BC$7:$BC$40,0),$C$2:$N$2),1)</f>
        <v>1</v>
      </c>
      <c r="M318" s="259">
        <f>IFERROR(INDEX($BD$7:$BO$40,MATCH(Ajustes!$E$4:$E$323,$BC$7:$BC$40,0),$C$2:$N$2),1)</f>
        <v>1</v>
      </c>
      <c r="N318" s="259">
        <f>IFERROR(INDEX($BD$7:$BO$40,MATCH(Ajustes!$E$4:$E$323,$BC$7:$BC$40,0),$C$2:$N$2),1)</f>
        <v>1</v>
      </c>
      <c r="O318">
        <f>C318*Ajustes!AM318</f>
        <v>178</v>
      </c>
      <c r="P318">
        <f>D318*Ajustes!AN318</f>
        <v>179</v>
      </c>
      <c r="Q318">
        <f>E318*Ajustes!AO318</f>
        <v>177</v>
      </c>
      <c r="R318">
        <f>F318*Ajustes!AP318</f>
        <v>167</v>
      </c>
      <c r="S318">
        <f>G318*Ajustes!AQ318</f>
        <v>146</v>
      </c>
      <c r="T318">
        <f>H318*Ajustes!AR318</f>
        <v>127</v>
      </c>
      <c r="U318">
        <f>I318*Ajustes!AS318</f>
        <v>110</v>
      </c>
      <c r="V318">
        <f>J318*Ajustes!AT318</f>
        <v>96</v>
      </c>
      <c r="W318">
        <f>K318*Ajustes!AU318</f>
        <v>97</v>
      </c>
      <c r="X318">
        <f>L318*Ajustes!AV318</f>
        <v>115</v>
      </c>
      <c r="Y318">
        <f>M318*Ajustes!AW318</f>
        <v>142</v>
      </c>
      <c r="Z318">
        <f>N318*Ajustes!AX318</f>
        <v>168</v>
      </c>
      <c r="AA318" s="259">
        <f>IF(AND(NOT(_incrementaisPassadas),
      OR(
       AND(_semanaAtual&gt;Prevs!D$6,_tipo="Semanal"),
       AND(_mes&gt;AA$2,_tipo="Mensal")
      )), 0,IF(Ajustes!$G318&gt;0,INDEX($AA$4:$AL$323,Ajustes!$G318,O$2),0)+IF(Ajustes!$H318&gt;0,INDEX($AA$4:$AL$323,Ajustes!$H318,O$2),0)+IF(Ajustes!$I318&gt;0,INDEX($AA$4:$AL$323,Ajustes!$I318,O$2),0)+IF(Ajustes!$J318&gt;0,INDEX($AA$4:$AL$323,Ajustes!$J318,O$2),0)+IF(Ajustes!$K318&gt;0,INDEX($AA$4:$AL$323,Ajustes!$K318,O$2),0)+IF(Ajustes!$L318&gt;0,INDEX($AA$4:$AL$323,Ajustes!$L318,O$2),0))+O318</f>
        <v>178</v>
      </c>
      <c r="AB318" s="259">
        <f>IF(AND(NOT(_incrementaisPassadas),
      OR(
       AND(_semanaAtual&gt;Prevs!E$6,_tipo="Semanal"),
       AND(_mes&gt;AB$2,_tipo="Mensal")
      )), 0,IF(Ajustes!$G318&gt;0,INDEX($AA$4:$AL$323,Ajustes!$G318,P$2),0)+IF(Ajustes!$H318&gt;0,INDEX($AA$4:$AL$323,Ajustes!$H318,P$2),0)+IF(Ajustes!$I318&gt;0,INDEX($AA$4:$AL$323,Ajustes!$I318,P$2),0)+IF(Ajustes!$J318&gt;0,INDEX($AA$4:$AL$323,Ajustes!$J318,P$2),0)+IF(Ajustes!$K318&gt;0,INDEX($AA$4:$AL$323,Ajustes!$K318,P$2),0)+IF(Ajustes!$L318&gt;0,INDEX($AA$4:$AL$323,Ajustes!$L318,P$2),0))+P318</f>
        <v>179</v>
      </c>
      <c r="AC318" s="259">
        <f>IF(AND(NOT(_incrementaisPassadas),
      OR(
       AND(_semanaAtual&gt;Prevs!F$6,_tipo="Semanal"),
       AND(_mes&gt;AC$2,_tipo="Mensal")
      )), 0,IF(Ajustes!$G318&gt;0,INDEX($AA$4:$AL$323,Ajustes!$G318,Q$2),0)+IF(Ajustes!$H318&gt;0,INDEX($AA$4:$AL$323,Ajustes!$H318,Q$2),0)+IF(Ajustes!$I318&gt;0,INDEX($AA$4:$AL$323,Ajustes!$I318,Q$2),0)+IF(Ajustes!$J318&gt;0,INDEX($AA$4:$AL$323,Ajustes!$J318,Q$2),0)+IF(Ajustes!$K318&gt;0,INDEX($AA$4:$AL$323,Ajustes!$K318,Q$2),0)+IF(Ajustes!$L318&gt;0,INDEX($AA$4:$AL$323,Ajustes!$L318,Q$2),0))+Q318</f>
        <v>177</v>
      </c>
      <c r="AD318" s="259">
        <f>IF(AND(NOT(_incrementaisPassadas),
      OR(
       AND(_semanaAtual&gt;Prevs!G$6,_tipo="Semanal"),
       AND(_mes&gt;AD$2,_tipo="Mensal")
      )), 0,IF(Ajustes!$G318&gt;0,INDEX($AA$4:$AL$323,Ajustes!$G318,R$2),0)+IF(Ajustes!$H318&gt;0,INDEX($AA$4:$AL$323,Ajustes!$H318,R$2),0)+IF(Ajustes!$I318&gt;0,INDEX($AA$4:$AL$323,Ajustes!$I318,R$2),0)+IF(Ajustes!$J318&gt;0,INDEX($AA$4:$AL$323,Ajustes!$J318,R$2),0)+IF(Ajustes!$K318&gt;0,INDEX($AA$4:$AL$323,Ajustes!$K318,R$2),0)+IF(Ajustes!$L318&gt;0,INDEX($AA$4:$AL$323,Ajustes!$L318,R$2),0))+R318</f>
        <v>167</v>
      </c>
      <c r="AE318" s="259">
        <f>IF(AND(NOT(_incrementaisPassadas),
      OR(
       AND(_semanaAtual&gt;Prevs!H$6,_tipo="Semanal"),
       AND(_mes&gt;AE$2,_tipo="Mensal")
      )), 0,IF(Ajustes!$G318&gt;0,INDEX($AA$4:$AL$323,Ajustes!$G318,S$2),0)+IF(Ajustes!$H318&gt;0,INDEX($AA$4:$AL$323,Ajustes!$H318,S$2),0)+IF(Ajustes!$I318&gt;0,INDEX($AA$4:$AL$323,Ajustes!$I318,S$2),0)+IF(Ajustes!$J318&gt;0,INDEX($AA$4:$AL$323,Ajustes!$J318,S$2),0)+IF(Ajustes!$K318&gt;0,INDEX($AA$4:$AL$323,Ajustes!$K318,S$2),0)+IF(Ajustes!$L318&gt;0,INDEX($AA$4:$AL$323,Ajustes!$L318,S$2),0))+S318</f>
        <v>146</v>
      </c>
      <c r="AF318" s="259">
        <f>IF(AND(NOT(_incrementaisPassadas),
      OR(
       AND(_semanaAtual&gt;Prevs!I$6,_tipo="Semanal"),
       AND(_mes&gt;AF$2,_tipo="Mensal")
      )), 0,IF(Ajustes!$G318&gt;0,INDEX($AA$4:$AL$323,Ajustes!$G318,T$2),0)+IF(Ajustes!$H318&gt;0,INDEX($AA$4:$AL$323,Ajustes!$H318,T$2),0)+IF(Ajustes!$I318&gt;0,INDEX($AA$4:$AL$323,Ajustes!$I318,T$2),0)+IF(Ajustes!$J318&gt;0,INDEX($AA$4:$AL$323,Ajustes!$J318,T$2),0)+IF(Ajustes!$K318&gt;0,INDEX($AA$4:$AL$323,Ajustes!$K318,T$2),0)+IF(Ajustes!$L318&gt;0,INDEX($AA$4:$AL$323,Ajustes!$L318,T$2),0))+T318</f>
        <v>127</v>
      </c>
      <c r="AG318" s="259">
        <f>IF(AND(NOT(_incrementaisPassadas),
      OR(
       AND(_semanaAtual&gt;Prevs!J$6,_tipo="Semanal"),
       AND(_mes&gt;AG$2,_tipo="Mensal")
      )), 0,IF(Ajustes!$G318&gt;0,INDEX($AA$4:$AL$323,Ajustes!$G318,U$2),0)+IF(Ajustes!$H318&gt;0,INDEX($AA$4:$AL$323,Ajustes!$H318,U$2),0)+IF(Ajustes!$I318&gt;0,INDEX($AA$4:$AL$323,Ajustes!$I318,U$2),0)+IF(Ajustes!$J318&gt;0,INDEX($AA$4:$AL$323,Ajustes!$J318,U$2),0)+IF(Ajustes!$K318&gt;0,INDEX($AA$4:$AL$323,Ajustes!$K318,U$2),0)+IF(Ajustes!$L318&gt;0,INDEX($AA$4:$AL$323,Ajustes!$L318,U$2),0))+U318</f>
        <v>110</v>
      </c>
      <c r="AH318" s="259">
        <f>IF(AND(NOT(_incrementaisPassadas),
      OR(
       AND(_semanaAtual&gt;Prevs!K$6,_tipo="Semanal"),
       AND(_mes&gt;AH$2,_tipo="Mensal")
      )), 0,IF(Ajustes!$G318&gt;0,INDEX($AA$4:$AL$323,Ajustes!$G318,V$2),0)+IF(Ajustes!$H318&gt;0,INDEX($AA$4:$AL$323,Ajustes!$H318,V$2),0)+IF(Ajustes!$I318&gt;0,INDEX($AA$4:$AL$323,Ajustes!$I318,V$2),0)+IF(Ajustes!$J318&gt;0,INDEX($AA$4:$AL$323,Ajustes!$J318,V$2),0)+IF(Ajustes!$K318&gt;0,INDEX($AA$4:$AL$323,Ajustes!$K318,V$2),0)+IF(Ajustes!$L318&gt;0,INDEX($AA$4:$AL$323,Ajustes!$L318,V$2),0))+V318</f>
        <v>96</v>
      </c>
      <c r="AI318" s="259">
        <f>IF(AND(NOT(_incrementaisPassadas),
      OR(
       AND(_semanaAtual&gt;Prevs!L$6,_tipo="Semanal"),
       AND(_mes&gt;AI$2,_tipo="Mensal")
      )), 0,IF(Ajustes!$G318&gt;0,INDEX($AA$4:$AL$323,Ajustes!$G318,W$2),0)+IF(Ajustes!$H318&gt;0,INDEX($AA$4:$AL$323,Ajustes!$H318,W$2),0)+IF(Ajustes!$I318&gt;0,INDEX($AA$4:$AL$323,Ajustes!$I318,W$2),0)+IF(Ajustes!$J318&gt;0,INDEX($AA$4:$AL$323,Ajustes!$J318,W$2),0)+IF(Ajustes!$K318&gt;0,INDEX($AA$4:$AL$323,Ajustes!$K318,W$2),0)+IF(Ajustes!$L318&gt;0,INDEX($AA$4:$AL$323,Ajustes!$L318,W$2),0))+W318</f>
        <v>97</v>
      </c>
      <c r="AJ318" s="259">
        <f>IF(AND(NOT(_incrementaisPassadas),
      OR(
       AND(_semanaAtual&gt;Prevs!M$6,_tipo="Semanal"),
       AND(_mes&gt;AJ$2,_tipo="Mensal")
      )), 0,IF(Ajustes!$G318&gt;0,INDEX($AA$4:$AL$323,Ajustes!$G318,X$2),0)+IF(Ajustes!$H318&gt;0,INDEX($AA$4:$AL$323,Ajustes!$H318,X$2),0)+IF(Ajustes!$I318&gt;0,INDEX($AA$4:$AL$323,Ajustes!$I318,X$2),0)+IF(Ajustes!$J318&gt;0,INDEX($AA$4:$AL$323,Ajustes!$J318,X$2),0)+IF(Ajustes!$K318&gt;0,INDEX($AA$4:$AL$323,Ajustes!$K318,X$2),0)+IF(Ajustes!$L318&gt;0,INDEX($AA$4:$AL$323,Ajustes!$L318,X$2),0))+X318</f>
        <v>115</v>
      </c>
      <c r="AK318" s="259">
        <f>IF(AND(NOT(_incrementaisPassadas),
      OR(
       AND(_semanaAtual&gt;Prevs!N$6,_tipo="Semanal"),
       AND(_mes&gt;AK$2,_tipo="Mensal")
      )), 0,IF(Ajustes!$G318&gt;0,INDEX($AA$4:$AL$323,Ajustes!$G318,Y$2),0)+IF(Ajustes!$H318&gt;0,INDEX($AA$4:$AL$323,Ajustes!$H318,Y$2),0)+IF(Ajustes!$I318&gt;0,INDEX($AA$4:$AL$323,Ajustes!$I318,Y$2),0)+IF(Ajustes!$J318&gt;0,INDEX($AA$4:$AL$323,Ajustes!$J318,Y$2),0)+IF(Ajustes!$K318&gt;0,INDEX($AA$4:$AL$323,Ajustes!$K318,Y$2),0)+IF(Ajustes!$L318&gt;0,INDEX($AA$4:$AL$323,Ajustes!$L318,Y$2),0))+Y318</f>
        <v>142</v>
      </c>
      <c r="AL318" s="259">
        <f>IF(AND(NOT(_incrementaisPassadas),
      OR(
       AND(_semanaAtual&gt;Prevs!O$6,_tipo="Semanal"),
       AND(_mes&gt;AL$2,_tipo="Mensal")
      )), 0,IF(Ajustes!$G318&gt;0,INDEX($AA$4:$AL$323,Ajustes!$G318,Z$2),0)+IF(Ajustes!$H318&gt;0,INDEX($AA$4:$AL$323,Ajustes!$H318,Z$2),0)+IF(Ajustes!$I318&gt;0,INDEX($AA$4:$AL$323,Ajustes!$I318,Z$2),0)+IF(Ajustes!$J318&gt;0,INDEX($AA$4:$AL$323,Ajustes!$J318,Z$2),0)+IF(Ajustes!$K318&gt;0,INDEX($AA$4:$AL$323,Ajustes!$K318,Z$2),0)+IF(Ajustes!$L318&gt;0,INDEX($AA$4:$AL$323,Ajustes!$L318,Z$2),0))+Z318</f>
        <v>168</v>
      </c>
      <c r="AM318" s="186">
        <f t="shared" ref="AM318" si="333">(AM206-AM204)+AM320+AM301</f>
        <v>177</v>
      </c>
      <c r="AN318" s="186">
        <f t="shared" ref="AN318:AX318" si="334">(AN206-AN204)+AN320+AN301</f>
        <v>176</v>
      </c>
      <c r="AO318" s="186">
        <f t="shared" si="334"/>
        <v>175</v>
      </c>
      <c r="AP318" s="186">
        <f t="shared" si="334"/>
        <v>172</v>
      </c>
      <c r="AQ318" s="186">
        <f t="shared" si="334"/>
        <v>159</v>
      </c>
      <c r="AR318" s="186">
        <f t="shared" si="334"/>
        <v>125</v>
      </c>
      <c r="AS318" s="186">
        <f t="shared" si="334"/>
        <v>113.97894736842105</v>
      </c>
      <c r="AT318" s="186">
        <f t="shared" si="334"/>
        <v>97.068421052631578</v>
      </c>
      <c r="AU318" s="186">
        <f t="shared" si="334"/>
        <v>100.82631578947368</v>
      </c>
      <c r="AV318" s="186">
        <f t="shared" si="334"/>
        <v>119.61578947368422</v>
      </c>
      <c r="AW318" s="186">
        <f t="shared" si="334"/>
        <v>158</v>
      </c>
      <c r="AX318" s="186">
        <f t="shared" si="334"/>
        <v>172</v>
      </c>
      <c r="AY318" s="259"/>
      <c r="BQ318" s="259" t="e">
        <f t="shared" si="249"/>
        <v>#N/A</v>
      </c>
      <c r="BR318" s="186">
        <f t="shared" ref="BR318:CC318" si="335">BR206-BR204+BR320+BR301</f>
        <v>171.024</v>
      </c>
      <c r="BS318" s="186">
        <f t="shared" si="335"/>
        <v>171.625</v>
      </c>
      <c r="BT318" s="186">
        <f t="shared" si="335"/>
        <v>170.77100000000002</v>
      </c>
      <c r="BU318" s="186">
        <f t="shared" si="335"/>
        <v>168.45400000000001</v>
      </c>
      <c r="BV318" s="186">
        <f t="shared" si="335"/>
        <v>156.54</v>
      </c>
      <c r="BW318" s="186">
        <f t="shared" si="335"/>
        <v>123.071</v>
      </c>
      <c r="BX318" s="186">
        <f t="shared" si="335"/>
        <v>112.23094736842104</v>
      </c>
      <c r="BY318" s="186">
        <f t="shared" si="335"/>
        <v>94.840421052631584</v>
      </c>
      <c r="BZ318" s="186">
        <f t="shared" si="335"/>
        <v>98.588315789473683</v>
      </c>
      <c r="CA318" s="186">
        <f t="shared" si="335"/>
        <v>118.25178947368421</v>
      </c>
      <c r="CB318" s="186">
        <f t="shared" si="335"/>
        <v>155.584</v>
      </c>
      <c r="CC318" s="186">
        <f t="shared" si="335"/>
        <v>168.32599999999999</v>
      </c>
      <c r="CD318" s="259"/>
    </row>
    <row r="319" spans="1:82" x14ac:dyDescent="0.25">
      <c r="A319" s="113">
        <v>316</v>
      </c>
      <c r="B319" s="176" t="s">
        <v>684</v>
      </c>
      <c r="C319" s="259">
        <f>IFERROR(INDEX($BD$7:$BO$40,MATCH(Ajustes!$E$4:$E$323,$BC$7:$BC$40,0),$C$2:$N$2),1)</f>
        <v>1</v>
      </c>
      <c r="D319" s="259">
        <f>IFERROR(INDEX($BD$7:$BO$40,MATCH(Ajustes!$E$4:$E$323,$BC$7:$BC$40,0),$C$2:$N$2),1)</f>
        <v>1</v>
      </c>
      <c r="E319" s="259">
        <f>IFERROR(INDEX($BD$7:$BO$40,MATCH(Ajustes!$E$4:$E$323,$BC$7:$BC$40,0),$C$2:$N$2),1)</f>
        <v>1</v>
      </c>
      <c r="F319" s="259">
        <f>IFERROR(INDEX($BD$7:$BO$40,MATCH(Ajustes!$E$4:$E$323,$BC$7:$BC$40,0),$C$2:$N$2),1)</f>
        <v>1</v>
      </c>
      <c r="G319" s="259">
        <f>IFERROR(INDEX($BD$7:$BO$40,MATCH(Ajustes!$E$4:$E$323,$BC$7:$BC$40,0),$C$2:$N$2),1)</f>
        <v>1</v>
      </c>
      <c r="H319" s="259">
        <f>IFERROR(INDEX($BD$7:$BO$40,MATCH(Ajustes!$E$4:$E$323,$BC$7:$BC$40,0),$C$2:$N$2),1)</f>
        <v>1</v>
      </c>
      <c r="I319" s="259">
        <f>IFERROR(INDEX($BD$7:$BO$40,MATCH(Ajustes!$E$4:$E$323,$BC$7:$BC$40,0),$C$2:$N$2),1)</f>
        <v>1</v>
      </c>
      <c r="J319" s="259">
        <f>IFERROR(INDEX($BD$7:$BO$40,MATCH(Ajustes!$E$4:$E$323,$BC$7:$BC$40,0),$C$2:$N$2),1)</f>
        <v>1</v>
      </c>
      <c r="K319" s="259">
        <f>IFERROR(INDEX($BD$7:$BO$40,MATCH(Ajustes!$E$4:$E$323,$BC$7:$BC$40,0),$C$2:$N$2),1)</f>
        <v>1</v>
      </c>
      <c r="L319" s="259">
        <f>IFERROR(INDEX($BD$7:$BO$40,MATCH(Ajustes!$E$4:$E$323,$BC$7:$BC$40,0),$C$2:$N$2),1)</f>
        <v>1</v>
      </c>
      <c r="M319" s="259">
        <f>IFERROR(INDEX($BD$7:$BO$40,MATCH(Ajustes!$E$4:$E$323,$BC$7:$BC$40,0),$C$2:$N$2),1)</f>
        <v>1</v>
      </c>
      <c r="N319" s="259">
        <f>IFERROR(INDEX($BD$7:$BO$40,MATCH(Ajustes!$E$4:$E$323,$BC$7:$BC$40,0),$C$2:$N$2),1)</f>
        <v>1</v>
      </c>
      <c r="O319">
        <f>C319*Ajustes!AM319</f>
        <v>175</v>
      </c>
      <c r="P319">
        <f>D319*Ajustes!AN319</f>
        <v>174</v>
      </c>
      <c r="Q319">
        <f>E319*Ajustes!AO319</f>
        <v>175</v>
      </c>
      <c r="R319">
        <f>F319*Ajustes!AP319</f>
        <v>167</v>
      </c>
      <c r="S319">
        <f>G319*Ajustes!AQ319</f>
        <v>146</v>
      </c>
      <c r="T319">
        <f>H319*Ajustes!AR319</f>
        <v>127</v>
      </c>
      <c r="U319">
        <f>I319*Ajustes!AS319</f>
        <v>110</v>
      </c>
      <c r="V319">
        <f>J319*Ajustes!AT319</f>
        <v>96</v>
      </c>
      <c r="W319">
        <f>K319*Ajustes!AU319</f>
        <v>97</v>
      </c>
      <c r="X319">
        <f>L319*Ajustes!AV319</f>
        <v>115</v>
      </c>
      <c r="Y319">
        <f>M319*Ajustes!AW319</f>
        <v>142</v>
      </c>
      <c r="Z319">
        <f>N319*Ajustes!AX319</f>
        <v>167</v>
      </c>
      <c r="AA319" s="259">
        <f>IF(AND(NOT(_incrementaisPassadas),
      OR(
       AND(_semanaAtual&gt;Prevs!D$6,_tipo="Semanal"),
       AND(_mes&gt;AA$2,_tipo="Mensal")
      )), 0,IF(Ajustes!$G319&gt;0,INDEX($AA$4:$AL$323,Ajustes!$G319,O$2),0)+IF(Ajustes!$H319&gt;0,INDEX($AA$4:$AL$323,Ajustes!$H319,O$2),0)+IF(Ajustes!$I319&gt;0,INDEX($AA$4:$AL$323,Ajustes!$I319,O$2),0)+IF(Ajustes!$J319&gt;0,INDEX($AA$4:$AL$323,Ajustes!$J319,O$2),0)+IF(Ajustes!$K319&gt;0,INDEX($AA$4:$AL$323,Ajustes!$K319,O$2),0)+IF(Ajustes!$L319&gt;0,INDEX($AA$4:$AL$323,Ajustes!$L319,O$2),0))+O319</f>
        <v>175</v>
      </c>
      <c r="AB319" s="259">
        <f>IF(AND(NOT(_incrementaisPassadas),
      OR(
       AND(_semanaAtual&gt;Prevs!E$6,_tipo="Semanal"),
       AND(_mes&gt;AB$2,_tipo="Mensal")
      )), 0,IF(Ajustes!$G319&gt;0,INDEX($AA$4:$AL$323,Ajustes!$G319,P$2),0)+IF(Ajustes!$H319&gt;0,INDEX($AA$4:$AL$323,Ajustes!$H319,P$2),0)+IF(Ajustes!$I319&gt;0,INDEX($AA$4:$AL$323,Ajustes!$I319,P$2),0)+IF(Ajustes!$J319&gt;0,INDEX($AA$4:$AL$323,Ajustes!$J319,P$2),0)+IF(Ajustes!$K319&gt;0,INDEX($AA$4:$AL$323,Ajustes!$K319,P$2),0)+IF(Ajustes!$L319&gt;0,INDEX($AA$4:$AL$323,Ajustes!$L319,P$2),0))+P319</f>
        <v>174</v>
      </c>
      <c r="AC319" s="259">
        <f>IF(AND(NOT(_incrementaisPassadas),
      OR(
       AND(_semanaAtual&gt;Prevs!F$6,_tipo="Semanal"),
       AND(_mes&gt;AC$2,_tipo="Mensal")
      )), 0,IF(Ajustes!$G319&gt;0,INDEX($AA$4:$AL$323,Ajustes!$G319,Q$2),0)+IF(Ajustes!$H319&gt;0,INDEX($AA$4:$AL$323,Ajustes!$H319,Q$2),0)+IF(Ajustes!$I319&gt;0,INDEX($AA$4:$AL$323,Ajustes!$I319,Q$2),0)+IF(Ajustes!$J319&gt;0,INDEX($AA$4:$AL$323,Ajustes!$J319,Q$2),0)+IF(Ajustes!$K319&gt;0,INDEX($AA$4:$AL$323,Ajustes!$K319,Q$2),0)+IF(Ajustes!$L319&gt;0,INDEX($AA$4:$AL$323,Ajustes!$L319,Q$2),0))+Q319</f>
        <v>175</v>
      </c>
      <c r="AD319" s="259">
        <f>IF(AND(NOT(_incrementaisPassadas),
      OR(
       AND(_semanaAtual&gt;Prevs!G$6,_tipo="Semanal"),
       AND(_mes&gt;AD$2,_tipo="Mensal")
      )), 0,IF(Ajustes!$G319&gt;0,INDEX($AA$4:$AL$323,Ajustes!$G319,R$2),0)+IF(Ajustes!$H319&gt;0,INDEX($AA$4:$AL$323,Ajustes!$H319,R$2),0)+IF(Ajustes!$I319&gt;0,INDEX($AA$4:$AL$323,Ajustes!$I319,R$2),0)+IF(Ajustes!$J319&gt;0,INDEX($AA$4:$AL$323,Ajustes!$J319,R$2),0)+IF(Ajustes!$K319&gt;0,INDEX($AA$4:$AL$323,Ajustes!$K319,R$2),0)+IF(Ajustes!$L319&gt;0,INDEX($AA$4:$AL$323,Ajustes!$L319,R$2),0))+R319</f>
        <v>167</v>
      </c>
      <c r="AE319" s="259">
        <f>IF(AND(NOT(_incrementaisPassadas),
      OR(
       AND(_semanaAtual&gt;Prevs!H$6,_tipo="Semanal"),
       AND(_mes&gt;AE$2,_tipo="Mensal")
      )), 0,IF(Ajustes!$G319&gt;0,INDEX($AA$4:$AL$323,Ajustes!$G319,S$2),0)+IF(Ajustes!$H319&gt;0,INDEX($AA$4:$AL$323,Ajustes!$H319,S$2),0)+IF(Ajustes!$I319&gt;0,INDEX($AA$4:$AL$323,Ajustes!$I319,S$2),0)+IF(Ajustes!$J319&gt;0,INDEX($AA$4:$AL$323,Ajustes!$J319,S$2),0)+IF(Ajustes!$K319&gt;0,INDEX($AA$4:$AL$323,Ajustes!$K319,S$2),0)+IF(Ajustes!$L319&gt;0,INDEX($AA$4:$AL$323,Ajustes!$L319,S$2),0))+S319</f>
        <v>146</v>
      </c>
      <c r="AF319" s="259">
        <f>IF(AND(NOT(_incrementaisPassadas),
      OR(
       AND(_semanaAtual&gt;Prevs!I$6,_tipo="Semanal"),
       AND(_mes&gt;AF$2,_tipo="Mensal")
      )), 0,IF(Ajustes!$G319&gt;0,INDEX($AA$4:$AL$323,Ajustes!$G319,T$2),0)+IF(Ajustes!$H319&gt;0,INDEX($AA$4:$AL$323,Ajustes!$H319,T$2),0)+IF(Ajustes!$I319&gt;0,INDEX($AA$4:$AL$323,Ajustes!$I319,T$2),0)+IF(Ajustes!$J319&gt;0,INDEX($AA$4:$AL$323,Ajustes!$J319,T$2),0)+IF(Ajustes!$K319&gt;0,INDEX($AA$4:$AL$323,Ajustes!$K319,T$2),0)+IF(Ajustes!$L319&gt;0,INDEX($AA$4:$AL$323,Ajustes!$L319,T$2),0))+T319</f>
        <v>127</v>
      </c>
      <c r="AG319" s="259">
        <f>IF(AND(NOT(_incrementaisPassadas),
      OR(
       AND(_semanaAtual&gt;Prevs!J$6,_tipo="Semanal"),
       AND(_mes&gt;AG$2,_tipo="Mensal")
      )), 0,IF(Ajustes!$G319&gt;0,INDEX($AA$4:$AL$323,Ajustes!$G319,U$2),0)+IF(Ajustes!$H319&gt;0,INDEX($AA$4:$AL$323,Ajustes!$H319,U$2),0)+IF(Ajustes!$I319&gt;0,INDEX($AA$4:$AL$323,Ajustes!$I319,U$2),0)+IF(Ajustes!$J319&gt;0,INDEX($AA$4:$AL$323,Ajustes!$J319,U$2),0)+IF(Ajustes!$K319&gt;0,INDEX($AA$4:$AL$323,Ajustes!$K319,U$2),0)+IF(Ajustes!$L319&gt;0,INDEX($AA$4:$AL$323,Ajustes!$L319,U$2),0))+U319</f>
        <v>110</v>
      </c>
      <c r="AH319" s="259">
        <f>IF(AND(NOT(_incrementaisPassadas),
      OR(
       AND(_semanaAtual&gt;Prevs!K$6,_tipo="Semanal"),
       AND(_mes&gt;AH$2,_tipo="Mensal")
      )), 0,IF(Ajustes!$G319&gt;0,INDEX($AA$4:$AL$323,Ajustes!$G319,V$2),0)+IF(Ajustes!$H319&gt;0,INDEX($AA$4:$AL$323,Ajustes!$H319,V$2),0)+IF(Ajustes!$I319&gt;0,INDEX($AA$4:$AL$323,Ajustes!$I319,V$2),0)+IF(Ajustes!$J319&gt;0,INDEX($AA$4:$AL$323,Ajustes!$J319,V$2),0)+IF(Ajustes!$K319&gt;0,INDEX($AA$4:$AL$323,Ajustes!$K319,V$2),0)+IF(Ajustes!$L319&gt;0,INDEX($AA$4:$AL$323,Ajustes!$L319,V$2),0))+V319</f>
        <v>96</v>
      </c>
      <c r="AI319" s="259">
        <f>IF(AND(NOT(_incrementaisPassadas),
      OR(
       AND(_semanaAtual&gt;Prevs!L$6,_tipo="Semanal"),
       AND(_mes&gt;AI$2,_tipo="Mensal")
      )), 0,IF(Ajustes!$G319&gt;0,INDEX($AA$4:$AL$323,Ajustes!$G319,W$2),0)+IF(Ajustes!$H319&gt;0,INDEX($AA$4:$AL$323,Ajustes!$H319,W$2),0)+IF(Ajustes!$I319&gt;0,INDEX($AA$4:$AL$323,Ajustes!$I319,W$2),0)+IF(Ajustes!$J319&gt;0,INDEX($AA$4:$AL$323,Ajustes!$J319,W$2),0)+IF(Ajustes!$K319&gt;0,INDEX($AA$4:$AL$323,Ajustes!$K319,W$2),0)+IF(Ajustes!$L319&gt;0,INDEX($AA$4:$AL$323,Ajustes!$L319,W$2),0))+W319</f>
        <v>97</v>
      </c>
      <c r="AJ319" s="259">
        <f>IF(AND(NOT(_incrementaisPassadas),
      OR(
       AND(_semanaAtual&gt;Prevs!M$6,_tipo="Semanal"),
       AND(_mes&gt;AJ$2,_tipo="Mensal")
      )), 0,IF(Ajustes!$G319&gt;0,INDEX($AA$4:$AL$323,Ajustes!$G319,X$2),0)+IF(Ajustes!$H319&gt;0,INDEX($AA$4:$AL$323,Ajustes!$H319,X$2),0)+IF(Ajustes!$I319&gt;0,INDEX($AA$4:$AL$323,Ajustes!$I319,X$2),0)+IF(Ajustes!$J319&gt;0,INDEX($AA$4:$AL$323,Ajustes!$J319,X$2),0)+IF(Ajustes!$K319&gt;0,INDEX($AA$4:$AL$323,Ajustes!$K319,X$2),0)+IF(Ajustes!$L319&gt;0,INDEX($AA$4:$AL$323,Ajustes!$L319,X$2),0))+X319</f>
        <v>115</v>
      </c>
      <c r="AK319" s="259">
        <f>IF(AND(NOT(_incrementaisPassadas),
      OR(
       AND(_semanaAtual&gt;Prevs!N$6,_tipo="Semanal"),
       AND(_mes&gt;AK$2,_tipo="Mensal")
      )), 0,IF(Ajustes!$G319&gt;0,INDEX($AA$4:$AL$323,Ajustes!$G319,Y$2),0)+IF(Ajustes!$H319&gt;0,INDEX($AA$4:$AL$323,Ajustes!$H319,Y$2),0)+IF(Ajustes!$I319&gt;0,INDEX($AA$4:$AL$323,Ajustes!$I319,Y$2),0)+IF(Ajustes!$J319&gt;0,INDEX($AA$4:$AL$323,Ajustes!$J319,Y$2),0)+IF(Ajustes!$K319&gt;0,INDEX($AA$4:$AL$323,Ajustes!$K319,Y$2),0)+IF(Ajustes!$L319&gt;0,INDEX($AA$4:$AL$323,Ajustes!$L319,Y$2),0))+Y319</f>
        <v>142</v>
      </c>
      <c r="AL319" s="259">
        <f>IF(AND(NOT(_incrementaisPassadas),
      OR(
       AND(_semanaAtual&gt;Prevs!O$6,_tipo="Semanal"),
       AND(_mes&gt;AL$2,_tipo="Mensal")
      )), 0,IF(Ajustes!$G319&gt;0,INDEX($AA$4:$AL$323,Ajustes!$G319,Z$2),0)+IF(Ajustes!$H319&gt;0,INDEX($AA$4:$AL$323,Ajustes!$H319,Z$2),0)+IF(Ajustes!$I319&gt;0,INDEX($AA$4:$AL$323,Ajustes!$I319,Z$2),0)+IF(Ajustes!$J319&gt;0,INDEX($AA$4:$AL$323,Ajustes!$J319,Z$2),0)+IF(Ajustes!$K319&gt;0,INDEX($AA$4:$AL$323,Ajustes!$K319,Z$2),0)+IF(Ajustes!$L319&gt;0,INDEX($AA$4:$AL$323,Ajustes!$L319,Z$2),0))+Z319</f>
        <v>167</v>
      </c>
      <c r="AM319" s="186">
        <f t="shared" ref="AM319" si="336">MIN(AM318,190)</f>
        <v>177</v>
      </c>
      <c r="AN319" s="186">
        <f t="shared" ref="AN319:AX319" si="337">MIN(AN318,190)</f>
        <v>176</v>
      </c>
      <c r="AO319" s="186">
        <f t="shared" si="337"/>
        <v>175</v>
      </c>
      <c r="AP319" s="186">
        <f t="shared" si="337"/>
        <v>172</v>
      </c>
      <c r="AQ319" s="186">
        <f t="shared" si="337"/>
        <v>159</v>
      </c>
      <c r="AR319" s="186">
        <f t="shared" si="337"/>
        <v>125</v>
      </c>
      <c r="AS319" s="186">
        <f t="shared" si="337"/>
        <v>113.97894736842105</v>
      </c>
      <c r="AT319" s="186">
        <f t="shared" si="337"/>
        <v>97.068421052631578</v>
      </c>
      <c r="AU319" s="186">
        <f t="shared" si="337"/>
        <v>100.82631578947368</v>
      </c>
      <c r="AV319" s="186">
        <f t="shared" si="337"/>
        <v>119.61578947368422</v>
      </c>
      <c r="AW319" s="186">
        <f t="shared" si="337"/>
        <v>158</v>
      </c>
      <c r="AX319" s="186">
        <f t="shared" si="337"/>
        <v>172</v>
      </c>
      <c r="AY319" s="259"/>
      <c r="BQ319" s="259" t="e">
        <f t="shared" si="249"/>
        <v>#N/A</v>
      </c>
      <c r="BR319" s="186">
        <f t="shared" ref="BR319:CC319" si="338">MIN(BR318,190)</f>
        <v>171.024</v>
      </c>
      <c r="BS319" s="186">
        <f t="shared" si="338"/>
        <v>171.625</v>
      </c>
      <c r="BT319" s="186">
        <f t="shared" si="338"/>
        <v>170.77100000000002</v>
      </c>
      <c r="BU319" s="186">
        <f t="shared" si="338"/>
        <v>168.45400000000001</v>
      </c>
      <c r="BV319" s="186">
        <f t="shared" si="338"/>
        <v>156.54</v>
      </c>
      <c r="BW319" s="186">
        <f t="shared" si="338"/>
        <v>123.071</v>
      </c>
      <c r="BX319" s="186">
        <f t="shared" si="338"/>
        <v>112.23094736842104</v>
      </c>
      <c r="BY319" s="186">
        <f t="shared" si="338"/>
        <v>94.840421052631584</v>
      </c>
      <c r="BZ319" s="186">
        <f t="shared" si="338"/>
        <v>98.588315789473683</v>
      </c>
      <c r="CA319" s="186">
        <f t="shared" si="338"/>
        <v>118.25178947368421</v>
      </c>
      <c r="CB319" s="186">
        <f t="shared" si="338"/>
        <v>155.584</v>
      </c>
      <c r="CC319" s="186">
        <f t="shared" si="338"/>
        <v>168.32599999999999</v>
      </c>
      <c r="CD319" s="259"/>
    </row>
    <row r="320" spans="1:82" x14ac:dyDescent="0.25">
      <c r="A320" s="113">
        <v>317</v>
      </c>
      <c r="B320" s="176" t="s">
        <v>629</v>
      </c>
      <c r="C320" s="259">
        <f>IFERROR(INDEX($BD$7:$BO$40,MATCH(Ajustes!$E$4:$E$323,$BC$7:$BC$40,0),$C$2:$N$2),1)</f>
        <v>1</v>
      </c>
      <c r="D320" s="259">
        <f>IFERROR(INDEX($BD$7:$BO$40,MATCH(Ajustes!$E$4:$E$323,$BC$7:$BC$40,0),$C$2:$N$2),1)</f>
        <v>1</v>
      </c>
      <c r="E320" s="259">
        <f>IFERROR(INDEX($BD$7:$BO$40,MATCH(Ajustes!$E$4:$E$323,$BC$7:$BC$40,0),$C$2:$N$2),1)</f>
        <v>1</v>
      </c>
      <c r="F320" s="259">
        <f>IFERROR(INDEX($BD$7:$BO$40,MATCH(Ajustes!$E$4:$E$323,$BC$7:$BC$40,0),$C$2:$N$2),1)</f>
        <v>1</v>
      </c>
      <c r="G320" s="259">
        <f>IFERROR(INDEX($BD$7:$BO$40,MATCH(Ajustes!$E$4:$E$323,$BC$7:$BC$40,0),$C$2:$N$2),1)</f>
        <v>1</v>
      </c>
      <c r="H320" s="259">
        <f>IFERROR(INDEX($BD$7:$BO$40,MATCH(Ajustes!$E$4:$E$323,$BC$7:$BC$40,0),$C$2:$N$2),1)</f>
        <v>1</v>
      </c>
      <c r="I320" s="259">
        <f>IFERROR(INDEX($BD$7:$BO$40,MATCH(Ajustes!$E$4:$E$323,$BC$7:$BC$40,0),$C$2:$N$2),1)</f>
        <v>1</v>
      </c>
      <c r="J320" s="259">
        <f>IFERROR(INDEX($BD$7:$BO$40,MATCH(Ajustes!$E$4:$E$323,$BC$7:$BC$40,0),$C$2:$N$2),1)</f>
        <v>1</v>
      </c>
      <c r="K320" s="259">
        <f>IFERROR(INDEX($BD$7:$BO$40,MATCH(Ajustes!$E$4:$E$323,$BC$7:$BC$40,0),$C$2:$N$2),1)</f>
        <v>1</v>
      </c>
      <c r="L320" s="259">
        <f>IFERROR(INDEX($BD$7:$BO$40,MATCH(Ajustes!$E$4:$E$323,$BC$7:$BC$40,0),$C$2:$N$2),1)</f>
        <v>1</v>
      </c>
      <c r="M320" s="259">
        <f>IFERROR(INDEX($BD$7:$BO$40,MATCH(Ajustes!$E$4:$E$323,$BC$7:$BC$40,0),$C$2:$N$2),1)</f>
        <v>1</v>
      </c>
      <c r="N320" s="259">
        <f>IFERROR(INDEX($BD$7:$BO$40,MATCH(Ajustes!$E$4:$E$323,$BC$7:$BC$40,0),$C$2:$N$2),1)</f>
        <v>1</v>
      </c>
      <c r="O320">
        <f>C320*Ajustes!AM320</f>
        <v>4</v>
      </c>
      <c r="P320">
        <f>D320*Ajustes!AN320</f>
        <v>5</v>
      </c>
      <c r="Q320">
        <f>E320*Ajustes!AO320</f>
        <v>3</v>
      </c>
      <c r="R320">
        <f>F320*Ajustes!AP320</f>
        <v>1</v>
      </c>
      <c r="S320">
        <f>G320*Ajustes!AQ320</f>
        <v>0</v>
      </c>
      <c r="T320">
        <f>H320*Ajustes!AR320</f>
        <v>0</v>
      </c>
      <c r="U320">
        <f>I320*Ajustes!AS320</f>
        <v>0</v>
      </c>
      <c r="V320">
        <f>J320*Ajustes!AT320</f>
        <v>0</v>
      </c>
      <c r="W320">
        <f>K320*Ajustes!AU320</f>
        <v>0</v>
      </c>
      <c r="X320">
        <f>L320*Ajustes!AV320</f>
        <v>0</v>
      </c>
      <c r="Y320">
        <f>M320*Ajustes!AW320</f>
        <v>0</v>
      </c>
      <c r="Z320">
        <f>N320*Ajustes!AX320</f>
        <v>1</v>
      </c>
      <c r="AA320" s="259">
        <f>IF(AND(NOT(_incrementaisPassadas),
      OR(
       AND(_semanaAtual&gt;Prevs!D$6,_tipo="Semanal"),
       AND(_mes&gt;AA$2,_tipo="Mensal")
      )), 0,IF(Ajustes!$G320&gt;0,INDEX($AA$4:$AL$323,Ajustes!$G320,O$2),0)+IF(Ajustes!$H320&gt;0,INDEX($AA$4:$AL$323,Ajustes!$H320,O$2),0)+IF(Ajustes!$I320&gt;0,INDEX($AA$4:$AL$323,Ajustes!$I320,O$2),0)+IF(Ajustes!$J320&gt;0,INDEX($AA$4:$AL$323,Ajustes!$J320,O$2),0)+IF(Ajustes!$K320&gt;0,INDEX($AA$4:$AL$323,Ajustes!$K320,O$2),0)+IF(Ajustes!$L320&gt;0,INDEX($AA$4:$AL$323,Ajustes!$L320,O$2),0))+O320</f>
        <v>4</v>
      </c>
      <c r="AB320" s="259">
        <f>IF(AND(NOT(_incrementaisPassadas),
      OR(
       AND(_semanaAtual&gt;Prevs!E$6,_tipo="Semanal"),
       AND(_mes&gt;AB$2,_tipo="Mensal")
      )), 0,IF(Ajustes!$G320&gt;0,INDEX($AA$4:$AL$323,Ajustes!$G320,P$2),0)+IF(Ajustes!$H320&gt;0,INDEX($AA$4:$AL$323,Ajustes!$H320,P$2),0)+IF(Ajustes!$I320&gt;0,INDEX($AA$4:$AL$323,Ajustes!$I320,P$2),0)+IF(Ajustes!$J320&gt;0,INDEX($AA$4:$AL$323,Ajustes!$J320,P$2),0)+IF(Ajustes!$K320&gt;0,INDEX($AA$4:$AL$323,Ajustes!$K320,P$2),0)+IF(Ajustes!$L320&gt;0,INDEX($AA$4:$AL$323,Ajustes!$L320,P$2),0))+P320</f>
        <v>5</v>
      </c>
      <c r="AC320" s="259">
        <f>IF(AND(NOT(_incrementaisPassadas),
      OR(
       AND(_semanaAtual&gt;Prevs!F$6,_tipo="Semanal"),
       AND(_mes&gt;AC$2,_tipo="Mensal")
      )), 0,IF(Ajustes!$G320&gt;0,INDEX($AA$4:$AL$323,Ajustes!$G320,Q$2),0)+IF(Ajustes!$H320&gt;0,INDEX($AA$4:$AL$323,Ajustes!$H320,Q$2),0)+IF(Ajustes!$I320&gt;0,INDEX($AA$4:$AL$323,Ajustes!$I320,Q$2),0)+IF(Ajustes!$J320&gt;0,INDEX($AA$4:$AL$323,Ajustes!$J320,Q$2),0)+IF(Ajustes!$K320&gt;0,INDEX($AA$4:$AL$323,Ajustes!$K320,Q$2),0)+IF(Ajustes!$L320&gt;0,INDEX($AA$4:$AL$323,Ajustes!$L320,Q$2),0))+Q320</f>
        <v>3</v>
      </c>
      <c r="AD320" s="259">
        <f>IF(AND(NOT(_incrementaisPassadas),
      OR(
       AND(_semanaAtual&gt;Prevs!G$6,_tipo="Semanal"),
       AND(_mes&gt;AD$2,_tipo="Mensal")
      )), 0,IF(Ajustes!$G320&gt;0,INDEX($AA$4:$AL$323,Ajustes!$G320,R$2),0)+IF(Ajustes!$H320&gt;0,INDEX($AA$4:$AL$323,Ajustes!$H320,R$2),0)+IF(Ajustes!$I320&gt;0,INDEX($AA$4:$AL$323,Ajustes!$I320,R$2),0)+IF(Ajustes!$J320&gt;0,INDEX($AA$4:$AL$323,Ajustes!$J320,R$2),0)+IF(Ajustes!$K320&gt;0,INDEX($AA$4:$AL$323,Ajustes!$K320,R$2),0)+IF(Ajustes!$L320&gt;0,INDEX($AA$4:$AL$323,Ajustes!$L320,R$2),0))+R320</f>
        <v>1</v>
      </c>
      <c r="AE320" s="259">
        <f>IF(AND(NOT(_incrementaisPassadas),
      OR(
       AND(_semanaAtual&gt;Prevs!H$6,_tipo="Semanal"),
       AND(_mes&gt;AE$2,_tipo="Mensal")
      )), 0,IF(Ajustes!$G320&gt;0,INDEX($AA$4:$AL$323,Ajustes!$G320,S$2),0)+IF(Ajustes!$H320&gt;0,INDEX($AA$4:$AL$323,Ajustes!$H320,S$2),0)+IF(Ajustes!$I320&gt;0,INDEX($AA$4:$AL$323,Ajustes!$I320,S$2),0)+IF(Ajustes!$J320&gt;0,INDEX($AA$4:$AL$323,Ajustes!$J320,S$2),0)+IF(Ajustes!$K320&gt;0,INDEX($AA$4:$AL$323,Ajustes!$K320,S$2),0)+IF(Ajustes!$L320&gt;0,INDEX($AA$4:$AL$323,Ajustes!$L320,S$2),0))+S320</f>
        <v>0</v>
      </c>
      <c r="AF320" s="259">
        <f>IF(AND(NOT(_incrementaisPassadas),
      OR(
       AND(_semanaAtual&gt;Prevs!I$6,_tipo="Semanal"),
       AND(_mes&gt;AF$2,_tipo="Mensal")
      )), 0,IF(Ajustes!$G320&gt;0,INDEX($AA$4:$AL$323,Ajustes!$G320,T$2),0)+IF(Ajustes!$H320&gt;0,INDEX($AA$4:$AL$323,Ajustes!$H320,T$2),0)+IF(Ajustes!$I320&gt;0,INDEX($AA$4:$AL$323,Ajustes!$I320,T$2),0)+IF(Ajustes!$J320&gt;0,INDEX($AA$4:$AL$323,Ajustes!$J320,T$2),0)+IF(Ajustes!$K320&gt;0,INDEX($AA$4:$AL$323,Ajustes!$K320,T$2),0)+IF(Ajustes!$L320&gt;0,INDEX($AA$4:$AL$323,Ajustes!$L320,T$2),0))+T320</f>
        <v>0</v>
      </c>
      <c r="AG320" s="259">
        <f>IF(AND(NOT(_incrementaisPassadas),
      OR(
       AND(_semanaAtual&gt;Prevs!J$6,_tipo="Semanal"),
       AND(_mes&gt;AG$2,_tipo="Mensal")
      )), 0,IF(Ajustes!$G320&gt;0,INDEX($AA$4:$AL$323,Ajustes!$G320,U$2),0)+IF(Ajustes!$H320&gt;0,INDEX($AA$4:$AL$323,Ajustes!$H320,U$2),0)+IF(Ajustes!$I320&gt;0,INDEX($AA$4:$AL$323,Ajustes!$I320,U$2),0)+IF(Ajustes!$J320&gt;0,INDEX($AA$4:$AL$323,Ajustes!$J320,U$2),0)+IF(Ajustes!$K320&gt;0,INDEX($AA$4:$AL$323,Ajustes!$K320,U$2),0)+IF(Ajustes!$L320&gt;0,INDEX($AA$4:$AL$323,Ajustes!$L320,U$2),0))+U320</f>
        <v>0</v>
      </c>
      <c r="AH320" s="259">
        <f>IF(AND(NOT(_incrementaisPassadas),
      OR(
       AND(_semanaAtual&gt;Prevs!K$6,_tipo="Semanal"),
       AND(_mes&gt;AH$2,_tipo="Mensal")
      )), 0,IF(Ajustes!$G320&gt;0,INDEX($AA$4:$AL$323,Ajustes!$G320,V$2),0)+IF(Ajustes!$H320&gt;0,INDEX($AA$4:$AL$323,Ajustes!$H320,V$2),0)+IF(Ajustes!$I320&gt;0,INDEX($AA$4:$AL$323,Ajustes!$I320,V$2),0)+IF(Ajustes!$J320&gt;0,INDEX($AA$4:$AL$323,Ajustes!$J320,V$2),0)+IF(Ajustes!$K320&gt;0,INDEX($AA$4:$AL$323,Ajustes!$K320,V$2),0)+IF(Ajustes!$L320&gt;0,INDEX($AA$4:$AL$323,Ajustes!$L320,V$2),0))+V320</f>
        <v>0</v>
      </c>
      <c r="AI320" s="259">
        <f>IF(AND(NOT(_incrementaisPassadas),
      OR(
       AND(_semanaAtual&gt;Prevs!L$6,_tipo="Semanal"),
       AND(_mes&gt;AI$2,_tipo="Mensal")
      )), 0,IF(Ajustes!$G320&gt;0,INDEX($AA$4:$AL$323,Ajustes!$G320,W$2),0)+IF(Ajustes!$H320&gt;0,INDEX($AA$4:$AL$323,Ajustes!$H320,W$2),0)+IF(Ajustes!$I320&gt;0,INDEX($AA$4:$AL$323,Ajustes!$I320,W$2),0)+IF(Ajustes!$J320&gt;0,INDEX($AA$4:$AL$323,Ajustes!$J320,W$2),0)+IF(Ajustes!$K320&gt;0,INDEX($AA$4:$AL$323,Ajustes!$K320,W$2),0)+IF(Ajustes!$L320&gt;0,INDEX($AA$4:$AL$323,Ajustes!$L320,W$2),0))+W320</f>
        <v>0</v>
      </c>
      <c r="AJ320" s="259">
        <f>IF(AND(NOT(_incrementaisPassadas),
      OR(
       AND(_semanaAtual&gt;Prevs!M$6,_tipo="Semanal"),
       AND(_mes&gt;AJ$2,_tipo="Mensal")
      )), 0,IF(Ajustes!$G320&gt;0,INDEX($AA$4:$AL$323,Ajustes!$G320,X$2),0)+IF(Ajustes!$H320&gt;0,INDEX($AA$4:$AL$323,Ajustes!$H320,X$2),0)+IF(Ajustes!$I320&gt;0,INDEX($AA$4:$AL$323,Ajustes!$I320,X$2),0)+IF(Ajustes!$J320&gt;0,INDEX($AA$4:$AL$323,Ajustes!$J320,X$2),0)+IF(Ajustes!$K320&gt;0,INDEX($AA$4:$AL$323,Ajustes!$K320,X$2),0)+IF(Ajustes!$L320&gt;0,INDEX($AA$4:$AL$323,Ajustes!$L320,X$2),0))+X320</f>
        <v>0</v>
      </c>
      <c r="AK320" s="259">
        <f>IF(AND(NOT(_incrementaisPassadas),
      OR(
       AND(_semanaAtual&gt;Prevs!N$6,_tipo="Semanal"),
       AND(_mes&gt;AK$2,_tipo="Mensal")
      )), 0,IF(Ajustes!$G320&gt;0,INDEX($AA$4:$AL$323,Ajustes!$G320,Y$2),0)+IF(Ajustes!$H320&gt;0,INDEX($AA$4:$AL$323,Ajustes!$H320,Y$2),0)+IF(Ajustes!$I320&gt;0,INDEX($AA$4:$AL$323,Ajustes!$I320,Y$2),0)+IF(Ajustes!$J320&gt;0,INDEX($AA$4:$AL$323,Ajustes!$J320,Y$2),0)+IF(Ajustes!$K320&gt;0,INDEX($AA$4:$AL$323,Ajustes!$K320,Y$2),0)+IF(Ajustes!$L320&gt;0,INDEX($AA$4:$AL$323,Ajustes!$L320,Y$2),0))+Y320</f>
        <v>0</v>
      </c>
      <c r="AL320" s="259">
        <f>IF(AND(NOT(_incrementaisPassadas),
      OR(
       AND(_semanaAtual&gt;Prevs!O$6,_tipo="Semanal"),
       AND(_mes&gt;AL$2,_tipo="Mensal")
      )), 0,IF(Ajustes!$G320&gt;0,INDEX($AA$4:$AL$323,Ajustes!$G320,Z$2),0)+IF(Ajustes!$H320&gt;0,INDEX($AA$4:$AL$323,Ajustes!$H320,Z$2),0)+IF(Ajustes!$I320&gt;0,INDEX($AA$4:$AL$323,Ajustes!$I320,Z$2),0)+IF(Ajustes!$J320&gt;0,INDEX($AA$4:$AL$323,Ajustes!$J320,Z$2),0)+IF(Ajustes!$K320&gt;0,INDEX($AA$4:$AL$323,Ajustes!$K320,Z$2),0)+IF(Ajustes!$L320&gt;0,INDEX($AA$4:$AL$323,Ajustes!$L320,Z$2),0))+Z320</f>
        <v>1</v>
      </c>
      <c r="AM320" s="186">
        <f t="shared" ref="AM320" si="339">MAX(0,AM204-25)</f>
        <v>0</v>
      </c>
      <c r="AN320" s="186">
        <f t="shared" ref="AN320:AX320" si="340">MAX(0,AN204-25)</f>
        <v>0</v>
      </c>
      <c r="AO320" s="186">
        <f t="shared" si="340"/>
        <v>0</v>
      </c>
      <c r="AP320" s="186">
        <f t="shared" si="340"/>
        <v>0</v>
      </c>
      <c r="AQ320" s="186">
        <f t="shared" si="340"/>
        <v>0</v>
      </c>
      <c r="AR320" s="186">
        <f t="shared" si="340"/>
        <v>0</v>
      </c>
      <c r="AS320" s="186">
        <f t="shared" si="340"/>
        <v>0</v>
      </c>
      <c r="AT320" s="186">
        <f t="shared" si="340"/>
        <v>0</v>
      </c>
      <c r="AU320" s="186">
        <f t="shared" si="340"/>
        <v>0</v>
      </c>
      <c r="AV320" s="186">
        <f t="shared" si="340"/>
        <v>0</v>
      </c>
      <c r="AW320" s="186">
        <f t="shared" si="340"/>
        <v>0</v>
      </c>
      <c r="AX320" s="186">
        <f t="shared" si="340"/>
        <v>0</v>
      </c>
      <c r="AY320" s="259"/>
      <c r="BQ320" s="259" t="e">
        <f t="shared" si="249"/>
        <v>#N/A</v>
      </c>
      <c r="BR320" s="186">
        <f t="shared" ref="BR320:CC320" si="341">MAX(0,BR204-25)</f>
        <v>0</v>
      </c>
      <c r="BS320" s="186">
        <f t="shared" si="341"/>
        <v>0</v>
      </c>
      <c r="BT320" s="186">
        <f t="shared" si="341"/>
        <v>0</v>
      </c>
      <c r="BU320" s="186">
        <f t="shared" si="341"/>
        <v>0</v>
      </c>
      <c r="BV320" s="186">
        <f t="shared" si="341"/>
        <v>0</v>
      </c>
      <c r="BW320" s="186">
        <f t="shared" si="341"/>
        <v>0</v>
      </c>
      <c r="BX320" s="186">
        <f t="shared" si="341"/>
        <v>0</v>
      </c>
      <c r="BY320" s="186">
        <f t="shared" si="341"/>
        <v>0</v>
      </c>
      <c r="BZ320" s="186">
        <f t="shared" si="341"/>
        <v>0</v>
      </c>
      <c r="CA320" s="186">
        <f t="shared" si="341"/>
        <v>0</v>
      </c>
      <c r="CB320" s="186">
        <f t="shared" si="341"/>
        <v>0</v>
      </c>
      <c r="CC320" s="186">
        <f t="shared" si="341"/>
        <v>0</v>
      </c>
      <c r="CD320" s="259"/>
    </row>
    <row r="321" spans="1:82" x14ac:dyDescent="0.25">
      <c r="A321" s="113">
        <v>318</v>
      </c>
      <c r="B321" s="176" t="s">
        <v>594</v>
      </c>
      <c r="C321" s="259">
        <f>IFERROR(INDEX($BD$7:$BO$40,MATCH(Ajustes!$E$4:$E$323,$BC$7:$BC$40,0),$C$2:$N$2),1)</f>
        <v>1</v>
      </c>
      <c r="D321" s="259">
        <f>IFERROR(INDEX($BD$7:$BO$40,MATCH(Ajustes!$E$4:$E$323,$BC$7:$BC$40,0),$C$2:$N$2),1)</f>
        <v>1</v>
      </c>
      <c r="E321" s="259">
        <f>IFERROR(INDEX($BD$7:$BO$40,MATCH(Ajustes!$E$4:$E$323,$BC$7:$BC$40,0),$C$2:$N$2),1)</f>
        <v>1</v>
      </c>
      <c r="F321" s="259">
        <f>IFERROR(INDEX($BD$7:$BO$40,MATCH(Ajustes!$E$4:$E$323,$BC$7:$BC$40,0),$C$2:$N$2),1)</f>
        <v>1</v>
      </c>
      <c r="G321" s="259">
        <f>IFERROR(INDEX($BD$7:$BO$40,MATCH(Ajustes!$E$4:$E$323,$BC$7:$BC$40,0),$C$2:$N$2),1)</f>
        <v>1</v>
      </c>
      <c r="H321" s="259">
        <f>IFERROR(INDEX($BD$7:$BO$40,MATCH(Ajustes!$E$4:$E$323,$BC$7:$BC$40,0),$C$2:$N$2),1)</f>
        <v>1</v>
      </c>
      <c r="I321" s="259">
        <f>IFERROR(INDEX($BD$7:$BO$40,MATCH(Ajustes!$E$4:$E$323,$BC$7:$BC$40,0),$C$2:$N$2),1)</f>
        <v>1</v>
      </c>
      <c r="J321" s="259">
        <f>IFERROR(INDEX($BD$7:$BO$40,MATCH(Ajustes!$E$4:$E$323,$BC$7:$BC$40,0),$C$2:$N$2),1)</f>
        <v>1</v>
      </c>
      <c r="K321" s="259">
        <f>IFERROR(INDEX($BD$7:$BO$40,MATCH(Ajustes!$E$4:$E$323,$BC$7:$BC$40,0),$C$2:$N$2),1)</f>
        <v>1</v>
      </c>
      <c r="L321" s="259">
        <f>IFERROR(INDEX($BD$7:$BO$40,MATCH(Ajustes!$E$4:$E$323,$BC$7:$BC$40,0),$C$2:$N$2),1)</f>
        <v>1</v>
      </c>
      <c r="M321" s="259">
        <f>IFERROR(INDEX($BD$7:$BO$40,MATCH(Ajustes!$E$4:$E$323,$BC$7:$BC$40,0),$C$2:$N$2),1)</f>
        <v>1</v>
      </c>
      <c r="N321" s="259">
        <f>IFERROR(INDEX($BD$7:$BO$40,MATCH(Ajustes!$E$4:$E$323,$BC$7:$BC$40,0),$C$2:$N$2),1)</f>
        <v>1</v>
      </c>
      <c r="O321">
        <f>C321*Ajustes!AM321</f>
        <v>64</v>
      </c>
      <c r="P321">
        <f>D321*Ajustes!AN321</f>
        <v>66</v>
      </c>
      <c r="Q321">
        <f>E321*Ajustes!AO321</f>
        <v>59</v>
      </c>
      <c r="R321">
        <f>F321*Ajustes!AP321</f>
        <v>41</v>
      </c>
      <c r="S321">
        <f>G321*Ajustes!AQ321</f>
        <v>31</v>
      </c>
      <c r="T321">
        <f>H321*Ajustes!AR321</f>
        <v>29</v>
      </c>
      <c r="U321">
        <f>I321*Ajustes!AS321</f>
        <v>25</v>
      </c>
      <c r="V321">
        <f>J321*Ajustes!AT321</f>
        <v>22</v>
      </c>
      <c r="W321">
        <f>K321*Ajustes!AU321</f>
        <v>29</v>
      </c>
      <c r="X321">
        <f>L321*Ajustes!AV321</f>
        <v>36</v>
      </c>
      <c r="Y321">
        <f>M321*Ajustes!AW321</f>
        <v>38</v>
      </c>
      <c r="Z321">
        <f>N321*Ajustes!AX321</f>
        <v>50</v>
      </c>
      <c r="AA321" s="259">
        <f>IF(AND(NOT(_incrementaisPassadas),
      OR(
       AND(_semanaAtual&gt;Prevs!D$6,_tipo="Semanal"),
       AND(_mes&gt;AA$2,_tipo="Mensal")
      )), 0,IF(Ajustes!$G321&gt;0,INDEX($AA$4:$AL$323,Ajustes!$G321,O$2),0)+IF(Ajustes!$H321&gt;0,INDEX($AA$4:$AL$323,Ajustes!$H321,O$2),0)+IF(Ajustes!$I321&gt;0,INDEX($AA$4:$AL$323,Ajustes!$I321,O$2),0)+IF(Ajustes!$J321&gt;0,INDEX($AA$4:$AL$323,Ajustes!$J321,O$2),0)+IF(Ajustes!$K321&gt;0,INDEX($AA$4:$AL$323,Ajustes!$K321,O$2),0)+IF(Ajustes!$L321&gt;0,INDEX($AA$4:$AL$323,Ajustes!$L321,O$2),0))+O321</f>
        <v>64</v>
      </c>
      <c r="AB321" s="259">
        <f>IF(AND(NOT(_incrementaisPassadas),
      OR(
       AND(_semanaAtual&gt;Prevs!E$6,_tipo="Semanal"),
       AND(_mes&gt;AB$2,_tipo="Mensal")
      )), 0,IF(Ajustes!$G321&gt;0,INDEX($AA$4:$AL$323,Ajustes!$G321,P$2),0)+IF(Ajustes!$H321&gt;0,INDEX($AA$4:$AL$323,Ajustes!$H321,P$2),0)+IF(Ajustes!$I321&gt;0,INDEX($AA$4:$AL$323,Ajustes!$I321,P$2),0)+IF(Ajustes!$J321&gt;0,INDEX($AA$4:$AL$323,Ajustes!$J321,P$2),0)+IF(Ajustes!$K321&gt;0,INDEX($AA$4:$AL$323,Ajustes!$K321,P$2),0)+IF(Ajustes!$L321&gt;0,INDEX($AA$4:$AL$323,Ajustes!$L321,P$2),0))+P321</f>
        <v>66</v>
      </c>
      <c r="AC321" s="259">
        <f>IF(AND(NOT(_incrementaisPassadas),
      OR(
       AND(_semanaAtual&gt;Prevs!F$6,_tipo="Semanal"),
       AND(_mes&gt;AC$2,_tipo="Mensal")
      )), 0,IF(Ajustes!$G321&gt;0,INDEX($AA$4:$AL$323,Ajustes!$G321,Q$2),0)+IF(Ajustes!$H321&gt;0,INDEX($AA$4:$AL$323,Ajustes!$H321,Q$2),0)+IF(Ajustes!$I321&gt;0,INDEX($AA$4:$AL$323,Ajustes!$I321,Q$2),0)+IF(Ajustes!$J321&gt;0,INDEX($AA$4:$AL$323,Ajustes!$J321,Q$2),0)+IF(Ajustes!$K321&gt;0,INDEX($AA$4:$AL$323,Ajustes!$K321,Q$2),0)+IF(Ajustes!$L321&gt;0,INDEX($AA$4:$AL$323,Ajustes!$L321,Q$2),0))+Q321</f>
        <v>59</v>
      </c>
      <c r="AD321" s="259">
        <f>IF(AND(NOT(_incrementaisPassadas),
      OR(
       AND(_semanaAtual&gt;Prevs!G$6,_tipo="Semanal"),
       AND(_mes&gt;AD$2,_tipo="Mensal")
      )), 0,IF(Ajustes!$G321&gt;0,INDEX($AA$4:$AL$323,Ajustes!$G321,R$2),0)+IF(Ajustes!$H321&gt;0,INDEX($AA$4:$AL$323,Ajustes!$H321,R$2),0)+IF(Ajustes!$I321&gt;0,INDEX($AA$4:$AL$323,Ajustes!$I321,R$2),0)+IF(Ajustes!$J321&gt;0,INDEX($AA$4:$AL$323,Ajustes!$J321,R$2),0)+IF(Ajustes!$K321&gt;0,INDEX($AA$4:$AL$323,Ajustes!$K321,R$2),0)+IF(Ajustes!$L321&gt;0,INDEX($AA$4:$AL$323,Ajustes!$L321,R$2),0))+R321</f>
        <v>41</v>
      </c>
      <c r="AE321" s="259">
        <f>IF(AND(NOT(_incrementaisPassadas),
      OR(
       AND(_semanaAtual&gt;Prevs!H$6,_tipo="Semanal"),
       AND(_mes&gt;AE$2,_tipo="Mensal")
      )), 0,IF(Ajustes!$G321&gt;0,INDEX($AA$4:$AL$323,Ajustes!$G321,S$2),0)+IF(Ajustes!$H321&gt;0,INDEX($AA$4:$AL$323,Ajustes!$H321,S$2),0)+IF(Ajustes!$I321&gt;0,INDEX($AA$4:$AL$323,Ajustes!$I321,S$2),0)+IF(Ajustes!$J321&gt;0,INDEX($AA$4:$AL$323,Ajustes!$J321,S$2),0)+IF(Ajustes!$K321&gt;0,INDEX($AA$4:$AL$323,Ajustes!$K321,S$2),0)+IF(Ajustes!$L321&gt;0,INDEX($AA$4:$AL$323,Ajustes!$L321,S$2),0))+S321</f>
        <v>31</v>
      </c>
      <c r="AF321" s="259">
        <f>IF(AND(NOT(_incrementaisPassadas),
      OR(
       AND(_semanaAtual&gt;Prevs!I$6,_tipo="Semanal"),
       AND(_mes&gt;AF$2,_tipo="Mensal")
      )), 0,IF(Ajustes!$G321&gt;0,INDEX($AA$4:$AL$323,Ajustes!$G321,T$2),0)+IF(Ajustes!$H321&gt;0,INDEX($AA$4:$AL$323,Ajustes!$H321,T$2),0)+IF(Ajustes!$I321&gt;0,INDEX($AA$4:$AL$323,Ajustes!$I321,T$2),0)+IF(Ajustes!$J321&gt;0,INDEX($AA$4:$AL$323,Ajustes!$J321,T$2),0)+IF(Ajustes!$K321&gt;0,INDEX($AA$4:$AL$323,Ajustes!$K321,T$2),0)+IF(Ajustes!$L321&gt;0,INDEX($AA$4:$AL$323,Ajustes!$L321,T$2),0))+T321</f>
        <v>29</v>
      </c>
      <c r="AG321" s="259">
        <f>IF(AND(NOT(_incrementaisPassadas),
      OR(
       AND(_semanaAtual&gt;Prevs!J$6,_tipo="Semanal"),
       AND(_mes&gt;AG$2,_tipo="Mensal")
      )), 0,IF(Ajustes!$G321&gt;0,INDEX($AA$4:$AL$323,Ajustes!$G321,U$2),0)+IF(Ajustes!$H321&gt;0,INDEX($AA$4:$AL$323,Ajustes!$H321,U$2),0)+IF(Ajustes!$I321&gt;0,INDEX($AA$4:$AL$323,Ajustes!$I321,U$2),0)+IF(Ajustes!$J321&gt;0,INDEX($AA$4:$AL$323,Ajustes!$J321,U$2),0)+IF(Ajustes!$K321&gt;0,INDEX($AA$4:$AL$323,Ajustes!$K321,U$2),0)+IF(Ajustes!$L321&gt;0,INDEX($AA$4:$AL$323,Ajustes!$L321,U$2),0))+U321</f>
        <v>25</v>
      </c>
      <c r="AH321" s="259">
        <f>IF(AND(NOT(_incrementaisPassadas),
      OR(
       AND(_semanaAtual&gt;Prevs!K$6,_tipo="Semanal"),
       AND(_mes&gt;AH$2,_tipo="Mensal")
      )), 0,IF(Ajustes!$G321&gt;0,INDEX($AA$4:$AL$323,Ajustes!$G321,V$2),0)+IF(Ajustes!$H321&gt;0,INDEX($AA$4:$AL$323,Ajustes!$H321,V$2),0)+IF(Ajustes!$I321&gt;0,INDEX($AA$4:$AL$323,Ajustes!$I321,V$2),0)+IF(Ajustes!$J321&gt;0,INDEX($AA$4:$AL$323,Ajustes!$J321,V$2),0)+IF(Ajustes!$K321&gt;0,INDEX($AA$4:$AL$323,Ajustes!$K321,V$2),0)+IF(Ajustes!$L321&gt;0,INDEX($AA$4:$AL$323,Ajustes!$L321,V$2),0))+V321</f>
        <v>22</v>
      </c>
      <c r="AI321" s="259">
        <f>IF(AND(NOT(_incrementaisPassadas),
      OR(
       AND(_semanaAtual&gt;Prevs!L$6,_tipo="Semanal"),
       AND(_mes&gt;AI$2,_tipo="Mensal")
      )), 0,IF(Ajustes!$G321&gt;0,INDEX($AA$4:$AL$323,Ajustes!$G321,W$2),0)+IF(Ajustes!$H321&gt;0,INDEX($AA$4:$AL$323,Ajustes!$H321,W$2),0)+IF(Ajustes!$I321&gt;0,INDEX($AA$4:$AL$323,Ajustes!$I321,W$2),0)+IF(Ajustes!$J321&gt;0,INDEX($AA$4:$AL$323,Ajustes!$J321,W$2),0)+IF(Ajustes!$K321&gt;0,INDEX($AA$4:$AL$323,Ajustes!$K321,W$2),0)+IF(Ajustes!$L321&gt;0,INDEX($AA$4:$AL$323,Ajustes!$L321,W$2),0))+W321</f>
        <v>29</v>
      </c>
      <c r="AJ321" s="259">
        <f>IF(AND(NOT(_incrementaisPassadas),
      OR(
       AND(_semanaAtual&gt;Prevs!M$6,_tipo="Semanal"),
       AND(_mes&gt;AJ$2,_tipo="Mensal")
      )), 0,IF(Ajustes!$G321&gt;0,INDEX($AA$4:$AL$323,Ajustes!$G321,X$2),0)+IF(Ajustes!$H321&gt;0,INDEX($AA$4:$AL$323,Ajustes!$H321,X$2),0)+IF(Ajustes!$I321&gt;0,INDEX($AA$4:$AL$323,Ajustes!$I321,X$2),0)+IF(Ajustes!$J321&gt;0,INDEX($AA$4:$AL$323,Ajustes!$J321,X$2),0)+IF(Ajustes!$K321&gt;0,INDEX($AA$4:$AL$323,Ajustes!$K321,X$2),0)+IF(Ajustes!$L321&gt;0,INDEX($AA$4:$AL$323,Ajustes!$L321,X$2),0))+X321</f>
        <v>36</v>
      </c>
      <c r="AK321" s="259">
        <f>IF(AND(NOT(_incrementaisPassadas),
      OR(
       AND(_semanaAtual&gt;Prevs!N$6,_tipo="Semanal"),
       AND(_mes&gt;AK$2,_tipo="Mensal")
      )), 0,IF(Ajustes!$G321&gt;0,INDEX($AA$4:$AL$323,Ajustes!$G321,Y$2),0)+IF(Ajustes!$H321&gt;0,INDEX($AA$4:$AL$323,Ajustes!$H321,Y$2),0)+IF(Ajustes!$I321&gt;0,INDEX($AA$4:$AL$323,Ajustes!$I321,Y$2),0)+IF(Ajustes!$J321&gt;0,INDEX($AA$4:$AL$323,Ajustes!$J321,Y$2),0)+IF(Ajustes!$K321&gt;0,INDEX($AA$4:$AL$323,Ajustes!$K321,Y$2),0)+IF(Ajustes!$L321&gt;0,INDEX($AA$4:$AL$323,Ajustes!$L321,Y$2),0))+Y321</f>
        <v>38</v>
      </c>
      <c r="AL321" s="259">
        <f>IF(AND(NOT(_incrementaisPassadas),
      OR(
       AND(_semanaAtual&gt;Prevs!O$6,_tipo="Semanal"),
       AND(_mes&gt;AL$2,_tipo="Mensal")
      )), 0,IF(Ajustes!$G321&gt;0,INDEX($AA$4:$AL$323,Ajustes!$G321,Z$2),0)+IF(Ajustes!$H321&gt;0,INDEX($AA$4:$AL$323,Ajustes!$H321,Z$2),0)+IF(Ajustes!$I321&gt;0,INDEX($AA$4:$AL$323,Ajustes!$I321,Z$2),0)+IF(Ajustes!$J321&gt;0,INDEX($AA$4:$AL$323,Ajustes!$J321,Z$2),0)+IF(Ajustes!$K321&gt;0,INDEX($AA$4:$AL$323,Ajustes!$K321,Z$2),0)+IF(Ajustes!$L321&gt;0,INDEX($AA$4:$AL$323,Ajustes!$L321,Z$2),0))+Z321</f>
        <v>50</v>
      </c>
      <c r="AM321" s="186">
        <f t="shared" ref="AM321" si="342">AM119+0.1*(AM164-AM120-AM304)+AM120+AM304</f>
        <v>64.7</v>
      </c>
      <c r="AN321" s="186">
        <f t="shared" ref="AN321:AX321" si="343">AN119+0.1*(AN164-AN120-AN304)+AN120+AN304</f>
        <v>64.5</v>
      </c>
      <c r="AO321" s="186">
        <f t="shared" si="343"/>
        <v>58.8</v>
      </c>
      <c r="AP321" s="186">
        <f t="shared" si="343"/>
        <v>40.6</v>
      </c>
      <c r="AQ321" s="186">
        <f t="shared" si="343"/>
        <v>31</v>
      </c>
      <c r="AR321" s="186">
        <f t="shared" si="343"/>
        <v>28.7</v>
      </c>
      <c r="AS321" s="186">
        <f t="shared" si="343"/>
        <v>24.6</v>
      </c>
      <c r="AT321" s="186">
        <f t="shared" si="343"/>
        <v>21.8</v>
      </c>
      <c r="AU321" s="186">
        <f t="shared" si="343"/>
        <v>28.8</v>
      </c>
      <c r="AV321" s="186">
        <f t="shared" si="343"/>
        <v>36.1</v>
      </c>
      <c r="AW321" s="186">
        <f t="shared" si="343"/>
        <v>37</v>
      </c>
      <c r="AX321" s="186">
        <f t="shared" si="343"/>
        <v>49.2</v>
      </c>
      <c r="AY321" s="259"/>
      <c r="BQ321" s="259" t="e">
        <f t="shared" si="249"/>
        <v>#N/A</v>
      </c>
      <c r="BR321" s="186">
        <f t="shared" ref="BR321:CC321" si="344">BR119+BR120+BR121+0.1*(BR164-BR120-BR121)</f>
        <v>65.119600000000005</v>
      </c>
      <c r="BS321" s="186">
        <f t="shared" si="344"/>
        <v>64.992800000000003</v>
      </c>
      <c r="BT321" s="186">
        <f t="shared" si="344"/>
        <v>59.107300000000002</v>
      </c>
      <c r="BU321" s="186">
        <f t="shared" si="344"/>
        <v>40.748000000000005</v>
      </c>
      <c r="BV321" s="186">
        <f t="shared" si="344"/>
        <v>31.054500000000001</v>
      </c>
      <c r="BW321" s="186">
        <f t="shared" si="344"/>
        <v>28.785</v>
      </c>
      <c r="BX321" s="186">
        <f t="shared" si="344"/>
        <v>24.687799999999999</v>
      </c>
      <c r="BY321" s="186">
        <f t="shared" si="344"/>
        <v>21.896999999999998</v>
      </c>
      <c r="BZ321" s="186">
        <f t="shared" si="344"/>
        <v>28.939</v>
      </c>
      <c r="CA321" s="186">
        <f t="shared" si="344"/>
        <v>36.36</v>
      </c>
      <c r="CB321" s="186">
        <f t="shared" si="344"/>
        <v>37.201300000000003</v>
      </c>
      <c r="CC321" s="186">
        <f t="shared" si="344"/>
        <v>49.602499999999999</v>
      </c>
      <c r="CD321" s="259"/>
    </row>
    <row r="322" spans="1:82" x14ac:dyDescent="0.25">
      <c r="A322" s="113">
        <v>319</v>
      </c>
      <c r="B322" s="176" t="s">
        <v>595</v>
      </c>
      <c r="C322" s="259">
        <f>IFERROR(INDEX($BD$7:$BO$40,MATCH(Ajustes!$E$4:$E$323,$BC$7:$BC$40,0),$C$2:$N$2),1)</f>
        <v>1</v>
      </c>
      <c r="D322" s="259">
        <f>IFERROR(INDEX($BD$7:$BO$40,MATCH(Ajustes!$E$4:$E$323,$BC$7:$BC$40,0),$C$2:$N$2),1)</f>
        <v>1</v>
      </c>
      <c r="E322" s="259">
        <f>IFERROR(INDEX($BD$7:$BO$40,MATCH(Ajustes!$E$4:$E$323,$BC$7:$BC$40,0),$C$2:$N$2),1)</f>
        <v>1</v>
      </c>
      <c r="F322" s="259">
        <f>IFERROR(INDEX($BD$7:$BO$40,MATCH(Ajustes!$E$4:$E$323,$BC$7:$BC$40,0),$C$2:$N$2),1)</f>
        <v>1</v>
      </c>
      <c r="G322" s="259">
        <f>IFERROR(INDEX($BD$7:$BO$40,MATCH(Ajustes!$E$4:$E$323,$BC$7:$BC$40,0),$C$2:$N$2),1)</f>
        <v>1</v>
      </c>
      <c r="H322" s="259">
        <f>IFERROR(INDEX($BD$7:$BO$40,MATCH(Ajustes!$E$4:$E$323,$BC$7:$BC$40,0),$C$2:$N$2),1)</f>
        <v>1</v>
      </c>
      <c r="I322" s="259">
        <f>IFERROR(INDEX($BD$7:$BO$40,MATCH(Ajustes!$E$4:$E$323,$BC$7:$BC$40,0),$C$2:$N$2),1)</f>
        <v>1</v>
      </c>
      <c r="J322" s="259">
        <f>IFERROR(INDEX($BD$7:$BO$40,MATCH(Ajustes!$E$4:$E$323,$BC$7:$BC$40,0),$C$2:$N$2),1)</f>
        <v>1</v>
      </c>
      <c r="K322" s="259">
        <f>IFERROR(INDEX($BD$7:$BO$40,MATCH(Ajustes!$E$4:$E$323,$BC$7:$BC$40,0),$C$2:$N$2),1)</f>
        <v>1</v>
      </c>
      <c r="L322" s="259">
        <f>IFERROR(INDEX($BD$7:$BO$40,MATCH(Ajustes!$E$4:$E$323,$BC$7:$BC$40,0),$C$2:$N$2),1)</f>
        <v>1</v>
      </c>
      <c r="M322" s="259">
        <f>IFERROR(INDEX($BD$7:$BO$40,MATCH(Ajustes!$E$4:$E$323,$BC$7:$BC$40,0),$C$2:$N$2),1)</f>
        <v>1</v>
      </c>
      <c r="N322" s="259">
        <f>IFERROR(INDEX($BD$7:$BO$40,MATCH(Ajustes!$E$4:$E$323,$BC$7:$BC$40,0),$C$2:$N$2),1)</f>
        <v>1</v>
      </c>
      <c r="O322">
        <f>C322*Ajustes!AM322</f>
        <v>59</v>
      </c>
      <c r="P322">
        <f>D322*Ajustes!AN322</f>
        <v>60</v>
      </c>
      <c r="Q322">
        <f>E322*Ajustes!AO322</f>
        <v>54</v>
      </c>
      <c r="R322">
        <f>F322*Ajustes!AP322</f>
        <v>37</v>
      </c>
      <c r="S322">
        <f>G322*Ajustes!AQ322</f>
        <v>29</v>
      </c>
      <c r="T322">
        <f>H322*Ajustes!AR322</f>
        <v>27</v>
      </c>
      <c r="U322">
        <f>I322*Ajustes!AS322</f>
        <v>23</v>
      </c>
      <c r="V322">
        <f>J322*Ajustes!AT322</f>
        <v>20</v>
      </c>
      <c r="W322">
        <f>K322*Ajustes!AU322</f>
        <v>27</v>
      </c>
      <c r="X322">
        <f>L322*Ajustes!AV322</f>
        <v>33</v>
      </c>
      <c r="Y322">
        <f>M322*Ajustes!AW322</f>
        <v>34</v>
      </c>
      <c r="Z322">
        <f>N322*Ajustes!AX322</f>
        <v>45</v>
      </c>
      <c r="AA322" s="259">
        <f>IF(AND(NOT(_incrementaisPassadas),
      OR(
       AND(_semanaAtual&gt;Prevs!D$6,_tipo="Semanal"),
       AND(_mes&gt;AA$2,_tipo="Mensal")
      )), 0,IF(Ajustes!$G322&gt;0,INDEX($AA$4:$AL$323,Ajustes!$G322,O$2),0)+IF(Ajustes!$H322&gt;0,INDEX($AA$4:$AL$323,Ajustes!$H322,O$2),0)+IF(Ajustes!$I322&gt;0,INDEX($AA$4:$AL$323,Ajustes!$I322,O$2),0)+IF(Ajustes!$J322&gt;0,INDEX($AA$4:$AL$323,Ajustes!$J322,O$2),0)+IF(Ajustes!$K322&gt;0,INDEX($AA$4:$AL$323,Ajustes!$K322,O$2),0)+IF(Ajustes!$L322&gt;0,INDEX($AA$4:$AL$323,Ajustes!$L322,O$2),0))+O322</f>
        <v>59</v>
      </c>
      <c r="AB322" s="259">
        <f>IF(AND(NOT(_incrementaisPassadas),
      OR(
       AND(_semanaAtual&gt;Prevs!E$6,_tipo="Semanal"),
       AND(_mes&gt;AB$2,_tipo="Mensal")
      )), 0,IF(Ajustes!$G322&gt;0,INDEX($AA$4:$AL$323,Ajustes!$G322,P$2),0)+IF(Ajustes!$H322&gt;0,INDEX($AA$4:$AL$323,Ajustes!$H322,P$2),0)+IF(Ajustes!$I322&gt;0,INDEX($AA$4:$AL$323,Ajustes!$I322,P$2),0)+IF(Ajustes!$J322&gt;0,INDEX($AA$4:$AL$323,Ajustes!$J322,P$2),0)+IF(Ajustes!$K322&gt;0,INDEX($AA$4:$AL$323,Ajustes!$K322,P$2),0)+IF(Ajustes!$L322&gt;0,INDEX($AA$4:$AL$323,Ajustes!$L322,P$2),0))+P322</f>
        <v>60</v>
      </c>
      <c r="AC322" s="259">
        <f>IF(AND(NOT(_incrementaisPassadas),
      OR(
       AND(_semanaAtual&gt;Prevs!F$6,_tipo="Semanal"),
       AND(_mes&gt;AC$2,_tipo="Mensal")
      )), 0,IF(Ajustes!$G322&gt;0,INDEX($AA$4:$AL$323,Ajustes!$G322,Q$2),0)+IF(Ajustes!$H322&gt;0,INDEX($AA$4:$AL$323,Ajustes!$H322,Q$2),0)+IF(Ajustes!$I322&gt;0,INDEX($AA$4:$AL$323,Ajustes!$I322,Q$2),0)+IF(Ajustes!$J322&gt;0,INDEX($AA$4:$AL$323,Ajustes!$J322,Q$2),0)+IF(Ajustes!$K322&gt;0,INDEX($AA$4:$AL$323,Ajustes!$K322,Q$2),0)+IF(Ajustes!$L322&gt;0,INDEX($AA$4:$AL$323,Ajustes!$L322,Q$2),0))+Q322</f>
        <v>54</v>
      </c>
      <c r="AD322" s="259">
        <f>IF(AND(NOT(_incrementaisPassadas),
      OR(
       AND(_semanaAtual&gt;Prevs!G$6,_tipo="Semanal"),
       AND(_mes&gt;AD$2,_tipo="Mensal")
      )), 0,IF(Ajustes!$G322&gt;0,INDEX($AA$4:$AL$323,Ajustes!$G322,R$2),0)+IF(Ajustes!$H322&gt;0,INDEX($AA$4:$AL$323,Ajustes!$H322,R$2),0)+IF(Ajustes!$I322&gt;0,INDEX($AA$4:$AL$323,Ajustes!$I322,R$2),0)+IF(Ajustes!$J322&gt;0,INDEX($AA$4:$AL$323,Ajustes!$J322,R$2),0)+IF(Ajustes!$K322&gt;0,INDEX($AA$4:$AL$323,Ajustes!$K322,R$2),0)+IF(Ajustes!$L322&gt;0,INDEX($AA$4:$AL$323,Ajustes!$L322,R$2),0))+R322</f>
        <v>37</v>
      </c>
      <c r="AE322" s="259">
        <f>IF(AND(NOT(_incrementaisPassadas),
      OR(
       AND(_semanaAtual&gt;Prevs!H$6,_tipo="Semanal"),
       AND(_mes&gt;AE$2,_tipo="Mensal")
      )), 0,IF(Ajustes!$G322&gt;0,INDEX($AA$4:$AL$323,Ajustes!$G322,S$2),0)+IF(Ajustes!$H322&gt;0,INDEX($AA$4:$AL$323,Ajustes!$H322,S$2),0)+IF(Ajustes!$I322&gt;0,INDEX($AA$4:$AL$323,Ajustes!$I322,S$2),0)+IF(Ajustes!$J322&gt;0,INDEX($AA$4:$AL$323,Ajustes!$J322,S$2),0)+IF(Ajustes!$K322&gt;0,INDEX($AA$4:$AL$323,Ajustes!$K322,S$2),0)+IF(Ajustes!$L322&gt;0,INDEX($AA$4:$AL$323,Ajustes!$L322,S$2),0))+S322</f>
        <v>29</v>
      </c>
      <c r="AF322" s="259">
        <f>IF(AND(NOT(_incrementaisPassadas),
      OR(
       AND(_semanaAtual&gt;Prevs!I$6,_tipo="Semanal"),
       AND(_mes&gt;AF$2,_tipo="Mensal")
      )), 0,IF(Ajustes!$G322&gt;0,INDEX($AA$4:$AL$323,Ajustes!$G322,T$2),0)+IF(Ajustes!$H322&gt;0,INDEX($AA$4:$AL$323,Ajustes!$H322,T$2),0)+IF(Ajustes!$I322&gt;0,INDEX($AA$4:$AL$323,Ajustes!$I322,T$2),0)+IF(Ajustes!$J322&gt;0,INDEX($AA$4:$AL$323,Ajustes!$J322,T$2),0)+IF(Ajustes!$K322&gt;0,INDEX($AA$4:$AL$323,Ajustes!$K322,T$2),0)+IF(Ajustes!$L322&gt;0,INDEX($AA$4:$AL$323,Ajustes!$L322,T$2),0))+T322</f>
        <v>27</v>
      </c>
      <c r="AG322" s="259">
        <f>IF(AND(NOT(_incrementaisPassadas),
      OR(
       AND(_semanaAtual&gt;Prevs!J$6,_tipo="Semanal"),
       AND(_mes&gt;AG$2,_tipo="Mensal")
      )), 0,IF(Ajustes!$G322&gt;0,INDEX($AA$4:$AL$323,Ajustes!$G322,U$2),0)+IF(Ajustes!$H322&gt;0,INDEX($AA$4:$AL$323,Ajustes!$H322,U$2),0)+IF(Ajustes!$I322&gt;0,INDEX($AA$4:$AL$323,Ajustes!$I322,U$2),0)+IF(Ajustes!$J322&gt;0,INDEX($AA$4:$AL$323,Ajustes!$J322,U$2),0)+IF(Ajustes!$K322&gt;0,INDEX($AA$4:$AL$323,Ajustes!$K322,U$2),0)+IF(Ajustes!$L322&gt;0,INDEX($AA$4:$AL$323,Ajustes!$L322,U$2),0))+U322</f>
        <v>23</v>
      </c>
      <c r="AH322" s="259">
        <f>IF(AND(NOT(_incrementaisPassadas),
      OR(
       AND(_semanaAtual&gt;Prevs!K$6,_tipo="Semanal"),
       AND(_mes&gt;AH$2,_tipo="Mensal")
      )), 0,IF(Ajustes!$G322&gt;0,INDEX($AA$4:$AL$323,Ajustes!$G322,V$2),0)+IF(Ajustes!$H322&gt;0,INDEX($AA$4:$AL$323,Ajustes!$H322,V$2),0)+IF(Ajustes!$I322&gt;0,INDEX($AA$4:$AL$323,Ajustes!$I322,V$2),0)+IF(Ajustes!$J322&gt;0,INDEX($AA$4:$AL$323,Ajustes!$J322,V$2),0)+IF(Ajustes!$K322&gt;0,INDEX($AA$4:$AL$323,Ajustes!$K322,V$2),0)+IF(Ajustes!$L322&gt;0,INDEX($AA$4:$AL$323,Ajustes!$L322,V$2),0))+V322</f>
        <v>20</v>
      </c>
      <c r="AI322" s="259">
        <f>IF(AND(NOT(_incrementaisPassadas),
      OR(
       AND(_semanaAtual&gt;Prevs!L$6,_tipo="Semanal"),
       AND(_mes&gt;AI$2,_tipo="Mensal")
      )), 0,IF(Ajustes!$G322&gt;0,INDEX($AA$4:$AL$323,Ajustes!$G322,W$2),0)+IF(Ajustes!$H322&gt;0,INDEX($AA$4:$AL$323,Ajustes!$H322,W$2),0)+IF(Ajustes!$I322&gt;0,INDEX($AA$4:$AL$323,Ajustes!$I322,W$2),0)+IF(Ajustes!$J322&gt;0,INDEX($AA$4:$AL$323,Ajustes!$J322,W$2),0)+IF(Ajustes!$K322&gt;0,INDEX($AA$4:$AL$323,Ajustes!$K322,W$2),0)+IF(Ajustes!$L322&gt;0,INDEX($AA$4:$AL$323,Ajustes!$L322,W$2),0))+W322</f>
        <v>27</v>
      </c>
      <c r="AJ322" s="259">
        <f>IF(AND(NOT(_incrementaisPassadas),
      OR(
       AND(_semanaAtual&gt;Prevs!M$6,_tipo="Semanal"),
       AND(_mes&gt;AJ$2,_tipo="Mensal")
      )), 0,IF(Ajustes!$G322&gt;0,INDEX($AA$4:$AL$323,Ajustes!$G322,X$2),0)+IF(Ajustes!$H322&gt;0,INDEX($AA$4:$AL$323,Ajustes!$H322,X$2),0)+IF(Ajustes!$I322&gt;0,INDEX($AA$4:$AL$323,Ajustes!$I322,X$2),0)+IF(Ajustes!$J322&gt;0,INDEX($AA$4:$AL$323,Ajustes!$J322,X$2),0)+IF(Ajustes!$K322&gt;0,INDEX($AA$4:$AL$323,Ajustes!$K322,X$2),0)+IF(Ajustes!$L322&gt;0,INDEX($AA$4:$AL$323,Ajustes!$L322,X$2),0))+X322</f>
        <v>33</v>
      </c>
      <c r="AK322" s="259">
        <f>IF(AND(NOT(_incrementaisPassadas),
      OR(
       AND(_semanaAtual&gt;Prevs!N$6,_tipo="Semanal"),
       AND(_mes&gt;AK$2,_tipo="Mensal")
      )), 0,IF(Ajustes!$G322&gt;0,INDEX($AA$4:$AL$323,Ajustes!$G322,Y$2),0)+IF(Ajustes!$H322&gt;0,INDEX($AA$4:$AL$323,Ajustes!$H322,Y$2),0)+IF(Ajustes!$I322&gt;0,INDEX($AA$4:$AL$323,Ajustes!$I322,Y$2),0)+IF(Ajustes!$J322&gt;0,INDEX($AA$4:$AL$323,Ajustes!$J322,Y$2),0)+IF(Ajustes!$K322&gt;0,INDEX($AA$4:$AL$323,Ajustes!$K322,Y$2),0)+IF(Ajustes!$L322&gt;0,INDEX($AA$4:$AL$323,Ajustes!$L322,Y$2),0))+Y322</f>
        <v>34</v>
      </c>
      <c r="AL322" s="259">
        <f>IF(AND(NOT(_incrementaisPassadas),
      OR(
       AND(_semanaAtual&gt;Prevs!O$6,_tipo="Semanal"),
       AND(_mes&gt;AL$2,_tipo="Mensal")
      )), 0,IF(Ajustes!$G322&gt;0,INDEX($AA$4:$AL$323,Ajustes!$G322,Z$2),0)+IF(Ajustes!$H322&gt;0,INDEX($AA$4:$AL$323,Ajustes!$H322,Z$2),0)+IF(Ajustes!$I322&gt;0,INDEX($AA$4:$AL$323,Ajustes!$I322,Z$2),0)+IF(Ajustes!$J322&gt;0,INDEX($AA$4:$AL$323,Ajustes!$J322,Z$2),0)+IF(Ajustes!$K322&gt;0,INDEX($AA$4:$AL$323,Ajustes!$K322,Z$2),0)+IF(Ajustes!$L322&gt;0,INDEX($AA$4:$AL$323,Ajustes!$L322,Z$2),0))+Z322</f>
        <v>45</v>
      </c>
      <c r="AM322" s="186">
        <f t="shared" ref="AM322" si="345">AM120+AM121+0.1*(AM164-AM120-AM121)</f>
        <v>59.1</v>
      </c>
      <c r="AN322" s="186">
        <f t="shared" ref="AN322:AX322" si="346">AN120+AN121+0.1*(AN164-AN120-AN121)</f>
        <v>59.9</v>
      </c>
      <c r="AO322" s="186">
        <f t="shared" si="346"/>
        <v>53.2</v>
      </c>
      <c r="AP322" s="186">
        <f t="shared" si="346"/>
        <v>37.700000000000003</v>
      </c>
      <c r="AQ322" s="186">
        <f t="shared" si="346"/>
        <v>28.1</v>
      </c>
      <c r="AR322" s="186">
        <f t="shared" si="346"/>
        <v>26.7</v>
      </c>
      <c r="AS322" s="186">
        <f t="shared" si="346"/>
        <v>22.7</v>
      </c>
      <c r="AT322" s="186">
        <f t="shared" si="346"/>
        <v>19.899999999999999</v>
      </c>
      <c r="AU322" s="186">
        <f t="shared" si="346"/>
        <v>26</v>
      </c>
      <c r="AV322" s="186">
        <f t="shared" si="346"/>
        <v>32.4</v>
      </c>
      <c r="AW322" s="186">
        <f t="shared" si="346"/>
        <v>34.200000000000003</v>
      </c>
      <c r="AX322" s="186">
        <f t="shared" si="346"/>
        <v>45.5</v>
      </c>
      <c r="AY322" s="259"/>
      <c r="BQ322" s="259" t="e">
        <f t="shared" si="249"/>
        <v>#N/A</v>
      </c>
      <c r="BR322" s="186">
        <f t="shared" ref="BR322:CC322" si="347">BR120+BR121+0.1*(BR164-BR120-BR121)</f>
        <v>58.9236</v>
      </c>
      <c r="BS322" s="186">
        <f t="shared" si="347"/>
        <v>59.064800000000005</v>
      </c>
      <c r="BT322" s="186">
        <f t="shared" si="347"/>
        <v>54.034300000000002</v>
      </c>
      <c r="BU322" s="186">
        <f t="shared" si="347"/>
        <v>37.268000000000001</v>
      </c>
      <c r="BV322" s="186">
        <f t="shared" si="347"/>
        <v>28.509499999999999</v>
      </c>
      <c r="BW322" s="186">
        <f t="shared" si="347"/>
        <v>25.934999999999999</v>
      </c>
      <c r="BX322" s="186">
        <f t="shared" si="347"/>
        <v>22.809799999999999</v>
      </c>
      <c r="BY322" s="186">
        <f t="shared" si="347"/>
        <v>19.927</v>
      </c>
      <c r="BZ322" s="186">
        <f t="shared" si="347"/>
        <v>26.548999999999999</v>
      </c>
      <c r="CA322" s="186">
        <f t="shared" si="347"/>
        <v>32.76</v>
      </c>
      <c r="CB322" s="186">
        <f t="shared" si="347"/>
        <v>34.188300000000005</v>
      </c>
      <c r="CC322" s="186">
        <f t="shared" si="347"/>
        <v>44.577499999999993</v>
      </c>
      <c r="CD322" s="259"/>
    </row>
    <row r="323" spans="1:82" x14ac:dyDescent="0.25">
      <c r="A323" s="113">
        <v>320</v>
      </c>
      <c r="B323" s="176" t="s">
        <v>596</v>
      </c>
      <c r="C323" s="259">
        <f>IFERROR(INDEX($BD$7:$BO$40,MATCH(Ajustes!$E$4:$E$323,$BC$7:$BC$40,0),$C$2:$N$2),1)</f>
        <v>1</v>
      </c>
      <c r="D323" s="259">
        <f>IFERROR(INDEX($BD$7:$BO$40,MATCH(Ajustes!$E$4:$E$323,$BC$7:$BC$40,0),$C$2:$N$2),1)</f>
        <v>1</v>
      </c>
      <c r="E323" s="259">
        <f>IFERROR(INDEX($BD$7:$BO$40,MATCH(Ajustes!$E$4:$E$323,$BC$7:$BC$40,0),$C$2:$N$2),1)</f>
        <v>1</v>
      </c>
      <c r="F323" s="259">
        <f>IFERROR(INDEX($BD$7:$BO$40,MATCH(Ajustes!$E$4:$E$323,$BC$7:$BC$40,0),$C$2:$N$2),1)</f>
        <v>1</v>
      </c>
      <c r="G323" s="259">
        <f>IFERROR(INDEX($BD$7:$BO$40,MATCH(Ajustes!$E$4:$E$323,$BC$7:$BC$40,0),$C$2:$N$2),1)</f>
        <v>1</v>
      </c>
      <c r="H323" s="259">
        <f>IFERROR(INDEX($BD$7:$BO$40,MATCH(Ajustes!$E$4:$E$323,$BC$7:$BC$40,0),$C$2:$N$2),1)</f>
        <v>1</v>
      </c>
      <c r="I323" s="259">
        <f>IFERROR(INDEX($BD$7:$BO$40,MATCH(Ajustes!$E$4:$E$323,$BC$7:$BC$40,0),$C$2:$N$2),1)</f>
        <v>1</v>
      </c>
      <c r="J323" s="259">
        <f>IFERROR(INDEX($BD$7:$BO$40,MATCH(Ajustes!$E$4:$E$323,$BC$7:$BC$40,0),$C$2:$N$2),1)</f>
        <v>1</v>
      </c>
      <c r="K323" s="259">
        <f>IFERROR(INDEX($BD$7:$BO$40,MATCH(Ajustes!$E$4:$E$323,$BC$7:$BC$40,0),$C$2:$N$2),1)</f>
        <v>1</v>
      </c>
      <c r="L323" s="259">
        <f>IFERROR(INDEX($BD$7:$BO$40,MATCH(Ajustes!$E$4:$E$323,$BC$7:$BC$40,0),$C$2:$N$2),1)</f>
        <v>1</v>
      </c>
      <c r="M323" s="259">
        <f>IFERROR(INDEX($BD$7:$BO$40,MATCH(Ajustes!$E$4:$E$323,$BC$7:$BC$40,0),$C$2:$N$2),1)</f>
        <v>1</v>
      </c>
      <c r="N323" s="259">
        <f>IFERROR(INDEX($BD$7:$BO$40,MATCH(Ajustes!$E$4:$E$323,$BC$7:$BC$40,0),$C$2:$N$2),1)</f>
        <v>1</v>
      </c>
      <c r="O323">
        <f>C323*Ajustes!AM323</f>
        <v>31</v>
      </c>
      <c r="P323">
        <f>D323*Ajustes!AN323</f>
        <v>31</v>
      </c>
      <c r="Q323">
        <f>E323*Ajustes!AO323</f>
        <v>27</v>
      </c>
      <c r="R323">
        <f>F323*Ajustes!AP323</f>
        <v>19</v>
      </c>
      <c r="S323">
        <f>G323*Ajustes!AQ323</f>
        <v>13</v>
      </c>
      <c r="T323">
        <f>H323*Ajustes!AR323</f>
        <v>12</v>
      </c>
      <c r="U323">
        <f>I323*Ajustes!AS323</f>
        <v>10</v>
      </c>
      <c r="V323">
        <f>J323*Ajustes!AT323</f>
        <v>9</v>
      </c>
      <c r="W323">
        <f>K323*Ajustes!AU323</f>
        <v>14</v>
      </c>
      <c r="X323">
        <f>L323*Ajustes!AV323</f>
        <v>18</v>
      </c>
      <c r="Y323">
        <f>M323*Ajustes!AW323</f>
        <v>19</v>
      </c>
      <c r="Z323">
        <f>N323*Ajustes!AX323</f>
        <v>25</v>
      </c>
      <c r="AA323" s="259">
        <f>IF(AND(NOT(_incrementaisPassadas),
      OR(
       AND(_semanaAtual&gt;Prevs!D$6,_tipo="Semanal"),
       AND(_mes&gt;AA$2,_tipo="Mensal")
      )), 0,IF(Ajustes!$G323&gt;0,INDEX($AA$4:$AL$323,Ajustes!$G323,O$2),0)+IF(Ajustes!$H323&gt;0,INDEX($AA$4:$AL$323,Ajustes!$H323,O$2),0)+IF(Ajustes!$I323&gt;0,INDEX($AA$4:$AL$323,Ajustes!$I323,O$2),0)+IF(Ajustes!$J323&gt;0,INDEX($AA$4:$AL$323,Ajustes!$J323,O$2),0)+IF(Ajustes!$K323&gt;0,INDEX($AA$4:$AL$323,Ajustes!$K323,O$2),0)+IF(Ajustes!$L323&gt;0,INDEX($AA$4:$AL$323,Ajustes!$L323,O$2),0))+O323</f>
        <v>31</v>
      </c>
      <c r="AB323" s="259">
        <f>IF(AND(NOT(_incrementaisPassadas),
      OR(
       AND(_semanaAtual&gt;Prevs!E$6,_tipo="Semanal"),
       AND(_mes&gt;AB$2,_tipo="Mensal")
      )), 0,IF(Ajustes!$G323&gt;0,INDEX($AA$4:$AL$323,Ajustes!$G323,P$2),0)+IF(Ajustes!$H323&gt;0,INDEX($AA$4:$AL$323,Ajustes!$H323,P$2),0)+IF(Ajustes!$I323&gt;0,INDEX($AA$4:$AL$323,Ajustes!$I323,P$2),0)+IF(Ajustes!$J323&gt;0,INDEX($AA$4:$AL$323,Ajustes!$J323,P$2),0)+IF(Ajustes!$K323&gt;0,INDEX($AA$4:$AL$323,Ajustes!$K323,P$2),0)+IF(Ajustes!$L323&gt;0,INDEX($AA$4:$AL$323,Ajustes!$L323,P$2),0))+P323</f>
        <v>31</v>
      </c>
      <c r="AC323" s="259">
        <f>IF(AND(NOT(_incrementaisPassadas),
      OR(
       AND(_semanaAtual&gt;Prevs!F$6,_tipo="Semanal"),
       AND(_mes&gt;AC$2,_tipo="Mensal")
      )), 0,IF(Ajustes!$G323&gt;0,INDEX($AA$4:$AL$323,Ajustes!$G323,Q$2),0)+IF(Ajustes!$H323&gt;0,INDEX($AA$4:$AL$323,Ajustes!$H323,Q$2),0)+IF(Ajustes!$I323&gt;0,INDEX($AA$4:$AL$323,Ajustes!$I323,Q$2),0)+IF(Ajustes!$J323&gt;0,INDEX($AA$4:$AL$323,Ajustes!$J323,Q$2),0)+IF(Ajustes!$K323&gt;0,INDEX($AA$4:$AL$323,Ajustes!$K323,Q$2),0)+IF(Ajustes!$L323&gt;0,INDEX($AA$4:$AL$323,Ajustes!$L323,Q$2),0))+Q323</f>
        <v>27</v>
      </c>
      <c r="AD323" s="259">
        <f>IF(AND(NOT(_incrementaisPassadas),
      OR(
       AND(_semanaAtual&gt;Prevs!G$6,_tipo="Semanal"),
       AND(_mes&gt;AD$2,_tipo="Mensal")
      )), 0,IF(Ajustes!$G323&gt;0,INDEX($AA$4:$AL$323,Ajustes!$G323,R$2),0)+IF(Ajustes!$H323&gt;0,INDEX($AA$4:$AL$323,Ajustes!$H323,R$2),0)+IF(Ajustes!$I323&gt;0,INDEX($AA$4:$AL$323,Ajustes!$I323,R$2),0)+IF(Ajustes!$J323&gt;0,INDEX($AA$4:$AL$323,Ajustes!$J323,R$2),0)+IF(Ajustes!$K323&gt;0,INDEX($AA$4:$AL$323,Ajustes!$K323,R$2),0)+IF(Ajustes!$L323&gt;0,INDEX($AA$4:$AL$323,Ajustes!$L323,R$2),0))+R323</f>
        <v>19</v>
      </c>
      <c r="AE323" s="259">
        <f>IF(AND(NOT(_incrementaisPassadas),
      OR(
       AND(_semanaAtual&gt;Prevs!H$6,_tipo="Semanal"),
       AND(_mes&gt;AE$2,_tipo="Mensal")
      )), 0,IF(Ajustes!$G323&gt;0,INDEX($AA$4:$AL$323,Ajustes!$G323,S$2),0)+IF(Ajustes!$H323&gt;0,INDEX($AA$4:$AL$323,Ajustes!$H323,S$2),0)+IF(Ajustes!$I323&gt;0,INDEX($AA$4:$AL$323,Ajustes!$I323,S$2),0)+IF(Ajustes!$J323&gt;0,INDEX($AA$4:$AL$323,Ajustes!$J323,S$2),0)+IF(Ajustes!$K323&gt;0,INDEX($AA$4:$AL$323,Ajustes!$K323,S$2),0)+IF(Ajustes!$L323&gt;0,INDEX($AA$4:$AL$323,Ajustes!$L323,S$2),0))+S323</f>
        <v>13</v>
      </c>
      <c r="AF323" s="259">
        <f>IF(AND(NOT(_incrementaisPassadas),
      OR(
       AND(_semanaAtual&gt;Prevs!I$6,_tipo="Semanal"),
       AND(_mes&gt;AF$2,_tipo="Mensal")
      )), 0,IF(Ajustes!$G323&gt;0,INDEX($AA$4:$AL$323,Ajustes!$G323,T$2),0)+IF(Ajustes!$H323&gt;0,INDEX($AA$4:$AL$323,Ajustes!$H323,T$2),0)+IF(Ajustes!$I323&gt;0,INDEX($AA$4:$AL$323,Ajustes!$I323,T$2),0)+IF(Ajustes!$J323&gt;0,INDEX($AA$4:$AL$323,Ajustes!$J323,T$2),0)+IF(Ajustes!$K323&gt;0,INDEX($AA$4:$AL$323,Ajustes!$K323,T$2),0)+IF(Ajustes!$L323&gt;0,INDEX($AA$4:$AL$323,Ajustes!$L323,T$2),0))+T323</f>
        <v>12</v>
      </c>
      <c r="AG323" s="259">
        <f>IF(AND(NOT(_incrementaisPassadas),
      OR(
       AND(_semanaAtual&gt;Prevs!J$6,_tipo="Semanal"),
       AND(_mes&gt;AG$2,_tipo="Mensal")
      )), 0,IF(Ajustes!$G323&gt;0,INDEX($AA$4:$AL$323,Ajustes!$G323,U$2),0)+IF(Ajustes!$H323&gt;0,INDEX($AA$4:$AL$323,Ajustes!$H323,U$2),0)+IF(Ajustes!$I323&gt;0,INDEX($AA$4:$AL$323,Ajustes!$I323,U$2),0)+IF(Ajustes!$J323&gt;0,INDEX($AA$4:$AL$323,Ajustes!$J323,U$2),0)+IF(Ajustes!$K323&gt;0,INDEX($AA$4:$AL$323,Ajustes!$K323,U$2),0)+IF(Ajustes!$L323&gt;0,INDEX($AA$4:$AL$323,Ajustes!$L323,U$2),0))+U323</f>
        <v>10</v>
      </c>
      <c r="AH323" s="259">
        <f>IF(AND(NOT(_incrementaisPassadas),
      OR(
       AND(_semanaAtual&gt;Prevs!K$6,_tipo="Semanal"),
       AND(_mes&gt;AH$2,_tipo="Mensal")
      )), 0,IF(Ajustes!$G323&gt;0,INDEX($AA$4:$AL$323,Ajustes!$G323,V$2),0)+IF(Ajustes!$H323&gt;0,INDEX($AA$4:$AL$323,Ajustes!$H323,V$2),0)+IF(Ajustes!$I323&gt;0,INDEX($AA$4:$AL$323,Ajustes!$I323,V$2),0)+IF(Ajustes!$J323&gt;0,INDEX($AA$4:$AL$323,Ajustes!$J323,V$2),0)+IF(Ajustes!$K323&gt;0,INDEX($AA$4:$AL$323,Ajustes!$K323,V$2),0)+IF(Ajustes!$L323&gt;0,INDEX($AA$4:$AL$323,Ajustes!$L323,V$2),0))+V323</f>
        <v>9</v>
      </c>
      <c r="AI323" s="259">
        <f>IF(AND(NOT(_incrementaisPassadas),
      OR(
       AND(_semanaAtual&gt;Prevs!L$6,_tipo="Semanal"),
       AND(_mes&gt;AI$2,_tipo="Mensal")
      )), 0,IF(Ajustes!$G323&gt;0,INDEX($AA$4:$AL$323,Ajustes!$G323,W$2),0)+IF(Ajustes!$H323&gt;0,INDEX($AA$4:$AL$323,Ajustes!$H323,W$2),0)+IF(Ajustes!$I323&gt;0,INDEX($AA$4:$AL$323,Ajustes!$I323,W$2),0)+IF(Ajustes!$J323&gt;0,INDEX($AA$4:$AL$323,Ajustes!$J323,W$2),0)+IF(Ajustes!$K323&gt;0,INDEX($AA$4:$AL$323,Ajustes!$K323,W$2),0)+IF(Ajustes!$L323&gt;0,INDEX($AA$4:$AL$323,Ajustes!$L323,W$2),0))+W323</f>
        <v>14</v>
      </c>
      <c r="AJ323" s="259">
        <f>IF(AND(NOT(_incrementaisPassadas),
      OR(
       AND(_semanaAtual&gt;Prevs!M$6,_tipo="Semanal"),
       AND(_mes&gt;AJ$2,_tipo="Mensal")
      )), 0,IF(Ajustes!$G323&gt;0,INDEX($AA$4:$AL$323,Ajustes!$G323,X$2),0)+IF(Ajustes!$H323&gt;0,INDEX($AA$4:$AL$323,Ajustes!$H323,X$2),0)+IF(Ajustes!$I323&gt;0,INDEX($AA$4:$AL$323,Ajustes!$I323,X$2),0)+IF(Ajustes!$J323&gt;0,INDEX($AA$4:$AL$323,Ajustes!$J323,X$2),0)+IF(Ajustes!$K323&gt;0,INDEX($AA$4:$AL$323,Ajustes!$K323,X$2),0)+IF(Ajustes!$L323&gt;0,INDEX($AA$4:$AL$323,Ajustes!$L323,X$2),0))+X323</f>
        <v>18</v>
      </c>
      <c r="AK323" s="259">
        <f>IF(AND(NOT(_incrementaisPassadas),
      OR(
       AND(_semanaAtual&gt;Prevs!N$6,_tipo="Semanal"),
       AND(_mes&gt;AK$2,_tipo="Mensal")
      )), 0,IF(Ajustes!$G323&gt;0,INDEX($AA$4:$AL$323,Ajustes!$G323,Y$2),0)+IF(Ajustes!$H323&gt;0,INDEX($AA$4:$AL$323,Ajustes!$H323,Y$2),0)+IF(Ajustes!$I323&gt;0,INDEX($AA$4:$AL$323,Ajustes!$I323,Y$2),0)+IF(Ajustes!$J323&gt;0,INDEX($AA$4:$AL$323,Ajustes!$J323,Y$2),0)+IF(Ajustes!$K323&gt;0,INDEX($AA$4:$AL$323,Ajustes!$K323,Y$2),0)+IF(Ajustes!$L323&gt;0,INDEX($AA$4:$AL$323,Ajustes!$L323,Y$2),0))+Y323</f>
        <v>19</v>
      </c>
      <c r="AL323" s="259">
        <f>IF(AND(NOT(_incrementaisPassadas),
      OR(
       AND(_semanaAtual&gt;Prevs!O$6,_tipo="Semanal"),
       AND(_mes&gt;AL$2,_tipo="Mensal")
      )), 0,IF(Ajustes!$G323&gt;0,INDEX($AA$4:$AL$323,Ajustes!$G323,Z$2),0)+IF(Ajustes!$H323&gt;0,INDEX($AA$4:$AL$323,Ajustes!$H323,Z$2),0)+IF(Ajustes!$I323&gt;0,INDEX($AA$4:$AL$323,Ajustes!$I323,Z$2),0)+IF(Ajustes!$J323&gt;0,INDEX($AA$4:$AL$323,Ajustes!$J323,Z$2),0)+IF(Ajustes!$K323&gt;0,INDEX($AA$4:$AL$323,Ajustes!$K323,Z$2),0)+IF(Ajustes!$L323&gt;0,INDEX($AA$4:$AL$323,Ajustes!$L323,Z$2),0))+Z323</f>
        <v>25</v>
      </c>
      <c r="AM323" s="186">
        <f t="shared" ref="AM323" si="348">AM122</f>
        <v>32</v>
      </c>
      <c r="AN323" s="186">
        <f t="shared" ref="AN323:AX323" si="349">AN122</f>
        <v>31</v>
      </c>
      <c r="AO323" s="186">
        <f t="shared" si="349"/>
        <v>29</v>
      </c>
      <c r="AP323" s="186">
        <f t="shared" si="349"/>
        <v>20</v>
      </c>
      <c r="AQ323" s="186">
        <f t="shared" si="349"/>
        <v>15</v>
      </c>
      <c r="AR323" s="186">
        <f t="shared" si="349"/>
        <v>13</v>
      </c>
      <c r="AS323" s="186">
        <f t="shared" si="349"/>
        <v>11</v>
      </c>
      <c r="AT323" s="186">
        <f t="shared" si="349"/>
        <v>10</v>
      </c>
      <c r="AU323" s="186">
        <f t="shared" si="349"/>
        <v>15</v>
      </c>
      <c r="AV323" s="186">
        <f t="shared" si="349"/>
        <v>19</v>
      </c>
      <c r="AW323" s="186">
        <f t="shared" si="349"/>
        <v>19</v>
      </c>
      <c r="AX323" s="186">
        <f t="shared" si="349"/>
        <v>25</v>
      </c>
      <c r="AY323" s="259"/>
      <c r="BQ323" s="259">
        <f t="shared" si="249"/>
        <v>11</v>
      </c>
      <c r="BR323" s="186">
        <f t="shared" ref="BR323:CC323" si="350">BR122</f>
        <v>32</v>
      </c>
      <c r="BS323" s="186">
        <f t="shared" si="350"/>
        <v>31</v>
      </c>
      <c r="BT323" s="186">
        <f t="shared" si="350"/>
        <v>29</v>
      </c>
      <c r="BU323" s="186">
        <f t="shared" si="350"/>
        <v>20</v>
      </c>
      <c r="BV323" s="186">
        <f t="shared" si="350"/>
        <v>15</v>
      </c>
      <c r="BW323" s="186">
        <f t="shared" si="350"/>
        <v>13</v>
      </c>
      <c r="BX323" s="186">
        <f t="shared" si="350"/>
        <v>11</v>
      </c>
      <c r="BY323" s="186">
        <f t="shared" si="350"/>
        <v>10</v>
      </c>
      <c r="BZ323" s="186">
        <f t="shared" si="350"/>
        <v>15</v>
      </c>
      <c r="CA323" s="186">
        <f t="shared" si="350"/>
        <v>19</v>
      </c>
      <c r="CB323" s="186">
        <f t="shared" si="350"/>
        <v>19</v>
      </c>
      <c r="CC323" s="186">
        <f t="shared" si="350"/>
        <v>25</v>
      </c>
      <c r="CD323" s="259"/>
    </row>
  </sheetData>
  <mergeCells count="1">
    <mergeCell ref="BP1:BQ3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396"/>
  <sheetViews>
    <sheetView workbookViewId="0">
      <selection activeCell="B1" sqref="B1"/>
    </sheetView>
  </sheetViews>
  <sheetFormatPr defaultRowHeight="15" x14ac:dyDescent="0.25"/>
  <cols>
    <col min="1" max="1" width="10.7109375" bestFit="1" customWidth="1"/>
    <col min="3" max="11" width="10.7109375" bestFit="1" customWidth="1"/>
    <col min="13" max="15" width="10.7109375" bestFit="1" customWidth="1"/>
  </cols>
  <sheetData>
    <row r="1" spans="1:15" x14ac:dyDescent="0.25">
      <c r="A1" t="s">
        <v>697</v>
      </c>
      <c r="B1">
        <f>MONTH(A3)</f>
        <v>2</v>
      </c>
      <c r="C1" s="235">
        <f>YEAR(A3)</f>
        <v>2018</v>
      </c>
      <c r="E1" s="234">
        <f>DATE(C1,B1,1)</f>
        <v>43132</v>
      </c>
      <c r="M1" s="234"/>
      <c r="N1" s="234"/>
      <c r="O1" s="234"/>
    </row>
    <row r="2" spans="1:15" x14ac:dyDescent="0.25">
      <c r="A2" s="234">
        <v>43148</v>
      </c>
    </row>
    <row r="3" spans="1:15" x14ac:dyDescent="0.25">
      <c r="A3" s="234">
        <f>A2+7-WEEKDAY(A2,16)</f>
        <v>43154</v>
      </c>
      <c r="D3" s="234">
        <f>E1-(WEEKDAY(E1,16)-1)</f>
        <v>43127</v>
      </c>
      <c r="E3" s="234">
        <f t="shared" ref="E3:O3" si="0">D4+1</f>
        <v>43134</v>
      </c>
      <c r="F3" s="234">
        <f t="shared" si="0"/>
        <v>43141</v>
      </c>
      <c r="G3" s="234">
        <f t="shared" si="0"/>
        <v>43148</v>
      </c>
      <c r="H3" s="234">
        <f t="shared" si="0"/>
        <v>43155</v>
      </c>
      <c r="I3" s="234">
        <f t="shared" si="0"/>
        <v>43162</v>
      </c>
      <c r="J3" s="234">
        <f t="shared" si="0"/>
        <v>43169</v>
      </c>
      <c r="K3" s="234">
        <f t="shared" si="0"/>
        <v>43176</v>
      </c>
      <c r="L3" s="234">
        <f t="shared" si="0"/>
        <v>43183</v>
      </c>
      <c r="M3" s="234">
        <f t="shared" si="0"/>
        <v>43190</v>
      </c>
      <c r="N3" s="234">
        <f t="shared" si="0"/>
        <v>43197</v>
      </c>
      <c r="O3" s="234">
        <f t="shared" si="0"/>
        <v>43204</v>
      </c>
    </row>
    <row r="4" spans="1:15" x14ac:dyDescent="0.25">
      <c r="D4" s="234">
        <f t="shared" ref="D4:I4" si="1">D3+6</f>
        <v>43133</v>
      </c>
      <c r="E4" s="234">
        <f t="shared" si="1"/>
        <v>43140</v>
      </c>
      <c r="F4" s="234">
        <f t="shared" si="1"/>
        <v>43147</v>
      </c>
      <c r="G4" s="234">
        <f t="shared" si="1"/>
        <v>43154</v>
      </c>
      <c r="H4" s="234">
        <f t="shared" si="1"/>
        <v>43161</v>
      </c>
      <c r="I4" s="234">
        <f t="shared" si="1"/>
        <v>43168</v>
      </c>
      <c r="J4" s="234">
        <f t="shared" ref="J4:O4" si="2">J3+6</f>
        <v>43175</v>
      </c>
      <c r="K4" s="234">
        <f t="shared" si="2"/>
        <v>43182</v>
      </c>
      <c r="L4" s="234">
        <f t="shared" si="2"/>
        <v>43189</v>
      </c>
      <c r="M4" s="234">
        <f t="shared" si="2"/>
        <v>43196</v>
      </c>
      <c r="N4" s="234">
        <f t="shared" si="2"/>
        <v>43203</v>
      </c>
      <c r="O4" s="234">
        <f t="shared" si="2"/>
        <v>43210</v>
      </c>
    </row>
    <row r="5" spans="1:15" x14ac:dyDescent="0.25">
      <c r="A5">
        <f>WEEKNUM(A3,16)</f>
        <v>8</v>
      </c>
      <c r="C5" s="303" t="s">
        <v>723</v>
      </c>
      <c r="D5" s="93">
        <f t="shared" ref="D5:I5" si="3">IF(MONTH(D4)=MONTH($E$1),MIN(7,DAY(D4)),MAX(7-DAY(D4),0))</f>
        <v>2</v>
      </c>
      <c r="E5" s="93">
        <f t="shared" si="3"/>
        <v>7</v>
      </c>
      <c r="F5" s="93">
        <f t="shared" si="3"/>
        <v>7</v>
      </c>
      <c r="G5" s="93">
        <f t="shared" si="3"/>
        <v>7</v>
      </c>
      <c r="H5" s="93">
        <f t="shared" si="3"/>
        <v>5</v>
      </c>
      <c r="I5" s="93">
        <f t="shared" si="3"/>
        <v>0</v>
      </c>
      <c r="K5">
        <f>SUM(D5:I5)</f>
        <v>28</v>
      </c>
      <c r="L5" s="259" t="s">
        <v>38</v>
      </c>
      <c r="M5" s="259" t="s">
        <v>698</v>
      </c>
    </row>
    <row r="6" spans="1:15" x14ac:dyDescent="0.25">
      <c r="A6">
        <f>MATCH(_semanaAtual,_semanasPrevs,0)</f>
        <v>4</v>
      </c>
      <c r="C6" s="303" t="s">
        <v>722</v>
      </c>
      <c r="D6" s="93">
        <f t="shared" ref="D6:O6" si="4">WEEKNUM(D4,16)</f>
        <v>5</v>
      </c>
      <c r="E6" s="93">
        <f t="shared" si="4"/>
        <v>6</v>
      </c>
      <c r="F6" s="93">
        <f t="shared" si="4"/>
        <v>7</v>
      </c>
      <c r="G6" s="93">
        <f t="shared" si="4"/>
        <v>8</v>
      </c>
      <c r="H6" s="93">
        <f t="shared" si="4"/>
        <v>9</v>
      </c>
      <c r="I6" s="93">
        <f t="shared" si="4"/>
        <v>10</v>
      </c>
      <c r="J6" s="93">
        <f t="shared" si="4"/>
        <v>11</v>
      </c>
      <c r="K6" s="93">
        <f t="shared" si="4"/>
        <v>12</v>
      </c>
      <c r="L6" s="93">
        <f t="shared" si="4"/>
        <v>13</v>
      </c>
      <c r="M6" s="93">
        <f t="shared" si="4"/>
        <v>14</v>
      </c>
      <c r="N6" s="93">
        <f t="shared" si="4"/>
        <v>15</v>
      </c>
      <c r="O6" s="93">
        <f t="shared" si="4"/>
        <v>16</v>
      </c>
    </row>
    <row r="7" spans="1:15" x14ac:dyDescent="0.25">
      <c r="A7">
        <f t="array" ref="A7">MATCH(MONTH(E1+31), MONTH(D4:I4),0)</f>
        <v>5</v>
      </c>
      <c r="B7">
        <v>1</v>
      </c>
      <c r="C7">
        <v>1</v>
      </c>
      <c r="D7">
        <v>105</v>
      </c>
      <c r="E7">
        <v>97</v>
      </c>
      <c r="F7">
        <v>112</v>
      </c>
      <c r="G7">
        <v>96</v>
      </c>
      <c r="H7">
        <v>116</v>
      </c>
      <c r="I7">
        <v>127</v>
      </c>
      <c r="L7">
        <f>C7</f>
        <v>1</v>
      </c>
      <c r="M7">
        <f>ROUND(SUMPRODUCT(D7:I7,$D$5:$I$5)/SUM($D$5:$I$5),0)</f>
        <v>104</v>
      </c>
    </row>
    <row r="8" spans="1:15" x14ac:dyDescent="0.25">
      <c r="B8">
        <v>2</v>
      </c>
      <c r="C8">
        <v>2</v>
      </c>
      <c r="D8">
        <v>105</v>
      </c>
      <c r="E8">
        <v>97</v>
      </c>
      <c r="F8">
        <v>112</v>
      </c>
      <c r="G8">
        <v>96</v>
      </c>
      <c r="H8">
        <v>116</v>
      </c>
      <c r="I8">
        <v>127</v>
      </c>
      <c r="L8" s="113">
        <f t="shared" ref="L8:L11" si="5">C8</f>
        <v>2</v>
      </c>
      <c r="M8" s="113">
        <f t="shared" ref="M8:M71" si="6">ROUND(SUMPRODUCT(D8:I8,$D$5:$I$5)/SUM($D$5:$I$5),0)</f>
        <v>104</v>
      </c>
    </row>
    <row r="9" spans="1:15" x14ac:dyDescent="0.25">
      <c r="B9">
        <v>3</v>
      </c>
      <c r="C9">
        <v>6</v>
      </c>
      <c r="D9">
        <v>693</v>
      </c>
      <c r="E9">
        <v>645</v>
      </c>
      <c r="F9">
        <v>536</v>
      </c>
      <c r="G9">
        <v>466</v>
      </c>
      <c r="H9">
        <v>629</v>
      </c>
      <c r="I9">
        <v>798</v>
      </c>
      <c r="L9" s="113">
        <f t="shared" si="5"/>
        <v>6</v>
      </c>
      <c r="M9" s="113">
        <f t="shared" si="6"/>
        <v>574</v>
      </c>
    </row>
    <row r="10" spans="1:15" x14ac:dyDescent="0.25">
      <c r="B10">
        <v>4</v>
      </c>
      <c r="C10">
        <v>7</v>
      </c>
      <c r="D10">
        <v>796</v>
      </c>
      <c r="E10">
        <v>839</v>
      </c>
      <c r="F10">
        <v>672</v>
      </c>
      <c r="G10">
        <v>573</v>
      </c>
      <c r="H10">
        <v>703</v>
      </c>
      <c r="I10">
        <v>908</v>
      </c>
      <c r="L10" s="113">
        <f t="shared" si="5"/>
        <v>7</v>
      </c>
      <c r="M10" s="113">
        <f t="shared" si="6"/>
        <v>703</v>
      </c>
    </row>
    <row r="11" spans="1:15" x14ac:dyDescent="0.25">
      <c r="B11">
        <v>5</v>
      </c>
      <c r="C11">
        <v>8</v>
      </c>
      <c r="D11">
        <v>819</v>
      </c>
      <c r="E11">
        <v>884</v>
      </c>
      <c r="F11">
        <v>702</v>
      </c>
      <c r="G11">
        <v>598</v>
      </c>
      <c r="H11">
        <v>725</v>
      </c>
      <c r="I11">
        <v>938</v>
      </c>
      <c r="L11" s="113">
        <f t="shared" si="5"/>
        <v>8</v>
      </c>
      <c r="M11" s="113">
        <f t="shared" si="6"/>
        <v>734</v>
      </c>
    </row>
    <row r="12" spans="1:15" x14ac:dyDescent="0.25">
      <c r="B12">
        <v>6</v>
      </c>
      <c r="C12">
        <v>9</v>
      </c>
      <c r="D12">
        <v>827</v>
      </c>
      <c r="E12">
        <v>905</v>
      </c>
      <c r="F12">
        <v>715</v>
      </c>
      <c r="G12">
        <v>608</v>
      </c>
      <c r="H12">
        <v>734</v>
      </c>
      <c r="I12">
        <v>952</v>
      </c>
      <c r="L12" s="113">
        <f t="shared" ref="L12:L75" si="7">C12</f>
        <v>9</v>
      </c>
      <c r="M12" s="113">
        <f t="shared" si="6"/>
        <v>747</v>
      </c>
    </row>
    <row r="13" spans="1:15" x14ac:dyDescent="0.25">
      <c r="B13">
        <v>7</v>
      </c>
      <c r="C13">
        <v>10</v>
      </c>
      <c r="D13">
        <v>856</v>
      </c>
      <c r="E13">
        <v>957</v>
      </c>
      <c r="F13">
        <v>750</v>
      </c>
      <c r="G13">
        <v>637</v>
      </c>
      <c r="H13">
        <v>763</v>
      </c>
      <c r="I13">
        <v>988</v>
      </c>
      <c r="L13" s="113">
        <f t="shared" si="7"/>
        <v>10</v>
      </c>
      <c r="M13" s="113">
        <f t="shared" si="6"/>
        <v>783</v>
      </c>
    </row>
    <row r="14" spans="1:15" x14ac:dyDescent="0.25">
      <c r="B14">
        <v>8</v>
      </c>
      <c r="C14">
        <v>11</v>
      </c>
      <c r="D14">
        <v>934</v>
      </c>
      <c r="E14">
        <v>1055</v>
      </c>
      <c r="F14">
        <v>829</v>
      </c>
      <c r="G14">
        <v>702</v>
      </c>
      <c r="H14">
        <v>822</v>
      </c>
      <c r="I14">
        <v>1062</v>
      </c>
      <c r="L14" s="113">
        <f t="shared" si="7"/>
        <v>11</v>
      </c>
      <c r="M14" s="113">
        <f t="shared" si="6"/>
        <v>860</v>
      </c>
    </row>
    <row r="15" spans="1:15" x14ac:dyDescent="0.25">
      <c r="B15">
        <v>9</v>
      </c>
      <c r="C15">
        <v>12</v>
      </c>
      <c r="D15">
        <v>1112</v>
      </c>
      <c r="E15">
        <v>1239</v>
      </c>
      <c r="F15">
        <v>1006</v>
      </c>
      <c r="G15">
        <v>867</v>
      </c>
      <c r="H15">
        <v>956</v>
      </c>
      <c r="I15">
        <v>1226</v>
      </c>
      <c r="L15" s="113">
        <f t="shared" si="7"/>
        <v>12</v>
      </c>
      <c r="M15" s="113">
        <f t="shared" si="6"/>
        <v>1028</v>
      </c>
    </row>
    <row r="16" spans="1:15" x14ac:dyDescent="0.25">
      <c r="B16">
        <v>10</v>
      </c>
      <c r="C16">
        <v>14</v>
      </c>
      <c r="D16">
        <v>41</v>
      </c>
      <c r="E16">
        <v>31</v>
      </c>
      <c r="F16">
        <v>31</v>
      </c>
      <c r="G16">
        <v>42</v>
      </c>
      <c r="H16">
        <v>47</v>
      </c>
      <c r="I16">
        <v>52</v>
      </c>
      <c r="L16" s="113">
        <f t="shared" si="7"/>
        <v>14</v>
      </c>
      <c r="M16" s="113">
        <f t="shared" si="6"/>
        <v>37</v>
      </c>
    </row>
    <row r="17" spans="2:13" x14ac:dyDescent="0.25">
      <c r="B17">
        <v>11</v>
      </c>
      <c r="C17">
        <v>15</v>
      </c>
      <c r="D17">
        <v>67</v>
      </c>
      <c r="E17">
        <v>52</v>
      </c>
      <c r="F17">
        <v>51</v>
      </c>
      <c r="G17">
        <v>69</v>
      </c>
      <c r="H17">
        <v>77</v>
      </c>
      <c r="I17">
        <v>82</v>
      </c>
      <c r="L17" s="113">
        <f t="shared" si="7"/>
        <v>15</v>
      </c>
      <c r="M17" s="113">
        <f t="shared" si="6"/>
        <v>62</v>
      </c>
    </row>
    <row r="18" spans="2:13" x14ac:dyDescent="0.25">
      <c r="B18">
        <v>12</v>
      </c>
      <c r="C18">
        <v>16</v>
      </c>
      <c r="D18">
        <v>68</v>
      </c>
      <c r="E18">
        <v>53</v>
      </c>
      <c r="F18">
        <v>51</v>
      </c>
      <c r="G18">
        <v>70</v>
      </c>
      <c r="H18">
        <v>78</v>
      </c>
      <c r="I18">
        <v>84</v>
      </c>
      <c r="L18" s="113">
        <f t="shared" si="7"/>
        <v>16</v>
      </c>
      <c r="M18" s="113">
        <f t="shared" si="6"/>
        <v>62</v>
      </c>
    </row>
    <row r="19" spans="2:13" x14ac:dyDescent="0.25">
      <c r="B19">
        <v>13</v>
      </c>
      <c r="C19">
        <v>17</v>
      </c>
      <c r="D19">
        <v>1689</v>
      </c>
      <c r="E19">
        <v>1888</v>
      </c>
      <c r="F19">
        <v>1481</v>
      </c>
      <c r="G19">
        <v>1374</v>
      </c>
      <c r="H19">
        <v>1788</v>
      </c>
      <c r="I19">
        <v>1990</v>
      </c>
      <c r="L19" s="113">
        <f t="shared" si="7"/>
        <v>17</v>
      </c>
      <c r="M19" s="113">
        <f t="shared" si="6"/>
        <v>1626</v>
      </c>
    </row>
    <row r="20" spans="2:13" x14ac:dyDescent="0.25">
      <c r="B20">
        <v>14</v>
      </c>
      <c r="C20">
        <v>18</v>
      </c>
      <c r="D20">
        <v>2114</v>
      </c>
      <c r="E20">
        <v>2360</v>
      </c>
      <c r="F20">
        <v>1959</v>
      </c>
      <c r="G20">
        <v>1746</v>
      </c>
      <c r="H20">
        <v>2204</v>
      </c>
      <c r="I20">
        <v>2414</v>
      </c>
      <c r="L20" s="113">
        <f t="shared" si="7"/>
        <v>18</v>
      </c>
      <c r="M20" s="113">
        <f t="shared" si="6"/>
        <v>2061</v>
      </c>
    </row>
    <row r="21" spans="2:13" x14ac:dyDescent="0.25">
      <c r="B21">
        <v>15</v>
      </c>
      <c r="C21">
        <v>22</v>
      </c>
      <c r="D21">
        <v>81</v>
      </c>
      <c r="E21">
        <v>121</v>
      </c>
      <c r="F21">
        <v>87</v>
      </c>
      <c r="G21">
        <v>79</v>
      </c>
      <c r="H21">
        <v>91</v>
      </c>
      <c r="I21">
        <v>105</v>
      </c>
      <c r="L21" s="113">
        <f t="shared" si="7"/>
        <v>22</v>
      </c>
      <c r="M21" s="113">
        <f t="shared" si="6"/>
        <v>94</v>
      </c>
    </row>
    <row r="22" spans="2:13" x14ac:dyDescent="0.25">
      <c r="B22">
        <v>16</v>
      </c>
      <c r="C22">
        <v>23</v>
      </c>
      <c r="D22">
        <v>150</v>
      </c>
      <c r="E22">
        <v>197</v>
      </c>
      <c r="F22">
        <v>133</v>
      </c>
      <c r="G22">
        <v>110</v>
      </c>
      <c r="H22">
        <v>137</v>
      </c>
      <c r="I22">
        <v>183</v>
      </c>
      <c r="L22" s="113">
        <f t="shared" si="7"/>
        <v>23</v>
      </c>
      <c r="M22" s="113">
        <f t="shared" si="6"/>
        <v>145</v>
      </c>
    </row>
    <row r="23" spans="2:13" x14ac:dyDescent="0.25">
      <c r="B23">
        <v>17</v>
      </c>
      <c r="C23">
        <v>24</v>
      </c>
      <c r="D23">
        <v>256</v>
      </c>
      <c r="E23">
        <v>416</v>
      </c>
      <c r="F23">
        <v>380</v>
      </c>
      <c r="G23">
        <v>305</v>
      </c>
      <c r="H23">
        <v>378</v>
      </c>
      <c r="I23">
        <v>442</v>
      </c>
      <c r="L23" s="113">
        <f t="shared" si="7"/>
        <v>24</v>
      </c>
      <c r="M23" s="113">
        <f t="shared" si="6"/>
        <v>361</v>
      </c>
    </row>
    <row r="24" spans="2:13" x14ac:dyDescent="0.25">
      <c r="B24">
        <v>18</v>
      </c>
      <c r="C24">
        <v>25</v>
      </c>
      <c r="D24">
        <v>275</v>
      </c>
      <c r="E24">
        <v>301</v>
      </c>
      <c r="F24">
        <v>255</v>
      </c>
      <c r="G24">
        <v>239</v>
      </c>
      <c r="H24">
        <v>285</v>
      </c>
      <c r="I24">
        <v>320</v>
      </c>
      <c r="L24" s="113">
        <f t="shared" si="7"/>
        <v>25</v>
      </c>
      <c r="M24" s="113">
        <f t="shared" si="6"/>
        <v>269</v>
      </c>
    </row>
    <row r="25" spans="2:13" x14ac:dyDescent="0.25">
      <c r="B25">
        <v>19</v>
      </c>
      <c r="C25">
        <v>28</v>
      </c>
      <c r="D25">
        <v>277</v>
      </c>
      <c r="E25">
        <v>335</v>
      </c>
      <c r="F25">
        <v>286</v>
      </c>
      <c r="G25">
        <v>254</v>
      </c>
      <c r="H25">
        <v>354</v>
      </c>
      <c r="I25">
        <v>345</v>
      </c>
      <c r="L25" s="113">
        <f t="shared" si="7"/>
        <v>28</v>
      </c>
      <c r="M25" s="113">
        <f t="shared" si="6"/>
        <v>302</v>
      </c>
    </row>
    <row r="26" spans="2:13" x14ac:dyDescent="0.25">
      <c r="B26">
        <v>20</v>
      </c>
      <c r="C26">
        <v>31</v>
      </c>
      <c r="D26">
        <v>1134</v>
      </c>
      <c r="E26">
        <v>1845</v>
      </c>
      <c r="F26">
        <v>1436</v>
      </c>
      <c r="G26">
        <v>1167</v>
      </c>
      <c r="H26">
        <v>1432</v>
      </c>
      <c r="I26">
        <v>1877</v>
      </c>
      <c r="L26" s="113">
        <f t="shared" si="7"/>
        <v>31</v>
      </c>
      <c r="M26" s="113">
        <f t="shared" si="6"/>
        <v>1449</v>
      </c>
    </row>
    <row r="27" spans="2:13" x14ac:dyDescent="0.25">
      <c r="B27">
        <v>21</v>
      </c>
      <c r="C27">
        <v>32</v>
      </c>
      <c r="D27">
        <v>1207</v>
      </c>
      <c r="E27">
        <v>1987</v>
      </c>
      <c r="F27">
        <v>1579</v>
      </c>
      <c r="G27">
        <v>1288</v>
      </c>
      <c r="H27">
        <v>1548</v>
      </c>
      <c r="I27">
        <v>1982</v>
      </c>
      <c r="L27" s="113">
        <f t="shared" si="7"/>
        <v>32</v>
      </c>
      <c r="M27" s="113">
        <f t="shared" si="6"/>
        <v>1576</v>
      </c>
    </row>
    <row r="28" spans="2:13" x14ac:dyDescent="0.25">
      <c r="B28">
        <v>22</v>
      </c>
      <c r="C28">
        <v>33</v>
      </c>
      <c r="D28">
        <v>2132</v>
      </c>
      <c r="E28">
        <v>3459</v>
      </c>
      <c r="F28">
        <v>2767</v>
      </c>
      <c r="G28">
        <v>2468</v>
      </c>
      <c r="H28">
        <v>2387</v>
      </c>
      <c r="I28">
        <v>3110</v>
      </c>
      <c r="L28" s="113">
        <f t="shared" si="7"/>
        <v>33</v>
      </c>
      <c r="M28" s="113">
        <f t="shared" si="6"/>
        <v>2752</v>
      </c>
    </row>
    <row r="29" spans="2:13" x14ac:dyDescent="0.25">
      <c r="B29">
        <v>23</v>
      </c>
      <c r="C29">
        <v>34</v>
      </c>
      <c r="D29">
        <v>5314</v>
      </c>
      <c r="E29">
        <v>6781</v>
      </c>
      <c r="F29">
        <v>6013</v>
      </c>
      <c r="G29">
        <v>5358</v>
      </c>
      <c r="H29">
        <v>5850</v>
      </c>
      <c r="I29">
        <v>6842</v>
      </c>
      <c r="L29" s="113">
        <f t="shared" si="7"/>
        <v>34</v>
      </c>
      <c r="M29" s="113">
        <f t="shared" si="6"/>
        <v>5962</v>
      </c>
    </row>
    <row r="30" spans="2:13" x14ac:dyDescent="0.25">
      <c r="B30">
        <v>24</v>
      </c>
      <c r="C30">
        <v>47</v>
      </c>
      <c r="D30">
        <v>435</v>
      </c>
      <c r="E30">
        <v>295</v>
      </c>
      <c r="F30">
        <v>232</v>
      </c>
      <c r="G30">
        <v>248</v>
      </c>
      <c r="H30">
        <v>291</v>
      </c>
      <c r="I30">
        <v>264</v>
      </c>
      <c r="L30" s="113">
        <f t="shared" si="7"/>
        <v>47</v>
      </c>
      <c r="M30" s="113">
        <f t="shared" si="6"/>
        <v>277</v>
      </c>
    </row>
    <row r="31" spans="2:13" x14ac:dyDescent="0.25">
      <c r="B31">
        <v>25</v>
      </c>
      <c r="C31">
        <v>48</v>
      </c>
      <c r="D31">
        <v>448</v>
      </c>
      <c r="E31">
        <v>307</v>
      </c>
      <c r="F31">
        <v>237</v>
      </c>
      <c r="G31">
        <v>255</v>
      </c>
      <c r="H31">
        <v>298</v>
      </c>
      <c r="I31">
        <v>270</v>
      </c>
      <c r="L31" s="113">
        <f t="shared" si="7"/>
        <v>48</v>
      </c>
      <c r="M31" s="113">
        <f t="shared" si="6"/>
        <v>285</v>
      </c>
    </row>
    <row r="32" spans="2:13" x14ac:dyDescent="0.25">
      <c r="B32">
        <v>26</v>
      </c>
      <c r="C32">
        <v>49</v>
      </c>
      <c r="D32">
        <v>679</v>
      </c>
      <c r="E32">
        <v>461</v>
      </c>
      <c r="F32">
        <v>364</v>
      </c>
      <c r="G32">
        <v>396</v>
      </c>
      <c r="H32">
        <v>436</v>
      </c>
      <c r="I32">
        <v>384</v>
      </c>
      <c r="L32" s="113">
        <f t="shared" si="7"/>
        <v>49</v>
      </c>
      <c r="M32" s="113">
        <f t="shared" si="6"/>
        <v>432</v>
      </c>
    </row>
    <row r="33" spans="2:13" x14ac:dyDescent="0.25">
      <c r="B33">
        <v>27</v>
      </c>
      <c r="C33">
        <v>50</v>
      </c>
      <c r="D33">
        <v>908</v>
      </c>
      <c r="E33">
        <v>634</v>
      </c>
      <c r="F33">
        <v>521</v>
      </c>
      <c r="G33">
        <v>572</v>
      </c>
      <c r="H33">
        <v>575</v>
      </c>
      <c r="I33">
        <v>518</v>
      </c>
      <c r="L33" s="113">
        <f t="shared" si="7"/>
        <v>50</v>
      </c>
      <c r="M33" s="113">
        <f t="shared" si="6"/>
        <v>599</v>
      </c>
    </row>
    <row r="34" spans="2:13" x14ac:dyDescent="0.25">
      <c r="B34">
        <v>28</v>
      </c>
      <c r="C34">
        <v>51</v>
      </c>
      <c r="D34">
        <v>929</v>
      </c>
      <c r="E34">
        <v>651</v>
      </c>
      <c r="F34">
        <v>532</v>
      </c>
      <c r="G34">
        <v>585</v>
      </c>
      <c r="H34">
        <v>585</v>
      </c>
      <c r="I34">
        <v>529</v>
      </c>
      <c r="L34" s="113">
        <f t="shared" si="7"/>
        <v>51</v>
      </c>
      <c r="M34" s="113">
        <f t="shared" si="6"/>
        <v>613</v>
      </c>
    </row>
    <row r="35" spans="2:13" x14ac:dyDescent="0.25">
      <c r="B35">
        <v>29</v>
      </c>
      <c r="C35">
        <v>52</v>
      </c>
      <c r="D35">
        <v>968</v>
      </c>
      <c r="E35">
        <v>682</v>
      </c>
      <c r="F35">
        <v>558</v>
      </c>
      <c r="G35">
        <v>613</v>
      </c>
      <c r="H35">
        <v>607</v>
      </c>
      <c r="I35">
        <v>550</v>
      </c>
      <c r="L35" s="113">
        <f t="shared" si="7"/>
        <v>52</v>
      </c>
      <c r="M35" s="113">
        <f t="shared" si="6"/>
        <v>641</v>
      </c>
    </row>
    <row r="36" spans="2:13" x14ac:dyDescent="0.25">
      <c r="B36">
        <v>30</v>
      </c>
      <c r="C36">
        <v>57</v>
      </c>
      <c r="D36">
        <v>910</v>
      </c>
      <c r="E36">
        <v>676</v>
      </c>
      <c r="F36">
        <v>481</v>
      </c>
      <c r="G36">
        <v>393</v>
      </c>
      <c r="H36">
        <v>381</v>
      </c>
      <c r="I36">
        <v>327</v>
      </c>
      <c r="L36" s="113">
        <f t="shared" si="7"/>
        <v>57</v>
      </c>
      <c r="M36" s="113">
        <f t="shared" si="6"/>
        <v>521</v>
      </c>
    </row>
    <row r="37" spans="2:13" x14ac:dyDescent="0.25">
      <c r="B37">
        <v>31</v>
      </c>
      <c r="C37">
        <v>61</v>
      </c>
      <c r="D37">
        <v>2593</v>
      </c>
      <c r="E37">
        <v>1912</v>
      </c>
      <c r="F37">
        <v>1856</v>
      </c>
      <c r="G37">
        <v>1738</v>
      </c>
      <c r="H37">
        <v>1616</v>
      </c>
      <c r="I37">
        <v>1489</v>
      </c>
      <c r="L37" s="113">
        <f t="shared" si="7"/>
        <v>61</v>
      </c>
      <c r="M37" s="113">
        <f t="shared" si="6"/>
        <v>1850</v>
      </c>
    </row>
    <row r="38" spans="2:13" x14ac:dyDescent="0.25">
      <c r="B38">
        <v>32</v>
      </c>
      <c r="C38">
        <v>62</v>
      </c>
      <c r="D38">
        <v>2707</v>
      </c>
      <c r="E38">
        <v>2030</v>
      </c>
      <c r="F38">
        <v>1951</v>
      </c>
      <c r="G38">
        <v>1845</v>
      </c>
      <c r="H38">
        <v>1699</v>
      </c>
      <c r="I38">
        <v>1572</v>
      </c>
      <c r="L38" s="113">
        <f t="shared" si="7"/>
        <v>62</v>
      </c>
      <c r="M38" s="113">
        <f t="shared" si="6"/>
        <v>1953</v>
      </c>
    </row>
    <row r="39" spans="2:13" x14ac:dyDescent="0.25">
      <c r="B39">
        <v>33</v>
      </c>
      <c r="C39">
        <v>63</v>
      </c>
      <c r="D39">
        <v>2951</v>
      </c>
      <c r="E39">
        <v>2277</v>
      </c>
      <c r="F39">
        <v>2164</v>
      </c>
      <c r="G39">
        <v>2097</v>
      </c>
      <c r="H39">
        <v>1966</v>
      </c>
      <c r="I39">
        <v>1777</v>
      </c>
      <c r="L39" s="113">
        <f t="shared" si="7"/>
        <v>63</v>
      </c>
      <c r="M39" s="113">
        <f t="shared" si="6"/>
        <v>2196</v>
      </c>
    </row>
    <row r="40" spans="2:13" x14ac:dyDescent="0.25">
      <c r="B40">
        <v>34</v>
      </c>
      <c r="C40">
        <v>71</v>
      </c>
      <c r="D40">
        <v>167</v>
      </c>
      <c r="E40">
        <v>97</v>
      </c>
      <c r="F40">
        <v>88</v>
      </c>
      <c r="G40">
        <v>86</v>
      </c>
      <c r="H40">
        <v>86</v>
      </c>
      <c r="I40">
        <v>84</v>
      </c>
      <c r="L40" s="113">
        <f t="shared" si="7"/>
        <v>71</v>
      </c>
      <c r="M40" s="113">
        <f t="shared" si="6"/>
        <v>95</v>
      </c>
    </row>
    <row r="41" spans="2:13" x14ac:dyDescent="0.25">
      <c r="B41">
        <v>35</v>
      </c>
      <c r="C41">
        <v>72</v>
      </c>
      <c r="D41">
        <v>177</v>
      </c>
      <c r="E41">
        <v>103</v>
      </c>
      <c r="F41">
        <v>93</v>
      </c>
      <c r="G41">
        <v>90</v>
      </c>
      <c r="H41">
        <v>90</v>
      </c>
      <c r="I41">
        <v>88</v>
      </c>
      <c r="L41" s="113">
        <f t="shared" si="7"/>
        <v>72</v>
      </c>
      <c r="M41" s="113">
        <f t="shared" si="6"/>
        <v>100</v>
      </c>
    </row>
    <row r="42" spans="2:13" x14ac:dyDescent="0.25">
      <c r="B42">
        <v>36</v>
      </c>
      <c r="C42">
        <v>73</v>
      </c>
      <c r="D42">
        <v>213</v>
      </c>
      <c r="E42">
        <v>127</v>
      </c>
      <c r="F42">
        <v>113</v>
      </c>
      <c r="G42">
        <v>103</v>
      </c>
      <c r="H42">
        <v>104</v>
      </c>
      <c r="I42">
        <v>105</v>
      </c>
      <c r="L42" s="113">
        <f t="shared" si="7"/>
        <v>73</v>
      </c>
      <c r="M42" s="113">
        <f t="shared" si="6"/>
        <v>120</v>
      </c>
    </row>
    <row r="43" spans="2:13" x14ac:dyDescent="0.25">
      <c r="B43">
        <v>37</v>
      </c>
      <c r="C43">
        <v>74</v>
      </c>
      <c r="D43">
        <v>1386</v>
      </c>
      <c r="E43">
        <v>1003</v>
      </c>
      <c r="F43">
        <v>632</v>
      </c>
      <c r="G43">
        <v>534</v>
      </c>
      <c r="H43">
        <v>601</v>
      </c>
      <c r="I43">
        <v>584</v>
      </c>
      <c r="L43" s="113">
        <f t="shared" si="7"/>
        <v>74</v>
      </c>
      <c r="M43" s="113">
        <f t="shared" si="6"/>
        <v>749</v>
      </c>
    </row>
    <row r="44" spans="2:13" x14ac:dyDescent="0.25">
      <c r="B44">
        <v>38</v>
      </c>
      <c r="C44">
        <v>76</v>
      </c>
      <c r="D44">
        <v>1595</v>
      </c>
      <c r="E44">
        <v>1147</v>
      </c>
      <c r="F44">
        <v>767</v>
      </c>
      <c r="G44">
        <v>618</v>
      </c>
      <c r="H44">
        <v>681</v>
      </c>
      <c r="I44">
        <v>659</v>
      </c>
      <c r="L44" s="113">
        <f t="shared" si="7"/>
        <v>76</v>
      </c>
      <c r="M44" s="113">
        <f t="shared" si="6"/>
        <v>869</v>
      </c>
    </row>
    <row r="45" spans="2:13" x14ac:dyDescent="0.25">
      <c r="B45">
        <v>39</v>
      </c>
      <c r="C45">
        <v>77</v>
      </c>
      <c r="D45">
        <v>1994</v>
      </c>
      <c r="E45">
        <v>1396</v>
      </c>
      <c r="F45">
        <v>1000</v>
      </c>
      <c r="G45">
        <v>801</v>
      </c>
      <c r="H45">
        <v>871</v>
      </c>
      <c r="I45">
        <v>893</v>
      </c>
      <c r="L45" s="113">
        <f t="shared" si="7"/>
        <v>77</v>
      </c>
      <c r="M45" s="113">
        <f t="shared" si="6"/>
        <v>1097</v>
      </c>
    </row>
    <row r="46" spans="2:13" x14ac:dyDescent="0.25">
      <c r="B46">
        <v>40</v>
      </c>
      <c r="C46">
        <v>78</v>
      </c>
      <c r="D46">
        <v>2079</v>
      </c>
      <c r="E46">
        <v>1461</v>
      </c>
      <c r="F46">
        <v>1063</v>
      </c>
      <c r="G46">
        <v>837</v>
      </c>
      <c r="H46">
        <v>907</v>
      </c>
      <c r="I46">
        <v>931</v>
      </c>
      <c r="L46" s="113">
        <f t="shared" si="7"/>
        <v>78</v>
      </c>
      <c r="M46" s="113">
        <f t="shared" si="6"/>
        <v>1151</v>
      </c>
    </row>
    <row r="47" spans="2:13" x14ac:dyDescent="0.25">
      <c r="B47">
        <v>41</v>
      </c>
      <c r="C47">
        <v>89</v>
      </c>
      <c r="D47">
        <v>494</v>
      </c>
      <c r="E47">
        <v>188</v>
      </c>
      <c r="F47">
        <v>168</v>
      </c>
      <c r="G47">
        <v>175</v>
      </c>
      <c r="H47">
        <v>201</v>
      </c>
      <c r="I47">
        <v>203</v>
      </c>
      <c r="L47" s="113">
        <f t="shared" si="7"/>
        <v>89</v>
      </c>
      <c r="M47" s="113">
        <f t="shared" si="6"/>
        <v>204</v>
      </c>
    </row>
    <row r="48" spans="2:13" x14ac:dyDescent="0.25">
      <c r="B48">
        <v>42</v>
      </c>
      <c r="C48">
        <v>92</v>
      </c>
      <c r="D48">
        <v>1153</v>
      </c>
      <c r="E48">
        <v>505</v>
      </c>
      <c r="F48">
        <v>451</v>
      </c>
      <c r="G48">
        <v>487</v>
      </c>
      <c r="H48">
        <v>690</v>
      </c>
      <c r="I48">
        <v>621</v>
      </c>
      <c r="L48" s="113">
        <f t="shared" si="7"/>
        <v>92</v>
      </c>
      <c r="M48" s="113">
        <f t="shared" si="6"/>
        <v>566</v>
      </c>
    </row>
    <row r="49" spans="2:13" x14ac:dyDescent="0.25">
      <c r="B49">
        <v>43</v>
      </c>
      <c r="C49">
        <v>93</v>
      </c>
      <c r="D49">
        <v>51</v>
      </c>
      <c r="E49">
        <v>19</v>
      </c>
      <c r="F49">
        <v>17</v>
      </c>
      <c r="G49">
        <v>22</v>
      </c>
      <c r="H49">
        <v>28</v>
      </c>
      <c r="I49">
        <v>21</v>
      </c>
      <c r="L49" s="113">
        <f t="shared" si="7"/>
        <v>93</v>
      </c>
      <c r="M49" s="113">
        <f t="shared" si="6"/>
        <v>23</v>
      </c>
    </row>
    <row r="50" spans="2:13" x14ac:dyDescent="0.25">
      <c r="B50">
        <v>44</v>
      </c>
      <c r="C50">
        <v>94</v>
      </c>
      <c r="D50">
        <v>1592</v>
      </c>
      <c r="E50">
        <v>671</v>
      </c>
      <c r="F50">
        <v>544</v>
      </c>
      <c r="G50">
        <v>576</v>
      </c>
      <c r="H50">
        <v>815</v>
      </c>
      <c r="I50">
        <v>745</v>
      </c>
      <c r="L50" s="113">
        <f t="shared" si="7"/>
        <v>94</v>
      </c>
      <c r="M50" s="113">
        <f t="shared" si="6"/>
        <v>707</v>
      </c>
    </row>
    <row r="51" spans="2:13" x14ac:dyDescent="0.25">
      <c r="B51">
        <v>45</v>
      </c>
      <c r="C51">
        <v>97</v>
      </c>
      <c r="D51">
        <v>186</v>
      </c>
      <c r="E51">
        <v>65</v>
      </c>
      <c r="F51">
        <v>76</v>
      </c>
      <c r="G51">
        <v>141</v>
      </c>
      <c r="H51">
        <v>139</v>
      </c>
      <c r="I51">
        <v>119</v>
      </c>
      <c r="L51" s="113">
        <f t="shared" si="7"/>
        <v>97</v>
      </c>
      <c r="M51" s="113">
        <f t="shared" si="6"/>
        <v>109</v>
      </c>
    </row>
    <row r="52" spans="2:13" x14ac:dyDescent="0.25">
      <c r="B52">
        <v>46</v>
      </c>
      <c r="C52">
        <v>98</v>
      </c>
      <c r="D52">
        <v>113</v>
      </c>
      <c r="E52">
        <v>39</v>
      </c>
      <c r="F52">
        <v>50</v>
      </c>
      <c r="G52">
        <v>83</v>
      </c>
      <c r="H52">
        <v>82</v>
      </c>
      <c r="I52">
        <v>68</v>
      </c>
      <c r="L52" s="113">
        <f t="shared" si="7"/>
        <v>98</v>
      </c>
      <c r="M52" s="113">
        <f t="shared" si="6"/>
        <v>66</v>
      </c>
    </row>
    <row r="53" spans="2:13" x14ac:dyDescent="0.25">
      <c r="B53">
        <v>47</v>
      </c>
      <c r="C53">
        <v>99</v>
      </c>
      <c r="D53">
        <v>68</v>
      </c>
      <c r="E53">
        <v>76</v>
      </c>
      <c r="F53">
        <v>79</v>
      </c>
      <c r="G53">
        <v>86</v>
      </c>
      <c r="H53">
        <v>85</v>
      </c>
      <c r="I53">
        <v>88</v>
      </c>
      <c r="L53" s="113">
        <f t="shared" si="7"/>
        <v>99</v>
      </c>
      <c r="M53" s="113">
        <f t="shared" si="6"/>
        <v>80</v>
      </c>
    </row>
    <row r="54" spans="2:13" x14ac:dyDescent="0.25">
      <c r="B54">
        <v>48</v>
      </c>
      <c r="C54">
        <v>101</v>
      </c>
      <c r="D54">
        <v>169</v>
      </c>
      <c r="E54">
        <v>61</v>
      </c>
      <c r="F54">
        <v>118</v>
      </c>
      <c r="G54">
        <v>143</v>
      </c>
      <c r="H54">
        <v>124</v>
      </c>
      <c r="I54">
        <v>107</v>
      </c>
      <c r="L54" s="113">
        <f t="shared" si="7"/>
        <v>101</v>
      </c>
      <c r="M54" s="113">
        <f t="shared" si="6"/>
        <v>115</v>
      </c>
    </row>
    <row r="55" spans="2:13" x14ac:dyDescent="0.25">
      <c r="B55">
        <v>49</v>
      </c>
      <c r="C55">
        <v>102</v>
      </c>
      <c r="D55">
        <v>600</v>
      </c>
      <c r="E55">
        <v>209</v>
      </c>
      <c r="F55">
        <v>176</v>
      </c>
      <c r="G55">
        <v>197</v>
      </c>
      <c r="H55">
        <v>230</v>
      </c>
      <c r="I55">
        <v>130</v>
      </c>
      <c r="L55" s="113">
        <f t="shared" si="7"/>
        <v>102</v>
      </c>
      <c r="M55" s="113">
        <f t="shared" si="6"/>
        <v>229</v>
      </c>
    </row>
    <row r="56" spans="2:13" x14ac:dyDescent="0.25">
      <c r="B56">
        <v>50</v>
      </c>
      <c r="C56">
        <v>103</v>
      </c>
      <c r="D56">
        <v>649</v>
      </c>
      <c r="E56">
        <v>228</v>
      </c>
      <c r="F56">
        <v>182</v>
      </c>
      <c r="G56">
        <v>204</v>
      </c>
      <c r="H56">
        <v>239</v>
      </c>
      <c r="I56">
        <v>135</v>
      </c>
      <c r="L56" s="113">
        <f t="shared" si="7"/>
        <v>103</v>
      </c>
      <c r="M56" s="113">
        <f t="shared" si="6"/>
        <v>243</v>
      </c>
    </row>
    <row r="57" spans="2:13" x14ac:dyDescent="0.25">
      <c r="B57">
        <v>51</v>
      </c>
      <c r="C57">
        <v>104</v>
      </c>
      <c r="D57">
        <v>70</v>
      </c>
      <c r="E57">
        <v>33</v>
      </c>
      <c r="F57">
        <v>40</v>
      </c>
      <c r="G57">
        <v>45</v>
      </c>
      <c r="H57">
        <v>41</v>
      </c>
      <c r="I57">
        <v>44</v>
      </c>
      <c r="L57" s="113">
        <f t="shared" si="7"/>
        <v>104</v>
      </c>
      <c r="M57" s="113">
        <f t="shared" si="6"/>
        <v>42</v>
      </c>
    </row>
    <row r="58" spans="2:13" x14ac:dyDescent="0.25">
      <c r="B58">
        <v>52</v>
      </c>
      <c r="C58">
        <v>109</v>
      </c>
      <c r="D58">
        <v>35</v>
      </c>
      <c r="E58">
        <v>14</v>
      </c>
      <c r="F58">
        <v>22</v>
      </c>
      <c r="G58">
        <v>25</v>
      </c>
      <c r="H58">
        <v>23</v>
      </c>
      <c r="I58">
        <v>26</v>
      </c>
      <c r="L58" s="113">
        <f t="shared" si="7"/>
        <v>109</v>
      </c>
      <c r="M58" s="113">
        <f t="shared" si="6"/>
        <v>22</v>
      </c>
    </row>
    <row r="59" spans="2:13" x14ac:dyDescent="0.25">
      <c r="B59">
        <v>53</v>
      </c>
      <c r="C59">
        <v>110</v>
      </c>
      <c r="D59">
        <v>31</v>
      </c>
      <c r="E59">
        <v>14</v>
      </c>
      <c r="F59">
        <v>11</v>
      </c>
      <c r="G59">
        <v>30</v>
      </c>
      <c r="H59">
        <v>34</v>
      </c>
      <c r="I59">
        <v>20</v>
      </c>
      <c r="L59" s="113">
        <f t="shared" si="7"/>
        <v>110</v>
      </c>
      <c r="M59" s="113">
        <f t="shared" si="6"/>
        <v>22</v>
      </c>
    </row>
    <row r="60" spans="2:13" x14ac:dyDescent="0.25">
      <c r="B60">
        <v>54</v>
      </c>
      <c r="C60">
        <v>111</v>
      </c>
      <c r="D60">
        <v>509</v>
      </c>
      <c r="E60">
        <v>138</v>
      </c>
      <c r="F60">
        <v>150</v>
      </c>
      <c r="G60">
        <v>172</v>
      </c>
      <c r="H60">
        <v>190</v>
      </c>
      <c r="I60">
        <v>135</v>
      </c>
      <c r="L60" s="113">
        <f t="shared" si="7"/>
        <v>111</v>
      </c>
      <c r="M60" s="113">
        <f t="shared" si="6"/>
        <v>185</v>
      </c>
    </row>
    <row r="61" spans="2:13" x14ac:dyDescent="0.25">
      <c r="B61">
        <v>55</v>
      </c>
      <c r="C61">
        <v>112</v>
      </c>
      <c r="D61">
        <v>515</v>
      </c>
      <c r="E61">
        <v>141</v>
      </c>
      <c r="F61">
        <v>151</v>
      </c>
      <c r="G61">
        <v>173</v>
      </c>
      <c r="H61">
        <v>191</v>
      </c>
      <c r="I61">
        <v>137</v>
      </c>
      <c r="L61" s="113">
        <f t="shared" si="7"/>
        <v>112</v>
      </c>
      <c r="M61" s="113">
        <f t="shared" si="6"/>
        <v>187</v>
      </c>
    </row>
    <row r="62" spans="2:13" x14ac:dyDescent="0.25">
      <c r="B62">
        <v>56</v>
      </c>
      <c r="C62">
        <v>113</v>
      </c>
      <c r="D62">
        <v>642</v>
      </c>
      <c r="E62">
        <v>172</v>
      </c>
      <c r="F62">
        <v>192</v>
      </c>
      <c r="G62">
        <v>216</v>
      </c>
      <c r="H62">
        <v>239</v>
      </c>
      <c r="I62">
        <v>172</v>
      </c>
      <c r="L62" s="113">
        <f t="shared" si="7"/>
        <v>113</v>
      </c>
      <c r="M62" s="113">
        <f t="shared" si="6"/>
        <v>234</v>
      </c>
    </row>
    <row r="63" spans="2:13" x14ac:dyDescent="0.25">
      <c r="B63">
        <v>57</v>
      </c>
      <c r="C63">
        <v>114</v>
      </c>
      <c r="D63">
        <v>781</v>
      </c>
      <c r="E63">
        <v>202</v>
      </c>
      <c r="F63">
        <v>240</v>
      </c>
      <c r="G63">
        <v>266</v>
      </c>
      <c r="H63">
        <v>293</v>
      </c>
      <c r="I63">
        <v>213</v>
      </c>
      <c r="L63" s="113">
        <f t="shared" si="7"/>
        <v>114</v>
      </c>
      <c r="M63" s="113">
        <f t="shared" si="6"/>
        <v>285</v>
      </c>
    </row>
    <row r="64" spans="2:13" x14ac:dyDescent="0.25">
      <c r="B64">
        <v>58</v>
      </c>
      <c r="C64">
        <v>115</v>
      </c>
      <c r="D64">
        <v>47</v>
      </c>
      <c r="E64">
        <v>28</v>
      </c>
      <c r="F64">
        <v>34</v>
      </c>
      <c r="G64">
        <v>36</v>
      </c>
      <c r="H64">
        <v>34</v>
      </c>
      <c r="I64">
        <v>34</v>
      </c>
      <c r="L64" s="113">
        <f t="shared" si="7"/>
        <v>115</v>
      </c>
      <c r="M64" s="113">
        <f t="shared" si="6"/>
        <v>34</v>
      </c>
    </row>
    <row r="65" spans="2:13" x14ac:dyDescent="0.25">
      <c r="B65">
        <v>59</v>
      </c>
      <c r="C65">
        <v>116</v>
      </c>
      <c r="D65">
        <v>8</v>
      </c>
      <c r="E65">
        <v>3</v>
      </c>
      <c r="F65">
        <v>5</v>
      </c>
      <c r="G65">
        <v>6</v>
      </c>
      <c r="H65">
        <v>6</v>
      </c>
      <c r="I65">
        <v>6</v>
      </c>
      <c r="L65" s="113">
        <f t="shared" si="7"/>
        <v>116</v>
      </c>
      <c r="M65" s="113">
        <f t="shared" si="6"/>
        <v>5</v>
      </c>
    </row>
    <row r="66" spans="2:13" x14ac:dyDescent="0.25">
      <c r="B66">
        <v>60</v>
      </c>
      <c r="C66">
        <v>117</v>
      </c>
      <c r="D66">
        <v>35</v>
      </c>
      <c r="E66">
        <v>19</v>
      </c>
      <c r="F66">
        <v>18</v>
      </c>
      <c r="G66">
        <v>20</v>
      </c>
      <c r="H66">
        <v>18</v>
      </c>
      <c r="I66">
        <v>18</v>
      </c>
      <c r="L66" s="113">
        <f t="shared" si="7"/>
        <v>117</v>
      </c>
      <c r="M66" s="113">
        <f t="shared" si="6"/>
        <v>20</v>
      </c>
    </row>
    <row r="67" spans="2:13" x14ac:dyDescent="0.25">
      <c r="B67">
        <v>61</v>
      </c>
      <c r="C67">
        <v>118</v>
      </c>
      <c r="D67">
        <v>35</v>
      </c>
      <c r="E67">
        <v>14</v>
      </c>
      <c r="F67">
        <v>22</v>
      </c>
      <c r="G67">
        <v>25</v>
      </c>
      <c r="H67">
        <v>23</v>
      </c>
      <c r="I67">
        <v>26</v>
      </c>
      <c r="L67" s="113">
        <f t="shared" si="7"/>
        <v>118</v>
      </c>
      <c r="M67" s="113">
        <f t="shared" si="6"/>
        <v>22</v>
      </c>
    </row>
    <row r="68" spans="2:13" x14ac:dyDescent="0.25">
      <c r="B68">
        <v>62</v>
      </c>
      <c r="C68">
        <v>119</v>
      </c>
      <c r="D68">
        <v>43</v>
      </c>
      <c r="E68">
        <v>17</v>
      </c>
      <c r="F68">
        <v>27</v>
      </c>
      <c r="G68">
        <v>31</v>
      </c>
      <c r="H68">
        <v>29</v>
      </c>
      <c r="I68">
        <v>32</v>
      </c>
      <c r="L68" s="113">
        <f t="shared" si="7"/>
        <v>119</v>
      </c>
      <c r="M68" s="113">
        <f t="shared" si="6"/>
        <v>27</v>
      </c>
    </row>
    <row r="69" spans="2:13" x14ac:dyDescent="0.25">
      <c r="B69">
        <v>63</v>
      </c>
      <c r="C69">
        <v>120</v>
      </c>
      <c r="D69">
        <v>52</v>
      </c>
      <c r="E69">
        <v>19</v>
      </c>
      <c r="F69">
        <v>23</v>
      </c>
      <c r="G69">
        <v>28</v>
      </c>
      <c r="H69">
        <v>35</v>
      </c>
      <c r="I69">
        <v>31</v>
      </c>
      <c r="L69" s="113">
        <f t="shared" si="7"/>
        <v>120</v>
      </c>
      <c r="M69" s="113">
        <f t="shared" si="6"/>
        <v>27</v>
      </c>
    </row>
    <row r="70" spans="2:13" x14ac:dyDescent="0.25">
      <c r="B70">
        <v>64</v>
      </c>
      <c r="C70">
        <v>121</v>
      </c>
      <c r="D70">
        <v>185</v>
      </c>
      <c r="E70">
        <v>72</v>
      </c>
      <c r="F70">
        <v>76</v>
      </c>
      <c r="G70">
        <v>94</v>
      </c>
      <c r="H70">
        <v>96</v>
      </c>
      <c r="I70">
        <v>98</v>
      </c>
      <c r="L70" s="113">
        <f t="shared" si="7"/>
        <v>121</v>
      </c>
      <c r="M70" s="113">
        <f t="shared" si="6"/>
        <v>91</v>
      </c>
    </row>
    <row r="71" spans="2:13" x14ac:dyDescent="0.25">
      <c r="B71">
        <v>65</v>
      </c>
      <c r="C71">
        <v>122</v>
      </c>
      <c r="D71">
        <v>209</v>
      </c>
      <c r="E71">
        <v>85</v>
      </c>
      <c r="F71">
        <v>87</v>
      </c>
      <c r="G71">
        <v>111</v>
      </c>
      <c r="H71">
        <v>113</v>
      </c>
      <c r="I71">
        <v>114</v>
      </c>
      <c r="L71" s="113">
        <f t="shared" si="7"/>
        <v>122</v>
      </c>
      <c r="M71" s="113">
        <f t="shared" si="6"/>
        <v>106</v>
      </c>
    </row>
    <row r="72" spans="2:13" x14ac:dyDescent="0.25">
      <c r="B72">
        <v>66</v>
      </c>
      <c r="C72">
        <v>123</v>
      </c>
      <c r="D72">
        <v>458</v>
      </c>
      <c r="E72">
        <v>289</v>
      </c>
      <c r="F72">
        <v>228</v>
      </c>
      <c r="G72">
        <v>291</v>
      </c>
      <c r="H72">
        <v>300</v>
      </c>
      <c r="I72">
        <v>318</v>
      </c>
      <c r="L72" s="113">
        <f t="shared" si="7"/>
        <v>123</v>
      </c>
      <c r="M72" s="113">
        <f t="shared" ref="M72:M135" si="8">ROUND(SUMPRODUCT(D72:I72,$D$5:$I$5)/SUM($D$5:$I$5),0)</f>
        <v>288</v>
      </c>
    </row>
    <row r="73" spans="2:13" x14ac:dyDescent="0.25">
      <c r="B73">
        <v>67</v>
      </c>
      <c r="C73">
        <v>125</v>
      </c>
      <c r="D73">
        <v>532</v>
      </c>
      <c r="E73">
        <v>382</v>
      </c>
      <c r="F73">
        <v>311</v>
      </c>
      <c r="G73">
        <v>379</v>
      </c>
      <c r="H73">
        <v>390</v>
      </c>
      <c r="I73">
        <v>410</v>
      </c>
      <c r="L73" s="113">
        <f t="shared" si="7"/>
        <v>125</v>
      </c>
      <c r="M73" s="113">
        <f t="shared" si="8"/>
        <v>376</v>
      </c>
    </row>
    <row r="74" spans="2:13" x14ac:dyDescent="0.25">
      <c r="B74">
        <v>68</v>
      </c>
      <c r="C74">
        <v>129</v>
      </c>
      <c r="D74">
        <v>795</v>
      </c>
      <c r="E74">
        <v>729</v>
      </c>
      <c r="F74">
        <v>478</v>
      </c>
      <c r="G74">
        <v>648</v>
      </c>
      <c r="H74">
        <v>651</v>
      </c>
      <c r="I74">
        <v>724</v>
      </c>
      <c r="L74" s="113">
        <f t="shared" si="7"/>
        <v>129</v>
      </c>
      <c r="M74" s="113">
        <f t="shared" si="8"/>
        <v>637</v>
      </c>
    </row>
    <row r="75" spans="2:13" x14ac:dyDescent="0.25">
      <c r="B75">
        <v>69</v>
      </c>
      <c r="C75">
        <v>130</v>
      </c>
      <c r="D75">
        <v>853</v>
      </c>
      <c r="E75">
        <v>822</v>
      </c>
      <c r="F75">
        <v>523</v>
      </c>
      <c r="G75">
        <v>682</v>
      </c>
      <c r="H75">
        <v>685</v>
      </c>
      <c r="I75">
        <v>762</v>
      </c>
      <c r="L75" s="113">
        <f t="shared" si="7"/>
        <v>130</v>
      </c>
      <c r="M75" s="113">
        <f t="shared" si="8"/>
        <v>690</v>
      </c>
    </row>
    <row r="76" spans="2:13" x14ac:dyDescent="0.25">
      <c r="B76">
        <v>70</v>
      </c>
      <c r="C76">
        <v>134</v>
      </c>
      <c r="D76">
        <v>93</v>
      </c>
      <c r="E76">
        <v>782</v>
      </c>
      <c r="F76">
        <v>178</v>
      </c>
      <c r="G76">
        <v>144</v>
      </c>
      <c r="H76">
        <v>165</v>
      </c>
      <c r="I76">
        <v>174</v>
      </c>
      <c r="L76" s="113">
        <f t="shared" ref="L76:L139" si="9">C76</f>
        <v>134</v>
      </c>
      <c r="M76" s="113">
        <f t="shared" si="8"/>
        <v>312</v>
      </c>
    </row>
    <row r="77" spans="2:13" x14ac:dyDescent="0.25">
      <c r="B77">
        <v>71</v>
      </c>
      <c r="C77">
        <v>141</v>
      </c>
      <c r="D77">
        <v>226</v>
      </c>
      <c r="E77">
        <v>1647</v>
      </c>
      <c r="F77">
        <v>639</v>
      </c>
      <c r="G77">
        <v>561</v>
      </c>
      <c r="H77">
        <v>560</v>
      </c>
      <c r="I77">
        <v>689</v>
      </c>
      <c r="L77" s="113">
        <f t="shared" si="9"/>
        <v>141</v>
      </c>
      <c r="M77" s="113">
        <f t="shared" si="8"/>
        <v>828</v>
      </c>
    </row>
    <row r="78" spans="2:13" x14ac:dyDescent="0.25">
      <c r="B78">
        <v>72</v>
      </c>
      <c r="C78">
        <v>144</v>
      </c>
      <c r="D78">
        <v>324</v>
      </c>
      <c r="E78">
        <v>2466</v>
      </c>
      <c r="F78">
        <v>1193</v>
      </c>
      <c r="G78">
        <v>930</v>
      </c>
      <c r="H78">
        <v>928</v>
      </c>
      <c r="I78">
        <v>1159</v>
      </c>
      <c r="L78" s="113">
        <f t="shared" si="9"/>
        <v>144</v>
      </c>
      <c r="M78" s="113">
        <f t="shared" si="8"/>
        <v>1336</v>
      </c>
    </row>
    <row r="79" spans="2:13" x14ac:dyDescent="0.25">
      <c r="B79">
        <v>73</v>
      </c>
      <c r="C79">
        <v>145</v>
      </c>
      <c r="D79">
        <v>104</v>
      </c>
      <c r="E79">
        <v>111</v>
      </c>
      <c r="F79">
        <v>115</v>
      </c>
      <c r="G79">
        <v>113</v>
      </c>
      <c r="H79">
        <v>111</v>
      </c>
      <c r="I79">
        <v>113</v>
      </c>
      <c r="L79" s="113">
        <f t="shared" si="9"/>
        <v>145</v>
      </c>
      <c r="M79" s="113">
        <f t="shared" si="8"/>
        <v>112</v>
      </c>
    </row>
    <row r="80" spans="2:13" x14ac:dyDescent="0.25">
      <c r="B80">
        <v>74</v>
      </c>
      <c r="C80">
        <v>148</v>
      </c>
      <c r="D80">
        <v>283</v>
      </c>
      <c r="E80">
        <v>2176</v>
      </c>
      <c r="F80">
        <v>1022</v>
      </c>
      <c r="G80">
        <v>800</v>
      </c>
      <c r="H80">
        <v>797</v>
      </c>
      <c r="I80">
        <v>999</v>
      </c>
      <c r="L80" s="113">
        <f t="shared" si="9"/>
        <v>148</v>
      </c>
      <c r="M80" s="113">
        <f t="shared" si="8"/>
        <v>1162</v>
      </c>
    </row>
    <row r="81" spans="2:13" x14ac:dyDescent="0.25">
      <c r="B81">
        <v>75</v>
      </c>
      <c r="C81">
        <v>149</v>
      </c>
      <c r="D81">
        <v>73</v>
      </c>
      <c r="E81">
        <v>202</v>
      </c>
      <c r="F81">
        <v>105</v>
      </c>
      <c r="G81">
        <v>115</v>
      </c>
      <c r="H81">
        <v>106</v>
      </c>
      <c r="I81">
        <v>102</v>
      </c>
      <c r="L81" s="113">
        <f t="shared" si="9"/>
        <v>149</v>
      </c>
      <c r="M81" s="113">
        <f t="shared" si="8"/>
        <v>130</v>
      </c>
    </row>
    <row r="82" spans="2:13" x14ac:dyDescent="0.25">
      <c r="B82">
        <v>76</v>
      </c>
      <c r="C82">
        <v>155</v>
      </c>
      <c r="D82">
        <v>43</v>
      </c>
      <c r="E82">
        <v>161</v>
      </c>
      <c r="F82">
        <v>159</v>
      </c>
      <c r="G82">
        <v>169</v>
      </c>
      <c r="H82">
        <v>169</v>
      </c>
      <c r="I82">
        <v>198</v>
      </c>
      <c r="L82" s="113">
        <f t="shared" si="9"/>
        <v>155</v>
      </c>
      <c r="M82" s="113">
        <f t="shared" si="8"/>
        <v>156</v>
      </c>
    </row>
    <row r="83" spans="2:13" x14ac:dyDescent="0.25">
      <c r="B83">
        <v>77</v>
      </c>
      <c r="C83">
        <v>156</v>
      </c>
      <c r="D83">
        <v>353</v>
      </c>
      <c r="E83">
        <v>719</v>
      </c>
      <c r="F83">
        <v>706</v>
      </c>
      <c r="G83">
        <v>728</v>
      </c>
      <c r="H83">
        <v>730</v>
      </c>
      <c r="I83">
        <v>877</v>
      </c>
      <c r="L83" s="113">
        <f t="shared" si="9"/>
        <v>156</v>
      </c>
      <c r="M83" s="113">
        <f t="shared" si="8"/>
        <v>694</v>
      </c>
    </row>
    <row r="84" spans="2:13" x14ac:dyDescent="0.25">
      <c r="B84">
        <v>78</v>
      </c>
      <c r="C84">
        <v>158</v>
      </c>
      <c r="D84">
        <v>36</v>
      </c>
      <c r="E84">
        <v>57</v>
      </c>
      <c r="F84">
        <v>37</v>
      </c>
      <c r="G84">
        <v>40</v>
      </c>
      <c r="H84">
        <v>45</v>
      </c>
      <c r="I84">
        <v>59</v>
      </c>
      <c r="L84" s="113">
        <f t="shared" si="9"/>
        <v>158</v>
      </c>
      <c r="M84" s="113">
        <f t="shared" si="8"/>
        <v>44</v>
      </c>
    </row>
    <row r="85" spans="2:13" x14ac:dyDescent="0.25">
      <c r="B85">
        <v>79</v>
      </c>
      <c r="C85">
        <v>160</v>
      </c>
      <c r="D85">
        <v>15</v>
      </c>
      <c r="E85">
        <v>6</v>
      </c>
      <c r="F85">
        <v>8</v>
      </c>
      <c r="G85">
        <v>10</v>
      </c>
      <c r="H85">
        <v>11</v>
      </c>
      <c r="I85">
        <v>9</v>
      </c>
      <c r="L85" s="113">
        <f t="shared" si="9"/>
        <v>160</v>
      </c>
      <c r="M85" s="113">
        <f t="shared" si="8"/>
        <v>9</v>
      </c>
    </row>
    <row r="86" spans="2:13" x14ac:dyDescent="0.25">
      <c r="B86">
        <v>80</v>
      </c>
      <c r="C86">
        <v>161</v>
      </c>
      <c r="D86">
        <v>199</v>
      </c>
      <c r="E86">
        <v>67</v>
      </c>
      <c r="F86">
        <v>101</v>
      </c>
      <c r="G86">
        <v>125</v>
      </c>
      <c r="H86">
        <v>141</v>
      </c>
      <c r="I86">
        <v>136</v>
      </c>
      <c r="L86" s="113">
        <f t="shared" si="9"/>
        <v>161</v>
      </c>
      <c r="M86" s="113">
        <f t="shared" si="8"/>
        <v>113</v>
      </c>
    </row>
    <row r="87" spans="2:13" x14ac:dyDescent="0.25">
      <c r="B87">
        <v>81</v>
      </c>
      <c r="C87">
        <v>166</v>
      </c>
      <c r="D87">
        <v>7484</v>
      </c>
      <c r="E87">
        <v>6085</v>
      </c>
      <c r="F87">
        <v>6763</v>
      </c>
      <c r="G87">
        <v>6441</v>
      </c>
      <c r="H87">
        <v>5865</v>
      </c>
      <c r="I87">
        <v>5445</v>
      </c>
      <c r="L87" s="113">
        <f t="shared" si="9"/>
        <v>166</v>
      </c>
      <c r="M87" s="113">
        <f t="shared" si="8"/>
        <v>6404</v>
      </c>
    </row>
    <row r="88" spans="2:13" x14ac:dyDescent="0.25">
      <c r="B88">
        <v>82</v>
      </c>
      <c r="C88">
        <v>168</v>
      </c>
      <c r="D88">
        <v>752</v>
      </c>
      <c r="E88">
        <v>678</v>
      </c>
      <c r="F88">
        <v>1227</v>
      </c>
      <c r="G88">
        <v>2512</v>
      </c>
      <c r="H88">
        <v>1520</v>
      </c>
      <c r="I88">
        <v>1655</v>
      </c>
      <c r="L88" s="113">
        <f t="shared" si="9"/>
        <v>168</v>
      </c>
      <c r="M88" s="113">
        <f t="shared" si="8"/>
        <v>1429</v>
      </c>
    </row>
    <row r="89" spans="2:13" x14ac:dyDescent="0.25">
      <c r="B89">
        <v>83</v>
      </c>
      <c r="C89">
        <v>169</v>
      </c>
      <c r="D89">
        <v>1580</v>
      </c>
      <c r="E89">
        <v>1197</v>
      </c>
      <c r="F89">
        <v>1650</v>
      </c>
      <c r="G89">
        <v>3155</v>
      </c>
      <c r="H89">
        <v>2285</v>
      </c>
      <c r="I89">
        <v>2423</v>
      </c>
      <c r="L89" s="113">
        <f t="shared" si="9"/>
        <v>169</v>
      </c>
      <c r="M89" s="113">
        <f t="shared" si="8"/>
        <v>2021</v>
      </c>
    </row>
    <row r="90" spans="2:13" x14ac:dyDescent="0.25">
      <c r="B90">
        <v>84</v>
      </c>
      <c r="C90">
        <v>171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L90" s="113">
        <f t="shared" si="9"/>
        <v>171</v>
      </c>
      <c r="M90" s="113">
        <f t="shared" si="8"/>
        <v>0</v>
      </c>
    </row>
    <row r="91" spans="2:13" x14ac:dyDescent="0.25">
      <c r="B91">
        <v>85</v>
      </c>
      <c r="C91">
        <v>172</v>
      </c>
      <c r="D91">
        <v>1681</v>
      </c>
      <c r="E91">
        <v>1282</v>
      </c>
      <c r="F91">
        <v>1368</v>
      </c>
      <c r="G91">
        <v>3155</v>
      </c>
      <c r="H91">
        <v>2285</v>
      </c>
      <c r="I91">
        <v>2423</v>
      </c>
      <c r="L91" s="113">
        <f t="shared" si="9"/>
        <v>172</v>
      </c>
      <c r="M91" s="113">
        <f t="shared" si="8"/>
        <v>1979</v>
      </c>
    </row>
    <row r="92" spans="2:13" x14ac:dyDescent="0.25">
      <c r="B92">
        <v>86</v>
      </c>
      <c r="C92">
        <v>173</v>
      </c>
      <c r="D92">
        <v>1681</v>
      </c>
      <c r="E92">
        <v>1282</v>
      </c>
      <c r="F92">
        <v>1368</v>
      </c>
      <c r="G92">
        <v>3155</v>
      </c>
      <c r="H92">
        <v>2285</v>
      </c>
      <c r="I92">
        <v>2423</v>
      </c>
      <c r="L92" s="113">
        <f t="shared" si="9"/>
        <v>173</v>
      </c>
      <c r="M92" s="113">
        <f t="shared" si="8"/>
        <v>1979</v>
      </c>
    </row>
    <row r="93" spans="2:13" x14ac:dyDescent="0.25">
      <c r="B93">
        <v>87</v>
      </c>
      <c r="C93">
        <v>175</v>
      </c>
      <c r="D93">
        <v>1681</v>
      </c>
      <c r="E93">
        <v>1282</v>
      </c>
      <c r="F93">
        <v>1368</v>
      </c>
      <c r="G93">
        <v>3155</v>
      </c>
      <c r="H93">
        <v>2285</v>
      </c>
      <c r="I93">
        <v>2423</v>
      </c>
      <c r="L93" s="113">
        <f t="shared" si="9"/>
        <v>175</v>
      </c>
      <c r="M93" s="113">
        <f t="shared" si="8"/>
        <v>1979</v>
      </c>
    </row>
    <row r="94" spans="2:13" x14ac:dyDescent="0.25">
      <c r="B94">
        <v>88</v>
      </c>
      <c r="C94">
        <v>176</v>
      </c>
      <c r="D94">
        <v>1681</v>
      </c>
      <c r="E94">
        <v>1282</v>
      </c>
      <c r="F94">
        <v>1368</v>
      </c>
      <c r="G94">
        <v>3155</v>
      </c>
      <c r="H94">
        <v>2285</v>
      </c>
      <c r="I94">
        <v>2423</v>
      </c>
      <c r="L94" s="113">
        <f t="shared" si="9"/>
        <v>176</v>
      </c>
      <c r="M94" s="113">
        <f t="shared" si="8"/>
        <v>1979</v>
      </c>
    </row>
    <row r="95" spans="2:13" x14ac:dyDescent="0.25">
      <c r="B95">
        <v>89</v>
      </c>
      <c r="C95">
        <v>178</v>
      </c>
      <c r="D95">
        <v>1735</v>
      </c>
      <c r="E95">
        <v>1341</v>
      </c>
      <c r="F95">
        <v>1284</v>
      </c>
      <c r="G95">
        <v>3155</v>
      </c>
      <c r="H95">
        <v>2285</v>
      </c>
      <c r="I95">
        <v>2423</v>
      </c>
      <c r="L95" s="113">
        <f t="shared" si="9"/>
        <v>178</v>
      </c>
      <c r="M95" s="113">
        <f t="shared" si="8"/>
        <v>1977</v>
      </c>
    </row>
    <row r="96" spans="2:13" x14ac:dyDescent="0.25">
      <c r="B96">
        <v>90</v>
      </c>
      <c r="C96">
        <v>183</v>
      </c>
      <c r="D96">
        <v>62</v>
      </c>
      <c r="E96">
        <v>281</v>
      </c>
      <c r="F96">
        <v>83</v>
      </c>
      <c r="G96">
        <v>85</v>
      </c>
      <c r="H96">
        <v>85</v>
      </c>
      <c r="I96">
        <v>105</v>
      </c>
      <c r="L96" s="113">
        <f t="shared" si="9"/>
        <v>183</v>
      </c>
      <c r="M96" s="113">
        <f t="shared" si="8"/>
        <v>132</v>
      </c>
    </row>
    <row r="97" spans="2:13" x14ac:dyDescent="0.25">
      <c r="B97">
        <v>91</v>
      </c>
      <c r="C97">
        <v>188</v>
      </c>
      <c r="D97">
        <v>39</v>
      </c>
      <c r="E97">
        <v>621</v>
      </c>
      <c r="F97">
        <v>1037</v>
      </c>
      <c r="G97">
        <v>840</v>
      </c>
      <c r="H97">
        <v>694</v>
      </c>
      <c r="I97">
        <v>435</v>
      </c>
      <c r="L97" s="113">
        <f t="shared" si="9"/>
        <v>188</v>
      </c>
      <c r="M97" s="113">
        <f t="shared" si="8"/>
        <v>751</v>
      </c>
    </row>
    <row r="98" spans="2:13" x14ac:dyDescent="0.25">
      <c r="B98">
        <v>92</v>
      </c>
      <c r="C98">
        <v>190</v>
      </c>
      <c r="D98">
        <v>388</v>
      </c>
      <c r="E98">
        <v>565</v>
      </c>
      <c r="F98">
        <v>728</v>
      </c>
      <c r="G98">
        <v>736</v>
      </c>
      <c r="H98">
        <v>689</v>
      </c>
      <c r="I98">
        <v>709</v>
      </c>
      <c r="L98" s="113">
        <f t="shared" si="9"/>
        <v>190</v>
      </c>
      <c r="M98" s="113">
        <f t="shared" si="8"/>
        <v>658</v>
      </c>
    </row>
    <row r="99" spans="2:13" x14ac:dyDescent="0.25">
      <c r="B99">
        <v>93</v>
      </c>
      <c r="C99">
        <v>191</v>
      </c>
      <c r="D99">
        <v>673</v>
      </c>
      <c r="E99">
        <v>2228</v>
      </c>
      <c r="F99">
        <v>993</v>
      </c>
      <c r="G99">
        <v>841</v>
      </c>
      <c r="H99">
        <v>926</v>
      </c>
      <c r="I99">
        <v>1115</v>
      </c>
      <c r="L99" s="113">
        <f t="shared" si="9"/>
        <v>191</v>
      </c>
      <c r="M99" s="113">
        <f t="shared" si="8"/>
        <v>1229</v>
      </c>
    </row>
    <row r="100" spans="2:13" x14ac:dyDescent="0.25">
      <c r="B100">
        <v>94</v>
      </c>
      <c r="C100">
        <v>196</v>
      </c>
      <c r="D100">
        <v>43</v>
      </c>
      <c r="E100">
        <v>88</v>
      </c>
      <c r="F100">
        <v>41</v>
      </c>
      <c r="G100">
        <v>38</v>
      </c>
      <c r="H100">
        <v>46</v>
      </c>
      <c r="I100">
        <v>49</v>
      </c>
      <c r="L100" s="113">
        <f t="shared" si="9"/>
        <v>196</v>
      </c>
      <c r="M100" s="113">
        <f t="shared" si="8"/>
        <v>53</v>
      </c>
    </row>
    <row r="101" spans="2:13" x14ac:dyDescent="0.25">
      <c r="B101">
        <v>95</v>
      </c>
      <c r="C101">
        <v>197</v>
      </c>
      <c r="D101">
        <v>34</v>
      </c>
      <c r="E101">
        <v>47</v>
      </c>
      <c r="F101">
        <v>33</v>
      </c>
      <c r="G101">
        <v>33</v>
      </c>
      <c r="H101">
        <v>42</v>
      </c>
      <c r="I101">
        <v>44</v>
      </c>
      <c r="L101" s="113">
        <f t="shared" si="9"/>
        <v>197</v>
      </c>
      <c r="M101" s="113">
        <f t="shared" si="8"/>
        <v>38</v>
      </c>
    </row>
    <row r="102" spans="2:13" x14ac:dyDescent="0.25">
      <c r="B102">
        <v>96</v>
      </c>
      <c r="C102">
        <v>198</v>
      </c>
      <c r="D102">
        <v>62</v>
      </c>
      <c r="E102">
        <v>89</v>
      </c>
      <c r="F102">
        <v>62</v>
      </c>
      <c r="G102">
        <v>75</v>
      </c>
      <c r="H102">
        <v>92</v>
      </c>
      <c r="I102">
        <v>95</v>
      </c>
      <c r="L102" s="113">
        <f t="shared" si="9"/>
        <v>198</v>
      </c>
      <c r="M102" s="113">
        <f t="shared" si="8"/>
        <v>77</v>
      </c>
    </row>
    <row r="103" spans="2:13" x14ac:dyDescent="0.25">
      <c r="B103">
        <v>97</v>
      </c>
      <c r="C103">
        <v>201</v>
      </c>
      <c r="D103">
        <v>28</v>
      </c>
      <c r="E103">
        <v>11</v>
      </c>
      <c r="F103">
        <v>12</v>
      </c>
      <c r="G103">
        <v>14</v>
      </c>
      <c r="H103">
        <v>15</v>
      </c>
      <c r="I103">
        <v>16</v>
      </c>
      <c r="L103" s="113">
        <f t="shared" si="9"/>
        <v>201</v>
      </c>
      <c r="M103" s="113">
        <f t="shared" si="8"/>
        <v>14</v>
      </c>
    </row>
    <row r="104" spans="2:13" x14ac:dyDescent="0.25">
      <c r="B104">
        <v>98</v>
      </c>
      <c r="C104">
        <v>202</v>
      </c>
      <c r="D104">
        <v>11</v>
      </c>
      <c r="E104">
        <v>5</v>
      </c>
      <c r="F104">
        <v>5</v>
      </c>
      <c r="G104">
        <v>5</v>
      </c>
      <c r="H104">
        <v>6</v>
      </c>
      <c r="I104">
        <v>6</v>
      </c>
      <c r="L104" s="113">
        <f t="shared" si="9"/>
        <v>202</v>
      </c>
      <c r="M104" s="113">
        <f t="shared" si="8"/>
        <v>6</v>
      </c>
    </row>
    <row r="105" spans="2:13" x14ac:dyDescent="0.25">
      <c r="B105">
        <v>99</v>
      </c>
      <c r="C105">
        <v>203</v>
      </c>
      <c r="D105">
        <v>40</v>
      </c>
      <c r="E105">
        <v>16</v>
      </c>
      <c r="F105">
        <v>18</v>
      </c>
      <c r="G105">
        <v>21</v>
      </c>
      <c r="H105">
        <v>23</v>
      </c>
      <c r="I105">
        <v>23</v>
      </c>
      <c r="L105" s="113">
        <f t="shared" si="9"/>
        <v>203</v>
      </c>
      <c r="M105" s="113">
        <f t="shared" si="8"/>
        <v>21</v>
      </c>
    </row>
    <row r="106" spans="2:13" x14ac:dyDescent="0.25">
      <c r="B106">
        <v>100</v>
      </c>
      <c r="C106">
        <v>204</v>
      </c>
      <c r="D106">
        <v>1144</v>
      </c>
      <c r="E106">
        <v>1002</v>
      </c>
      <c r="F106">
        <v>938</v>
      </c>
      <c r="G106">
        <v>1043</v>
      </c>
      <c r="H106">
        <v>1280</v>
      </c>
      <c r="I106">
        <v>1370</v>
      </c>
      <c r="L106" s="113">
        <f t="shared" si="9"/>
        <v>204</v>
      </c>
      <c r="M106" s="113">
        <f t="shared" si="8"/>
        <v>1056</v>
      </c>
    </row>
    <row r="107" spans="2:13" x14ac:dyDescent="0.25">
      <c r="B107">
        <v>101</v>
      </c>
      <c r="C107">
        <v>205</v>
      </c>
      <c r="D107">
        <v>130</v>
      </c>
      <c r="E107">
        <v>157</v>
      </c>
      <c r="F107">
        <v>99</v>
      </c>
      <c r="G107">
        <v>83</v>
      </c>
      <c r="H107">
        <v>110</v>
      </c>
      <c r="I107">
        <v>146</v>
      </c>
      <c r="L107" s="113">
        <f t="shared" si="9"/>
        <v>205</v>
      </c>
      <c r="M107" s="113">
        <f t="shared" si="8"/>
        <v>114</v>
      </c>
    </row>
    <row r="108" spans="2:13" x14ac:dyDescent="0.25">
      <c r="B108">
        <v>102</v>
      </c>
      <c r="C108">
        <v>206</v>
      </c>
      <c r="D108">
        <v>282</v>
      </c>
      <c r="E108">
        <v>324</v>
      </c>
      <c r="F108">
        <v>273</v>
      </c>
      <c r="G108">
        <v>250</v>
      </c>
      <c r="H108">
        <v>332</v>
      </c>
      <c r="I108">
        <v>322</v>
      </c>
      <c r="L108" s="113">
        <f t="shared" si="9"/>
        <v>206</v>
      </c>
      <c r="M108" s="113">
        <f t="shared" si="8"/>
        <v>291</v>
      </c>
    </row>
    <row r="109" spans="2:13" x14ac:dyDescent="0.25">
      <c r="B109">
        <v>103</v>
      </c>
      <c r="C109">
        <v>207</v>
      </c>
      <c r="D109">
        <v>281</v>
      </c>
      <c r="E109">
        <v>328</v>
      </c>
      <c r="F109">
        <v>277</v>
      </c>
      <c r="G109">
        <v>251</v>
      </c>
      <c r="H109">
        <v>338</v>
      </c>
      <c r="I109">
        <v>329</v>
      </c>
      <c r="L109" s="113">
        <f t="shared" si="9"/>
        <v>207</v>
      </c>
      <c r="M109" s="113">
        <f t="shared" si="8"/>
        <v>294</v>
      </c>
    </row>
    <row r="110" spans="2:13" x14ac:dyDescent="0.25">
      <c r="B110">
        <v>104</v>
      </c>
      <c r="C110">
        <v>209</v>
      </c>
      <c r="D110">
        <v>359</v>
      </c>
      <c r="E110">
        <v>550</v>
      </c>
      <c r="F110">
        <v>418</v>
      </c>
      <c r="G110">
        <v>350</v>
      </c>
      <c r="H110">
        <v>396</v>
      </c>
      <c r="I110">
        <v>478</v>
      </c>
      <c r="L110" s="113">
        <f t="shared" si="9"/>
        <v>209</v>
      </c>
      <c r="M110" s="113">
        <f t="shared" si="8"/>
        <v>426</v>
      </c>
    </row>
    <row r="111" spans="2:13" x14ac:dyDescent="0.25">
      <c r="B111">
        <v>105</v>
      </c>
      <c r="C111">
        <v>211</v>
      </c>
      <c r="D111">
        <v>242</v>
      </c>
      <c r="E111">
        <v>236</v>
      </c>
      <c r="F111">
        <v>248</v>
      </c>
      <c r="G111">
        <v>185</v>
      </c>
      <c r="H111">
        <v>238</v>
      </c>
      <c r="I111">
        <v>217</v>
      </c>
      <c r="L111" s="113">
        <f t="shared" si="9"/>
        <v>211</v>
      </c>
      <c r="M111" s="113">
        <f t="shared" si="8"/>
        <v>227</v>
      </c>
    </row>
    <row r="112" spans="2:13" x14ac:dyDescent="0.25">
      <c r="B112">
        <v>106</v>
      </c>
      <c r="C112">
        <v>215</v>
      </c>
      <c r="D112">
        <v>168</v>
      </c>
      <c r="E112">
        <v>78</v>
      </c>
      <c r="F112">
        <v>120</v>
      </c>
      <c r="G112">
        <v>165</v>
      </c>
      <c r="H112">
        <v>146</v>
      </c>
      <c r="I112">
        <v>169</v>
      </c>
      <c r="L112" s="113">
        <f t="shared" si="9"/>
        <v>215</v>
      </c>
      <c r="M112" s="113">
        <f t="shared" si="8"/>
        <v>129</v>
      </c>
    </row>
    <row r="113" spans="2:13" x14ac:dyDescent="0.25">
      <c r="B113">
        <v>107</v>
      </c>
      <c r="C113">
        <v>216</v>
      </c>
      <c r="D113">
        <v>535</v>
      </c>
      <c r="E113">
        <v>228</v>
      </c>
      <c r="F113">
        <v>185</v>
      </c>
      <c r="G113">
        <v>188</v>
      </c>
      <c r="H113">
        <v>217</v>
      </c>
      <c r="I113">
        <v>220</v>
      </c>
      <c r="L113" s="113">
        <f t="shared" si="9"/>
        <v>216</v>
      </c>
      <c r="M113" s="113">
        <f t="shared" si="8"/>
        <v>227</v>
      </c>
    </row>
    <row r="114" spans="2:13" x14ac:dyDescent="0.25">
      <c r="B114">
        <v>108</v>
      </c>
      <c r="C114">
        <v>217</v>
      </c>
      <c r="D114">
        <v>861</v>
      </c>
      <c r="E114">
        <v>389</v>
      </c>
      <c r="F114">
        <v>389</v>
      </c>
      <c r="G114">
        <v>371</v>
      </c>
      <c r="H114">
        <v>513</v>
      </c>
      <c r="I114">
        <v>457</v>
      </c>
      <c r="L114" s="113">
        <f t="shared" si="9"/>
        <v>217</v>
      </c>
      <c r="M114" s="113">
        <f t="shared" si="8"/>
        <v>440</v>
      </c>
    </row>
    <row r="115" spans="2:13" x14ac:dyDescent="0.25">
      <c r="B115">
        <v>109</v>
      </c>
      <c r="C115">
        <v>220</v>
      </c>
      <c r="D115">
        <v>90</v>
      </c>
      <c r="E115">
        <v>34</v>
      </c>
      <c r="F115">
        <v>26</v>
      </c>
      <c r="G115">
        <v>33</v>
      </c>
      <c r="H115">
        <v>40</v>
      </c>
      <c r="I115">
        <v>29</v>
      </c>
      <c r="L115" s="113">
        <f t="shared" si="9"/>
        <v>220</v>
      </c>
      <c r="M115" s="113">
        <f t="shared" si="8"/>
        <v>37</v>
      </c>
    </row>
    <row r="116" spans="2:13" x14ac:dyDescent="0.25">
      <c r="B116">
        <v>110</v>
      </c>
      <c r="C116">
        <v>222</v>
      </c>
      <c r="D116">
        <v>2497</v>
      </c>
      <c r="E116">
        <v>1718</v>
      </c>
      <c r="F116">
        <v>1309</v>
      </c>
      <c r="G116">
        <v>1035</v>
      </c>
      <c r="H116">
        <v>1124</v>
      </c>
      <c r="I116">
        <v>1143</v>
      </c>
      <c r="L116" s="113">
        <f t="shared" si="9"/>
        <v>222</v>
      </c>
      <c r="M116" s="113">
        <f t="shared" si="8"/>
        <v>1395</v>
      </c>
    </row>
    <row r="117" spans="2:13" x14ac:dyDescent="0.25">
      <c r="B117">
        <v>111</v>
      </c>
      <c r="C117">
        <v>228</v>
      </c>
      <c r="D117">
        <v>995</v>
      </c>
      <c r="E117">
        <v>1575</v>
      </c>
      <c r="F117">
        <v>1797</v>
      </c>
      <c r="G117">
        <v>2053</v>
      </c>
      <c r="H117">
        <v>1990</v>
      </c>
      <c r="I117">
        <v>1944</v>
      </c>
      <c r="L117" s="113">
        <f t="shared" si="9"/>
        <v>228</v>
      </c>
      <c r="M117" s="113">
        <f t="shared" si="8"/>
        <v>1783</v>
      </c>
    </row>
    <row r="118" spans="2:13" x14ac:dyDescent="0.25">
      <c r="B118">
        <v>112</v>
      </c>
      <c r="C118">
        <v>229</v>
      </c>
      <c r="D118">
        <v>2995</v>
      </c>
      <c r="E118">
        <v>4121</v>
      </c>
      <c r="F118">
        <v>4976</v>
      </c>
      <c r="G118">
        <v>5109</v>
      </c>
      <c r="H118">
        <v>4935</v>
      </c>
      <c r="I118">
        <v>5040</v>
      </c>
      <c r="L118" s="113">
        <f t="shared" si="9"/>
        <v>229</v>
      </c>
      <c r="M118" s="113">
        <f t="shared" si="8"/>
        <v>4647</v>
      </c>
    </row>
    <row r="119" spans="2:13" x14ac:dyDescent="0.25">
      <c r="B119">
        <v>112</v>
      </c>
      <c r="C119">
        <v>230</v>
      </c>
      <c r="D119">
        <v>3003</v>
      </c>
      <c r="E119">
        <v>4082</v>
      </c>
      <c r="F119">
        <v>4991</v>
      </c>
      <c r="G119">
        <v>5155</v>
      </c>
      <c r="H119">
        <v>4979</v>
      </c>
      <c r="I119">
        <v>5086</v>
      </c>
      <c r="L119" s="113">
        <f t="shared" si="9"/>
        <v>230</v>
      </c>
      <c r="M119" s="113">
        <f t="shared" si="8"/>
        <v>4661</v>
      </c>
    </row>
    <row r="120" spans="2:13" x14ac:dyDescent="0.25">
      <c r="B120">
        <v>112</v>
      </c>
      <c r="C120">
        <v>237</v>
      </c>
      <c r="D120">
        <v>724</v>
      </c>
      <c r="E120">
        <v>385</v>
      </c>
      <c r="F120">
        <v>332</v>
      </c>
      <c r="G120">
        <v>543</v>
      </c>
      <c r="H120">
        <v>514</v>
      </c>
      <c r="I120">
        <v>525</v>
      </c>
      <c r="L120" s="113">
        <f t="shared" si="9"/>
        <v>237</v>
      </c>
      <c r="M120" s="113">
        <f t="shared" si="8"/>
        <v>459</v>
      </c>
    </row>
    <row r="121" spans="2:13" x14ac:dyDescent="0.25">
      <c r="B121">
        <v>112</v>
      </c>
      <c r="C121">
        <v>238</v>
      </c>
      <c r="D121">
        <v>785</v>
      </c>
      <c r="E121">
        <v>468</v>
      </c>
      <c r="F121">
        <v>370</v>
      </c>
      <c r="G121">
        <v>608</v>
      </c>
      <c r="H121">
        <v>576</v>
      </c>
      <c r="I121">
        <v>589</v>
      </c>
      <c r="L121" s="113">
        <f t="shared" si="9"/>
        <v>238</v>
      </c>
      <c r="M121" s="113">
        <f t="shared" si="8"/>
        <v>520</v>
      </c>
    </row>
    <row r="122" spans="2:13" x14ac:dyDescent="0.25">
      <c r="B122">
        <v>112</v>
      </c>
      <c r="C122">
        <v>239</v>
      </c>
      <c r="D122">
        <v>897</v>
      </c>
      <c r="E122">
        <v>603</v>
      </c>
      <c r="F122">
        <v>449</v>
      </c>
      <c r="G122">
        <v>723</v>
      </c>
      <c r="H122">
        <v>687</v>
      </c>
      <c r="I122">
        <v>707</v>
      </c>
      <c r="L122" s="113">
        <f t="shared" si="9"/>
        <v>239</v>
      </c>
      <c r="M122" s="113">
        <f t="shared" si="8"/>
        <v>631</v>
      </c>
    </row>
    <row r="123" spans="2:13" x14ac:dyDescent="0.25">
      <c r="B123">
        <v>112</v>
      </c>
      <c r="C123">
        <v>240</v>
      </c>
      <c r="D123">
        <v>1010</v>
      </c>
      <c r="E123">
        <v>805</v>
      </c>
      <c r="F123">
        <v>553</v>
      </c>
      <c r="G123">
        <v>847</v>
      </c>
      <c r="H123">
        <v>815</v>
      </c>
      <c r="I123">
        <v>925</v>
      </c>
      <c r="L123" s="113">
        <f t="shared" si="9"/>
        <v>240</v>
      </c>
      <c r="M123" s="113">
        <f t="shared" si="8"/>
        <v>769</v>
      </c>
    </row>
    <row r="124" spans="2:13" x14ac:dyDescent="0.25">
      <c r="B124">
        <v>112</v>
      </c>
      <c r="C124">
        <v>241</v>
      </c>
      <c r="D124">
        <v>178</v>
      </c>
      <c r="E124">
        <v>193</v>
      </c>
      <c r="F124">
        <v>208</v>
      </c>
      <c r="G124">
        <v>221</v>
      </c>
      <c r="H124">
        <v>247</v>
      </c>
      <c r="I124">
        <v>242</v>
      </c>
      <c r="L124" s="113">
        <f t="shared" si="9"/>
        <v>241</v>
      </c>
      <c r="M124" s="113">
        <f t="shared" si="8"/>
        <v>212</v>
      </c>
    </row>
    <row r="125" spans="2:13" x14ac:dyDescent="0.25">
      <c r="B125">
        <v>112</v>
      </c>
      <c r="C125">
        <v>242</v>
      </c>
      <c r="D125">
        <v>1062</v>
      </c>
      <c r="E125">
        <v>883</v>
      </c>
      <c r="F125">
        <v>593</v>
      </c>
      <c r="G125">
        <v>857</v>
      </c>
      <c r="H125">
        <v>859</v>
      </c>
      <c r="I125">
        <v>988</v>
      </c>
      <c r="L125" s="113">
        <f t="shared" si="9"/>
        <v>242</v>
      </c>
      <c r="M125" s="113">
        <f t="shared" si="8"/>
        <v>813</v>
      </c>
    </row>
    <row r="126" spans="2:13" x14ac:dyDescent="0.25">
      <c r="B126">
        <v>112</v>
      </c>
      <c r="C126">
        <v>243</v>
      </c>
      <c r="D126">
        <v>1141</v>
      </c>
      <c r="E126">
        <v>1020</v>
      </c>
      <c r="F126">
        <v>614</v>
      </c>
      <c r="G126">
        <v>859</v>
      </c>
      <c r="H126">
        <v>921</v>
      </c>
      <c r="I126">
        <v>1032</v>
      </c>
      <c r="L126" s="113">
        <f t="shared" si="9"/>
        <v>243</v>
      </c>
      <c r="M126" s="113">
        <f t="shared" si="8"/>
        <v>869</v>
      </c>
    </row>
    <row r="127" spans="2:13" x14ac:dyDescent="0.25">
      <c r="B127">
        <v>112</v>
      </c>
      <c r="C127">
        <v>244</v>
      </c>
      <c r="D127">
        <v>6455</v>
      </c>
      <c r="E127">
        <v>7801</v>
      </c>
      <c r="F127">
        <v>6627</v>
      </c>
      <c r="G127">
        <v>6217</v>
      </c>
      <c r="H127">
        <v>6771</v>
      </c>
      <c r="I127">
        <v>7874</v>
      </c>
      <c r="L127" s="113">
        <f t="shared" si="9"/>
        <v>244</v>
      </c>
      <c r="M127" s="113">
        <f t="shared" si="8"/>
        <v>6831</v>
      </c>
    </row>
    <row r="128" spans="2:13" x14ac:dyDescent="0.25">
      <c r="B128">
        <v>112</v>
      </c>
      <c r="C128">
        <v>245</v>
      </c>
      <c r="D128">
        <v>7000</v>
      </c>
      <c r="E128">
        <v>8341</v>
      </c>
      <c r="F128">
        <v>7198</v>
      </c>
      <c r="G128">
        <v>6799</v>
      </c>
      <c r="H128">
        <v>7349</v>
      </c>
      <c r="I128">
        <v>8461</v>
      </c>
      <c r="L128" s="113">
        <f t="shared" si="9"/>
        <v>245</v>
      </c>
      <c r="M128" s="113">
        <f t="shared" si="8"/>
        <v>7397</v>
      </c>
    </row>
    <row r="129" spans="2:13" x14ac:dyDescent="0.25">
      <c r="B129">
        <v>112</v>
      </c>
      <c r="C129">
        <v>246</v>
      </c>
      <c r="D129">
        <v>8175</v>
      </c>
      <c r="E129">
        <v>9260</v>
      </c>
      <c r="F129">
        <v>9156</v>
      </c>
      <c r="G129">
        <v>8136</v>
      </c>
      <c r="H129">
        <v>8711</v>
      </c>
      <c r="I129">
        <v>9674</v>
      </c>
      <c r="L129" s="113">
        <f t="shared" si="9"/>
        <v>246</v>
      </c>
      <c r="M129" s="113">
        <f t="shared" si="8"/>
        <v>8777</v>
      </c>
    </row>
    <row r="130" spans="2:13" x14ac:dyDescent="0.25">
      <c r="B130">
        <v>112</v>
      </c>
      <c r="C130">
        <v>247</v>
      </c>
      <c r="D130">
        <v>196</v>
      </c>
      <c r="E130">
        <v>249</v>
      </c>
      <c r="F130">
        <v>223</v>
      </c>
      <c r="G130">
        <v>254</v>
      </c>
      <c r="H130">
        <v>271</v>
      </c>
      <c r="I130">
        <v>325</v>
      </c>
      <c r="L130" s="113">
        <f t="shared" si="9"/>
        <v>247</v>
      </c>
      <c r="M130" s="113">
        <f t="shared" si="8"/>
        <v>244</v>
      </c>
    </row>
    <row r="131" spans="2:13" x14ac:dyDescent="0.25">
      <c r="B131">
        <v>112</v>
      </c>
      <c r="C131">
        <v>248</v>
      </c>
      <c r="D131">
        <v>203</v>
      </c>
      <c r="E131">
        <v>260</v>
      </c>
      <c r="F131">
        <v>233</v>
      </c>
      <c r="G131">
        <v>264</v>
      </c>
      <c r="H131">
        <v>282</v>
      </c>
      <c r="I131">
        <v>338</v>
      </c>
      <c r="L131" s="113">
        <f t="shared" si="9"/>
        <v>248</v>
      </c>
      <c r="M131" s="113">
        <f t="shared" si="8"/>
        <v>254</v>
      </c>
    </row>
    <row r="132" spans="2:13" x14ac:dyDescent="0.25">
      <c r="B132">
        <v>112</v>
      </c>
      <c r="C132">
        <v>249</v>
      </c>
      <c r="D132">
        <v>692</v>
      </c>
      <c r="E132">
        <v>471</v>
      </c>
      <c r="F132">
        <v>370</v>
      </c>
      <c r="G132">
        <v>403</v>
      </c>
      <c r="H132">
        <v>441</v>
      </c>
      <c r="I132">
        <v>389</v>
      </c>
      <c r="L132" s="113">
        <f t="shared" si="9"/>
        <v>249</v>
      </c>
      <c r="M132" s="113">
        <f t="shared" si="8"/>
        <v>439</v>
      </c>
    </row>
    <row r="133" spans="2:13" x14ac:dyDescent="0.25">
      <c r="B133">
        <v>112</v>
      </c>
      <c r="C133">
        <v>251</v>
      </c>
      <c r="D133">
        <v>128</v>
      </c>
      <c r="E133">
        <v>198</v>
      </c>
      <c r="F133">
        <v>143</v>
      </c>
      <c r="G133">
        <v>129</v>
      </c>
      <c r="H133">
        <v>149</v>
      </c>
      <c r="I133">
        <v>168</v>
      </c>
      <c r="L133" s="113">
        <f t="shared" si="9"/>
        <v>251</v>
      </c>
      <c r="M133" s="113">
        <f t="shared" si="8"/>
        <v>153</v>
      </c>
    </row>
    <row r="134" spans="2:13" x14ac:dyDescent="0.25">
      <c r="B134">
        <v>112</v>
      </c>
      <c r="C134">
        <v>252</v>
      </c>
      <c r="D134">
        <v>111</v>
      </c>
      <c r="E134">
        <v>106</v>
      </c>
      <c r="F134">
        <v>84</v>
      </c>
      <c r="G134">
        <v>88</v>
      </c>
      <c r="H134">
        <v>87</v>
      </c>
      <c r="I134">
        <v>85</v>
      </c>
      <c r="L134" s="113">
        <f t="shared" si="9"/>
        <v>252</v>
      </c>
      <c r="M134" s="113">
        <f t="shared" si="8"/>
        <v>93</v>
      </c>
    </row>
    <row r="135" spans="2:13" x14ac:dyDescent="0.25">
      <c r="B135">
        <v>112</v>
      </c>
      <c r="C135">
        <v>253</v>
      </c>
      <c r="D135">
        <v>699</v>
      </c>
      <c r="E135">
        <v>2456</v>
      </c>
      <c r="F135">
        <v>1267</v>
      </c>
      <c r="G135">
        <v>963</v>
      </c>
      <c r="H135">
        <v>1055</v>
      </c>
      <c r="I135">
        <v>1255</v>
      </c>
      <c r="L135" s="113">
        <f t="shared" si="9"/>
        <v>253</v>
      </c>
      <c r="M135" s="113">
        <f t="shared" si="8"/>
        <v>1410</v>
      </c>
    </row>
    <row r="136" spans="2:13" x14ac:dyDescent="0.25">
      <c r="B136">
        <v>112</v>
      </c>
      <c r="C136">
        <v>254</v>
      </c>
      <c r="D136">
        <v>7</v>
      </c>
      <c r="E136">
        <v>11</v>
      </c>
      <c r="F136">
        <v>52</v>
      </c>
      <c r="G136">
        <v>63</v>
      </c>
      <c r="H136">
        <v>68</v>
      </c>
      <c r="I136">
        <v>70</v>
      </c>
      <c r="L136" s="113">
        <f t="shared" si="9"/>
        <v>254</v>
      </c>
      <c r="M136" s="113">
        <f t="shared" ref="M136:M199" si="10">ROUND(SUMPRODUCT(D136:I136,$D$5:$I$5)/SUM($D$5:$I$5),0)</f>
        <v>44</v>
      </c>
    </row>
    <row r="137" spans="2:13" x14ac:dyDescent="0.25">
      <c r="B137">
        <v>112</v>
      </c>
      <c r="C137">
        <v>255</v>
      </c>
      <c r="D137">
        <v>31</v>
      </c>
      <c r="E137">
        <v>690</v>
      </c>
      <c r="F137">
        <v>177</v>
      </c>
      <c r="G137">
        <v>112</v>
      </c>
      <c r="H137">
        <v>100</v>
      </c>
      <c r="I137">
        <v>162</v>
      </c>
      <c r="L137" s="113">
        <f t="shared" si="9"/>
        <v>255</v>
      </c>
      <c r="M137" s="113">
        <f t="shared" si="10"/>
        <v>265</v>
      </c>
    </row>
    <row r="138" spans="2:13" x14ac:dyDescent="0.25">
      <c r="B138">
        <v>112</v>
      </c>
      <c r="C138">
        <v>257</v>
      </c>
      <c r="D138">
        <v>1188</v>
      </c>
      <c r="E138">
        <v>4600</v>
      </c>
      <c r="F138">
        <v>2877</v>
      </c>
      <c r="G138">
        <v>3235</v>
      </c>
      <c r="H138">
        <v>2330</v>
      </c>
      <c r="I138">
        <v>2720</v>
      </c>
      <c r="L138" s="113">
        <f t="shared" si="9"/>
        <v>257</v>
      </c>
      <c r="M138" s="113">
        <f t="shared" si="10"/>
        <v>3179</v>
      </c>
    </row>
    <row r="139" spans="2:13" x14ac:dyDescent="0.25">
      <c r="B139">
        <v>112</v>
      </c>
      <c r="C139">
        <v>259</v>
      </c>
      <c r="D139">
        <v>111</v>
      </c>
      <c r="E139">
        <v>106</v>
      </c>
      <c r="F139">
        <v>84</v>
      </c>
      <c r="G139">
        <v>88</v>
      </c>
      <c r="H139">
        <v>87</v>
      </c>
      <c r="I139">
        <v>85</v>
      </c>
      <c r="L139" s="113">
        <f t="shared" si="9"/>
        <v>259</v>
      </c>
      <c r="M139" s="113">
        <f t="shared" si="10"/>
        <v>93</v>
      </c>
    </row>
    <row r="140" spans="2:13" x14ac:dyDescent="0.25">
      <c r="B140">
        <v>112</v>
      </c>
      <c r="C140">
        <v>261</v>
      </c>
      <c r="D140">
        <v>215</v>
      </c>
      <c r="E140">
        <v>278</v>
      </c>
      <c r="F140">
        <v>251</v>
      </c>
      <c r="G140">
        <v>283</v>
      </c>
      <c r="H140">
        <v>302</v>
      </c>
      <c r="I140">
        <v>363</v>
      </c>
      <c r="L140" s="113">
        <f t="shared" ref="L140:L203" si="11">C140</f>
        <v>261</v>
      </c>
      <c r="M140" s="113">
        <f t="shared" si="10"/>
        <v>272</v>
      </c>
    </row>
    <row r="141" spans="2:13" x14ac:dyDescent="0.25">
      <c r="B141">
        <v>112</v>
      </c>
      <c r="C141">
        <v>262</v>
      </c>
      <c r="D141">
        <v>64</v>
      </c>
      <c r="E141">
        <v>261</v>
      </c>
      <c r="F141">
        <v>72</v>
      </c>
      <c r="G141">
        <v>78</v>
      </c>
      <c r="H141">
        <v>78</v>
      </c>
      <c r="I141">
        <v>97</v>
      </c>
      <c r="L141" s="113">
        <f t="shared" si="11"/>
        <v>262</v>
      </c>
      <c r="M141" s="113">
        <f t="shared" si="10"/>
        <v>121</v>
      </c>
    </row>
    <row r="142" spans="2:13" x14ac:dyDescent="0.25">
      <c r="B142">
        <v>112</v>
      </c>
      <c r="C142">
        <v>263</v>
      </c>
      <c r="D142">
        <v>91</v>
      </c>
      <c r="E142">
        <v>798</v>
      </c>
      <c r="F142">
        <v>189</v>
      </c>
      <c r="G142">
        <v>150</v>
      </c>
      <c r="H142">
        <v>172</v>
      </c>
      <c r="I142">
        <v>181</v>
      </c>
      <c r="L142" s="113">
        <f t="shared" si="11"/>
        <v>263</v>
      </c>
      <c r="M142" s="113">
        <f t="shared" si="10"/>
        <v>321</v>
      </c>
    </row>
    <row r="143" spans="2:13" x14ac:dyDescent="0.25">
      <c r="B143">
        <v>112</v>
      </c>
      <c r="C143">
        <v>266</v>
      </c>
      <c r="D143">
        <v>17723</v>
      </c>
      <c r="E143">
        <v>15278</v>
      </c>
      <c r="F143">
        <v>16341</v>
      </c>
      <c r="G143">
        <v>14396</v>
      </c>
      <c r="H143">
        <v>14251</v>
      </c>
      <c r="I143">
        <v>14808</v>
      </c>
      <c r="L143" s="113">
        <f t="shared" si="11"/>
        <v>266</v>
      </c>
      <c r="M143" s="113">
        <f t="shared" si="10"/>
        <v>15315</v>
      </c>
    </row>
    <row r="144" spans="2:13" x14ac:dyDescent="0.25">
      <c r="B144">
        <v>112</v>
      </c>
      <c r="C144">
        <v>269</v>
      </c>
      <c r="D144">
        <v>569</v>
      </c>
      <c r="E144">
        <v>471</v>
      </c>
      <c r="F144">
        <v>520</v>
      </c>
      <c r="G144">
        <v>591</v>
      </c>
      <c r="H144">
        <v>718</v>
      </c>
      <c r="I144">
        <v>798</v>
      </c>
      <c r="L144" s="113">
        <f t="shared" si="11"/>
        <v>269</v>
      </c>
      <c r="M144" s="113">
        <f t="shared" si="10"/>
        <v>564</v>
      </c>
    </row>
    <row r="145" spans="2:13" x14ac:dyDescent="0.25">
      <c r="B145">
        <v>112</v>
      </c>
      <c r="C145">
        <v>270</v>
      </c>
      <c r="D145">
        <v>630</v>
      </c>
      <c r="E145">
        <v>1959</v>
      </c>
      <c r="F145">
        <v>742</v>
      </c>
      <c r="G145">
        <v>749</v>
      </c>
      <c r="H145">
        <v>826</v>
      </c>
      <c r="I145">
        <v>991</v>
      </c>
      <c r="L145" s="113">
        <f t="shared" si="11"/>
        <v>270</v>
      </c>
      <c r="M145" s="113">
        <f t="shared" si="10"/>
        <v>1055</v>
      </c>
    </row>
    <row r="146" spans="2:13" x14ac:dyDescent="0.25">
      <c r="B146">
        <v>112</v>
      </c>
      <c r="C146">
        <v>271</v>
      </c>
      <c r="D146">
        <v>3098</v>
      </c>
      <c r="E146">
        <v>6798</v>
      </c>
      <c r="F146">
        <v>11039</v>
      </c>
      <c r="G146">
        <v>11440</v>
      </c>
      <c r="H146">
        <v>9001</v>
      </c>
      <c r="I146">
        <v>8396</v>
      </c>
      <c r="L146" s="113">
        <f t="shared" si="11"/>
        <v>271</v>
      </c>
      <c r="M146" s="113">
        <f t="shared" si="10"/>
        <v>9148</v>
      </c>
    </row>
    <row r="147" spans="2:13" x14ac:dyDescent="0.25">
      <c r="B147">
        <v>112</v>
      </c>
      <c r="C147">
        <v>273</v>
      </c>
      <c r="D147">
        <v>1540</v>
      </c>
      <c r="E147">
        <v>5511</v>
      </c>
      <c r="F147">
        <v>5650</v>
      </c>
      <c r="G147">
        <v>4757</v>
      </c>
      <c r="H147">
        <v>3581</v>
      </c>
      <c r="I147">
        <v>4210</v>
      </c>
      <c r="L147" s="113">
        <f t="shared" si="11"/>
        <v>273</v>
      </c>
      <c r="M147" s="113">
        <f t="shared" si="10"/>
        <v>4729</v>
      </c>
    </row>
    <row r="148" spans="2:13" x14ac:dyDescent="0.25">
      <c r="B148">
        <v>112</v>
      </c>
      <c r="C148">
        <v>275</v>
      </c>
      <c r="D148">
        <v>10664</v>
      </c>
      <c r="E148">
        <v>15300</v>
      </c>
      <c r="F148">
        <v>24641</v>
      </c>
      <c r="G148">
        <v>25961</v>
      </c>
      <c r="H148">
        <v>26302</v>
      </c>
      <c r="I148">
        <v>26476</v>
      </c>
      <c r="L148" s="113">
        <f t="shared" si="11"/>
        <v>275</v>
      </c>
      <c r="M148" s="113">
        <f t="shared" si="10"/>
        <v>21934</v>
      </c>
    </row>
    <row r="149" spans="2:13" x14ac:dyDescent="0.25">
      <c r="B149">
        <v>112</v>
      </c>
      <c r="C149">
        <v>277</v>
      </c>
      <c r="D149">
        <v>122</v>
      </c>
      <c r="E149">
        <v>163</v>
      </c>
      <c r="F149">
        <v>226</v>
      </c>
      <c r="G149">
        <v>213</v>
      </c>
      <c r="H149">
        <v>251</v>
      </c>
      <c r="I149">
        <v>283</v>
      </c>
      <c r="L149" s="113">
        <f t="shared" si="11"/>
        <v>277</v>
      </c>
      <c r="M149" s="113">
        <f t="shared" si="10"/>
        <v>204</v>
      </c>
    </row>
    <row r="150" spans="2:13" x14ac:dyDescent="0.25">
      <c r="B150">
        <v>112</v>
      </c>
      <c r="C150">
        <v>278</v>
      </c>
      <c r="D150">
        <v>495</v>
      </c>
      <c r="E150">
        <v>604</v>
      </c>
      <c r="F150">
        <v>394</v>
      </c>
      <c r="G150">
        <v>418</v>
      </c>
      <c r="H150">
        <v>375</v>
      </c>
      <c r="I150">
        <v>336</v>
      </c>
      <c r="L150" s="113">
        <f t="shared" si="11"/>
        <v>278</v>
      </c>
      <c r="M150" s="113">
        <f t="shared" si="10"/>
        <v>456</v>
      </c>
    </row>
    <row r="151" spans="2:13" x14ac:dyDescent="0.25">
      <c r="B151">
        <v>112</v>
      </c>
      <c r="C151">
        <v>279</v>
      </c>
      <c r="D151">
        <v>719</v>
      </c>
      <c r="E151">
        <v>1062</v>
      </c>
      <c r="F151">
        <v>1084</v>
      </c>
      <c r="G151">
        <v>1083</v>
      </c>
      <c r="H151">
        <v>955</v>
      </c>
      <c r="I151">
        <v>1032</v>
      </c>
      <c r="L151" s="113">
        <f t="shared" si="11"/>
        <v>279</v>
      </c>
      <c r="M151" s="113">
        <f t="shared" si="10"/>
        <v>1029</v>
      </c>
    </row>
    <row r="152" spans="2:13" x14ac:dyDescent="0.25">
      <c r="B152">
        <v>112</v>
      </c>
      <c r="C152">
        <v>280</v>
      </c>
      <c r="D152">
        <v>1144</v>
      </c>
      <c r="E152">
        <v>1010</v>
      </c>
      <c r="F152">
        <v>938</v>
      </c>
      <c r="G152">
        <v>1046</v>
      </c>
      <c r="H152">
        <v>1284</v>
      </c>
      <c r="I152">
        <v>1374</v>
      </c>
      <c r="L152" s="113">
        <f t="shared" si="11"/>
        <v>280</v>
      </c>
      <c r="M152" s="113">
        <f t="shared" si="10"/>
        <v>1060</v>
      </c>
    </row>
    <row r="153" spans="2:13" x14ac:dyDescent="0.25">
      <c r="B153">
        <v>112</v>
      </c>
      <c r="C153">
        <v>281</v>
      </c>
      <c r="D153">
        <v>97</v>
      </c>
      <c r="E153">
        <v>108</v>
      </c>
      <c r="F153">
        <v>94</v>
      </c>
      <c r="G153">
        <v>97</v>
      </c>
      <c r="H153">
        <v>96</v>
      </c>
      <c r="I153">
        <v>92</v>
      </c>
      <c r="L153" s="113">
        <f t="shared" si="11"/>
        <v>281</v>
      </c>
      <c r="M153" s="113">
        <f t="shared" si="10"/>
        <v>99</v>
      </c>
    </row>
    <row r="154" spans="2:13" x14ac:dyDescent="0.25">
      <c r="B154">
        <v>112</v>
      </c>
      <c r="C154">
        <v>283</v>
      </c>
      <c r="D154">
        <v>8</v>
      </c>
      <c r="E154">
        <v>230</v>
      </c>
      <c r="F154">
        <v>153</v>
      </c>
      <c r="G154">
        <v>92</v>
      </c>
      <c r="H154">
        <v>119</v>
      </c>
      <c r="I154">
        <v>162</v>
      </c>
      <c r="L154" s="113">
        <f t="shared" si="11"/>
        <v>283</v>
      </c>
      <c r="M154" s="113">
        <f t="shared" si="10"/>
        <v>141</v>
      </c>
    </row>
    <row r="155" spans="2:13" x14ac:dyDescent="0.25">
      <c r="B155">
        <v>112</v>
      </c>
      <c r="C155">
        <v>284</v>
      </c>
      <c r="D155">
        <v>202</v>
      </c>
      <c r="E155">
        <v>69</v>
      </c>
      <c r="F155">
        <v>79</v>
      </c>
      <c r="G155">
        <v>145</v>
      </c>
      <c r="H155">
        <v>144</v>
      </c>
      <c r="I155">
        <v>123</v>
      </c>
      <c r="L155" s="113">
        <f t="shared" si="11"/>
        <v>284</v>
      </c>
      <c r="M155" s="113">
        <f t="shared" si="10"/>
        <v>113</v>
      </c>
    </row>
    <row r="156" spans="2:13" x14ac:dyDescent="0.25">
      <c r="B156">
        <v>112</v>
      </c>
      <c r="C156">
        <v>285</v>
      </c>
      <c r="D156">
        <v>31805</v>
      </c>
      <c r="E156">
        <v>35109</v>
      </c>
      <c r="F156">
        <v>38216</v>
      </c>
      <c r="G156">
        <v>39514</v>
      </c>
      <c r="H156">
        <v>40400</v>
      </c>
      <c r="I156">
        <v>40830</v>
      </c>
      <c r="L156" s="113">
        <f t="shared" si="11"/>
        <v>285</v>
      </c>
      <c r="M156" s="113">
        <f t="shared" si="10"/>
        <v>37696</v>
      </c>
    </row>
    <row r="157" spans="2:13" x14ac:dyDescent="0.25">
      <c r="B157">
        <v>112</v>
      </c>
      <c r="C157">
        <v>286</v>
      </c>
      <c r="D157">
        <v>105</v>
      </c>
      <c r="E157">
        <v>50</v>
      </c>
      <c r="F157">
        <v>48</v>
      </c>
      <c r="G157">
        <v>57</v>
      </c>
      <c r="H157">
        <v>58</v>
      </c>
      <c r="I157">
        <v>55</v>
      </c>
      <c r="L157" s="113">
        <f t="shared" si="11"/>
        <v>286</v>
      </c>
      <c r="M157" s="113">
        <f t="shared" si="10"/>
        <v>57</v>
      </c>
    </row>
    <row r="158" spans="2:13" x14ac:dyDescent="0.25">
      <c r="B158">
        <v>112</v>
      </c>
      <c r="C158">
        <v>287</v>
      </c>
      <c r="D158">
        <v>32807</v>
      </c>
      <c r="E158">
        <v>34719</v>
      </c>
      <c r="F158">
        <v>38836</v>
      </c>
      <c r="G158">
        <v>40102</v>
      </c>
      <c r="H158">
        <v>41001</v>
      </c>
      <c r="I158">
        <v>41452</v>
      </c>
      <c r="L158" s="113">
        <f t="shared" si="11"/>
        <v>287</v>
      </c>
      <c r="M158" s="113">
        <f t="shared" si="10"/>
        <v>38079</v>
      </c>
    </row>
    <row r="159" spans="2:13" x14ac:dyDescent="0.25">
      <c r="B159">
        <v>112</v>
      </c>
      <c r="C159">
        <v>288</v>
      </c>
      <c r="D159">
        <v>6258</v>
      </c>
      <c r="E159">
        <v>7939</v>
      </c>
      <c r="F159">
        <v>11916</v>
      </c>
      <c r="G159">
        <v>13752</v>
      </c>
      <c r="H159">
        <v>15183</v>
      </c>
      <c r="I159">
        <v>18241</v>
      </c>
      <c r="L159" s="113">
        <f t="shared" si="11"/>
        <v>288</v>
      </c>
      <c r="M159" s="113">
        <f t="shared" si="10"/>
        <v>11560</v>
      </c>
    </row>
    <row r="160" spans="2:13" x14ac:dyDescent="0.25">
      <c r="B160">
        <v>112</v>
      </c>
      <c r="C160">
        <v>290</v>
      </c>
      <c r="D160">
        <v>601</v>
      </c>
      <c r="E160">
        <v>745</v>
      </c>
      <c r="F160">
        <v>671</v>
      </c>
      <c r="G160">
        <v>650</v>
      </c>
      <c r="H160">
        <v>879</v>
      </c>
      <c r="I160">
        <v>1022</v>
      </c>
      <c r="L160" s="113">
        <f t="shared" si="11"/>
        <v>290</v>
      </c>
      <c r="M160" s="113">
        <f t="shared" si="10"/>
        <v>716</v>
      </c>
    </row>
    <row r="161" spans="2:13" x14ac:dyDescent="0.25">
      <c r="B161">
        <v>112</v>
      </c>
      <c r="C161">
        <v>291</v>
      </c>
      <c r="D161">
        <v>282</v>
      </c>
      <c r="E161">
        <v>435</v>
      </c>
      <c r="F161">
        <v>557</v>
      </c>
      <c r="G161">
        <v>656</v>
      </c>
      <c r="H161">
        <v>669</v>
      </c>
      <c r="I161">
        <v>692</v>
      </c>
      <c r="L161" s="113">
        <f t="shared" si="11"/>
        <v>291</v>
      </c>
      <c r="M161" s="113">
        <f t="shared" si="10"/>
        <v>552</v>
      </c>
    </row>
    <row r="162" spans="2:13" x14ac:dyDescent="0.25">
      <c r="B162">
        <v>112</v>
      </c>
      <c r="C162">
        <v>294</v>
      </c>
      <c r="D162">
        <v>164</v>
      </c>
      <c r="E162">
        <v>176</v>
      </c>
      <c r="F162">
        <v>193</v>
      </c>
      <c r="G162">
        <v>203</v>
      </c>
      <c r="H162">
        <v>227</v>
      </c>
      <c r="I162">
        <v>222</v>
      </c>
      <c r="L162" s="113">
        <f t="shared" si="11"/>
        <v>294</v>
      </c>
      <c r="M162" s="113">
        <f t="shared" si="10"/>
        <v>195</v>
      </c>
    </row>
    <row r="163" spans="2:13" x14ac:dyDescent="0.25">
      <c r="B163">
        <v>112</v>
      </c>
      <c r="C163">
        <v>295</v>
      </c>
      <c r="D163">
        <v>88</v>
      </c>
      <c r="E163">
        <v>85</v>
      </c>
      <c r="F163">
        <v>90</v>
      </c>
      <c r="G163">
        <v>97</v>
      </c>
      <c r="H163">
        <v>98</v>
      </c>
      <c r="I163">
        <v>94</v>
      </c>
      <c r="L163" s="113">
        <f t="shared" si="11"/>
        <v>295</v>
      </c>
      <c r="M163" s="113">
        <f t="shared" si="10"/>
        <v>92</v>
      </c>
    </row>
    <row r="164" spans="2:13" x14ac:dyDescent="0.25">
      <c r="B164">
        <v>112</v>
      </c>
      <c r="C164">
        <v>296</v>
      </c>
      <c r="D164">
        <v>39</v>
      </c>
      <c r="E164">
        <v>42</v>
      </c>
      <c r="F164">
        <v>40</v>
      </c>
      <c r="G164">
        <v>40</v>
      </c>
      <c r="H164">
        <v>42</v>
      </c>
      <c r="I164">
        <v>41</v>
      </c>
      <c r="L164" s="113">
        <f t="shared" si="11"/>
        <v>296</v>
      </c>
      <c r="M164" s="113">
        <f t="shared" si="10"/>
        <v>41</v>
      </c>
    </row>
    <row r="165" spans="2:13" x14ac:dyDescent="0.25">
      <c r="B165">
        <v>112</v>
      </c>
      <c r="C165">
        <v>297</v>
      </c>
      <c r="D165">
        <v>1150</v>
      </c>
      <c r="E165">
        <v>1022</v>
      </c>
      <c r="F165">
        <v>942</v>
      </c>
      <c r="G165">
        <v>1053</v>
      </c>
      <c r="H165">
        <v>1292</v>
      </c>
      <c r="I165">
        <v>1383</v>
      </c>
      <c r="L165" s="113">
        <f t="shared" si="11"/>
        <v>297</v>
      </c>
      <c r="M165" s="113">
        <f t="shared" si="10"/>
        <v>1067</v>
      </c>
    </row>
    <row r="166" spans="2:13" x14ac:dyDescent="0.25">
      <c r="B166">
        <v>112</v>
      </c>
      <c r="C166">
        <v>301</v>
      </c>
      <c r="D166">
        <v>35</v>
      </c>
      <c r="E166">
        <v>14</v>
      </c>
      <c r="F166">
        <v>22</v>
      </c>
      <c r="G166">
        <v>25</v>
      </c>
      <c r="H166">
        <v>23</v>
      </c>
      <c r="I166">
        <v>26</v>
      </c>
      <c r="L166" s="113">
        <f t="shared" si="11"/>
        <v>301</v>
      </c>
      <c r="M166" s="113">
        <f t="shared" si="10"/>
        <v>22</v>
      </c>
    </row>
    <row r="167" spans="2:13" x14ac:dyDescent="0.25">
      <c r="B167">
        <v>112</v>
      </c>
      <c r="C167">
        <v>320</v>
      </c>
      <c r="D167">
        <v>43</v>
      </c>
      <c r="E167">
        <v>17</v>
      </c>
      <c r="F167">
        <v>27</v>
      </c>
      <c r="G167">
        <v>31</v>
      </c>
      <c r="H167">
        <v>29</v>
      </c>
      <c r="I167">
        <v>32</v>
      </c>
      <c r="L167" s="113">
        <f t="shared" si="11"/>
        <v>320</v>
      </c>
      <c r="M167" s="113">
        <f t="shared" si="10"/>
        <v>27</v>
      </c>
    </row>
    <row r="168" spans="2:13" x14ac:dyDescent="0.25">
      <c r="L168" s="113">
        <f t="shared" si="11"/>
        <v>0</v>
      </c>
      <c r="M168" s="113">
        <f t="shared" si="10"/>
        <v>0</v>
      </c>
    </row>
    <row r="169" spans="2:13" x14ac:dyDescent="0.25">
      <c r="L169" s="113">
        <f t="shared" si="11"/>
        <v>0</v>
      </c>
      <c r="M169" s="113">
        <f t="shared" si="10"/>
        <v>0</v>
      </c>
    </row>
    <row r="170" spans="2:13" x14ac:dyDescent="0.25">
      <c r="L170" s="113">
        <f t="shared" si="11"/>
        <v>0</v>
      </c>
      <c r="M170" s="113">
        <f t="shared" si="10"/>
        <v>0</v>
      </c>
    </row>
    <row r="171" spans="2:13" x14ac:dyDescent="0.25">
      <c r="L171" s="113">
        <f t="shared" si="11"/>
        <v>0</v>
      </c>
      <c r="M171" s="113">
        <f t="shared" si="10"/>
        <v>0</v>
      </c>
    </row>
    <row r="172" spans="2:13" x14ac:dyDescent="0.25">
      <c r="L172" s="113">
        <f t="shared" si="11"/>
        <v>0</v>
      </c>
      <c r="M172" s="113">
        <f t="shared" si="10"/>
        <v>0</v>
      </c>
    </row>
    <row r="173" spans="2:13" x14ac:dyDescent="0.25">
      <c r="L173" s="113">
        <f t="shared" si="11"/>
        <v>0</v>
      </c>
      <c r="M173" s="113">
        <f t="shared" si="10"/>
        <v>0</v>
      </c>
    </row>
    <row r="174" spans="2:13" x14ac:dyDescent="0.25">
      <c r="L174" s="113">
        <f t="shared" si="11"/>
        <v>0</v>
      </c>
      <c r="M174" s="113">
        <f t="shared" si="10"/>
        <v>0</v>
      </c>
    </row>
    <row r="175" spans="2:13" x14ac:dyDescent="0.25">
      <c r="L175" s="113">
        <f t="shared" si="11"/>
        <v>0</v>
      </c>
      <c r="M175" s="113">
        <f t="shared" si="10"/>
        <v>0</v>
      </c>
    </row>
    <row r="176" spans="2:13" x14ac:dyDescent="0.25">
      <c r="L176" s="113">
        <f t="shared" si="11"/>
        <v>0</v>
      </c>
      <c r="M176" s="113">
        <f t="shared" si="10"/>
        <v>0</v>
      </c>
    </row>
    <row r="177" spans="12:13" x14ac:dyDescent="0.25">
      <c r="L177" s="113">
        <f t="shared" si="11"/>
        <v>0</v>
      </c>
      <c r="M177" s="113">
        <f t="shared" si="10"/>
        <v>0</v>
      </c>
    </row>
    <row r="178" spans="12:13" x14ac:dyDescent="0.25">
      <c r="L178" s="113">
        <f t="shared" si="11"/>
        <v>0</v>
      </c>
      <c r="M178" s="113">
        <f t="shared" si="10"/>
        <v>0</v>
      </c>
    </row>
    <row r="179" spans="12:13" x14ac:dyDescent="0.25">
      <c r="L179" s="113">
        <f t="shared" si="11"/>
        <v>0</v>
      </c>
      <c r="M179" s="113">
        <f t="shared" si="10"/>
        <v>0</v>
      </c>
    </row>
    <row r="180" spans="12:13" x14ac:dyDescent="0.25">
      <c r="L180" s="113">
        <f t="shared" si="11"/>
        <v>0</v>
      </c>
      <c r="M180" s="113">
        <f t="shared" si="10"/>
        <v>0</v>
      </c>
    </row>
    <row r="181" spans="12:13" x14ac:dyDescent="0.25">
      <c r="L181" s="113">
        <f t="shared" si="11"/>
        <v>0</v>
      </c>
      <c r="M181" s="113">
        <f t="shared" si="10"/>
        <v>0</v>
      </c>
    </row>
    <row r="182" spans="12:13" x14ac:dyDescent="0.25">
      <c r="L182" s="113">
        <f t="shared" si="11"/>
        <v>0</v>
      </c>
      <c r="M182" s="113">
        <f t="shared" si="10"/>
        <v>0</v>
      </c>
    </row>
    <row r="183" spans="12:13" x14ac:dyDescent="0.25">
      <c r="L183" s="113">
        <f t="shared" si="11"/>
        <v>0</v>
      </c>
      <c r="M183" s="113">
        <f t="shared" si="10"/>
        <v>0</v>
      </c>
    </row>
    <row r="184" spans="12:13" x14ac:dyDescent="0.25">
      <c r="L184" s="113">
        <f t="shared" si="11"/>
        <v>0</v>
      </c>
      <c r="M184" s="113">
        <f t="shared" si="10"/>
        <v>0</v>
      </c>
    </row>
    <row r="185" spans="12:13" x14ac:dyDescent="0.25">
      <c r="L185" s="113">
        <f t="shared" si="11"/>
        <v>0</v>
      </c>
      <c r="M185" s="113">
        <f t="shared" si="10"/>
        <v>0</v>
      </c>
    </row>
    <row r="186" spans="12:13" x14ac:dyDescent="0.25">
      <c r="L186" s="113">
        <f t="shared" si="11"/>
        <v>0</v>
      </c>
      <c r="M186" s="113">
        <f t="shared" si="10"/>
        <v>0</v>
      </c>
    </row>
    <row r="187" spans="12:13" x14ac:dyDescent="0.25">
      <c r="L187" s="113">
        <f t="shared" si="11"/>
        <v>0</v>
      </c>
      <c r="M187" s="113">
        <f t="shared" si="10"/>
        <v>0</v>
      </c>
    </row>
    <row r="188" spans="12:13" x14ac:dyDescent="0.25">
      <c r="L188" s="113">
        <f t="shared" si="11"/>
        <v>0</v>
      </c>
      <c r="M188" s="113">
        <f t="shared" si="10"/>
        <v>0</v>
      </c>
    </row>
    <row r="189" spans="12:13" x14ac:dyDescent="0.25">
      <c r="L189" s="113">
        <f t="shared" si="11"/>
        <v>0</v>
      </c>
      <c r="M189" s="113">
        <f t="shared" si="10"/>
        <v>0</v>
      </c>
    </row>
    <row r="190" spans="12:13" x14ac:dyDescent="0.25">
      <c r="L190" s="113">
        <f t="shared" si="11"/>
        <v>0</v>
      </c>
      <c r="M190" s="113">
        <f t="shared" si="10"/>
        <v>0</v>
      </c>
    </row>
    <row r="191" spans="12:13" x14ac:dyDescent="0.25">
      <c r="L191" s="113">
        <f t="shared" si="11"/>
        <v>0</v>
      </c>
      <c r="M191" s="113">
        <f t="shared" si="10"/>
        <v>0</v>
      </c>
    </row>
    <row r="192" spans="12:13" x14ac:dyDescent="0.25">
      <c r="L192" s="113">
        <f t="shared" si="11"/>
        <v>0</v>
      </c>
      <c r="M192" s="113">
        <f t="shared" si="10"/>
        <v>0</v>
      </c>
    </row>
    <row r="193" spans="12:13" x14ac:dyDescent="0.25">
      <c r="L193" s="113">
        <f t="shared" si="11"/>
        <v>0</v>
      </c>
      <c r="M193" s="113">
        <f t="shared" si="10"/>
        <v>0</v>
      </c>
    </row>
    <row r="194" spans="12:13" x14ac:dyDescent="0.25">
      <c r="L194" s="113">
        <f t="shared" si="11"/>
        <v>0</v>
      </c>
      <c r="M194" s="113">
        <f t="shared" si="10"/>
        <v>0</v>
      </c>
    </row>
    <row r="195" spans="12:13" x14ac:dyDescent="0.25">
      <c r="L195" s="113">
        <f t="shared" si="11"/>
        <v>0</v>
      </c>
      <c r="M195" s="113">
        <f t="shared" si="10"/>
        <v>0</v>
      </c>
    </row>
    <row r="196" spans="12:13" x14ac:dyDescent="0.25">
      <c r="L196" s="113">
        <f t="shared" si="11"/>
        <v>0</v>
      </c>
      <c r="M196" s="113">
        <f t="shared" si="10"/>
        <v>0</v>
      </c>
    </row>
    <row r="197" spans="12:13" x14ac:dyDescent="0.25">
      <c r="L197" s="113">
        <f t="shared" si="11"/>
        <v>0</v>
      </c>
      <c r="M197" s="113">
        <f t="shared" si="10"/>
        <v>0</v>
      </c>
    </row>
    <row r="198" spans="12:13" x14ac:dyDescent="0.25">
      <c r="L198" s="113">
        <f t="shared" si="11"/>
        <v>0</v>
      </c>
      <c r="M198" s="113">
        <f t="shared" si="10"/>
        <v>0</v>
      </c>
    </row>
    <row r="199" spans="12:13" x14ac:dyDescent="0.25">
      <c r="L199" s="113">
        <f t="shared" si="11"/>
        <v>0</v>
      </c>
      <c r="M199" s="113">
        <f t="shared" si="10"/>
        <v>0</v>
      </c>
    </row>
    <row r="200" spans="12:13" x14ac:dyDescent="0.25">
      <c r="L200" s="113">
        <f t="shared" si="11"/>
        <v>0</v>
      </c>
      <c r="M200" s="113">
        <f t="shared" ref="M200:M263" si="12">ROUND(SUMPRODUCT(D200:I200,$D$5:$I$5)/SUM($D$5:$I$5),0)</f>
        <v>0</v>
      </c>
    </row>
    <row r="201" spans="12:13" x14ac:dyDescent="0.25">
      <c r="L201" s="113">
        <f t="shared" si="11"/>
        <v>0</v>
      </c>
      <c r="M201" s="113">
        <f t="shared" si="12"/>
        <v>0</v>
      </c>
    </row>
    <row r="202" spans="12:13" x14ac:dyDescent="0.25">
      <c r="L202" s="113">
        <f t="shared" si="11"/>
        <v>0</v>
      </c>
      <c r="M202" s="113">
        <f t="shared" si="12"/>
        <v>0</v>
      </c>
    </row>
    <row r="203" spans="12:13" x14ac:dyDescent="0.25">
      <c r="L203" s="113">
        <f t="shared" si="11"/>
        <v>0</v>
      </c>
      <c r="M203" s="113">
        <f t="shared" si="12"/>
        <v>0</v>
      </c>
    </row>
    <row r="204" spans="12:13" x14ac:dyDescent="0.25">
      <c r="L204" s="113">
        <f t="shared" ref="L204:L267" si="13">C204</f>
        <v>0</v>
      </c>
      <c r="M204" s="113">
        <f t="shared" si="12"/>
        <v>0</v>
      </c>
    </row>
    <row r="205" spans="12:13" x14ac:dyDescent="0.25">
      <c r="L205" s="113">
        <f t="shared" si="13"/>
        <v>0</v>
      </c>
      <c r="M205" s="113">
        <f t="shared" si="12"/>
        <v>0</v>
      </c>
    </row>
    <row r="206" spans="12:13" x14ac:dyDescent="0.25">
      <c r="L206" s="113">
        <f t="shared" si="13"/>
        <v>0</v>
      </c>
      <c r="M206" s="113">
        <f t="shared" si="12"/>
        <v>0</v>
      </c>
    </row>
    <row r="207" spans="12:13" x14ac:dyDescent="0.25">
      <c r="L207" s="113">
        <f t="shared" si="13"/>
        <v>0</v>
      </c>
      <c r="M207" s="113">
        <f t="shared" si="12"/>
        <v>0</v>
      </c>
    </row>
    <row r="208" spans="12:13" x14ac:dyDescent="0.25">
      <c r="L208" s="113">
        <f t="shared" si="13"/>
        <v>0</v>
      </c>
      <c r="M208" s="113">
        <f t="shared" si="12"/>
        <v>0</v>
      </c>
    </row>
    <row r="209" spans="12:13" x14ac:dyDescent="0.25">
      <c r="L209" s="113">
        <f t="shared" si="13"/>
        <v>0</v>
      </c>
      <c r="M209" s="113">
        <f t="shared" si="12"/>
        <v>0</v>
      </c>
    </row>
    <row r="210" spans="12:13" x14ac:dyDescent="0.25">
      <c r="L210" s="113">
        <f t="shared" si="13"/>
        <v>0</v>
      </c>
      <c r="M210" s="113">
        <f t="shared" si="12"/>
        <v>0</v>
      </c>
    </row>
    <row r="211" spans="12:13" x14ac:dyDescent="0.25">
      <c r="L211" s="113">
        <f t="shared" si="13"/>
        <v>0</v>
      </c>
      <c r="M211" s="113">
        <f t="shared" si="12"/>
        <v>0</v>
      </c>
    </row>
    <row r="212" spans="12:13" x14ac:dyDescent="0.25">
      <c r="L212" s="113">
        <f t="shared" si="13"/>
        <v>0</v>
      </c>
      <c r="M212" s="113">
        <f t="shared" si="12"/>
        <v>0</v>
      </c>
    </row>
    <row r="213" spans="12:13" x14ac:dyDescent="0.25">
      <c r="L213" s="113">
        <f t="shared" si="13"/>
        <v>0</v>
      </c>
      <c r="M213" s="113">
        <f t="shared" si="12"/>
        <v>0</v>
      </c>
    </row>
    <row r="214" spans="12:13" x14ac:dyDescent="0.25">
      <c r="L214" s="113">
        <f t="shared" si="13"/>
        <v>0</v>
      </c>
      <c r="M214" s="113">
        <f t="shared" si="12"/>
        <v>0</v>
      </c>
    </row>
    <row r="215" spans="12:13" x14ac:dyDescent="0.25">
      <c r="L215" s="113">
        <f t="shared" si="13"/>
        <v>0</v>
      </c>
      <c r="M215" s="113">
        <f t="shared" si="12"/>
        <v>0</v>
      </c>
    </row>
    <row r="216" spans="12:13" x14ac:dyDescent="0.25">
      <c r="L216" s="113">
        <f t="shared" si="13"/>
        <v>0</v>
      </c>
      <c r="M216" s="113">
        <f t="shared" si="12"/>
        <v>0</v>
      </c>
    </row>
    <row r="217" spans="12:13" x14ac:dyDescent="0.25">
      <c r="L217" s="113">
        <f t="shared" si="13"/>
        <v>0</v>
      </c>
      <c r="M217" s="113">
        <f t="shared" si="12"/>
        <v>0</v>
      </c>
    </row>
    <row r="218" spans="12:13" x14ac:dyDescent="0.25">
      <c r="L218" s="113">
        <f t="shared" si="13"/>
        <v>0</v>
      </c>
      <c r="M218" s="113">
        <f t="shared" si="12"/>
        <v>0</v>
      </c>
    </row>
    <row r="219" spans="12:13" x14ac:dyDescent="0.25">
      <c r="L219" s="113">
        <f t="shared" si="13"/>
        <v>0</v>
      </c>
      <c r="M219" s="113">
        <f t="shared" si="12"/>
        <v>0</v>
      </c>
    </row>
    <row r="220" spans="12:13" x14ac:dyDescent="0.25">
      <c r="L220" s="113">
        <f t="shared" si="13"/>
        <v>0</v>
      </c>
      <c r="M220" s="113">
        <f t="shared" si="12"/>
        <v>0</v>
      </c>
    </row>
    <row r="221" spans="12:13" x14ac:dyDescent="0.25">
      <c r="L221" s="113">
        <f t="shared" si="13"/>
        <v>0</v>
      </c>
      <c r="M221" s="113">
        <f t="shared" si="12"/>
        <v>0</v>
      </c>
    </row>
    <row r="222" spans="12:13" x14ac:dyDescent="0.25">
      <c r="L222" s="113">
        <f t="shared" si="13"/>
        <v>0</v>
      </c>
      <c r="M222" s="113">
        <f t="shared" si="12"/>
        <v>0</v>
      </c>
    </row>
    <row r="223" spans="12:13" x14ac:dyDescent="0.25">
      <c r="L223" s="113">
        <f t="shared" si="13"/>
        <v>0</v>
      </c>
      <c r="M223" s="113">
        <f t="shared" si="12"/>
        <v>0</v>
      </c>
    </row>
    <row r="224" spans="12:13" x14ac:dyDescent="0.25">
      <c r="L224" s="113">
        <f t="shared" si="13"/>
        <v>0</v>
      </c>
      <c r="M224" s="113">
        <f t="shared" si="12"/>
        <v>0</v>
      </c>
    </row>
    <row r="225" spans="12:13" x14ac:dyDescent="0.25">
      <c r="L225" s="113">
        <f t="shared" si="13"/>
        <v>0</v>
      </c>
      <c r="M225" s="113">
        <f t="shared" si="12"/>
        <v>0</v>
      </c>
    </row>
    <row r="226" spans="12:13" x14ac:dyDescent="0.25">
      <c r="L226" s="113">
        <f t="shared" si="13"/>
        <v>0</v>
      </c>
      <c r="M226" s="113">
        <f t="shared" si="12"/>
        <v>0</v>
      </c>
    </row>
    <row r="227" spans="12:13" x14ac:dyDescent="0.25">
      <c r="L227" s="113">
        <f t="shared" si="13"/>
        <v>0</v>
      </c>
      <c r="M227" s="113">
        <f t="shared" si="12"/>
        <v>0</v>
      </c>
    </row>
    <row r="228" spans="12:13" x14ac:dyDescent="0.25">
      <c r="L228" s="113">
        <f t="shared" si="13"/>
        <v>0</v>
      </c>
      <c r="M228" s="113">
        <f t="shared" si="12"/>
        <v>0</v>
      </c>
    </row>
    <row r="229" spans="12:13" x14ac:dyDescent="0.25">
      <c r="L229" s="113">
        <f t="shared" si="13"/>
        <v>0</v>
      </c>
      <c r="M229" s="113">
        <f t="shared" si="12"/>
        <v>0</v>
      </c>
    </row>
    <row r="230" spans="12:13" x14ac:dyDescent="0.25">
      <c r="L230" s="113">
        <f t="shared" si="13"/>
        <v>0</v>
      </c>
      <c r="M230" s="113">
        <f t="shared" si="12"/>
        <v>0</v>
      </c>
    </row>
    <row r="231" spans="12:13" x14ac:dyDescent="0.25">
      <c r="L231" s="113">
        <f t="shared" si="13"/>
        <v>0</v>
      </c>
      <c r="M231" s="113">
        <f t="shared" si="12"/>
        <v>0</v>
      </c>
    </row>
    <row r="232" spans="12:13" x14ac:dyDescent="0.25">
      <c r="L232" s="113">
        <f t="shared" si="13"/>
        <v>0</v>
      </c>
      <c r="M232" s="113">
        <f t="shared" si="12"/>
        <v>0</v>
      </c>
    </row>
    <row r="233" spans="12:13" x14ac:dyDescent="0.25">
      <c r="L233" s="113">
        <f t="shared" si="13"/>
        <v>0</v>
      </c>
      <c r="M233" s="113">
        <f t="shared" si="12"/>
        <v>0</v>
      </c>
    </row>
    <row r="234" spans="12:13" x14ac:dyDescent="0.25">
      <c r="L234" s="113">
        <f t="shared" si="13"/>
        <v>0</v>
      </c>
      <c r="M234" s="113">
        <f t="shared" si="12"/>
        <v>0</v>
      </c>
    </row>
    <row r="235" spans="12:13" x14ac:dyDescent="0.25">
      <c r="L235" s="113">
        <f t="shared" si="13"/>
        <v>0</v>
      </c>
      <c r="M235" s="113">
        <f t="shared" si="12"/>
        <v>0</v>
      </c>
    </row>
    <row r="236" spans="12:13" x14ac:dyDescent="0.25">
      <c r="L236" s="113">
        <f t="shared" si="13"/>
        <v>0</v>
      </c>
      <c r="M236" s="113">
        <f t="shared" si="12"/>
        <v>0</v>
      </c>
    </row>
    <row r="237" spans="12:13" x14ac:dyDescent="0.25">
      <c r="L237" s="113">
        <f t="shared" si="13"/>
        <v>0</v>
      </c>
      <c r="M237" s="113">
        <f t="shared" si="12"/>
        <v>0</v>
      </c>
    </row>
    <row r="238" spans="12:13" x14ac:dyDescent="0.25">
      <c r="L238" s="113">
        <f t="shared" si="13"/>
        <v>0</v>
      </c>
      <c r="M238" s="113">
        <f t="shared" si="12"/>
        <v>0</v>
      </c>
    </row>
    <row r="239" spans="12:13" x14ac:dyDescent="0.25">
      <c r="L239" s="113">
        <f t="shared" si="13"/>
        <v>0</v>
      </c>
      <c r="M239" s="113">
        <f t="shared" si="12"/>
        <v>0</v>
      </c>
    </row>
    <row r="240" spans="12:13" x14ac:dyDescent="0.25">
      <c r="L240" s="113">
        <f t="shared" si="13"/>
        <v>0</v>
      </c>
      <c r="M240" s="113">
        <f t="shared" si="12"/>
        <v>0</v>
      </c>
    </row>
    <row r="241" spans="12:13" x14ac:dyDescent="0.25">
      <c r="L241" s="113">
        <f t="shared" si="13"/>
        <v>0</v>
      </c>
      <c r="M241" s="113">
        <f t="shared" si="12"/>
        <v>0</v>
      </c>
    </row>
    <row r="242" spans="12:13" x14ac:dyDescent="0.25">
      <c r="L242" s="113">
        <f t="shared" si="13"/>
        <v>0</v>
      </c>
      <c r="M242" s="113">
        <f t="shared" si="12"/>
        <v>0</v>
      </c>
    </row>
    <row r="243" spans="12:13" x14ac:dyDescent="0.25">
      <c r="L243" s="113">
        <f t="shared" si="13"/>
        <v>0</v>
      </c>
      <c r="M243" s="113">
        <f t="shared" si="12"/>
        <v>0</v>
      </c>
    </row>
    <row r="244" spans="12:13" x14ac:dyDescent="0.25">
      <c r="L244" s="113">
        <f t="shared" si="13"/>
        <v>0</v>
      </c>
      <c r="M244" s="113">
        <f t="shared" si="12"/>
        <v>0</v>
      </c>
    </row>
    <row r="245" spans="12:13" x14ac:dyDescent="0.25">
      <c r="L245" s="113">
        <f t="shared" si="13"/>
        <v>0</v>
      </c>
      <c r="M245" s="113">
        <f t="shared" si="12"/>
        <v>0</v>
      </c>
    </row>
    <row r="246" spans="12:13" x14ac:dyDescent="0.25">
      <c r="L246" s="113">
        <f t="shared" si="13"/>
        <v>0</v>
      </c>
      <c r="M246" s="113">
        <f t="shared" si="12"/>
        <v>0</v>
      </c>
    </row>
    <row r="247" spans="12:13" x14ac:dyDescent="0.25">
      <c r="L247" s="113">
        <f t="shared" si="13"/>
        <v>0</v>
      </c>
      <c r="M247" s="113">
        <f t="shared" si="12"/>
        <v>0</v>
      </c>
    </row>
    <row r="248" spans="12:13" x14ac:dyDescent="0.25">
      <c r="L248" s="113">
        <f t="shared" si="13"/>
        <v>0</v>
      </c>
      <c r="M248" s="113">
        <f t="shared" si="12"/>
        <v>0</v>
      </c>
    </row>
    <row r="249" spans="12:13" x14ac:dyDescent="0.25">
      <c r="L249" s="113">
        <f t="shared" si="13"/>
        <v>0</v>
      </c>
      <c r="M249" s="113">
        <f t="shared" si="12"/>
        <v>0</v>
      </c>
    </row>
    <row r="250" spans="12:13" x14ac:dyDescent="0.25">
      <c r="L250" s="113">
        <f t="shared" si="13"/>
        <v>0</v>
      </c>
      <c r="M250" s="113">
        <f t="shared" si="12"/>
        <v>0</v>
      </c>
    </row>
    <row r="251" spans="12:13" x14ac:dyDescent="0.25">
      <c r="L251" s="113">
        <f t="shared" si="13"/>
        <v>0</v>
      </c>
      <c r="M251" s="113">
        <f t="shared" si="12"/>
        <v>0</v>
      </c>
    </row>
    <row r="252" spans="12:13" x14ac:dyDescent="0.25">
      <c r="L252" s="113">
        <f t="shared" si="13"/>
        <v>0</v>
      </c>
      <c r="M252" s="113">
        <f t="shared" si="12"/>
        <v>0</v>
      </c>
    </row>
    <row r="253" spans="12:13" x14ac:dyDescent="0.25">
      <c r="L253" s="113">
        <f t="shared" si="13"/>
        <v>0</v>
      </c>
      <c r="M253" s="113">
        <f t="shared" si="12"/>
        <v>0</v>
      </c>
    </row>
    <row r="254" spans="12:13" x14ac:dyDescent="0.25">
      <c r="L254" s="113">
        <f t="shared" si="13"/>
        <v>0</v>
      </c>
      <c r="M254" s="113">
        <f t="shared" si="12"/>
        <v>0</v>
      </c>
    </row>
    <row r="255" spans="12:13" x14ac:dyDescent="0.25">
      <c r="L255" s="113">
        <f t="shared" si="13"/>
        <v>0</v>
      </c>
      <c r="M255" s="113">
        <f t="shared" si="12"/>
        <v>0</v>
      </c>
    </row>
    <row r="256" spans="12:13" x14ac:dyDescent="0.25">
      <c r="L256" s="113">
        <f t="shared" si="13"/>
        <v>0</v>
      </c>
      <c r="M256" s="113">
        <f t="shared" si="12"/>
        <v>0</v>
      </c>
    </row>
    <row r="257" spans="12:13" x14ac:dyDescent="0.25">
      <c r="L257" s="113">
        <f t="shared" si="13"/>
        <v>0</v>
      </c>
      <c r="M257" s="113">
        <f t="shared" si="12"/>
        <v>0</v>
      </c>
    </row>
    <row r="258" spans="12:13" x14ac:dyDescent="0.25">
      <c r="L258" s="113">
        <f t="shared" si="13"/>
        <v>0</v>
      </c>
      <c r="M258" s="113">
        <f t="shared" si="12"/>
        <v>0</v>
      </c>
    </row>
    <row r="259" spans="12:13" x14ac:dyDescent="0.25">
      <c r="L259" s="113">
        <f t="shared" si="13"/>
        <v>0</v>
      </c>
      <c r="M259" s="113">
        <f t="shared" si="12"/>
        <v>0</v>
      </c>
    </row>
    <row r="260" spans="12:13" x14ac:dyDescent="0.25">
      <c r="L260" s="113">
        <f t="shared" si="13"/>
        <v>0</v>
      </c>
      <c r="M260" s="113">
        <f t="shared" si="12"/>
        <v>0</v>
      </c>
    </row>
    <row r="261" spans="12:13" x14ac:dyDescent="0.25">
      <c r="L261" s="113">
        <f t="shared" si="13"/>
        <v>0</v>
      </c>
      <c r="M261" s="113">
        <f t="shared" si="12"/>
        <v>0</v>
      </c>
    </row>
    <row r="262" spans="12:13" x14ac:dyDescent="0.25">
      <c r="L262" s="113">
        <f t="shared" si="13"/>
        <v>0</v>
      </c>
      <c r="M262" s="113">
        <f t="shared" si="12"/>
        <v>0</v>
      </c>
    </row>
    <row r="263" spans="12:13" x14ac:dyDescent="0.25">
      <c r="L263" s="113">
        <f t="shared" si="13"/>
        <v>0</v>
      </c>
      <c r="M263" s="113">
        <f t="shared" si="12"/>
        <v>0</v>
      </c>
    </row>
    <row r="264" spans="12:13" x14ac:dyDescent="0.25">
      <c r="L264" s="113">
        <f t="shared" si="13"/>
        <v>0</v>
      </c>
      <c r="M264" s="113">
        <f t="shared" ref="M264:M326" si="14">ROUND(SUMPRODUCT(D264:I264,$D$5:$I$5)/SUM($D$5:$I$5),0)</f>
        <v>0</v>
      </c>
    </row>
    <row r="265" spans="12:13" x14ac:dyDescent="0.25">
      <c r="L265" s="113">
        <f t="shared" si="13"/>
        <v>0</v>
      </c>
      <c r="M265" s="113">
        <f t="shared" si="14"/>
        <v>0</v>
      </c>
    </row>
    <row r="266" spans="12:13" x14ac:dyDescent="0.25">
      <c r="L266" s="113">
        <f t="shared" si="13"/>
        <v>0</v>
      </c>
      <c r="M266" s="113">
        <f t="shared" si="14"/>
        <v>0</v>
      </c>
    </row>
    <row r="267" spans="12:13" x14ac:dyDescent="0.25">
      <c r="L267" s="113">
        <f t="shared" si="13"/>
        <v>0</v>
      </c>
      <c r="M267" s="113">
        <f t="shared" si="14"/>
        <v>0</v>
      </c>
    </row>
    <row r="268" spans="12:13" x14ac:dyDescent="0.25">
      <c r="L268" s="113">
        <f t="shared" ref="L268:L326" si="15">C268</f>
        <v>0</v>
      </c>
      <c r="M268" s="113">
        <f t="shared" si="14"/>
        <v>0</v>
      </c>
    </row>
    <row r="269" spans="12:13" x14ac:dyDescent="0.25">
      <c r="L269" s="113">
        <f t="shared" si="15"/>
        <v>0</v>
      </c>
      <c r="M269" s="113">
        <f t="shared" si="14"/>
        <v>0</v>
      </c>
    </row>
    <row r="270" spans="12:13" x14ac:dyDescent="0.25">
      <c r="L270" s="113">
        <f t="shared" si="15"/>
        <v>0</v>
      </c>
      <c r="M270" s="113">
        <f t="shared" si="14"/>
        <v>0</v>
      </c>
    </row>
    <row r="271" spans="12:13" x14ac:dyDescent="0.25">
      <c r="L271" s="113">
        <f t="shared" si="15"/>
        <v>0</v>
      </c>
      <c r="M271" s="113">
        <f t="shared" si="14"/>
        <v>0</v>
      </c>
    </row>
    <row r="272" spans="12:13" x14ac:dyDescent="0.25">
      <c r="L272" s="113">
        <f t="shared" si="15"/>
        <v>0</v>
      </c>
      <c r="M272" s="113">
        <f t="shared" si="14"/>
        <v>0</v>
      </c>
    </row>
    <row r="273" spans="12:13" x14ac:dyDescent="0.25">
      <c r="L273" s="113">
        <f t="shared" si="15"/>
        <v>0</v>
      </c>
      <c r="M273" s="113">
        <f t="shared" si="14"/>
        <v>0</v>
      </c>
    </row>
    <row r="274" spans="12:13" x14ac:dyDescent="0.25">
      <c r="L274" s="113">
        <f t="shared" si="15"/>
        <v>0</v>
      </c>
      <c r="M274" s="113">
        <f t="shared" si="14"/>
        <v>0</v>
      </c>
    </row>
    <row r="275" spans="12:13" x14ac:dyDescent="0.25">
      <c r="L275" s="113">
        <f t="shared" si="15"/>
        <v>0</v>
      </c>
      <c r="M275" s="113">
        <f t="shared" si="14"/>
        <v>0</v>
      </c>
    </row>
    <row r="276" spans="12:13" x14ac:dyDescent="0.25">
      <c r="L276" s="113">
        <f t="shared" si="15"/>
        <v>0</v>
      </c>
      <c r="M276" s="113">
        <f t="shared" si="14"/>
        <v>0</v>
      </c>
    </row>
    <row r="277" spans="12:13" x14ac:dyDescent="0.25">
      <c r="L277" s="113">
        <f t="shared" si="15"/>
        <v>0</v>
      </c>
      <c r="M277" s="113">
        <f t="shared" si="14"/>
        <v>0</v>
      </c>
    </row>
    <row r="278" spans="12:13" x14ac:dyDescent="0.25">
      <c r="L278" s="113">
        <f t="shared" si="15"/>
        <v>0</v>
      </c>
      <c r="M278" s="113">
        <f t="shared" si="14"/>
        <v>0</v>
      </c>
    </row>
    <row r="279" spans="12:13" x14ac:dyDescent="0.25">
      <c r="L279" s="113">
        <f t="shared" si="15"/>
        <v>0</v>
      </c>
      <c r="M279" s="113">
        <f t="shared" si="14"/>
        <v>0</v>
      </c>
    </row>
    <row r="280" spans="12:13" x14ac:dyDescent="0.25">
      <c r="L280" s="113">
        <f t="shared" si="15"/>
        <v>0</v>
      </c>
      <c r="M280" s="113">
        <f t="shared" si="14"/>
        <v>0</v>
      </c>
    </row>
    <row r="281" spans="12:13" x14ac:dyDescent="0.25">
      <c r="L281" s="113">
        <f t="shared" si="15"/>
        <v>0</v>
      </c>
      <c r="M281" s="113">
        <f t="shared" si="14"/>
        <v>0</v>
      </c>
    </row>
    <row r="282" spans="12:13" x14ac:dyDescent="0.25">
      <c r="L282" s="113">
        <f t="shared" si="15"/>
        <v>0</v>
      </c>
      <c r="M282" s="113">
        <f t="shared" si="14"/>
        <v>0</v>
      </c>
    </row>
    <row r="283" spans="12:13" x14ac:dyDescent="0.25">
      <c r="L283" s="113">
        <f t="shared" si="15"/>
        <v>0</v>
      </c>
      <c r="M283" s="113">
        <f t="shared" si="14"/>
        <v>0</v>
      </c>
    </row>
    <row r="284" spans="12:13" x14ac:dyDescent="0.25">
      <c r="L284" s="113">
        <f t="shared" si="15"/>
        <v>0</v>
      </c>
      <c r="M284" s="113">
        <f t="shared" si="14"/>
        <v>0</v>
      </c>
    </row>
    <row r="285" spans="12:13" x14ac:dyDescent="0.25">
      <c r="L285" s="113">
        <f t="shared" si="15"/>
        <v>0</v>
      </c>
      <c r="M285" s="113">
        <f t="shared" si="14"/>
        <v>0</v>
      </c>
    </row>
    <row r="286" spans="12:13" x14ac:dyDescent="0.25">
      <c r="L286" s="113">
        <f t="shared" si="15"/>
        <v>0</v>
      </c>
      <c r="M286" s="113">
        <f t="shared" si="14"/>
        <v>0</v>
      </c>
    </row>
    <row r="287" spans="12:13" x14ac:dyDescent="0.25">
      <c r="L287" s="113">
        <f t="shared" si="15"/>
        <v>0</v>
      </c>
      <c r="M287" s="113">
        <f t="shared" si="14"/>
        <v>0</v>
      </c>
    </row>
    <row r="288" spans="12:13" x14ac:dyDescent="0.25">
      <c r="L288" s="113">
        <f t="shared" si="15"/>
        <v>0</v>
      </c>
      <c r="M288" s="113">
        <f t="shared" si="14"/>
        <v>0</v>
      </c>
    </row>
    <row r="289" spans="12:13" x14ac:dyDescent="0.25">
      <c r="L289" s="113">
        <f t="shared" si="15"/>
        <v>0</v>
      </c>
      <c r="M289" s="113">
        <f t="shared" si="14"/>
        <v>0</v>
      </c>
    </row>
    <row r="290" spans="12:13" x14ac:dyDescent="0.25">
      <c r="L290" s="113">
        <f t="shared" si="15"/>
        <v>0</v>
      </c>
      <c r="M290" s="113">
        <f t="shared" si="14"/>
        <v>0</v>
      </c>
    </row>
    <row r="291" spans="12:13" x14ac:dyDescent="0.25">
      <c r="L291" s="113">
        <f t="shared" si="15"/>
        <v>0</v>
      </c>
      <c r="M291" s="113">
        <f t="shared" si="14"/>
        <v>0</v>
      </c>
    </row>
    <row r="292" spans="12:13" x14ac:dyDescent="0.25">
      <c r="L292" s="113">
        <f t="shared" si="15"/>
        <v>0</v>
      </c>
      <c r="M292" s="113">
        <f t="shared" si="14"/>
        <v>0</v>
      </c>
    </row>
    <row r="293" spans="12:13" x14ac:dyDescent="0.25">
      <c r="L293" s="113">
        <f t="shared" si="15"/>
        <v>0</v>
      </c>
      <c r="M293" s="113">
        <f t="shared" si="14"/>
        <v>0</v>
      </c>
    </row>
    <row r="294" spans="12:13" x14ac:dyDescent="0.25">
      <c r="L294" s="113">
        <f t="shared" si="15"/>
        <v>0</v>
      </c>
      <c r="M294" s="113">
        <f t="shared" si="14"/>
        <v>0</v>
      </c>
    </row>
    <row r="295" spans="12:13" x14ac:dyDescent="0.25">
      <c r="L295" s="113">
        <f t="shared" si="15"/>
        <v>0</v>
      </c>
      <c r="M295" s="113">
        <f t="shared" si="14"/>
        <v>0</v>
      </c>
    </row>
    <row r="296" spans="12:13" x14ac:dyDescent="0.25">
      <c r="L296" s="113">
        <f t="shared" si="15"/>
        <v>0</v>
      </c>
      <c r="M296" s="113">
        <f t="shared" si="14"/>
        <v>0</v>
      </c>
    </row>
    <row r="297" spans="12:13" x14ac:dyDescent="0.25">
      <c r="L297" s="113">
        <f t="shared" si="15"/>
        <v>0</v>
      </c>
      <c r="M297" s="113">
        <f t="shared" si="14"/>
        <v>0</v>
      </c>
    </row>
    <row r="298" spans="12:13" x14ac:dyDescent="0.25">
      <c r="L298" s="113">
        <f t="shared" si="15"/>
        <v>0</v>
      </c>
      <c r="M298" s="113">
        <f t="shared" si="14"/>
        <v>0</v>
      </c>
    </row>
    <row r="299" spans="12:13" x14ac:dyDescent="0.25">
      <c r="L299" s="113">
        <f t="shared" si="15"/>
        <v>0</v>
      </c>
      <c r="M299" s="113">
        <f t="shared" si="14"/>
        <v>0</v>
      </c>
    </row>
    <row r="300" spans="12:13" x14ac:dyDescent="0.25">
      <c r="L300" s="113">
        <f t="shared" si="15"/>
        <v>0</v>
      </c>
      <c r="M300" s="113">
        <f t="shared" si="14"/>
        <v>0</v>
      </c>
    </row>
    <row r="301" spans="12:13" x14ac:dyDescent="0.25">
      <c r="L301" s="113">
        <f t="shared" si="15"/>
        <v>0</v>
      </c>
      <c r="M301" s="113">
        <f t="shared" si="14"/>
        <v>0</v>
      </c>
    </row>
    <row r="302" spans="12:13" x14ac:dyDescent="0.25">
      <c r="L302" s="113">
        <f t="shared" si="15"/>
        <v>0</v>
      </c>
      <c r="M302" s="113">
        <f t="shared" si="14"/>
        <v>0</v>
      </c>
    </row>
    <row r="303" spans="12:13" x14ac:dyDescent="0.25">
      <c r="L303" s="113">
        <f t="shared" si="15"/>
        <v>0</v>
      </c>
      <c r="M303" s="113">
        <f t="shared" si="14"/>
        <v>0</v>
      </c>
    </row>
    <row r="304" spans="12:13" x14ac:dyDescent="0.25">
      <c r="L304" s="113">
        <f t="shared" si="15"/>
        <v>0</v>
      </c>
      <c r="M304" s="113">
        <f t="shared" si="14"/>
        <v>0</v>
      </c>
    </row>
    <row r="305" spans="12:13" x14ac:dyDescent="0.25">
      <c r="L305" s="113">
        <f t="shared" si="15"/>
        <v>0</v>
      </c>
      <c r="M305" s="113">
        <f t="shared" si="14"/>
        <v>0</v>
      </c>
    </row>
    <row r="306" spans="12:13" x14ac:dyDescent="0.25">
      <c r="L306" s="113">
        <f t="shared" si="15"/>
        <v>0</v>
      </c>
      <c r="M306" s="113">
        <f t="shared" si="14"/>
        <v>0</v>
      </c>
    </row>
    <row r="307" spans="12:13" x14ac:dyDescent="0.25">
      <c r="L307" s="113">
        <f t="shared" si="15"/>
        <v>0</v>
      </c>
      <c r="M307" s="113">
        <f t="shared" si="14"/>
        <v>0</v>
      </c>
    </row>
    <row r="308" spans="12:13" x14ac:dyDescent="0.25">
      <c r="L308" s="113">
        <f t="shared" si="15"/>
        <v>0</v>
      </c>
      <c r="M308" s="113">
        <f t="shared" si="14"/>
        <v>0</v>
      </c>
    </row>
    <row r="309" spans="12:13" x14ac:dyDescent="0.25">
      <c r="L309" s="113">
        <f t="shared" si="15"/>
        <v>0</v>
      </c>
      <c r="M309" s="113">
        <f t="shared" si="14"/>
        <v>0</v>
      </c>
    </row>
    <row r="310" spans="12:13" x14ac:dyDescent="0.25">
      <c r="L310" s="113">
        <f t="shared" si="15"/>
        <v>0</v>
      </c>
      <c r="M310" s="113">
        <f t="shared" si="14"/>
        <v>0</v>
      </c>
    </row>
    <row r="311" spans="12:13" x14ac:dyDescent="0.25">
      <c r="L311" s="113">
        <f t="shared" si="15"/>
        <v>0</v>
      </c>
      <c r="M311" s="113">
        <f t="shared" si="14"/>
        <v>0</v>
      </c>
    </row>
    <row r="312" spans="12:13" x14ac:dyDescent="0.25">
      <c r="L312" s="113">
        <f t="shared" si="15"/>
        <v>0</v>
      </c>
      <c r="M312" s="113">
        <f t="shared" si="14"/>
        <v>0</v>
      </c>
    </row>
    <row r="313" spans="12:13" x14ac:dyDescent="0.25">
      <c r="L313" s="113">
        <f t="shared" si="15"/>
        <v>0</v>
      </c>
      <c r="M313" s="113">
        <f t="shared" si="14"/>
        <v>0</v>
      </c>
    </row>
    <row r="314" spans="12:13" x14ac:dyDescent="0.25">
      <c r="L314" s="113">
        <f t="shared" si="15"/>
        <v>0</v>
      </c>
      <c r="M314" s="113">
        <f t="shared" si="14"/>
        <v>0</v>
      </c>
    </row>
    <row r="315" spans="12:13" x14ac:dyDescent="0.25">
      <c r="L315" s="113">
        <f t="shared" si="15"/>
        <v>0</v>
      </c>
      <c r="M315" s="113">
        <f t="shared" si="14"/>
        <v>0</v>
      </c>
    </row>
    <row r="316" spans="12:13" x14ac:dyDescent="0.25">
      <c r="L316" s="113">
        <f t="shared" si="15"/>
        <v>0</v>
      </c>
      <c r="M316" s="113">
        <f t="shared" si="14"/>
        <v>0</v>
      </c>
    </row>
    <row r="317" spans="12:13" x14ac:dyDescent="0.25">
      <c r="L317" s="113">
        <f t="shared" si="15"/>
        <v>0</v>
      </c>
      <c r="M317" s="113">
        <f t="shared" si="14"/>
        <v>0</v>
      </c>
    </row>
    <row r="318" spans="12:13" x14ac:dyDescent="0.25">
      <c r="L318" s="113">
        <f t="shared" si="15"/>
        <v>0</v>
      </c>
      <c r="M318" s="113">
        <f t="shared" si="14"/>
        <v>0</v>
      </c>
    </row>
    <row r="319" spans="12:13" x14ac:dyDescent="0.25">
      <c r="L319" s="113">
        <f t="shared" si="15"/>
        <v>0</v>
      </c>
      <c r="M319" s="113">
        <f t="shared" si="14"/>
        <v>0</v>
      </c>
    </row>
    <row r="320" spans="12:13" x14ac:dyDescent="0.25">
      <c r="L320" s="113">
        <f t="shared" si="15"/>
        <v>0</v>
      </c>
      <c r="M320" s="113">
        <f t="shared" si="14"/>
        <v>0</v>
      </c>
    </row>
    <row r="321" spans="12:13" x14ac:dyDescent="0.25">
      <c r="L321" s="113">
        <f t="shared" si="15"/>
        <v>0</v>
      </c>
      <c r="M321" s="113">
        <f t="shared" si="14"/>
        <v>0</v>
      </c>
    </row>
    <row r="322" spans="12:13" x14ac:dyDescent="0.25">
      <c r="L322" s="113">
        <f t="shared" si="15"/>
        <v>0</v>
      </c>
      <c r="M322" s="113">
        <f t="shared" si="14"/>
        <v>0</v>
      </c>
    </row>
    <row r="323" spans="12:13" x14ac:dyDescent="0.25">
      <c r="L323" s="113">
        <f t="shared" si="15"/>
        <v>0</v>
      </c>
      <c r="M323" s="113">
        <f t="shared" si="14"/>
        <v>0</v>
      </c>
    </row>
    <row r="324" spans="12:13" x14ac:dyDescent="0.25">
      <c r="L324" s="113">
        <f t="shared" si="15"/>
        <v>0</v>
      </c>
      <c r="M324" s="113">
        <f t="shared" si="14"/>
        <v>0</v>
      </c>
    </row>
    <row r="325" spans="12:13" x14ac:dyDescent="0.25">
      <c r="L325" s="113">
        <f t="shared" si="15"/>
        <v>0</v>
      </c>
      <c r="M325" s="113">
        <f t="shared" si="14"/>
        <v>0</v>
      </c>
    </row>
    <row r="326" spans="12:13" x14ac:dyDescent="0.25">
      <c r="L326" s="113">
        <f t="shared" si="15"/>
        <v>0</v>
      </c>
      <c r="M326" s="113">
        <f t="shared" si="14"/>
        <v>0</v>
      </c>
    </row>
    <row r="327" spans="12:13" x14ac:dyDescent="0.25">
      <c r="L327" s="113"/>
      <c r="M327" s="113"/>
    </row>
    <row r="328" spans="12:13" x14ac:dyDescent="0.25">
      <c r="L328" s="113"/>
      <c r="M328" s="113"/>
    </row>
    <row r="329" spans="12:13" x14ac:dyDescent="0.25">
      <c r="L329" s="113"/>
      <c r="M329" s="113"/>
    </row>
    <row r="330" spans="12:13" x14ac:dyDescent="0.25">
      <c r="L330" s="113"/>
      <c r="M330" s="113"/>
    </row>
    <row r="331" spans="12:13" x14ac:dyDescent="0.25">
      <c r="L331" s="113"/>
      <c r="M331" s="113"/>
    </row>
    <row r="332" spans="12:13" x14ac:dyDescent="0.25">
      <c r="L332" s="113"/>
      <c r="M332" s="113"/>
    </row>
    <row r="333" spans="12:13" x14ac:dyDescent="0.25">
      <c r="L333" s="113"/>
      <c r="M333" s="113"/>
    </row>
    <row r="334" spans="12:13" x14ac:dyDescent="0.25">
      <c r="L334" s="113"/>
      <c r="M334" s="113"/>
    </row>
    <row r="335" spans="12:13" x14ac:dyDescent="0.25">
      <c r="L335" s="113"/>
      <c r="M335" s="113"/>
    </row>
    <row r="336" spans="12:13" x14ac:dyDescent="0.25">
      <c r="L336" s="113"/>
      <c r="M336" s="113"/>
    </row>
    <row r="337" spans="12:13" x14ac:dyDescent="0.25">
      <c r="L337" s="113"/>
      <c r="M337" s="113"/>
    </row>
    <row r="338" spans="12:13" x14ac:dyDescent="0.25">
      <c r="L338" s="113"/>
      <c r="M338" s="113"/>
    </row>
    <row r="339" spans="12:13" x14ac:dyDescent="0.25">
      <c r="L339" s="113"/>
      <c r="M339" s="113"/>
    </row>
    <row r="340" spans="12:13" x14ac:dyDescent="0.25">
      <c r="L340" s="113"/>
      <c r="M340" s="113"/>
    </row>
    <row r="341" spans="12:13" x14ac:dyDescent="0.25">
      <c r="L341" s="113"/>
      <c r="M341" s="113"/>
    </row>
    <row r="342" spans="12:13" x14ac:dyDescent="0.25">
      <c r="L342" s="113"/>
      <c r="M342" s="113"/>
    </row>
    <row r="343" spans="12:13" x14ac:dyDescent="0.25">
      <c r="L343" s="113"/>
      <c r="M343" s="113"/>
    </row>
    <row r="344" spans="12:13" x14ac:dyDescent="0.25">
      <c r="L344" s="113"/>
      <c r="M344" s="113"/>
    </row>
    <row r="345" spans="12:13" x14ac:dyDescent="0.25">
      <c r="L345" s="113"/>
      <c r="M345" s="113"/>
    </row>
    <row r="346" spans="12:13" x14ac:dyDescent="0.25">
      <c r="L346" s="113"/>
      <c r="M346" s="113"/>
    </row>
    <row r="347" spans="12:13" x14ac:dyDescent="0.25">
      <c r="L347" s="113"/>
      <c r="M347" s="113"/>
    </row>
    <row r="348" spans="12:13" x14ac:dyDescent="0.25">
      <c r="L348" s="113"/>
      <c r="M348" s="113"/>
    </row>
    <row r="349" spans="12:13" x14ac:dyDescent="0.25">
      <c r="L349" s="113"/>
      <c r="M349" s="113"/>
    </row>
    <row r="350" spans="12:13" x14ac:dyDescent="0.25">
      <c r="L350" s="113"/>
      <c r="M350" s="113"/>
    </row>
    <row r="351" spans="12:13" x14ac:dyDescent="0.25">
      <c r="L351" s="113"/>
      <c r="M351" s="113"/>
    </row>
    <row r="352" spans="12:13" x14ac:dyDescent="0.25">
      <c r="L352" s="113"/>
      <c r="M352" s="113"/>
    </row>
    <row r="353" spans="12:13" x14ac:dyDescent="0.25">
      <c r="L353" s="113"/>
      <c r="M353" s="113"/>
    </row>
    <row r="354" spans="12:13" x14ac:dyDescent="0.25">
      <c r="L354" s="113"/>
      <c r="M354" s="113"/>
    </row>
    <row r="355" spans="12:13" x14ac:dyDescent="0.25">
      <c r="L355" s="113"/>
      <c r="M355" s="113"/>
    </row>
    <row r="356" spans="12:13" x14ac:dyDescent="0.25">
      <c r="L356" s="113"/>
      <c r="M356" s="113"/>
    </row>
    <row r="357" spans="12:13" x14ac:dyDescent="0.25">
      <c r="L357" s="113"/>
      <c r="M357" s="113"/>
    </row>
    <row r="358" spans="12:13" x14ac:dyDescent="0.25">
      <c r="L358" s="113"/>
      <c r="M358" s="113"/>
    </row>
    <row r="359" spans="12:13" x14ac:dyDescent="0.25">
      <c r="L359" s="113"/>
      <c r="M359" s="113"/>
    </row>
    <row r="360" spans="12:13" x14ac:dyDescent="0.25">
      <c r="L360" s="113"/>
      <c r="M360" s="113"/>
    </row>
    <row r="361" spans="12:13" x14ac:dyDescent="0.25">
      <c r="L361" s="113"/>
      <c r="M361" s="113"/>
    </row>
    <row r="362" spans="12:13" x14ac:dyDescent="0.25">
      <c r="L362" s="113"/>
      <c r="M362" s="113"/>
    </row>
    <row r="363" spans="12:13" x14ac:dyDescent="0.25">
      <c r="L363" s="113"/>
      <c r="M363" s="113"/>
    </row>
    <row r="364" spans="12:13" x14ac:dyDescent="0.25">
      <c r="L364" s="113"/>
      <c r="M364" s="113"/>
    </row>
    <row r="365" spans="12:13" x14ac:dyDescent="0.25">
      <c r="L365" s="113"/>
      <c r="M365" s="113"/>
    </row>
    <row r="366" spans="12:13" x14ac:dyDescent="0.25">
      <c r="L366" s="113"/>
      <c r="M366" s="113"/>
    </row>
    <row r="367" spans="12:13" x14ac:dyDescent="0.25">
      <c r="L367" s="113"/>
      <c r="M367" s="113"/>
    </row>
    <row r="368" spans="12:13" x14ac:dyDescent="0.25">
      <c r="L368" s="113"/>
      <c r="M368" s="113"/>
    </row>
    <row r="369" spans="12:13" x14ac:dyDescent="0.25">
      <c r="L369" s="113"/>
      <c r="M369" s="113"/>
    </row>
    <row r="370" spans="12:13" x14ac:dyDescent="0.25">
      <c r="L370" s="113"/>
      <c r="M370" s="113"/>
    </row>
    <row r="371" spans="12:13" x14ac:dyDescent="0.25">
      <c r="L371" s="113"/>
      <c r="M371" s="113"/>
    </row>
    <row r="372" spans="12:13" x14ac:dyDescent="0.25">
      <c r="L372" s="113"/>
      <c r="M372" s="113"/>
    </row>
    <row r="373" spans="12:13" x14ac:dyDescent="0.25">
      <c r="L373" s="113"/>
      <c r="M373" s="113"/>
    </row>
    <row r="374" spans="12:13" x14ac:dyDescent="0.25">
      <c r="L374" s="113"/>
      <c r="M374" s="113"/>
    </row>
    <row r="375" spans="12:13" x14ac:dyDescent="0.25">
      <c r="L375" s="113"/>
      <c r="M375" s="113"/>
    </row>
    <row r="376" spans="12:13" x14ac:dyDescent="0.25">
      <c r="L376" s="113"/>
      <c r="M376" s="113"/>
    </row>
    <row r="377" spans="12:13" x14ac:dyDescent="0.25">
      <c r="L377" s="113"/>
      <c r="M377" s="113"/>
    </row>
    <row r="378" spans="12:13" x14ac:dyDescent="0.25">
      <c r="L378" s="113"/>
      <c r="M378" s="113"/>
    </row>
    <row r="379" spans="12:13" x14ac:dyDescent="0.25">
      <c r="L379" s="113"/>
      <c r="M379" s="113"/>
    </row>
    <row r="380" spans="12:13" x14ac:dyDescent="0.25">
      <c r="L380" s="113"/>
      <c r="M380" s="113"/>
    </row>
    <row r="381" spans="12:13" x14ac:dyDescent="0.25">
      <c r="L381" s="113"/>
      <c r="M381" s="113"/>
    </row>
    <row r="382" spans="12:13" x14ac:dyDescent="0.25">
      <c r="L382" s="113"/>
      <c r="M382" s="113"/>
    </row>
    <row r="383" spans="12:13" x14ac:dyDescent="0.25">
      <c r="L383" s="113"/>
      <c r="M383" s="113"/>
    </row>
    <row r="384" spans="12:13" x14ac:dyDescent="0.25">
      <c r="L384" s="113"/>
      <c r="M384" s="113"/>
    </row>
    <row r="385" spans="12:13" x14ac:dyDescent="0.25">
      <c r="L385" s="113"/>
      <c r="M385" s="113"/>
    </row>
    <row r="386" spans="12:13" x14ac:dyDescent="0.25">
      <c r="L386" s="113"/>
      <c r="M386" s="113"/>
    </row>
    <row r="387" spans="12:13" x14ac:dyDescent="0.25">
      <c r="L387" s="113"/>
      <c r="M387" s="113"/>
    </row>
    <row r="388" spans="12:13" x14ac:dyDescent="0.25">
      <c r="L388" s="113"/>
      <c r="M388" s="113"/>
    </row>
    <row r="389" spans="12:13" x14ac:dyDescent="0.25">
      <c r="L389" s="113"/>
      <c r="M389" s="113"/>
    </row>
    <row r="390" spans="12:13" x14ac:dyDescent="0.25">
      <c r="L390" s="113"/>
      <c r="M390" s="113"/>
    </row>
    <row r="391" spans="12:13" x14ac:dyDescent="0.25">
      <c r="L391" s="113"/>
      <c r="M391" s="113"/>
    </row>
    <row r="392" spans="12:13" x14ac:dyDescent="0.25">
      <c r="L392" s="113"/>
      <c r="M392" s="113"/>
    </row>
    <row r="393" spans="12:13" x14ac:dyDescent="0.25">
      <c r="L393" s="113"/>
      <c r="M393" s="113"/>
    </row>
    <row r="394" spans="12:13" x14ac:dyDescent="0.25">
      <c r="L394" s="113"/>
      <c r="M394" s="113"/>
    </row>
    <row r="395" spans="12:13" x14ac:dyDescent="0.25">
      <c r="L395" s="113"/>
      <c r="M395" s="113"/>
    </row>
    <row r="396" spans="12:13" x14ac:dyDescent="0.25">
      <c r="L396" s="113"/>
      <c r="M396" s="113"/>
    </row>
  </sheetData>
  <pageMargins left="0.511811024" right="0.511811024" top="0.78740157499999996" bottom="0.78740157499999996" header="0.31496062000000002" footer="0.31496062000000002"/>
  <ignoredErrors>
    <ignoredError sqref="M7" formulaRange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G321"/>
  <sheetViews>
    <sheetView workbookViewId="0">
      <selection activeCell="I7" sqref="A5:I7"/>
    </sheetView>
  </sheetViews>
  <sheetFormatPr defaultRowHeight="15" x14ac:dyDescent="0.25"/>
  <sheetData>
    <row r="1" spans="1:7" x14ac:dyDescent="0.25">
      <c r="B1" s="135">
        <v>1</v>
      </c>
      <c r="C1" s="135">
        <v>2</v>
      </c>
      <c r="D1" s="135">
        <v>3</v>
      </c>
      <c r="E1" s="135">
        <v>4</v>
      </c>
      <c r="F1" s="135">
        <v>5</v>
      </c>
      <c r="G1" s="135">
        <v>6</v>
      </c>
    </row>
    <row r="2" spans="1:7" x14ac:dyDescent="0.25">
      <c r="A2" s="138">
        <v>1</v>
      </c>
      <c r="B2" s="136">
        <f ca="1">IF(Entrada!C53 = 0, 0, 'Cen1'!C68/Entrada!C53 -1)</f>
        <v>0</v>
      </c>
      <c r="C2" s="136">
        <f ca="1">IF(Entrada!D53 = 0, 0, 'Cen1'!D68/Entrada!D53 -1)</f>
        <v>0</v>
      </c>
      <c r="D2" s="136">
        <f ca="1">IF(Entrada!E53 = 0, 0, 'Cen1'!E68/Entrada!E53 -1)</f>
        <v>0</v>
      </c>
      <c r="E2" s="136">
        <f ca="1">IF(Entrada!F53 = 0, 0, 'Cen1'!F68/Entrada!F53 -1)</f>
        <v>0</v>
      </c>
      <c r="F2" s="136">
        <f ca="1">IF(Entrada!G53 = 0, 0, 'Cen1'!G68/Entrada!G53 -1)</f>
        <v>0</v>
      </c>
      <c r="G2" s="136">
        <f ca="1">IF(Entrada!H53 = 0, 0, 'Cen1'!H68/Entrada!H53 -1)</f>
        <v>0</v>
      </c>
    </row>
    <row r="3" spans="1:7" x14ac:dyDescent="0.25">
      <c r="A3" s="140">
        <v>2</v>
      </c>
      <c r="B3" s="136">
        <f ca="1">IF(Entrada!C54 = 0, 0, 'Cen1'!C69/Entrada!C54 -1)</f>
        <v>0</v>
      </c>
      <c r="C3" s="136">
        <f ca="1">IF(Entrada!D54 = 0, 0, 'Cen1'!D69/Entrada!D54 -1)</f>
        <v>0</v>
      </c>
      <c r="D3" s="136">
        <f ca="1">IF(Entrada!E54 = 0, 0, 'Cen1'!E69/Entrada!E54 -1)</f>
        <v>0</v>
      </c>
      <c r="E3" s="136">
        <f ca="1">IF(Entrada!F54 = 0, 0, 'Cen1'!F69/Entrada!F54 -1)</f>
        <v>0</v>
      </c>
      <c r="F3" s="136">
        <f ca="1">IF(Entrada!G54 = 0, 0, 'Cen1'!G69/Entrada!G54 -1)</f>
        <v>0</v>
      </c>
      <c r="G3" s="136">
        <f ca="1">IF(Entrada!H54 = 0, 0, 'Cen1'!H69/Entrada!H54 -1)</f>
        <v>0</v>
      </c>
    </row>
    <row r="4" spans="1:7" x14ac:dyDescent="0.25">
      <c r="A4" s="140">
        <v>3</v>
      </c>
      <c r="B4" s="136">
        <f>IF(Entrada!C55 = 0, 0, 'Cen1'!C70/Entrada!C55 -1)</f>
        <v>0</v>
      </c>
      <c r="C4" s="136">
        <f>IF(Entrada!D55 = 0, 0, 'Cen1'!D70/Entrada!D55 -1)</f>
        <v>0</v>
      </c>
      <c r="D4" s="136">
        <f>IF(Entrada!E55 = 0, 0, 'Cen1'!E70/Entrada!E55 -1)</f>
        <v>0</v>
      </c>
      <c r="E4" s="136">
        <f>IF(Entrada!F55 = 0, 0, 'Cen1'!F70/Entrada!F55 -1)</f>
        <v>0</v>
      </c>
      <c r="F4" s="136">
        <f>IF(Entrada!G55 = 0, 0, 'Cen1'!G70/Entrada!G55 -1)</f>
        <v>0</v>
      </c>
      <c r="G4" s="136">
        <f>IF(Entrada!H55 = 0, 0, 'Cen1'!H70/Entrada!H55 -1)</f>
        <v>0</v>
      </c>
    </row>
    <row r="5" spans="1:7" x14ac:dyDescent="0.25">
      <c r="A5" s="140">
        <v>4</v>
      </c>
      <c r="B5" s="136">
        <f>IF(Entrada!C56 = 0, 0, 'Cen1'!C71/Entrada!C56 -1)</f>
        <v>0</v>
      </c>
      <c r="C5" s="136">
        <f>IF(Entrada!D56 = 0, 0, 'Cen1'!D71/Entrada!D56 -1)</f>
        <v>0</v>
      </c>
      <c r="D5" s="136">
        <f>IF(Entrada!E56 = 0, 0, 'Cen1'!E71/Entrada!E56 -1)</f>
        <v>0</v>
      </c>
      <c r="E5" s="136">
        <f>IF(Entrada!F56 = 0, 0, 'Cen1'!F71/Entrada!F56 -1)</f>
        <v>0</v>
      </c>
      <c r="F5" s="136">
        <f>IF(Entrada!G56 = 0, 0, 'Cen1'!G71/Entrada!G56 -1)</f>
        <v>0</v>
      </c>
      <c r="G5" s="136">
        <f>IF(Entrada!H56 = 0, 0, 'Cen1'!H71/Entrada!H56 -1)</f>
        <v>0</v>
      </c>
    </row>
    <row r="6" spans="1:7" x14ac:dyDescent="0.25">
      <c r="A6" s="140">
        <v>5</v>
      </c>
      <c r="B6" s="136">
        <f>IF(Entrada!C57 = 0, 0, 'Cen1'!C72/Entrada!C57 -1)</f>
        <v>0</v>
      </c>
      <c r="C6" s="136">
        <f>IF(Entrada!D57 = 0, 0, 'Cen1'!D72/Entrada!D57 -1)</f>
        <v>0</v>
      </c>
      <c r="D6" s="136">
        <f>IF(Entrada!E57 = 0, 0, 'Cen1'!E72/Entrada!E57 -1)</f>
        <v>0</v>
      </c>
      <c r="E6" s="136">
        <f>IF(Entrada!F57 = 0, 0, 'Cen1'!F72/Entrada!F57 -1)</f>
        <v>0</v>
      </c>
      <c r="F6" s="136">
        <f>IF(Entrada!G57 = 0, 0, 'Cen1'!G72/Entrada!G57 -1)</f>
        <v>0</v>
      </c>
      <c r="G6" s="136">
        <f>IF(Entrada!H57 = 0, 0, 'Cen1'!H72/Entrada!H57 -1)</f>
        <v>0</v>
      </c>
    </row>
    <row r="7" spans="1:7" x14ac:dyDescent="0.25">
      <c r="A7" s="140">
        <v>6</v>
      </c>
      <c r="B7" s="136">
        <f ca="1">IF(Entrada!C58 = 0, 0, 'Cen1'!C73/Entrada!C58 -1)</f>
        <v>0</v>
      </c>
      <c r="C7" s="136">
        <f ca="1">IF(Entrada!D58 = 0, 0, 'Cen1'!D73/Entrada!D58 -1)</f>
        <v>0</v>
      </c>
      <c r="D7" s="136">
        <f ca="1">IF(Entrada!E58 = 0, 0, 'Cen1'!E73/Entrada!E58 -1)</f>
        <v>0</v>
      </c>
      <c r="E7" s="136">
        <f ca="1">IF(Entrada!F58 = 0, 0, 'Cen1'!F73/Entrada!F58 -1)</f>
        <v>0</v>
      </c>
      <c r="F7" s="136">
        <f ca="1">IF(Entrada!G58 = 0, 0, 'Cen1'!G73/Entrada!G58 -1)</f>
        <v>0</v>
      </c>
      <c r="G7" s="136">
        <f ca="1">IF(Entrada!H58 = 0, 0, 'Cen1'!H73/Entrada!H58 -1)</f>
        <v>0</v>
      </c>
    </row>
    <row r="8" spans="1:7" x14ac:dyDescent="0.25">
      <c r="A8" s="140">
        <v>7</v>
      </c>
      <c r="B8" s="136">
        <f ca="1">IF(Entrada!C59 = 0, 0, 'Cen1'!C74/Entrada!C59 -1)</f>
        <v>0</v>
      </c>
      <c r="C8" s="136">
        <f ca="1">IF(Entrada!D59 = 0, 0, 'Cen1'!D74/Entrada!D59 -1)</f>
        <v>0</v>
      </c>
      <c r="D8" s="136">
        <f ca="1">IF(Entrada!E59 = 0, 0, 'Cen1'!E74/Entrada!E59 -1)</f>
        <v>0</v>
      </c>
      <c r="E8" s="136">
        <f ca="1">IF(Entrada!F59 = 0, 0, 'Cen1'!F74/Entrada!F59 -1)</f>
        <v>0</v>
      </c>
      <c r="F8" s="136">
        <f ca="1">IF(Entrada!G59 = 0, 0, 'Cen1'!G74/Entrada!G59 -1)</f>
        <v>0</v>
      </c>
      <c r="G8" s="136">
        <f ca="1">IF(Entrada!H59 = 0, 0, 'Cen1'!H74/Entrada!H59 -1)</f>
        <v>0</v>
      </c>
    </row>
    <row r="9" spans="1:7" x14ac:dyDescent="0.25">
      <c r="A9" s="140">
        <v>8</v>
      </c>
      <c r="B9" s="136">
        <f ca="1">IF(Entrada!C60 = 0, 0, 'Cen1'!C75/Entrada!C60 -1)</f>
        <v>0</v>
      </c>
      <c r="C9" s="136">
        <f ca="1">IF(Entrada!D60 = 0, 0, 'Cen1'!D75/Entrada!D60 -1)</f>
        <v>0</v>
      </c>
      <c r="D9" s="136">
        <f ca="1">IF(Entrada!E60 = 0, 0, 'Cen1'!E75/Entrada!E60 -1)</f>
        <v>0</v>
      </c>
      <c r="E9" s="136">
        <f ca="1">IF(Entrada!F60 = 0, 0, 'Cen1'!F75/Entrada!F60 -1)</f>
        <v>0</v>
      </c>
      <c r="F9" s="136">
        <f ca="1">IF(Entrada!G60 = 0, 0, 'Cen1'!G75/Entrada!G60 -1)</f>
        <v>0</v>
      </c>
      <c r="G9" s="136">
        <f ca="1">IF(Entrada!H60 = 0, 0, 'Cen1'!H75/Entrada!H60 -1)</f>
        <v>0</v>
      </c>
    </row>
    <row r="10" spans="1:7" x14ac:dyDescent="0.25">
      <c r="A10" s="140">
        <v>9</v>
      </c>
      <c r="B10" s="136">
        <f ca="1">IF(Entrada!C61 = 0, 0, 'Cen1'!C76/Entrada!C61 -1)</f>
        <v>0</v>
      </c>
      <c r="C10" s="136">
        <f ca="1">IF(Entrada!D61 = 0, 0, 'Cen1'!D76/Entrada!D61 -1)</f>
        <v>0</v>
      </c>
      <c r="D10" s="136">
        <f ca="1">IF(Entrada!E61 = 0, 0, 'Cen1'!E76/Entrada!E61 -1)</f>
        <v>0</v>
      </c>
      <c r="E10" s="136">
        <f ca="1">IF(Entrada!F61 = 0, 0, 'Cen1'!F76/Entrada!F61 -1)</f>
        <v>0</v>
      </c>
      <c r="F10" s="136">
        <f ca="1">IF(Entrada!G61 = 0, 0, 'Cen1'!G76/Entrada!G61 -1)</f>
        <v>0</v>
      </c>
      <c r="G10" s="136">
        <f ca="1">IF(Entrada!H61 = 0, 0, 'Cen1'!H76/Entrada!H61 -1)</f>
        <v>0</v>
      </c>
    </row>
    <row r="11" spans="1:7" x14ac:dyDescent="0.25">
      <c r="A11" s="140">
        <v>10</v>
      </c>
      <c r="B11" s="136">
        <f ca="1">IF(Entrada!C62 = 0, 0, 'Cen1'!C77/Entrada!C62 -1)</f>
        <v>0</v>
      </c>
      <c r="C11" s="136">
        <f ca="1">IF(Entrada!D62 = 0, 0, 'Cen1'!D77/Entrada!D62 -1)</f>
        <v>0</v>
      </c>
      <c r="D11" s="136">
        <f ca="1">IF(Entrada!E62 = 0, 0, 'Cen1'!E77/Entrada!E62 -1)</f>
        <v>0</v>
      </c>
      <c r="E11" s="136">
        <f ca="1">IF(Entrada!F62 = 0, 0, 'Cen1'!F77/Entrada!F62 -1)</f>
        <v>0</v>
      </c>
      <c r="F11" s="136">
        <f ca="1">IF(Entrada!G62 = 0, 0, 'Cen1'!G77/Entrada!G62 -1)</f>
        <v>0</v>
      </c>
      <c r="G11" s="136">
        <f ca="1">IF(Entrada!H62 = 0, 0, 'Cen1'!H77/Entrada!H62 -1)</f>
        <v>0</v>
      </c>
    </row>
    <row r="12" spans="1:7" x14ac:dyDescent="0.25">
      <c r="A12" s="140">
        <v>11</v>
      </c>
      <c r="B12" s="136">
        <f ca="1">IF(Entrada!C63 = 0, 0, 'Cen1'!C78/Entrada!C63 -1)</f>
        <v>0</v>
      </c>
      <c r="C12" s="136">
        <f ca="1">IF(Entrada!D63 = 0, 0, 'Cen1'!D78/Entrada!D63 -1)</f>
        <v>0</v>
      </c>
      <c r="D12" s="136">
        <f ca="1">IF(Entrada!E63 = 0, 0, 'Cen1'!E78/Entrada!E63 -1)</f>
        <v>0</v>
      </c>
      <c r="E12" s="136">
        <f ca="1">IF(Entrada!F63 = 0, 0, 'Cen1'!F78/Entrada!F63 -1)</f>
        <v>0</v>
      </c>
      <c r="F12" s="136">
        <f ca="1">IF(Entrada!G63 = 0, 0, 'Cen1'!G78/Entrada!G63 -1)</f>
        <v>0</v>
      </c>
      <c r="G12" s="136">
        <f ca="1">IF(Entrada!H63 = 0, 0, 'Cen1'!H78/Entrada!H63 -1)</f>
        <v>0</v>
      </c>
    </row>
    <row r="13" spans="1:7" x14ac:dyDescent="0.25">
      <c r="A13" s="140">
        <v>12</v>
      </c>
      <c r="B13" s="136">
        <f ca="1">IF(Entrada!C64 = 0, 0, 'Cen1'!C79/Entrada!C64 -1)</f>
        <v>0</v>
      </c>
      <c r="C13" s="136">
        <f ca="1">IF(Entrada!D64 = 0, 0, 'Cen1'!D79/Entrada!D64 -1)</f>
        <v>0</v>
      </c>
      <c r="D13" s="136">
        <f ca="1">IF(Entrada!E64 = 0, 0, 'Cen1'!E79/Entrada!E64 -1)</f>
        <v>0</v>
      </c>
      <c r="E13" s="136">
        <f ca="1">IF(Entrada!F64 = 0, 0, 'Cen1'!F79/Entrada!F64 -1)</f>
        <v>0</v>
      </c>
      <c r="F13" s="136">
        <f ca="1">IF(Entrada!G64 = 0, 0, 'Cen1'!G79/Entrada!G64 -1)</f>
        <v>0</v>
      </c>
      <c r="G13" s="136">
        <f ca="1">IF(Entrada!H64 = 0, 0, 'Cen1'!H79/Entrada!H64 -1)</f>
        <v>0</v>
      </c>
    </row>
    <row r="14" spans="1:7" x14ac:dyDescent="0.25">
      <c r="A14" s="140">
        <v>13</v>
      </c>
      <c r="B14" s="136">
        <f>IF(Entrada!C65 = 0, 0, 'Cen1'!C80/Entrada!C65 -1)</f>
        <v>0</v>
      </c>
      <c r="C14" s="136">
        <f>IF(Entrada!D65 = 0, 0, 'Cen1'!D80/Entrada!D65 -1)</f>
        <v>0</v>
      </c>
      <c r="D14" s="136">
        <f>IF(Entrada!E65 = 0, 0, 'Cen1'!E80/Entrada!E65 -1)</f>
        <v>0</v>
      </c>
      <c r="E14" s="136">
        <f>IF(Entrada!F65 = 0, 0, 'Cen1'!F80/Entrada!F65 -1)</f>
        <v>0</v>
      </c>
      <c r="F14" s="136">
        <f>IF(Entrada!G65 = 0, 0, 'Cen1'!G80/Entrada!G65 -1)</f>
        <v>0</v>
      </c>
      <c r="G14" s="136">
        <f>IF(Entrada!H65 = 0, 0, 'Cen1'!H80/Entrada!H65 -1)</f>
        <v>0</v>
      </c>
    </row>
    <row r="15" spans="1:7" x14ac:dyDescent="0.25">
      <c r="A15" s="140">
        <v>14</v>
      </c>
      <c r="B15" s="136">
        <f ca="1">IF(Entrada!C66 = 0, 0, 'Cen1'!C81/Entrada!C66 -1)</f>
        <v>0</v>
      </c>
      <c r="C15" s="136">
        <f ca="1">IF(Entrada!D66 = 0, 0, 'Cen1'!D81/Entrada!D66 -1)</f>
        <v>0</v>
      </c>
      <c r="D15" s="136">
        <f ca="1">IF(Entrada!E66 = 0, 0, 'Cen1'!E81/Entrada!E66 -1)</f>
        <v>0</v>
      </c>
      <c r="E15" s="136">
        <f ca="1">IF(Entrada!F66 = 0, 0, 'Cen1'!F81/Entrada!F66 -1)</f>
        <v>0</v>
      </c>
      <c r="F15" s="136">
        <f ca="1">IF(Entrada!G66 = 0, 0, 'Cen1'!G81/Entrada!G66 -1)</f>
        <v>0</v>
      </c>
      <c r="G15" s="136">
        <f ca="1">IF(Entrada!H66 = 0, 0, 'Cen1'!H81/Entrada!H66 -1)</f>
        <v>0</v>
      </c>
    </row>
    <row r="16" spans="1:7" x14ac:dyDescent="0.25">
      <c r="A16" s="140">
        <v>15</v>
      </c>
      <c r="B16" s="136">
        <f ca="1">IF(Entrada!C67 = 0, 0, 'Cen1'!C82/Entrada!C67 -1)</f>
        <v>0</v>
      </c>
      <c r="C16" s="136">
        <f ca="1">IF(Entrada!D67 = 0, 0, 'Cen1'!D82/Entrada!D67 -1)</f>
        <v>0</v>
      </c>
      <c r="D16" s="136">
        <f ca="1">IF(Entrada!E67 = 0, 0, 'Cen1'!E82/Entrada!E67 -1)</f>
        <v>0</v>
      </c>
      <c r="E16" s="136">
        <f ca="1">IF(Entrada!F67 = 0, 0, 'Cen1'!F82/Entrada!F67 -1)</f>
        <v>0</v>
      </c>
      <c r="F16" s="136">
        <f ca="1">IF(Entrada!G67 = 0, 0, 'Cen1'!G82/Entrada!G67 -1)</f>
        <v>0</v>
      </c>
      <c r="G16" s="136">
        <f ca="1">IF(Entrada!H67 = 0, 0, 'Cen1'!H82/Entrada!H67 -1)</f>
        <v>0</v>
      </c>
    </row>
    <row r="17" spans="1:7" x14ac:dyDescent="0.25">
      <c r="A17" s="140">
        <v>16</v>
      </c>
      <c r="B17" s="136">
        <f ca="1">IF(Entrada!C68 = 0, 0, 'Cen1'!C83/Entrada!C68 -1)</f>
        <v>0</v>
      </c>
      <c r="C17" s="136">
        <f ca="1">IF(Entrada!D68 = 0, 0, 'Cen1'!D83/Entrada!D68 -1)</f>
        <v>0</v>
      </c>
      <c r="D17" s="136">
        <f ca="1">IF(Entrada!E68 = 0, 0, 'Cen1'!E83/Entrada!E68 -1)</f>
        <v>0</v>
      </c>
      <c r="E17" s="136">
        <f ca="1">IF(Entrada!F68 = 0, 0, 'Cen1'!F83/Entrada!F68 -1)</f>
        <v>0</v>
      </c>
      <c r="F17" s="136">
        <f ca="1">IF(Entrada!G68 = 0, 0, 'Cen1'!G83/Entrada!G68 -1)</f>
        <v>0</v>
      </c>
      <c r="G17" s="136">
        <f ca="1">IF(Entrada!H68 = 0, 0, 'Cen1'!H83/Entrada!H68 -1)</f>
        <v>0</v>
      </c>
    </row>
    <row r="18" spans="1:7" x14ac:dyDescent="0.25">
      <c r="A18" s="140">
        <v>17</v>
      </c>
      <c r="B18" s="136">
        <f ca="1">IF(Entrada!C69 = 0, 0, 'Cen1'!C84/Entrada!C69 -1)</f>
        <v>0</v>
      </c>
      <c r="C18" s="136">
        <f ca="1">IF(Entrada!D69 = 0, 0, 'Cen1'!D84/Entrada!D69 -1)</f>
        <v>0</v>
      </c>
      <c r="D18" s="136">
        <f ca="1">IF(Entrada!E69 = 0, 0, 'Cen1'!E84/Entrada!E69 -1)</f>
        <v>0</v>
      </c>
      <c r="E18" s="136">
        <f ca="1">IF(Entrada!F69 = 0, 0, 'Cen1'!F84/Entrada!F69 -1)</f>
        <v>0</v>
      </c>
      <c r="F18" s="136">
        <f ca="1">IF(Entrada!G69 = 0, 0, 'Cen1'!G84/Entrada!G69 -1)</f>
        <v>0</v>
      </c>
      <c r="G18" s="136">
        <f ca="1">IF(Entrada!H69 = 0, 0, 'Cen1'!H84/Entrada!H69 -1)</f>
        <v>0</v>
      </c>
    </row>
    <row r="19" spans="1:7" x14ac:dyDescent="0.25">
      <c r="A19" s="140">
        <v>18</v>
      </c>
      <c r="B19" s="136">
        <f ca="1">IF(Entrada!C70 = 0, 0, 'Cen1'!C85/Entrada!C70 -1)</f>
        <v>0</v>
      </c>
      <c r="C19" s="136">
        <f ca="1">IF(Entrada!D70 = 0, 0, 'Cen1'!D85/Entrada!D70 -1)</f>
        <v>0</v>
      </c>
      <c r="D19" s="136">
        <f ca="1">IF(Entrada!E70 = 0, 0, 'Cen1'!E85/Entrada!E70 -1)</f>
        <v>0</v>
      </c>
      <c r="E19" s="136">
        <f ca="1">IF(Entrada!F70 = 0, 0, 'Cen1'!F85/Entrada!F70 -1)</f>
        <v>0</v>
      </c>
      <c r="F19" s="136">
        <f ca="1">IF(Entrada!G70 = 0, 0, 'Cen1'!G85/Entrada!G70 -1)</f>
        <v>0</v>
      </c>
      <c r="G19" s="136">
        <f ca="1">IF(Entrada!H70 = 0, 0, 'Cen1'!H85/Entrada!H70 -1)</f>
        <v>0</v>
      </c>
    </row>
    <row r="20" spans="1:7" x14ac:dyDescent="0.25">
      <c r="A20" s="140">
        <v>19</v>
      </c>
      <c r="B20" s="136">
        <f>IF(Entrada!C71 = 0, 0, 'Cen1'!C86/Entrada!C71 -1)</f>
        <v>0</v>
      </c>
      <c r="C20" s="136">
        <f>IF(Entrada!D71 = 0, 0, 'Cen1'!D86/Entrada!D71 -1)</f>
        <v>0</v>
      </c>
      <c r="D20" s="136">
        <f>IF(Entrada!E71 = 0, 0, 'Cen1'!E86/Entrada!E71 -1)</f>
        <v>0</v>
      </c>
      <c r="E20" s="136">
        <f>IF(Entrada!F71 = 0, 0, 'Cen1'!F86/Entrada!F71 -1)</f>
        <v>0</v>
      </c>
      <c r="F20" s="136">
        <f>IF(Entrada!G71 = 0, 0, 'Cen1'!G86/Entrada!G71 -1)</f>
        <v>0</v>
      </c>
      <c r="G20" s="136">
        <f>IF(Entrada!H71 = 0, 0, 'Cen1'!H86/Entrada!H71 -1)</f>
        <v>0</v>
      </c>
    </row>
    <row r="21" spans="1:7" x14ac:dyDescent="0.25">
      <c r="A21" s="140">
        <v>20</v>
      </c>
      <c r="B21" s="136">
        <f ca="1">IF(Entrada!C72 = 0, 0, 'Cen1'!C87/Entrada!C72 -1)</f>
        <v>0</v>
      </c>
      <c r="C21" s="136">
        <f ca="1">IF(Entrada!D72 = 0, 0, 'Cen1'!D87/Entrada!D72 -1)</f>
        <v>0</v>
      </c>
      <c r="D21" s="136">
        <f ca="1">IF(Entrada!E72 = 0, 0, 'Cen1'!E87/Entrada!E72 -1)</f>
        <v>0</v>
      </c>
      <c r="E21" s="136">
        <f ca="1">IF(Entrada!F72 = 0, 0, 'Cen1'!F87/Entrada!F72 -1)</f>
        <v>0</v>
      </c>
      <c r="F21" s="136">
        <f ca="1">IF(Entrada!G72 = 0, 0, 'Cen1'!G87/Entrada!G72 -1)</f>
        <v>0</v>
      </c>
      <c r="G21" s="136">
        <f ca="1">IF(Entrada!H72 = 0, 0, 'Cen1'!H87/Entrada!H72 -1)</f>
        <v>0</v>
      </c>
    </row>
    <row r="22" spans="1:7" x14ac:dyDescent="0.25">
      <c r="A22" s="140">
        <v>21</v>
      </c>
      <c r="B22" s="136">
        <f>IF(Entrada!C73 = 0, 0, 'Cen1'!C88/Entrada!C73 -1)</f>
        <v>0</v>
      </c>
      <c r="C22" s="136">
        <f>IF(Entrada!D73 = 0, 0, 'Cen1'!D88/Entrada!D73 -1)</f>
        <v>0</v>
      </c>
      <c r="D22" s="136">
        <f>IF(Entrada!E73 = 0, 0, 'Cen1'!E88/Entrada!E73 -1)</f>
        <v>0</v>
      </c>
      <c r="E22" s="136">
        <f>IF(Entrada!F73 = 0, 0, 'Cen1'!F88/Entrada!F73 -1)</f>
        <v>0</v>
      </c>
      <c r="F22" s="136">
        <f>IF(Entrada!G73 = 0, 0, 'Cen1'!G88/Entrada!G73 -1)</f>
        <v>0</v>
      </c>
      <c r="G22" s="136">
        <f>IF(Entrada!H73 = 0, 0, 'Cen1'!H88/Entrada!H73 -1)</f>
        <v>0</v>
      </c>
    </row>
    <row r="23" spans="1:7" x14ac:dyDescent="0.25">
      <c r="A23" s="140">
        <v>22</v>
      </c>
      <c r="B23" s="136">
        <f ca="1">IF(Entrada!C74 = 0, 0, 'Cen1'!C89/Entrada!C74 -1)</f>
        <v>0</v>
      </c>
      <c r="C23" s="136">
        <f ca="1">IF(Entrada!D74 = 0, 0, 'Cen1'!D89/Entrada!D74 -1)</f>
        <v>0</v>
      </c>
      <c r="D23" s="136">
        <f ca="1">IF(Entrada!E74 = 0, 0, 'Cen1'!E89/Entrada!E74 -1)</f>
        <v>0</v>
      </c>
      <c r="E23" s="136">
        <f ca="1">IF(Entrada!F74 = 0, 0, 'Cen1'!F89/Entrada!F74 -1)</f>
        <v>0</v>
      </c>
      <c r="F23" s="136">
        <f ca="1">IF(Entrada!G74 = 0, 0, 'Cen1'!G89/Entrada!G74 -1)</f>
        <v>0</v>
      </c>
      <c r="G23" s="136">
        <f ca="1">IF(Entrada!H74 = 0, 0, 'Cen1'!H89/Entrada!H74 -1)</f>
        <v>0</v>
      </c>
    </row>
    <row r="24" spans="1:7" x14ac:dyDescent="0.25">
      <c r="A24" s="140">
        <v>23</v>
      </c>
      <c r="B24" s="136">
        <f ca="1">IF(Entrada!C75 = 0, 0, 'Cen1'!C90/Entrada!C75 -1)</f>
        <v>0</v>
      </c>
      <c r="C24" s="136">
        <f ca="1">IF(Entrada!D75 = 0, 0, 'Cen1'!D90/Entrada!D75 -1)</f>
        <v>0</v>
      </c>
      <c r="D24" s="136">
        <f ca="1">IF(Entrada!E75 = 0, 0, 'Cen1'!E90/Entrada!E75 -1)</f>
        <v>0</v>
      </c>
      <c r="E24" s="136">
        <f ca="1">IF(Entrada!F75 = 0, 0, 'Cen1'!F90/Entrada!F75 -1)</f>
        <v>0</v>
      </c>
      <c r="F24" s="136">
        <f ca="1">IF(Entrada!G75 = 0, 0, 'Cen1'!G90/Entrada!G75 -1)</f>
        <v>0</v>
      </c>
      <c r="G24" s="136">
        <f ca="1">IF(Entrada!H75 = 0, 0, 'Cen1'!H90/Entrada!H75 -1)</f>
        <v>0</v>
      </c>
    </row>
    <row r="25" spans="1:7" x14ac:dyDescent="0.25">
      <c r="A25" s="140">
        <v>24</v>
      </c>
      <c r="B25" s="136">
        <f ca="1">IF(Entrada!C76 = 0, 0, 'Cen1'!C91/Entrada!C76 -1)</f>
        <v>0</v>
      </c>
      <c r="C25" s="136">
        <f ca="1">IF(Entrada!D76 = 0, 0, 'Cen1'!D91/Entrada!D76 -1)</f>
        <v>0</v>
      </c>
      <c r="D25" s="136">
        <f ca="1">IF(Entrada!E76 = 0, 0, 'Cen1'!E91/Entrada!E76 -1)</f>
        <v>0</v>
      </c>
      <c r="E25" s="136">
        <f ca="1">IF(Entrada!F76 = 0, 0, 'Cen1'!F91/Entrada!F76 -1)</f>
        <v>0</v>
      </c>
      <c r="F25" s="136">
        <f ca="1">IF(Entrada!G76 = 0, 0, 'Cen1'!G91/Entrada!G76 -1)</f>
        <v>0</v>
      </c>
      <c r="G25" s="136">
        <f ca="1">IF(Entrada!H76 = 0, 0, 'Cen1'!H91/Entrada!H76 -1)</f>
        <v>0</v>
      </c>
    </row>
    <row r="26" spans="1:7" x14ac:dyDescent="0.25">
      <c r="A26" s="140">
        <v>25</v>
      </c>
      <c r="B26" s="136">
        <f ca="1">IF(Entrada!C77 = 0, 0, 'Cen1'!C92/Entrada!C77 -1)</f>
        <v>0</v>
      </c>
      <c r="C26" s="136">
        <f ca="1">IF(Entrada!D77 = 0, 0, 'Cen1'!D92/Entrada!D77 -1)</f>
        <v>0</v>
      </c>
      <c r="D26" s="136">
        <f ca="1">IF(Entrada!E77 = 0, 0, 'Cen1'!E92/Entrada!E77 -1)</f>
        <v>0</v>
      </c>
      <c r="E26" s="136">
        <f ca="1">IF(Entrada!F77 = 0, 0, 'Cen1'!F92/Entrada!F77 -1)</f>
        <v>0</v>
      </c>
      <c r="F26" s="136">
        <f ca="1">IF(Entrada!G77 = 0, 0, 'Cen1'!G92/Entrada!G77 -1)</f>
        <v>0</v>
      </c>
      <c r="G26" s="136">
        <f ca="1">IF(Entrada!H77 = 0, 0, 'Cen1'!H92/Entrada!H77 -1)</f>
        <v>0</v>
      </c>
    </row>
    <row r="27" spans="1:7" x14ac:dyDescent="0.25">
      <c r="A27" s="140">
        <v>26</v>
      </c>
      <c r="B27" s="136">
        <f>IF(Entrada!C78 = 0, 0, 'Cen1'!C93/Entrada!C78 -1)</f>
        <v>0</v>
      </c>
      <c r="C27" s="136">
        <f>IF(Entrada!D78 = 0, 0, 'Cen1'!D93/Entrada!D78 -1)</f>
        <v>0</v>
      </c>
      <c r="D27" s="136">
        <f>IF(Entrada!E78 = 0, 0, 'Cen1'!E93/Entrada!E78 -1)</f>
        <v>0</v>
      </c>
      <c r="E27" s="136">
        <f>IF(Entrada!F78 = 0, 0, 'Cen1'!F93/Entrada!F78 -1)</f>
        <v>0</v>
      </c>
      <c r="F27" s="136">
        <f>IF(Entrada!G78 = 0, 0, 'Cen1'!G93/Entrada!G78 -1)</f>
        <v>0</v>
      </c>
      <c r="G27" s="136">
        <f>IF(Entrada!H78 = 0, 0, 'Cen1'!H93/Entrada!H78 -1)</f>
        <v>0</v>
      </c>
    </row>
    <row r="28" spans="1:7" x14ac:dyDescent="0.25">
      <c r="A28" s="140">
        <v>27</v>
      </c>
      <c r="B28" s="136">
        <f>IF(Entrada!C79 = 0, 0, 'Cen1'!C94/Entrada!C79 -1)</f>
        <v>0</v>
      </c>
      <c r="C28" s="136">
        <f>IF(Entrada!D79 = 0, 0, 'Cen1'!D94/Entrada!D79 -1)</f>
        <v>0</v>
      </c>
      <c r="D28" s="136">
        <f>IF(Entrada!E79 = 0, 0, 'Cen1'!E94/Entrada!E79 -1)</f>
        <v>0</v>
      </c>
      <c r="E28" s="136">
        <f>IF(Entrada!F79 = 0, 0, 'Cen1'!F94/Entrada!F79 -1)</f>
        <v>0</v>
      </c>
      <c r="F28" s="136">
        <f>IF(Entrada!G79 = 0, 0, 'Cen1'!G94/Entrada!G79 -1)</f>
        <v>0</v>
      </c>
      <c r="G28" s="136">
        <f>IF(Entrada!H79 = 0, 0, 'Cen1'!H94/Entrada!H79 -1)</f>
        <v>0</v>
      </c>
    </row>
    <row r="29" spans="1:7" x14ac:dyDescent="0.25">
      <c r="A29" s="140">
        <v>28</v>
      </c>
      <c r="B29" s="136">
        <f ca="1">IF(Entrada!C80 = 0, 0, 'Cen1'!C95/Entrada!C80 -1)</f>
        <v>0</v>
      </c>
      <c r="C29" s="136">
        <f ca="1">IF(Entrada!D80 = 0, 0, 'Cen1'!D95/Entrada!D80 -1)</f>
        <v>0</v>
      </c>
      <c r="D29" s="136">
        <f ca="1">IF(Entrada!E80 = 0, 0, 'Cen1'!E95/Entrada!E80 -1)</f>
        <v>0</v>
      </c>
      <c r="E29" s="136">
        <f ca="1">IF(Entrada!F80 = 0, 0, 'Cen1'!F95/Entrada!F80 -1)</f>
        <v>0</v>
      </c>
      <c r="F29" s="136">
        <f ca="1">IF(Entrada!G80 = 0, 0, 'Cen1'!G95/Entrada!G80 -1)</f>
        <v>0</v>
      </c>
      <c r="G29" s="136">
        <f ca="1">IF(Entrada!H80 = 0, 0, 'Cen1'!H95/Entrada!H80 -1)</f>
        <v>0</v>
      </c>
    </row>
    <row r="30" spans="1:7" x14ac:dyDescent="0.25">
      <c r="A30" s="140">
        <v>29</v>
      </c>
      <c r="B30" s="136">
        <f>IF(Entrada!C81 = 0, 0, 'Cen1'!C96/Entrada!C81 -1)</f>
        <v>0</v>
      </c>
      <c r="C30" s="136">
        <f>IF(Entrada!D81 = 0, 0, 'Cen1'!D96/Entrada!D81 -1)</f>
        <v>0</v>
      </c>
      <c r="D30" s="136">
        <f>IF(Entrada!E81 = 0, 0, 'Cen1'!E96/Entrada!E81 -1)</f>
        <v>0</v>
      </c>
      <c r="E30" s="136">
        <f>IF(Entrada!F81 = 0, 0, 'Cen1'!F96/Entrada!F81 -1)</f>
        <v>0</v>
      </c>
      <c r="F30" s="136">
        <f>IF(Entrada!G81 = 0, 0, 'Cen1'!G96/Entrada!G81 -1)</f>
        <v>0</v>
      </c>
      <c r="G30" s="136">
        <f>IF(Entrada!H81 = 0, 0, 'Cen1'!H96/Entrada!H81 -1)</f>
        <v>0</v>
      </c>
    </row>
    <row r="31" spans="1:7" x14ac:dyDescent="0.25">
      <c r="A31" s="140">
        <v>30</v>
      </c>
      <c r="B31" s="136">
        <f>IF(Entrada!C82 = 0, 0, 'Cen1'!C97/Entrada!C82 -1)</f>
        <v>0</v>
      </c>
      <c r="C31" s="136">
        <f>IF(Entrada!D82 = 0, 0, 'Cen1'!D97/Entrada!D82 -1)</f>
        <v>0</v>
      </c>
      <c r="D31" s="136">
        <f>IF(Entrada!E82 = 0, 0, 'Cen1'!E97/Entrada!E82 -1)</f>
        <v>0</v>
      </c>
      <c r="E31" s="136">
        <f>IF(Entrada!F82 = 0, 0, 'Cen1'!F97/Entrada!F82 -1)</f>
        <v>0</v>
      </c>
      <c r="F31" s="136">
        <f>IF(Entrada!G82 = 0, 0, 'Cen1'!G97/Entrada!G82 -1)</f>
        <v>0</v>
      </c>
      <c r="G31" s="136">
        <f>IF(Entrada!H82 = 0, 0, 'Cen1'!H97/Entrada!H82 -1)</f>
        <v>0</v>
      </c>
    </row>
    <row r="32" spans="1:7" x14ac:dyDescent="0.25">
      <c r="A32" s="140">
        <v>31</v>
      </c>
      <c r="B32" s="136">
        <f ca="1">IF(Entrada!C83 = 0, 0, 'Cen1'!C98/Entrada!C83 -1)</f>
        <v>0</v>
      </c>
      <c r="C32" s="136">
        <f ca="1">IF(Entrada!D83 = 0, 0, 'Cen1'!D98/Entrada!D83 -1)</f>
        <v>0</v>
      </c>
      <c r="D32" s="136">
        <f ca="1">IF(Entrada!E83 = 0, 0, 'Cen1'!E98/Entrada!E83 -1)</f>
        <v>0</v>
      </c>
      <c r="E32" s="136">
        <f ca="1">IF(Entrada!F83 = 0, 0, 'Cen1'!F98/Entrada!F83 -1)</f>
        <v>0</v>
      </c>
      <c r="F32" s="136">
        <f ca="1">IF(Entrada!G83 = 0, 0, 'Cen1'!G98/Entrada!G83 -1)</f>
        <v>0</v>
      </c>
      <c r="G32" s="136">
        <f ca="1">IF(Entrada!H83 = 0, 0, 'Cen1'!H98/Entrada!H83 -1)</f>
        <v>0</v>
      </c>
    </row>
    <row r="33" spans="1:7" x14ac:dyDescent="0.25">
      <c r="A33" s="140">
        <v>32</v>
      </c>
      <c r="B33" s="136">
        <f ca="1">IF(Entrada!C84 = 0, 0, 'Cen1'!C99/Entrada!C84 -1)</f>
        <v>0</v>
      </c>
      <c r="C33" s="136">
        <f ca="1">IF(Entrada!D84 = 0, 0, 'Cen1'!D99/Entrada!D84 -1)</f>
        <v>0</v>
      </c>
      <c r="D33" s="136">
        <f ca="1">IF(Entrada!E84 = 0, 0, 'Cen1'!E99/Entrada!E84 -1)</f>
        <v>0</v>
      </c>
      <c r="E33" s="136">
        <f ca="1">IF(Entrada!F84 = 0, 0, 'Cen1'!F99/Entrada!F84 -1)</f>
        <v>0</v>
      </c>
      <c r="F33" s="136">
        <f ca="1">IF(Entrada!G84 = 0, 0, 'Cen1'!G99/Entrada!G84 -1)</f>
        <v>0</v>
      </c>
      <c r="G33" s="136">
        <f ca="1">IF(Entrada!H84 = 0, 0, 'Cen1'!H99/Entrada!H84 -1)</f>
        <v>0</v>
      </c>
    </row>
    <row r="34" spans="1:7" x14ac:dyDescent="0.25">
      <c r="A34" s="140">
        <v>33</v>
      </c>
      <c r="B34" s="136">
        <f ca="1">IF(Entrada!C85 = 0, 0, 'Cen1'!C100/Entrada!C85 -1)</f>
        <v>0</v>
      </c>
      <c r="C34" s="136">
        <f ca="1">IF(Entrada!D85 = 0, 0, 'Cen1'!D100/Entrada!D85 -1)</f>
        <v>0</v>
      </c>
      <c r="D34" s="136">
        <f ca="1">IF(Entrada!E85 = 0, 0, 'Cen1'!E100/Entrada!E85 -1)</f>
        <v>0</v>
      </c>
      <c r="E34" s="136">
        <f ca="1">IF(Entrada!F85 = 0, 0, 'Cen1'!F100/Entrada!F85 -1)</f>
        <v>0</v>
      </c>
      <c r="F34" s="136">
        <f ca="1">IF(Entrada!G85 = 0, 0, 'Cen1'!G100/Entrada!G85 -1)</f>
        <v>0</v>
      </c>
      <c r="G34" s="136">
        <f ca="1">IF(Entrada!H85 = 0, 0, 'Cen1'!H100/Entrada!H85 -1)</f>
        <v>0</v>
      </c>
    </row>
    <row r="35" spans="1:7" x14ac:dyDescent="0.25">
      <c r="A35" s="140">
        <v>34</v>
      </c>
      <c r="B35" s="136">
        <f ca="1">IF(Entrada!C86 = 0, 0, 'Cen1'!C101/Entrada!C86 -1)</f>
        <v>0</v>
      </c>
      <c r="C35" s="136">
        <f ca="1">IF(Entrada!D86 = 0, 0, 'Cen1'!D101/Entrada!D86 -1)</f>
        <v>0</v>
      </c>
      <c r="D35" s="136">
        <f ca="1">IF(Entrada!E86 = 0, 0, 'Cen1'!E101/Entrada!E86 -1)</f>
        <v>0</v>
      </c>
      <c r="E35" s="136">
        <f ca="1">IF(Entrada!F86 = 0, 0, 'Cen1'!F101/Entrada!F86 -1)</f>
        <v>0</v>
      </c>
      <c r="F35" s="136">
        <f ca="1">IF(Entrada!G86 = 0, 0, 'Cen1'!G101/Entrada!G86 -1)</f>
        <v>0</v>
      </c>
      <c r="G35" s="136">
        <f ca="1">IF(Entrada!H86 = 0, 0, 'Cen1'!H101/Entrada!H86 -1)</f>
        <v>0</v>
      </c>
    </row>
    <row r="36" spans="1:7" x14ac:dyDescent="0.25">
      <c r="A36" s="140">
        <v>35</v>
      </c>
      <c r="B36" s="136">
        <f>IF(Entrada!C87 = 0, 0, 'Cen1'!C102/Entrada!C87 -1)</f>
        <v>0</v>
      </c>
      <c r="C36" s="136">
        <f>IF(Entrada!D87 = 0, 0, 'Cen1'!D102/Entrada!D87 -1)</f>
        <v>0</v>
      </c>
      <c r="D36" s="136">
        <f>IF(Entrada!E87 = 0, 0, 'Cen1'!E102/Entrada!E87 -1)</f>
        <v>0</v>
      </c>
      <c r="E36" s="136">
        <f>IF(Entrada!F87 = 0, 0, 'Cen1'!F102/Entrada!F87 -1)</f>
        <v>0</v>
      </c>
      <c r="F36" s="136">
        <f>IF(Entrada!G87 = 0, 0, 'Cen1'!G102/Entrada!G87 -1)</f>
        <v>0</v>
      </c>
      <c r="G36" s="136">
        <f>IF(Entrada!H87 = 0, 0, 'Cen1'!H102/Entrada!H87 -1)</f>
        <v>0</v>
      </c>
    </row>
    <row r="37" spans="1:7" x14ac:dyDescent="0.25">
      <c r="A37" s="140">
        <v>36</v>
      </c>
      <c r="B37" s="136">
        <f>IF(Entrada!C88 = 0, 0, 'Cen1'!C103/Entrada!C88 -1)</f>
        <v>0</v>
      </c>
      <c r="C37" s="136">
        <f>IF(Entrada!D88 = 0, 0, 'Cen1'!D103/Entrada!D88 -1)</f>
        <v>0</v>
      </c>
      <c r="D37" s="136">
        <f>IF(Entrada!E88 = 0, 0, 'Cen1'!E103/Entrada!E88 -1)</f>
        <v>0</v>
      </c>
      <c r="E37" s="136">
        <f>IF(Entrada!F88 = 0, 0, 'Cen1'!F103/Entrada!F88 -1)</f>
        <v>0</v>
      </c>
      <c r="F37" s="136">
        <f>IF(Entrada!G88 = 0, 0, 'Cen1'!G103/Entrada!G88 -1)</f>
        <v>0</v>
      </c>
      <c r="G37" s="136">
        <f>IF(Entrada!H88 = 0, 0, 'Cen1'!H103/Entrada!H88 -1)</f>
        <v>0</v>
      </c>
    </row>
    <row r="38" spans="1:7" x14ac:dyDescent="0.25">
      <c r="A38" s="140">
        <v>37</v>
      </c>
      <c r="B38" s="136">
        <f ca="1">IF(Entrada!C89 = 0, 0, 'Cen1'!C104/Entrada!C89 -1)</f>
        <v>0</v>
      </c>
      <c r="C38" s="136">
        <f ca="1">IF(Entrada!D89 = 0, 0, 'Cen1'!D104/Entrada!D89 -1)</f>
        <v>0</v>
      </c>
      <c r="D38" s="136">
        <f ca="1">IF(Entrada!E89 = 0, 0, 'Cen1'!E104/Entrada!E89 -1)</f>
        <v>0</v>
      </c>
      <c r="E38" s="136">
        <f ca="1">IF(Entrada!F89 = 0, 0, 'Cen1'!F104/Entrada!F89 -1)</f>
        <v>0</v>
      </c>
      <c r="F38" s="136">
        <f ca="1">IF(Entrada!G89 = 0, 0, 'Cen1'!G104/Entrada!G89 -1)</f>
        <v>0</v>
      </c>
      <c r="G38" s="136">
        <f ca="1">IF(Entrada!H89 = 0, 0, 'Cen1'!H104/Entrada!H89 -1)</f>
        <v>0</v>
      </c>
    </row>
    <row r="39" spans="1:7" x14ac:dyDescent="0.25">
      <c r="A39" s="140">
        <v>38</v>
      </c>
      <c r="B39" s="136">
        <f ca="1">IF(Entrada!C90 = 0, 0, 'Cen1'!C105/Entrada!C90 -1)</f>
        <v>0</v>
      </c>
      <c r="C39" s="136">
        <f ca="1">IF(Entrada!D90 = 0, 0, 'Cen1'!D105/Entrada!D90 -1)</f>
        <v>0</v>
      </c>
      <c r="D39" s="136">
        <f ca="1">IF(Entrada!E90 = 0, 0, 'Cen1'!E105/Entrada!E90 -1)</f>
        <v>0</v>
      </c>
      <c r="E39" s="136">
        <f ca="1">IF(Entrada!F90 = 0, 0, 'Cen1'!F105/Entrada!F90 -1)</f>
        <v>0</v>
      </c>
      <c r="F39" s="136">
        <f ca="1">IF(Entrada!G90 = 0, 0, 'Cen1'!G105/Entrada!G90 -1)</f>
        <v>0</v>
      </c>
      <c r="G39" s="136">
        <f ca="1">IF(Entrada!H90 = 0, 0, 'Cen1'!H105/Entrada!H90 -1)</f>
        <v>0</v>
      </c>
    </row>
    <row r="40" spans="1:7" x14ac:dyDescent="0.25">
      <c r="A40" s="140">
        <v>39</v>
      </c>
      <c r="B40" s="136">
        <f ca="1">IF(Entrada!C91 = 0, 0, 'Cen1'!C106/Entrada!C91 -1)</f>
        <v>0</v>
      </c>
      <c r="C40" s="136">
        <f ca="1">IF(Entrada!D91 = 0, 0, 'Cen1'!D106/Entrada!D91 -1)</f>
        <v>0</v>
      </c>
      <c r="D40" s="136">
        <f ca="1">IF(Entrada!E91 = 0, 0, 'Cen1'!E106/Entrada!E91 -1)</f>
        <v>0</v>
      </c>
      <c r="E40" s="136">
        <f ca="1">IF(Entrada!F91 = 0, 0, 'Cen1'!F106/Entrada!F91 -1)</f>
        <v>0</v>
      </c>
      <c r="F40" s="136">
        <f ca="1">IF(Entrada!G91 = 0, 0, 'Cen1'!G106/Entrada!G91 -1)</f>
        <v>0</v>
      </c>
      <c r="G40" s="136">
        <f ca="1">IF(Entrada!H91 = 0, 0, 'Cen1'!H106/Entrada!H91 -1)</f>
        <v>0</v>
      </c>
    </row>
    <row r="41" spans="1:7" x14ac:dyDescent="0.25">
      <c r="A41" s="140">
        <v>40</v>
      </c>
      <c r="B41" s="136">
        <f ca="1">IF(Entrada!C92 = 0, 0, 'Cen1'!C107/Entrada!C92 -1)</f>
        <v>0</v>
      </c>
      <c r="C41" s="136">
        <f ca="1">IF(Entrada!D92 = 0, 0, 'Cen1'!D107/Entrada!D92 -1)</f>
        <v>0</v>
      </c>
      <c r="D41" s="136">
        <f ca="1">IF(Entrada!E92 = 0, 0, 'Cen1'!E107/Entrada!E92 -1)</f>
        <v>0</v>
      </c>
      <c r="E41" s="136">
        <f ca="1">IF(Entrada!F92 = 0, 0, 'Cen1'!F107/Entrada!F92 -1)</f>
        <v>0</v>
      </c>
      <c r="F41" s="136">
        <f ca="1">IF(Entrada!G92 = 0, 0, 'Cen1'!G107/Entrada!G92 -1)</f>
        <v>0</v>
      </c>
      <c r="G41" s="136">
        <f ca="1">IF(Entrada!H92 = 0, 0, 'Cen1'!H107/Entrada!H92 -1)</f>
        <v>0</v>
      </c>
    </row>
    <row r="42" spans="1:7" x14ac:dyDescent="0.25">
      <c r="A42" s="140">
        <v>41</v>
      </c>
      <c r="B42" s="136">
        <f>IF(Entrada!C93 = 0, 0, 'Cen1'!C108/Entrada!C93 -1)</f>
        <v>0</v>
      </c>
      <c r="C42" s="136">
        <f>IF(Entrada!D93 = 0, 0, 'Cen1'!D108/Entrada!D93 -1)</f>
        <v>0</v>
      </c>
      <c r="D42" s="136">
        <f>IF(Entrada!E93 = 0, 0, 'Cen1'!E108/Entrada!E93 -1)</f>
        <v>0</v>
      </c>
      <c r="E42" s="136">
        <f>IF(Entrada!F93 = 0, 0, 'Cen1'!F108/Entrada!F93 -1)</f>
        <v>0</v>
      </c>
      <c r="F42" s="136">
        <f>IF(Entrada!G93 = 0, 0, 'Cen1'!G108/Entrada!G93 -1)</f>
        <v>0</v>
      </c>
      <c r="G42" s="136">
        <f>IF(Entrada!H93 = 0, 0, 'Cen1'!H108/Entrada!H93 -1)</f>
        <v>0</v>
      </c>
    </row>
    <row r="43" spans="1:7" x14ac:dyDescent="0.25">
      <c r="A43" s="140">
        <v>42</v>
      </c>
      <c r="B43" s="136">
        <f ca="1">IF(Entrada!C94 = 0, 0, 'Cen1'!C109/Entrada!C94 -1)</f>
        <v>0</v>
      </c>
      <c r="C43" s="136">
        <f ca="1">IF(Entrada!D94 = 0, 0, 'Cen1'!D109/Entrada!D94 -1)</f>
        <v>0</v>
      </c>
      <c r="D43" s="136">
        <f ca="1">IF(Entrada!E94 = 0, 0, 'Cen1'!E109/Entrada!E94 -1)</f>
        <v>0</v>
      </c>
      <c r="E43" s="136">
        <f ca="1">IF(Entrada!F94 = 0, 0, 'Cen1'!F109/Entrada!F94 -1)</f>
        <v>0</v>
      </c>
      <c r="F43" s="136">
        <f ca="1">IF(Entrada!G94 = 0, 0, 'Cen1'!G109/Entrada!G94 -1)</f>
        <v>0</v>
      </c>
      <c r="G43" s="136">
        <f ca="1">IF(Entrada!H94 = 0, 0, 'Cen1'!H109/Entrada!H94 -1)</f>
        <v>0</v>
      </c>
    </row>
    <row r="44" spans="1:7" x14ac:dyDescent="0.25">
      <c r="A44" s="140">
        <v>43</v>
      </c>
      <c r="B44" s="136">
        <f ca="1">IF(Entrada!C95 = 0, 0, 'Cen1'!C110/Entrada!C95 -1)</f>
        <v>0</v>
      </c>
      <c r="C44" s="136">
        <f ca="1">IF(Entrada!D95 = 0, 0, 'Cen1'!D110/Entrada!D95 -1)</f>
        <v>0</v>
      </c>
      <c r="D44" s="136">
        <f ca="1">IF(Entrada!E95 = 0, 0, 'Cen1'!E110/Entrada!E95 -1)</f>
        <v>0</v>
      </c>
      <c r="E44" s="136">
        <f ca="1">IF(Entrada!F95 = 0, 0, 'Cen1'!F110/Entrada!F95 -1)</f>
        <v>0</v>
      </c>
      <c r="F44" s="136">
        <f ca="1">IF(Entrada!G95 = 0, 0, 'Cen1'!G110/Entrada!G95 -1)</f>
        <v>0</v>
      </c>
      <c r="G44" s="136">
        <f ca="1">IF(Entrada!H95 = 0, 0, 'Cen1'!H110/Entrada!H95 -1)</f>
        <v>0</v>
      </c>
    </row>
    <row r="45" spans="1:7" x14ac:dyDescent="0.25">
      <c r="A45" s="140">
        <v>44</v>
      </c>
      <c r="B45" s="136">
        <f ca="1">IF(Entrada!C96 = 0, 0, 'Cen1'!C111/Entrada!C96 -1)</f>
        <v>0</v>
      </c>
      <c r="C45" s="136">
        <f ca="1">IF(Entrada!D96 = 0, 0, 'Cen1'!D111/Entrada!D96 -1)</f>
        <v>0</v>
      </c>
      <c r="D45" s="136">
        <f ca="1">IF(Entrada!E96 = 0, 0, 'Cen1'!E111/Entrada!E96 -1)</f>
        <v>0</v>
      </c>
      <c r="E45" s="136">
        <f ca="1">IF(Entrada!F96 = 0, 0, 'Cen1'!F111/Entrada!F96 -1)</f>
        <v>0</v>
      </c>
      <c r="F45" s="136">
        <f ca="1">IF(Entrada!G96 = 0, 0, 'Cen1'!G111/Entrada!G96 -1)</f>
        <v>0</v>
      </c>
      <c r="G45" s="136">
        <f ca="1">IF(Entrada!H96 = 0, 0, 'Cen1'!H111/Entrada!H96 -1)</f>
        <v>0</v>
      </c>
    </row>
    <row r="46" spans="1:7" x14ac:dyDescent="0.25">
      <c r="A46" s="140">
        <v>45</v>
      </c>
      <c r="B46" s="136">
        <f ca="1">IF(Entrada!C97 = 0, 0, 'Cen1'!C112/Entrada!C97 -1)</f>
        <v>0</v>
      </c>
      <c r="C46" s="136">
        <f ca="1">IF(Entrada!D97 = 0, 0, 'Cen1'!D112/Entrada!D97 -1)</f>
        <v>0</v>
      </c>
      <c r="D46" s="136">
        <f ca="1">IF(Entrada!E97 = 0, 0, 'Cen1'!E112/Entrada!E97 -1)</f>
        <v>0</v>
      </c>
      <c r="E46" s="136">
        <f ca="1">IF(Entrada!F97 = 0, 0, 'Cen1'!F112/Entrada!F97 -1)</f>
        <v>0</v>
      </c>
      <c r="F46" s="136">
        <f ca="1">IF(Entrada!G97 = 0, 0, 'Cen1'!G112/Entrada!G97 -1)</f>
        <v>0</v>
      </c>
      <c r="G46" s="136">
        <f ca="1">IF(Entrada!H97 = 0, 0, 'Cen1'!H112/Entrada!H97 -1)</f>
        <v>0</v>
      </c>
    </row>
    <row r="47" spans="1:7" x14ac:dyDescent="0.25">
      <c r="A47" s="140">
        <v>46</v>
      </c>
      <c r="B47" s="136">
        <f ca="1">IF(Entrada!C98 = 0, 0, 'Cen1'!C113/Entrada!C98 -1)</f>
        <v>0</v>
      </c>
      <c r="C47" s="136">
        <f ca="1">IF(Entrada!D98 = 0, 0, 'Cen1'!D113/Entrada!D98 -1)</f>
        <v>0</v>
      </c>
      <c r="D47" s="136">
        <f ca="1">IF(Entrada!E98 = 0, 0, 'Cen1'!E113/Entrada!E98 -1)</f>
        <v>0</v>
      </c>
      <c r="E47" s="136">
        <f ca="1">IF(Entrada!F98 = 0, 0, 'Cen1'!F113/Entrada!F98 -1)</f>
        <v>0</v>
      </c>
      <c r="F47" s="136">
        <f ca="1">IF(Entrada!G98 = 0, 0, 'Cen1'!G113/Entrada!G98 -1)</f>
        <v>0</v>
      </c>
      <c r="G47" s="136">
        <f ca="1">IF(Entrada!H98 = 0, 0, 'Cen1'!H113/Entrada!H98 -1)</f>
        <v>0</v>
      </c>
    </row>
    <row r="48" spans="1:7" x14ac:dyDescent="0.25">
      <c r="A48" s="140">
        <v>47</v>
      </c>
      <c r="B48" s="136">
        <f ca="1">IF(Entrada!C99 = 0, 0, 'Cen1'!C114/Entrada!C99 -1)</f>
        <v>0</v>
      </c>
      <c r="C48" s="136">
        <f ca="1">IF(Entrada!D99 = 0, 0, 'Cen1'!D114/Entrada!D99 -1)</f>
        <v>0</v>
      </c>
      <c r="D48" s="136">
        <f ca="1">IF(Entrada!E99 = 0, 0, 'Cen1'!E114/Entrada!E99 -1)</f>
        <v>0</v>
      </c>
      <c r="E48" s="136">
        <f ca="1">IF(Entrada!F99 = 0, 0, 'Cen1'!F114/Entrada!F99 -1)</f>
        <v>0</v>
      </c>
      <c r="F48" s="136">
        <f ca="1">IF(Entrada!G99 = 0, 0, 'Cen1'!G114/Entrada!G99 -1)</f>
        <v>0</v>
      </c>
      <c r="G48" s="136">
        <f ca="1">IF(Entrada!H99 = 0, 0, 'Cen1'!H114/Entrada!H99 -1)</f>
        <v>0</v>
      </c>
    </row>
    <row r="49" spans="1:7" x14ac:dyDescent="0.25">
      <c r="A49" s="140">
        <v>48</v>
      </c>
      <c r="B49" s="136">
        <f ca="1">IF(Entrada!C100 = 0, 0, 'Cen1'!C115/Entrada!C100 -1)</f>
        <v>0</v>
      </c>
      <c r="C49" s="136">
        <f ca="1">IF(Entrada!D100 = 0, 0, 'Cen1'!D115/Entrada!D100 -1)</f>
        <v>0</v>
      </c>
      <c r="D49" s="136">
        <f ca="1">IF(Entrada!E100 = 0, 0, 'Cen1'!E115/Entrada!E100 -1)</f>
        <v>0</v>
      </c>
      <c r="E49" s="136">
        <f ca="1">IF(Entrada!F100 = 0, 0, 'Cen1'!F115/Entrada!F100 -1)</f>
        <v>0</v>
      </c>
      <c r="F49" s="136">
        <f ca="1">IF(Entrada!G100 = 0, 0, 'Cen1'!G115/Entrada!G100 -1)</f>
        <v>0</v>
      </c>
      <c r="G49" s="136">
        <f ca="1">IF(Entrada!H100 = 0, 0, 'Cen1'!H115/Entrada!H100 -1)</f>
        <v>0</v>
      </c>
    </row>
    <row r="50" spans="1:7" x14ac:dyDescent="0.25">
      <c r="A50" s="140">
        <v>49</v>
      </c>
      <c r="B50" s="136">
        <f ca="1">IF(Entrada!C101 = 0, 0, 'Cen1'!C116/Entrada!C101 -1)</f>
        <v>0</v>
      </c>
      <c r="C50" s="136">
        <f ca="1">IF(Entrada!D101 = 0, 0, 'Cen1'!D116/Entrada!D101 -1)</f>
        <v>0</v>
      </c>
      <c r="D50" s="136">
        <f ca="1">IF(Entrada!E101 = 0, 0, 'Cen1'!E116/Entrada!E101 -1)</f>
        <v>0</v>
      </c>
      <c r="E50" s="136">
        <f ca="1">IF(Entrada!F101 = 0, 0, 'Cen1'!F116/Entrada!F101 -1)</f>
        <v>0</v>
      </c>
      <c r="F50" s="136">
        <f ca="1">IF(Entrada!G101 = 0, 0, 'Cen1'!G116/Entrada!G101 -1)</f>
        <v>0</v>
      </c>
      <c r="G50" s="136">
        <f ca="1">IF(Entrada!H101 = 0, 0, 'Cen1'!H116/Entrada!H101 -1)</f>
        <v>0</v>
      </c>
    </row>
    <row r="51" spans="1:7" x14ac:dyDescent="0.25">
      <c r="A51" s="140">
        <v>50</v>
      </c>
      <c r="B51" s="136">
        <f ca="1">IF(Entrada!C102 = 0, 0, 'Cen1'!C117/Entrada!C102 -1)</f>
        <v>0</v>
      </c>
      <c r="C51" s="136">
        <f ca="1">IF(Entrada!D102 = 0, 0, 'Cen1'!D117/Entrada!D102 -1)</f>
        <v>0</v>
      </c>
      <c r="D51" s="136">
        <f ca="1">IF(Entrada!E102 = 0, 0, 'Cen1'!E117/Entrada!E102 -1)</f>
        <v>0</v>
      </c>
      <c r="E51" s="136">
        <f ca="1">IF(Entrada!F102 = 0, 0, 'Cen1'!F117/Entrada!F102 -1)</f>
        <v>0</v>
      </c>
      <c r="F51" s="136">
        <f ca="1">IF(Entrada!G102 = 0, 0, 'Cen1'!G117/Entrada!G102 -1)</f>
        <v>0</v>
      </c>
      <c r="G51" s="136">
        <f ca="1">IF(Entrada!H102 = 0, 0, 'Cen1'!H117/Entrada!H102 -1)</f>
        <v>0</v>
      </c>
    </row>
    <row r="52" spans="1:7" x14ac:dyDescent="0.25">
      <c r="A52" s="140">
        <v>51</v>
      </c>
      <c r="B52" s="136">
        <f ca="1">IF(Entrada!C103 = 0, 0, 'Cen1'!C118/Entrada!C103 -1)</f>
        <v>0</v>
      </c>
      <c r="C52" s="136">
        <f ca="1">IF(Entrada!D103 = 0, 0, 'Cen1'!D118/Entrada!D103 -1)</f>
        <v>0</v>
      </c>
      <c r="D52" s="136">
        <f ca="1">IF(Entrada!E103 = 0, 0, 'Cen1'!E118/Entrada!E103 -1)</f>
        <v>0</v>
      </c>
      <c r="E52" s="136">
        <f ca="1">IF(Entrada!F103 = 0, 0, 'Cen1'!F118/Entrada!F103 -1)</f>
        <v>0</v>
      </c>
      <c r="F52" s="136">
        <f ca="1">IF(Entrada!G103 = 0, 0, 'Cen1'!G118/Entrada!G103 -1)</f>
        <v>0</v>
      </c>
      <c r="G52" s="136">
        <f ca="1">IF(Entrada!H103 = 0, 0, 'Cen1'!H118/Entrada!H103 -1)</f>
        <v>0</v>
      </c>
    </row>
    <row r="53" spans="1:7" x14ac:dyDescent="0.25">
      <c r="A53" s="140">
        <v>52</v>
      </c>
      <c r="B53" s="136">
        <f ca="1">IF(Entrada!C104 = 0, 0, 'Cen1'!C119/Entrada!C104 -1)</f>
        <v>0</v>
      </c>
      <c r="C53" s="136">
        <f ca="1">IF(Entrada!D104 = 0, 0, 'Cen1'!D119/Entrada!D104 -1)</f>
        <v>0</v>
      </c>
      <c r="D53" s="136">
        <f ca="1">IF(Entrada!E104 = 0, 0, 'Cen1'!E119/Entrada!E104 -1)</f>
        <v>0</v>
      </c>
      <c r="E53" s="136">
        <f ca="1">IF(Entrada!F104 = 0, 0, 'Cen1'!F119/Entrada!F104 -1)</f>
        <v>0</v>
      </c>
      <c r="F53" s="136">
        <f ca="1">IF(Entrada!G104 = 0, 0, 'Cen1'!G119/Entrada!G104 -1)</f>
        <v>0</v>
      </c>
      <c r="G53" s="136">
        <f ca="1">IF(Entrada!H104 = 0, 0, 'Cen1'!H119/Entrada!H104 -1)</f>
        <v>0</v>
      </c>
    </row>
    <row r="54" spans="1:7" x14ac:dyDescent="0.25">
      <c r="A54" s="140">
        <v>53</v>
      </c>
      <c r="B54" s="136">
        <f>IF(Entrada!C105 = 0, 0, 'Cen1'!C120/Entrada!C105 -1)</f>
        <v>0</v>
      </c>
      <c r="C54" s="136">
        <f>IF(Entrada!D105 = 0, 0, 'Cen1'!D120/Entrada!D105 -1)</f>
        <v>0</v>
      </c>
      <c r="D54" s="136">
        <f>IF(Entrada!E105 = 0, 0, 'Cen1'!E120/Entrada!E105 -1)</f>
        <v>0</v>
      </c>
      <c r="E54" s="136">
        <f>IF(Entrada!F105 = 0, 0, 'Cen1'!F120/Entrada!F105 -1)</f>
        <v>0</v>
      </c>
      <c r="F54" s="136">
        <f>IF(Entrada!G105 = 0, 0, 'Cen1'!G120/Entrada!G105 -1)</f>
        <v>0</v>
      </c>
      <c r="G54" s="136">
        <f>IF(Entrada!H105 = 0, 0, 'Cen1'!H120/Entrada!H105 -1)</f>
        <v>0</v>
      </c>
    </row>
    <row r="55" spans="1:7" x14ac:dyDescent="0.25">
      <c r="A55" s="140">
        <v>54</v>
      </c>
      <c r="B55" s="136">
        <f ca="1">IF(Entrada!C106 = 0, 0, 'Cen1'!C121/Entrada!C106 -1)</f>
        <v>0</v>
      </c>
      <c r="C55" s="136">
        <f ca="1">IF(Entrada!D106 = 0, 0, 'Cen1'!D121/Entrada!D106 -1)</f>
        <v>0</v>
      </c>
      <c r="D55" s="136">
        <f ca="1">IF(Entrada!E106 = 0, 0, 'Cen1'!E121/Entrada!E106 -1)</f>
        <v>0</v>
      </c>
      <c r="E55" s="136">
        <f ca="1">IF(Entrada!F106 = 0, 0, 'Cen1'!F121/Entrada!F106 -1)</f>
        <v>0</v>
      </c>
      <c r="F55" s="136">
        <f ca="1">IF(Entrada!G106 = 0, 0, 'Cen1'!G121/Entrada!G106 -1)</f>
        <v>0</v>
      </c>
      <c r="G55" s="136">
        <f ca="1">IF(Entrada!H106 = 0, 0, 'Cen1'!H121/Entrada!H106 -1)</f>
        <v>0</v>
      </c>
    </row>
    <row r="56" spans="1:7" x14ac:dyDescent="0.25">
      <c r="A56" s="140">
        <v>55</v>
      </c>
      <c r="B56" s="136">
        <f>IF(Entrada!C107 = 0, 0, 'Cen1'!C122/Entrada!C107 -1)</f>
        <v>0</v>
      </c>
      <c r="C56" s="136">
        <f>IF(Entrada!D107 = 0, 0, 'Cen1'!D122/Entrada!D107 -1)</f>
        <v>0</v>
      </c>
      <c r="D56" s="136">
        <f>IF(Entrada!E107 = 0, 0, 'Cen1'!E122/Entrada!E107 -1)</f>
        <v>0</v>
      </c>
      <c r="E56" s="136">
        <f>IF(Entrada!F107 = 0, 0, 'Cen1'!F122/Entrada!F107 -1)</f>
        <v>0</v>
      </c>
      <c r="F56" s="136">
        <f>IF(Entrada!G107 = 0, 0, 'Cen1'!G122/Entrada!G107 -1)</f>
        <v>0</v>
      </c>
      <c r="G56" s="136">
        <f>IF(Entrada!H107 = 0, 0, 'Cen1'!H122/Entrada!H107 -1)</f>
        <v>0</v>
      </c>
    </row>
    <row r="57" spans="1:7" x14ac:dyDescent="0.25">
      <c r="A57" s="140">
        <v>56</v>
      </c>
      <c r="B57" s="136">
        <f>IF(Entrada!C108 = 0, 0, 'Cen1'!C123/Entrada!C108 -1)</f>
        <v>0</v>
      </c>
      <c r="C57" s="136">
        <f>IF(Entrada!D108 = 0, 0, 'Cen1'!D123/Entrada!D108 -1)</f>
        <v>0</v>
      </c>
      <c r="D57" s="136">
        <f>IF(Entrada!E108 = 0, 0, 'Cen1'!E123/Entrada!E108 -1)</f>
        <v>0</v>
      </c>
      <c r="E57" s="136">
        <f>IF(Entrada!F108 = 0, 0, 'Cen1'!F123/Entrada!F108 -1)</f>
        <v>0</v>
      </c>
      <c r="F57" s="136">
        <f>IF(Entrada!G108 = 0, 0, 'Cen1'!G123/Entrada!G108 -1)</f>
        <v>0</v>
      </c>
      <c r="G57" s="136">
        <f>IF(Entrada!H108 = 0, 0, 'Cen1'!H123/Entrada!H108 -1)</f>
        <v>0</v>
      </c>
    </row>
    <row r="58" spans="1:7" x14ac:dyDescent="0.25">
      <c r="A58" s="140">
        <v>57</v>
      </c>
      <c r="B58" s="136">
        <f ca="1">IF(Entrada!C109 = 0, 0, 'Cen1'!C124/Entrada!C109 -1)</f>
        <v>0</v>
      </c>
      <c r="C58" s="136">
        <f ca="1">IF(Entrada!D109 = 0, 0, 'Cen1'!D124/Entrada!D109 -1)</f>
        <v>0</v>
      </c>
      <c r="D58" s="136">
        <f ca="1">IF(Entrada!E109 = 0, 0, 'Cen1'!E124/Entrada!E109 -1)</f>
        <v>0</v>
      </c>
      <c r="E58" s="136">
        <f ca="1">IF(Entrada!F109 = 0, 0, 'Cen1'!F124/Entrada!F109 -1)</f>
        <v>0</v>
      </c>
      <c r="F58" s="136">
        <f ca="1">IF(Entrada!G109 = 0, 0, 'Cen1'!G124/Entrada!G109 -1)</f>
        <v>0</v>
      </c>
      <c r="G58" s="136">
        <f ca="1">IF(Entrada!H109 = 0, 0, 'Cen1'!H124/Entrada!H109 -1)</f>
        <v>0</v>
      </c>
    </row>
    <row r="59" spans="1:7" x14ac:dyDescent="0.25">
      <c r="A59" s="140">
        <v>58</v>
      </c>
      <c r="B59" s="136">
        <f ca="1">IF(Entrada!C110 = 0, 0, 'Cen1'!C125/Entrada!C110 -1)</f>
        <v>0</v>
      </c>
      <c r="C59" s="136">
        <f ca="1">IF(Entrada!D110 = 0, 0, 'Cen1'!D125/Entrada!D110 -1)</f>
        <v>0</v>
      </c>
      <c r="D59" s="136">
        <f ca="1">IF(Entrada!E110 = 0, 0, 'Cen1'!E125/Entrada!E110 -1)</f>
        <v>0</v>
      </c>
      <c r="E59" s="136">
        <f ca="1">IF(Entrada!F110 = 0, 0, 'Cen1'!F125/Entrada!F110 -1)</f>
        <v>0</v>
      </c>
      <c r="F59" s="136">
        <f ca="1">IF(Entrada!G110 = 0, 0, 'Cen1'!G125/Entrada!G110 -1)</f>
        <v>0</v>
      </c>
      <c r="G59" s="136">
        <f ca="1">IF(Entrada!H110 = 0, 0, 'Cen1'!H125/Entrada!H110 -1)</f>
        <v>0</v>
      </c>
    </row>
    <row r="60" spans="1:7" x14ac:dyDescent="0.25">
      <c r="A60" s="140">
        <v>59</v>
      </c>
      <c r="B60" s="136">
        <f>IF(Entrada!C111 = 0, 0, 'Cen1'!C126/Entrada!C111 -1)</f>
        <v>0</v>
      </c>
      <c r="C60" s="136">
        <f>IF(Entrada!D111 = 0, 0, 'Cen1'!D126/Entrada!D111 -1)</f>
        <v>0</v>
      </c>
      <c r="D60" s="136">
        <f>IF(Entrada!E111 = 0, 0, 'Cen1'!E126/Entrada!E111 -1)</f>
        <v>0</v>
      </c>
      <c r="E60" s="136">
        <f>IF(Entrada!F111 = 0, 0, 'Cen1'!F126/Entrada!F111 -1)</f>
        <v>0</v>
      </c>
      <c r="F60" s="136">
        <f>IF(Entrada!G111 = 0, 0, 'Cen1'!G126/Entrada!G111 -1)</f>
        <v>0</v>
      </c>
      <c r="G60" s="136">
        <f>IF(Entrada!H111 = 0, 0, 'Cen1'!H126/Entrada!H111 -1)</f>
        <v>0</v>
      </c>
    </row>
    <row r="61" spans="1:7" x14ac:dyDescent="0.25">
      <c r="A61" s="140">
        <v>60</v>
      </c>
      <c r="B61" s="136">
        <f>IF(Entrada!C112 = 0, 0, 'Cen1'!C127/Entrada!C112 -1)</f>
        <v>0</v>
      </c>
      <c r="C61" s="136">
        <f>IF(Entrada!D112 = 0, 0, 'Cen1'!D127/Entrada!D112 -1)</f>
        <v>0</v>
      </c>
      <c r="D61" s="136">
        <f>IF(Entrada!E112 = 0, 0, 'Cen1'!E127/Entrada!E112 -1)</f>
        <v>0</v>
      </c>
      <c r="E61" s="136">
        <f>IF(Entrada!F112 = 0, 0, 'Cen1'!F127/Entrada!F112 -1)</f>
        <v>0</v>
      </c>
      <c r="F61" s="136">
        <f>IF(Entrada!G112 = 0, 0, 'Cen1'!G127/Entrada!G112 -1)</f>
        <v>0</v>
      </c>
      <c r="G61" s="136">
        <f>IF(Entrada!H112 = 0, 0, 'Cen1'!H127/Entrada!H112 -1)</f>
        <v>0</v>
      </c>
    </row>
    <row r="62" spans="1:7" x14ac:dyDescent="0.25">
      <c r="A62" s="140">
        <v>61</v>
      </c>
      <c r="B62" s="136">
        <f ca="1">IF(Entrada!C113 = 0, 0, 'Cen1'!C128/Entrada!C113 -1)</f>
        <v>0</v>
      </c>
      <c r="C62" s="136">
        <f ca="1">IF(Entrada!D113 = 0, 0, 'Cen1'!D128/Entrada!D113 -1)</f>
        <v>0</v>
      </c>
      <c r="D62" s="136">
        <f ca="1">IF(Entrada!E113 = 0, 0, 'Cen1'!E128/Entrada!E113 -1)</f>
        <v>0</v>
      </c>
      <c r="E62" s="136">
        <f ca="1">IF(Entrada!F113 = 0, 0, 'Cen1'!F128/Entrada!F113 -1)</f>
        <v>0</v>
      </c>
      <c r="F62" s="136">
        <f ca="1">IF(Entrada!G113 = 0, 0, 'Cen1'!G128/Entrada!G113 -1)</f>
        <v>0</v>
      </c>
      <c r="G62" s="136">
        <f ca="1">IF(Entrada!H113 = 0, 0, 'Cen1'!H128/Entrada!H113 -1)</f>
        <v>0</v>
      </c>
    </row>
    <row r="63" spans="1:7" x14ac:dyDescent="0.25">
      <c r="A63" s="140">
        <v>62</v>
      </c>
      <c r="B63" s="136">
        <f ca="1">IF(Entrada!C114 = 0, 0, 'Cen1'!C129/Entrada!C114 -1)</f>
        <v>0</v>
      </c>
      <c r="C63" s="136">
        <f ca="1">IF(Entrada!D114 = 0, 0, 'Cen1'!D129/Entrada!D114 -1)</f>
        <v>0</v>
      </c>
      <c r="D63" s="136">
        <f ca="1">IF(Entrada!E114 = 0, 0, 'Cen1'!E129/Entrada!E114 -1)</f>
        <v>0</v>
      </c>
      <c r="E63" s="136">
        <f ca="1">IF(Entrada!F114 = 0, 0, 'Cen1'!F129/Entrada!F114 -1)</f>
        <v>0</v>
      </c>
      <c r="F63" s="136">
        <f ca="1">IF(Entrada!G114 = 0, 0, 'Cen1'!G129/Entrada!G114 -1)</f>
        <v>0</v>
      </c>
      <c r="G63" s="136">
        <f ca="1">IF(Entrada!H114 = 0, 0, 'Cen1'!H129/Entrada!H114 -1)</f>
        <v>0</v>
      </c>
    </row>
    <row r="64" spans="1:7" x14ac:dyDescent="0.25">
      <c r="A64" s="140">
        <v>63</v>
      </c>
      <c r="B64" s="136">
        <f ca="1">IF(Entrada!C115 = 0, 0, 'Cen1'!C130/Entrada!C115 -1)</f>
        <v>0</v>
      </c>
      <c r="C64" s="136">
        <f ca="1">IF(Entrada!D115 = 0, 0, 'Cen1'!D130/Entrada!D115 -1)</f>
        <v>0</v>
      </c>
      <c r="D64" s="136">
        <f ca="1">IF(Entrada!E115 = 0, 0, 'Cen1'!E130/Entrada!E115 -1)</f>
        <v>0</v>
      </c>
      <c r="E64" s="136">
        <f ca="1">IF(Entrada!F115 = 0, 0, 'Cen1'!F130/Entrada!F115 -1)</f>
        <v>0</v>
      </c>
      <c r="F64" s="136">
        <f ca="1">IF(Entrada!G115 = 0, 0, 'Cen1'!G130/Entrada!G115 -1)</f>
        <v>0</v>
      </c>
      <c r="G64" s="136">
        <f ca="1">IF(Entrada!H115 = 0, 0, 'Cen1'!H130/Entrada!H115 -1)</f>
        <v>0</v>
      </c>
    </row>
    <row r="65" spans="1:7" x14ac:dyDescent="0.25">
      <c r="A65" s="140">
        <v>64</v>
      </c>
      <c r="B65" s="136">
        <f>IF(Entrada!C116 = 0, 0, 'Cen1'!C131/Entrada!C116 -1)</f>
        <v>0</v>
      </c>
      <c r="C65" s="136">
        <f>IF(Entrada!D116 = 0, 0, 'Cen1'!D131/Entrada!D116 -1)</f>
        <v>0</v>
      </c>
      <c r="D65" s="136">
        <f>IF(Entrada!E116 = 0, 0, 'Cen1'!E131/Entrada!E116 -1)</f>
        <v>0</v>
      </c>
      <c r="E65" s="136">
        <f>IF(Entrada!F116 = 0, 0, 'Cen1'!F131/Entrada!F116 -1)</f>
        <v>0</v>
      </c>
      <c r="F65" s="136">
        <f>IF(Entrada!G116 = 0, 0, 'Cen1'!G131/Entrada!G116 -1)</f>
        <v>0</v>
      </c>
      <c r="G65" s="136">
        <f>IF(Entrada!H116 = 0, 0, 'Cen1'!H131/Entrada!H116 -1)</f>
        <v>0</v>
      </c>
    </row>
    <row r="66" spans="1:7" x14ac:dyDescent="0.25">
      <c r="A66" s="140">
        <v>65</v>
      </c>
      <c r="B66" s="136">
        <f ca="1">IF(Entrada!C117 = 0, 0, 'Cen1'!C132/Entrada!C117 -1)</f>
        <v>0</v>
      </c>
      <c r="C66" s="136">
        <f ca="1">IF(Entrada!D117 = 0, 0, 'Cen1'!D132/Entrada!D117 -1)</f>
        <v>0</v>
      </c>
      <c r="D66" s="136">
        <f ca="1">IF(Entrada!E117 = 0, 0, 'Cen1'!E132/Entrada!E117 -1)</f>
        <v>0</v>
      </c>
      <c r="E66" s="136">
        <f ca="1">IF(Entrada!F117 = 0, 0, 'Cen1'!F132/Entrada!F117 -1)</f>
        <v>0</v>
      </c>
      <c r="F66" s="136">
        <f ca="1">IF(Entrada!G117 = 0, 0, 'Cen1'!G132/Entrada!G117 -1)</f>
        <v>0</v>
      </c>
      <c r="G66" s="136">
        <f ca="1">IF(Entrada!H117 = 0, 0, 'Cen1'!H132/Entrada!H117 -1)</f>
        <v>0</v>
      </c>
    </row>
    <row r="67" spans="1:7" x14ac:dyDescent="0.25">
      <c r="A67" s="140">
        <v>66</v>
      </c>
      <c r="B67" s="136">
        <f ca="1">IF(Entrada!C118 = 0, 0, 'Cen1'!C133/Entrada!C118 -1)</f>
        <v>0</v>
      </c>
      <c r="C67" s="136">
        <f ca="1">IF(Entrada!D118 = 0, 0, 'Cen1'!D133/Entrada!D118 -1)</f>
        <v>0</v>
      </c>
      <c r="D67" s="136">
        <f ca="1">IF(Entrada!E118 = 0, 0, 'Cen1'!E133/Entrada!E118 -1)</f>
        <v>0</v>
      </c>
      <c r="E67" s="136">
        <f ca="1">IF(Entrada!F118 = 0, 0, 'Cen1'!F133/Entrada!F118 -1)</f>
        <v>0</v>
      </c>
      <c r="F67" s="136">
        <f ca="1">IF(Entrada!G118 = 0, 0, 'Cen1'!G133/Entrada!G118 -1)</f>
        <v>0</v>
      </c>
      <c r="G67" s="136">
        <f ca="1">IF(Entrada!H118 = 0, 0, 'Cen1'!H133/Entrada!H118 -1)</f>
        <v>0</v>
      </c>
    </row>
    <row r="68" spans="1:7" x14ac:dyDescent="0.25">
      <c r="A68" s="140">
        <v>67</v>
      </c>
      <c r="B68" s="136">
        <f>IF(Entrada!C119 = 0, 0, 'Cen1'!C134/Entrada!C119 -1)</f>
        <v>0</v>
      </c>
      <c r="C68" s="136">
        <f>IF(Entrada!D119 = 0, 0, 'Cen1'!D134/Entrada!D119 -1)</f>
        <v>0</v>
      </c>
      <c r="D68" s="136">
        <f>IF(Entrada!E119 = 0, 0, 'Cen1'!E134/Entrada!E119 -1)</f>
        <v>0</v>
      </c>
      <c r="E68" s="136">
        <f>IF(Entrada!F119 = 0, 0, 'Cen1'!F134/Entrada!F119 -1)</f>
        <v>0</v>
      </c>
      <c r="F68" s="136">
        <f>IF(Entrada!G119 = 0, 0, 'Cen1'!G134/Entrada!G119 -1)</f>
        <v>0</v>
      </c>
      <c r="G68" s="136">
        <f>IF(Entrada!H119 = 0, 0, 'Cen1'!H134/Entrada!H119 -1)</f>
        <v>0</v>
      </c>
    </row>
    <row r="69" spans="1:7" x14ac:dyDescent="0.25">
      <c r="A69" s="140">
        <v>68</v>
      </c>
      <c r="B69" s="136">
        <f>IF(Entrada!C120 = 0, 0, 'Cen1'!C135/Entrada!C120 -1)</f>
        <v>0</v>
      </c>
      <c r="C69" s="136">
        <f>IF(Entrada!D120 = 0, 0, 'Cen1'!D135/Entrada!D120 -1)</f>
        <v>0</v>
      </c>
      <c r="D69" s="136">
        <f>IF(Entrada!E120 = 0, 0, 'Cen1'!E135/Entrada!E120 -1)</f>
        <v>0</v>
      </c>
      <c r="E69" s="136">
        <f>IF(Entrada!F120 = 0, 0, 'Cen1'!F135/Entrada!F120 -1)</f>
        <v>0</v>
      </c>
      <c r="F69" s="136">
        <f>IF(Entrada!G120 = 0, 0, 'Cen1'!G135/Entrada!G120 -1)</f>
        <v>0</v>
      </c>
      <c r="G69" s="136">
        <f>IF(Entrada!H120 = 0, 0, 'Cen1'!H135/Entrada!H120 -1)</f>
        <v>0</v>
      </c>
    </row>
    <row r="70" spans="1:7" x14ac:dyDescent="0.25">
      <c r="A70" s="140">
        <v>69</v>
      </c>
      <c r="B70" s="136">
        <f>IF(Entrada!C121 = 0, 0, 'Cen1'!C136/Entrada!C121 -1)</f>
        <v>0</v>
      </c>
      <c r="C70" s="136">
        <f>IF(Entrada!D121 = 0, 0, 'Cen1'!D136/Entrada!D121 -1)</f>
        <v>0</v>
      </c>
      <c r="D70" s="136">
        <f>IF(Entrada!E121 = 0, 0, 'Cen1'!E136/Entrada!E121 -1)</f>
        <v>0</v>
      </c>
      <c r="E70" s="136">
        <f>IF(Entrada!F121 = 0, 0, 'Cen1'!F136/Entrada!F121 -1)</f>
        <v>0</v>
      </c>
      <c r="F70" s="136">
        <f>IF(Entrada!G121 = 0, 0, 'Cen1'!G136/Entrada!G121 -1)</f>
        <v>0</v>
      </c>
      <c r="G70" s="136">
        <f>IF(Entrada!H121 = 0, 0, 'Cen1'!H136/Entrada!H121 -1)</f>
        <v>0</v>
      </c>
    </row>
    <row r="71" spans="1:7" x14ac:dyDescent="0.25">
      <c r="A71" s="140">
        <v>70</v>
      </c>
      <c r="B71" s="136">
        <f ca="1">IF(Entrada!C122 = 0, 0, 'Cen1'!C137/Entrada!C122 -1)</f>
        <v>0</v>
      </c>
      <c r="C71" s="136">
        <f ca="1">IF(Entrada!D122 = 0, 0, 'Cen1'!D137/Entrada!D122 -1)</f>
        <v>0</v>
      </c>
      <c r="D71" s="136">
        <f ca="1">IF(Entrada!E122 = 0, 0, 'Cen1'!E137/Entrada!E122 -1)</f>
        <v>0</v>
      </c>
      <c r="E71" s="136">
        <f ca="1">IF(Entrada!F122 = 0, 0, 'Cen1'!F137/Entrada!F122 -1)</f>
        <v>0</v>
      </c>
      <c r="F71" s="136">
        <f ca="1">IF(Entrada!G122 = 0, 0, 'Cen1'!G137/Entrada!G122 -1)</f>
        <v>0</v>
      </c>
      <c r="G71" s="136">
        <f ca="1">IF(Entrada!H122 = 0, 0, 'Cen1'!H137/Entrada!H122 -1)</f>
        <v>0</v>
      </c>
    </row>
    <row r="72" spans="1:7" x14ac:dyDescent="0.25">
      <c r="A72" s="140">
        <v>71</v>
      </c>
      <c r="B72" s="136">
        <f ca="1">IF(Entrada!C123 = 0, 0, 'Cen1'!C138/Entrada!C123 -1)</f>
        <v>0</v>
      </c>
      <c r="C72" s="136">
        <f ca="1">IF(Entrada!D123 = 0, 0, 'Cen1'!D138/Entrada!D123 -1)</f>
        <v>0</v>
      </c>
      <c r="D72" s="136">
        <f ca="1">IF(Entrada!E123 = 0, 0, 'Cen1'!E138/Entrada!E123 -1)</f>
        <v>0</v>
      </c>
      <c r="E72" s="136">
        <f ca="1">IF(Entrada!F123 = 0, 0, 'Cen1'!F138/Entrada!F123 -1)</f>
        <v>0</v>
      </c>
      <c r="F72" s="136">
        <f ca="1">IF(Entrada!G123 = 0, 0, 'Cen1'!G138/Entrada!G123 -1)</f>
        <v>0</v>
      </c>
      <c r="G72" s="136">
        <f ca="1">IF(Entrada!H123 = 0, 0, 'Cen1'!H138/Entrada!H123 -1)</f>
        <v>0</v>
      </c>
    </row>
    <row r="73" spans="1:7" x14ac:dyDescent="0.25">
      <c r="A73" s="140">
        <v>72</v>
      </c>
      <c r="B73" s="136">
        <f ca="1">IF(Entrada!C124 = 0, 0, 'Cen1'!C139/Entrada!C124 -1)</f>
        <v>0</v>
      </c>
      <c r="C73" s="136">
        <f ca="1">IF(Entrada!D124 = 0, 0, 'Cen1'!D139/Entrada!D124 -1)</f>
        <v>0</v>
      </c>
      <c r="D73" s="136">
        <f ca="1">IF(Entrada!E124 = 0, 0, 'Cen1'!E139/Entrada!E124 -1)</f>
        <v>0</v>
      </c>
      <c r="E73" s="136">
        <f ca="1">IF(Entrada!F124 = 0, 0, 'Cen1'!F139/Entrada!F124 -1)</f>
        <v>0</v>
      </c>
      <c r="F73" s="136">
        <f ca="1">IF(Entrada!G124 = 0, 0, 'Cen1'!G139/Entrada!G124 -1)</f>
        <v>0</v>
      </c>
      <c r="G73" s="136">
        <f ca="1">IF(Entrada!H124 = 0, 0, 'Cen1'!H139/Entrada!H124 -1)</f>
        <v>0</v>
      </c>
    </row>
    <row r="74" spans="1:7" x14ac:dyDescent="0.25">
      <c r="A74" s="140">
        <v>73</v>
      </c>
      <c r="B74" s="136">
        <f ca="1">IF(Entrada!C125 = 0, 0, 'Cen1'!C140/Entrada!C125 -1)</f>
        <v>0</v>
      </c>
      <c r="C74" s="136">
        <f ca="1">IF(Entrada!D125 = 0, 0, 'Cen1'!D140/Entrada!D125 -1)</f>
        <v>0</v>
      </c>
      <c r="D74" s="136">
        <f ca="1">IF(Entrada!E125 = 0, 0, 'Cen1'!E140/Entrada!E125 -1)</f>
        <v>0</v>
      </c>
      <c r="E74" s="136">
        <f ca="1">IF(Entrada!F125 = 0, 0, 'Cen1'!F140/Entrada!F125 -1)</f>
        <v>0</v>
      </c>
      <c r="F74" s="136">
        <f ca="1">IF(Entrada!G125 = 0, 0, 'Cen1'!G140/Entrada!G125 -1)</f>
        <v>0</v>
      </c>
      <c r="G74" s="136">
        <f ca="1">IF(Entrada!H125 = 0, 0, 'Cen1'!H140/Entrada!H125 -1)</f>
        <v>0</v>
      </c>
    </row>
    <row r="75" spans="1:7" x14ac:dyDescent="0.25">
      <c r="A75" s="140">
        <v>74</v>
      </c>
      <c r="B75" s="136">
        <f ca="1">IF(Entrada!C126 = 0, 0, 'Cen1'!C141/Entrada!C126 -1)</f>
        <v>0</v>
      </c>
      <c r="C75" s="136">
        <f ca="1">IF(Entrada!D126 = 0, 0, 'Cen1'!D141/Entrada!D126 -1)</f>
        <v>0</v>
      </c>
      <c r="D75" s="136">
        <f ca="1">IF(Entrada!E126 = 0, 0, 'Cen1'!E141/Entrada!E126 -1)</f>
        <v>0</v>
      </c>
      <c r="E75" s="136">
        <f ca="1">IF(Entrada!F126 = 0, 0, 'Cen1'!F141/Entrada!F126 -1)</f>
        <v>0</v>
      </c>
      <c r="F75" s="136">
        <f ca="1">IF(Entrada!G126 = 0, 0, 'Cen1'!G141/Entrada!G126 -1)</f>
        <v>0</v>
      </c>
      <c r="G75" s="136">
        <f ca="1">IF(Entrada!H126 = 0, 0, 'Cen1'!H141/Entrada!H126 -1)</f>
        <v>0</v>
      </c>
    </row>
    <row r="76" spans="1:7" x14ac:dyDescent="0.25">
      <c r="A76" s="140">
        <v>75</v>
      </c>
      <c r="B76" s="136">
        <f ca="1">IF(Entrada!C127 = 0, 0, 'Cen1'!C142/Entrada!C127 -1)</f>
        <v>0</v>
      </c>
      <c r="C76" s="136">
        <f ca="1">IF(Entrada!D127 = 0, 0, 'Cen1'!D142/Entrada!D127 -1)</f>
        <v>0</v>
      </c>
      <c r="D76" s="136">
        <f ca="1">IF(Entrada!E127 = 0, 0, 'Cen1'!E142/Entrada!E127 -1)</f>
        <v>0</v>
      </c>
      <c r="E76" s="136">
        <f ca="1">IF(Entrada!F127 = 0, 0, 'Cen1'!F142/Entrada!F127 -1)</f>
        <v>0</v>
      </c>
      <c r="F76" s="136">
        <f ca="1">IF(Entrada!G127 = 0, 0, 'Cen1'!G142/Entrada!G127 -1)</f>
        <v>0</v>
      </c>
      <c r="G76" s="136">
        <f ca="1">IF(Entrada!H127 = 0, 0, 'Cen1'!H142/Entrada!H127 -1)</f>
        <v>0</v>
      </c>
    </row>
    <row r="77" spans="1:7" x14ac:dyDescent="0.25">
      <c r="A77" s="140">
        <v>76</v>
      </c>
      <c r="B77" s="136">
        <f ca="1">IF(Entrada!C128 = 0, 0, 'Cen1'!C143/Entrada!C128 -1)</f>
        <v>0</v>
      </c>
      <c r="C77" s="136">
        <f ca="1">IF(Entrada!D128 = 0, 0, 'Cen1'!D143/Entrada!D128 -1)</f>
        <v>0</v>
      </c>
      <c r="D77" s="136">
        <f ca="1">IF(Entrada!E128 = 0, 0, 'Cen1'!E143/Entrada!E128 -1)</f>
        <v>0</v>
      </c>
      <c r="E77" s="136">
        <f ca="1">IF(Entrada!F128 = 0, 0, 'Cen1'!F143/Entrada!F128 -1)</f>
        <v>0</v>
      </c>
      <c r="F77" s="136">
        <f ca="1">IF(Entrada!G128 = 0, 0, 'Cen1'!G143/Entrada!G128 -1)</f>
        <v>0</v>
      </c>
      <c r="G77" s="136">
        <f ca="1">IF(Entrada!H128 = 0, 0, 'Cen1'!H143/Entrada!H128 -1)</f>
        <v>0</v>
      </c>
    </row>
    <row r="78" spans="1:7" x14ac:dyDescent="0.25">
      <c r="A78" s="140">
        <v>77</v>
      </c>
      <c r="B78" s="136">
        <f ca="1">IF(Entrada!C129 = 0, 0, 'Cen1'!C144/Entrada!C129 -1)</f>
        <v>0</v>
      </c>
      <c r="C78" s="136">
        <f ca="1">IF(Entrada!D129 = 0, 0, 'Cen1'!D144/Entrada!D129 -1)</f>
        <v>0</v>
      </c>
      <c r="D78" s="136">
        <f ca="1">IF(Entrada!E129 = 0, 0, 'Cen1'!E144/Entrada!E129 -1)</f>
        <v>0</v>
      </c>
      <c r="E78" s="136">
        <f ca="1">IF(Entrada!F129 = 0, 0, 'Cen1'!F144/Entrada!F129 -1)</f>
        <v>0</v>
      </c>
      <c r="F78" s="136">
        <f ca="1">IF(Entrada!G129 = 0, 0, 'Cen1'!G144/Entrada!G129 -1)</f>
        <v>0</v>
      </c>
      <c r="G78" s="136">
        <f ca="1">IF(Entrada!H129 = 0, 0, 'Cen1'!H144/Entrada!H129 -1)</f>
        <v>0</v>
      </c>
    </row>
    <row r="79" spans="1:7" x14ac:dyDescent="0.25">
      <c r="A79" s="140">
        <v>78</v>
      </c>
      <c r="B79" s="136">
        <f ca="1">IF(Entrada!C130 = 0, 0, 'Cen1'!C145/Entrada!C130 -1)</f>
        <v>0</v>
      </c>
      <c r="C79" s="136">
        <f ca="1">IF(Entrada!D130 = 0, 0, 'Cen1'!D145/Entrada!D130 -1)</f>
        <v>0</v>
      </c>
      <c r="D79" s="136">
        <f ca="1">IF(Entrada!E130 = 0, 0, 'Cen1'!E145/Entrada!E130 -1)</f>
        <v>0</v>
      </c>
      <c r="E79" s="136">
        <f ca="1">IF(Entrada!F130 = 0, 0, 'Cen1'!F145/Entrada!F130 -1)</f>
        <v>0</v>
      </c>
      <c r="F79" s="136">
        <f ca="1">IF(Entrada!G130 = 0, 0, 'Cen1'!G145/Entrada!G130 -1)</f>
        <v>0</v>
      </c>
      <c r="G79" s="136">
        <f ca="1">IF(Entrada!H130 = 0, 0, 'Cen1'!H145/Entrada!H130 -1)</f>
        <v>0</v>
      </c>
    </row>
    <row r="80" spans="1:7" x14ac:dyDescent="0.25">
      <c r="A80" s="140">
        <v>79</v>
      </c>
      <c r="B80" s="136">
        <f>IF(Entrada!C131 = 0, 0, 'Cen1'!C146/Entrada!C131 -1)</f>
        <v>0</v>
      </c>
      <c r="C80" s="136">
        <f>IF(Entrada!D131 = 0, 0, 'Cen1'!D146/Entrada!D131 -1)</f>
        <v>0</v>
      </c>
      <c r="D80" s="136">
        <f>IF(Entrada!E131 = 0, 0, 'Cen1'!E146/Entrada!E131 -1)</f>
        <v>0</v>
      </c>
      <c r="E80" s="136">
        <f>IF(Entrada!F131 = 0, 0, 'Cen1'!F146/Entrada!F131 -1)</f>
        <v>0</v>
      </c>
      <c r="F80" s="136">
        <f>IF(Entrada!G131 = 0, 0, 'Cen1'!G146/Entrada!G131 -1)</f>
        <v>0</v>
      </c>
      <c r="G80" s="136">
        <f>IF(Entrada!H131 = 0, 0, 'Cen1'!H146/Entrada!H131 -1)</f>
        <v>0</v>
      </c>
    </row>
    <row r="81" spans="1:7" x14ac:dyDescent="0.25">
      <c r="A81" s="140">
        <v>80</v>
      </c>
      <c r="B81" s="136">
        <f ca="1">IF(Entrada!C132 = 0, 0, 'Cen1'!C147/Entrada!C132 -1)</f>
        <v>0</v>
      </c>
      <c r="C81" s="136">
        <f ca="1">IF(Entrada!D132 = 0, 0, 'Cen1'!D147/Entrada!D132 -1)</f>
        <v>0</v>
      </c>
      <c r="D81" s="136">
        <f ca="1">IF(Entrada!E132 = 0, 0, 'Cen1'!E147/Entrada!E132 -1)</f>
        <v>0</v>
      </c>
      <c r="E81" s="136">
        <f ca="1">IF(Entrada!F132 = 0, 0, 'Cen1'!F147/Entrada!F132 -1)</f>
        <v>0</v>
      </c>
      <c r="F81" s="136">
        <f ca="1">IF(Entrada!G132 = 0, 0, 'Cen1'!G147/Entrada!G132 -1)</f>
        <v>0</v>
      </c>
      <c r="G81" s="136">
        <f ca="1">IF(Entrada!H132 = 0, 0, 'Cen1'!H147/Entrada!H132 -1)</f>
        <v>0</v>
      </c>
    </row>
    <row r="82" spans="1:7" x14ac:dyDescent="0.25">
      <c r="A82" s="140">
        <v>81</v>
      </c>
      <c r="B82" s="136">
        <f ca="1">IF(Entrada!C133 = 0, 0, 'Cen1'!C148/Entrada!C133 -1)</f>
        <v>0</v>
      </c>
      <c r="C82" s="136">
        <f ca="1">IF(Entrada!D133 = 0, 0, 'Cen1'!D148/Entrada!D133 -1)</f>
        <v>0</v>
      </c>
      <c r="D82" s="136">
        <f ca="1">IF(Entrada!E133 = 0, 0, 'Cen1'!E148/Entrada!E133 -1)</f>
        <v>0</v>
      </c>
      <c r="E82" s="136">
        <f ca="1">IF(Entrada!F133 = 0, 0, 'Cen1'!F148/Entrada!F133 -1)</f>
        <v>0</v>
      </c>
      <c r="F82" s="136">
        <f ca="1">IF(Entrada!G133 = 0, 0, 'Cen1'!G148/Entrada!G133 -1)</f>
        <v>0</v>
      </c>
      <c r="G82" s="136">
        <f ca="1">IF(Entrada!H133 = 0, 0, 'Cen1'!H148/Entrada!H133 -1)</f>
        <v>0</v>
      </c>
    </row>
    <row r="83" spans="1:7" x14ac:dyDescent="0.25">
      <c r="A83" s="140">
        <v>82</v>
      </c>
      <c r="B83" s="136">
        <f>IF(Entrada!C134 = 0, 0, 'Cen1'!C149/Entrada!C134 -1)</f>
        <v>0</v>
      </c>
      <c r="C83" s="136">
        <f>IF(Entrada!D134 = 0, 0, 'Cen1'!D149/Entrada!D134 -1)</f>
        <v>0</v>
      </c>
      <c r="D83" s="136">
        <f>IF(Entrada!E134 = 0, 0, 'Cen1'!E149/Entrada!E134 -1)</f>
        <v>0</v>
      </c>
      <c r="E83" s="136">
        <f>IF(Entrada!F134 = 0, 0, 'Cen1'!F149/Entrada!F134 -1)</f>
        <v>0</v>
      </c>
      <c r="F83" s="136">
        <f>IF(Entrada!G134 = 0, 0, 'Cen1'!G149/Entrada!G134 -1)</f>
        <v>0</v>
      </c>
      <c r="G83" s="136">
        <f>IF(Entrada!H134 = 0, 0, 'Cen1'!H149/Entrada!H134 -1)</f>
        <v>0</v>
      </c>
    </row>
    <row r="84" spans="1:7" x14ac:dyDescent="0.25">
      <c r="A84" s="140">
        <v>83</v>
      </c>
      <c r="B84" s="136">
        <f ca="1">IF(Entrada!C135 = 0, 0, 'Cen1'!C150/Entrada!C135 -1)</f>
        <v>0</v>
      </c>
      <c r="C84" s="136">
        <f ca="1">IF(Entrada!D135 = 0, 0, 'Cen1'!D150/Entrada!D135 -1)</f>
        <v>0</v>
      </c>
      <c r="D84" s="136">
        <f ca="1">IF(Entrada!E135 = 0, 0, 'Cen1'!E150/Entrada!E135 -1)</f>
        <v>0</v>
      </c>
      <c r="E84" s="136">
        <f ca="1">IF(Entrada!F135 = 0, 0, 'Cen1'!F150/Entrada!F135 -1)</f>
        <v>0</v>
      </c>
      <c r="F84" s="136">
        <f ca="1">IF(Entrada!G135 = 0, 0, 'Cen1'!G150/Entrada!G135 -1)</f>
        <v>0</v>
      </c>
      <c r="G84" s="136">
        <f ca="1">IF(Entrada!H135 = 0, 0, 'Cen1'!H150/Entrada!H135 -1)</f>
        <v>0</v>
      </c>
    </row>
    <row r="85" spans="1:7" x14ac:dyDescent="0.25">
      <c r="A85" s="140">
        <v>84</v>
      </c>
      <c r="B85" s="136">
        <f>IF(Entrada!C136 = 0, 0, 'Cen1'!C151/Entrada!C136 -1)</f>
        <v>0</v>
      </c>
      <c r="C85" s="136">
        <f>IF(Entrada!D136 = 0, 0, 'Cen1'!D151/Entrada!D136 -1)</f>
        <v>0</v>
      </c>
      <c r="D85" s="136">
        <f>IF(Entrada!E136 = 0, 0, 'Cen1'!E151/Entrada!E136 -1)</f>
        <v>0</v>
      </c>
      <c r="E85" s="136">
        <f>IF(Entrada!F136 = 0, 0, 'Cen1'!F151/Entrada!F136 -1)</f>
        <v>0</v>
      </c>
      <c r="F85" s="136">
        <f>IF(Entrada!G136 = 0, 0, 'Cen1'!G151/Entrada!G136 -1)</f>
        <v>0</v>
      </c>
      <c r="G85" s="136">
        <f>IF(Entrada!H136 = 0, 0, 'Cen1'!H151/Entrada!H136 -1)</f>
        <v>0</v>
      </c>
    </row>
    <row r="86" spans="1:7" x14ac:dyDescent="0.25">
      <c r="A86" s="140">
        <v>85</v>
      </c>
      <c r="B86" s="136">
        <f ca="1">IF(Entrada!C137 = 0, 0, 'Cen1'!C152/Entrada!C137 -1)</f>
        <v>0</v>
      </c>
      <c r="C86" s="136">
        <f ca="1">IF(Entrada!D137 = 0, 0, 'Cen1'!D152/Entrada!D137 -1)</f>
        <v>0</v>
      </c>
      <c r="D86" s="136">
        <f ca="1">IF(Entrada!E137 = 0, 0, 'Cen1'!E152/Entrada!E137 -1)</f>
        <v>0</v>
      </c>
      <c r="E86" s="136">
        <f ca="1">IF(Entrada!F137 = 0, 0, 'Cen1'!F152/Entrada!F137 -1)</f>
        <v>0</v>
      </c>
      <c r="F86" s="136">
        <f ca="1">IF(Entrada!G137 = 0, 0, 'Cen1'!G152/Entrada!G137 -1)</f>
        <v>0</v>
      </c>
      <c r="G86" s="136">
        <f ca="1">IF(Entrada!H137 = 0, 0, 'Cen1'!H152/Entrada!H137 -1)</f>
        <v>0</v>
      </c>
    </row>
    <row r="87" spans="1:7" x14ac:dyDescent="0.25">
      <c r="A87" s="140">
        <v>86</v>
      </c>
      <c r="B87" s="136">
        <f>IF(Entrada!C138 = 0, 0, 'Cen1'!C153/Entrada!C138 -1)</f>
        <v>0</v>
      </c>
      <c r="C87" s="136">
        <f>IF(Entrada!D138 = 0, 0, 'Cen1'!D153/Entrada!D138 -1)</f>
        <v>0</v>
      </c>
      <c r="D87" s="136">
        <f>IF(Entrada!E138 = 0, 0, 'Cen1'!E153/Entrada!E138 -1)</f>
        <v>0</v>
      </c>
      <c r="E87" s="136">
        <f>IF(Entrada!F138 = 0, 0, 'Cen1'!F153/Entrada!F138 -1)</f>
        <v>0</v>
      </c>
      <c r="F87" s="136">
        <f>IF(Entrada!G138 = 0, 0, 'Cen1'!G153/Entrada!G138 -1)</f>
        <v>0</v>
      </c>
      <c r="G87" s="136">
        <f>IF(Entrada!H138 = 0, 0, 'Cen1'!H153/Entrada!H138 -1)</f>
        <v>0</v>
      </c>
    </row>
    <row r="88" spans="1:7" x14ac:dyDescent="0.25">
      <c r="A88" s="140">
        <v>87</v>
      </c>
      <c r="B88" s="136">
        <f>IF(Entrada!C139 = 0, 0, 'Cen1'!C154/Entrada!C139 -1)</f>
        <v>0</v>
      </c>
      <c r="C88" s="136">
        <f>IF(Entrada!D139 = 0, 0, 'Cen1'!D154/Entrada!D139 -1)</f>
        <v>0</v>
      </c>
      <c r="D88" s="136">
        <f>IF(Entrada!E139 = 0, 0, 'Cen1'!E154/Entrada!E139 -1)</f>
        <v>0</v>
      </c>
      <c r="E88" s="136">
        <f>IF(Entrada!F139 = 0, 0, 'Cen1'!F154/Entrada!F139 -1)</f>
        <v>0</v>
      </c>
      <c r="F88" s="136">
        <f>IF(Entrada!G139 = 0, 0, 'Cen1'!G154/Entrada!G139 -1)</f>
        <v>0</v>
      </c>
      <c r="G88" s="136">
        <f>IF(Entrada!H139 = 0, 0, 'Cen1'!H154/Entrada!H139 -1)</f>
        <v>0</v>
      </c>
    </row>
    <row r="89" spans="1:7" x14ac:dyDescent="0.25">
      <c r="A89" s="140">
        <v>88</v>
      </c>
      <c r="B89" s="136">
        <f ca="1">IF(Entrada!C140 = 0, 0, 'Cen1'!C155/Entrada!C140 -1)</f>
        <v>0</v>
      </c>
      <c r="C89" s="136">
        <f ca="1">IF(Entrada!D140 = 0, 0, 'Cen1'!D155/Entrada!D140 -1)</f>
        <v>0</v>
      </c>
      <c r="D89" s="136">
        <f ca="1">IF(Entrada!E140 = 0, 0, 'Cen1'!E155/Entrada!E140 -1)</f>
        <v>0</v>
      </c>
      <c r="E89" s="136">
        <f ca="1">IF(Entrada!F140 = 0, 0, 'Cen1'!F155/Entrada!F140 -1)</f>
        <v>0</v>
      </c>
      <c r="F89" s="136">
        <f ca="1">IF(Entrada!G140 = 0, 0, 'Cen1'!G155/Entrada!G140 -1)</f>
        <v>0</v>
      </c>
      <c r="G89" s="136">
        <f ca="1">IF(Entrada!H140 = 0, 0, 'Cen1'!H155/Entrada!H140 -1)</f>
        <v>0</v>
      </c>
    </row>
    <row r="90" spans="1:7" x14ac:dyDescent="0.25">
      <c r="A90" s="140">
        <v>89</v>
      </c>
      <c r="B90" s="136">
        <f ca="1">IF(Entrada!C141 = 0, 0, 'Cen1'!C156/Entrada!C141 -1)</f>
        <v>0</v>
      </c>
      <c r="C90" s="136">
        <f ca="1">IF(Entrada!D141 = 0, 0, 'Cen1'!D156/Entrada!D141 -1)</f>
        <v>0</v>
      </c>
      <c r="D90" s="136">
        <f ca="1">IF(Entrada!E141 = 0, 0, 'Cen1'!E156/Entrada!E141 -1)</f>
        <v>0</v>
      </c>
      <c r="E90" s="136">
        <f ca="1">IF(Entrada!F141 = 0, 0, 'Cen1'!F156/Entrada!F141 -1)</f>
        <v>0</v>
      </c>
      <c r="F90" s="136">
        <f ca="1">IF(Entrada!G141 = 0, 0, 'Cen1'!G156/Entrada!G141 -1)</f>
        <v>0</v>
      </c>
      <c r="G90" s="136">
        <f ca="1">IF(Entrada!H141 = 0, 0, 'Cen1'!H156/Entrada!H141 -1)</f>
        <v>0</v>
      </c>
    </row>
    <row r="91" spans="1:7" x14ac:dyDescent="0.25">
      <c r="A91" s="140">
        <v>90</v>
      </c>
      <c r="B91" s="136">
        <f>IF(Entrada!C142 = 0, 0, 'Cen1'!C157/Entrada!C142 -1)</f>
        <v>0</v>
      </c>
      <c r="C91" s="136">
        <f>IF(Entrada!D142 = 0, 0, 'Cen1'!D157/Entrada!D142 -1)</f>
        <v>0</v>
      </c>
      <c r="D91" s="136">
        <f>IF(Entrada!E142 = 0, 0, 'Cen1'!E157/Entrada!E142 -1)</f>
        <v>0</v>
      </c>
      <c r="E91" s="136">
        <f>IF(Entrada!F142 = 0, 0, 'Cen1'!F157/Entrada!F142 -1)</f>
        <v>0</v>
      </c>
      <c r="F91" s="136">
        <f>IF(Entrada!G142 = 0, 0, 'Cen1'!G157/Entrada!G142 -1)</f>
        <v>0</v>
      </c>
      <c r="G91" s="136">
        <f>IF(Entrada!H142 = 0, 0, 'Cen1'!H157/Entrada!H142 -1)</f>
        <v>0</v>
      </c>
    </row>
    <row r="92" spans="1:7" x14ac:dyDescent="0.25">
      <c r="A92" s="140">
        <v>91</v>
      </c>
      <c r="B92" s="136">
        <f>IF(Entrada!C143 = 0, 0, 'Cen1'!C158/Entrada!C143 -1)</f>
        <v>0</v>
      </c>
      <c r="C92" s="136">
        <f>IF(Entrada!D143 = 0, 0, 'Cen1'!D158/Entrada!D143 -1)</f>
        <v>0</v>
      </c>
      <c r="D92" s="136">
        <f>IF(Entrada!E143 = 0, 0, 'Cen1'!E158/Entrada!E143 -1)</f>
        <v>0</v>
      </c>
      <c r="E92" s="136">
        <f>IF(Entrada!F143 = 0, 0, 'Cen1'!F158/Entrada!F143 -1)</f>
        <v>0</v>
      </c>
      <c r="F92" s="136">
        <f>IF(Entrada!G143 = 0, 0, 'Cen1'!G158/Entrada!G143 -1)</f>
        <v>0</v>
      </c>
      <c r="G92" s="136">
        <f>IF(Entrada!H143 = 0, 0, 'Cen1'!H158/Entrada!H143 -1)</f>
        <v>0</v>
      </c>
    </row>
    <row r="93" spans="1:7" x14ac:dyDescent="0.25">
      <c r="A93" s="140">
        <v>92</v>
      </c>
      <c r="B93" s="136">
        <f ca="1">IF(Entrada!C144 = 0, 0, 'Cen1'!C159/Entrada!C144 -1)</f>
        <v>0</v>
      </c>
      <c r="C93" s="136">
        <f ca="1">IF(Entrada!D144 = 0, 0, 'Cen1'!D159/Entrada!D144 -1)</f>
        <v>0</v>
      </c>
      <c r="D93" s="136">
        <f ca="1">IF(Entrada!E144 = 0, 0, 'Cen1'!E159/Entrada!E144 -1)</f>
        <v>0</v>
      </c>
      <c r="E93" s="136">
        <f ca="1">IF(Entrada!F144 = 0, 0, 'Cen1'!F159/Entrada!F144 -1)</f>
        <v>0</v>
      </c>
      <c r="F93" s="136">
        <f ca="1">IF(Entrada!G144 = 0, 0, 'Cen1'!G159/Entrada!G144 -1)</f>
        <v>0</v>
      </c>
      <c r="G93" s="136">
        <f ca="1">IF(Entrada!H144 = 0, 0, 'Cen1'!H159/Entrada!H144 -1)</f>
        <v>0</v>
      </c>
    </row>
    <row r="94" spans="1:7" x14ac:dyDescent="0.25">
      <c r="A94" s="140">
        <v>93</v>
      </c>
      <c r="B94" s="136">
        <f ca="1">IF(Entrada!C145 = 0, 0, 'Cen1'!C160/Entrada!C145 -1)</f>
        <v>0</v>
      </c>
      <c r="C94" s="136">
        <f ca="1">IF(Entrada!D145 = 0, 0, 'Cen1'!D160/Entrada!D145 -1)</f>
        <v>0</v>
      </c>
      <c r="D94" s="136">
        <f ca="1">IF(Entrada!E145 = 0, 0, 'Cen1'!E160/Entrada!E145 -1)</f>
        <v>0</v>
      </c>
      <c r="E94" s="136">
        <f ca="1">IF(Entrada!F145 = 0, 0, 'Cen1'!F160/Entrada!F145 -1)</f>
        <v>0</v>
      </c>
      <c r="F94" s="136">
        <f ca="1">IF(Entrada!G145 = 0, 0, 'Cen1'!G160/Entrada!G145 -1)</f>
        <v>0</v>
      </c>
      <c r="G94" s="136">
        <f ca="1">IF(Entrada!H145 = 0, 0, 'Cen1'!H160/Entrada!H145 -1)</f>
        <v>0</v>
      </c>
    </row>
    <row r="95" spans="1:7" x14ac:dyDescent="0.25">
      <c r="A95" s="140">
        <v>94</v>
      </c>
      <c r="B95" s="136">
        <f ca="1">IF(Entrada!C146 = 0, 0, 'Cen1'!C161/Entrada!C146 -1)</f>
        <v>0</v>
      </c>
      <c r="C95" s="136">
        <f ca="1">IF(Entrada!D146 = 0, 0, 'Cen1'!D161/Entrada!D146 -1)</f>
        <v>0</v>
      </c>
      <c r="D95" s="136">
        <f ca="1">IF(Entrada!E146 = 0, 0, 'Cen1'!E161/Entrada!E146 -1)</f>
        <v>0</v>
      </c>
      <c r="E95" s="136">
        <f ca="1">IF(Entrada!F146 = 0, 0, 'Cen1'!F161/Entrada!F146 -1)</f>
        <v>0</v>
      </c>
      <c r="F95" s="136">
        <f ca="1">IF(Entrada!G146 = 0, 0, 'Cen1'!G161/Entrada!G146 -1)</f>
        <v>0</v>
      </c>
      <c r="G95" s="136">
        <f ca="1">IF(Entrada!H146 = 0, 0, 'Cen1'!H161/Entrada!H146 -1)</f>
        <v>0</v>
      </c>
    </row>
    <row r="96" spans="1:7" x14ac:dyDescent="0.25">
      <c r="A96" s="140">
        <v>95</v>
      </c>
      <c r="B96" s="136">
        <f>IF(Entrada!C147 = 0, 0, 'Cen1'!C162/Entrada!C147 -1)</f>
        <v>0</v>
      </c>
      <c r="C96" s="136">
        <f>IF(Entrada!D147 = 0, 0, 'Cen1'!D162/Entrada!D147 -1)</f>
        <v>0</v>
      </c>
      <c r="D96" s="136">
        <f>IF(Entrada!E147 = 0, 0, 'Cen1'!E162/Entrada!E147 -1)</f>
        <v>0</v>
      </c>
      <c r="E96" s="136">
        <f>IF(Entrada!F147 = 0, 0, 'Cen1'!F162/Entrada!F147 -1)</f>
        <v>0</v>
      </c>
      <c r="F96" s="136">
        <f>IF(Entrada!G147 = 0, 0, 'Cen1'!G162/Entrada!G147 -1)</f>
        <v>0</v>
      </c>
      <c r="G96" s="136">
        <f>IF(Entrada!H147 = 0, 0, 'Cen1'!H162/Entrada!H147 -1)</f>
        <v>0</v>
      </c>
    </row>
    <row r="97" spans="1:7" x14ac:dyDescent="0.25">
      <c r="A97" s="140">
        <v>96</v>
      </c>
      <c r="B97" s="136">
        <f>IF(Entrada!C148 = 0, 0, 'Cen1'!C163/Entrada!C148 -1)</f>
        <v>0</v>
      </c>
      <c r="C97" s="136">
        <f>IF(Entrada!D148 = 0, 0, 'Cen1'!D163/Entrada!D148 -1)</f>
        <v>0</v>
      </c>
      <c r="D97" s="136">
        <f>IF(Entrada!E148 = 0, 0, 'Cen1'!E163/Entrada!E148 -1)</f>
        <v>0</v>
      </c>
      <c r="E97" s="136">
        <f>IF(Entrada!F148 = 0, 0, 'Cen1'!F163/Entrada!F148 -1)</f>
        <v>0</v>
      </c>
      <c r="F97" s="136">
        <f>IF(Entrada!G148 = 0, 0, 'Cen1'!G163/Entrada!G148 -1)</f>
        <v>0</v>
      </c>
      <c r="G97" s="136">
        <f>IF(Entrada!H148 = 0, 0, 'Cen1'!H163/Entrada!H148 -1)</f>
        <v>0</v>
      </c>
    </row>
    <row r="98" spans="1:7" x14ac:dyDescent="0.25">
      <c r="A98" s="140">
        <v>97</v>
      </c>
      <c r="B98" s="136">
        <f ca="1">IF(Entrada!C149 = 0, 0, 'Cen1'!C164/Entrada!C149 -1)</f>
        <v>0</v>
      </c>
      <c r="C98" s="136">
        <f ca="1">IF(Entrada!D149 = 0, 0, 'Cen1'!D164/Entrada!D149 -1)</f>
        <v>0</v>
      </c>
      <c r="D98" s="136">
        <f ca="1">IF(Entrada!E149 = 0, 0, 'Cen1'!E164/Entrada!E149 -1)</f>
        <v>0</v>
      </c>
      <c r="E98" s="136">
        <f ca="1">IF(Entrada!F149 = 0, 0, 'Cen1'!F164/Entrada!F149 -1)</f>
        <v>0</v>
      </c>
      <c r="F98" s="136">
        <f ca="1">IF(Entrada!G149 = 0, 0, 'Cen1'!G164/Entrada!G149 -1)</f>
        <v>0</v>
      </c>
      <c r="G98" s="136">
        <f ca="1">IF(Entrada!H149 = 0, 0, 'Cen1'!H164/Entrada!H149 -1)</f>
        <v>0</v>
      </c>
    </row>
    <row r="99" spans="1:7" x14ac:dyDescent="0.25">
      <c r="A99" s="140">
        <v>98</v>
      </c>
      <c r="B99" s="136">
        <f ca="1">IF(Entrada!C150 = 0, 0, 'Cen1'!C165/Entrada!C150 -1)</f>
        <v>0</v>
      </c>
      <c r="C99" s="136">
        <f ca="1">IF(Entrada!D150 = 0, 0, 'Cen1'!D165/Entrada!D150 -1)</f>
        <v>0</v>
      </c>
      <c r="D99" s="136">
        <f ca="1">IF(Entrada!E150 = 0, 0, 'Cen1'!E165/Entrada!E150 -1)</f>
        <v>0</v>
      </c>
      <c r="E99" s="136">
        <f ca="1">IF(Entrada!F150 = 0, 0, 'Cen1'!F165/Entrada!F150 -1)</f>
        <v>0</v>
      </c>
      <c r="F99" s="136">
        <f ca="1">IF(Entrada!G150 = 0, 0, 'Cen1'!G165/Entrada!G150 -1)</f>
        <v>0</v>
      </c>
      <c r="G99" s="136">
        <f ca="1">IF(Entrada!H150 = 0, 0, 'Cen1'!H165/Entrada!H150 -1)</f>
        <v>0</v>
      </c>
    </row>
    <row r="100" spans="1:7" x14ac:dyDescent="0.25">
      <c r="A100" s="140">
        <v>99</v>
      </c>
      <c r="B100" s="136">
        <f ca="1">IF(Entrada!C151 = 0, 0, 'Cen1'!C166/Entrada!C151 -1)</f>
        <v>0</v>
      </c>
      <c r="C100" s="136">
        <f ca="1">IF(Entrada!D151 = 0, 0, 'Cen1'!D166/Entrada!D151 -1)</f>
        <v>0</v>
      </c>
      <c r="D100" s="136">
        <f ca="1">IF(Entrada!E151 = 0, 0, 'Cen1'!E166/Entrada!E151 -1)</f>
        <v>0</v>
      </c>
      <c r="E100" s="136">
        <f ca="1">IF(Entrada!F151 = 0, 0, 'Cen1'!F166/Entrada!F151 -1)</f>
        <v>0</v>
      </c>
      <c r="F100" s="136">
        <f ca="1">IF(Entrada!G151 = 0, 0, 'Cen1'!G166/Entrada!G151 -1)</f>
        <v>0</v>
      </c>
      <c r="G100" s="136">
        <f ca="1">IF(Entrada!H151 = 0, 0, 'Cen1'!H166/Entrada!H151 -1)</f>
        <v>0</v>
      </c>
    </row>
    <row r="101" spans="1:7" x14ac:dyDescent="0.25">
      <c r="A101" s="140">
        <v>100</v>
      </c>
      <c r="B101" s="136">
        <f ca="1">IF(Entrada!C152 = 0, 0, 'Cen1'!C167/Entrada!C152 -1)</f>
        <v>0</v>
      </c>
      <c r="C101" s="136">
        <f ca="1">IF(Entrada!D152 = 0, 0, 'Cen1'!D167/Entrada!D152 -1)</f>
        <v>0</v>
      </c>
      <c r="D101" s="136">
        <f ca="1">IF(Entrada!E152 = 0, 0, 'Cen1'!E167/Entrada!E152 -1)</f>
        <v>0</v>
      </c>
      <c r="E101" s="136">
        <f ca="1">IF(Entrada!F152 = 0, 0, 'Cen1'!F167/Entrada!F152 -1)</f>
        <v>0</v>
      </c>
      <c r="F101" s="136">
        <f ca="1">IF(Entrada!G152 = 0, 0, 'Cen1'!G167/Entrada!G152 -1)</f>
        <v>0</v>
      </c>
      <c r="G101" s="136">
        <f ca="1">IF(Entrada!H152 = 0, 0, 'Cen1'!H167/Entrada!H152 -1)</f>
        <v>0</v>
      </c>
    </row>
    <row r="102" spans="1:7" x14ac:dyDescent="0.25">
      <c r="A102" s="140">
        <v>101</v>
      </c>
      <c r="B102" s="136">
        <f ca="1">IF(Entrada!C153 = 0, 0, 'Cen1'!C168/Entrada!C153 -1)</f>
        <v>0</v>
      </c>
      <c r="C102" s="136">
        <f ca="1">IF(Entrada!D153 = 0, 0, 'Cen1'!D168/Entrada!D153 -1)</f>
        <v>0</v>
      </c>
      <c r="D102" s="136">
        <f ca="1">IF(Entrada!E153 = 0, 0, 'Cen1'!E168/Entrada!E153 -1)</f>
        <v>0</v>
      </c>
      <c r="E102" s="136">
        <f ca="1">IF(Entrada!F153 = 0, 0, 'Cen1'!F168/Entrada!F153 -1)</f>
        <v>0</v>
      </c>
      <c r="F102" s="136">
        <f ca="1">IF(Entrada!G153 = 0, 0, 'Cen1'!G168/Entrada!G153 -1)</f>
        <v>0</v>
      </c>
      <c r="G102" s="136">
        <f ca="1">IF(Entrada!H153 = 0, 0, 'Cen1'!H168/Entrada!H153 -1)</f>
        <v>0</v>
      </c>
    </row>
    <row r="103" spans="1:7" x14ac:dyDescent="0.25">
      <c r="A103" s="140">
        <v>102</v>
      </c>
      <c r="B103" s="136">
        <f ca="1">IF(Entrada!C154 = 0, 0, 'Cen1'!C169/Entrada!C154 -1)</f>
        <v>0</v>
      </c>
      <c r="C103" s="136">
        <f ca="1">IF(Entrada!D154 = 0, 0, 'Cen1'!D169/Entrada!D154 -1)</f>
        <v>0</v>
      </c>
      <c r="D103" s="136">
        <f ca="1">IF(Entrada!E154 = 0, 0, 'Cen1'!E169/Entrada!E154 -1)</f>
        <v>0</v>
      </c>
      <c r="E103" s="136">
        <f ca="1">IF(Entrada!F154 = 0, 0, 'Cen1'!F169/Entrada!F154 -1)</f>
        <v>0</v>
      </c>
      <c r="F103" s="136">
        <f ca="1">IF(Entrada!G154 = 0, 0, 'Cen1'!G169/Entrada!G154 -1)</f>
        <v>0</v>
      </c>
      <c r="G103" s="136">
        <f ca="1">IF(Entrada!H154 = 0, 0, 'Cen1'!H169/Entrada!H154 -1)</f>
        <v>0</v>
      </c>
    </row>
    <row r="104" spans="1:7" x14ac:dyDescent="0.25">
      <c r="A104" s="140">
        <v>103</v>
      </c>
      <c r="B104" s="136">
        <f ca="1">IF(Entrada!C155 = 0, 0, 'Cen1'!C170/Entrada!C155 -1)</f>
        <v>0</v>
      </c>
      <c r="C104" s="136">
        <f ca="1">IF(Entrada!D155 = 0, 0, 'Cen1'!D170/Entrada!D155 -1)</f>
        <v>0</v>
      </c>
      <c r="D104" s="136">
        <f ca="1">IF(Entrada!E155 = 0, 0, 'Cen1'!E170/Entrada!E155 -1)</f>
        <v>0</v>
      </c>
      <c r="E104" s="136">
        <f ca="1">IF(Entrada!F155 = 0, 0, 'Cen1'!F170/Entrada!F155 -1)</f>
        <v>0</v>
      </c>
      <c r="F104" s="136">
        <f ca="1">IF(Entrada!G155 = 0, 0, 'Cen1'!G170/Entrada!G155 -1)</f>
        <v>0</v>
      </c>
      <c r="G104" s="136">
        <f ca="1">IF(Entrada!H155 = 0, 0, 'Cen1'!H170/Entrada!H155 -1)</f>
        <v>0</v>
      </c>
    </row>
    <row r="105" spans="1:7" x14ac:dyDescent="0.25">
      <c r="A105" s="140">
        <v>104</v>
      </c>
      <c r="B105" s="136">
        <f ca="1">IF(Entrada!C156 = 0, 0, 'Cen1'!C171/Entrada!C156 -1)</f>
        <v>0</v>
      </c>
      <c r="C105" s="136">
        <f ca="1">IF(Entrada!D156 = 0, 0, 'Cen1'!D171/Entrada!D156 -1)</f>
        <v>0</v>
      </c>
      <c r="D105" s="136">
        <f ca="1">IF(Entrada!E156 = 0, 0, 'Cen1'!E171/Entrada!E156 -1)</f>
        <v>0</v>
      </c>
      <c r="E105" s="136">
        <f ca="1">IF(Entrada!F156 = 0, 0, 'Cen1'!F171/Entrada!F156 -1)</f>
        <v>0</v>
      </c>
      <c r="F105" s="136">
        <f ca="1">IF(Entrada!G156 = 0, 0, 'Cen1'!G171/Entrada!G156 -1)</f>
        <v>0</v>
      </c>
      <c r="G105" s="136">
        <f ca="1">IF(Entrada!H156 = 0, 0, 'Cen1'!H171/Entrada!H156 -1)</f>
        <v>0</v>
      </c>
    </row>
    <row r="106" spans="1:7" x14ac:dyDescent="0.25">
      <c r="A106" s="140">
        <v>105</v>
      </c>
      <c r="B106" s="136">
        <f>IF(Entrada!C157 = 0, 0, 'Cen1'!C172/Entrada!C157 -1)</f>
        <v>0</v>
      </c>
      <c r="C106" s="136">
        <f>IF(Entrada!D157 = 0, 0, 'Cen1'!D172/Entrada!D157 -1)</f>
        <v>0</v>
      </c>
      <c r="D106" s="136">
        <f>IF(Entrada!E157 = 0, 0, 'Cen1'!E172/Entrada!E157 -1)</f>
        <v>0</v>
      </c>
      <c r="E106" s="136">
        <f>IF(Entrada!F157 = 0, 0, 'Cen1'!F172/Entrada!F157 -1)</f>
        <v>0</v>
      </c>
      <c r="F106" s="136">
        <f>IF(Entrada!G157 = 0, 0, 'Cen1'!G172/Entrada!G157 -1)</f>
        <v>0</v>
      </c>
      <c r="G106" s="136">
        <f>IF(Entrada!H157 = 0, 0, 'Cen1'!H172/Entrada!H157 -1)</f>
        <v>0</v>
      </c>
    </row>
    <row r="107" spans="1:7" x14ac:dyDescent="0.25">
      <c r="A107" s="140">
        <v>106</v>
      </c>
      <c r="B107" s="136">
        <f>IF(Entrada!C158 = 0, 0, 'Cen1'!C173/Entrada!C158 -1)</f>
        <v>0</v>
      </c>
      <c r="C107" s="136">
        <f>IF(Entrada!D158 = 0, 0, 'Cen1'!D173/Entrada!D158 -1)</f>
        <v>0</v>
      </c>
      <c r="D107" s="136">
        <f>IF(Entrada!E158 = 0, 0, 'Cen1'!E173/Entrada!E158 -1)</f>
        <v>0</v>
      </c>
      <c r="E107" s="136">
        <f>IF(Entrada!F158 = 0, 0, 'Cen1'!F173/Entrada!F158 -1)</f>
        <v>0</v>
      </c>
      <c r="F107" s="136">
        <f>IF(Entrada!G158 = 0, 0, 'Cen1'!G173/Entrada!G158 -1)</f>
        <v>0</v>
      </c>
      <c r="G107" s="136">
        <f>IF(Entrada!H158 = 0, 0, 'Cen1'!H173/Entrada!H158 -1)</f>
        <v>0</v>
      </c>
    </row>
    <row r="108" spans="1:7" x14ac:dyDescent="0.25">
      <c r="A108" s="140">
        <v>107</v>
      </c>
      <c r="B108" s="136">
        <f>IF(Entrada!C159 = 0, 0, 'Cen1'!C174/Entrada!C159 -1)</f>
        <v>0</v>
      </c>
      <c r="C108" s="136">
        <f>IF(Entrada!D159 = 0, 0, 'Cen1'!D174/Entrada!D159 -1)</f>
        <v>0</v>
      </c>
      <c r="D108" s="136">
        <f>IF(Entrada!E159 = 0, 0, 'Cen1'!E174/Entrada!E159 -1)</f>
        <v>0</v>
      </c>
      <c r="E108" s="136">
        <f>IF(Entrada!F159 = 0, 0, 'Cen1'!F174/Entrada!F159 -1)</f>
        <v>0</v>
      </c>
      <c r="F108" s="136">
        <f>IF(Entrada!G159 = 0, 0, 'Cen1'!G174/Entrada!G159 -1)</f>
        <v>0</v>
      </c>
      <c r="G108" s="136">
        <f>IF(Entrada!H159 = 0, 0, 'Cen1'!H174/Entrada!H159 -1)</f>
        <v>0</v>
      </c>
    </row>
    <row r="109" spans="1:7" x14ac:dyDescent="0.25">
      <c r="A109" s="140">
        <v>108</v>
      </c>
      <c r="B109" s="136">
        <f>IF(Entrada!C160 = 0, 0, 'Cen1'!C175/Entrada!C160 -1)</f>
        <v>0</v>
      </c>
      <c r="C109" s="136">
        <f>IF(Entrada!D160 = 0, 0, 'Cen1'!D175/Entrada!D160 -1)</f>
        <v>0</v>
      </c>
      <c r="D109" s="136">
        <f>IF(Entrada!E160 = 0, 0, 'Cen1'!E175/Entrada!E160 -1)</f>
        <v>0</v>
      </c>
      <c r="E109" s="136">
        <f>IF(Entrada!F160 = 0, 0, 'Cen1'!F175/Entrada!F160 -1)</f>
        <v>0</v>
      </c>
      <c r="F109" s="136">
        <f>IF(Entrada!G160 = 0, 0, 'Cen1'!G175/Entrada!G160 -1)</f>
        <v>0</v>
      </c>
      <c r="G109" s="136">
        <f>IF(Entrada!H160 = 0, 0, 'Cen1'!H175/Entrada!H160 -1)</f>
        <v>0</v>
      </c>
    </row>
    <row r="110" spans="1:7" x14ac:dyDescent="0.25">
      <c r="A110" s="140">
        <v>109</v>
      </c>
      <c r="B110" s="136">
        <f ca="1">IF(Entrada!C161 = 0, 0, 'Cen1'!C176/Entrada!C161 -1)</f>
        <v>0</v>
      </c>
      <c r="C110" s="136">
        <f ca="1">IF(Entrada!D161 = 0, 0, 'Cen1'!D176/Entrada!D161 -1)</f>
        <v>0</v>
      </c>
      <c r="D110" s="136">
        <f ca="1">IF(Entrada!E161 = 0, 0, 'Cen1'!E176/Entrada!E161 -1)</f>
        <v>0</v>
      </c>
      <c r="E110" s="136">
        <f ca="1">IF(Entrada!F161 = 0, 0, 'Cen1'!F176/Entrada!F161 -1)</f>
        <v>0</v>
      </c>
      <c r="F110" s="136">
        <f ca="1">IF(Entrada!G161 = 0, 0, 'Cen1'!G176/Entrada!G161 -1)</f>
        <v>0</v>
      </c>
      <c r="G110" s="136">
        <f ca="1">IF(Entrada!H161 = 0, 0, 'Cen1'!H176/Entrada!H161 -1)</f>
        <v>0</v>
      </c>
    </row>
    <row r="111" spans="1:7" x14ac:dyDescent="0.25">
      <c r="A111" s="140">
        <v>110</v>
      </c>
      <c r="B111" s="136">
        <f ca="1">IF(Entrada!C162 = 0, 0, 'Cen1'!C177/Entrada!C162 -1)</f>
        <v>0</v>
      </c>
      <c r="C111" s="136">
        <f ca="1">IF(Entrada!D162 = 0, 0, 'Cen1'!D177/Entrada!D162 -1)</f>
        <v>0</v>
      </c>
      <c r="D111" s="136">
        <f ca="1">IF(Entrada!E162 = 0, 0, 'Cen1'!E177/Entrada!E162 -1)</f>
        <v>0</v>
      </c>
      <c r="E111" s="136">
        <f ca="1">IF(Entrada!F162 = 0, 0, 'Cen1'!F177/Entrada!F162 -1)</f>
        <v>0</v>
      </c>
      <c r="F111" s="136">
        <f ca="1">IF(Entrada!G162 = 0, 0, 'Cen1'!G177/Entrada!G162 -1)</f>
        <v>0</v>
      </c>
      <c r="G111" s="136">
        <f ca="1">IF(Entrada!H162 = 0, 0, 'Cen1'!H177/Entrada!H162 -1)</f>
        <v>0</v>
      </c>
    </row>
    <row r="112" spans="1:7" x14ac:dyDescent="0.25">
      <c r="A112" s="140">
        <v>111</v>
      </c>
      <c r="B112" s="136">
        <f ca="1">IF(Entrada!C163 = 0, 0, 'Cen1'!C178/Entrada!C163 -1)</f>
        <v>0</v>
      </c>
      <c r="C112" s="136">
        <f ca="1">IF(Entrada!D163 = 0, 0, 'Cen1'!D178/Entrada!D163 -1)</f>
        <v>0</v>
      </c>
      <c r="D112" s="136">
        <f ca="1">IF(Entrada!E163 = 0, 0, 'Cen1'!E178/Entrada!E163 -1)</f>
        <v>0</v>
      </c>
      <c r="E112" s="136">
        <f ca="1">IF(Entrada!F163 = 0, 0, 'Cen1'!F178/Entrada!F163 -1)</f>
        <v>0</v>
      </c>
      <c r="F112" s="136">
        <f ca="1">IF(Entrada!G163 = 0, 0, 'Cen1'!G178/Entrada!G163 -1)</f>
        <v>0</v>
      </c>
      <c r="G112" s="136">
        <f ca="1">IF(Entrada!H163 = 0, 0, 'Cen1'!H178/Entrada!H163 -1)</f>
        <v>0</v>
      </c>
    </row>
    <row r="113" spans="1:7" x14ac:dyDescent="0.25">
      <c r="A113" s="140">
        <v>112</v>
      </c>
      <c r="B113" s="136">
        <f ca="1">IF(Entrada!C164 = 0, 0, 'Cen1'!C179/Entrada!C164 -1)</f>
        <v>0</v>
      </c>
      <c r="C113" s="136">
        <f ca="1">IF(Entrada!D164 = 0, 0, 'Cen1'!D179/Entrada!D164 -1)</f>
        <v>0</v>
      </c>
      <c r="D113" s="136">
        <f ca="1">IF(Entrada!E164 = 0, 0, 'Cen1'!E179/Entrada!E164 -1)</f>
        <v>0</v>
      </c>
      <c r="E113" s="136">
        <f ca="1">IF(Entrada!F164 = 0, 0, 'Cen1'!F179/Entrada!F164 -1)</f>
        <v>0</v>
      </c>
      <c r="F113" s="136">
        <f ca="1">IF(Entrada!G164 = 0, 0, 'Cen1'!G179/Entrada!G164 -1)</f>
        <v>0</v>
      </c>
      <c r="G113" s="136">
        <f ca="1">IF(Entrada!H164 = 0, 0, 'Cen1'!H179/Entrada!H164 -1)</f>
        <v>0</v>
      </c>
    </row>
    <row r="114" spans="1:7" x14ac:dyDescent="0.25">
      <c r="A114" s="140">
        <v>113</v>
      </c>
      <c r="B114" s="136">
        <f ca="1">IF(Entrada!C165 = 0, 0, 'Cen1'!C180/Entrada!C165 -1)</f>
        <v>0</v>
      </c>
      <c r="C114" s="136">
        <f ca="1">IF(Entrada!D165 = 0, 0, 'Cen1'!D180/Entrada!D165 -1)</f>
        <v>0</v>
      </c>
      <c r="D114" s="136">
        <f ca="1">IF(Entrada!E165 = 0, 0, 'Cen1'!E180/Entrada!E165 -1)</f>
        <v>0</v>
      </c>
      <c r="E114" s="136">
        <f ca="1">IF(Entrada!F165 = 0, 0, 'Cen1'!F180/Entrada!F165 -1)</f>
        <v>0</v>
      </c>
      <c r="F114" s="136">
        <f ca="1">IF(Entrada!G165 = 0, 0, 'Cen1'!G180/Entrada!G165 -1)</f>
        <v>0</v>
      </c>
      <c r="G114" s="136">
        <f ca="1">IF(Entrada!H165 = 0, 0, 'Cen1'!H180/Entrada!H165 -1)</f>
        <v>0</v>
      </c>
    </row>
    <row r="115" spans="1:7" x14ac:dyDescent="0.25">
      <c r="A115" s="140">
        <v>114</v>
      </c>
      <c r="B115" s="136">
        <f ca="1">IF(Entrada!C166 = 0, 0, 'Cen1'!C181/Entrada!C166 -1)</f>
        <v>0</v>
      </c>
      <c r="C115" s="136">
        <f ca="1">IF(Entrada!D166 = 0, 0, 'Cen1'!D181/Entrada!D166 -1)</f>
        <v>0</v>
      </c>
      <c r="D115" s="136">
        <f ca="1">IF(Entrada!E166 = 0, 0, 'Cen1'!E181/Entrada!E166 -1)</f>
        <v>0</v>
      </c>
      <c r="E115" s="136">
        <f ca="1">IF(Entrada!F166 = 0, 0, 'Cen1'!F181/Entrada!F166 -1)</f>
        <v>0</v>
      </c>
      <c r="F115" s="136">
        <f ca="1">IF(Entrada!G166 = 0, 0, 'Cen1'!G181/Entrada!G166 -1)</f>
        <v>0</v>
      </c>
      <c r="G115" s="136">
        <f ca="1">IF(Entrada!H166 = 0, 0, 'Cen1'!H181/Entrada!H166 -1)</f>
        <v>0</v>
      </c>
    </row>
    <row r="116" spans="1:7" x14ac:dyDescent="0.25">
      <c r="A116" s="140">
        <v>115</v>
      </c>
      <c r="B116" s="136">
        <f ca="1">IF(Entrada!C167 = 0, 0, 'Cen1'!C182/Entrada!C167 -1)</f>
        <v>0</v>
      </c>
      <c r="C116" s="136">
        <f ca="1">IF(Entrada!D167 = 0, 0, 'Cen1'!D182/Entrada!D167 -1)</f>
        <v>0</v>
      </c>
      <c r="D116" s="136">
        <f ca="1">IF(Entrada!E167 = 0, 0, 'Cen1'!E182/Entrada!E167 -1)</f>
        <v>0</v>
      </c>
      <c r="E116" s="136">
        <f ca="1">IF(Entrada!F167 = 0, 0, 'Cen1'!F182/Entrada!F167 -1)</f>
        <v>0</v>
      </c>
      <c r="F116" s="136">
        <f ca="1">IF(Entrada!G167 = 0, 0, 'Cen1'!G182/Entrada!G167 -1)</f>
        <v>0</v>
      </c>
      <c r="G116" s="136">
        <f ca="1">IF(Entrada!H167 = 0, 0, 'Cen1'!H182/Entrada!H167 -1)</f>
        <v>0</v>
      </c>
    </row>
    <row r="117" spans="1:7" x14ac:dyDescent="0.25">
      <c r="A117" s="140">
        <v>116</v>
      </c>
      <c r="B117" s="136">
        <f ca="1">IF(Entrada!C168 = 0, 0, 'Cen1'!C183/Entrada!C168 -1)</f>
        <v>0</v>
      </c>
      <c r="C117" s="136">
        <f ca="1">IF(Entrada!D168 = 0, 0, 'Cen1'!D183/Entrada!D168 -1)</f>
        <v>0</v>
      </c>
      <c r="D117" s="136">
        <f ca="1">IF(Entrada!E168 = 0, 0, 'Cen1'!E183/Entrada!E168 -1)</f>
        <v>0</v>
      </c>
      <c r="E117" s="136">
        <f ca="1">IF(Entrada!F168 = 0, 0, 'Cen1'!F183/Entrada!F168 -1)</f>
        <v>0</v>
      </c>
      <c r="F117" s="136">
        <f ca="1">IF(Entrada!G168 = 0, 0, 'Cen1'!G183/Entrada!G168 -1)</f>
        <v>0</v>
      </c>
      <c r="G117" s="136">
        <f ca="1">IF(Entrada!H168 = 0, 0, 'Cen1'!H183/Entrada!H168 -1)</f>
        <v>0</v>
      </c>
    </row>
    <row r="118" spans="1:7" x14ac:dyDescent="0.25">
      <c r="A118" s="140">
        <v>117</v>
      </c>
      <c r="B118" s="136">
        <f ca="1">IF(Entrada!C169 = 0, 0, 'Cen1'!C184/Entrada!C169 -1)</f>
        <v>0</v>
      </c>
      <c r="C118" s="136">
        <f ca="1">IF(Entrada!D169 = 0, 0, 'Cen1'!D184/Entrada!D169 -1)</f>
        <v>0</v>
      </c>
      <c r="D118" s="136">
        <f ca="1">IF(Entrada!E169 = 0, 0, 'Cen1'!E184/Entrada!E169 -1)</f>
        <v>0</v>
      </c>
      <c r="E118" s="136">
        <f ca="1">IF(Entrada!F169 = 0, 0, 'Cen1'!F184/Entrada!F169 -1)</f>
        <v>0</v>
      </c>
      <c r="F118" s="136">
        <f ca="1">IF(Entrada!G169 = 0, 0, 'Cen1'!G184/Entrada!G169 -1)</f>
        <v>0</v>
      </c>
      <c r="G118" s="136">
        <f ca="1">IF(Entrada!H169 = 0, 0, 'Cen1'!H184/Entrada!H169 -1)</f>
        <v>0</v>
      </c>
    </row>
    <row r="119" spans="1:7" x14ac:dyDescent="0.25">
      <c r="A119" s="140">
        <v>118</v>
      </c>
      <c r="B119" s="136">
        <f ca="1">IF(Entrada!C170 = 0, 0, 'Cen1'!C185/Entrada!C170 -1)</f>
        <v>0</v>
      </c>
      <c r="C119" s="136">
        <f ca="1">IF(Entrada!D170 = 0, 0, 'Cen1'!D185/Entrada!D170 -1)</f>
        <v>0</v>
      </c>
      <c r="D119" s="136">
        <f ca="1">IF(Entrada!E170 = 0, 0, 'Cen1'!E185/Entrada!E170 -1)</f>
        <v>0</v>
      </c>
      <c r="E119" s="136">
        <f ca="1">IF(Entrada!F170 = 0, 0, 'Cen1'!F185/Entrada!F170 -1)</f>
        <v>0</v>
      </c>
      <c r="F119" s="136">
        <f ca="1">IF(Entrada!G170 = 0, 0, 'Cen1'!G185/Entrada!G170 -1)</f>
        <v>0</v>
      </c>
      <c r="G119" s="136">
        <f ca="1">IF(Entrada!H170 = 0, 0, 'Cen1'!H185/Entrada!H170 -1)</f>
        <v>0</v>
      </c>
    </row>
    <row r="120" spans="1:7" x14ac:dyDescent="0.25">
      <c r="A120" s="140">
        <v>119</v>
      </c>
      <c r="B120" s="136">
        <f ca="1">IF(Entrada!C171 = 0, 0, 'Cen1'!C186/Entrada!C171 -1)</f>
        <v>0</v>
      </c>
      <c r="C120" s="136">
        <f ca="1">IF(Entrada!D171 = 0, 0, 'Cen1'!D186/Entrada!D171 -1)</f>
        <v>0</v>
      </c>
      <c r="D120" s="136">
        <f ca="1">IF(Entrada!E171 = 0, 0, 'Cen1'!E186/Entrada!E171 -1)</f>
        <v>0</v>
      </c>
      <c r="E120" s="136">
        <f ca="1">IF(Entrada!F171 = 0, 0, 'Cen1'!F186/Entrada!F171 -1)</f>
        <v>0</v>
      </c>
      <c r="F120" s="136">
        <f ca="1">IF(Entrada!G171 = 0, 0, 'Cen1'!G186/Entrada!G171 -1)</f>
        <v>0</v>
      </c>
      <c r="G120" s="136">
        <f ca="1">IF(Entrada!H171 = 0, 0, 'Cen1'!H186/Entrada!H171 -1)</f>
        <v>0</v>
      </c>
    </row>
    <row r="121" spans="1:7" x14ac:dyDescent="0.25">
      <c r="A121" s="140">
        <v>120</v>
      </c>
      <c r="B121" s="136">
        <f ca="1">IF(Entrada!C172 = 0, 0, 'Cen1'!C187/Entrada!C172 -1)</f>
        <v>0</v>
      </c>
      <c r="C121" s="136">
        <f ca="1">IF(Entrada!D172 = 0, 0, 'Cen1'!D187/Entrada!D172 -1)</f>
        <v>0</v>
      </c>
      <c r="D121" s="136">
        <f ca="1">IF(Entrada!E172 = 0, 0, 'Cen1'!E187/Entrada!E172 -1)</f>
        <v>0</v>
      </c>
      <c r="E121" s="136">
        <f ca="1">IF(Entrada!F172 = 0, 0, 'Cen1'!F187/Entrada!F172 -1)</f>
        <v>0</v>
      </c>
      <c r="F121" s="136">
        <f ca="1">IF(Entrada!G172 = 0, 0, 'Cen1'!G187/Entrada!G172 -1)</f>
        <v>0</v>
      </c>
      <c r="G121" s="136">
        <f ca="1">IF(Entrada!H172 = 0, 0, 'Cen1'!H187/Entrada!H172 -1)</f>
        <v>0</v>
      </c>
    </row>
    <row r="122" spans="1:7" x14ac:dyDescent="0.25">
      <c r="A122" s="140">
        <v>121</v>
      </c>
      <c r="B122" s="136">
        <f ca="1">IF(Entrada!C173 = 0, 0, 'Cen1'!C188/Entrada!C173 -1)</f>
        <v>0</v>
      </c>
      <c r="C122" s="136">
        <f ca="1">IF(Entrada!D173 = 0, 0, 'Cen1'!D188/Entrada!D173 -1)</f>
        <v>0</v>
      </c>
      <c r="D122" s="136">
        <f ca="1">IF(Entrada!E173 = 0, 0, 'Cen1'!E188/Entrada!E173 -1)</f>
        <v>0</v>
      </c>
      <c r="E122" s="136">
        <f ca="1">IF(Entrada!F173 = 0, 0, 'Cen1'!F188/Entrada!F173 -1)</f>
        <v>0</v>
      </c>
      <c r="F122" s="136">
        <f ca="1">IF(Entrada!G173 = 0, 0, 'Cen1'!G188/Entrada!G173 -1)</f>
        <v>0</v>
      </c>
      <c r="G122" s="136">
        <f ca="1">IF(Entrada!H173 = 0, 0, 'Cen1'!H188/Entrada!H173 -1)</f>
        <v>0</v>
      </c>
    </row>
    <row r="123" spans="1:7" x14ac:dyDescent="0.25">
      <c r="A123" s="140">
        <v>122</v>
      </c>
      <c r="B123" s="136">
        <f ca="1">IF(Entrada!C174 = 0, 0, 'Cen1'!C189/Entrada!C174 -1)</f>
        <v>0</v>
      </c>
      <c r="C123" s="136">
        <f ca="1">IF(Entrada!D174 = 0, 0, 'Cen1'!D189/Entrada!D174 -1)</f>
        <v>0</v>
      </c>
      <c r="D123" s="136">
        <f ca="1">IF(Entrada!E174 = 0, 0, 'Cen1'!E189/Entrada!E174 -1)</f>
        <v>0</v>
      </c>
      <c r="E123" s="136">
        <f ca="1">IF(Entrada!F174 = 0, 0, 'Cen1'!F189/Entrada!F174 -1)</f>
        <v>0</v>
      </c>
      <c r="F123" s="136">
        <f ca="1">IF(Entrada!G174 = 0, 0, 'Cen1'!G189/Entrada!G174 -1)</f>
        <v>0</v>
      </c>
      <c r="G123" s="136">
        <f ca="1">IF(Entrada!H174 = 0, 0, 'Cen1'!H189/Entrada!H174 -1)</f>
        <v>0</v>
      </c>
    </row>
    <row r="124" spans="1:7" x14ac:dyDescent="0.25">
      <c r="A124" s="140">
        <v>123</v>
      </c>
      <c r="B124" s="136">
        <f ca="1">IF(Entrada!C175 = 0, 0, 'Cen1'!C190/Entrada!C175 -1)</f>
        <v>0</v>
      </c>
      <c r="C124" s="136">
        <f ca="1">IF(Entrada!D175 = 0, 0, 'Cen1'!D190/Entrada!D175 -1)</f>
        <v>0</v>
      </c>
      <c r="D124" s="136">
        <f ca="1">IF(Entrada!E175 = 0, 0, 'Cen1'!E190/Entrada!E175 -1)</f>
        <v>0</v>
      </c>
      <c r="E124" s="136">
        <f ca="1">IF(Entrada!F175 = 0, 0, 'Cen1'!F190/Entrada!F175 -1)</f>
        <v>0</v>
      </c>
      <c r="F124" s="136">
        <f ca="1">IF(Entrada!G175 = 0, 0, 'Cen1'!G190/Entrada!G175 -1)</f>
        <v>0</v>
      </c>
      <c r="G124" s="136">
        <f ca="1">IF(Entrada!H175 = 0, 0, 'Cen1'!H190/Entrada!H175 -1)</f>
        <v>0</v>
      </c>
    </row>
    <row r="125" spans="1:7" x14ac:dyDescent="0.25">
      <c r="A125" s="140">
        <v>124</v>
      </c>
      <c r="B125" s="136">
        <f>IF(Entrada!C176 = 0, 0, 'Cen1'!C191/Entrada!C176 -1)</f>
        <v>0</v>
      </c>
      <c r="C125" s="136">
        <f>IF(Entrada!D176 = 0, 0, 'Cen1'!D191/Entrada!D176 -1)</f>
        <v>0</v>
      </c>
      <c r="D125" s="136">
        <f>IF(Entrada!E176 = 0, 0, 'Cen1'!E191/Entrada!E176 -1)</f>
        <v>0</v>
      </c>
      <c r="E125" s="136">
        <f>IF(Entrada!F176 = 0, 0, 'Cen1'!F191/Entrada!F176 -1)</f>
        <v>0</v>
      </c>
      <c r="F125" s="136">
        <f>IF(Entrada!G176 = 0, 0, 'Cen1'!G191/Entrada!G176 -1)</f>
        <v>0</v>
      </c>
      <c r="G125" s="136">
        <f>IF(Entrada!H176 = 0, 0, 'Cen1'!H191/Entrada!H176 -1)</f>
        <v>0</v>
      </c>
    </row>
    <row r="126" spans="1:7" x14ac:dyDescent="0.25">
      <c r="A126" s="140">
        <v>125</v>
      </c>
      <c r="B126" s="136">
        <f ca="1">IF(Entrada!C177 = 0, 0, 'Cen1'!C192/Entrada!C177 -1)</f>
        <v>0</v>
      </c>
      <c r="C126" s="136">
        <f ca="1">IF(Entrada!D177 = 0, 0, 'Cen1'!D192/Entrada!D177 -1)</f>
        <v>0</v>
      </c>
      <c r="D126" s="136">
        <f ca="1">IF(Entrada!E177 = 0, 0, 'Cen1'!E192/Entrada!E177 -1)</f>
        <v>0</v>
      </c>
      <c r="E126" s="136">
        <f ca="1">IF(Entrada!F177 = 0, 0, 'Cen1'!F192/Entrada!F177 -1)</f>
        <v>0</v>
      </c>
      <c r="F126" s="136">
        <f ca="1">IF(Entrada!G177 = 0, 0, 'Cen1'!G192/Entrada!G177 -1)</f>
        <v>0</v>
      </c>
      <c r="G126" s="136">
        <f ca="1">IF(Entrada!H177 = 0, 0, 'Cen1'!H192/Entrada!H177 -1)</f>
        <v>0</v>
      </c>
    </row>
    <row r="127" spans="1:7" x14ac:dyDescent="0.25">
      <c r="A127" s="140">
        <v>126</v>
      </c>
      <c r="B127" s="136">
        <f ca="1">IF(Entrada!C178 = 0, 0, 'Cen1'!C193/Entrada!C178 -1)</f>
        <v>0</v>
      </c>
      <c r="C127" s="136">
        <f ca="1">IF(Entrada!D178 = 0, 0, 'Cen1'!D193/Entrada!D178 -1)</f>
        <v>0</v>
      </c>
      <c r="D127" s="136">
        <f ca="1">IF(Entrada!E178 = 0, 0, 'Cen1'!E193/Entrada!E178 -1)</f>
        <v>0</v>
      </c>
      <c r="E127" s="136">
        <f ca="1">IF(Entrada!F178 = 0, 0, 'Cen1'!F193/Entrada!F178 -1)</f>
        <v>0</v>
      </c>
      <c r="F127" s="136">
        <f ca="1">IF(Entrada!G178 = 0, 0, 'Cen1'!G193/Entrada!G178 -1)</f>
        <v>0</v>
      </c>
      <c r="G127" s="136">
        <f ca="1">IF(Entrada!H178 = 0, 0, 'Cen1'!H193/Entrada!H178 -1)</f>
        <v>0</v>
      </c>
    </row>
    <row r="128" spans="1:7" x14ac:dyDescent="0.25">
      <c r="A128" s="140">
        <v>127</v>
      </c>
      <c r="B128" s="136">
        <f ca="1">IF(Entrada!C179 = 0, 0, 'Cen1'!C194/Entrada!C179 -1)</f>
        <v>0</v>
      </c>
      <c r="C128" s="136">
        <f ca="1">IF(Entrada!D179 = 0, 0, 'Cen1'!D194/Entrada!D179 -1)</f>
        <v>0</v>
      </c>
      <c r="D128" s="136">
        <f ca="1">IF(Entrada!E179 = 0, 0, 'Cen1'!E194/Entrada!E179 -1)</f>
        <v>0</v>
      </c>
      <c r="E128" s="136">
        <f ca="1">IF(Entrada!F179 = 0, 0, 'Cen1'!F194/Entrada!F179 -1)</f>
        <v>0</v>
      </c>
      <c r="F128" s="136">
        <f ca="1">IF(Entrada!G179 = 0, 0, 'Cen1'!G194/Entrada!G179 -1)</f>
        <v>0</v>
      </c>
      <c r="G128" s="136">
        <f ca="1">IF(Entrada!H179 = 0, 0, 'Cen1'!H194/Entrada!H179 -1)</f>
        <v>0</v>
      </c>
    </row>
    <row r="129" spans="1:7" x14ac:dyDescent="0.25">
      <c r="A129" s="140">
        <v>128</v>
      </c>
      <c r="B129" s="136">
        <f>IF(Entrada!C180 = 0, 0, 'Cen1'!C195/Entrada!C180 -1)</f>
        <v>0</v>
      </c>
      <c r="C129" s="136">
        <f>IF(Entrada!D180 = 0, 0, 'Cen1'!D195/Entrada!D180 -1)</f>
        <v>0</v>
      </c>
      <c r="D129" s="136">
        <f>IF(Entrada!E180 = 0, 0, 'Cen1'!E195/Entrada!E180 -1)</f>
        <v>0</v>
      </c>
      <c r="E129" s="136">
        <f>IF(Entrada!F180 = 0, 0, 'Cen1'!F195/Entrada!F180 -1)</f>
        <v>0</v>
      </c>
      <c r="F129" s="136">
        <f>IF(Entrada!G180 = 0, 0, 'Cen1'!G195/Entrada!G180 -1)</f>
        <v>0</v>
      </c>
      <c r="G129" s="136">
        <f>IF(Entrada!H180 = 0, 0, 'Cen1'!H195/Entrada!H180 -1)</f>
        <v>0</v>
      </c>
    </row>
    <row r="130" spans="1:7" x14ac:dyDescent="0.25">
      <c r="A130" s="140">
        <v>129</v>
      </c>
      <c r="B130" s="136">
        <f ca="1">IF(Entrada!C181 = 0, 0, 'Cen1'!C196/Entrada!C181 -1)</f>
        <v>0</v>
      </c>
      <c r="C130" s="136">
        <f ca="1">IF(Entrada!D181 = 0, 0, 'Cen1'!D196/Entrada!D181 -1)</f>
        <v>0</v>
      </c>
      <c r="D130" s="136">
        <f ca="1">IF(Entrada!E181 = 0, 0, 'Cen1'!E196/Entrada!E181 -1)</f>
        <v>0</v>
      </c>
      <c r="E130" s="136">
        <f ca="1">IF(Entrada!F181 = 0, 0, 'Cen1'!F196/Entrada!F181 -1)</f>
        <v>0</v>
      </c>
      <c r="F130" s="136">
        <f ca="1">IF(Entrada!G181 = 0, 0, 'Cen1'!G196/Entrada!G181 -1)</f>
        <v>0</v>
      </c>
      <c r="G130" s="136">
        <f ca="1">IF(Entrada!H181 = 0, 0, 'Cen1'!H196/Entrada!H181 -1)</f>
        <v>0</v>
      </c>
    </row>
    <row r="131" spans="1:7" x14ac:dyDescent="0.25">
      <c r="A131" s="140">
        <v>130</v>
      </c>
      <c r="B131" s="136">
        <f ca="1">IF(Entrada!C182 = 0, 0, 'Cen1'!C197/Entrada!C182 -1)</f>
        <v>0</v>
      </c>
      <c r="C131" s="136">
        <f ca="1">IF(Entrada!D182 = 0, 0, 'Cen1'!D197/Entrada!D182 -1)</f>
        <v>0</v>
      </c>
      <c r="D131" s="136">
        <f ca="1">IF(Entrada!E182 = 0, 0, 'Cen1'!E197/Entrada!E182 -1)</f>
        <v>0</v>
      </c>
      <c r="E131" s="136">
        <f ca="1">IF(Entrada!F182 = 0, 0, 'Cen1'!F197/Entrada!F182 -1)</f>
        <v>0</v>
      </c>
      <c r="F131" s="136">
        <f ca="1">IF(Entrada!G182 = 0, 0, 'Cen1'!G197/Entrada!G182 -1)</f>
        <v>0</v>
      </c>
      <c r="G131" s="136">
        <f ca="1">IF(Entrada!H182 = 0, 0, 'Cen1'!H197/Entrada!H182 -1)</f>
        <v>0</v>
      </c>
    </row>
    <row r="132" spans="1:7" x14ac:dyDescent="0.25">
      <c r="A132" s="140">
        <v>131</v>
      </c>
      <c r="B132" s="136">
        <f ca="1">IF(Entrada!C183 = 0, 0, 'Cen1'!C198/Entrada!C183 -1)</f>
        <v>0</v>
      </c>
      <c r="C132" s="136">
        <f ca="1">IF(Entrada!D183 = 0, 0, 'Cen1'!D198/Entrada!D183 -1)</f>
        <v>0</v>
      </c>
      <c r="D132" s="136">
        <f ca="1">IF(Entrada!E183 = 0, 0, 'Cen1'!E198/Entrada!E183 -1)</f>
        <v>0</v>
      </c>
      <c r="E132" s="136">
        <f ca="1">IF(Entrada!F183 = 0, 0, 'Cen1'!F198/Entrada!F183 -1)</f>
        <v>0</v>
      </c>
      <c r="F132" s="136">
        <f ca="1">IF(Entrada!G183 = 0, 0, 'Cen1'!G198/Entrada!G183 -1)</f>
        <v>0</v>
      </c>
      <c r="G132" s="136">
        <f ca="1">IF(Entrada!H183 = 0, 0, 'Cen1'!H198/Entrada!H183 -1)</f>
        <v>0</v>
      </c>
    </row>
    <row r="133" spans="1:7" x14ac:dyDescent="0.25">
      <c r="A133" s="140">
        <v>132</v>
      </c>
      <c r="B133" s="136">
        <f ca="1">IF(Entrada!C184 = 0, 0, 'Cen1'!C199/Entrada!C184 -1)</f>
        <v>0</v>
      </c>
      <c r="C133" s="136">
        <f ca="1">IF(Entrada!D184 = 0, 0, 'Cen1'!D199/Entrada!D184 -1)</f>
        <v>0</v>
      </c>
      <c r="D133" s="136">
        <f ca="1">IF(Entrada!E184 = 0, 0, 'Cen1'!E199/Entrada!E184 -1)</f>
        <v>0</v>
      </c>
      <c r="E133" s="136">
        <f ca="1">IF(Entrada!F184 = 0, 0, 'Cen1'!F199/Entrada!F184 -1)</f>
        <v>0</v>
      </c>
      <c r="F133" s="136">
        <f ca="1">IF(Entrada!G184 = 0, 0, 'Cen1'!G199/Entrada!G184 -1)</f>
        <v>0</v>
      </c>
      <c r="G133" s="136">
        <f ca="1">IF(Entrada!H184 = 0, 0, 'Cen1'!H199/Entrada!H184 -1)</f>
        <v>0</v>
      </c>
    </row>
    <row r="134" spans="1:7" x14ac:dyDescent="0.25">
      <c r="A134" s="140">
        <v>133</v>
      </c>
      <c r="B134" s="136">
        <f>IF(Entrada!C185 = 0, 0, 'Cen1'!C200/Entrada!C185 -1)</f>
        <v>0</v>
      </c>
      <c r="C134" s="136">
        <f>IF(Entrada!D185 = 0, 0, 'Cen1'!D200/Entrada!D185 -1)</f>
        <v>0</v>
      </c>
      <c r="D134" s="136">
        <f>IF(Entrada!E185 = 0, 0, 'Cen1'!E200/Entrada!E185 -1)</f>
        <v>0</v>
      </c>
      <c r="E134" s="136">
        <f>IF(Entrada!F185 = 0, 0, 'Cen1'!F200/Entrada!F185 -1)</f>
        <v>0</v>
      </c>
      <c r="F134" s="136">
        <f>IF(Entrada!G185 = 0, 0, 'Cen1'!G200/Entrada!G185 -1)</f>
        <v>0</v>
      </c>
      <c r="G134" s="136">
        <f>IF(Entrada!H185 = 0, 0, 'Cen1'!H200/Entrada!H185 -1)</f>
        <v>0</v>
      </c>
    </row>
    <row r="135" spans="1:7" x14ac:dyDescent="0.25">
      <c r="A135" s="140">
        <v>134</v>
      </c>
      <c r="B135" s="136">
        <f ca="1">IF(Entrada!C186 = 0, 0, 'Cen1'!C201/Entrada!C186 -1)</f>
        <v>0</v>
      </c>
      <c r="C135" s="136">
        <f ca="1">IF(Entrada!D186 = 0, 0, 'Cen1'!D201/Entrada!D186 -1)</f>
        <v>0</v>
      </c>
      <c r="D135" s="136">
        <f ca="1">IF(Entrada!E186 = 0, 0, 'Cen1'!E201/Entrada!E186 -1)</f>
        <v>0</v>
      </c>
      <c r="E135" s="136">
        <f ca="1">IF(Entrada!F186 = 0, 0, 'Cen1'!F201/Entrada!F186 -1)</f>
        <v>0</v>
      </c>
      <c r="F135" s="136">
        <f ca="1">IF(Entrada!G186 = 0, 0, 'Cen1'!G201/Entrada!G186 -1)</f>
        <v>0</v>
      </c>
      <c r="G135" s="136">
        <f ca="1">IF(Entrada!H186 = 0, 0, 'Cen1'!H201/Entrada!H186 -1)</f>
        <v>0</v>
      </c>
    </row>
    <row r="136" spans="1:7" x14ac:dyDescent="0.25">
      <c r="A136" s="140">
        <v>135</v>
      </c>
      <c r="B136" s="136">
        <f>IF(Entrada!C187 = 0, 0, 'Cen1'!C202/Entrada!C187 -1)</f>
        <v>0</v>
      </c>
      <c r="C136" s="136">
        <f>IF(Entrada!D187 = 0, 0, 'Cen1'!D202/Entrada!D187 -1)</f>
        <v>0</v>
      </c>
      <c r="D136" s="136">
        <f>IF(Entrada!E187 = 0, 0, 'Cen1'!E202/Entrada!E187 -1)</f>
        <v>0</v>
      </c>
      <c r="E136" s="136">
        <f>IF(Entrada!F187 = 0, 0, 'Cen1'!F202/Entrada!F187 -1)</f>
        <v>0</v>
      </c>
      <c r="F136" s="136">
        <f>IF(Entrada!G187 = 0, 0, 'Cen1'!G202/Entrada!G187 -1)</f>
        <v>0</v>
      </c>
      <c r="G136" s="136">
        <f>IF(Entrada!H187 = 0, 0, 'Cen1'!H202/Entrada!H187 -1)</f>
        <v>0</v>
      </c>
    </row>
    <row r="137" spans="1:7" x14ac:dyDescent="0.25">
      <c r="A137" s="140">
        <v>136</v>
      </c>
      <c r="B137" s="136">
        <f>IF(Entrada!C188 = 0, 0, 'Cen1'!C203/Entrada!C188 -1)</f>
        <v>0</v>
      </c>
      <c r="C137" s="136">
        <f>IF(Entrada!D188 = 0, 0, 'Cen1'!D203/Entrada!D188 -1)</f>
        <v>0</v>
      </c>
      <c r="D137" s="136">
        <f>IF(Entrada!E188 = 0, 0, 'Cen1'!E203/Entrada!E188 -1)</f>
        <v>0</v>
      </c>
      <c r="E137" s="136">
        <f>IF(Entrada!F188 = 0, 0, 'Cen1'!F203/Entrada!F188 -1)</f>
        <v>0</v>
      </c>
      <c r="F137" s="136">
        <f>IF(Entrada!G188 = 0, 0, 'Cen1'!G203/Entrada!G188 -1)</f>
        <v>0</v>
      </c>
      <c r="G137" s="136">
        <f>IF(Entrada!H188 = 0, 0, 'Cen1'!H203/Entrada!H188 -1)</f>
        <v>0</v>
      </c>
    </row>
    <row r="138" spans="1:7" x14ac:dyDescent="0.25">
      <c r="A138" s="140">
        <v>137</v>
      </c>
      <c r="B138" s="136">
        <f>IF(Entrada!C189 = 0, 0, 'Cen1'!C204/Entrada!C189 -1)</f>
        <v>0</v>
      </c>
      <c r="C138" s="136">
        <f>IF(Entrada!D189 = 0, 0, 'Cen1'!D204/Entrada!D189 -1)</f>
        <v>0</v>
      </c>
      <c r="D138" s="136">
        <f>IF(Entrada!E189 = 0, 0, 'Cen1'!E204/Entrada!E189 -1)</f>
        <v>0</v>
      </c>
      <c r="E138" s="136">
        <f>IF(Entrada!F189 = 0, 0, 'Cen1'!F204/Entrada!F189 -1)</f>
        <v>0</v>
      </c>
      <c r="F138" s="136">
        <f>IF(Entrada!G189 = 0, 0, 'Cen1'!G204/Entrada!G189 -1)</f>
        <v>0</v>
      </c>
      <c r="G138" s="136">
        <f>IF(Entrada!H189 = 0, 0, 'Cen1'!H204/Entrada!H189 -1)</f>
        <v>0</v>
      </c>
    </row>
    <row r="139" spans="1:7" x14ac:dyDescent="0.25">
      <c r="A139" s="140">
        <v>138</v>
      </c>
      <c r="B139" s="136">
        <f>IF(Entrada!C190 = 0, 0, 'Cen1'!C205/Entrada!C190 -1)</f>
        <v>0</v>
      </c>
      <c r="C139" s="136">
        <f>IF(Entrada!D190 = 0, 0, 'Cen1'!D205/Entrada!D190 -1)</f>
        <v>0</v>
      </c>
      <c r="D139" s="136">
        <f>IF(Entrada!E190 = 0, 0, 'Cen1'!E205/Entrada!E190 -1)</f>
        <v>0</v>
      </c>
      <c r="E139" s="136">
        <f>IF(Entrada!F190 = 0, 0, 'Cen1'!F205/Entrada!F190 -1)</f>
        <v>0</v>
      </c>
      <c r="F139" s="136">
        <f>IF(Entrada!G190 = 0, 0, 'Cen1'!G205/Entrada!G190 -1)</f>
        <v>0</v>
      </c>
      <c r="G139" s="136">
        <f>IF(Entrada!H190 = 0, 0, 'Cen1'!H205/Entrada!H190 -1)</f>
        <v>0</v>
      </c>
    </row>
    <row r="140" spans="1:7" x14ac:dyDescent="0.25">
      <c r="A140" s="140">
        <v>139</v>
      </c>
      <c r="B140" s="136">
        <f>IF(Entrada!C191 = 0, 0, 'Cen1'!C206/Entrada!C191 -1)</f>
        <v>0</v>
      </c>
      <c r="C140" s="136">
        <f>IF(Entrada!D191 = 0, 0, 'Cen1'!D206/Entrada!D191 -1)</f>
        <v>0</v>
      </c>
      <c r="D140" s="136">
        <f>IF(Entrada!E191 = 0, 0, 'Cen1'!E206/Entrada!E191 -1)</f>
        <v>0</v>
      </c>
      <c r="E140" s="136">
        <f>IF(Entrada!F191 = 0, 0, 'Cen1'!F206/Entrada!F191 -1)</f>
        <v>0</v>
      </c>
      <c r="F140" s="136">
        <f>IF(Entrada!G191 = 0, 0, 'Cen1'!G206/Entrada!G191 -1)</f>
        <v>0</v>
      </c>
      <c r="G140" s="136">
        <f>IF(Entrada!H191 = 0, 0, 'Cen1'!H206/Entrada!H191 -1)</f>
        <v>0</v>
      </c>
    </row>
    <row r="141" spans="1:7" x14ac:dyDescent="0.25">
      <c r="A141" s="140">
        <v>140</v>
      </c>
      <c r="B141" s="136">
        <f>IF(Entrada!C192 = 0, 0, 'Cen1'!C207/Entrada!C192 -1)</f>
        <v>0</v>
      </c>
      <c r="C141" s="136">
        <f>IF(Entrada!D192 = 0, 0, 'Cen1'!D207/Entrada!D192 -1)</f>
        <v>0</v>
      </c>
      <c r="D141" s="136">
        <f>IF(Entrada!E192 = 0, 0, 'Cen1'!E207/Entrada!E192 -1)</f>
        <v>0</v>
      </c>
      <c r="E141" s="136">
        <f>IF(Entrada!F192 = 0, 0, 'Cen1'!F207/Entrada!F192 -1)</f>
        <v>0</v>
      </c>
      <c r="F141" s="136">
        <f>IF(Entrada!G192 = 0, 0, 'Cen1'!G207/Entrada!G192 -1)</f>
        <v>0</v>
      </c>
      <c r="G141" s="136">
        <f>IF(Entrada!H192 = 0, 0, 'Cen1'!H207/Entrada!H192 -1)</f>
        <v>0</v>
      </c>
    </row>
    <row r="142" spans="1:7" x14ac:dyDescent="0.25">
      <c r="A142" s="140">
        <v>141</v>
      </c>
      <c r="B142" s="136">
        <f ca="1">IF(Entrada!C193 = 0, 0, 'Cen1'!C208/Entrada!C193 -1)</f>
        <v>0</v>
      </c>
      <c r="C142" s="136">
        <f ca="1">IF(Entrada!D193 = 0, 0, 'Cen1'!D208/Entrada!D193 -1)</f>
        <v>0</v>
      </c>
      <c r="D142" s="136">
        <f ca="1">IF(Entrada!E193 = 0, 0, 'Cen1'!E208/Entrada!E193 -1)</f>
        <v>0</v>
      </c>
      <c r="E142" s="136">
        <f ca="1">IF(Entrada!F193 = 0, 0, 'Cen1'!F208/Entrada!F193 -1)</f>
        <v>0</v>
      </c>
      <c r="F142" s="136">
        <f ca="1">IF(Entrada!G193 = 0, 0, 'Cen1'!G208/Entrada!G193 -1)</f>
        <v>0</v>
      </c>
      <c r="G142" s="136">
        <f ca="1">IF(Entrada!H193 = 0, 0, 'Cen1'!H208/Entrada!H193 -1)</f>
        <v>0</v>
      </c>
    </row>
    <row r="143" spans="1:7" x14ac:dyDescent="0.25">
      <c r="A143" s="140">
        <v>142</v>
      </c>
      <c r="B143" s="136">
        <f>IF(Entrada!C194 = 0, 0, 'Cen1'!C209/Entrada!C194 -1)</f>
        <v>0</v>
      </c>
      <c r="C143" s="136">
        <f>IF(Entrada!D194 = 0, 0, 'Cen1'!D209/Entrada!D194 -1)</f>
        <v>0</v>
      </c>
      <c r="D143" s="136">
        <f>IF(Entrada!E194 = 0, 0, 'Cen1'!E209/Entrada!E194 -1)</f>
        <v>0</v>
      </c>
      <c r="E143" s="136">
        <f>IF(Entrada!F194 = 0, 0, 'Cen1'!F209/Entrada!F194 -1)</f>
        <v>0</v>
      </c>
      <c r="F143" s="136">
        <f>IF(Entrada!G194 = 0, 0, 'Cen1'!G209/Entrada!G194 -1)</f>
        <v>0</v>
      </c>
      <c r="G143" s="136">
        <f>IF(Entrada!H194 = 0, 0, 'Cen1'!H209/Entrada!H194 -1)</f>
        <v>0</v>
      </c>
    </row>
    <row r="144" spans="1:7" x14ac:dyDescent="0.25">
      <c r="A144" s="140">
        <v>143</v>
      </c>
      <c r="B144" s="136">
        <f>IF(Entrada!C195 = 0, 0, 'Cen1'!C210/Entrada!C195 -1)</f>
        <v>0</v>
      </c>
      <c r="C144" s="136">
        <f>IF(Entrada!D195 = 0, 0, 'Cen1'!D210/Entrada!D195 -1)</f>
        <v>0</v>
      </c>
      <c r="D144" s="136">
        <f>IF(Entrada!E195 = 0, 0, 'Cen1'!E210/Entrada!E195 -1)</f>
        <v>0</v>
      </c>
      <c r="E144" s="136">
        <f>IF(Entrada!F195 = 0, 0, 'Cen1'!F210/Entrada!F195 -1)</f>
        <v>0</v>
      </c>
      <c r="F144" s="136">
        <f>IF(Entrada!G195 = 0, 0, 'Cen1'!G210/Entrada!G195 -1)</f>
        <v>0</v>
      </c>
      <c r="G144" s="136">
        <f>IF(Entrada!H195 = 0, 0, 'Cen1'!H210/Entrada!H195 -1)</f>
        <v>0</v>
      </c>
    </row>
    <row r="145" spans="1:7" x14ac:dyDescent="0.25">
      <c r="A145" s="140">
        <v>144</v>
      </c>
      <c r="B145" s="136">
        <f ca="1">IF(Entrada!C196 = 0, 0, 'Cen1'!C211/Entrada!C196 -1)</f>
        <v>0</v>
      </c>
      <c r="C145" s="136">
        <f ca="1">IF(Entrada!D196 = 0, 0, 'Cen1'!D211/Entrada!D196 -1)</f>
        <v>0</v>
      </c>
      <c r="D145" s="136">
        <f ca="1">IF(Entrada!E196 = 0, 0, 'Cen1'!E211/Entrada!E196 -1)</f>
        <v>0</v>
      </c>
      <c r="E145" s="136">
        <f ca="1">IF(Entrada!F196 = 0, 0, 'Cen1'!F211/Entrada!F196 -1)</f>
        <v>0</v>
      </c>
      <c r="F145" s="136">
        <f ca="1">IF(Entrada!G196 = 0, 0, 'Cen1'!G211/Entrada!G196 -1)</f>
        <v>0</v>
      </c>
      <c r="G145" s="136">
        <f ca="1">IF(Entrada!H196 = 0, 0, 'Cen1'!H211/Entrada!H196 -1)</f>
        <v>0</v>
      </c>
    </row>
    <row r="146" spans="1:7" x14ac:dyDescent="0.25">
      <c r="A146" s="140">
        <v>145</v>
      </c>
      <c r="B146" s="136">
        <f ca="1">IF(Entrada!C197 = 0, 0, 'Cen1'!C212/Entrada!C197 -1)</f>
        <v>0</v>
      </c>
      <c r="C146" s="136">
        <f ca="1">IF(Entrada!D197 = 0, 0, 'Cen1'!D212/Entrada!D197 -1)</f>
        <v>0</v>
      </c>
      <c r="D146" s="136">
        <f ca="1">IF(Entrada!E197 = 0, 0, 'Cen1'!E212/Entrada!E197 -1)</f>
        <v>0</v>
      </c>
      <c r="E146" s="136">
        <f ca="1">IF(Entrada!F197 = 0, 0, 'Cen1'!F212/Entrada!F197 -1)</f>
        <v>0</v>
      </c>
      <c r="F146" s="136">
        <f ca="1">IF(Entrada!G197 = 0, 0, 'Cen1'!G212/Entrada!G197 -1)</f>
        <v>0</v>
      </c>
      <c r="G146" s="136">
        <f ca="1">IF(Entrada!H197 = 0, 0, 'Cen1'!H212/Entrada!H197 -1)</f>
        <v>0</v>
      </c>
    </row>
    <row r="147" spans="1:7" x14ac:dyDescent="0.25">
      <c r="A147" s="140">
        <v>146</v>
      </c>
      <c r="B147" s="136">
        <f>IF(Entrada!C198 = 0, 0, 'Cen1'!C213/Entrada!C198 -1)</f>
        <v>0</v>
      </c>
      <c r="C147" s="136">
        <f>IF(Entrada!D198 = 0, 0, 'Cen1'!D213/Entrada!D198 -1)</f>
        <v>0</v>
      </c>
      <c r="D147" s="136">
        <f>IF(Entrada!E198 = 0, 0, 'Cen1'!E213/Entrada!E198 -1)</f>
        <v>0</v>
      </c>
      <c r="E147" s="136">
        <f>IF(Entrada!F198 = 0, 0, 'Cen1'!F213/Entrada!F198 -1)</f>
        <v>0</v>
      </c>
      <c r="F147" s="136">
        <f>IF(Entrada!G198 = 0, 0, 'Cen1'!G213/Entrada!G198 -1)</f>
        <v>0</v>
      </c>
      <c r="G147" s="136">
        <f>IF(Entrada!H198 = 0, 0, 'Cen1'!H213/Entrada!H198 -1)</f>
        <v>0</v>
      </c>
    </row>
    <row r="148" spans="1:7" x14ac:dyDescent="0.25">
      <c r="A148" s="140">
        <v>147</v>
      </c>
      <c r="B148" s="136">
        <f>IF(Entrada!C199 = 0, 0, 'Cen1'!C214/Entrada!C199 -1)</f>
        <v>0</v>
      </c>
      <c r="C148" s="136">
        <f>IF(Entrada!D199 = 0, 0, 'Cen1'!D214/Entrada!D199 -1)</f>
        <v>0</v>
      </c>
      <c r="D148" s="136">
        <f>IF(Entrada!E199 = 0, 0, 'Cen1'!E214/Entrada!E199 -1)</f>
        <v>0</v>
      </c>
      <c r="E148" s="136">
        <f>IF(Entrada!F199 = 0, 0, 'Cen1'!F214/Entrada!F199 -1)</f>
        <v>0</v>
      </c>
      <c r="F148" s="136">
        <f>IF(Entrada!G199 = 0, 0, 'Cen1'!G214/Entrada!G199 -1)</f>
        <v>0</v>
      </c>
      <c r="G148" s="136">
        <f>IF(Entrada!H199 = 0, 0, 'Cen1'!H214/Entrada!H199 -1)</f>
        <v>0</v>
      </c>
    </row>
    <row r="149" spans="1:7" x14ac:dyDescent="0.25">
      <c r="A149" s="140">
        <v>148</v>
      </c>
      <c r="B149" s="136">
        <f ca="1">IF(Entrada!C200 = 0, 0, 'Cen1'!C215/Entrada!C200 -1)</f>
        <v>0</v>
      </c>
      <c r="C149" s="136">
        <f ca="1">IF(Entrada!D200 = 0, 0, 'Cen1'!D215/Entrada!D200 -1)</f>
        <v>0</v>
      </c>
      <c r="D149" s="136">
        <f ca="1">IF(Entrada!E200 = 0, 0, 'Cen1'!E215/Entrada!E200 -1)</f>
        <v>0</v>
      </c>
      <c r="E149" s="136">
        <f ca="1">IF(Entrada!F200 = 0, 0, 'Cen1'!F215/Entrada!F200 -1)</f>
        <v>0</v>
      </c>
      <c r="F149" s="136">
        <f ca="1">IF(Entrada!G200 = 0, 0, 'Cen1'!G215/Entrada!G200 -1)</f>
        <v>0</v>
      </c>
      <c r="G149" s="136">
        <f ca="1">IF(Entrada!H200 = 0, 0, 'Cen1'!H215/Entrada!H200 -1)</f>
        <v>0</v>
      </c>
    </row>
    <row r="150" spans="1:7" x14ac:dyDescent="0.25">
      <c r="A150" s="140">
        <v>149</v>
      </c>
      <c r="B150" s="136">
        <f ca="1">IF(Entrada!C201 = 0, 0, 'Cen1'!C216/Entrada!C201 -1)</f>
        <v>0</v>
      </c>
      <c r="C150" s="136">
        <f ca="1">IF(Entrada!D201 = 0, 0, 'Cen1'!D216/Entrada!D201 -1)</f>
        <v>0</v>
      </c>
      <c r="D150" s="136">
        <f ca="1">IF(Entrada!E201 = 0, 0, 'Cen1'!E216/Entrada!E201 -1)</f>
        <v>0</v>
      </c>
      <c r="E150" s="136">
        <f ca="1">IF(Entrada!F201 = 0, 0, 'Cen1'!F216/Entrada!F201 -1)</f>
        <v>0</v>
      </c>
      <c r="F150" s="136">
        <f ca="1">IF(Entrada!G201 = 0, 0, 'Cen1'!G216/Entrada!G201 -1)</f>
        <v>0</v>
      </c>
      <c r="G150" s="136">
        <f ca="1">IF(Entrada!H201 = 0, 0, 'Cen1'!H216/Entrada!H201 -1)</f>
        <v>0</v>
      </c>
    </row>
    <row r="151" spans="1:7" x14ac:dyDescent="0.25">
      <c r="A151" s="140">
        <v>150</v>
      </c>
      <c r="B151" s="136">
        <f>IF(Entrada!C202 = 0, 0, 'Cen1'!C217/Entrada!C202 -1)</f>
        <v>0</v>
      </c>
      <c r="C151" s="136">
        <f>IF(Entrada!D202 = 0, 0, 'Cen1'!D217/Entrada!D202 -1)</f>
        <v>0</v>
      </c>
      <c r="D151" s="136">
        <f>IF(Entrada!E202 = 0, 0, 'Cen1'!E217/Entrada!E202 -1)</f>
        <v>0</v>
      </c>
      <c r="E151" s="136">
        <f>IF(Entrada!F202 = 0, 0, 'Cen1'!F217/Entrada!F202 -1)</f>
        <v>0</v>
      </c>
      <c r="F151" s="136">
        <f>IF(Entrada!G202 = 0, 0, 'Cen1'!G217/Entrada!G202 -1)</f>
        <v>0</v>
      </c>
      <c r="G151" s="136">
        <f>IF(Entrada!H202 = 0, 0, 'Cen1'!H217/Entrada!H202 -1)</f>
        <v>0</v>
      </c>
    </row>
    <row r="152" spans="1:7" x14ac:dyDescent="0.25">
      <c r="A152" s="140">
        <v>151</v>
      </c>
      <c r="B152" s="136">
        <f>IF(Entrada!C203 = 0, 0, 'Cen1'!C218/Entrada!C203 -1)</f>
        <v>0</v>
      </c>
      <c r="C152" s="136">
        <f>IF(Entrada!D203 = 0, 0, 'Cen1'!D218/Entrada!D203 -1)</f>
        <v>0</v>
      </c>
      <c r="D152" s="136">
        <f>IF(Entrada!E203 = 0, 0, 'Cen1'!E218/Entrada!E203 -1)</f>
        <v>0</v>
      </c>
      <c r="E152" s="136">
        <f>IF(Entrada!F203 = 0, 0, 'Cen1'!F218/Entrada!F203 -1)</f>
        <v>0</v>
      </c>
      <c r="F152" s="136">
        <f>IF(Entrada!G203 = 0, 0, 'Cen1'!G218/Entrada!G203 -1)</f>
        <v>0</v>
      </c>
      <c r="G152" s="136">
        <f>IF(Entrada!H203 = 0, 0, 'Cen1'!H218/Entrada!H203 -1)</f>
        <v>0</v>
      </c>
    </row>
    <row r="153" spans="1:7" x14ac:dyDescent="0.25">
      <c r="A153" s="140">
        <v>152</v>
      </c>
      <c r="B153" s="136">
        <f>IF(Entrada!C204 = 0, 0, 'Cen1'!C219/Entrada!C204 -1)</f>
        <v>0</v>
      </c>
      <c r="C153" s="136">
        <f>IF(Entrada!D204 = 0, 0, 'Cen1'!D219/Entrada!D204 -1)</f>
        <v>0</v>
      </c>
      <c r="D153" s="136">
        <f>IF(Entrada!E204 = 0, 0, 'Cen1'!E219/Entrada!E204 -1)</f>
        <v>0</v>
      </c>
      <c r="E153" s="136">
        <f>IF(Entrada!F204 = 0, 0, 'Cen1'!F219/Entrada!F204 -1)</f>
        <v>0</v>
      </c>
      <c r="F153" s="136">
        <f>IF(Entrada!G204 = 0, 0, 'Cen1'!G219/Entrada!G204 -1)</f>
        <v>0</v>
      </c>
      <c r="G153" s="136">
        <f>IF(Entrada!H204 = 0, 0, 'Cen1'!H219/Entrada!H204 -1)</f>
        <v>0</v>
      </c>
    </row>
    <row r="154" spans="1:7" x14ac:dyDescent="0.25">
      <c r="A154" s="140">
        <v>153</v>
      </c>
      <c r="B154" s="136">
        <f>IF(Entrada!C205 = 0, 0, 'Cen1'!C220/Entrada!C205 -1)</f>
        <v>0</v>
      </c>
      <c r="C154" s="136">
        <f>IF(Entrada!D205 = 0, 0, 'Cen1'!D220/Entrada!D205 -1)</f>
        <v>0</v>
      </c>
      <c r="D154" s="136">
        <f>IF(Entrada!E205 = 0, 0, 'Cen1'!E220/Entrada!E205 -1)</f>
        <v>0</v>
      </c>
      <c r="E154" s="136">
        <f>IF(Entrada!F205 = 0, 0, 'Cen1'!F220/Entrada!F205 -1)</f>
        <v>0</v>
      </c>
      <c r="F154" s="136">
        <f>IF(Entrada!G205 = 0, 0, 'Cen1'!G220/Entrada!G205 -1)</f>
        <v>0</v>
      </c>
      <c r="G154" s="136">
        <f>IF(Entrada!H205 = 0, 0, 'Cen1'!H220/Entrada!H205 -1)</f>
        <v>0</v>
      </c>
    </row>
    <row r="155" spans="1:7" x14ac:dyDescent="0.25">
      <c r="A155" s="140">
        <v>154</v>
      </c>
      <c r="B155" s="136">
        <f>IF(Entrada!C206 = 0, 0, 'Cen1'!C221/Entrada!C206 -1)</f>
        <v>0</v>
      </c>
      <c r="C155" s="136">
        <f>IF(Entrada!D206 = 0, 0, 'Cen1'!D221/Entrada!D206 -1)</f>
        <v>0</v>
      </c>
      <c r="D155" s="136">
        <f>IF(Entrada!E206 = 0, 0, 'Cen1'!E221/Entrada!E206 -1)</f>
        <v>0</v>
      </c>
      <c r="E155" s="136">
        <f>IF(Entrada!F206 = 0, 0, 'Cen1'!F221/Entrada!F206 -1)</f>
        <v>0</v>
      </c>
      <c r="F155" s="136">
        <f>IF(Entrada!G206 = 0, 0, 'Cen1'!G221/Entrada!G206 -1)</f>
        <v>0</v>
      </c>
      <c r="G155" s="136">
        <f>IF(Entrada!H206 = 0, 0, 'Cen1'!H221/Entrada!H206 -1)</f>
        <v>0</v>
      </c>
    </row>
    <row r="156" spans="1:7" x14ac:dyDescent="0.25">
      <c r="A156" s="140">
        <v>155</v>
      </c>
      <c r="B156" s="136">
        <f ca="1">IF(Entrada!C207 = 0, 0, 'Cen1'!C222/Entrada!C207 -1)</f>
        <v>0</v>
      </c>
      <c r="C156" s="136">
        <f ca="1">IF(Entrada!D207 = 0, 0, 'Cen1'!D222/Entrada!D207 -1)</f>
        <v>0</v>
      </c>
      <c r="D156" s="136">
        <f ca="1">IF(Entrada!E207 = 0, 0, 'Cen1'!E222/Entrada!E207 -1)</f>
        <v>0</v>
      </c>
      <c r="E156" s="136">
        <f ca="1">IF(Entrada!F207 = 0, 0, 'Cen1'!F222/Entrada!F207 -1)</f>
        <v>0</v>
      </c>
      <c r="F156" s="136">
        <f ca="1">IF(Entrada!G207 = 0, 0, 'Cen1'!G222/Entrada!G207 -1)</f>
        <v>0</v>
      </c>
      <c r="G156" s="136">
        <f ca="1">IF(Entrada!H207 = 0, 0, 'Cen1'!H222/Entrada!H207 -1)</f>
        <v>0</v>
      </c>
    </row>
    <row r="157" spans="1:7" x14ac:dyDescent="0.25">
      <c r="A157" s="140">
        <v>156</v>
      </c>
      <c r="B157" s="136">
        <f ca="1">IF(Entrada!C208 = 0, 0, 'Cen1'!C223/Entrada!C208 -1)</f>
        <v>0</v>
      </c>
      <c r="C157" s="136">
        <f ca="1">IF(Entrada!D208 = 0, 0, 'Cen1'!D223/Entrada!D208 -1)</f>
        <v>0</v>
      </c>
      <c r="D157" s="136">
        <f ca="1">IF(Entrada!E208 = 0, 0, 'Cen1'!E223/Entrada!E208 -1)</f>
        <v>0</v>
      </c>
      <c r="E157" s="136">
        <f ca="1">IF(Entrada!F208 = 0, 0, 'Cen1'!F223/Entrada!F208 -1)</f>
        <v>0</v>
      </c>
      <c r="F157" s="136">
        <f ca="1">IF(Entrada!G208 = 0, 0, 'Cen1'!G223/Entrada!G208 -1)</f>
        <v>0</v>
      </c>
      <c r="G157" s="136">
        <f ca="1">IF(Entrada!H208 = 0, 0, 'Cen1'!H223/Entrada!H208 -1)</f>
        <v>0</v>
      </c>
    </row>
    <row r="158" spans="1:7" x14ac:dyDescent="0.25">
      <c r="A158" s="140">
        <v>157</v>
      </c>
      <c r="B158" s="136">
        <f>IF(Entrada!C209 = 0, 0, 'Cen1'!C224/Entrada!C209 -1)</f>
        <v>0</v>
      </c>
      <c r="C158" s="136">
        <f>IF(Entrada!D209 = 0, 0, 'Cen1'!D224/Entrada!D209 -1)</f>
        <v>0</v>
      </c>
      <c r="D158" s="136">
        <f>IF(Entrada!E209 = 0, 0, 'Cen1'!E224/Entrada!E209 -1)</f>
        <v>0</v>
      </c>
      <c r="E158" s="136">
        <f>IF(Entrada!F209 = 0, 0, 'Cen1'!F224/Entrada!F209 -1)</f>
        <v>0</v>
      </c>
      <c r="F158" s="136">
        <f>IF(Entrada!G209 = 0, 0, 'Cen1'!G224/Entrada!G209 -1)</f>
        <v>0</v>
      </c>
      <c r="G158" s="136">
        <f>IF(Entrada!H209 = 0, 0, 'Cen1'!H224/Entrada!H209 -1)</f>
        <v>0</v>
      </c>
    </row>
    <row r="159" spans="1:7" x14ac:dyDescent="0.25">
      <c r="A159" s="140">
        <v>158</v>
      </c>
      <c r="B159" s="136">
        <f ca="1">IF(Entrada!C210 = 0, 0, 'Cen1'!C225/Entrada!C210 -1)</f>
        <v>0</v>
      </c>
      <c r="C159" s="136">
        <f ca="1">IF(Entrada!D210 = 0, 0, 'Cen1'!D225/Entrada!D210 -1)</f>
        <v>0</v>
      </c>
      <c r="D159" s="136">
        <f ca="1">IF(Entrada!E210 = 0, 0, 'Cen1'!E225/Entrada!E210 -1)</f>
        <v>0</v>
      </c>
      <c r="E159" s="136">
        <f ca="1">IF(Entrada!F210 = 0, 0, 'Cen1'!F225/Entrada!F210 -1)</f>
        <v>0</v>
      </c>
      <c r="F159" s="136">
        <f ca="1">IF(Entrada!G210 = 0, 0, 'Cen1'!G225/Entrada!G210 -1)</f>
        <v>0</v>
      </c>
      <c r="G159" s="136">
        <f ca="1">IF(Entrada!H210 = 0, 0, 'Cen1'!H225/Entrada!H210 -1)</f>
        <v>0</v>
      </c>
    </row>
    <row r="160" spans="1:7" x14ac:dyDescent="0.25">
      <c r="A160" s="140">
        <v>159</v>
      </c>
      <c r="B160" s="136">
        <f>IF(Entrada!C211 = 0, 0, 'Cen1'!C226/Entrada!C211 -1)</f>
        <v>0</v>
      </c>
      <c r="C160" s="136">
        <f>IF(Entrada!D211 = 0, 0, 'Cen1'!D226/Entrada!D211 -1)</f>
        <v>0</v>
      </c>
      <c r="D160" s="136">
        <f>IF(Entrada!E211 = 0, 0, 'Cen1'!E226/Entrada!E211 -1)</f>
        <v>0</v>
      </c>
      <c r="E160" s="136">
        <f>IF(Entrada!F211 = 0, 0, 'Cen1'!F226/Entrada!F211 -1)</f>
        <v>0</v>
      </c>
      <c r="F160" s="136">
        <f>IF(Entrada!G211 = 0, 0, 'Cen1'!G226/Entrada!G211 -1)</f>
        <v>0</v>
      </c>
      <c r="G160" s="136">
        <f>IF(Entrada!H211 = 0, 0, 'Cen1'!H226/Entrada!H211 -1)</f>
        <v>0</v>
      </c>
    </row>
    <row r="161" spans="1:7" x14ac:dyDescent="0.25">
      <c r="A161" s="140">
        <v>160</v>
      </c>
      <c r="B161" s="136">
        <f ca="1">IF(Entrada!C212 = 0, 0, 'Cen1'!C227/Entrada!C212 -1)</f>
        <v>0</v>
      </c>
      <c r="C161" s="136">
        <f ca="1">IF(Entrada!D212 = 0, 0, 'Cen1'!D227/Entrada!D212 -1)</f>
        <v>0</v>
      </c>
      <c r="D161" s="136">
        <f ca="1">IF(Entrada!E212 = 0, 0, 'Cen1'!E227/Entrada!E212 -1)</f>
        <v>0</v>
      </c>
      <c r="E161" s="136">
        <f ca="1">IF(Entrada!F212 = 0, 0, 'Cen1'!F227/Entrada!F212 -1)</f>
        <v>0</v>
      </c>
      <c r="F161" s="136">
        <f ca="1">IF(Entrada!G212 = 0, 0, 'Cen1'!G227/Entrada!G212 -1)</f>
        <v>0</v>
      </c>
      <c r="G161" s="136">
        <f ca="1">IF(Entrada!H212 = 0, 0, 'Cen1'!H227/Entrada!H212 -1)</f>
        <v>0</v>
      </c>
    </row>
    <row r="162" spans="1:7" x14ac:dyDescent="0.25">
      <c r="A162" s="140">
        <v>161</v>
      </c>
      <c r="B162" s="136">
        <f ca="1">IF(Entrada!C213 = 0, 0, 'Cen1'!C228/Entrada!C213 -1)</f>
        <v>0</v>
      </c>
      <c r="C162" s="136">
        <f ca="1">IF(Entrada!D213 = 0, 0, 'Cen1'!D228/Entrada!D213 -1)</f>
        <v>0</v>
      </c>
      <c r="D162" s="136">
        <f ca="1">IF(Entrada!E213 = 0, 0, 'Cen1'!E228/Entrada!E213 -1)</f>
        <v>0</v>
      </c>
      <c r="E162" s="136">
        <f ca="1">IF(Entrada!F213 = 0, 0, 'Cen1'!F228/Entrada!F213 -1)</f>
        <v>0</v>
      </c>
      <c r="F162" s="136">
        <f ca="1">IF(Entrada!G213 = 0, 0, 'Cen1'!G228/Entrada!G213 -1)</f>
        <v>0</v>
      </c>
      <c r="G162" s="136">
        <f ca="1">IF(Entrada!H213 = 0, 0, 'Cen1'!H228/Entrada!H213 -1)</f>
        <v>0</v>
      </c>
    </row>
    <row r="163" spans="1:7" x14ac:dyDescent="0.25">
      <c r="A163" s="140">
        <v>162</v>
      </c>
      <c r="B163" s="136">
        <f>IF(Entrada!C214 = 0, 0, 'Cen1'!C229/Entrada!C214 -1)</f>
        <v>0</v>
      </c>
      <c r="C163" s="136">
        <f>IF(Entrada!D214 = 0, 0, 'Cen1'!D229/Entrada!D214 -1)</f>
        <v>0</v>
      </c>
      <c r="D163" s="136">
        <f>IF(Entrada!E214 = 0, 0, 'Cen1'!E229/Entrada!E214 -1)</f>
        <v>0</v>
      </c>
      <c r="E163" s="136">
        <f>IF(Entrada!F214 = 0, 0, 'Cen1'!F229/Entrada!F214 -1)</f>
        <v>0</v>
      </c>
      <c r="F163" s="136">
        <f>IF(Entrada!G214 = 0, 0, 'Cen1'!G229/Entrada!G214 -1)</f>
        <v>0</v>
      </c>
      <c r="G163" s="136">
        <f>IF(Entrada!H214 = 0, 0, 'Cen1'!H229/Entrada!H214 -1)</f>
        <v>0</v>
      </c>
    </row>
    <row r="164" spans="1:7" x14ac:dyDescent="0.25">
      <c r="A164" s="140">
        <v>163</v>
      </c>
      <c r="B164" s="136">
        <f>IF(Entrada!C215 = 0, 0, 'Cen1'!C230/Entrada!C215 -1)</f>
        <v>0</v>
      </c>
      <c r="C164" s="136">
        <f>IF(Entrada!D215 = 0, 0, 'Cen1'!D230/Entrada!D215 -1)</f>
        <v>0</v>
      </c>
      <c r="D164" s="136">
        <f>IF(Entrada!E215 = 0, 0, 'Cen1'!E230/Entrada!E215 -1)</f>
        <v>0</v>
      </c>
      <c r="E164" s="136">
        <f>IF(Entrada!F215 = 0, 0, 'Cen1'!F230/Entrada!F215 -1)</f>
        <v>0</v>
      </c>
      <c r="F164" s="136">
        <f>IF(Entrada!G215 = 0, 0, 'Cen1'!G230/Entrada!G215 -1)</f>
        <v>0</v>
      </c>
      <c r="G164" s="136">
        <f>IF(Entrada!H215 = 0, 0, 'Cen1'!H230/Entrada!H215 -1)</f>
        <v>0</v>
      </c>
    </row>
    <row r="165" spans="1:7" x14ac:dyDescent="0.25">
      <c r="A165" s="140">
        <v>164</v>
      </c>
      <c r="B165" s="136">
        <f ca="1">IF(Entrada!C216 = 0, 0, 'Cen1'!C231/Entrada!C216 -1)</f>
        <v>0</v>
      </c>
      <c r="C165" s="136">
        <f ca="1">IF(Entrada!D216 = 0, 0, 'Cen1'!D231/Entrada!D216 -1)</f>
        <v>0</v>
      </c>
      <c r="D165" s="136">
        <f ca="1">IF(Entrada!E216 = 0, 0, 'Cen1'!E231/Entrada!E216 -1)</f>
        <v>0</v>
      </c>
      <c r="E165" s="136">
        <f ca="1">IF(Entrada!F216 = 0, 0, 'Cen1'!F231/Entrada!F216 -1)</f>
        <v>0</v>
      </c>
      <c r="F165" s="136">
        <f ca="1">IF(Entrada!G216 = 0, 0, 'Cen1'!G231/Entrada!G216 -1)</f>
        <v>0</v>
      </c>
      <c r="G165" s="136">
        <f ca="1">IF(Entrada!H216 = 0, 0, 'Cen1'!H231/Entrada!H216 -1)</f>
        <v>0</v>
      </c>
    </row>
    <row r="166" spans="1:7" x14ac:dyDescent="0.25">
      <c r="A166" s="140">
        <v>165</v>
      </c>
      <c r="B166" s="136">
        <f>IF(Entrada!C217 = 0, 0, 'Cen1'!C232/Entrada!C217 -1)</f>
        <v>0</v>
      </c>
      <c r="C166" s="136">
        <f>IF(Entrada!D217 = 0, 0, 'Cen1'!D232/Entrada!D217 -1)</f>
        <v>0</v>
      </c>
      <c r="D166" s="136">
        <f>IF(Entrada!E217 = 0, 0, 'Cen1'!E232/Entrada!E217 -1)</f>
        <v>0</v>
      </c>
      <c r="E166" s="136">
        <f>IF(Entrada!F217 = 0, 0, 'Cen1'!F232/Entrada!F217 -1)</f>
        <v>0</v>
      </c>
      <c r="F166" s="136">
        <f>IF(Entrada!G217 = 0, 0, 'Cen1'!G232/Entrada!G217 -1)</f>
        <v>0</v>
      </c>
      <c r="G166" s="136">
        <f>IF(Entrada!H217 = 0, 0, 'Cen1'!H232/Entrada!H217 -1)</f>
        <v>0</v>
      </c>
    </row>
    <row r="167" spans="1:7" x14ac:dyDescent="0.25">
      <c r="A167" s="140">
        <v>166</v>
      </c>
      <c r="B167" s="136">
        <f>IF(Entrada!C218 = 0, 0, 'Cen1'!C233/Entrada!C218 -1)</f>
        <v>0</v>
      </c>
      <c r="C167" s="136">
        <f>IF(Entrada!D218 = 0, 0, 'Cen1'!D233/Entrada!D218 -1)</f>
        <v>0</v>
      </c>
      <c r="D167" s="136">
        <f>IF(Entrada!E218 = 0, 0, 'Cen1'!E233/Entrada!E218 -1)</f>
        <v>0</v>
      </c>
      <c r="E167" s="136">
        <f>IF(Entrada!F218 = 0, 0, 'Cen1'!F233/Entrada!F218 -1)</f>
        <v>0</v>
      </c>
      <c r="F167" s="136">
        <f>IF(Entrada!G218 = 0, 0, 'Cen1'!G233/Entrada!G218 -1)</f>
        <v>0</v>
      </c>
      <c r="G167" s="136">
        <f>IF(Entrada!H218 = 0, 0, 'Cen1'!H233/Entrada!H218 -1)</f>
        <v>0</v>
      </c>
    </row>
    <row r="168" spans="1:7" x14ac:dyDescent="0.25">
      <c r="A168" s="140">
        <v>167</v>
      </c>
      <c r="B168" s="136">
        <f>IF(Entrada!C219 = 0, 0, 'Cen1'!C234/Entrada!C219 -1)</f>
        <v>0</v>
      </c>
      <c r="C168" s="136">
        <f>IF(Entrada!D219 = 0, 0, 'Cen1'!D234/Entrada!D219 -1)</f>
        <v>0</v>
      </c>
      <c r="D168" s="136">
        <f>IF(Entrada!E219 = 0, 0, 'Cen1'!E234/Entrada!E219 -1)</f>
        <v>0</v>
      </c>
      <c r="E168" s="136">
        <f>IF(Entrada!F219 = 0, 0, 'Cen1'!F234/Entrada!F219 -1)</f>
        <v>0</v>
      </c>
      <c r="F168" s="136">
        <f>IF(Entrada!G219 = 0, 0, 'Cen1'!G234/Entrada!G219 -1)</f>
        <v>0</v>
      </c>
      <c r="G168" s="136">
        <f>IF(Entrada!H219 = 0, 0, 'Cen1'!H234/Entrada!H219 -1)</f>
        <v>0</v>
      </c>
    </row>
    <row r="169" spans="1:7" x14ac:dyDescent="0.25">
      <c r="A169" s="140">
        <v>168</v>
      </c>
      <c r="B169" s="136">
        <f ca="1">IF(Entrada!C220 = 0, 0, 'Cen1'!C235/Entrada!C220 -1)</f>
        <v>0</v>
      </c>
      <c r="C169" s="136">
        <f ca="1">IF(Entrada!D220 = 0, 0, 'Cen1'!D235/Entrada!D220 -1)</f>
        <v>0</v>
      </c>
      <c r="D169" s="136">
        <f ca="1">IF(Entrada!E220 = 0, 0, 'Cen1'!E235/Entrada!E220 -1)</f>
        <v>0</v>
      </c>
      <c r="E169" s="136">
        <f ca="1">IF(Entrada!F220 = 0, 0, 'Cen1'!F235/Entrada!F220 -1)</f>
        <v>0</v>
      </c>
      <c r="F169" s="136">
        <f ca="1">IF(Entrada!G220 = 0, 0, 'Cen1'!G235/Entrada!G220 -1)</f>
        <v>0</v>
      </c>
      <c r="G169" s="136">
        <f ca="1">IF(Entrada!H220 = 0, 0, 'Cen1'!H235/Entrada!H220 -1)</f>
        <v>0</v>
      </c>
    </row>
    <row r="170" spans="1:7" x14ac:dyDescent="0.25">
      <c r="A170" s="140">
        <v>169</v>
      </c>
      <c r="B170" s="136">
        <f ca="1">IF(Entrada!C221 = 0, 0, 'Cen1'!C236/Entrada!C221 -1)</f>
        <v>0</v>
      </c>
      <c r="C170" s="136">
        <f ca="1">IF(Entrada!D221 = 0, 0, 'Cen1'!D236/Entrada!D221 -1)</f>
        <v>0</v>
      </c>
      <c r="D170" s="136">
        <f ca="1">IF(Entrada!E221 = 0, 0, 'Cen1'!E236/Entrada!E221 -1)</f>
        <v>0</v>
      </c>
      <c r="E170" s="136">
        <f ca="1">IF(Entrada!F221 = 0, 0, 'Cen1'!F236/Entrada!F221 -1)</f>
        <v>0</v>
      </c>
      <c r="F170" s="136">
        <f ca="1">IF(Entrada!G221 = 0, 0, 'Cen1'!G236/Entrada!G221 -1)</f>
        <v>0</v>
      </c>
      <c r="G170" s="136">
        <f ca="1">IF(Entrada!H221 = 0, 0, 'Cen1'!H236/Entrada!H221 -1)</f>
        <v>0</v>
      </c>
    </row>
    <row r="171" spans="1:7" x14ac:dyDescent="0.25">
      <c r="A171" s="140">
        <v>170</v>
      </c>
      <c r="B171" s="136">
        <f>IF(Entrada!C222 = 0, 0, 'Cen1'!C237/Entrada!C222 -1)</f>
        <v>0</v>
      </c>
      <c r="C171" s="136">
        <f>IF(Entrada!D222 = 0, 0, 'Cen1'!D237/Entrada!D222 -1)</f>
        <v>0</v>
      </c>
      <c r="D171" s="136">
        <f>IF(Entrada!E222 = 0, 0, 'Cen1'!E237/Entrada!E222 -1)</f>
        <v>0</v>
      </c>
      <c r="E171" s="136">
        <f>IF(Entrada!F222 = 0, 0, 'Cen1'!F237/Entrada!F222 -1)</f>
        <v>0</v>
      </c>
      <c r="F171" s="136">
        <f>IF(Entrada!G222 = 0, 0, 'Cen1'!G237/Entrada!G222 -1)</f>
        <v>0</v>
      </c>
      <c r="G171" s="136">
        <f>IF(Entrada!H222 = 0, 0, 'Cen1'!H237/Entrada!H222 -1)</f>
        <v>0</v>
      </c>
    </row>
    <row r="172" spans="1:7" x14ac:dyDescent="0.25">
      <c r="A172" s="140">
        <v>171</v>
      </c>
      <c r="B172" s="136">
        <f ca="1">IF(Entrada!C223 = 0, 0, 'Cen1'!C238/Entrada!C223 -1)</f>
        <v>0</v>
      </c>
      <c r="C172" s="136">
        <f ca="1">IF(Entrada!D223 = 0, 0, 'Cen1'!D238/Entrada!D223 -1)</f>
        <v>0</v>
      </c>
      <c r="D172" s="136">
        <f ca="1">IF(Entrada!E223 = 0, 0, 'Cen1'!E238/Entrada!E223 -1)</f>
        <v>0</v>
      </c>
      <c r="E172" s="136">
        <f ca="1">IF(Entrada!F223 = 0, 0, 'Cen1'!F238/Entrada!F223 -1)</f>
        <v>0</v>
      </c>
      <c r="F172" s="136">
        <f ca="1">IF(Entrada!G223 = 0, 0, 'Cen1'!G238/Entrada!G223 -1)</f>
        <v>0</v>
      </c>
      <c r="G172" s="136">
        <f ca="1">IF(Entrada!H223 = 0, 0, 'Cen1'!H238/Entrada!H223 -1)</f>
        <v>0</v>
      </c>
    </row>
    <row r="173" spans="1:7" x14ac:dyDescent="0.25">
      <c r="A173" s="140">
        <v>172</v>
      </c>
      <c r="B173" s="136">
        <f ca="1">IF(Entrada!C224 = 0, 0, 'Cen1'!C239/Entrada!C224 -1)</f>
        <v>0</v>
      </c>
      <c r="C173" s="136">
        <f ca="1">IF(Entrada!D224 = 0, 0, 'Cen1'!D239/Entrada!D224 -1)</f>
        <v>0</v>
      </c>
      <c r="D173" s="136">
        <f ca="1">IF(Entrada!E224 = 0, 0, 'Cen1'!E239/Entrada!E224 -1)</f>
        <v>0</v>
      </c>
      <c r="E173" s="136">
        <f ca="1">IF(Entrada!F224 = 0, 0, 'Cen1'!F239/Entrada!F224 -1)</f>
        <v>0</v>
      </c>
      <c r="F173" s="136">
        <f ca="1">IF(Entrada!G224 = 0, 0, 'Cen1'!G239/Entrada!G224 -1)</f>
        <v>0</v>
      </c>
      <c r="G173" s="136">
        <f ca="1">IF(Entrada!H224 = 0, 0, 'Cen1'!H239/Entrada!H224 -1)</f>
        <v>0</v>
      </c>
    </row>
    <row r="174" spans="1:7" x14ac:dyDescent="0.25">
      <c r="A174" s="140">
        <v>173</v>
      </c>
      <c r="B174" s="136">
        <f ca="1">IF(Entrada!C225 = 0, 0, 'Cen1'!C240/Entrada!C225 -1)</f>
        <v>0</v>
      </c>
      <c r="C174" s="136">
        <f ca="1">IF(Entrada!D225 = 0, 0, 'Cen1'!D240/Entrada!D225 -1)</f>
        <v>0</v>
      </c>
      <c r="D174" s="136">
        <f ca="1">IF(Entrada!E225 = 0, 0, 'Cen1'!E240/Entrada!E225 -1)</f>
        <v>0</v>
      </c>
      <c r="E174" s="136">
        <f ca="1">IF(Entrada!F225 = 0, 0, 'Cen1'!F240/Entrada!F225 -1)</f>
        <v>0</v>
      </c>
      <c r="F174" s="136">
        <f ca="1">IF(Entrada!G225 = 0, 0, 'Cen1'!G240/Entrada!G225 -1)</f>
        <v>0</v>
      </c>
      <c r="G174" s="136">
        <f ca="1">IF(Entrada!H225 = 0, 0, 'Cen1'!H240/Entrada!H225 -1)</f>
        <v>0</v>
      </c>
    </row>
    <row r="175" spans="1:7" x14ac:dyDescent="0.25">
      <c r="A175" s="140">
        <v>174</v>
      </c>
      <c r="B175" s="136">
        <f>IF(Entrada!C226 = 0, 0, 'Cen1'!C241/Entrada!C226 -1)</f>
        <v>0</v>
      </c>
      <c r="C175" s="136">
        <f>IF(Entrada!D226 = 0, 0, 'Cen1'!D241/Entrada!D226 -1)</f>
        <v>0</v>
      </c>
      <c r="D175" s="136">
        <f>IF(Entrada!E226 = 0, 0, 'Cen1'!E241/Entrada!E226 -1)</f>
        <v>0</v>
      </c>
      <c r="E175" s="136">
        <f>IF(Entrada!F226 = 0, 0, 'Cen1'!F241/Entrada!F226 -1)</f>
        <v>0</v>
      </c>
      <c r="F175" s="136">
        <f>IF(Entrada!G226 = 0, 0, 'Cen1'!G241/Entrada!G226 -1)</f>
        <v>0</v>
      </c>
      <c r="G175" s="136">
        <f>IF(Entrada!H226 = 0, 0, 'Cen1'!H241/Entrada!H226 -1)</f>
        <v>0</v>
      </c>
    </row>
    <row r="176" spans="1:7" x14ac:dyDescent="0.25">
      <c r="A176" s="140">
        <v>175</v>
      </c>
      <c r="B176" s="136">
        <f ca="1">IF(Entrada!C227 = 0, 0, 'Cen1'!C242/Entrada!C227 -1)</f>
        <v>0</v>
      </c>
      <c r="C176" s="136">
        <f ca="1">IF(Entrada!D227 = 0, 0, 'Cen1'!D242/Entrada!D227 -1)</f>
        <v>0</v>
      </c>
      <c r="D176" s="136">
        <f ca="1">IF(Entrada!E227 = 0, 0, 'Cen1'!E242/Entrada!E227 -1)</f>
        <v>0</v>
      </c>
      <c r="E176" s="136">
        <f ca="1">IF(Entrada!F227 = 0, 0, 'Cen1'!F242/Entrada!F227 -1)</f>
        <v>0</v>
      </c>
      <c r="F176" s="136">
        <f ca="1">IF(Entrada!G227 = 0, 0, 'Cen1'!G242/Entrada!G227 -1)</f>
        <v>0</v>
      </c>
      <c r="G176" s="136">
        <f ca="1">IF(Entrada!H227 = 0, 0, 'Cen1'!H242/Entrada!H227 -1)</f>
        <v>0</v>
      </c>
    </row>
    <row r="177" spans="1:7" x14ac:dyDescent="0.25">
      <c r="A177" s="140">
        <v>176</v>
      </c>
      <c r="B177" s="136">
        <f ca="1">IF(Entrada!C228 = 0, 0, 'Cen1'!C243/Entrada!C228 -1)</f>
        <v>0</v>
      </c>
      <c r="C177" s="136">
        <f ca="1">IF(Entrada!D228 = 0, 0, 'Cen1'!D243/Entrada!D228 -1)</f>
        <v>0</v>
      </c>
      <c r="D177" s="136">
        <f ca="1">IF(Entrada!E228 = 0, 0, 'Cen1'!E243/Entrada!E228 -1)</f>
        <v>0</v>
      </c>
      <c r="E177" s="136">
        <f ca="1">IF(Entrada!F228 = 0, 0, 'Cen1'!F243/Entrada!F228 -1)</f>
        <v>0</v>
      </c>
      <c r="F177" s="136">
        <f ca="1">IF(Entrada!G228 = 0, 0, 'Cen1'!G243/Entrada!G228 -1)</f>
        <v>0</v>
      </c>
      <c r="G177" s="136">
        <f ca="1">IF(Entrada!H228 = 0, 0, 'Cen1'!H243/Entrada!H228 -1)</f>
        <v>0</v>
      </c>
    </row>
    <row r="178" spans="1:7" x14ac:dyDescent="0.25">
      <c r="A178" s="140">
        <v>177</v>
      </c>
      <c r="B178" s="136">
        <f>IF(Entrada!C229 = 0, 0, 'Cen1'!C244/Entrada!C229 -1)</f>
        <v>0</v>
      </c>
      <c r="C178" s="136">
        <f>IF(Entrada!D229 = 0, 0, 'Cen1'!D244/Entrada!D229 -1)</f>
        <v>0</v>
      </c>
      <c r="D178" s="136">
        <f>IF(Entrada!E229 = 0, 0, 'Cen1'!E244/Entrada!E229 -1)</f>
        <v>0</v>
      </c>
      <c r="E178" s="136">
        <f>IF(Entrada!F229 = 0, 0, 'Cen1'!F244/Entrada!F229 -1)</f>
        <v>0</v>
      </c>
      <c r="F178" s="136">
        <f>IF(Entrada!G229 = 0, 0, 'Cen1'!G244/Entrada!G229 -1)</f>
        <v>0</v>
      </c>
      <c r="G178" s="136">
        <f>IF(Entrada!H229 = 0, 0, 'Cen1'!H244/Entrada!H229 -1)</f>
        <v>0</v>
      </c>
    </row>
    <row r="179" spans="1:7" x14ac:dyDescent="0.25">
      <c r="A179" s="140">
        <v>178</v>
      </c>
      <c r="B179" s="136">
        <f ca="1">IF(Entrada!C230 = 0, 0, 'Cen1'!C245/Entrada!C230 -1)</f>
        <v>0</v>
      </c>
      <c r="C179" s="136">
        <f ca="1">IF(Entrada!D230 = 0, 0, 'Cen1'!D245/Entrada!D230 -1)</f>
        <v>0</v>
      </c>
      <c r="D179" s="136">
        <f ca="1">IF(Entrada!E230 = 0, 0, 'Cen1'!E245/Entrada!E230 -1)</f>
        <v>0</v>
      </c>
      <c r="E179" s="136">
        <f ca="1">IF(Entrada!F230 = 0, 0, 'Cen1'!F245/Entrada!F230 -1)</f>
        <v>0</v>
      </c>
      <c r="F179" s="136">
        <f ca="1">IF(Entrada!G230 = 0, 0, 'Cen1'!G245/Entrada!G230 -1)</f>
        <v>0</v>
      </c>
      <c r="G179" s="136">
        <f ca="1">IF(Entrada!H230 = 0, 0, 'Cen1'!H245/Entrada!H230 -1)</f>
        <v>0</v>
      </c>
    </row>
    <row r="180" spans="1:7" x14ac:dyDescent="0.25">
      <c r="A180" s="140">
        <v>179</v>
      </c>
      <c r="B180" s="136">
        <f>IF(Entrada!C231 = 0, 0, 'Cen1'!C246/Entrada!C231 -1)</f>
        <v>0</v>
      </c>
      <c r="C180" s="136">
        <f>IF(Entrada!D231 = 0, 0, 'Cen1'!D246/Entrada!D231 -1)</f>
        <v>0</v>
      </c>
      <c r="D180" s="136">
        <f>IF(Entrada!E231 = 0, 0, 'Cen1'!E246/Entrada!E231 -1)</f>
        <v>0</v>
      </c>
      <c r="E180" s="136">
        <f>IF(Entrada!F231 = 0, 0, 'Cen1'!F246/Entrada!F231 -1)</f>
        <v>0</v>
      </c>
      <c r="F180" s="136">
        <f>IF(Entrada!G231 = 0, 0, 'Cen1'!G246/Entrada!G231 -1)</f>
        <v>0</v>
      </c>
      <c r="G180" s="136">
        <f>IF(Entrada!H231 = 0, 0, 'Cen1'!H246/Entrada!H231 -1)</f>
        <v>0</v>
      </c>
    </row>
    <row r="181" spans="1:7" x14ac:dyDescent="0.25">
      <c r="A181" s="140">
        <v>180</v>
      </c>
      <c r="B181" s="136">
        <f>IF(Entrada!C232 = 0, 0, 'Cen1'!C247/Entrada!C232 -1)</f>
        <v>0</v>
      </c>
      <c r="C181" s="136">
        <f>IF(Entrada!D232 = 0, 0, 'Cen1'!D247/Entrada!D232 -1)</f>
        <v>0</v>
      </c>
      <c r="D181" s="136">
        <f>IF(Entrada!E232 = 0, 0, 'Cen1'!E247/Entrada!E232 -1)</f>
        <v>0</v>
      </c>
      <c r="E181" s="136">
        <f>IF(Entrada!F232 = 0, 0, 'Cen1'!F247/Entrada!F232 -1)</f>
        <v>0</v>
      </c>
      <c r="F181" s="136">
        <f>IF(Entrada!G232 = 0, 0, 'Cen1'!G247/Entrada!G232 -1)</f>
        <v>0</v>
      </c>
      <c r="G181" s="136">
        <f>IF(Entrada!H232 = 0, 0, 'Cen1'!H247/Entrada!H232 -1)</f>
        <v>0</v>
      </c>
    </row>
    <row r="182" spans="1:7" x14ac:dyDescent="0.25">
      <c r="A182" s="140">
        <v>181</v>
      </c>
      <c r="B182" s="136">
        <f>IF(Entrada!C233 = 0, 0, 'Cen1'!C248/Entrada!C233 -1)</f>
        <v>0</v>
      </c>
      <c r="C182" s="136">
        <f>IF(Entrada!D233 = 0, 0, 'Cen1'!D248/Entrada!D233 -1)</f>
        <v>0</v>
      </c>
      <c r="D182" s="136">
        <f>IF(Entrada!E233 = 0, 0, 'Cen1'!E248/Entrada!E233 -1)</f>
        <v>0</v>
      </c>
      <c r="E182" s="136">
        <f>IF(Entrada!F233 = 0, 0, 'Cen1'!F248/Entrada!F233 -1)</f>
        <v>0</v>
      </c>
      <c r="F182" s="136">
        <f>IF(Entrada!G233 = 0, 0, 'Cen1'!G248/Entrada!G233 -1)</f>
        <v>0</v>
      </c>
      <c r="G182" s="136">
        <f>IF(Entrada!H233 = 0, 0, 'Cen1'!H248/Entrada!H233 -1)</f>
        <v>0</v>
      </c>
    </row>
    <row r="183" spans="1:7" x14ac:dyDescent="0.25">
      <c r="A183" s="140">
        <v>182</v>
      </c>
      <c r="B183" s="136">
        <f>IF(Entrada!C234 = 0, 0, 'Cen1'!C249/Entrada!C234 -1)</f>
        <v>0</v>
      </c>
      <c r="C183" s="136">
        <f>IF(Entrada!D234 = 0, 0, 'Cen1'!D249/Entrada!D234 -1)</f>
        <v>0</v>
      </c>
      <c r="D183" s="136">
        <f>IF(Entrada!E234 = 0, 0, 'Cen1'!E249/Entrada!E234 -1)</f>
        <v>0</v>
      </c>
      <c r="E183" s="136">
        <f>IF(Entrada!F234 = 0, 0, 'Cen1'!F249/Entrada!F234 -1)</f>
        <v>0</v>
      </c>
      <c r="F183" s="136">
        <f>IF(Entrada!G234 = 0, 0, 'Cen1'!G249/Entrada!G234 -1)</f>
        <v>0</v>
      </c>
      <c r="G183" s="136">
        <f>IF(Entrada!H234 = 0, 0, 'Cen1'!H249/Entrada!H234 -1)</f>
        <v>0</v>
      </c>
    </row>
    <row r="184" spans="1:7" x14ac:dyDescent="0.25">
      <c r="A184" s="140">
        <v>183</v>
      </c>
      <c r="B184" s="136">
        <f ca="1">IF(Entrada!C235 = 0, 0, 'Cen1'!C250/Entrada!C235 -1)</f>
        <v>0</v>
      </c>
      <c r="C184" s="136">
        <f ca="1">IF(Entrada!D235 = 0, 0, 'Cen1'!D250/Entrada!D235 -1)</f>
        <v>0</v>
      </c>
      <c r="D184" s="136">
        <f ca="1">IF(Entrada!E235 = 0, 0, 'Cen1'!E250/Entrada!E235 -1)</f>
        <v>0</v>
      </c>
      <c r="E184" s="136">
        <f ca="1">IF(Entrada!F235 = 0, 0, 'Cen1'!F250/Entrada!F235 -1)</f>
        <v>0</v>
      </c>
      <c r="F184" s="136">
        <f ca="1">IF(Entrada!G235 = 0, 0, 'Cen1'!G250/Entrada!G235 -1)</f>
        <v>0</v>
      </c>
      <c r="G184" s="136">
        <f ca="1">IF(Entrada!H235 = 0, 0, 'Cen1'!H250/Entrada!H235 -1)</f>
        <v>0</v>
      </c>
    </row>
    <row r="185" spans="1:7" x14ac:dyDescent="0.25">
      <c r="A185" s="140">
        <v>184</v>
      </c>
      <c r="B185" s="136">
        <f>IF(Entrada!C236 = 0, 0, 'Cen1'!C251/Entrada!C236 -1)</f>
        <v>0</v>
      </c>
      <c r="C185" s="136">
        <f>IF(Entrada!D236 = 0, 0, 'Cen1'!D251/Entrada!D236 -1)</f>
        <v>0</v>
      </c>
      <c r="D185" s="136">
        <f>IF(Entrada!E236 = 0, 0, 'Cen1'!E251/Entrada!E236 -1)</f>
        <v>0</v>
      </c>
      <c r="E185" s="136">
        <f>IF(Entrada!F236 = 0, 0, 'Cen1'!F251/Entrada!F236 -1)</f>
        <v>0</v>
      </c>
      <c r="F185" s="136">
        <f>IF(Entrada!G236 = 0, 0, 'Cen1'!G251/Entrada!G236 -1)</f>
        <v>0</v>
      </c>
      <c r="G185" s="136">
        <f>IF(Entrada!H236 = 0, 0, 'Cen1'!H251/Entrada!H236 -1)</f>
        <v>0</v>
      </c>
    </row>
    <row r="186" spans="1:7" x14ac:dyDescent="0.25">
      <c r="A186" s="140">
        <v>185</v>
      </c>
      <c r="B186" s="136">
        <f>IF(Entrada!C237 = 0, 0, 'Cen1'!C252/Entrada!C237 -1)</f>
        <v>0</v>
      </c>
      <c r="C186" s="136">
        <f>IF(Entrada!D237 = 0, 0, 'Cen1'!D252/Entrada!D237 -1)</f>
        <v>0</v>
      </c>
      <c r="D186" s="136">
        <f>IF(Entrada!E237 = 0, 0, 'Cen1'!E252/Entrada!E237 -1)</f>
        <v>0</v>
      </c>
      <c r="E186" s="136">
        <f>IF(Entrada!F237 = 0, 0, 'Cen1'!F252/Entrada!F237 -1)</f>
        <v>0</v>
      </c>
      <c r="F186" s="136">
        <f>IF(Entrada!G237 = 0, 0, 'Cen1'!G252/Entrada!G237 -1)</f>
        <v>0</v>
      </c>
      <c r="G186" s="136">
        <f>IF(Entrada!H237 = 0, 0, 'Cen1'!H252/Entrada!H237 -1)</f>
        <v>0</v>
      </c>
    </row>
    <row r="187" spans="1:7" x14ac:dyDescent="0.25">
      <c r="A187" s="140">
        <v>186</v>
      </c>
      <c r="B187" s="136">
        <f>IF(Entrada!C238 = 0, 0, 'Cen1'!C253/Entrada!C238 -1)</f>
        <v>0</v>
      </c>
      <c r="C187" s="136">
        <f>IF(Entrada!D238 = 0, 0, 'Cen1'!D253/Entrada!D238 -1)</f>
        <v>0</v>
      </c>
      <c r="D187" s="136">
        <f>IF(Entrada!E238 = 0, 0, 'Cen1'!E253/Entrada!E238 -1)</f>
        <v>0</v>
      </c>
      <c r="E187" s="136">
        <f>IF(Entrada!F238 = 0, 0, 'Cen1'!F253/Entrada!F238 -1)</f>
        <v>0</v>
      </c>
      <c r="F187" s="136">
        <f>IF(Entrada!G238 = 0, 0, 'Cen1'!G253/Entrada!G238 -1)</f>
        <v>0</v>
      </c>
      <c r="G187" s="136">
        <f>IF(Entrada!H238 = 0, 0, 'Cen1'!H253/Entrada!H238 -1)</f>
        <v>0</v>
      </c>
    </row>
    <row r="188" spans="1:7" x14ac:dyDescent="0.25">
      <c r="A188" s="140">
        <v>187</v>
      </c>
      <c r="B188" s="136">
        <f ca="1">IF(Entrada!C239 = 0, 0, 'Cen1'!C254/Entrada!C239 -1)</f>
        <v>0</v>
      </c>
      <c r="C188" s="136">
        <f ca="1">IF(Entrada!D239 = 0, 0, 'Cen1'!D254/Entrada!D239 -1)</f>
        <v>0</v>
      </c>
      <c r="D188" s="136">
        <f ca="1">IF(Entrada!E239 = 0, 0, 'Cen1'!E254/Entrada!E239 -1)</f>
        <v>0</v>
      </c>
      <c r="E188" s="136">
        <f ca="1">IF(Entrada!F239 = 0, 0, 'Cen1'!F254/Entrada!F239 -1)</f>
        <v>0</v>
      </c>
      <c r="F188" s="136">
        <f ca="1">IF(Entrada!G239 = 0, 0, 'Cen1'!G254/Entrada!G239 -1)</f>
        <v>0</v>
      </c>
      <c r="G188" s="136">
        <f ca="1">IF(Entrada!H239 = 0, 0, 'Cen1'!H254/Entrada!H239 -1)</f>
        <v>0</v>
      </c>
    </row>
    <row r="189" spans="1:7" x14ac:dyDescent="0.25">
      <c r="A189" s="140">
        <v>188</v>
      </c>
      <c r="B189" s="136">
        <f ca="1">IF(Entrada!C240 = 0, 0, 'Cen1'!C255/Entrada!C240 -1)</f>
        <v>0</v>
      </c>
      <c r="C189" s="136">
        <f ca="1">IF(Entrada!D240 = 0, 0, 'Cen1'!D255/Entrada!D240 -1)</f>
        <v>0</v>
      </c>
      <c r="D189" s="136">
        <f ca="1">IF(Entrada!E240 = 0, 0, 'Cen1'!E255/Entrada!E240 -1)</f>
        <v>0</v>
      </c>
      <c r="E189" s="136">
        <f ca="1">IF(Entrada!F240 = 0, 0, 'Cen1'!F255/Entrada!F240 -1)</f>
        <v>0</v>
      </c>
      <c r="F189" s="136">
        <f ca="1">IF(Entrada!G240 = 0, 0, 'Cen1'!G255/Entrada!G240 -1)</f>
        <v>0</v>
      </c>
      <c r="G189" s="136">
        <f ca="1">IF(Entrada!H240 = 0, 0, 'Cen1'!H255/Entrada!H240 -1)</f>
        <v>0</v>
      </c>
    </row>
    <row r="190" spans="1:7" x14ac:dyDescent="0.25">
      <c r="A190" s="140">
        <v>189</v>
      </c>
      <c r="B190" s="136">
        <f>IF(Entrada!C241 = 0, 0, 'Cen1'!C256/Entrada!C241 -1)</f>
        <v>0</v>
      </c>
      <c r="C190" s="136">
        <f>IF(Entrada!D241 = 0, 0, 'Cen1'!D256/Entrada!D241 -1)</f>
        <v>0</v>
      </c>
      <c r="D190" s="136">
        <f>IF(Entrada!E241 = 0, 0, 'Cen1'!E256/Entrada!E241 -1)</f>
        <v>0</v>
      </c>
      <c r="E190" s="136">
        <f>IF(Entrada!F241 = 0, 0, 'Cen1'!F256/Entrada!F241 -1)</f>
        <v>0</v>
      </c>
      <c r="F190" s="136">
        <f>IF(Entrada!G241 = 0, 0, 'Cen1'!G256/Entrada!G241 -1)</f>
        <v>0</v>
      </c>
      <c r="G190" s="136">
        <f>IF(Entrada!H241 = 0, 0, 'Cen1'!H256/Entrada!H241 -1)</f>
        <v>0</v>
      </c>
    </row>
    <row r="191" spans="1:7" x14ac:dyDescent="0.25">
      <c r="A191" s="140">
        <v>190</v>
      </c>
      <c r="B191" s="136">
        <f ca="1">IF(Entrada!C242 = 0, 0, 'Cen1'!C257/Entrada!C242 -1)</f>
        <v>0</v>
      </c>
      <c r="C191" s="136">
        <f ca="1">IF(Entrada!D242 = 0, 0, 'Cen1'!D257/Entrada!D242 -1)</f>
        <v>0</v>
      </c>
      <c r="D191" s="136">
        <f ca="1">IF(Entrada!E242 = 0, 0, 'Cen1'!E257/Entrada!E242 -1)</f>
        <v>0</v>
      </c>
      <c r="E191" s="136">
        <f ca="1">IF(Entrada!F242 = 0, 0, 'Cen1'!F257/Entrada!F242 -1)</f>
        <v>0</v>
      </c>
      <c r="F191" s="136">
        <f ca="1">IF(Entrada!G242 = 0, 0, 'Cen1'!G257/Entrada!G242 -1)</f>
        <v>0</v>
      </c>
      <c r="G191" s="136">
        <f ca="1">IF(Entrada!H242 = 0, 0, 'Cen1'!H257/Entrada!H242 -1)</f>
        <v>0</v>
      </c>
    </row>
    <row r="192" spans="1:7" x14ac:dyDescent="0.25">
      <c r="A192" s="140">
        <v>191</v>
      </c>
      <c r="B192" s="136">
        <f ca="1">IF(Entrada!C243 = 0, 0, 'Cen1'!C258/Entrada!C243 -1)</f>
        <v>0</v>
      </c>
      <c r="C192" s="136">
        <f ca="1">IF(Entrada!D243 = 0, 0, 'Cen1'!D258/Entrada!D243 -1)</f>
        <v>0</v>
      </c>
      <c r="D192" s="136">
        <f ca="1">IF(Entrada!E243 = 0, 0, 'Cen1'!E258/Entrada!E243 -1)</f>
        <v>0</v>
      </c>
      <c r="E192" s="136">
        <f ca="1">IF(Entrada!F243 = 0, 0, 'Cen1'!F258/Entrada!F243 -1)</f>
        <v>0</v>
      </c>
      <c r="F192" s="136">
        <f ca="1">IF(Entrada!G243 = 0, 0, 'Cen1'!G258/Entrada!G243 -1)</f>
        <v>0</v>
      </c>
      <c r="G192" s="136">
        <f ca="1">IF(Entrada!H243 = 0, 0, 'Cen1'!H258/Entrada!H243 -1)</f>
        <v>0</v>
      </c>
    </row>
    <row r="193" spans="1:7" x14ac:dyDescent="0.25">
      <c r="A193" s="140">
        <v>192</v>
      </c>
      <c r="B193" s="136">
        <f>IF(Entrada!C244 = 0, 0, 'Cen1'!C259/Entrada!C244 -1)</f>
        <v>0</v>
      </c>
      <c r="C193" s="136">
        <f>IF(Entrada!D244 = 0, 0, 'Cen1'!D259/Entrada!D244 -1)</f>
        <v>0</v>
      </c>
      <c r="D193" s="136">
        <f>IF(Entrada!E244 = 0, 0, 'Cen1'!E259/Entrada!E244 -1)</f>
        <v>0</v>
      </c>
      <c r="E193" s="136">
        <f>IF(Entrada!F244 = 0, 0, 'Cen1'!F259/Entrada!F244 -1)</f>
        <v>0</v>
      </c>
      <c r="F193" s="136">
        <f>IF(Entrada!G244 = 0, 0, 'Cen1'!G259/Entrada!G244 -1)</f>
        <v>0</v>
      </c>
      <c r="G193" s="136">
        <f>IF(Entrada!H244 = 0, 0, 'Cen1'!H259/Entrada!H244 -1)</f>
        <v>0</v>
      </c>
    </row>
    <row r="194" spans="1:7" x14ac:dyDescent="0.25">
      <c r="A194" s="140">
        <v>193</v>
      </c>
      <c r="B194" s="136">
        <f>IF(Entrada!C245 = 0, 0, 'Cen1'!C260/Entrada!C245 -1)</f>
        <v>0</v>
      </c>
      <c r="C194" s="136">
        <f>IF(Entrada!D245 = 0, 0, 'Cen1'!D260/Entrada!D245 -1)</f>
        <v>0</v>
      </c>
      <c r="D194" s="136">
        <f>IF(Entrada!E245 = 0, 0, 'Cen1'!E260/Entrada!E245 -1)</f>
        <v>0</v>
      </c>
      <c r="E194" s="136">
        <f>IF(Entrada!F245 = 0, 0, 'Cen1'!F260/Entrada!F245 -1)</f>
        <v>0</v>
      </c>
      <c r="F194" s="136">
        <f>IF(Entrada!G245 = 0, 0, 'Cen1'!G260/Entrada!G245 -1)</f>
        <v>0</v>
      </c>
      <c r="G194" s="136">
        <f>IF(Entrada!H245 = 0, 0, 'Cen1'!H260/Entrada!H245 -1)</f>
        <v>0</v>
      </c>
    </row>
    <row r="195" spans="1:7" x14ac:dyDescent="0.25">
      <c r="A195" s="140">
        <v>194</v>
      </c>
      <c r="B195" s="136">
        <f>IF(Entrada!C246 = 0, 0, 'Cen1'!C261/Entrada!C246 -1)</f>
        <v>0</v>
      </c>
      <c r="C195" s="136">
        <f>IF(Entrada!D246 = 0, 0, 'Cen1'!D261/Entrada!D246 -1)</f>
        <v>0</v>
      </c>
      <c r="D195" s="136">
        <f>IF(Entrada!E246 = 0, 0, 'Cen1'!E261/Entrada!E246 -1)</f>
        <v>0</v>
      </c>
      <c r="E195" s="136">
        <f>IF(Entrada!F246 = 0, 0, 'Cen1'!F261/Entrada!F246 -1)</f>
        <v>0</v>
      </c>
      <c r="F195" s="136">
        <f>IF(Entrada!G246 = 0, 0, 'Cen1'!G261/Entrada!G246 -1)</f>
        <v>0</v>
      </c>
      <c r="G195" s="136">
        <f>IF(Entrada!H246 = 0, 0, 'Cen1'!H261/Entrada!H246 -1)</f>
        <v>0</v>
      </c>
    </row>
    <row r="196" spans="1:7" x14ac:dyDescent="0.25">
      <c r="A196" s="140">
        <v>195</v>
      </c>
      <c r="B196" s="136">
        <f>IF(Entrada!C247 = 0, 0, 'Cen1'!C262/Entrada!C247 -1)</f>
        <v>0</v>
      </c>
      <c r="C196" s="136">
        <f>IF(Entrada!D247 = 0, 0, 'Cen1'!D262/Entrada!D247 -1)</f>
        <v>0</v>
      </c>
      <c r="D196" s="136">
        <f>IF(Entrada!E247 = 0, 0, 'Cen1'!E262/Entrada!E247 -1)</f>
        <v>0</v>
      </c>
      <c r="E196" s="136">
        <f>IF(Entrada!F247 = 0, 0, 'Cen1'!F262/Entrada!F247 -1)</f>
        <v>0</v>
      </c>
      <c r="F196" s="136">
        <f>IF(Entrada!G247 = 0, 0, 'Cen1'!G262/Entrada!G247 -1)</f>
        <v>0</v>
      </c>
      <c r="G196" s="136">
        <f>IF(Entrada!H247 = 0, 0, 'Cen1'!H262/Entrada!H247 -1)</f>
        <v>0</v>
      </c>
    </row>
    <row r="197" spans="1:7" x14ac:dyDescent="0.25">
      <c r="A197" s="140">
        <v>196</v>
      </c>
      <c r="B197" s="136">
        <f ca="1">IF(Entrada!C248 = 0, 0, 'Cen1'!C263/Entrada!C248 -1)</f>
        <v>0</v>
      </c>
      <c r="C197" s="136">
        <f ca="1">IF(Entrada!D248 = 0, 0, 'Cen1'!D263/Entrada!D248 -1)</f>
        <v>0</v>
      </c>
      <c r="D197" s="136">
        <f ca="1">IF(Entrada!E248 = 0, 0, 'Cen1'!E263/Entrada!E248 -1)</f>
        <v>0</v>
      </c>
      <c r="E197" s="136">
        <f ca="1">IF(Entrada!F248 = 0, 0, 'Cen1'!F263/Entrada!F248 -1)</f>
        <v>0</v>
      </c>
      <c r="F197" s="136">
        <f ca="1">IF(Entrada!G248 = 0, 0, 'Cen1'!G263/Entrada!G248 -1)</f>
        <v>0</v>
      </c>
      <c r="G197" s="136">
        <f ca="1">IF(Entrada!H248 = 0, 0, 'Cen1'!H263/Entrada!H248 -1)</f>
        <v>0</v>
      </c>
    </row>
    <row r="198" spans="1:7" x14ac:dyDescent="0.25">
      <c r="A198" s="140">
        <v>197</v>
      </c>
      <c r="B198" s="136">
        <f ca="1">IF(Entrada!C249 = 0, 0, 'Cen1'!C264/Entrada!C249 -1)</f>
        <v>0</v>
      </c>
      <c r="C198" s="136">
        <f ca="1">IF(Entrada!D249 = 0, 0, 'Cen1'!D264/Entrada!D249 -1)</f>
        <v>0</v>
      </c>
      <c r="D198" s="136">
        <f ca="1">IF(Entrada!E249 = 0, 0, 'Cen1'!E264/Entrada!E249 -1)</f>
        <v>0</v>
      </c>
      <c r="E198" s="136">
        <f ca="1">IF(Entrada!F249 = 0, 0, 'Cen1'!F264/Entrada!F249 -1)</f>
        <v>0</v>
      </c>
      <c r="F198" s="136">
        <f ca="1">IF(Entrada!G249 = 0, 0, 'Cen1'!G264/Entrada!G249 -1)</f>
        <v>0</v>
      </c>
      <c r="G198" s="136">
        <f ca="1">IF(Entrada!H249 = 0, 0, 'Cen1'!H264/Entrada!H249 -1)</f>
        <v>0</v>
      </c>
    </row>
    <row r="199" spans="1:7" x14ac:dyDescent="0.25">
      <c r="A199" s="140">
        <v>198</v>
      </c>
      <c r="B199" s="136">
        <f ca="1">IF(Entrada!C250 = 0, 0, 'Cen1'!C265/Entrada!C250 -1)</f>
        <v>0</v>
      </c>
      <c r="C199" s="136">
        <f ca="1">IF(Entrada!D250 = 0, 0, 'Cen1'!D265/Entrada!D250 -1)</f>
        <v>0</v>
      </c>
      <c r="D199" s="136">
        <f ca="1">IF(Entrada!E250 = 0, 0, 'Cen1'!E265/Entrada!E250 -1)</f>
        <v>0</v>
      </c>
      <c r="E199" s="136">
        <f ca="1">IF(Entrada!F250 = 0, 0, 'Cen1'!F265/Entrada!F250 -1)</f>
        <v>0</v>
      </c>
      <c r="F199" s="136">
        <f ca="1">IF(Entrada!G250 = 0, 0, 'Cen1'!G265/Entrada!G250 -1)</f>
        <v>0</v>
      </c>
      <c r="G199" s="136">
        <f ca="1">IF(Entrada!H250 = 0, 0, 'Cen1'!H265/Entrada!H250 -1)</f>
        <v>0</v>
      </c>
    </row>
    <row r="200" spans="1:7" x14ac:dyDescent="0.25">
      <c r="A200" s="140">
        <v>199</v>
      </c>
      <c r="B200" s="136">
        <f ca="1">IF(Entrada!C251 = 0, 0, 'Cen1'!C266/Entrada!C251 -1)</f>
        <v>0</v>
      </c>
      <c r="C200" s="136">
        <f ca="1">IF(Entrada!D251 = 0, 0, 'Cen1'!D266/Entrada!D251 -1)</f>
        <v>0</v>
      </c>
      <c r="D200" s="136">
        <f ca="1">IF(Entrada!E251 = 0, 0, 'Cen1'!E266/Entrada!E251 -1)</f>
        <v>0</v>
      </c>
      <c r="E200" s="136">
        <f ca="1">IF(Entrada!F251 = 0, 0, 'Cen1'!F266/Entrada!F251 -1)</f>
        <v>0</v>
      </c>
      <c r="F200" s="136">
        <f ca="1">IF(Entrada!G251 = 0, 0, 'Cen1'!G266/Entrada!G251 -1)</f>
        <v>0</v>
      </c>
      <c r="G200" s="136">
        <f ca="1">IF(Entrada!H251 = 0, 0, 'Cen1'!H266/Entrada!H251 -1)</f>
        <v>0</v>
      </c>
    </row>
    <row r="201" spans="1:7" x14ac:dyDescent="0.25">
      <c r="A201" s="140">
        <v>200</v>
      </c>
      <c r="B201" s="136">
        <f>IF(Entrada!C252 = 0, 0, 'Cen1'!C267/Entrada!C252 -1)</f>
        <v>0</v>
      </c>
      <c r="C201" s="136">
        <f>IF(Entrada!D252 = 0, 0, 'Cen1'!D267/Entrada!D252 -1)</f>
        <v>0</v>
      </c>
      <c r="D201" s="136">
        <f>IF(Entrada!E252 = 0, 0, 'Cen1'!E267/Entrada!E252 -1)</f>
        <v>0</v>
      </c>
      <c r="E201" s="136">
        <f>IF(Entrada!F252 = 0, 0, 'Cen1'!F267/Entrada!F252 -1)</f>
        <v>0</v>
      </c>
      <c r="F201" s="136">
        <f>IF(Entrada!G252 = 0, 0, 'Cen1'!G267/Entrada!G252 -1)</f>
        <v>0</v>
      </c>
      <c r="G201" s="136">
        <f>IF(Entrada!H252 = 0, 0, 'Cen1'!H267/Entrada!H252 -1)</f>
        <v>0</v>
      </c>
    </row>
    <row r="202" spans="1:7" x14ac:dyDescent="0.25">
      <c r="A202" s="140">
        <v>201</v>
      </c>
      <c r="B202" s="136">
        <f ca="1">IF(Entrada!C253 = 0, 0, 'Cen1'!C268/Entrada!C253 -1)</f>
        <v>0</v>
      </c>
      <c r="C202" s="136">
        <f ca="1">IF(Entrada!D253 = 0, 0, 'Cen1'!D268/Entrada!D253 -1)</f>
        <v>0</v>
      </c>
      <c r="D202" s="136">
        <f ca="1">IF(Entrada!E253 = 0, 0, 'Cen1'!E268/Entrada!E253 -1)</f>
        <v>0</v>
      </c>
      <c r="E202" s="136">
        <f ca="1">IF(Entrada!F253 = 0, 0, 'Cen1'!F268/Entrada!F253 -1)</f>
        <v>0</v>
      </c>
      <c r="F202" s="136">
        <f ca="1">IF(Entrada!G253 = 0, 0, 'Cen1'!G268/Entrada!G253 -1)</f>
        <v>0</v>
      </c>
      <c r="G202" s="136">
        <f ca="1">IF(Entrada!H253 = 0, 0, 'Cen1'!H268/Entrada!H253 -1)</f>
        <v>0</v>
      </c>
    </row>
    <row r="203" spans="1:7" x14ac:dyDescent="0.25">
      <c r="A203" s="140">
        <v>202</v>
      </c>
      <c r="B203" s="136">
        <f ca="1">IF(Entrada!C254 = 0, 0, 'Cen1'!C269/Entrada!C254 -1)</f>
        <v>0</v>
      </c>
      <c r="C203" s="136">
        <f ca="1">IF(Entrada!D254 = 0, 0, 'Cen1'!D269/Entrada!D254 -1)</f>
        <v>0</v>
      </c>
      <c r="D203" s="136">
        <f ca="1">IF(Entrada!E254 = 0, 0, 'Cen1'!E269/Entrada!E254 -1)</f>
        <v>0</v>
      </c>
      <c r="E203" s="136">
        <f ca="1">IF(Entrada!F254 = 0, 0, 'Cen1'!F269/Entrada!F254 -1)</f>
        <v>0</v>
      </c>
      <c r="F203" s="136">
        <f ca="1">IF(Entrada!G254 = 0, 0, 'Cen1'!G269/Entrada!G254 -1)</f>
        <v>0</v>
      </c>
      <c r="G203" s="136">
        <f ca="1">IF(Entrada!H254 = 0, 0, 'Cen1'!H269/Entrada!H254 -1)</f>
        <v>0</v>
      </c>
    </row>
    <row r="204" spans="1:7" x14ac:dyDescent="0.25">
      <c r="A204" s="140">
        <v>203</v>
      </c>
      <c r="B204" s="136">
        <f ca="1">IF(Entrada!C255 = 0, 0, 'Cen1'!C270/Entrada!C255 -1)</f>
        <v>0</v>
      </c>
      <c r="C204" s="136">
        <f ca="1">IF(Entrada!D255 = 0, 0, 'Cen1'!D270/Entrada!D255 -1)</f>
        <v>0</v>
      </c>
      <c r="D204" s="136">
        <f ca="1">IF(Entrada!E255 = 0, 0, 'Cen1'!E270/Entrada!E255 -1)</f>
        <v>0</v>
      </c>
      <c r="E204" s="136">
        <f ca="1">IF(Entrada!F255 = 0, 0, 'Cen1'!F270/Entrada!F255 -1)</f>
        <v>0</v>
      </c>
      <c r="F204" s="136">
        <f ca="1">IF(Entrada!G255 = 0, 0, 'Cen1'!G270/Entrada!G255 -1)</f>
        <v>0</v>
      </c>
      <c r="G204" s="136">
        <f ca="1">IF(Entrada!H255 = 0, 0, 'Cen1'!H270/Entrada!H255 -1)</f>
        <v>0</v>
      </c>
    </row>
    <row r="205" spans="1:7" x14ac:dyDescent="0.25">
      <c r="A205" s="140">
        <v>204</v>
      </c>
      <c r="B205" s="136">
        <f ca="1">IF(Entrada!C256 = 0, 0, 'Cen1'!C271/Entrada!C256 -1)</f>
        <v>0</v>
      </c>
      <c r="C205" s="136">
        <f ca="1">IF(Entrada!D256 = 0, 0, 'Cen1'!D271/Entrada!D256 -1)</f>
        <v>0</v>
      </c>
      <c r="D205" s="136">
        <f ca="1">IF(Entrada!E256 = 0, 0, 'Cen1'!E271/Entrada!E256 -1)</f>
        <v>0</v>
      </c>
      <c r="E205" s="136">
        <f ca="1">IF(Entrada!F256 = 0, 0, 'Cen1'!F271/Entrada!F256 -1)</f>
        <v>0</v>
      </c>
      <c r="F205" s="136">
        <f ca="1">IF(Entrada!G256 = 0, 0, 'Cen1'!G271/Entrada!G256 -1)</f>
        <v>0</v>
      </c>
      <c r="G205" s="136">
        <f ca="1">IF(Entrada!H256 = 0, 0, 'Cen1'!H271/Entrada!H256 -1)</f>
        <v>0</v>
      </c>
    </row>
    <row r="206" spans="1:7" x14ac:dyDescent="0.25">
      <c r="A206" s="140">
        <v>205</v>
      </c>
      <c r="B206" s="136">
        <f ca="1">IF(Entrada!C257 = 0, 0, 'Cen1'!C272/Entrada!C257 -1)</f>
        <v>0</v>
      </c>
      <c r="C206" s="136">
        <f ca="1">IF(Entrada!D257 = 0, 0, 'Cen1'!D272/Entrada!D257 -1)</f>
        <v>0</v>
      </c>
      <c r="D206" s="136">
        <f ca="1">IF(Entrada!E257 = 0, 0, 'Cen1'!E272/Entrada!E257 -1)</f>
        <v>0</v>
      </c>
      <c r="E206" s="136">
        <f ca="1">IF(Entrada!F257 = 0, 0, 'Cen1'!F272/Entrada!F257 -1)</f>
        <v>0</v>
      </c>
      <c r="F206" s="136">
        <f ca="1">IF(Entrada!G257 = 0, 0, 'Cen1'!G272/Entrada!G257 -1)</f>
        <v>0</v>
      </c>
      <c r="G206" s="136">
        <f ca="1">IF(Entrada!H257 = 0, 0, 'Cen1'!H272/Entrada!H257 -1)</f>
        <v>0</v>
      </c>
    </row>
    <row r="207" spans="1:7" x14ac:dyDescent="0.25">
      <c r="A207" s="140">
        <v>206</v>
      </c>
      <c r="B207" s="136">
        <f ca="1">IF(Entrada!C258 = 0, 0, 'Cen1'!C273/Entrada!C258 -1)</f>
        <v>0</v>
      </c>
      <c r="C207" s="136">
        <f ca="1">IF(Entrada!D258 = 0, 0, 'Cen1'!D273/Entrada!D258 -1)</f>
        <v>0</v>
      </c>
      <c r="D207" s="136">
        <f ca="1">IF(Entrada!E258 = 0, 0, 'Cen1'!E273/Entrada!E258 -1)</f>
        <v>0</v>
      </c>
      <c r="E207" s="136">
        <f ca="1">IF(Entrada!F258 = 0, 0, 'Cen1'!F273/Entrada!F258 -1)</f>
        <v>0</v>
      </c>
      <c r="F207" s="136">
        <f ca="1">IF(Entrada!G258 = 0, 0, 'Cen1'!G273/Entrada!G258 -1)</f>
        <v>0</v>
      </c>
      <c r="G207" s="136">
        <f ca="1">IF(Entrada!H258 = 0, 0, 'Cen1'!H273/Entrada!H258 -1)</f>
        <v>0</v>
      </c>
    </row>
    <row r="208" spans="1:7" x14ac:dyDescent="0.25">
      <c r="A208" s="140">
        <v>207</v>
      </c>
      <c r="B208" s="136">
        <f ca="1">IF(Entrada!C259 = 0, 0, 'Cen1'!C274/Entrada!C259 -1)</f>
        <v>0</v>
      </c>
      <c r="C208" s="136">
        <f ca="1">IF(Entrada!D259 = 0, 0, 'Cen1'!D274/Entrada!D259 -1)</f>
        <v>0</v>
      </c>
      <c r="D208" s="136">
        <f ca="1">IF(Entrada!E259 = 0, 0, 'Cen1'!E274/Entrada!E259 -1)</f>
        <v>0</v>
      </c>
      <c r="E208" s="136">
        <f ca="1">IF(Entrada!F259 = 0, 0, 'Cen1'!F274/Entrada!F259 -1)</f>
        <v>0</v>
      </c>
      <c r="F208" s="136">
        <f ca="1">IF(Entrada!G259 = 0, 0, 'Cen1'!G274/Entrada!G259 -1)</f>
        <v>0</v>
      </c>
      <c r="G208" s="136">
        <f ca="1">IF(Entrada!H259 = 0, 0, 'Cen1'!H274/Entrada!H259 -1)</f>
        <v>0</v>
      </c>
    </row>
    <row r="209" spans="1:7" x14ac:dyDescent="0.25">
      <c r="A209" s="140">
        <v>208</v>
      </c>
      <c r="B209" s="136">
        <f>IF(Entrada!C260 = 0, 0, 'Cen1'!C275/Entrada!C260 -1)</f>
        <v>0</v>
      </c>
      <c r="C209" s="136">
        <f>IF(Entrada!D260 = 0, 0, 'Cen1'!D275/Entrada!D260 -1)</f>
        <v>0</v>
      </c>
      <c r="D209" s="136">
        <f>IF(Entrada!E260 = 0, 0, 'Cen1'!E275/Entrada!E260 -1)</f>
        <v>0</v>
      </c>
      <c r="E209" s="136">
        <f>IF(Entrada!F260 = 0, 0, 'Cen1'!F275/Entrada!F260 -1)</f>
        <v>0</v>
      </c>
      <c r="F209" s="136">
        <f>IF(Entrada!G260 = 0, 0, 'Cen1'!G275/Entrada!G260 -1)</f>
        <v>0</v>
      </c>
      <c r="G209" s="136">
        <f>IF(Entrada!H260 = 0, 0, 'Cen1'!H275/Entrada!H260 -1)</f>
        <v>0</v>
      </c>
    </row>
    <row r="210" spans="1:7" x14ac:dyDescent="0.25">
      <c r="A210" s="140">
        <v>209</v>
      </c>
      <c r="B210" s="136">
        <f ca="1">IF(Entrada!C261 = 0, 0, 'Cen1'!C276/Entrada!C261 -1)</f>
        <v>0</v>
      </c>
      <c r="C210" s="136">
        <f ca="1">IF(Entrada!D261 = 0, 0, 'Cen1'!D276/Entrada!D261 -1)</f>
        <v>0</v>
      </c>
      <c r="D210" s="136">
        <f ca="1">IF(Entrada!E261 = 0, 0, 'Cen1'!E276/Entrada!E261 -1)</f>
        <v>0</v>
      </c>
      <c r="E210" s="136">
        <f ca="1">IF(Entrada!F261 = 0, 0, 'Cen1'!F276/Entrada!F261 -1)</f>
        <v>0</v>
      </c>
      <c r="F210" s="136">
        <f ca="1">IF(Entrada!G261 = 0, 0, 'Cen1'!G276/Entrada!G261 -1)</f>
        <v>0</v>
      </c>
      <c r="G210" s="136">
        <f ca="1">IF(Entrada!H261 = 0, 0, 'Cen1'!H276/Entrada!H261 -1)</f>
        <v>0</v>
      </c>
    </row>
    <row r="211" spans="1:7" x14ac:dyDescent="0.25">
      <c r="A211" s="140">
        <v>210</v>
      </c>
      <c r="B211" s="136">
        <f>IF(Entrada!C262 = 0, 0, 'Cen1'!C277/Entrada!C262 -1)</f>
        <v>0</v>
      </c>
      <c r="C211" s="136">
        <f>IF(Entrada!D262 = 0, 0, 'Cen1'!D277/Entrada!D262 -1)</f>
        <v>0</v>
      </c>
      <c r="D211" s="136">
        <f>IF(Entrada!E262 = 0, 0, 'Cen1'!E277/Entrada!E262 -1)</f>
        <v>0</v>
      </c>
      <c r="E211" s="136">
        <f>IF(Entrada!F262 = 0, 0, 'Cen1'!F277/Entrada!F262 -1)</f>
        <v>0</v>
      </c>
      <c r="F211" s="136">
        <f>IF(Entrada!G262 = 0, 0, 'Cen1'!G277/Entrada!G262 -1)</f>
        <v>0</v>
      </c>
      <c r="G211" s="136">
        <f>IF(Entrada!H262 = 0, 0, 'Cen1'!H277/Entrada!H262 -1)</f>
        <v>0</v>
      </c>
    </row>
    <row r="212" spans="1:7" x14ac:dyDescent="0.25">
      <c r="A212" s="140">
        <v>211</v>
      </c>
      <c r="B212" s="136">
        <f ca="1">IF(Entrada!C263 = 0, 0, 'Cen1'!C278/Entrada!C263 -1)</f>
        <v>0</v>
      </c>
      <c r="C212" s="136">
        <f ca="1">IF(Entrada!D263 = 0, 0, 'Cen1'!D278/Entrada!D263 -1)</f>
        <v>0</v>
      </c>
      <c r="D212" s="136">
        <f ca="1">IF(Entrada!E263 = 0, 0, 'Cen1'!E278/Entrada!E263 -1)</f>
        <v>0</v>
      </c>
      <c r="E212" s="136">
        <f ca="1">IF(Entrada!F263 = 0, 0, 'Cen1'!F278/Entrada!F263 -1)</f>
        <v>0</v>
      </c>
      <c r="F212" s="136">
        <f ca="1">IF(Entrada!G263 = 0, 0, 'Cen1'!G278/Entrada!G263 -1)</f>
        <v>0</v>
      </c>
      <c r="G212" s="136">
        <f ca="1">IF(Entrada!H263 = 0, 0, 'Cen1'!H278/Entrada!H263 -1)</f>
        <v>0</v>
      </c>
    </row>
    <row r="213" spans="1:7" x14ac:dyDescent="0.25">
      <c r="A213" s="140">
        <v>212</v>
      </c>
      <c r="B213" s="136">
        <f>IF(Entrada!C264 = 0, 0, 'Cen1'!C279/Entrada!C264 -1)</f>
        <v>0</v>
      </c>
      <c r="C213" s="136">
        <f>IF(Entrada!D264 = 0, 0, 'Cen1'!D279/Entrada!D264 -1)</f>
        <v>0</v>
      </c>
      <c r="D213" s="136">
        <f>IF(Entrada!E264 = 0, 0, 'Cen1'!E279/Entrada!E264 -1)</f>
        <v>0</v>
      </c>
      <c r="E213" s="136">
        <f>IF(Entrada!F264 = 0, 0, 'Cen1'!F279/Entrada!F264 -1)</f>
        <v>0</v>
      </c>
      <c r="F213" s="136">
        <f>IF(Entrada!G264 = 0, 0, 'Cen1'!G279/Entrada!G264 -1)</f>
        <v>0</v>
      </c>
      <c r="G213" s="136">
        <f>IF(Entrada!H264 = 0, 0, 'Cen1'!H279/Entrada!H264 -1)</f>
        <v>0</v>
      </c>
    </row>
    <row r="214" spans="1:7" x14ac:dyDescent="0.25">
      <c r="A214" s="140">
        <v>213</v>
      </c>
      <c r="B214" s="136">
        <f>IF(Entrada!C265 = 0, 0, 'Cen1'!C280/Entrada!C265 -1)</f>
        <v>0</v>
      </c>
      <c r="C214" s="136">
        <f>IF(Entrada!D265 = 0, 0, 'Cen1'!D280/Entrada!D265 -1)</f>
        <v>0</v>
      </c>
      <c r="D214" s="136">
        <f>IF(Entrada!E265 = 0, 0, 'Cen1'!E280/Entrada!E265 -1)</f>
        <v>0</v>
      </c>
      <c r="E214" s="136">
        <f>IF(Entrada!F265 = 0, 0, 'Cen1'!F280/Entrada!F265 -1)</f>
        <v>0</v>
      </c>
      <c r="F214" s="136">
        <f>IF(Entrada!G265 = 0, 0, 'Cen1'!G280/Entrada!G265 -1)</f>
        <v>0</v>
      </c>
      <c r="G214" s="136">
        <f>IF(Entrada!H265 = 0, 0, 'Cen1'!H280/Entrada!H265 -1)</f>
        <v>0</v>
      </c>
    </row>
    <row r="215" spans="1:7" x14ac:dyDescent="0.25">
      <c r="A215" s="140">
        <v>214</v>
      </c>
      <c r="B215" s="136">
        <f>IF(Entrada!C266 = 0, 0, 'Cen1'!C281/Entrada!C266 -1)</f>
        <v>0</v>
      </c>
      <c r="C215" s="136">
        <f>IF(Entrada!D266 = 0, 0, 'Cen1'!D281/Entrada!D266 -1)</f>
        <v>0</v>
      </c>
      <c r="D215" s="136">
        <f>IF(Entrada!E266 = 0, 0, 'Cen1'!E281/Entrada!E266 -1)</f>
        <v>0</v>
      </c>
      <c r="E215" s="136">
        <f>IF(Entrada!F266 = 0, 0, 'Cen1'!F281/Entrada!F266 -1)</f>
        <v>0</v>
      </c>
      <c r="F215" s="136">
        <f>IF(Entrada!G266 = 0, 0, 'Cen1'!G281/Entrada!G266 -1)</f>
        <v>0</v>
      </c>
      <c r="G215" s="136">
        <f>IF(Entrada!H266 = 0, 0, 'Cen1'!H281/Entrada!H266 -1)</f>
        <v>0</v>
      </c>
    </row>
    <row r="216" spans="1:7" x14ac:dyDescent="0.25">
      <c r="A216" s="140">
        <v>215</v>
      </c>
      <c r="B216" s="136">
        <f ca="1">IF(Entrada!C267 = 0, 0, 'Cen1'!C282/Entrada!C267 -1)</f>
        <v>0</v>
      </c>
      <c r="C216" s="136">
        <f ca="1">IF(Entrada!D267 = 0, 0, 'Cen1'!D282/Entrada!D267 -1)</f>
        <v>0</v>
      </c>
      <c r="D216" s="136">
        <f ca="1">IF(Entrada!E267 = 0, 0, 'Cen1'!E282/Entrada!E267 -1)</f>
        <v>0</v>
      </c>
      <c r="E216" s="136">
        <f ca="1">IF(Entrada!F267 = 0, 0, 'Cen1'!F282/Entrada!F267 -1)</f>
        <v>0</v>
      </c>
      <c r="F216" s="136">
        <f ca="1">IF(Entrada!G267 = 0, 0, 'Cen1'!G282/Entrada!G267 -1)</f>
        <v>0</v>
      </c>
      <c r="G216" s="136">
        <f ca="1">IF(Entrada!H267 = 0, 0, 'Cen1'!H282/Entrada!H267 -1)</f>
        <v>0</v>
      </c>
    </row>
    <row r="217" spans="1:7" x14ac:dyDescent="0.25">
      <c r="A217" s="140">
        <v>216</v>
      </c>
      <c r="B217" s="136">
        <f ca="1">IF(Entrada!C268 = 0, 0, 'Cen1'!C283/Entrada!C268 -1)</f>
        <v>0</v>
      </c>
      <c r="C217" s="136">
        <f ca="1">IF(Entrada!D268 = 0, 0, 'Cen1'!D283/Entrada!D268 -1)</f>
        <v>0</v>
      </c>
      <c r="D217" s="136">
        <f ca="1">IF(Entrada!E268 = 0, 0, 'Cen1'!E283/Entrada!E268 -1)</f>
        <v>0</v>
      </c>
      <c r="E217" s="136">
        <f ca="1">IF(Entrada!F268 = 0, 0, 'Cen1'!F283/Entrada!F268 -1)</f>
        <v>0</v>
      </c>
      <c r="F217" s="136">
        <f ca="1">IF(Entrada!G268 = 0, 0, 'Cen1'!G283/Entrada!G268 -1)</f>
        <v>0</v>
      </c>
      <c r="G217" s="136">
        <f ca="1">IF(Entrada!H268 = 0, 0, 'Cen1'!H283/Entrada!H268 -1)</f>
        <v>0</v>
      </c>
    </row>
    <row r="218" spans="1:7" x14ac:dyDescent="0.25">
      <c r="A218" s="140">
        <v>217</v>
      </c>
      <c r="B218" s="136">
        <f ca="1">IF(Entrada!C269 = 0, 0, 'Cen1'!C284/Entrada!C269 -1)</f>
        <v>0</v>
      </c>
      <c r="C218" s="136">
        <f ca="1">IF(Entrada!D269 = 0, 0, 'Cen1'!D284/Entrada!D269 -1)</f>
        <v>0</v>
      </c>
      <c r="D218" s="136">
        <f ca="1">IF(Entrada!E269 = 0, 0, 'Cen1'!E284/Entrada!E269 -1)</f>
        <v>0</v>
      </c>
      <c r="E218" s="136">
        <f ca="1">IF(Entrada!F269 = 0, 0, 'Cen1'!F284/Entrada!F269 -1)</f>
        <v>0</v>
      </c>
      <c r="F218" s="136">
        <f ca="1">IF(Entrada!G269 = 0, 0, 'Cen1'!G284/Entrada!G269 -1)</f>
        <v>0</v>
      </c>
      <c r="G218" s="136">
        <f ca="1">IF(Entrada!H269 = 0, 0, 'Cen1'!H284/Entrada!H269 -1)</f>
        <v>0</v>
      </c>
    </row>
    <row r="219" spans="1:7" x14ac:dyDescent="0.25">
      <c r="A219" s="140">
        <v>218</v>
      </c>
      <c r="B219" s="136">
        <f>IF(Entrada!C270 = 0, 0, 'Cen1'!C285/Entrada!C270 -1)</f>
        <v>0</v>
      </c>
      <c r="C219" s="136">
        <f>IF(Entrada!D270 = 0, 0, 'Cen1'!D285/Entrada!D270 -1)</f>
        <v>0</v>
      </c>
      <c r="D219" s="136">
        <f>IF(Entrada!E270 = 0, 0, 'Cen1'!E285/Entrada!E270 -1)</f>
        <v>0</v>
      </c>
      <c r="E219" s="136">
        <f>IF(Entrada!F270 = 0, 0, 'Cen1'!F285/Entrada!F270 -1)</f>
        <v>0</v>
      </c>
      <c r="F219" s="136">
        <f>IF(Entrada!G270 = 0, 0, 'Cen1'!G285/Entrada!G270 -1)</f>
        <v>0</v>
      </c>
      <c r="G219" s="136">
        <f>IF(Entrada!H270 = 0, 0, 'Cen1'!H285/Entrada!H270 -1)</f>
        <v>0</v>
      </c>
    </row>
    <row r="220" spans="1:7" x14ac:dyDescent="0.25">
      <c r="A220" s="140">
        <v>219</v>
      </c>
      <c r="B220" s="136">
        <f>IF(Entrada!C271 = 0, 0, 'Cen1'!C286/Entrada!C271 -1)</f>
        <v>0</v>
      </c>
      <c r="C220" s="136">
        <f>IF(Entrada!D271 = 0, 0, 'Cen1'!D286/Entrada!D271 -1)</f>
        <v>0</v>
      </c>
      <c r="D220" s="136">
        <f>IF(Entrada!E271 = 0, 0, 'Cen1'!E286/Entrada!E271 -1)</f>
        <v>0</v>
      </c>
      <c r="E220" s="136">
        <f>IF(Entrada!F271 = 0, 0, 'Cen1'!F286/Entrada!F271 -1)</f>
        <v>0</v>
      </c>
      <c r="F220" s="136">
        <f>IF(Entrada!G271 = 0, 0, 'Cen1'!G286/Entrada!G271 -1)</f>
        <v>0</v>
      </c>
      <c r="G220" s="136">
        <f>IF(Entrada!H271 = 0, 0, 'Cen1'!H286/Entrada!H271 -1)</f>
        <v>0</v>
      </c>
    </row>
    <row r="221" spans="1:7" x14ac:dyDescent="0.25">
      <c r="A221" s="140">
        <v>220</v>
      </c>
      <c r="B221" s="136">
        <f ca="1">IF(Entrada!C272 = 0, 0, 'Cen1'!C287/Entrada!C272 -1)</f>
        <v>0</v>
      </c>
      <c r="C221" s="136">
        <f ca="1">IF(Entrada!D272 = 0, 0, 'Cen1'!D287/Entrada!D272 -1)</f>
        <v>0</v>
      </c>
      <c r="D221" s="136">
        <f ca="1">IF(Entrada!E272 = 0, 0, 'Cen1'!E287/Entrada!E272 -1)</f>
        <v>0</v>
      </c>
      <c r="E221" s="136">
        <f ca="1">IF(Entrada!F272 = 0, 0, 'Cen1'!F287/Entrada!F272 -1)</f>
        <v>0</v>
      </c>
      <c r="F221" s="136">
        <f ca="1">IF(Entrada!G272 = 0, 0, 'Cen1'!G287/Entrada!G272 -1)</f>
        <v>0</v>
      </c>
      <c r="G221" s="136">
        <f ca="1">IF(Entrada!H272 = 0, 0, 'Cen1'!H287/Entrada!H272 -1)</f>
        <v>0</v>
      </c>
    </row>
    <row r="222" spans="1:7" x14ac:dyDescent="0.25">
      <c r="A222" s="140">
        <v>221</v>
      </c>
      <c r="B222" s="136">
        <f>IF(Entrada!C273 = 0, 0, 'Cen1'!C288/Entrada!C273 -1)</f>
        <v>0</v>
      </c>
      <c r="C222" s="136">
        <f>IF(Entrada!D273 = 0, 0, 'Cen1'!D288/Entrada!D273 -1)</f>
        <v>0</v>
      </c>
      <c r="D222" s="136">
        <f>IF(Entrada!E273 = 0, 0, 'Cen1'!E288/Entrada!E273 -1)</f>
        <v>0</v>
      </c>
      <c r="E222" s="136">
        <f>IF(Entrada!F273 = 0, 0, 'Cen1'!F288/Entrada!F273 -1)</f>
        <v>0</v>
      </c>
      <c r="F222" s="136">
        <f>IF(Entrada!G273 = 0, 0, 'Cen1'!G288/Entrada!G273 -1)</f>
        <v>0</v>
      </c>
      <c r="G222" s="136">
        <f>IF(Entrada!H273 = 0, 0, 'Cen1'!H288/Entrada!H273 -1)</f>
        <v>0</v>
      </c>
    </row>
    <row r="223" spans="1:7" x14ac:dyDescent="0.25">
      <c r="A223" s="140">
        <v>222</v>
      </c>
      <c r="B223" s="136">
        <f ca="1">IF(Entrada!C274 = 0, 0, 'Cen1'!C289/Entrada!C274 -1)</f>
        <v>0</v>
      </c>
      <c r="C223" s="136">
        <f ca="1">IF(Entrada!D274 = 0, 0, 'Cen1'!D289/Entrada!D274 -1)</f>
        <v>0</v>
      </c>
      <c r="D223" s="136">
        <f ca="1">IF(Entrada!E274 = 0, 0, 'Cen1'!E289/Entrada!E274 -1)</f>
        <v>0</v>
      </c>
      <c r="E223" s="136">
        <f ca="1">IF(Entrada!F274 = 0, 0, 'Cen1'!F289/Entrada!F274 -1)</f>
        <v>0</v>
      </c>
      <c r="F223" s="136">
        <f ca="1">IF(Entrada!G274 = 0, 0, 'Cen1'!G289/Entrada!G274 -1)</f>
        <v>0</v>
      </c>
      <c r="G223" s="136">
        <f ca="1">IF(Entrada!H274 = 0, 0, 'Cen1'!H289/Entrada!H274 -1)</f>
        <v>0</v>
      </c>
    </row>
    <row r="224" spans="1:7" x14ac:dyDescent="0.25">
      <c r="A224" s="140">
        <v>223</v>
      </c>
      <c r="B224" s="136">
        <f>IF(Entrada!C275 = 0, 0, 'Cen1'!C290/Entrada!C275 -1)</f>
        <v>0</v>
      </c>
      <c r="C224" s="136">
        <f>IF(Entrada!D275 = 0, 0, 'Cen1'!D290/Entrada!D275 -1)</f>
        <v>0</v>
      </c>
      <c r="D224" s="136">
        <f>IF(Entrada!E275 = 0, 0, 'Cen1'!E290/Entrada!E275 -1)</f>
        <v>0</v>
      </c>
      <c r="E224" s="136">
        <f>IF(Entrada!F275 = 0, 0, 'Cen1'!F290/Entrada!F275 -1)</f>
        <v>0</v>
      </c>
      <c r="F224" s="136">
        <f>IF(Entrada!G275 = 0, 0, 'Cen1'!G290/Entrada!G275 -1)</f>
        <v>0</v>
      </c>
      <c r="G224" s="136">
        <f>IF(Entrada!H275 = 0, 0, 'Cen1'!H290/Entrada!H275 -1)</f>
        <v>0</v>
      </c>
    </row>
    <row r="225" spans="1:7" x14ac:dyDescent="0.25">
      <c r="A225" s="140">
        <v>224</v>
      </c>
      <c r="B225" s="136">
        <f>IF(Entrada!C276 = 0, 0, 'Cen1'!C291/Entrada!C276 -1)</f>
        <v>0</v>
      </c>
      <c r="C225" s="136">
        <f>IF(Entrada!D276 = 0, 0, 'Cen1'!D291/Entrada!D276 -1)</f>
        <v>0</v>
      </c>
      <c r="D225" s="136">
        <f>IF(Entrada!E276 = 0, 0, 'Cen1'!E291/Entrada!E276 -1)</f>
        <v>0</v>
      </c>
      <c r="E225" s="136">
        <f>IF(Entrada!F276 = 0, 0, 'Cen1'!F291/Entrada!F276 -1)</f>
        <v>0</v>
      </c>
      <c r="F225" s="136">
        <f>IF(Entrada!G276 = 0, 0, 'Cen1'!G291/Entrada!G276 -1)</f>
        <v>0</v>
      </c>
      <c r="G225" s="136">
        <f>IF(Entrada!H276 = 0, 0, 'Cen1'!H291/Entrada!H276 -1)</f>
        <v>0</v>
      </c>
    </row>
    <row r="226" spans="1:7" x14ac:dyDescent="0.25">
      <c r="A226" s="140">
        <v>225</v>
      </c>
      <c r="B226" s="136">
        <f ca="1">IF(Entrada!C277 = 0, 0, 'Cen1'!C292/Entrada!C277 -1)</f>
        <v>0</v>
      </c>
      <c r="C226" s="136">
        <f ca="1">IF(Entrada!D277 = 0, 0, 'Cen1'!D292/Entrada!D277 -1)</f>
        <v>0</v>
      </c>
      <c r="D226" s="136">
        <f ca="1">IF(Entrada!E277 = 0, 0, 'Cen1'!E292/Entrada!E277 -1)</f>
        <v>0</v>
      </c>
      <c r="E226" s="136">
        <f ca="1">IF(Entrada!F277 = 0, 0, 'Cen1'!F292/Entrada!F277 -1)</f>
        <v>0</v>
      </c>
      <c r="F226" s="136">
        <f ca="1">IF(Entrada!G277 = 0, 0, 'Cen1'!G292/Entrada!G277 -1)</f>
        <v>0</v>
      </c>
      <c r="G226" s="136">
        <f ca="1">IF(Entrada!H277 = 0, 0, 'Cen1'!H292/Entrada!H277 -1)</f>
        <v>0</v>
      </c>
    </row>
    <row r="227" spans="1:7" x14ac:dyDescent="0.25">
      <c r="A227" s="140">
        <v>226</v>
      </c>
      <c r="B227" s="136">
        <f>IF(Entrada!C278 = 0, 0, 'Cen1'!C293/Entrada!C278 -1)</f>
        <v>0</v>
      </c>
      <c r="C227" s="136">
        <f>IF(Entrada!D278 = 0, 0, 'Cen1'!D293/Entrada!D278 -1)</f>
        <v>0</v>
      </c>
      <c r="D227" s="136">
        <f>IF(Entrada!E278 = 0, 0, 'Cen1'!E293/Entrada!E278 -1)</f>
        <v>0</v>
      </c>
      <c r="E227" s="136">
        <f>IF(Entrada!F278 = 0, 0, 'Cen1'!F293/Entrada!F278 -1)</f>
        <v>0</v>
      </c>
      <c r="F227" s="136">
        <f>IF(Entrada!G278 = 0, 0, 'Cen1'!G293/Entrada!G278 -1)</f>
        <v>0</v>
      </c>
      <c r="G227" s="136">
        <f>IF(Entrada!H278 = 0, 0, 'Cen1'!H293/Entrada!H278 -1)</f>
        <v>0</v>
      </c>
    </row>
    <row r="228" spans="1:7" x14ac:dyDescent="0.25">
      <c r="A228" s="140">
        <v>227</v>
      </c>
      <c r="B228" s="136">
        <f ca="1">IF(Entrada!C279 = 0, 0, 'Cen1'!C294/Entrada!C279 -1)</f>
        <v>0</v>
      </c>
      <c r="C228" s="136">
        <f ca="1">IF(Entrada!D279 = 0, 0, 'Cen1'!D294/Entrada!D279 -1)</f>
        <v>0</v>
      </c>
      <c r="D228" s="136">
        <f ca="1">IF(Entrada!E279 = 0, 0, 'Cen1'!E294/Entrada!E279 -1)</f>
        <v>0</v>
      </c>
      <c r="E228" s="136">
        <f ca="1">IF(Entrada!F279 = 0, 0, 'Cen1'!F294/Entrada!F279 -1)</f>
        <v>0</v>
      </c>
      <c r="F228" s="136">
        <f ca="1">IF(Entrada!G279 = 0, 0, 'Cen1'!G294/Entrada!G279 -1)</f>
        <v>0</v>
      </c>
      <c r="G228" s="136">
        <f ca="1">IF(Entrada!H279 = 0, 0, 'Cen1'!H294/Entrada!H279 -1)</f>
        <v>0</v>
      </c>
    </row>
    <row r="229" spans="1:7" x14ac:dyDescent="0.25">
      <c r="A229" s="140">
        <v>228</v>
      </c>
      <c r="B229" s="136">
        <f ca="1">IF(Entrada!C280 = 0, 0, 'Cen1'!C295/Entrada!C280 -1)</f>
        <v>0</v>
      </c>
      <c r="C229" s="136">
        <f ca="1">IF(Entrada!D280 = 0, 0, 'Cen1'!D295/Entrada!D280 -1)</f>
        <v>0</v>
      </c>
      <c r="D229" s="136">
        <f ca="1">IF(Entrada!E280 = 0, 0, 'Cen1'!E295/Entrada!E280 -1)</f>
        <v>0</v>
      </c>
      <c r="E229" s="136">
        <f ca="1">IF(Entrada!F280 = 0, 0, 'Cen1'!F295/Entrada!F280 -1)</f>
        <v>0</v>
      </c>
      <c r="F229" s="136">
        <f ca="1">IF(Entrada!G280 = 0, 0, 'Cen1'!G295/Entrada!G280 -1)</f>
        <v>0</v>
      </c>
      <c r="G229" s="136">
        <f ca="1">IF(Entrada!H280 = 0, 0, 'Cen1'!H295/Entrada!H280 -1)</f>
        <v>0</v>
      </c>
    </row>
    <row r="230" spans="1:7" x14ac:dyDescent="0.25">
      <c r="A230" s="140">
        <v>229</v>
      </c>
      <c r="B230" s="136">
        <f ca="1">IF(Entrada!C281 = 0, 0, 'Cen1'!C296/Entrada!C281 -1)</f>
        <v>0</v>
      </c>
      <c r="C230" s="136">
        <f ca="1">IF(Entrada!D281 = 0, 0, 'Cen1'!D296/Entrada!D281 -1)</f>
        <v>0</v>
      </c>
      <c r="D230" s="136">
        <f ca="1">IF(Entrada!E281 = 0, 0, 'Cen1'!E296/Entrada!E281 -1)</f>
        <v>0</v>
      </c>
      <c r="E230" s="136">
        <f ca="1">IF(Entrada!F281 = 0, 0, 'Cen1'!F296/Entrada!F281 -1)</f>
        <v>0</v>
      </c>
      <c r="F230" s="136">
        <f ca="1">IF(Entrada!G281 = 0, 0, 'Cen1'!G296/Entrada!G281 -1)</f>
        <v>0</v>
      </c>
      <c r="G230" s="136">
        <f ca="1">IF(Entrada!H281 = 0, 0, 'Cen1'!H296/Entrada!H281 -1)</f>
        <v>0</v>
      </c>
    </row>
    <row r="231" spans="1:7" x14ac:dyDescent="0.25">
      <c r="A231" s="140">
        <v>230</v>
      </c>
      <c r="B231" s="136">
        <f ca="1">IF(Entrada!C282 = 0, 0, 'Cen1'!C297/Entrada!C282 -1)</f>
        <v>0</v>
      </c>
      <c r="C231" s="136">
        <f ca="1">IF(Entrada!D282 = 0, 0, 'Cen1'!D297/Entrada!D282 -1)</f>
        <v>0</v>
      </c>
      <c r="D231" s="136">
        <f ca="1">IF(Entrada!E282 = 0, 0, 'Cen1'!E297/Entrada!E282 -1)</f>
        <v>0</v>
      </c>
      <c r="E231" s="136">
        <f ca="1">IF(Entrada!F282 = 0, 0, 'Cen1'!F297/Entrada!F282 -1)</f>
        <v>0</v>
      </c>
      <c r="F231" s="136">
        <f ca="1">IF(Entrada!G282 = 0, 0, 'Cen1'!G297/Entrada!G282 -1)</f>
        <v>0</v>
      </c>
      <c r="G231" s="136">
        <f ca="1">IF(Entrada!H282 = 0, 0, 'Cen1'!H297/Entrada!H282 -1)</f>
        <v>0</v>
      </c>
    </row>
    <row r="232" spans="1:7" x14ac:dyDescent="0.25">
      <c r="A232" s="140">
        <v>231</v>
      </c>
      <c r="B232" s="136">
        <f>IF(Entrada!C283 = 0, 0, 'Cen1'!C298/Entrada!C283 -1)</f>
        <v>0</v>
      </c>
      <c r="C232" s="136">
        <f>IF(Entrada!D283 = 0, 0, 'Cen1'!D298/Entrada!D283 -1)</f>
        <v>0</v>
      </c>
      <c r="D232" s="136">
        <f>IF(Entrada!E283 = 0, 0, 'Cen1'!E298/Entrada!E283 -1)</f>
        <v>0</v>
      </c>
      <c r="E232" s="136">
        <f>IF(Entrada!F283 = 0, 0, 'Cen1'!F298/Entrada!F283 -1)</f>
        <v>0</v>
      </c>
      <c r="F232" s="136">
        <f>IF(Entrada!G283 = 0, 0, 'Cen1'!G298/Entrada!G283 -1)</f>
        <v>0</v>
      </c>
      <c r="G232" s="136">
        <f>IF(Entrada!H283 = 0, 0, 'Cen1'!H298/Entrada!H283 -1)</f>
        <v>0</v>
      </c>
    </row>
    <row r="233" spans="1:7" x14ac:dyDescent="0.25">
      <c r="A233" s="140">
        <v>232</v>
      </c>
      <c r="B233" s="136">
        <f>IF(Entrada!C284 = 0, 0, 'Cen1'!C299/Entrada!C284 -1)</f>
        <v>0</v>
      </c>
      <c r="C233" s="136">
        <f>IF(Entrada!D284 = 0, 0, 'Cen1'!D299/Entrada!D284 -1)</f>
        <v>0</v>
      </c>
      <c r="D233" s="136">
        <f>IF(Entrada!E284 = 0, 0, 'Cen1'!E299/Entrada!E284 -1)</f>
        <v>0</v>
      </c>
      <c r="E233" s="136">
        <f>IF(Entrada!F284 = 0, 0, 'Cen1'!F299/Entrada!F284 -1)</f>
        <v>0</v>
      </c>
      <c r="F233" s="136">
        <f>IF(Entrada!G284 = 0, 0, 'Cen1'!G299/Entrada!G284 -1)</f>
        <v>0</v>
      </c>
      <c r="G233" s="136">
        <f>IF(Entrada!H284 = 0, 0, 'Cen1'!H299/Entrada!H284 -1)</f>
        <v>0</v>
      </c>
    </row>
    <row r="234" spans="1:7" x14ac:dyDescent="0.25">
      <c r="A234" s="140">
        <v>233</v>
      </c>
      <c r="B234" s="136">
        <f>IF(Entrada!C285 = 0, 0, 'Cen1'!C300/Entrada!C285 -1)</f>
        <v>0</v>
      </c>
      <c r="C234" s="136">
        <f>IF(Entrada!D285 = 0, 0, 'Cen1'!D300/Entrada!D285 -1)</f>
        <v>0</v>
      </c>
      <c r="D234" s="136">
        <f>IF(Entrada!E285 = 0, 0, 'Cen1'!E300/Entrada!E285 -1)</f>
        <v>0</v>
      </c>
      <c r="E234" s="136">
        <f>IF(Entrada!F285 = 0, 0, 'Cen1'!F300/Entrada!F285 -1)</f>
        <v>0</v>
      </c>
      <c r="F234" s="136">
        <f>IF(Entrada!G285 = 0, 0, 'Cen1'!G300/Entrada!G285 -1)</f>
        <v>0</v>
      </c>
      <c r="G234" s="136">
        <f>IF(Entrada!H285 = 0, 0, 'Cen1'!H300/Entrada!H285 -1)</f>
        <v>0</v>
      </c>
    </row>
    <row r="235" spans="1:7" x14ac:dyDescent="0.25">
      <c r="A235" s="140">
        <v>234</v>
      </c>
      <c r="B235" s="136">
        <f>IF(Entrada!C286 = 0, 0, 'Cen1'!C301/Entrada!C286 -1)</f>
        <v>0</v>
      </c>
      <c r="C235" s="136">
        <f>IF(Entrada!D286 = 0, 0, 'Cen1'!D301/Entrada!D286 -1)</f>
        <v>0</v>
      </c>
      <c r="D235" s="136">
        <f>IF(Entrada!E286 = 0, 0, 'Cen1'!E301/Entrada!E286 -1)</f>
        <v>0</v>
      </c>
      <c r="E235" s="136">
        <f>IF(Entrada!F286 = 0, 0, 'Cen1'!F301/Entrada!F286 -1)</f>
        <v>0</v>
      </c>
      <c r="F235" s="136">
        <f>IF(Entrada!G286 = 0, 0, 'Cen1'!G301/Entrada!G286 -1)</f>
        <v>0</v>
      </c>
      <c r="G235" s="136">
        <f>IF(Entrada!H286 = 0, 0, 'Cen1'!H301/Entrada!H286 -1)</f>
        <v>0</v>
      </c>
    </row>
    <row r="236" spans="1:7" x14ac:dyDescent="0.25">
      <c r="A236" s="140">
        <v>235</v>
      </c>
      <c r="B236" s="136">
        <f>IF(Entrada!C287 = 0, 0, 'Cen1'!C302/Entrada!C287 -1)</f>
        <v>0</v>
      </c>
      <c r="C236" s="136">
        <f>IF(Entrada!D287 = 0, 0, 'Cen1'!D302/Entrada!D287 -1)</f>
        <v>0</v>
      </c>
      <c r="D236" s="136">
        <f>IF(Entrada!E287 = 0, 0, 'Cen1'!E302/Entrada!E287 -1)</f>
        <v>0</v>
      </c>
      <c r="E236" s="136">
        <f>IF(Entrada!F287 = 0, 0, 'Cen1'!F302/Entrada!F287 -1)</f>
        <v>0</v>
      </c>
      <c r="F236" s="136">
        <f>IF(Entrada!G287 = 0, 0, 'Cen1'!G302/Entrada!G287 -1)</f>
        <v>0</v>
      </c>
      <c r="G236" s="136">
        <f>IF(Entrada!H287 = 0, 0, 'Cen1'!H302/Entrada!H287 -1)</f>
        <v>0</v>
      </c>
    </row>
    <row r="237" spans="1:7" x14ac:dyDescent="0.25">
      <c r="A237" s="140">
        <v>236</v>
      </c>
      <c r="B237" s="136">
        <f>IF(Entrada!C288 = 0, 0, 'Cen1'!C303/Entrada!C288 -1)</f>
        <v>0</v>
      </c>
      <c r="C237" s="136">
        <f>IF(Entrada!D288 = 0, 0, 'Cen1'!D303/Entrada!D288 -1)</f>
        <v>0</v>
      </c>
      <c r="D237" s="136">
        <f>IF(Entrada!E288 = 0, 0, 'Cen1'!E303/Entrada!E288 -1)</f>
        <v>0</v>
      </c>
      <c r="E237" s="136">
        <f>IF(Entrada!F288 = 0, 0, 'Cen1'!F303/Entrada!F288 -1)</f>
        <v>0</v>
      </c>
      <c r="F237" s="136">
        <f>IF(Entrada!G288 = 0, 0, 'Cen1'!G303/Entrada!G288 -1)</f>
        <v>0</v>
      </c>
      <c r="G237" s="136">
        <f>IF(Entrada!H288 = 0, 0, 'Cen1'!H303/Entrada!H288 -1)</f>
        <v>0</v>
      </c>
    </row>
    <row r="238" spans="1:7" x14ac:dyDescent="0.25">
      <c r="A238" s="140">
        <v>237</v>
      </c>
      <c r="B238" s="136">
        <f ca="1">IF(Entrada!C289 = 0, 0, 'Cen1'!C304/Entrada!C289 -1)</f>
        <v>0</v>
      </c>
      <c r="C238" s="136">
        <f ca="1">IF(Entrada!D289 = 0, 0, 'Cen1'!D304/Entrada!D289 -1)</f>
        <v>0</v>
      </c>
      <c r="D238" s="136">
        <f ca="1">IF(Entrada!E289 = 0, 0, 'Cen1'!E304/Entrada!E289 -1)</f>
        <v>0</v>
      </c>
      <c r="E238" s="136">
        <f ca="1">IF(Entrada!F289 = 0, 0, 'Cen1'!F304/Entrada!F289 -1)</f>
        <v>0</v>
      </c>
      <c r="F238" s="136">
        <f ca="1">IF(Entrada!G289 = 0, 0, 'Cen1'!G304/Entrada!G289 -1)</f>
        <v>0</v>
      </c>
      <c r="G238" s="136">
        <f ca="1">IF(Entrada!H289 = 0, 0, 'Cen1'!H304/Entrada!H289 -1)</f>
        <v>0</v>
      </c>
    </row>
    <row r="239" spans="1:7" x14ac:dyDescent="0.25">
      <c r="A239" s="140">
        <v>238</v>
      </c>
      <c r="B239" s="136">
        <f ca="1">IF(Entrada!C290 = 0, 0, 'Cen1'!C305/Entrada!C290 -1)</f>
        <v>0</v>
      </c>
      <c r="C239" s="136">
        <f ca="1">IF(Entrada!D290 = 0, 0, 'Cen1'!D305/Entrada!D290 -1)</f>
        <v>0</v>
      </c>
      <c r="D239" s="136">
        <f ca="1">IF(Entrada!E290 = 0, 0, 'Cen1'!E305/Entrada!E290 -1)</f>
        <v>0</v>
      </c>
      <c r="E239" s="136">
        <f ca="1">IF(Entrada!F290 = 0, 0, 'Cen1'!F305/Entrada!F290 -1)</f>
        <v>0</v>
      </c>
      <c r="F239" s="136">
        <f ca="1">IF(Entrada!G290 = 0, 0, 'Cen1'!G305/Entrada!G290 -1)</f>
        <v>0</v>
      </c>
      <c r="G239" s="136">
        <f ca="1">IF(Entrada!H290 = 0, 0, 'Cen1'!H305/Entrada!H290 -1)</f>
        <v>0</v>
      </c>
    </row>
    <row r="240" spans="1:7" x14ac:dyDescent="0.25">
      <c r="A240" s="140">
        <v>239</v>
      </c>
      <c r="B240" s="136">
        <f ca="1">IF(Entrada!C291 = 0, 0, 'Cen1'!C306/Entrada!C291 -1)</f>
        <v>0</v>
      </c>
      <c r="C240" s="136">
        <f ca="1">IF(Entrada!D291 = 0, 0, 'Cen1'!D306/Entrada!D291 -1)</f>
        <v>0</v>
      </c>
      <c r="D240" s="136">
        <f ca="1">IF(Entrada!E291 = 0, 0, 'Cen1'!E306/Entrada!E291 -1)</f>
        <v>0</v>
      </c>
      <c r="E240" s="136">
        <f ca="1">IF(Entrada!F291 = 0, 0, 'Cen1'!F306/Entrada!F291 -1)</f>
        <v>0</v>
      </c>
      <c r="F240" s="136">
        <f ca="1">IF(Entrada!G291 = 0, 0, 'Cen1'!G306/Entrada!G291 -1)</f>
        <v>0</v>
      </c>
      <c r="G240" s="136">
        <f ca="1">IF(Entrada!H291 = 0, 0, 'Cen1'!H306/Entrada!H291 -1)</f>
        <v>0</v>
      </c>
    </row>
    <row r="241" spans="1:7" x14ac:dyDescent="0.25">
      <c r="A241" s="140">
        <v>240</v>
      </c>
      <c r="B241" s="136">
        <f ca="1">IF(Entrada!C292 = 0, 0, 'Cen1'!C307/Entrada!C292 -1)</f>
        <v>0</v>
      </c>
      <c r="C241" s="136">
        <f ca="1">IF(Entrada!D292 = 0, 0, 'Cen1'!D307/Entrada!D292 -1)</f>
        <v>0</v>
      </c>
      <c r="D241" s="136">
        <f ca="1">IF(Entrada!E292 = 0, 0, 'Cen1'!E307/Entrada!E292 -1)</f>
        <v>0</v>
      </c>
      <c r="E241" s="136">
        <f ca="1">IF(Entrada!F292 = 0, 0, 'Cen1'!F307/Entrada!F292 -1)</f>
        <v>0</v>
      </c>
      <c r="F241" s="136">
        <f ca="1">IF(Entrada!G292 = 0, 0, 'Cen1'!G307/Entrada!G292 -1)</f>
        <v>0</v>
      </c>
      <c r="G241" s="136">
        <f ca="1">IF(Entrada!H292 = 0, 0, 'Cen1'!H307/Entrada!H292 -1)</f>
        <v>0</v>
      </c>
    </row>
    <row r="242" spans="1:7" x14ac:dyDescent="0.25">
      <c r="A242" s="140">
        <v>241</v>
      </c>
      <c r="B242" s="136">
        <f ca="1">IF(Entrada!C293 = 0, 0, 'Cen1'!C308/Entrada!C293 -1)</f>
        <v>0</v>
      </c>
      <c r="C242" s="136">
        <f ca="1">IF(Entrada!D293 = 0, 0, 'Cen1'!D308/Entrada!D293 -1)</f>
        <v>0</v>
      </c>
      <c r="D242" s="136">
        <f ca="1">IF(Entrada!E293 = 0, 0, 'Cen1'!E308/Entrada!E293 -1)</f>
        <v>0</v>
      </c>
      <c r="E242" s="136">
        <f ca="1">IF(Entrada!F293 = 0, 0, 'Cen1'!F308/Entrada!F293 -1)</f>
        <v>0</v>
      </c>
      <c r="F242" s="136">
        <f ca="1">IF(Entrada!G293 = 0, 0, 'Cen1'!G308/Entrada!G293 -1)</f>
        <v>0</v>
      </c>
      <c r="G242" s="136">
        <f ca="1">IF(Entrada!H293 = 0, 0, 'Cen1'!H308/Entrada!H293 -1)</f>
        <v>0</v>
      </c>
    </row>
    <row r="243" spans="1:7" x14ac:dyDescent="0.25">
      <c r="A243" s="140">
        <v>242</v>
      </c>
      <c r="B243" s="136">
        <f ca="1">IF(Entrada!C294 = 0, 0, 'Cen1'!C309/Entrada!C294 -1)</f>
        <v>0</v>
      </c>
      <c r="C243" s="136">
        <f ca="1">IF(Entrada!D294 = 0, 0, 'Cen1'!D309/Entrada!D294 -1)</f>
        <v>0</v>
      </c>
      <c r="D243" s="136">
        <f ca="1">IF(Entrada!E294 = 0, 0, 'Cen1'!E309/Entrada!E294 -1)</f>
        <v>0</v>
      </c>
      <c r="E243" s="136">
        <f ca="1">IF(Entrada!F294 = 0, 0, 'Cen1'!F309/Entrada!F294 -1)</f>
        <v>0</v>
      </c>
      <c r="F243" s="136">
        <f ca="1">IF(Entrada!G294 = 0, 0, 'Cen1'!G309/Entrada!G294 -1)</f>
        <v>0</v>
      </c>
      <c r="G243" s="136">
        <f ca="1">IF(Entrada!H294 = 0, 0, 'Cen1'!H309/Entrada!H294 -1)</f>
        <v>0</v>
      </c>
    </row>
    <row r="244" spans="1:7" x14ac:dyDescent="0.25">
      <c r="A244" s="140">
        <v>243</v>
      </c>
      <c r="B244" s="136">
        <f ca="1">IF(Entrada!C295 = 0, 0, 'Cen1'!C310/Entrada!C295 -1)</f>
        <v>0</v>
      </c>
      <c r="C244" s="136">
        <f ca="1">IF(Entrada!D295 = 0, 0, 'Cen1'!D310/Entrada!D295 -1)</f>
        <v>0</v>
      </c>
      <c r="D244" s="136">
        <f ca="1">IF(Entrada!E295 = 0, 0, 'Cen1'!E310/Entrada!E295 -1)</f>
        <v>0</v>
      </c>
      <c r="E244" s="136">
        <f ca="1">IF(Entrada!F295 = 0, 0, 'Cen1'!F310/Entrada!F295 -1)</f>
        <v>0</v>
      </c>
      <c r="F244" s="136">
        <f ca="1">IF(Entrada!G295 = 0, 0, 'Cen1'!G310/Entrada!G295 -1)</f>
        <v>0</v>
      </c>
      <c r="G244" s="136">
        <f ca="1">IF(Entrada!H295 = 0, 0, 'Cen1'!H310/Entrada!H295 -1)</f>
        <v>0</v>
      </c>
    </row>
    <row r="245" spans="1:7" x14ac:dyDescent="0.25">
      <c r="A245" s="140">
        <v>244</v>
      </c>
      <c r="B245" s="136">
        <f ca="1">IF(Entrada!C296 = 0, 0, 'Cen1'!C311/Entrada!C296 -1)</f>
        <v>0</v>
      </c>
      <c r="C245" s="136">
        <f ca="1">IF(Entrada!D296 = 0, 0, 'Cen1'!D311/Entrada!D296 -1)</f>
        <v>0</v>
      </c>
      <c r="D245" s="136">
        <f ca="1">IF(Entrada!E296 = 0, 0, 'Cen1'!E311/Entrada!E296 -1)</f>
        <v>0</v>
      </c>
      <c r="E245" s="136">
        <f ca="1">IF(Entrada!F296 = 0, 0, 'Cen1'!F311/Entrada!F296 -1)</f>
        <v>0</v>
      </c>
      <c r="F245" s="136">
        <f ca="1">IF(Entrada!G296 = 0, 0, 'Cen1'!G311/Entrada!G296 -1)</f>
        <v>0</v>
      </c>
      <c r="G245" s="136">
        <f ca="1">IF(Entrada!H296 = 0, 0, 'Cen1'!H311/Entrada!H296 -1)</f>
        <v>0</v>
      </c>
    </row>
    <row r="246" spans="1:7" x14ac:dyDescent="0.25">
      <c r="A246" s="140">
        <v>245</v>
      </c>
      <c r="B246" s="136">
        <f ca="1">IF(Entrada!C297 = 0, 0, 'Cen1'!C312/Entrada!C297 -1)</f>
        <v>0</v>
      </c>
      <c r="C246" s="136">
        <f ca="1">IF(Entrada!D297 = 0, 0, 'Cen1'!D312/Entrada!D297 -1)</f>
        <v>0</v>
      </c>
      <c r="D246" s="136">
        <f ca="1">IF(Entrada!E297 = 0, 0, 'Cen1'!E312/Entrada!E297 -1)</f>
        <v>0</v>
      </c>
      <c r="E246" s="136">
        <f ca="1">IF(Entrada!F297 = 0, 0, 'Cen1'!F312/Entrada!F297 -1)</f>
        <v>0</v>
      </c>
      <c r="F246" s="136">
        <f ca="1">IF(Entrada!G297 = 0, 0, 'Cen1'!G312/Entrada!G297 -1)</f>
        <v>0</v>
      </c>
      <c r="G246" s="136">
        <f ca="1">IF(Entrada!H297 = 0, 0, 'Cen1'!H312/Entrada!H297 -1)</f>
        <v>0</v>
      </c>
    </row>
    <row r="247" spans="1:7" x14ac:dyDescent="0.25">
      <c r="A247" s="140">
        <v>246</v>
      </c>
      <c r="B247" s="136">
        <f ca="1">IF(Entrada!C298 = 0, 0, 'Cen1'!C313/Entrada!C298 -1)</f>
        <v>0</v>
      </c>
      <c r="C247" s="136">
        <f ca="1">IF(Entrada!D298 = 0, 0, 'Cen1'!D313/Entrada!D298 -1)</f>
        <v>0</v>
      </c>
      <c r="D247" s="136">
        <f ca="1">IF(Entrada!E298 = 0, 0, 'Cen1'!E313/Entrada!E298 -1)</f>
        <v>0</v>
      </c>
      <c r="E247" s="136">
        <f ca="1">IF(Entrada!F298 = 0, 0, 'Cen1'!F313/Entrada!F298 -1)</f>
        <v>0</v>
      </c>
      <c r="F247" s="136">
        <f ca="1">IF(Entrada!G298 = 0, 0, 'Cen1'!G313/Entrada!G298 -1)</f>
        <v>0</v>
      </c>
      <c r="G247" s="136">
        <f ca="1">IF(Entrada!H298 = 0, 0, 'Cen1'!H313/Entrada!H298 -1)</f>
        <v>0</v>
      </c>
    </row>
    <row r="248" spans="1:7" x14ac:dyDescent="0.25">
      <c r="A248" s="140">
        <v>247</v>
      </c>
      <c r="B248" s="136">
        <f ca="1">IF(Entrada!C299 = 0, 0, 'Cen1'!C314/Entrada!C299 -1)</f>
        <v>0</v>
      </c>
      <c r="C248" s="136">
        <f ca="1">IF(Entrada!D299 = 0, 0, 'Cen1'!D314/Entrada!D299 -1)</f>
        <v>0</v>
      </c>
      <c r="D248" s="136">
        <f ca="1">IF(Entrada!E299 = 0, 0, 'Cen1'!E314/Entrada!E299 -1)</f>
        <v>0</v>
      </c>
      <c r="E248" s="136">
        <f ca="1">IF(Entrada!F299 = 0, 0, 'Cen1'!F314/Entrada!F299 -1)</f>
        <v>0</v>
      </c>
      <c r="F248" s="136">
        <f ca="1">IF(Entrada!G299 = 0, 0, 'Cen1'!G314/Entrada!G299 -1)</f>
        <v>0</v>
      </c>
      <c r="G248" s="136">
        <f ca="1">IF(Entrada!H299 = 0, 0, 'Cen1'!H314/Entrada!H299 -1)</f>
        <v>0</v>
      </c>
    </row>
    <row r="249" spans="1:7" x14ac:dyDescent="0.25">
      <c r="A249" s="140">
        <v>248</v>
      </c>
      <c r="B249" s="136">
        <f ca="1">IF(Entrada!C300 = 0, 0, 'Cen1'!C315/Entrada!C300 -1)</f>
        <v>0</v>
      </c>
      <c r="C249" s="136">
        <f ca="1">IF(Entrada!D300 = 0, 0, 'Cen1'!D315/Entrada!D300 -1)</f>
        <v>0</v>
      </c>
      <c r="D249" s="136">
        <f ca="1">IF(Entrada!E300 = 0, 0, 'Cen1'!E315/Entrada!E300 -1)</f>
        <v>0</v>
      </c>
      <c r="E249" s="136">
        <f ca="1">IF(Entrada!F300 = 0, 0, 'Cen1'!F315/Entrada!F300 -1)</f>
        <v>0</v>
      </c>
      <c r="F249" s="136">
        <f ca="1">IF(Entrada!G300 = 0, 0, 'Cen1'!G315/Entrada!G300 -1)</f>
        <v>0</v>
      </c>
      <c r="G249" s="136">
        <f ca="1">IF(Entrada!H300 = 0, 0, 'Cen1'!H315/Entrada!H300 -1)</f>
        <v>0</v>
      </c>
    </row>
    <row r="250" spans="1:7" x14ac:dyDescent="0.25">
      <c r="A250" s="140">
        <v>249</v>
      </c>
      <c r="B250" s="136">
        <f ca="1">IF(Entrada!C301 = 0, 0, 'Cen1'!C316/Entrada!C301 -1)</f>
        <v>0</v>
      </c>
      <c r="C250" s="136">
        <f ca="1">IF(Entrada!D301 = 0, 0, 'Cen1'!D316/Entrada!D301 -1)</f>
        <v>0</v>
      </c>
      <c r="D250" s="136">
        <f ca="1">IF(Entrada!E301 = 0, 0, 'Cen1'!E316/Entrada!E301 -1)</f>
        <v>0</v>
      </c>
      <c r="E250" s="136">
        <f ca="1">IF(Entrada!F301 = 0, 0, 'Cen1'!F316/Entrada!F301 -1)</f>
        <v>0</v>
      </c>
      <c r="F250" s="136">
        <f ca="1">IF(Entrada!G301 = 0, 0, 'Cen1'!G316/Entrada!G301 -1)</f>
        <v>0</v>
      </c>
      <c r="G250" s="136">
        <f ca="1">IF(Entrada!H301 = 0, 0, 'Cen1'!H316/Entrada!H301 -1)</f>
        <v>0</v>
      </c>
    </row>
    <row r="251" spans="1:7" x14ac:dyDescent="0.25">
      <c r="A251" s="140">
        <v>250</v>
      </c>
      <c r="B251" s="136">
        <f>IF(Entrada!C302 = 0, 0, 'Cen1'!C317/Entrada!C302 -1)</f>
        <v>0</v>
      </c>
      <c r="C251" s="136">
        <f>IF(Entrada!D302 = 0, 0, 'Cen1'!D317/Entrada!D302 -1)</f>
        <v>0</v>
      </c>
      <c r="D251" s="136">
        <f>IF(Entrada!E302 = 0, 0, 'Cen1'!E317/Entrada!E302 -1)</f>
        <v>0</v>
      </c>
      <c r="E251" s="136">
        <f>IF(Entrada!F302 = 0, 0, 'Cen1'!F317/Entrada!F302 -1)</f>
        <v>0</v>
      </c>
      <c r="F251" s="136">
        <f>IF(Entrada!G302 = 0, 0, 'Cen1'!G317/Entrada!G302 -1)</f>
        <v>0</v>
      </c>
      <c r="G251" s="136">
        <f>IF(Entrada!H302 = 0, 0, 'Cen1'!H317/Entrada!H302 -1)</f>
        <v>0</v>
      </c>
    </row>
    <row r="252" spans="1:7" x14ac:dyDescent="0.25">
      <c r="A252" s="140">
        <v>251</v>
      </c>
      <c r="B252" s="136">
        <f ca="1">IF(Entrada!C303 = 0, 0, 'Cen1'!C318/Entrada!C303 -1)</f>
        <v>0</v>
      </c>
      <c r="C252" s="136">
        <f ca="1">IF(Entrada!D303 = 0, 0, 'Cen1'!D318/Entrada!D303 -1)</f>
        <v>0</v>
      </c>
      <c r="D252" s="136">
        <f ca="1">IF(Entrada!E303 = 0, 0, 'Cen1'!E318/Entrada!E303 -1)</f>
        <v>0</v>
      </c>
      <c r="E252" s="136">
        <f ca="1">IF(Entrada!F303 = 0, 0, 'Cen1'!F318/Entrada!F303 -1)</f>
        <v>0</v>
      </c>
      <c r="F252" s="136">
        <f ca="1">IF(Entrada!G303 = 0, 0, 'Cen1'!G318/Entrada!G303 -1)</f>
        <v>0</v>
      </c>
      <c r="G252" s="136">
        <f ca="1">IF(Entrada!H303 = 0, 0, 'Cen1'!H318/Entrada!H303 -1)</f>
        <v>0</v>
      </c>
    </row>
    <row r="253" spans="1:7" x14ac:dyDescent="0.25">
      <c r="A253" s="140">
        <v>252</v>
      </c>
      <c r="B253" s="136">
        <f ca="1">IF(Entrada!C304 = 0, 0, 'Cen1'!C319/Entrada!C304 -1)</f>
        <v>0</v>
      </c>
      <c r="C253" s="136">
        <f ca="1">IF(Entrada!D304 = 0, 0, 'Cen1'!D319/Entrada!D304 -1)</f>
        <v>0</v>
      </c>
      <c r="D253" s="136">
        <f ca="1">IF(Entrada!E304 = 0, 0, 'Cen1'!E319/Entrada!E304 -1)</f>
        <v>0</v>
      </c>
      <c r="E253" s="136">
        <f ca="1">IF(Entrada!F304 = 0, 0, 'Cen1'!F319/Entrada!F304 -1)</f>
        <v>0</v>
      </c>
      <c r="F253" s="136">
        <f ca="1">IF(Entrada!G304 = 0, 0, 'Cen1'!G319/Entrada!G304 -1)</f>
        <v>0</v>
      </c>
      <c r="G253" s="136">
        <f ca="1">IF(Entrada!H304 = 0, 0, 'Cen1'!H319/Entrada!H304 -1)</f>
        <v>0</v>
      </c>
    </row>
    <row r="254" spans="1:7" x14ac:dyDescent="0.25">
      <c r="A254" s="140">
        <v>253</v>
      </c>
      <c r="B254" s="136">
        <f ca="1">IF(Entrada!C305 = 0, 0, 'Cen1'!C320/Entrada!C305 -1)</f>
        <v>0</v>
      </c>
      <c r="C254" s="136">
        <f ca="1">IF(Entrada!D305 = 0, 0, 'Cen1'!D320/Entrada!D305 -1)</f>
        <v>0</v>
      </c>
      <c r="D254" s="136">
        <f ca="1">IF(Entrada!E305 = 0, 0, 'Cen1'!E320/Entrada!E305 -1)</f>
        <v>0</v>
      </c>
      <c r="E254" s="136">
        <f ca="1">IF(Entrada!F305 = 0, 0, 'Cen1'!F320/Entrada!F305 -1)</f>
        <v>0</v>
      </c>
      <c r="F254" s="136">
        <f ca="1">IF(Entrada!G305 = 0, 0, 'Cen1'!G320/Entrada!G305 -1)</f>
        <v>0</v>
      </c>
      <c r="G254" s="136">
        <f ca="1">IF(Entrada!H305 = 0, 0, 'Cen1'!H320/Entrada!H305 -1)</f>
        <v>0</v>
      </c>
    </row>
    <row r="255" spans="1:7" x14ac:dyDescent="0.25">
      <c r="A255" s="140">
        <v>254</v>
      </c>
      <c r="B255" s="136">
        <f ca="1">IF(Entrada!C306 = 0, 0, 'Cen1'!C321/Entrada!C306 -1)</f>
        <v>0</v>
      </c>
      <c r="C255" s="136">
        <f ca="1">IF(Entrada!D306 = 0, 0, 'Cen1'!D321/Entrada!D306 -1)</f>
        <v>0</v>
      </c>
      <c r="D255" s="136">
        <f ca="1">IF(Entrada!E306 = 0, 0, 'Cen1'!E321/Entrada!E306 -1)</f>
        <v>0</v>
      </c>
      <c r="E255" s="136">
        <f ca="1">IF(Entrada!F306 = 0, 0, 'Cen1'!F321/Entrada!F306 -1)</f>
        <v>0</v>
      </c>
      <c r="F255" s="136">
        <f ca="1">IF(Entrada!G306 = 0, 0, 'Cen1'!G321/Entrada!G306 -1)</f>
        <v>0</v>
      </c>
      <c r="G255" s="136">
        <f ca="1">IF(Entrada!H306 = 0, 0, 'Cen1'!H321/Entrada!H306 -1)</f>
        <v>0</v>
      </c>
    </row>
    <row r="256" spans="1:7" x14ac:dyDescent="0.25">
      <c r="A256" s="140">
        <v>255</v>
      </c>
      <c r="B256" s="136">
        <f ca="1">IF(Entrada!C307 = 0, 0, 'Cen1'!C322/Entrada!C307 -1)</f>
        <v>0</v>
      </c>
      <c r="C256" s="136">
        <f ca="1">IF(Entrada!D307 = 0, 0, 'Cen1'!D322/Entrada!D307 -1)</f>
        <v>0</v>
      </c>
      <c r="D256" s="136">
        <f ca="1">IF(Entrada!E307 = 0, 0, 'Cen1'!E322/Entrada!E307 -1)</f>
        <v>0</v>
      </c>
      <c r="E256" s="136">
        <f ca="1">IF(Entrada!F307 = 0, 0, 'Cen1'!F322/Entrada!F307 -1)</f>
        <v>0</v>
      </c>
      <c r="F256" s="136">
        <f ca="1">IF(Entrada!G307 = 0, 0, 'Cen1'!G322/Entrada!G307 -1)</f>
        <v>0</v>
      </c>
      <c r="G256" s="136">
        <f ca="1">IF(Entrada!H307 = 0, 0, 'Cen1'!H322/Entrada!H307 -1)</f>
        <v>0</v>
      </c>
    </row>
    <row r="257" spans="1:7" x14ac:dyDescent="0.25">
      <c r="A257" s="140">
        <v>256</v>
      </c>
      <c r="B257" s="136">
        <f>IF(Entrada!C308 = 0, 0, 'Cen1'!C323/Entrada!C308 -1)</f>
        <v>0</v>
      </c>
      <c r="C257" s="136">
        <f>IF(Entrada!D308 = 0, 0, 'Cen1'!D323/Entrada!D308 -1)</f>
        <v>0</v>
      </c>
      <c r="D257" s="136">
        <f>IF(Entrada!E308 = 0, 0, 'Cen1'!E323/Entrada!E308 -1)</f>
        <v>0</v>
      </c>
      <c r="E257" s="136">
        <f>IF(Entrada!F308 = 0, 0, 'Cen1'!F323/Entrada!F308 -1)</f>
        <v>0</v>
      </c>
      <c r="F257" s="136">
        <f>IF(Entrada!G308 = 0, 0, 'Cen1'!G323/Entrada!G308 -1)</f>
        <v>0</v>
      </c>
      <c r="G257" s="136">
        <f>IF(Entrada!H308 = 0, 0, 'Cen1'!H323/Entrada!H308 -1)</f>
        <v>0</v>
      </c>
    </row>
    <row r="258" spans="1:7" x14ac:dyDescent="0.25">
      <c r="A258" s="140">
        <v>257</v>
      </c>
      <c r="B258" s="136">
        <f ca="1">IF(Entrada!C309 = 0, 0, 'Cen1'!C324/Entrada!C309 -1)</f>
        <v>0</v>
      </c>
      <c r="C258" s="136">
        <f ca="1">IF(Entrada!D309 = 0, 0, 'Cen1'!D324/Entrada!D309 -1)</f>
        <v>0</v>
      </c>
      <c r="D258" s="136">
        <f ca="1">IF(Entrada!E309 = 0, 0, 'Cen1'!E324/Entrada!E309 -1)</f>
        <v>0</v>
      </c>
      <c r="E258" s="136">
        <f ca="1">IF(Entrada!F309 = 0, 0, 'Cen1'!F324/Entrada!F309 -1)</f>
        <v>0</v>
      </c>
      <c r="F258" s="136">
        <f ca="1">IF(Entrada!G309 = 0, 0, 'Cen1'!G324/Entrada!G309 -1)</f>
        <v>0</v>
      </c>
      <c r="G258" s="136">
        <f ca="1">IF(Entrada!H309 = 0, 0, 'Cen1'!H324/Entrada!H309 -1)</f>
        <v>0</v>
      </c>
    </row>
    <row r="259" spans="1:7" x14ac:dyDescent="0.25">
      <c r="A259" s="140">
        <v>258</v>
      </c>
      <c r="B259" s="136">
        <f ca="1">IF(Entrada!C310 = 0, 0, 'Cen1'!C325/Entrada!C310 -1)</f>
        <v>0</v>
      </c>
      <c r="C259" s="136">
        <f ca="1">IF(Entrada!D310 = 0, 0, 'Cen1'!D325/Entrada!D310 -1)</f>
        <v>0</v>
      </c>
      <c r="D259" s="136">
        <f ca="1">IF(Entrada!E310 = 0, 0, 'Cen1'!E325/Entrada!E310 -1)</f>
        <v>0</v>
      </c>
      <c r="E259" s="136">
        <f ca="1">IF(Entrada!F310 = 0, 0, 'Cen1'!F325/Entrada!F310 -1)</f>
        <v>0</v>
      </c>
      <c r="F259" s="136">
        <f ca="1">IF(Entrada!G310 = 0, 0, 'Cen1'!G325/Entrada!G310 -1)</f>
        <v>0</v>
      </c>
      <c r="G259" s="136">
        <f ca="1">IF(Entrada!H310 = 0, 0, 'Cen1'!H325/Entrada!H310 -1)</f>
        <v>0</v>
      </c>
    </row>
    <row r="260" spans="1:7" x14ac:dyDescent="0.25">
      <c r="A260" s="140">
        <v>259</v>
      </c>
      <c r="B260" s="136">
        <f ca="1">IF(Entrada!C311 = 0, 0, 'Cen1'!C326/Entrada!C311 -1)</f>
        <v>0</v>
      </c>
      <c r="C260" s="136">
        <f ca="1">IF(Entrada!D311 = 0, 0, 'Cen1'!D326/Entrada!D311 -1)</f>
        <v>0</v>
      </c>
      <c r="D260" s="136">
        <f ca="1">IF(Entrada!E311 = 0, 0, 'Cen1'!E326/Entrada!E311 -1)</f>
        <v>0</v>
      </c>
      <c r="E260" s="136">
        <f ca="1">IF(Entrada!F311 = 0, 0, 'Cen1'!F326/Entrada!F311 -1)</f>
        <v>0</v>
      </c>
      <c r="F260" s="136">
        <f ca="1">IF(Entrada!G311 = 0, 0, 'Cen1'!G326/Entrada!G311 -1)</f>
        <v>0</v>
      </c>
      <c r="G260" s="136">
        <f ca="1">IF(Entrada!H311 = 0, 0, 'Cen1'!H326/Entrada!H311 -1)</f>
        <v>0</v>
      </c>
    </row>
    <row r="261" spans="1:7" x14ac:dyDescent="0.25">
      <c r="A261" s="140">
        <v>260</v>
      </c>
      <c r="B261" s="136">
        <f>IF(Entrada!C312 = 0, 0, 'Cen1'!C327/Entrada!C312 -1)</f>
        <v>0</v>
      </c>
      <c r="C261" s="136">
        <f>IF(Entrada!D312 = 0, 0, 'Cen1'!D327/Entrada!D312 -1)</f>
        <v>0</v>
      </c>
      <c r="D261" s="136">
        <f>IF(Entrada!E312 = 0, 0, 'Cen1'!E327/Entrada!E312 -1)</f>
        <v>0</v>
      </c>
      <c r="E261" s="136">
        <f>IF(Entrada!F312 = 0, 0, 'Cen1'!F327/Entrada!F312 -1)</f>
        <v>0</v>
      </c>
      <c r="F261" s="136">
        <f>IF(Entrada!G312 = 0, 0, 'Cen1'!G327/Entrada!G312 -1)</f>
        <v>0</v>
      </c>
      <c r="G261" s="136">
        <f>IF(Entrada!H312 = 0, 0, 'Cen1'!H327/Entrada!H312 -1)</f>
        <v>0</v>
      </c>
    </row>
    <row r="262" spans="1:7" x14ac:dyDescent="0.25">
      <c r="A262" s="140">
        <v>261</v>
      </c>
      <c r="B262" s="136">
        <f ca="1">IF(Entrada!C313 = 0, 0, 'Cen1'!C328/Entrada!C313 -1)</f>
        <v>0</v>
      </c>
      <c r="C262" s="136">
        <f ca="1">IF(Entrada!D313 = 0, 0, 'Cen1'!D328/Entrada!D313 -1)</f>
        <v>0</v>
      </c>
      <c r="D262" s="136">
        <f ca="1">IF(Entrada!E313 = 0, 0, 'Cen1'!E328/Entrada!E313 -1)</f>
        <v>0</v>
      </c>
      <c r="E262" s="136">
        <f ca="1">IF(Entrada!F313 = 0, 0, 'Cen1'!F328/Entrada!F313 -1)</f>
        <v>0</v>
      </c>
      <c r="F262" s="136">
        <f ca="1">IF(Entrada!G313 = 0, 0, 'Cen1'!G328/Entrada!G313 -1)</f>
        <v>0</v>
      </c>
      <c r="G262" s="136">
        <f ca="1">IF(Entrada!H313 = 0, 0, 'Cen1'!H328/Entrada!H313 -1)</f>
        <v>0</v>
      </c>
    </row>
    <row r="263" spans="1:7" x14ac:dyDescent="0.25">
      <c r="A263" s="140">
        <v>262</v>
      </c>
      <c r="B263" s="136">
        <f ca="1">IF(Entrada!C314 = 0, 0, 'Cen1'!C329/Entrada!C314 -1)</f>
        <v>0</v>
      </c>
      <c r="C263" s="136">
        <f ca="1">IF(Entrada!D314 = 0, 0, 'Cen1'!D329/Entrada!D314 -1)</f>
        <v>0</v>
      </c>
      <c r="D263" s="136">
        <f ca="1">IF(Entrada!E314 = 0, 0, 'Cen1'!E329/Entrada!E314 -1)</f>
        <v>0</v>
      </c>
      <c r="E263" s="136">
        <f ca="1">IF(Entrada!F314 = 0, 0, 'Cen1'!F329/Entrada!F314 -1)</f>
        <v>0</v>
      </c>
      <c r="F263" s="136">
        <f ca="1">IF(Entrada!G314 = 0, 0, 'Cen1'!G329/Entrada!G314 -1)</f>
        <v>0</v>
      </c>
      <c r="G263" s="136">
        <f ca="1">IF(Entrada!H314 = 0, 0, 'Cen1'!H329/Entrada!H314 -1)</f>
        <v>0</v>
      </c>
    </row>
    <row r="264" spans="1:7" x14ac:dyDescent="0.25">
      <c r="A264" s="140">
        <v>263</v>
      </c>
      <c r="B264" s="136">
        <f ca="1">IF(Entrada!C315 = 0, 0, 'Cen1'!C330/Entrada!C315 -1)</f>
        <v>0</v>
      </c>
      <c r="C264" s="136">
        <f ca="1">IF(Entrada!D315 = 0, 0, 'Cen1'!D330/Entrada!D315 -1)</f>
        <v>0</v>
      </c>
      <c r="D264" s="136">
        <f ca="1">IF(Entrada!E315 = 0, 0, 'Cen1'!E330/Entrada!E315 -1)</f>
        <v>0</v>
      </c>
      <c r="E264" s="136">
        <f ca="1">IF(Entrada!F315 = 0, 0, 'Cen1'!F330/Entrada!F315 -1)</f>
        <v>0</v>
      </c>
      <c r="F264" s="136">
        <f ca="1">IF(Entrada!G315 = 0, 0, 'Cen1'!G330/Entrada!G315 -1)</f>
        <v>0</v>
      </c>
      <c r="G264" s="136">
        <f ca="1">IF(Entrada!H315 = 0, 0, 'Cen1'!H330/Entrada!H315 -1)</f>
        <v>0</v>
      </c>
    </row>
    <row r="265" spans="1:7" x14ac:dyDescent="0.25">
      <c r="A265" s="140">
        <v>264</v>
      </c>
      <c r="B265" s="136">
        <f>IF(Entrada!C316 = 0, 0, 'Cen1'!C331/Entrada!C316 -1)</f>
        <v>0</v>
      </c>
      <c r="C265" s="136">
        <f>IF(Entrada!D316 = 0, 0, 'Cen1'!D331/Entrada!D316 -1)</f>
        <v>0</v>
      </c>
      <c r="D265" s="136">
        <f>IF(Entrada!E316 = 0, 0, 'Cen1'!E331/Entrada!E316 -1)</f>
        <v>0</v>
      </c>
      <c r="E265" s="136">
        <f>IF(Entrada!F316 = 0, 0, 'Cen1'!F331/Entrada!F316 -1)</f>
        <v>0</v>
      </c>
      <c r="F265" s="136">
        <f>IF(Entrada!G316 = 0, 0, 'Cen1'!G331/Entrada!G316 -1)</f>
        <v>0</v>
      </c>
      <c r="G265" s="136">
        <f>IF(Entrada!H316 = 0, 0, 'Cen1'!H331/Entrada!H316 -1)</f>
        <v>0</v>
      </c>
    </row>
    <row r="266" spans="1:7" x14ac:dyDescent="0.25">
      <c r="A266" s="140">
        <v>265</v>
      </c>
      <c r="B266" s="136">
        <f ca="1">IF(Entrada!C317 = 0, 0, 'Cen1'!C332/Entrada!C317 -1)</f>
        <v>0</v>
      </c>
      <c r="C266" s="136">
        <f ca="1">IF(Entrada!D317 = 0, 0, 'Cen1'!D332/Entrada!D317 -1)</f>
        <v>0</v>
      </c>
      <c r="D266" s="136">
        <f ca="1">IF(Entrada!E317 = 0, 0, 'Cen1'!E332/Entrada!E317 -1)</f>
        <v>0</v>
      </c>
      <c r="E266" s="136">
        <f ca="1">IF(Entrada!F317 = 0, 0, 'Cen1'!F332/Entrada!F317 -1)</f>
        <v>0</v>
      </c>
      <c r="F266" s="136">
        <f ca="1">IF(Entrada!G317 = 0, 0, 'Cen1'!G332/Entrada!G317 -1)</f>
        <v>0</v>
      </c>
      <c r="G266" s="136">
        <f ca="1">IF(Entrada!H317 = 0, 0, 'Cen1'!H332/Entrada!H317 -1)</f>
        <v>0</v>
      </c>
    </row>
    <row r="267" spans="1:7" x14ac:dyDescent="0.25">
      <c r="A267" s="140">
        <v>266</v>
      </c>
      <c r="B267" s="136">
        <f ca="1">IF(Entrada!C318 = 0, 0, 'Cen1'!C333/Entrada!C318 -1)</f>
        <v>0</v>
      </c>
      <c r="C267" s="136">
        <f ca="1">IF(Entrada!D318 = 0, 0, 'Cen1'!D333/Entrada!D318 -1)</f>
        <v>0</v>
      </c>
      <c r="D267" s="136">
        <f ca="1">IF(Entrada!E318 = 0, 0, 'Cen1'!E333/Entrada!E318 -1)</f>
        <v>0</v>
      </c>
      <c r="E267" s="136">
        <f ca="1">IF(Entrada!F318 = 0, 0, 'Cen1'!F333/Entrada!F318 -1)</f>
        <v>0</v>
      </c>
      <c r="F267" s="136">
        <f ca="1">IF(Entrada!G318 = 0, 0, 'Cen1'!G333/Entrada!G318 -1)</f>
        <v>0</v>
      </c>
      <c r="G267" s="136">
        <f ca="1">IF(Entrada!H318 = 0, 0, 'Cen1'!H333/Entrada!H318 -1)</f>
        <v>0</v>
      </c>
    </row>
    <row r="268" spans="1:7" x14ac:dyDescent="0.25">
      <c r="A268" s="140">
        <v>267</v>
      </c>
      <c r="B268" s="136">
        <f ca="1">IF(Entrada!C319 = 0, 0, 'Cen1'!C334/Entrada!C319 -1)</f>
        <v>0</v>
      </c>
      <c r="C268" s="136">
        <f ca="1">IF(Entrada!D319 = 0, 0, 'Cen1'!D334/Entrada!D319 -1)</f>
        <v>0</v>
      </c>
      <c r="D268" s="136">
        <f ca="1">IF(Entrada!E319 = 0, 0, 'Cen1'!E334/Entrada!E319 -1)</f>
        <v>0</v>
      </c>
      <c r="E268" s="136">
        <f ca="1">IF(Entrada!F319 = 0, 0, 'Cen1'!F334/Entrada!F319 -1)</f>
        <v>0</v>
      </c>
      <c r="F268" s="136">
        <f ca="1">IF(Entrada!G319 = 0, 0, 'Cen1'!G334/Entrada!G319 -1)</f>
        <v>0</v>
      </c>
      <c r="G268" s="136">
        <f ca="1">IF(Entrada!H319 = 0, 0, 'Cen1'!H334/Entrada!H319 -1)</f>
        <v>0</v>
      </c>
    </row>
    <row r="269" spans="1:7" x14ac:dyDescent="0.25">
      <c r="A269" s="140">
        <v>268</v>
      </c>
      <c r="B269" s="136">
        <f>IF(Entrada!C320 = 0, 0, 'Cen1'!C335/Entrada!C320 -1)</f>
        <v>0</v>
      </c>
      <c r="C269" s="136">
        <f>IF(Entrada!D320 = 0, 0, 'Cen1'!D335/Entrada!D320 -1)</f>
        <v>0</v>
      </c>
      <c r="D269" s="136">
        <f>IF(Entrada!E320 = 0, 0, 'Cen1'!E335/Entrada!E320 -1)</f>
        <v>0</v>
      </c>
      <c r="E269" s="136">
        <f>IF(Entrada!F320 = 0, 0, 'Cen1'!F335/Entrada!F320 -1)</f>
        <v>0</v>
      </c>
      <c r="F269" s="136">
        <f>IF(Entrada!G320 = 0, 0, 'Cen1'!G335/Entrada!G320 -1)</f>
        <v>0</v>
      </c>
      <c r="G269" s="136">
        <f>IF(Entrada!H320 = 0, 0, 'Cen1'!H335/Entrada!H320 -1)</f>
        <v>0</v>
      </c>
    </row>
    <row r="270" spans="1:7" x14ac:dyDescent="0.25">
      <c r="A270" s="140">
        <v>269</v>
      </c>
      <c r="B270" s="136">
        <f ca="1">IF(Entrada!C321 = 0, 0, 'Cen1'!C336/Entrada!C321 -1)</f>
        <v>0</v>
      </c>
      <c r="C270" s="136">
        <f ca="1">IF(Entrada!D321 = 0, 0, 'Cen1'!D336/Entrada!D321 -1)</f>
        <v>0</v>
      </c>
      <c r="D270" s="136">
        <f ca="1">IF(Entrada!E321 = 0, 0, 'Cen1'!E336/Entrada!E321 -1)</f>
        <v>0</v>
      </c>
      <c r="E270" s="136">
        <f ca="1">IF(Entrada!F321 = 0, 0, 'Cen1'!F336/Entrada!F321 -1)</f>
        <v>0</v>
      </c>
      <c r="F270" s="136">
        <f ca="1">IF(Entrada!G321 = 0, 0, 'Cen1'!G336/Entrada!G321 -1)</f>
        <v>0</v>
      </c>
      <c r="G270" s="136">
        <f ca="1">IF(Entrada!H321 = 0, 0, 'Cen1'!H336/Entrada!H321 -1)</f>
        <v>0</v>
      </c>
    </row>
    <row r="271" spans="1:7" x14ac:dyDescent="0.25">
      <c r="A271" s="140">
        <v>270</v>
      </c>
      <c r="B271" s="136">
        <f ca="1">IF(Entrada!C322 = 0, 0, 'Cen1'!C337/Entrada!C322 -1)</f>
        <v>0</v>
      </c>
      <c r="C271" s="136">
        <f ca="1">IF(Entrada!D322 = 0, 0, 'Cen1'!D337/Entrada!D322 -1)</f>
        <v>0</v>
      </c>
      <c r="D271" s="136">
        <f ca="1">IF(Entrada!E322 = 0, 0, 'Cen1'!E337/Entrada!E322 -1)</f>
        <v>0</v>
      </c>
      <c r="E271" s="136">
        <f ca="1">IF(Entrada!F322 = 0, 0, 'Cen1'!F337/Entrada!F322 -1)</f>
        <v>0</v>
      </c>
      <c r="F271" s="136">
        <f ca="1">IF(Entrada!G322 = 0, 0, 'Cen1'!G337/Entrada!G322 -1)</f>
        <v>0</v>
      </c>
      <c r="G271" s="136">
        <f ca="1">IF(Entrada!H322 = 0, 0, 'Cen1'!H337/Entrada!H322 -1)</f>
        <v>0</v>
      </c>
    </row>
    <row r="272" spans="1:7" x14ac:dyDescent="0.25">
      <c r="A272" s="140">
        <v>271</v>
      </c>
      <c r="B272" s="136">
        <f ca="1">IF(Entrada!C323 = 0, 0, 'Cen1'!C338/Entrada!C323 -1)</f>
        <v>0</v>
      </c>
      <c r="C272" s="136">
        <f ca="1">IF(Entrada!D323 = 0, 0, 'Cen1'!D338/Entrada!D323 -1)</f>
        <v>0</v>
      </c>
      <c r="D272" s="136">
        <f ca="1">IF(Entrada!E323 = 0, 0, 'Cen1'!E338/Entrada!E323 -1)</f>
        <v>0</v>
      </c>
      <c r="E272" s="136">
        <f ca="1">IF(Entrada!F323 = 0, 0, 'Cen1'!F338/Entrada!F323 -1)</f>
        <v>0</v>
      </c>
      <c r="F272" s="136">
        <f ca="1">IF(Entrada!G323 = 0, 0, 'Cen1'!G338/Entrada!G323 -1)</f>
        <v>0</v>
      </c>
      <c r="G272" s="136">
        <f ca="1">IF(Entrada!H323 = 0, 0, 'Cen1'!H338/Entrada!H323 -1)</f>
        <v>0</v>
      </c>
    </row>
    <row r="273" spans="1:7" x14ac:dyDescent="0.25">
      <c r="A273" s="140">
        <v>272</v>
      </c>
      <c r="B273" s="136">
        <f>IF(Entrada!C324 = 0, 0, 'Cen1'!C339/Entrada!C324 -1)</f>
        <v>0</v>
      </c>
      <c r="C273" s="136">
        <f>IF(Entrada!D324 = 0, 0, 'Cen1'!D339/Entrada!D324 -1)</f>
        <v>0</v>
      </c>
      <c r="D273" s="136">
        <f>IF(Entrada!E324 = 0, 0, 'Cen1'!E339/Entrada!E324 -1)</f>
        <v>0</v>
      </c>
      <c r="E273" s="136">
        <f>IF(Entrada!F324 = 0, 0, 'Cen1'!F339/Entrada!F324 -1)</f>
        <v>0</v>
      </c>
      <c r="F273" s="136">
        <f>IF(Entrada!G324 = 0, 0, 'Cen1'!G339/Entrada!G324 -1)</f>
        <v>0</v>
      </c>
      <c r="G273" s="136">
        <f>IF(Entrada!H324 = 0, 0, 'Cen1'!H339/Entrada!H324 -1)</f>
        <v>0</v>
      </c>
    </row>
    <row r="274" spans="1:7" x14ac:dyDescent="0.25">
      <c r="A274" s="140">
        <v>273</v>
      </c>
      <c r="B274" s="136">
        <f ca="1">IF(Entrada!C325 = 0, 0, 'Cen1'!C340/Entrada!C325 -1)</f>
        <v>0</v>
      </c>
      <c r="C274" s="136">
        <f ca="1">IF(Entrada!D325 = 0, 0, 'Cen1'!D340/Entrada!D325 -1)</f>
        <v>0</v>
      </c>
      <c r="D274" s="136">
        <f ca="1">IF(Entrada!E325 = 0, 0, 'Cen1'!E340/Entrada!E325 -1)</f>
        <v>0</v>
      </c>
      <c r="E274" s="136">
        <f ca="1">IF(Entrada!F325 = 0, 0, 'Cen1'!F340/Entrada!F325 -1)</f>
        <v>0</v>
      </c>
      <c r="F274" s="136">
        <f ca="1">IF(Entrada!G325 = 0, 0, 'Cen1'!G340/Entrada!G325 -1)</f>
        <v>0</v>
      </c>
      <c r="G274" s="136">
        <f ca="1">IF(Entrada!H325 = 0, 0, 'Cen1'!H340/Entrada!H325 -1)</f>
        <v>0</v>
      </c>
    </row>
    <row r="275" spans="1:7" x14ac:dyDescent="0.25">
      <c r="A275" s="140">
        <v>274</v>
      </c>
      <c r="B275" s="136">
        <f ca="1">IF(Entrada!C326 = 0, 0, 'Cen1'!C341/Entrada!C326 -1)</f>
        <v>0</v>
      </c>
      <c r="C275" s="136">
        <f ca="1">IF(Entrada!D326 = 0, 0, 'Cen1'!D341/Entrada!D326 -1)</f>
        <v>0</v>
      </c>
      <c r="D275" s="136">
        <f ca="1">IF(Entrada!E326 = 0, 0, 'Cen1'!E341/Entrada!E326 -1)</f>
        <v>0</v>
      </c>
      <c r="E275" s="136">
        <f ca="1">IF(Entrada!F326 = 0, 0, 'Cen1'!F341/Entrada!F326 -1)</f>
        <v>0</v>
      </c>
      <c r="F275" s="136">
        <f ca="1">IF(Entrada!G326 = 0, 0, 'Cen1'!G341/Entrada!G326 -1)</f>
        <v>0</v>
      </c>
      <c r="G275" s="136">
        <f ca="1">IF(Entrada!H326 = 0, 0, 'Cen1'!H341/Entrada!H326 -1)</f>
        <v>0</v>
      </c>
    </row>
    <row r="276" spans="1:7" x14ac:dyDescent="0.25">
      <c r="A276" s="140">
        <v>275</v>
      </c>
      <c r="B276" s="136">
        <f ca="1">IF(Entrada!C327 = 0, 0, 'Cen1'!C342/Entrada!C327 -1)</f>
        <v>0</v>
      </c>
      <c r="C276" s="136">
        <f ca="1">IF(Entrada!D327 = 0, 0, 'Cen1'!D342/Entrada!D327 -1)</f>
        <v>0</v>
      </c>
      <c r="D276" s="136">
        <f ca="1">IF(Entrada!E327 = 0, 0, 'Cen1'!E342/Entrada!E327 -1)</f>
        <v>0</v>
      </c>
      <c r="E276" s="136">
        <f ca="1">IF(Entrada!F327 = 0, 0, 'Cen1'!F342/Entrada!F327 -1)</f>
        <v>0</v>
      </c>
      <c r="F276" s="136">
        <f ca="1">IF(Entrada!G327 = 0, 0, 'Cen1'!G342/Entrada!G327 -1)</f>
        <v>0</v>
      </c>
      <c r="G276" s="136">
        <f ca="1">IF(Entrada!H327 = 0, 0, 'Cen1'!H342/Entrada!H327 -1)</f>
        <v>0</v>
      </c>
    </row>
    <row r="277" spans="1:7" x14ac:dyDescent="0.25">
      <c r="A277" s="140">
        <v>276</v>
      </c>
      <c r="B277" s="136">
        <f ca="1">IF(Entrada!C328 = 0, 0, 'Cen1'!C343/Entrada!C328 -1)</f>
        <v>0</v>
      </c>
      <c r="C277" s="136">
        <f ca="1">IF(Entrada!D328 = 0, 0, 'Cen1'!D343/Entrada!D328 -1)</f>
        <v>0</v>
      </c>
      <c r="D277" s="136">
        <f ca="1">IF(Entrada!E328 = 0, 0, 'Cen1'!E343/Entrada!E328 -1)</f>
        <v>0</v>
      </c>
      <c r="E277" s="136">
        <f ca="1">IF(Entrada!F328 = 0, 0, 'Cen1'!F343/Entrada!F328 -1)</f>
        <v>0</v>
      </c>
      <c r="F277" s="136">
        <f ca="1">IF(Entrada!G328 = 0, 0, 'Cen1'!G343/Entrada!G328 -1)</f>
        <v>0</v>
      </c>
      <c r="G277" s="136">
        <f ca="1">IF(Entrada!H328 = 0, 0, 'Cen1'!H343/Entrada!H328 -1)</f>
        <v>0</v>
      </c>
    </row>
    <row r="278" spans="1:7" x14ac:dyDescent="0.25">
      <c r="A278" s="140">
        <v>277</v>
      </c>
      <c r="B278" s="136">
        <f ca="1">IF(Entrada!C329 = 0, 0, 'Cen1'!C344/Entrada!C329 -1)</f>
        <v>0</v>
      </c>
      <c r="C278" s="136">
        <f ca="1">IF(Entrada!D329 = 0, 0, 'Cen1'!D344/Entrada!D329 -1)</f>
        <v>0</v>
      </c>
      <c r="D278" s="136">
        <f ca="1">IF(Entrada!E329 = 0, 0, 'Cen1'!E344/Entrada!E329 -1)</f>
        <v>0</v>
      </c>
      <c r="E278" s="136">
        <f ca="1">IF(Entrada!F329 = 0, 0, 'Cen1'!F344/Entrada!F329 -1)</f>
        <v>0</v>
      </c>
      <c r="F278" s="136">
        <f ca="1">IF(Entrada!G329 = 0, 0, 'Cen1'!G344/Entrada!G329 -1)</f>
        <v>0</v>
      </c>
      <c r="G278" s="136">
        <f ca="1">IF(Entrada!H329 = 0, 0, 'Cen1'!H344/Entrada!H329 -1)</f>
        <v>0</v>
      </c>
    </row>
    <row r="279" spans="1:7" x14ac:dyDescent="0.25">
      <c r="A279" s="140">
        <v>278</v>
      </c>
      <c r="B279" s="136">
        <f ca="1">IF(Entrada!C330 = 0, 0, 'Cen1'!C345/Entrada!C330 -1)</f>
        <v>0</v>
      </c>
      <c r="C279" s="136">
        <f ca="1">IF(Entrada!D330 = 0, 0, 'Cen1'!D345/Entrada!D330 -1)</f>
        <v>0</v>
      </c>
      <c r="D279" s="136">
        <f ca="1">IF(Entrada!E330 = 0, 0, 'Cen1'!E345/Entrada!E330 -1)</f>
        <v>0</v>
      </c>
      <c r="E279" s="136">
        <f ca="1">IF(Entrada!F330 = 0, 0, 'Cen1'!F345/Entrada!F330 -1)</f>
        <v>0</v>
      </c>
      <c r="F279" s="136">
        <f ca="1">IF(Entrada!G330 = 0, 0, 'Cen1'!G345/Entrada!G330 -1)</f>
        <v>0</v>
      </c>
      <c r="G279" s="136">
        <f ca="1">IF(Entrada!H330 = 0, 0, 'Cen1'!H345/Entrada!H330 -1)</f>
        <v>0</v>
      </c>
    </row>
    <row r="280" spans="1:7" x14ac:dyDescent="0.25">
      <c r="A280" s="140">
        <v>279</v>
      </c>
      <c r="B280" s="136">
        <f ca="1">IF(Entrada!C331 = 0, 0, 'Cen1'!C346/Entrada!C331 -1)</f>
        <v>0</v>
      </c>
      <c r="C280" s="136">
        <f ca="1">IF(Entrada!D331 = 0, 0, 'Cen1'!D346/Entrada!D331 -1)</f>
        <v>0</v>
      </c>
      <c r="D280" s="136">
        <f ca="1">IF(Entrada!E331 = 0, 0, 'Cen1'!E346/Entrada!E331 -1)</f>
        <v>0</v>
      </c>
      <c r="E280" s="136">
        <f ca="1">IF(Entrada!F331 = 0, 0, 'Cen1'!F346/Entrada!F331 -1)</f>
        <v>0</v>
      </c>
      <c r="F280" s="136">
        <f ca="1">IF(Entrada!G331 = 0, 0, 'Cen1'!G346/Entrada!G331 -1)</f>
        <v>0</v>
      </c>
      <c r="G280" s="136">
        <f ca="1">IF(Entrada!H331 = 0, 0, 'Cen1'!H346/Entrada!H331 -1)</f>
        <v>0</v>
      </c>
    </row>
    <row r="281" spans="1:7" x14ac:dyDescent="0.25">
      <c r="A281" s="140">
        <v>280</v>
      </c>
      <c r="B281" s="136">
        <f ca="1">IF(Entrada!C332 = 0, 0, 'Cen1'!C347/Entrada!C332 -1)</f>
        <v>0</v>
      </c>
      <c r="C281" s="136">
        <f ca="1">IF(Entrada!D332 = 0, 0, 'Cen1'!D347/Entrada!D332 -1)</f>
        <v>0</v>
      </c>
      <c r="D281" s="136">
        <f ca="1">IF(Entrada!E332 = 0, 0, 'Cen1'!E347/Entrada!E332 -1)</f>
        <v>0</v>
      </c>
      <c r="E281" s="136">
        <f ca="1">IF(Entrada!F332 = 0, 0, 'Cen1'!F347/Entrada!F332 -1)</f>
        <v>0</v>
      </c>
      <c r="F281" s="136">
        <f ca="1">IF(Entrada!G332 = 0, 0, 'Cen1'!G347/Entrada!G332 -1)</f>
        <v>0</v>
      </c>
      <c r="G281" s="136">
        <f ca="1">IF(Entrada!H332 = 0, 0, 'Cen1'!H347/Entrada!H332 -1)</f>
        <v>0</v>
      </c>
    </row>
    <row r="282" spans="1:7" x14ac:dyDescent="0.25">
      <c r="A282" s="140">
        <v>281</v>
      </c>
      <c r="B282" s="136">
        <f ca="1">IF(Entrada!C333 = 0, 0, 'Cen1'!C348/Entrada!C333 -1)</f>
        <v>0</v>
      </c>
      <c r="C282" s="136">
        <f ca="1">IF(Entrada!D333 = 0, 0, 'Cen1'!D348/Entrada!D333 -1)</f>
        <v>0</v>
      </c>
      <c r="D282" s="136">
        <f ca="1">IF(Entrada!E333 = 0, 0, 'Cen1'!E348/Entrada!E333 -1)</f>
        <v>0</v>
      </c>
      <c r="E282" s="136">
        <f ca="1">IF(Entrada!F333 = 0, 0, 'Cen1'!F348/Entrada!F333 -1)</f>
        <v>0</v>
      </c>
      <c r="F282" s="136">
        <f ca="1">IF(Entrada!G333 = 0, 0, 'Cen1'!G348/Entrada!G333 -1)</f>
        <v>0</v>
      </c>
      <c r="G282" s="136">
        <f ca="1">IF(Entrada!H333 = 0, 0, 'Cen1'!H348/Entrada!H333 -1)</f>
        <v>0</v>
      </c>
    </row>
    <row r="283" spans="1:7" x14ac:dyDescent="0.25">
      <c r="A283" s="140">
        <v>282</v>
      </c>
      <c r="B283" s="136">
        <f ca="1">IF(Entrada!C334 = 0, 0, 'Cen1'!C349/Entrada!C334 -1)</f>
        <v>0</v>
      </c>
      <c r="C283" s="136">
        <f ca="1">IF(Entrada!D334 = 0, 0, 'Cen1'!D349/Entrada!D334 -1)</f>
        <v>0</v>
      </c>
      <c r="D283" s="136">
        <f ca="1">IF(Entrada!E334 = 0, 0, 'Cen1'!E349/Entrada!E334 -1)</f>
        <v>0</v>
      </c>
      <c r="E283" s="136">
        <f ca="1">IF(Entrada!F334 = 0, 0, 'Cen1'!F349/Entrada!F334 -1)</f>
        <v>0</v>
      </c>
      <c r="F283" s="136">
        <f ca="1">IF(Entrada!G334 = 0, 0, 'Cen1'!G349/Entrada!G334 -1)</f>
        <v>0</v>
      </c>
      <c r="G283" s="136">
        <f ca="1">IF(Entrada!H334 = 0, 0, 'Cen1'!H349/Entrada!H334 -1)</f>
        <v>0</v>
      </c>
    </row>
    <row r="284" spans="1:7" x14ac:dyDescent="0.25">
      <c r="A284" s="140">
        <v>283</v>
      </c>
      <c r="B284" s="136">
        <f ca="1">IF(Entrada!C335 = 0, 0, 'Cen1'!C350/Entrada!C335 -1)</f>
        <v>0</v>
      </c>
      <c r="C284" s="136">
        <f ca="1">IF(Entrada!D335 = 0, 0, 'Cen1'!D350/Entrada!D335 -1)</f>
        <v>0</v>
      </c>
      <c r="D284" s="136">
        <f ca="1">IF(Entrada!E335 = 0, 0, 'Cen1'!E350/Entrada!E335 -1)</f>
        <v>0</v>
      </c>
      <c r="E284" s="136">
        <f ca="1">IF(Entrada!F335 = 0, 0, 'Cen1'!F350/Entrada!F335 -1)</f>
        <v>0</v>
      </c>
      <c r="F284" s="136">
        <f ca="1">IF(Entrada!G335 = 0, 0, 'Cen1'!G350/Entrada!G335 -1)</f>
        <v>0</v>
      </c>
      <c r="G284" s="136">
        <f ca="1">IF(Entrada!H335 = 0, 0, 'Cen1'!H350/Entrada!H335 -1)</f>
        <v>0</v>
      </c>
    </row>
    <row r="285" spans="1:7" x14ac:dyDescent="0.25">
      <c r="A285" s="140">
        <v>284</v>
      </c>
      <c r="B285" s="136">
        <f ca="1">IF(Entrada!C336 = 0, 0, 'Cen1'!C351/Entrada!C336 -1)</f>
        <v>0</v>
      </c>
      <c r="C285" s="136">
        <f ca="1">IF(Entrada!D336 = 0, 0, 'Cen1'!D351/Entrada!D336 -1)</f>
        <v>0</v>
      </c>
      <c r="D285" s="136">
        <f ca="1">IF(Entrada!E336 = 0, 0, 'Cen1'!E351/Entrada!E336 -1)</f>
        <v>0</v>
      </c>
      <c r="E285" s="136">
        <f ca="1">IF(Entrada!F336 = 0, 0, 'Cen1'!F351/Entrada!F336 -1)</f>
        <v>0</v>
      </c>
      <c r="F285" s="136">
        <f ca="1">IF(Entrada!G336 = 0, 0, 'Cen1'!G351/Entrada!G336 -1)</f>
        <v>0</v>
      </c>
      <c r="G285" s="136">
        <f ca="1">IF(Entrada!H336 = 0, 0, 'Cen1'!H351/Entrada!H336 -1)</f>
        <v>0</v>
      </c>
    </row>
    <row r="286" spans="1:7" x14ac:dyDescent="0.25">
      <c r="A286" s="140">
        <v>285</v>
      </c>
      <c r="B286" s="136">
        <f ca="1">IF(Entrada!C337 = 0, 0, 'Cen1'!C352/Entrada!C337 -1)</f>
        <v>0</v>
      </c>
      <c r="C286" s="136">
        <f ca="1">IF(Entrada!D337 = 0, 0, 'Cen1'!D352/Entrada!D337 -1)</f>
        <v>0</v>
      </c>
      <c r="D286" s="136">
        <f ca="1">IF(Entrada!E337 = 0, 0, 'Cen1'!E352/Entrada!E337 -1)</f>
        <v>0</v>
      </c>
      <c r="E286" s="136">
        <f ca="1">IF(Entrada!F337 = 0, 0, 'Cen1'!F352/Entrada!F337 -1)</f>
        <v>0</v>
      </c>
      <c r="F286" s="136">
        <f ca="1">IF(Entrada!G337 = 0, 0, 'Cen1'!G352/Entrada!G337 -1)</f>
        <v>0</v>
      </c>
      <c r="G286" s="136">
        <f ca="1">IF(Entrada!H337 = 0, 0, 'Cen1'!H352/Entrada!H337 -1)</f>
        <v>0</v>
      </c>
    </row>
    <row r="287" spans="1:7" x14ac:dyDescent="0.25">
      <c r="A287" s="140">
        <v>286</v>
      </c>
      <c r="B287" s="136">
        <f ca="1">IF(Entrada!C338 = 0, 0, 'Cen1'!C353/Entrada!C338 -1)</f>
        <v>0</v>
      </c>
      <c r="C287" s="136">
        <f ca="1">IF(Entrada!D338 = 0, 0, 'Cen1'!D353/Entrada!D338 -1)</f>
        <v>0</v>
      </c>
      <c r="D287" s="136">
        <f ca="1">IF(Entrada!E338 = 0, 0, 'Cen1'!E353/Entrada!E338 -1)</f>
        <v>0</v>
      </c>
      <c r="E287" s="136">
        <f ca="1">IF(Entrada!F338 = 0, 0, 'Cen1'!F353/Entrada!F338 -1)</f>
        <v>0</v>
      </c>
      <c r="F287" s="136">
        <f ca="1">IF(Entrada!G338 = 0, 0, 'Cen1'!G353/Entrada!G338 -1)</f>
        <v>0</v>
      </c>
      <c r="G287" s="136">
        <f ca="1">IF(Entrada!H338 = 0, 0, 'Cen1'!H353/Entrada!H338 -1)</f>
        <v>0</v>
      </c>
    </row>
    <row r="288" spans="1:7" x14ac:dyDescent="0.25">
      <c r="A288" s="140">
        <v>287</v>
      </c>
      <c r="B288" s="136">
        <f ca="1">IF(Entrada!C339 = 0, 0, 'Cen1'!C354/Entrada!C339 -1)</f>
        <v>0</v>
      </c>
      <c r="C288" s="136">
        <f ca="1">IF(Entrada!D339 = 0, 0, 'Cen1'!D354/Entrada!D339 -1)</f>
        <v>0</v>
      </c>
      <c r="D288" s="136">
        <f ca="1">IF(Entrada!E339 = 0, 0, 'Cen1'!E354/Entrada!E339 -1)</f>
        <v>0</v>
      </c>
      <c r="E288" s="136">
        <f ca="1">IF(Entrada!F339 = 0, 0, 'Cen1'!F354/Entrada!F339 -1)</f>
        <v>0</v>
      </c>
      <c r="F288" s="136">
        <f ca="1">IF(Entrada!G339 = 0, 0, 'Cen1'!G354/Entrada!G339 -1)</f>
        <v>0</v>
      </c>
      <c r="G288" s="136">
        <f ca="1">IF(Entrada!H339 = 0, 0, 'Cen1'!H354/Entrada!H339 -1)</f>
        <v>0</v>
      </c>
    </row>
    <row r="289" spans="1:7" x14ac:dyDescent="0.25">
      <c r="A289" s="140">
        <v>288</v>
      </c>
      <c r="B289" s="136">
        <f ca="1">IF(Entrada!C340 = 0, 0, 'Cen1'!C355/Entrada!C340 -1)</f>
        <v>0</v>
      </c>
      <c r="C289" s="136">
        <f ca="1">IF(Entrada!D340 = 0, 0, 'Cen1'!D355/Entrada!D340 -1)</f>
        <v>0</v>
      </c>
      <c r="D289" s="136">
        <f ca="1">IF(Entrada!E340 = 0, 0, 'Cen1'!E355/Entrada!E340 -1)</f>
        <v>0</v>
      </c>
      <c r="E289" s="136">
        <f ca="1">IF(Entrada!F340 = 0, 0, 'Cen1'!F355/Entrada!F340 -1)</f>
        <v>0</v>
      </c>
      <c r="F289" s="136">
        <f ca="1">IF(Entrada!G340 = 0, 0, 'Cen1'!G355/Entrada!G340 -1)</f>
        <v>0</v>
      </c>
      <c r="G289" s="136">
        <f ca="1">IF(Entrada!H340 = 0, 0, 'Cen1'!H355/Entrada!H340 -1)</f>
        <v>0</v>
      </c>
    </row>
    <row r="290" spans="1:7" x14ac:dyDescent="0.25">
      <c r="A290" s="140">
        <v>289</v>
      </c>
      <c r="B290" s="136">
        <f ca="1">IF(Entrada!C341 = 0, 0, 'Cen1'!C356/Entrada!C341 -1)</f>
        <v>0</v>
      </c>
      <c r="C290" s="136">
        <f ca="1">IF(Entrada!D341 = 0, 0, 'Cen1'!D356/Entrada!D341 -1)</f>
        <v>0</v>
      </c>
      <c r="D290" s="136">
        <f ca="1">IF(Entrada!E341 = 0, 0, 'Cen1'!E356/Entrada!E341 -1)</f>
        <v>0</v>
      </c>
      <c r="E290" s="136">
        <f ca="1">IF(Entrada!F341 = 0, 0, 'Cen1'!F356/Entrada!F341 -1)</f>
        <v>0</v>
      </c>
      <c r="F290" s="136">
        <f ca="1">IF(Entrada!G341 = 0, 0, 'Cen1'!G356/Entrada!G341 -1)</f>
        <v>0</v>
      </c>
      <c r="G290" s="136">
        <f ca="1">IF(Entrada!H341 = 0, 0, 'Cen1'!H356/Entrada!H341 -1)</f>
        <v>0</v>
      </c>
    </row>
    <row r="291" spans="1:7" x14ac:dyDescent="0.25">
      <c r="A291" s="140">
        <v>290</v>
      </c>
      <c r="B291" s="136">
        <f ca="1">IF(Entrada!C342 = 0, 0, 'Cen1'!C357/Entrada!C342 -1)</f>
        <v>0</v>
      </c>
      <c r="C291" s="136">
        <f ca="1">IF(Entrada!D342 = 0, 0, 'Cen1'!D357/Entrada!D342 -1)</f>
        <v>0</v>
      </c>
      <c r="D291" s="136">
        <f ca="1">IF(Entrada!E342 = 0, 0, 'Cen1'!E357/Entrada!E342 -1)</f>
        <v>0</v>
      </c>
      <c r="E291" s="136">
        <f ca="1">IF(Entrada!F342 = 0, 0, 'Cen1'!F357/Entrada!F342 -1)</f>
        <v>0</v>
      </c>
      <c r="F291" s="136">
        <f ca="1">IF(Entrada!G342 = 0, 0, 'Cen1'!G357/Entrada!G342 -1)</f>
        <v>0</v>
      </c>
      <c r="G291" s="136">
        <f ca="1">IF(Entrada!H342 = 0, 0, 'Cen1'!H357/Entrada!H342 -1)</f>
        <v>0</v>
      </c>
    </row>
    <row r="292" spans="1:7" x14ac:dyDescent="0.25">
      <c r="A292" s="140">
        <v>291</v>
      </c>
      <c r="B292" s="136">
        <f ca="1">IF(Entrada!C343 = 0, 0, 'Cen1'!C358/Entrada!C343 -1)</f>
        <v>0</v>
      </c>
      <c r="C292" s="136">
        <f ca="1">IF(Entrada!D343 = 0, 0, 'Cen1'!D358/Entrada!D343 -1)</f>
        <v>0</v>
      </c>
      <c r="D292" s="136">
        <f ca="1">IF(Entrada!E343 = 0, 0, 'Cen1'!E358/Entrada!E343 -1)</f>
        <v>0</v>
      </c>
      <c r="E292" s="136">
        <f ca="1">IF(Entrada!F343 = 0, 0, 'Cen1'!F358/Entrada!F343 -1)</f>
        <v>0</v>
      </c>
      <c r="F292" s="136">
        <f ca="1">IF(Entrada!G343 = 0, 0, 'Cen1'!G358/Entrada!G343 -1)</f>
        <v>0</v>
      </c>
      <c r="G292" s="136">
        <f ca="1">IF(Entrada!H343 = 0, 0, 'Cen1'!H358/Entrada!H343 -1)</f>
        <v>0</v>
      </c>
    </row>
    <row r="293" spans="1:7" x14ac:dyDescent="0.25">
      <c r="A293" s="140">
        <v>292</v>
      </c>
      <c r="B293" s="136">
        <f ca="1">IF(Entrada!C344 = 0, 0, 'Cen1'!C359/Entrada!C344 -1)</f>
        <v>0</v>
      </c>
      <c r="C293" s="136">
        <f ca="1">IF(Entrada!D344 = 0, 0, 'Cen1'!D359/Entrada!D344 -1)</f>
        <v>0</v>
      </c>
      <c r="D293" s="136">
        <f ca="1">IF(Entrada!E344 = 0, 0, 'Cen1'!E359/Entrada!E344 -1)</f>
        <v>0</v>
      </c>
      <c r="E293" s="136">
        <f ca="1">IF(Entrada!F344 = 0, 0, 'Cen1'!F359/Entrada!F344 -1)</f>
        <v>0</v>
      </c>
      <c r="F293" s="136">
        <f ca="1">IF(Entrada!G344 = 0, 0, 'Cen1'!G359/Entrada!G344 -1)</f>
        <v>0</v>
      </c>
      <c r="G293" s="136">
        <f ca="1">IF(Entrada!H344 = 0, 0, 'Cen1'!H359/Entrada!H344 -1)</f>
        <v>0</v>
      </c>
    </row>
    <row r="294" spans="1:7" x14ac:dyDescent="0.25">
      <c r="A294" s="140">
        <v>293</v>
      </c>
      <c r="B294" s="136">
        <f ca="1">IF(Entrada!C345 = 0, 0, 'Cen1'!C360/Entrada!C345 -1)</f>
        <v>0</v>
      </c>
      <c r="C294" s="136">
        <f ca="1">IF(Entrada!D345 = 0, 0, 'Cen1'!D360/Entrada!D345 -1)</f>
        <v>0</v>
      </c>
      <c r="D294" s="136">
        <f ca="1">IF(Entrada!E345 = 0, 0, 'Cen1'!E360/Entrada!E345 -1)</f>
        <v>0</v>
      </c>
      <c r="E294" s="136">
        <f ca="1">IF(Entrada!F345 = 0, 0, 'Cen1'!F360/Entrada!F345 -1)</f>
        <v>0</v>
      </c>
      <c r="F294" s="136">
        <f ca="1">IF(Entrada!G345 = 0, 0, 'Cen1'!G360/Entrada!G345 -1)</f>
        <v>0</v>
      </c>
      <c r="G294" s="136">
        <f ca="1">IF(Entrada!H345 = 0, 0, 'Cen1'!H360/Entrada!H345 -1)</f>
        <v>0</v>
      </c>
    </row>
    <row r="295" spans="1:7" x14ac:dyDescent="0.25">
      <c r="A295" s="140">
        <v>294</v>
      </c>
      <c r="B295" s="136">
        <f ca="1">IF(Entrada!C346 = 0, 0, 'Cen1'!C361/Entrada!C346 -1)</f>
        <v>0</v>
      </c>
      <c r="C295" s="136">
        <f ca="1">IF(Entrada!D346 = 0, 0, 'Cen1'!D361/Entrada!D346 -1)</f>
        <v>0</v>
      </c>
      <c r="D295" s="136">
        <f ca="1">IF(Entrada!E346 = 0, 0, 'Cen1'!E361/Entrada!E346 -1)</f>
        <v>0</v>
      </c>
      <c r="E295" s="136">
        <f ca="1">IF(Entrada!F346 = 0, 0, 'Cen1'!F361/Entrada!F346 -1)</f>
        <v>0</v>
      </c>
      <c r="F295" s="136">
        <f ca="1">IF(Entrada!G346 = 0, 0, 'Cen1'!G361/Entrada!G346 -1)</f>
        <v>0</v>
      </c>
      <c r="G295" s="136">
        <f ca="1">IF(Entrada!H346 = 0, 0, 'Cen1'!H361/Entrada!H346 -1)</f>
        <v>0</v>
      </c>
    </row>
    <row r="296" spans="1:7" x14ac:dyDescent="0.25">
      <c r="A296" s="140">
        <v>295</v>
      </c>
      <c r="B296" s="136">
        <f ca="1">IF(Entrada!C347 = 0, 0, 'Cen1'!C362/Entrada!C347 -1)</f>
        <v>0</v>
      </c>
      <c r="C296" s="136">
        <f ca="1">IF(Entrada!D347 = 0, 0, 'Cen1'!D362/Entrada!D347 -1)</f>
        <v>0</v>
      </c>
      <c r="D296" s="136">
        <f ca="1">IF(Entrada!E347 = 0, 0, 'Cen1'!E362/Entrada!E347 -1)</f>
        <v>0</v>
      </c>
      <c r="E296" s="136">
        <f ca="1">IF(Entrada!F347 = 0, 0, 'Cen1'!F362/Entrada!F347 -1)</f>
        <v>0</v>
      </c>
      <c r="F296" s="136">
        <f ca="1">IF(Entrada!G347 = 0, 0, 'Cen1'!G362/Entrada!G347 -1)</f>
        <v>0</v>
      </c>
      <c r="G296" s="136">
        <f ca="1">IF(Entrada!H347 = 0, 0, 'Cen1'!H362/Entrada!H347 -1)</f>
        <v>0</v>
      </c>
    </row>
    <row r="297" spans="1:7" x14ac:dyDescent="0.25">
      <c r="A297" s="140">
        <v>296</v>
      </c>
      <c r="B297" s="136">
        <f ca="1">IF(Entrada!C348 = 0, 0, 'Cen1'!C363/Entrada!C348 -1)</f>
        <v>0</v>
      </c>
      <c r="C297" s="136">
        <f ca="1">IF(Entrada!D348 = 0, 0, 'Cen1'!D363/Entrada!D348 -1)</f>
        <v>0</v>
      </c>
      <c r="D297" s="136">
        <f ca="1">IF(Entrada!E348 = 0, 0, 'Cen1'!E363/Entrada!E348 -1)</f>
        <v>0</v>
      </c>
      <c r="E297" s="136">
        <f ca="1">IF(Entrada!F348 = 0, 0, 'Cen1'!F363/Entrada!F348 -1)</f>
        <v>0</v>
      </c>
      <c r="F297" s="136">
        <f ca="1">IF(Entrada!G348 = 0, 0, 'Cen1'!G363/Entrada!G348 -1)</f>
        <v>0</v>
      </c>
      <c r="G297" s="136">
        <f ca="1">IF(Entrada!H348 = 0, 0, 'Cen1'!H363/Entrada!H348 -1)</f>
        <v>0</v>
      </c>
    </row>
    <row r="298" spans="1:7" x14ac:dyDescent="0.25">
      <c r="A298" s="140">
        <v>297</v>
      </c>
      <c r="B298" s="136">
        <f ca="1">IF(Entrada!C349 = 0, 0, 'Cen1'!C364/Entrada!C349 -1)</f>
        <v>0</v>
      </c>
      <c r="C298" s="136">
        <f ca="1">IF(Entrada!D349 = 0, 0, 'Cen1'!D364/Entrada!D349 -1)</f>
        <v>0</v>
      </c>
      <c r="D298" s="136">
        <f ca="1">IF(Entrada!E349 = 0, 0, 'Cen1'!E364/Entrada!E349 -1)</f>
        <v>0</v>
      </c>
      <c r="E298" s="136">
        <f ca="1">IF(Entrada!F349 = 0, 0, 'Cen1'!F364/Entrada!F349 -1)</f>
        <v>0</v>
      </c>
      <c r="F298" s="136">
        <f ca="1">IF(Entrada!G349 = 0, 0, 'Cen1'!G364/Entrada!G349 -1)</f>
        <v>0</v>
      </c>
      <c r="G298" s="136">
        <f ca="1">IF(Entrada!H349 = 0, 0, 'Cen1'!H364/Entrada!H349 -1)</f>
        <v>0</v>
      </c>
    </row>
    <row r="299" spans="1:7" x14ac:dyDescent="0.25">
      <c r="A299" s="140">
        <v>298</v>
      </c>
      <c r="B299" s="136">
        <f ca="1">IF(Entrada!C350 = 0, 0, 'Cen1'!C365/Entrada!C350 -1)</f>
        <v>0</v>
      </c>
      <c r="C299" s="136">
        <f ca="1">IF(Entrada!D350 = 0, 0, 'Cen1'!D365/Entrada!D350 -1)</f>
        <v>0</v>
      </c>
      <c r="D299" s="136">
        <f ca="1">IF(Entrada!E350 = 0, 0, 'Cen1'!E365/Entrada!E350 -1)</f>
        <v>0</v>
      </c>
      <c r="E299" s="136">
        <f ca="1">IF(Entrada!F350 = 0, 0, 'Cen1'!F365/Entrada!F350 -1)</f>
        <v>0</v>
      </c>
      <c r="F299" s="136">
        <f ca="1">IF(Entrada!G350 = 0, 0, 'Cen1'!G365/Entrada!G350 -1)</f>
        <v>0</v>
      </c>
      <c r="G299" s="136">
        <f ca="1">IF(Entrada!H350 = 0, 0, 'Cen1'!H365/Entrada!H350 -1)</f>
        <v>0</v>
      </c>
    </row>
    <row r="300" spans="1:7" x14ac:dyDescent="0.25">
      <c r="A300" s="140">
        <v>299</v>
      </c>
      <c r="B300" s="136">
        <f ca="1">IF(Entrada!C351 = 0, 0, 'Cen1'!C366/Entrada!C351 -1)</f>
        <v>0</v>
      </c>
      <c r="C300" s="136">
        <f ca="1">IF(Entrada!D351 = 0, 0, 'Cen1'!D366/Entrada!D351 -1)</f>
        <v>0</v>
      </c>
      <c r="D300" s="136">
        <f ca="1">IF(Entrada!E351 = 0, 0, 'Cen1'!E366/Entrada!E351 -1)</f>
        <v>0</v>
      </c>
      <c r="E300" s="136">
        <f ca="1">IF(Entrada!F351 = 0, 0, 'Cen1'!F366/Entrada!F351 -1)</f>
        <v>0</v>
      </c>
      <c r="F300" s="136">
        <f ca="1">IF(Entrada!G351 = 0, 0, 'Cen1'!G366/Entrada!G351 -1)</f>
        <v>0</v>
      </c>
      <c r="G300" s="136">
        <f ca="1">IF(Entrada!H351 = 0, 0, 'Cen1'!H366/Entrada!H351 -1)</f>
        <v>0</v>
      </c>
    </row>
    <row r="301" spans="1:7" x14ac:dyDescent="0.25">
      <c r="A301" s="140">
        <v>300</v>
      </c>
      <c r="B301" s="136">
        <f>IF(Entrada!C352 = 0, 0, 'Cen1'!C367/Entrada!C352 -1)</f>
        <v>0</v>
      </c>
      <c r="C301" s="136">
        <f>IF(Entrada!D352 = 0, 0, 'Cen1'!D367/Entrada!D352 -1)</f>
        <v>0</v>
      </c>
      <c r="D301" s="136">
        <f>IF(Entrada!E352 = 0, 0, 'Cen1'!E367/Entrada!E352 -1)</f>
        <v>0</v>
      </c>
      <c r="E301" s="136">
        <f>IF(Entrada!F352 = 0, 0, 'Cen1'!F367/Entrada!F352 -1)</f>
        <v>0</v>
      </c>
      <c r="F301" s="136">
        <f>IF(Entrada!G352 = 0, 0, 'Cen1'!G367/Entrada!G352 -1)</f>
        <v>0</v>
      </c>
      <c r="G301" s="136">
        <f>IF(Entrada!H352 = 0, 0, 'Cen1'!H367/Entrada!H352 -1)</f>
        <v>0</v>
      </c>
    </row>
    <row r="302" spans="1:7" x14ac:dyDescent="0.25">
      <c r="A302" s="140">
        <v>301</v>
      </c>
      <c r="B302" s="136">
        <f ca="1">IF(Entrada!C353 = 0, 0, 'Cen1'!C368/Entrada!C353 -1)</f>
        <v>0</v>
      </c>
      <c r="C302" s="136">
        <f ca="1">IF(Entrada!D353 = 0, 0, 'Cen1'!D368/Entrada!D353 -1)</f>
        <v>0</v>
      </c>
      <c r="D302" s="136">
        <f ca="1">IF(Entrada!E353 = 0, 0, 'Cen1'!E368/Entrada!E353 -1)</f>
        <v>0</v>
      </c>
      <c r="E302" s="136">
        <f ca="1">IF(Entrada!F353 = 0, 0, 'Cen1'!F368/Entrada!F353 -1)</f>
        <v>0</v>
      </c>
      <c r="F302" s="136">
        <f ca="1">IF(Entrada!G353 = 0, 0, 'Cen1'!G368/Entrada!G353 -1)</f>
        <v>0</v>
      </c>
      <c r="G302" s="136">
        <f ca="1">IF(Entrada!H353 = 0, 0, 'Cen1'!H368/Entrada!H353 -1)</f>
        <v>0</v>
      </c>
    </row>
    <row r="303" spans="1:7" x14ac:dyDescent="0.25">
      <c r="A303" s="140">
        <v>302</v>
      </c>
      <c r="B303" s="136">
        <f ca="1">IF(Entrada!C354 = 0, 0, 'Cen1'!C369/Entrada!C354 -1)</f>
        <v>0</v>
      </c>
      <c r="C303" s="136">
        <f ca="1">IF(Entrada!D354 = 0, 0, 'Cen1'!D369/Entrada!D354 -1)</f>
        <v>0</v>
      </c>
      <c r="D303" s="136">
        <f ca="1">IF(Entrada!E354 = 0, 0, 'Cen1'!E369/Entrada!E354 -1)</f>
        <v>0</v>
      </c>
      <c r="E303" s="136">
        <f ca="1">IF(Entrada!F354 = 0, 0, 'Cen1'!F369/Entrada!F354 -1)</f>
        <v>0</v>
      </c>
      <c r="F303" s="136">
        <f ca="1">IF(Entrada!G354 = 0, 0, 'Cen1'!G369/Entrada!G354 -1)</f>
        <v>0</v>
      </c>
      <c r="G303" s="136">
        <f ca="1">IF(Entrada!H354 = 0, 0, 'Cen1'!H369/Entrada!H354 -1)</f>
        <v>0</v>
      </c>
    </row>
    <row r="304" spans="1:7" x14ac:dyDescent="0.25">
      <c r="A304" s="140">
        <v>303</v>
      </c>
      <c r="B304" s="136">
        <f ca="1">IF(Entrada!C355 = 0, 0, 'Cen1'!C370/Entrada!C355 -1)</f>
        <v>0</v>
      </c>
      <c r="C304" s="136">
        <f ca="1">IF(Entrada!D355 = 0, 0, 'Cen1'!D370/Entrada!D355 -1)</f>
        <v>0</v>
      </c>
      <c r="D304" s="136">
        <f ca="1">IF(Entrada!E355 = 0, 0, 'Cen1'!E370/Entrada!E355 -1)</f>
        <v>0</v>
      </c>
      <c r="E304" s="136">
        <f ca="1">IF(Entrada!F355 = 0, 0, 'Cen1'!F370/Entrada!F355 -1)</f>
        <v>0</v>
      </c>
      <c r="F304" s="136">
        <f ca="1">IF(Entrada!G355 = 0, 0, 'Cen1'!G370/Entrada!G355 -1)</f>
        <v>0</v>
      </c>
      <c r="G304" s="136">
        <f ca="1">IF(Entrada!H355 = 0, 0, 'Cen1'!H370/Entrada!H355 -1)</f>
        <v>0</v>
      </c>
    </row>
    <row r="305" spans="1:7" x14ac:dyDescent="0.25">
      <c r="A305" s="140">
        <v>304</v>
      </c>
      <c r="B305" s="136">
        <f ca="1">IF(Entrada!C356 = 0, 0, 'Cen1'!C371/Entrada!C356 -1)</f>
        <v>0</v>
      </c>
      <c r="C305" s="136">
        <f ca="1">IF(Entrada!D356 = 0, 0, 'Cen1'!D371/Entrada!D356 -1)</f>
        <v>0</v>
      </c>
      <c r="D305" s="136">
        <f ca="1">IF(Entrada!E356 = 0, 0, 'Cen1'!E371/Entrada!E356 -1)</f>
        <v>0</v>
      </c>
      <c r="E305" s="136">
        <f>IF(Entrada!F356 = 0, 0, 'Cen1'!F371/Entrada!F356 -1)</f>
        <v>0</v>
      </c>
      <c r="F305" s="136">
        <f>IF(Entrada!G356 = 0, 0, 'Cen1'!G371/Entrada!G356 -1)</f>
        <v>0</v>
      </c>
      <c r="G305" s="136">
        <f>IF(Entrada!H356 = 0, 0, 'Cen1'!H371/Entrada!H356 -1)</f>
        <v>0</v>
      </c>
    </row>
    <row r="306" spans="1:7" x14ac:dyDescent="0.25">
      <c r="A306" s="140">
        <v>305</v>
      </c>
      <c r="B306" s="136">
        <f>IF(Entrada!C357 = 0, 0, 'Cen1'!C372/Entrada!C357 -1)</f>
        <v>0</v>
      </c>
      <c r="C306" s="136">
        <f>IF(Entrada!D357 = 0, 0, 'Cen1'!D372/Entrada!D357 -1)</f>
        <v>0</v>
      </c>
      <c r="D306" s="136">
        <f>IF(Entrada!E357 = 0, 0, 'Cen1'!E372/Entrada!E357 -1)</f>
        <v>0</v>
      </c>
      <c r="E306" s="136">
        <f>IF(Entrada!F357 = 0, 0, 'Cen1'!F372/Entrada!F357 -1)</f>
        <v>0</v>
      </c>
      <c r="F306" s="136">
        <f>IF(Entrada!G357 = 0, 0, 'Cen1'!G372/Entrada!G357 -1)</f>
        <v>0</v>
      </c>
      <c r="G306" s="136">
        <f>IF(Entrada!H357 = 0, 0, 'Cen1'!H372/Entrada!H357 -1)</f>
        <v>0</v>
      </c>
    </row>
    <row r="307" spans="1:7" x14ac:dyDescent="0.25">
      <c r="A307" s="140">
        <v>306</v>
      </c>
      <c r="B307" s="136">
        <f ca="1">IF(Entrada!C358 = 0, 0, 'Cen1'!C373/Entrada!C358 -1)</f>
        <v>0</v>
      </c>
      <c r="C307" s="136">
        <f ca="1">IF(Entrada!D358 = 0, 0, 'Cen1'!D373/Entrada!D358 -1)</f>
        <v>0</v>
      </c>
      <c r="D307" s="136">
        <f ca="1">IF(Entrada!E358 = 0, 0, 'Cen1'!E373/Entrada!E358 -1)</f>
        <v>0</v>
      </c>
      <c r="E307" s="136">
        <f ca="1">IF(Entrada!F358 = 0, 0, 'Cen1'!F373/Entrada!F358 -1)</f>
        <v>0</v>
      </c>
      <c r="F307" s="136">
        <f ca="1">IF(Entrada!G358 = 0, 0, 'Cen1'!G373/Entrada!G358 -1)</f>
        <v>0</v>
      </c>
      <c r="G307" s="136">
        <f ca="1">IF(Entrada!H358 = 0, 0, 'Cen1'!H373/Entrada!H358 -1)</f>
        <v>0</v>
      </c>
    </row>
    <row r="308" spans="1:7" x14ac:dyDescent="0.25">
      <c r="A308" s="140">
        <v>307</v>
      </c>
      <c r="B308" s="136">
        <f>IF(Entrada!C359 = 0, 0, 'Cen1'!C374/Entrada!C359 -1)</f>
        <v>0</v>
      </c>
      <c r="C308" s="136">
        <f>IF(Entrada!D359 = 0, 0, 'Cen1'!D374/Entrada!D359 -1)</f>
        <v>0</v>
      </c>
      <c r="D308" s="136">
        <f>IF(Entrada!E359 = 0, 0, 'Cen1'!E374/Entrada!E359 -1)</f>
        <v>0</v>
      </c>
      <c r="E308" s="136">
        <f>IF(Entrada!F359 = 0, 0, 'Cen1'!F374/Entrada!F359 -1)</f>
        <v>0</v>
      </c>
      <c r="F308" s="136">
        <f>IF(Entrada!G359 = 0, 0, 'Cen1'!G374/Entrada!G359 -1)</f>
        <v>0</v>
      </c>
      <c r="G308" s="136">
        <f>IF(Entrada!H359 = 0, 0, 'Cen1'!H374/Entrada!H359 -1)</f>
        <v>0</v>
      </c>
    </row>
    <row r="309" spans="1:7" x14ac:dyDescent="0.25">
      <c r="A309" s="140">
        <v>308</v>
      </c>
      <c r="B309" s="136">
        <f>IF(Entrada!C360 = 0, 0, 'Cen1'!C375/Entrada!C360 -1)</f>
        <v>0</v>
      </c>
      <c r="C309" s="136">
        <f>IF(Entrada!D360 = 0, 0, 'Cen1'!D375/Entrada!D360 -1)</f>
        <v>0</v>
      </c>
      <c r="D309" s="136">
        <f>IF(Entrada!E360 = 0, 0, 'Cen1'!E375/Entrada!E360 -1)</f>
        <v>0</v>
      </c>
      <c r="E309" s="136">
        <f>IF(Entrada!F360 = 0, 0, 'Cen1'!F375/Entrada!F360 -1)</f>
        <v>0</v>
      </c>
      <c r="F309" s="136">
        <f>IF(Entrada!G360 = 0, 0, 'Cen1'!G375/Entrada!G360 -1)</f>
        <v>0</v>
      </c>
      <c r="G309" s="136">
        <f>IF(Entrada!H360 = 0, 0, 'Cen1'!H375/Entrada!H360 -1)</f>
        <v>0</v>
      </c>
    </row>
    <row r="310" spans="1:7" x14ac:dyDescent="0.25">
      <c r="A310" s="140">
        <v>309</v>
      </c>
      <c r="B310" s="136">
        <f>IF(Entrada!C361 = 0, 0, 'Cen1'!C376/Entrada!C361 -1)</f>
        <v>0</v>
      </c>
      <c r="C310" s="136">
        <f>IF(Entrada!D361 = 0, 0, 'Cen1'!D376/Entrada!D361 -1)</f>
        <v>0</v>
      </c>
      <c r="D310" s="136">
        <f>IF(Entrada!E361 = 0, 0, 'Cen1'!E376/Entrada!E361 -1)</f>
        <v>0</v>
      </c>
      <c r="E310" s="136">
        <f>IF(Entrada!F361 = 0, 0, 'Cen1'!F376/Entrada!F361 -1)</f>
        <v>0</v>
      </c>
      <c r="F310" s="136">
        <f>IF(Entrada!G361 = 0, 0, 'Cen1'!G376/Entrada!G361 -1)</f>
        <v>0</v>
      </c>
      <c r="G310" s="136">
        <f>IF(Entrada!H361 = 0, 0, 'Cen1'!H376/Entrada!H361 -1)</f>
        <v>0</v>
      </c>
    </row>
    <row r="311" spans="1:7" x14ac:dyDescent="0.25">
      <c r="A311" s="140">
        <v>310</v>
      </c>
      <c r="B311" s="136">
        <f>IF(Entrada!C362 = 0, 0, 'Cen1'!C377/Entrada!C362 -1)</f>
        <v>0</v>
      </c>
      <c r="C311" s="136">
        <f>IF(Entrada!D362 = 0, 0, 'Cen1'!D377/Entrada!D362 -1)</f>
        <v>0</v>
      </c>
      <c r="D311" s="136">
        <f>IF(Entrada!E362 = 0, 0, 'Cen1'!E377/Entrada!E362 -1)</f>
        <v>0</v>
      </c>
      <c r="E311" s="136">
        <f>IF(Entrada!F362 = 0, 0, 'Cen1'!F377/Entrada!F362 -1)</f>
        <v>0</v>
      </c>
      <c r="F311" s="136">
        <f>IF(Entrada!G362 = 0, 0, 'Cen1'!G377/Entrada!G362 -1)</f>
        <v>0</v>
      </c>
      <c r="G311" s="136">
        <f>IF(Entrada!H362 = 0, 0, 'Cen1'!H377/Entrada!H362 -1)</f>
        <v>0</v>
      </c>
    </row>
    <row r="312" spans="1:7" x14ac:dyDescent="0.25">
      <c r="A312" s="140">
        <v>311</v>
      </c>
      <c r="B312" s="136">
        <f>IF(Entrada!C363 = 0, 0, 'Cen1'!C378/Entrada!C363 -1)</f>
        <v>0</v>
      </c>
      <c r="C312" s="136">
        <f>IF(Entrada!D363 = 0, 0, 'Cen1'!D378/Entrada!D363 -1)</f>
        <v>0</v>
      </c>
      <c r="D312" s="136">
        <f>IF(Entrada!E363 = 0, 0, 'Cen1'!E378/Entrada!E363 -1)</f>
        <v>0</v>
      </c>
      <c r="E312" s="136">
        <f>IF(Entrada!F363 = 0, 0, 'Cen1'!F378/Entrada!F363 -1)</f>
        <v>0</v>
      </c>
      <c r="F312" s="136">
        <f>IF(Entrada!G363 = 0, 0, 'Cen1'!G378/Entrada!G363 -1)</f>
        <v>0</v>
      </c>
      <c r="G312" s="136">
        <f>IF(Entrada!H363 = 0, 0, 'Cen1'!H378/Entrada!H363 -1)</f>
        <v>0</v>
      </c>
    </row>
    <row r="313" spans="1:7" x14ac:dyDescent="0.25">
      <c r="A313" s="140">
        <v>312</v>
      </c>
      <c r="B313" s="136">
        <f>IF(Entrada!C364 = 0, 0, 'Cen1'!C379/Entrada!C364 -1)</f>
        <v>0</v>
      </c>
      <c r="C313" s="136">
        <f>IF(Entrada!D364 = 0, 0, 'Cen1'!D379/Entrada!D364 -1)</f>
        <v>0</v>
      </c>
      <c r="D313" s="136">
        <f>IF(Entrada!E364 = 0, 0, 'Cen1'!E379/Entrada!E364 -1)</f>
        <v>0</v>
      </c>
      <c r="E313" s="136">
        <f>IF(Entrada!F364 = 0, 0, 'Cen1'!F379/Entrada!F364 -1)</f>
        <v>0</v>
      </c>
      <c r="F313" s="136">
        <f>IF(Entrada!G364 = 0, 0, 'Cen1'!G379/Entrada!G364 -1)</f>
        <v>0</v>
      </c>
      <c r="G313" s="136">
        <f>IF(Entrada!H364 = 0, 0, 'Cen1'!H379/Entrada!H364 -1)</f>
        <v>0</v>
      </c>
    </row>
    <row r="314" spans="1:7" x14ac:dyDescent="0.25">
      <c r="A314" s="140">
        <v>313</v>
      </c>
      <c r="B314" s="136">
        <f ca="1">IF(Entrada!C365 = 0, 0, 'Cen1'!C380/Entrada!C365 -1)</f>
        <v>0</v>
      </c>
      <c r="C314" s="136">
        <f ca="1">IF(Entrada!D365 = 0, 0, 'Cen1'!D380/Entrada!D365 -1)</f>
        <v>0</v>
      </c>
      <c r="D314" s="136">
        <f ca="1">IF(Entrada!E365 = 0, 0, 'Cen1'!E380/Entrada!E365 -1)</f>
        <v>0</v>
      </c>
      <c r="E314" s="136">
        <f ca="1">IF(Entrada!F365 = 0, 0, 'Cen1'!F380/Entrada!F365 -1)</f>
        <v>0</v>
      </c>
      <c r="F314" s="136">
        <f ca="1">IF(Entrada!G365 = 0, 0, 'Cen1'!G380/Entrada!G365 -1)</f>
        <v>0</v>
      </c>
      <c r="G314" s="136">
        <f ca="1">IF(Entrada!H365 = 0, 0, 'Cen1'!H380/Entrada!H365 -1)</f>
        <v>0</v>
      </c>
    </row>
    <row r="315" spans="1:7" x14ac:dyDescent="0.25">
      <c r="A315" s="140">
        <v>314</v>
      </c>
      <c r="B315" s="136">
        <f ca="1">IF(Entrada!C366 = 0, 0, 'Cen1'!C381/Entrada!C366 -1)</f>
        <v>0</v>
      </c>
      <c r="C315" s="136">
        <f ca="1">IF(Entrada!D366 = 0, 0, 'Cen1'!D381/Entrada!D366 -1)</f>
        <v>0</v>
      </c>
      <c r="D315" s="136">
        <f ca="1">IF(Entrada!E366 = 0, 0, 'Cen1'!E381/Entrada!E366 -1)</f>
        <v>0</v>
      </c>
      <c r="E315" s="136">
        <f ca="1">IF(Entrada!F366 = 0, 0, 'Cen1'!F381/Entrada!F366 -1)</f>
        <v>0</v>
      </c>
      <c r="F315" s="136">
        <f ca="1">IF(Entrada!G366 = 0, 0, 'Cen1'!G381/Entrada!G366 -1)</f>
        <v>0</v>
      </c>
      <c r="G315" s="136">
        <f ca="1">IF(Entrada!H366 = 0, 0, 'Cen1'!H381/Entrada!H366 -1)</f>
        <v>0</v>
      </c>
    </row>
    <row r="316" spans="1:7" x14ac:dyDescent="0.25">
      <c r="A316" s="140">
        <v>315</v>
      </c>
      <c r="B316" s="136">
        <f ca="1">IF(Entrada!C367 = 0, 0, 'Cen1'!C382/Entrada!C367 -1)</f>
        <v>0</v>
      </c>
      <c r="C316" s="136">
        <f ca="1">IF(Entrada!D367 = 0, 0, 'Cen1'!D382/Entrada!D367 -1)</f>
        <v>0</v>
      </c>
      <c r="D316" s="136">
        <f ca="1">IF(Entrada!E367 = 0, 0, 'Cen1'!E382/Entrada!E367 -1)</f>
        <v>0</v>
      </c>
      <c r="E316" s="136">
        <f ca="1">IF(Entrada!F367 = 0, 0, 'Cen1'!F382/Entrada!F367 -1)</f>
        <v>0</v>
      </c>
      <c r="F316" s="136">
        <f ca="1">IF(Entrada!G367 = 0, 0, 'Cen1'!G382/Entrada!G367 -1)</f>
        <v>0</v>
      </c>
      <c r="G316" s="136">
        <f ca="1">IF(Entrada!H367 = 0, 0, 'Cen1'!H382/Entrada!H367 -1)</f>
        <v>0</v>
      </c>
    </row>
    <row r="317" spans="1:7" x14ac:dyDescent="0.25">
      <c r="A317" s="140">
        <v>316</v>
      </c>
      <c r="B317" s="136">
        <f ca="1">IF(Entrada!C368 = 0, 0, 'Cen1'!C383/Entrada!C368 -1)</f>
        <v>0</v>
      </c>
      <c r="C317" s="136">
        <f ca="1">IF(Entrada!D368 = 0, 0, 'Cen1'!D383/Entrada!D368 -1)</f>
        <v>0</v>
      </c>
      <c r="D317" s="136">
        <f ca="1">IF(Entrada!E368 = 0, 0, 'Cen1'!E383/Entrada!E368 -1)</f>
        <v>0</v>
      </c>
      <c r="E317" s="136">
        <f ca="1">IF(Entrada!F368 = 0, 0, 'Cen1'!F383/Entrada!F368 -1)</f>
        <v>0</v>
      </c>
      <c r="F317" s="136">
        <f ca="1">IF(Entrada!G368 = 0, 0, 'Cen1'!G383/Entrada!G368 -1)</f>
        <v>0</v>
      </c>
      <c r="G317" s="136">
        <f ca="1">IF(Entrada!H368 = 0, 0, 'Cen1'!H383/Entrada!H368 -1)</f>
        <v>0</v>
      </c>
    </row>
    <row r="318" spans="1:7" x14ac:dyDescent="0.25">
      <c r="A318" s="140">
        <v>317</v>
      </c>
      <c r="B318" s="136">
        <f ca="1">IF(Entrada!C369 = 0, 0, 'Cen1'!C384/Entrada!C369 -1)</f>
        <v>0</v>
      </c>
      <c r="C318" s="136">
        <f ca="1">IF(Entrada!D369 = 0, 0, 'Cen1'!D384/Entrada!D369 -1)</f>
        <v>0</v>
      </c>
      <c r="D318" s="136">
        <f ca="1">IF(Entrada!E369 = 0, 0, 'Cen1'!E384/Entrada!E369 -1)</f>
        <v>0</v>
      </c>
      <c r="E318" s="136">
        <f ca="1">IF(Entrada!F369 = 0, 0, 'Cen1'!F384/Entrada!F369 -1)</f>
        <v>0</v>
      </c>
      <c r="F318" s="136">
        <f>IF(Entrada!G369 = 0, 0, 'Cen1'!G384/Entrada!G369 -1)</f>
        <v>0</v>
      </c>
      <c r="G318" s="136">
        <f>IF(Entrada!H369 = 0, 0, 'Cen1'!H384/Entrada!H369 -1)</f>
        <v>0</v>
      </c>
    </row>
    <row r="319" spans="1:7" x14ac:dyDescent="0.25">
      <c r="A319" s="140">
        <v>318</v>
      </c>
      <c r="B319" s="136">
        <f ca="1">IF(Entrada!C370 = 0, 0, 'Cen1'!C385/Entrada!C370 -1)</f>
        <v>0</v>
      </c>
      <c r="C319" s="136">
        <f ca="1">IF(Entrada!D370 = 0, 0, 'Cen1'!D385/Entrada!D370 -1)</f>
        <v>0</v>
      </c>
      <c r="D319" s="136">
        <f ca="1">IF(Entrada!E370 = 0, 0, 'Cen1'!E385/Entrada!E370 -1)</f>
        <v>0</v>
      </c>
      <c r="E319" s="136">
        <f ca="1">IF(Entrada!F370 = 0, 0, 'Cen1'!F385/Entrada!F370 -1)</f>
        <v>0</v>
      </c>
      <c r="F319" s="136">
        <f ca="1">IF(Entrada!G370 = 0, 0, 'Cen1'!G385/Entrada!G370 -1)</f>
        <v>0</v>
      </c>
      <c r="G319" s="136">
        <f ca="1">IF(Entrada!H370 = 0, 0, 'Cen1'!H385/Entrada!H370 -1)</f>
        <v>0</v>
      </c>
    </row>
    <row r="320" spans="1:7" x14ac:dyDescent="0.25">
      <c r="A320" s="140">
        <v>319</v>
      </c>
      <c r="B320" s="136">
        <f ca="1">IF(Entrada!C371 = 0, 0, 'Cen1'!C386/Entrada!C371 -1)</f>
        <v>0</v>
      </c>
      <c r="C320" s="136">
        <f ca="1">IF(Entrada!D371 = 0, 0, 'Cen1'!D386/Entrada!D371 -1)</f>
        <v>0</v>
      </c>
      <c r="D320" s="136">
        <f ca="1">IF(Entrada!E371 = 0, 0, 'Cen1'!E386/Entrada!E371 -1)</f>
        <v>0</v>
      </c>
      <c r="E320" s="136">
        <f ca="1">IF(Entrada!F371 = 0, 0, 'Cen1'!F386/Entrada!F371 -1)</f>
        <v>0</v>
      </c>
      <c r="F320" s="136">
        <f ca="1">IF(Entrada!G371 = 0, 0, 'Cen1'!G386/Entrada!G371 -1)</f>
        <v>0</v>
      </c>
      <c r="G320" s="136">
        <f ca="1">IF(Entrada!H371 = 0, 0, 'Cen1'!H386/Entrada!H371 -1)</f>
        <v>0</v>
      </c>
    </row>
    <row r="321" spans="1:7" x14ac:dyDescent="0.25">
      <c r="A321" s="142">
        <v>320</v>
      </c>
      <c r="B321" s="136">
        <f ca="1">IF(Entrada!C372 = 0, 0, 'Cen1'!C387/Entrada!C372 -1)</f>
        <v>0</v>
      </c>
      <c r="C321" s="136">
        <f ca="1">IF(Entrada!D372 = 0, 0, 'Cen1'!D387/Entrada!D372 -1)</f>
        <v>0</v>
      </c>
      <c r="D321" s="136">
        <f ca="1">IF(Entrada!E372 = 0, 0, 'Cen1'!E387/Entrada!E372 -1)</f>
        <v>0</v>
      </c>
      <c r="E321" s="136">
        <f ca="1">IF(Entrada!F372 = 0, 0, 'Cen1'!F387/Entrada!F372 -1)</f>
        <v>0</v>
      </c>
      <c r="F321" s="136">
        <f ca="1">IF(Entrada!G372 = 0, 0, 'Cen1'!G387/Entrada!G372 -1)</f>
        <v>0</v>
      </c>
      <c r="G321" s="136">
        <f ca="1">IF(Entrada!H372 = 0, 0, 'Cen1'!H387/Entrada!H372 -1)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T321"/>
  <sheetViews>
    <sheetView topLeftCell="AN1" workbookViewId="0">
      <selection activeCell="AT2" sqref="AT2"/>
    </sheetView>
  </sheetViews>
  <sheetFormatPr defaultRowHeight="15" zeroHeight="1" x14ac:dyDescent="0.25"/>
  <sheetData>
    <row r="1" spans="1:46" s="259" customFormat="1" x14ac:dyDescent="0.25">
      <c r="A1" s="259" t="s">
        <v>529</v>
      </c>
      <c r="P1" s="259" t="s">
        <v>744</v>
      </c>
      <c r="AE1" s="259" t="s">
        <v>745</v>
      </c>
      <c r="AT1" s="259" t="s">
        <v>746</v>
      </c>
    </row>
    <row r="2" spans="1:46" x14ac:dyDescent="0.25">
      <c r="A2">
        <v>1</v>
      </c>
      <c r="C2">
        <v>105</v>
      </c>
      <c r="D2">
        <v>97</v>
      </c>
      <c r="E2">
        <v>112</v>
      </c>
      <c r="F2">
        <v>109</v>
      </c>
      <c r="G2">
        <v>124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46" x14ac:dyDescent="0.25">
      <c r="A3">
        <v>2</v>
      </c>
      <c r="C3">
        <v>105</v>
      </c>
      <c r="D3">
        <v>97</v>
      </c>
      <c r="E3">
        <v>112</v>
      </c>
      <c r="F3">
        <v>109</v>
      </c>
      <c r="G3">
        <v>124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46" x14ac:dyDescent="0.25">
      <c r="A4">
        <v>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46" x14ac:dyDescent="0.25">
      <c r="A5">
        <v>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46" x14ac:dyDescent="0.25">
      <c r="A6">
        <v>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46" x14ac:dyDescent="0.25">
      <c r="A7">
        <v>6</v>
      </c>
      <c r="C7">
        <v>693</v>
      </c>
      <c r="D7">
        <v>645</v>
      </c>
      <c r="E7">
        <v>536</v>
      </c>
      <c r="F7">
        <v>485</v>
      </c>
      <c r="G7">
        <v>511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46" x14ac:dyDescent="0.25">
      <c r="A8">
        <v>7</v>
      </c>
      <c r="C8">
        <v>796</v>
      </c>
      <c r="D8">
        <v>839</v>
      </c>
      <c r="E8">
        <v>672</v>
      </c>
      <c r="F8">
        <v>675</v>
      </c>
      <c r="G8">
        <v>575</v>
      </c>
      <c r="H8">
        <v>19</v>
      </c>
      <c r="I8">
        <v>19</v>
      </c>
      <c r="J8">
        <v>19</v>
      </c>
      <c r="K8">
        <v>19</v>
      </c>
      <c r="L8">
        <v>19</v>
      </c>
      <c r="M8">
        <v>19</v>
      </c>
      <c r="N8">
        <v>19</v>
      </c>
    </row>
    <row r="9" spans="1:46" x14ac:dyDescent="0.25">
      <c r="A9">
        <v>8</v>
      </c>
      <c r="C9">
        <v>819</v>
      </c>
      <c r="D9">
        <v>884</v>
      </c>
      <c r="E9">
        <v>702</v>
      </c>
      <c r="F9">
        <v>720</v>
      </c>
      <c r="G9">
        <v>595</v>
      </c>
      <c r="H9">
        <v>29</v>
      </c>
      <c r="I9">
        <v>29</v>
      </c>
      <c r="J9">
        <v>29</v>
      </c>
      <c r="K9">
        <v>29</v>
      </c>
      <c r="L9">
        <v>29</v>
      </c>
      <c r="M9">
        <v>29</v>
      </c>
      <c r="N9">
        <v>29</v>
      </c>
    </row>
    <row r="10" spans="1:46" x14ac:dyDescent="0.25">
      <c r="A10">
        <v>9</v>
      </c>
      <c r="C10">
        <v>827</v>
      </c>
      <c r="D10">
        <v>905</v>
      </c>
      <c r="E10">
        <v>715</v>
      </c>
      <c r="F10">
        <v>738</v>
      </c>
      <c r="G10">
        <v>604</v>
      </c>
      <c r="H10">
        <v>35</v>
      </c>
      <c r="I10">
        <v>35</v>
      </c>
      <c r="J10">
        <v>35</v>
      </c>
      <c r="K10">
        <v>35</v>
      </c>
      <c r="L10">
        <v>35</v>
      </c>
      <c r="M10">
        <v>35</v>
      </c>
      <c r="N10">
        <v>35</v>
      </c>
    </row>
    <row r="11" spans="1:46" x14ac:dyDescent="0.25">
      <c r="A11">
        <v>10</v>
      </c>
      <c r="C11">
        <v>856</v>
      </c>
      <c r="D11">
        <v>957</v>
      </c>
      <c r="E11">
        <v>750</v>
      </c>
      <c r="F11">
        <v>792</v>
      </c>
      <c r="G11">
        <v>630</v>
      </c>
      <c r="H11">
        <v>49</v>
      </c>
      <c r="I11">
        <v>49</v>
      </c>
      <c r="J11">
        <v>49</v>
      </c>
      <c r="K11">
        <v>49</v>
      </c>
      <c r="L11">
        <v>49</v>
      </c>
      <c r="M11">
        <v>49</v>
      </c>
      <c r="N11">
        <v>49</v>
      </c>
    </row>
    <row r="12" spans="1:46" x14ac:dyDescent="0.25">
      <c r="A12">
        <v>11</v>
      </c>
      <c r="C12">
        <v>934</v>
      </c>
      <c r="D12">
        <v>1055</v>
      </c>
      <c r="E12">
        <v>829</v>
      </c>
      <c r="F12">
        <v>913</v>
      </c>
      <c r="G12">
        <v>681</v>
      </c>
      <c r="H12">
        <v>69</v>
      </c>
      <c r="I12">
        <v>69</v>
      </c>
      <c r="J12">
        <v>69</v>
      </c>
      <c r="K12">
        <v>69</v>
      </c>
      <c r="L12">
        <v>69</v>
      </c>
      <c r="M12">
        <v>69</v>
      </c>
      <c r="N12">
        <v>69</v>
      </c>
    </row>
    <row r="13" spans="1:46" x14ac:dyDescent="0.25">
      <c r="A13">
        <v>12</v>
      </c>
      <c r="C13">
        <v>1112</v>
      </c>
      <c r="D13">
        <v>1239</v>
      </c>
      <c r="E13">
        <v>1006</v>
      </c>
      <c r="F13">
        <v>1086</v>
      </c>
      <c r="G13">
        <v>797</v>
      </c>
      <c r="H13">
        <v>98</v>
      </c>
      <c r="I13">
        <v>98</v>
      </c>
      <c r="J13">
        <v>98</v>
      </c>
      <c r="K13">
        <v>98</v>
      </c>
      <c r="L13">
        <v>98</v>
      </c>
      <c r="M13">
        <v>98</v>
      </c>
      <c r="N13">
        <v>98</v>
      </c>
    </row>
    <row r="14" spans="1:46" x14ac:dyDescent="0.25">
      <c r="A14">
        <v>13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46" x14ac:dyDescent="0.25">
      <c r="A15">
        <v>14</v>
      </c>
      <c r="C15">
        <v>41</v>
      </c>
      <c r="D15">
        <v>31</v>
      </c>
      <c r="E15">
        <v>31</v>
      </c>
      <c r="F15">
        <v>42</v>
      </c>
      <c r="G15">
        <v>35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46" x14ac:dyDescent="0.25">
      <c r="A16">
        <v>15</v>
      </c>
      <c r="C16">
        <v>67</v>
      </c>
      <c r="D16">
        <v>52</v>
      </c>
      <c r="E16">
        <v>51</v>
      </c>
      <c r="F16">
        <v>68</v>
      </c>
      <c r="G16">
        <v>56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>
        <v>16</v>
      </c>
      <c r="C17">
        <v>68</v>
      </c>
      <c r="D17">
        <v>53</v>
      </c>
      <c r="E17">
        <v>51</v>
      </c>
      <c r="F17">
        <v>69</v>
      </c>
      <c r="G17">
        <v>57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>
        <v>17</v>
      </c>
      <c r="C18">
        <v>1689</v>
      </c>
      <c r="D18">
        <v>1888</v>
      </c>
      <c r="E18">
        <v>1481</v>
      </c>
      <c r="F18">
        <v>1615</v>
      </c>
      <c r="G18">
        <v>1609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>
        <v>18</v>
      </c>
      <c r="C19">
        <v>2114</v>
      </c>
      <c r="D19">
        <v>2360</v>
      </c>
      <c r="E19">
        <v>1959</v>
      </c>
      <c r="F19">
        <v>1932</v>
      </c>
      <c r="G19">
        <v>1952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>
        <v>19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>
        <v>20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>
        <v>21</v>
      </c>
      <c r="C22">
        <v>458</v>
      </c>
      <c r="D22">
        <v>289</v>
      </c>
      <c r="E22">
        <v>228</v>
      </c>
      <c r="F22">
        <v>266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>
        <v>22</v>
      </c>
      <c r="C23">
        <v>81</v>
      </c>
      <c r="D23">
        <v>121</v>
      </c>
      <c r="E23">
        <v>87</v>
      </c>
      <c r="F23">
        <v>102</v>
      </c>
      <c r="G23">
        <v>119</v>
      </c>
      <c r="H23">
        <v>8</v>
      </c>
      <c r="I23">
        <v>8</v>
      </c>
      <c r="J23">
        <v>8</v>
      </c>
      <c r="K23">
        <v>8</v>
      </c>
      <c r="L23">
        <v>8</v>
      </c>
      <c r="M23">
        <v>8</v>
      </c>
      <c r="N23">
        <v>8</v>
      </c>
    </row>
    <row r="24" spans="1:14" x14ac:dyDescent="0.25">
      <c r="A24">
        <v>23</v>
      </c>
      <c r="C24">
        <v>150</v>
      </c>
      <c r="D24">
        <v>197</v>
      </c>
      <c r="E24">
        <v>133</v>
      </c>
      <c r="F24">
        <v>123</v>
      </c>
      <c r="G24">
        <v>214</v>
      </c>
      <c r="H24">
        <v>2</v>
      </c>
      <c r="I24">
        <v>2</v>
      </c>
      <c r="J24">
        <v>2</v>
      </c>
      <c r="K24">
        <v>2</v>
      </c>
      <c r="L24">
        <v>2</v>
      </c>
      <c r="M24">
        <v>2</v>
      </c>
      <c r="N24">
        <v>2</v>
      </c>
    </row>
    <row r="25" spans="1:14" x14ac:dyDescent="0.25">
      <c r="A25">
        <v>24</v>
      </c>
      <c r="C25">
        <v>256</v>
      </c>
      <c r="D25">
        <v>416</v>
      </c>
      <c r="E25">
        <v>380</v>
      </c>
      <c r="F25">
        <v>293</v>
      </c>
      <c r="G25">
        <v>514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>
        <v>25</v>
      </c>
      <c r="C26">
        <v>275</v>
      </c>
      <c r="D26">
        <v>301</v>
      </c>
      <c r="E26">
        <v>255</v>
      </c>
      <c r="F26">
        <v>252</v>
      </c>
      <c r="G26">
        <v>277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5">
      <c r="A27">
        <v>26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>
        <v>27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>
        <v>28</v>
      </c>
      <c r="C29">
        <v>277</v>
      </c>
      <c r="D29">
        <v>335</v>
      </c>
      <c r="E29">
        <v>286</v>
      </c>
      <c r="F29">
        <v>254</v>
      </c>
      <c r="G29">
        <v>319</v>
      </c>
      <c r="H29">
        <v>8</v>
      </c>
      <c r="I29">
        <v>8</v>
      </c>
      <c r="J29">
        <v>8</v>
      </c>
      <c r="K29">
        <v>8</v>
      </c>
      <c r="L29">
        <v>8</v>
      </c>
      <c r="M29">
        <v>8</v>
      </c>
      <c r="N29">
        <v>8</v>
      </c>
    </row>
    <row r="30" spans="1:14" x14ac:dyDescent="0.25">
      <c r="A30">
        <v>29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>
        <v>30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>
        <v>31</v>
      </c>
      <c r="C32">
        <v>1134</v>
      </c>
      <c r="D32">
        <v>1845</v>
      </c>
      <c r="E32">
        <v>1436</v>
      </c>
      <c r="F32">
        <v>1258</v>
      </c>
      <c r="G32">
        <v>2079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x14ac:dyDescent="0.25">
      <c r="A33">
        <v>32</v>
      </c>
      <c r="C33">
        <v>1207</v>
      </c>
      <c r="D33">
        <v>1987</v>
      </c>
      <c r="E33">
        <v>1579</v>
      </c>
      <c r="F33">
        <v>1377</v>
      </c>
      <c r="G33">
        <v>2212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>
        <v>33</v>
      </c>
      <c r="C34">
        <v>2132</v>
      </c>
      <c r="D34">
        <v>3459</v>
      </c>
      <c r="E34">
        <v>2767</v>
      </c>
      <c r="F34">
        <v>2330</v>
      </c>
      <c r="G34">
        <v>3414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x14ac:dyDescent="0.25">
      <c r="A35">
        <v>34</v>
      </c>
      <c r="C35">
        <v>5314</v>
      </c>
      <c r="D35">
        <v>6781</v>
      </c>
      <c r="E35">
        <v>6013</v>
      </c>
      <c r="F35">
        <v>5257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x14ac:dyDescent="0.25">
      <c r="A36">
        <v>35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>
        <v>36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>
        <v>37</v>
      </c>
      <c r="C38">
        <v>641</v>
      </c>
      <c r="D38">
        <v>349</v>
      </c>
      <c r="E38">
        <v>286</v>
      </c>
      <c r="F38">
        <v>360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x14ac:dyDescent="0.25">
      <c r="A39">
        <v>38</v>
      </c>
      <c r="C39">
        <v>702</v>
      </c>
      <c r="D39">
        <v>432</v>
      </c>
      <c r="E39">
        <v>324</v>
      </c>
      <c r="F39">
        <v>425</v>
      </c>
      <c r="G39">
        <v>9</v>
      </c>
      <c r="H39">
        <v>9</v>
      </c>
      <c r="I39">
        <v>9</v>
      </c>
      <c r="J39">
        <v>9</v>
      </c>
      <c r="K39">
        <v>9</v>
      </c>
      <c r="L39">
        <v>9</v>
      </c>
      <c r="M39">
        <v>9</v>
      </c>
      <c r="N39">
        <v>9</v>
      </c>
    </row>
    <row r="40" spans="1:14" x14ac:dyDescent="0.25">
      <c r="A40">
        <v>39</v>
      </c>
      <c r="C40">
        <v>814</v>
      </c>
      <c r="D40">
        <v>567</v>
      </c>
      <c r="E40">
        <v>403</v>
      </c>
      <c r="F40">
        <v>529</v>
      </c>
      <c r="G40">
        <v>52</v>
      </c>
      <c r="H40">
        <v>67</v>
      </c>
      <c r="I40">
        <v>67</v>
      </c>
      <c r="J40">
        <v>67</v>
      </c>
      <c r="K40">
        <v>67</v>
      </c>
      <c r="L40">
        <v>67</v>
      </c>
      <c r="M40">
        <v>67</v>
      </c>
      <c r="N40">
        <v>67</v>
      </c>
    </row>
    <row r="41" spans="1:14" x14ac:dyDescent="0.25">
      <c r="A41">
        <v>40</v>
      </c>
      <c r="C41">
        <v>927</v>
      </c>
      <c r="D41">
        <v>769</v>
      </c>
      <c r="E41">
        <v>507</v>
      </c>
      <c r="F41">
        <v>732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x14ac:dyDescent="0.25">
      <c r="A42">
        <v>41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>
        <v>42</v>
      </c>
      <c r="C43">
        <v>979</v>
      </c>
      <c r="D43">
        <v>847</v>
      </c>
      <c r="E43">
        <v>547</v>
      </c>
      <c r="F43">
        <v>803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>
        <v>43</v>
      </c>
      <c r="C44">
        <v>1058</v>
      </c>
      <c r="D44">
        <v>984</v>
      </c>
      <c r="E44">
        <v>568</v>
      </c>
      <c r="F44">
        <v>812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>
        <v>44</v>
      </c>
      <c r="C45">
        <v>6372</v>
      </c>
      <c r="D45">
        <v>7765</v>
      </c>
      <c r="E45">
        <v>6581</v>
      </c>
      <c r="F45">
        <v>6069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>
        <v>45</v>
      </c>
      <c r="C46">
        <v>6917</v>
      </c>
      <c r="D46">
        <v>8305</v>
      </c>
      <c r="E46">
        <v>7152</v>
      </c>
      <c r="F46">
        <v>6770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>
        <v>46</v>
      </c>
      <c r="C47">
        <v>8092</v>
      </c>
      <c r="D47">
        <v>9224</v>
      </c>
      <c r="E47">
        <v>9110</v>
      </c>
      <c r="F47">
        <v>8409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x14ac:dyDescent="0.25">
      <c r="A48">
        <v>47</v>
      </c>
      <c r="C48">
        <v>435</v>
      </c>
      <c r="D48">
        <v>295</v>
      </c>
      <c r="E48">
        <v>232</v>
      </c>
      <c r="F48">
        <v>373</v>
      </c>
      <c r="G48">
        <v>313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>
        <v>48</v>
      </c>
      <c r="C49">
        <v>448</v>
      </c>
      <c r="D49">
        <v>307</v>
      </c>
      <c r="E49">
        <v>237</v>
      </c>
      <c r="F49">
        <v>380</v>
      </c>
      <c r="G49">
        <v>321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</row>
    <row r="50" spans="1:14" x14ac:dyDescent="0.25">
      <c r="A50">
        <v>49</v>
      </c>
      <c r="C50">
        <v>679</v>
      </c>
      <c r="D50">
        <v>461</v>
      </c>
      <c r="E50">
        <v>364</v>
      </c>
      <c r="F50">
        <v>565</v>
      </c>
      <c r="G50">
        <v>464</v>
      </c>
      <c r="H50">
        <v>15</v>
      </c>
      <c r="I50">
        <v>15</v>
      </c>
      <c r="J50">
        <v>15</v>
      </c>
      <c r="K50">
        <v>15</v>
      </c>
      <c r="L50">
        <v>15</v>
      </c>
      <c r="M50">
        <v>15</v>
      </c>
      <c r="N50">
        <v>15</v>
      </c>
    </row>
    <row r="51" spans="1:14" x14ac:dyDescent="0.25">
      <c r="A51">
        <v>50</v>
      </c>
      <c r="C51">
        <v>908</v>
      </c>
      <c r="D51">
        <v>634</v>
      </c>
      <c r="E51">
        <v>521</v>
      </c>
      <c r="F51">
        <v>715</v>
      </c>
      <c r="G51">
        <v>613</v>
      </c>
      <c r="H51">
        <v>47</v>
      </c>
      <c r="I51">
        <v>47</v>
      </c>
      <c r="J51">
        <v>47</v>
      </c>
      <c r="K51">
        <v>47</v>
      </c>
      <c r="L51">
        <v>47</v>
      </c>
      <c r="M51">
        <v>47</v>
      </c>
      <c r="N51">
        <v>47</v>
      </c>
    </row>
    <row r="52" spans="1:14" x14ac:dyDescent="0.25">
      <c r="A52">
        <v>51</v>
      </c>
      <c r="C52">
        <v>929</v>
      </c>
      <c r="D52">
        <v>651</v>
      </c>
      <c r="E52">
        <v>532</v>
      </c>
      <c r="F52">
        <v>722</v>
      </c>
      <c r="G52">
        <v>624</v>
      </c>
      <c r="H52">
        <v>50</v>
      </c>
      <c r="I52">
        <v>50</v>
      </c>
      <c r="J52">
        <v>50</v>
      </c>
      <c r="K52">
        <v>50</v>
      </c>
      <c r="L52">
        <v>50</v>
      </c>
      <c r="M52">
        <v>50</v>
      </c>
      <c r="N52">
        <v>50</v>
      </c>
    </row>
    <row r="53" spans="1:14" x14ac:dyDescent="0.25">
      <c r="A53">
        <v>52</v>
      </c>
      <c r="C53">
        <v>968</v>
      </c>
      <c r="D53">
        <v>682</v>
      </c>
      <c r="E53">
        <v>558</v>
      </c>
      <c r="F53">
        <v>742</v>
      </c>
      <c r="G53">
        <v>647</v>
      </c>
      <c r="H53">
        <v>55</v>
      </c>
      <c r="I53">
        <v>55</v>
      </c>
      <c r="J53">
        <v>55</v>
      </c>
      <c r="K53">
        <v>55</v>
      </c>
      <c r="L53">
        <v>55</v>
      </c>
      <c r="M53">
        <v>55</v>
      </c>
      <c r="N53">
        <v>55</v>
      </c>
    </row>
    <row r="54" spans="1:14" x14ac:dyDescent="0.25">
      <c r="A54">
        <v>53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>
        <v>54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5">
      <c r="A56">
        <v>55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>
        <v>56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>
        <v>57</v>
      </c>
      <c r="C58">
        <v>910</v>
      </c>
      <c r="D58">
        <v>676</v>
      </c>
      <c r="E58">
        <v>481</v>
      </c>
      <c r="F58">
        <v>372</v>
      </c>
      <c r="G58">
        <v>277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>
        <v>58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>
        <v>59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>
        <v>60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>
        <v>61</v>
      </c>
      <c r="C62">
        <v>2593</v>
      </c>
      <c r="D62">
        <v>1912</v>
      </c>
      <c r="E62">
        <v>1856</v>
      </c>
      <c r="F62">
        <v>1928</v>
      </c>
      <c r="G62">
        <v>1591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>
        <v>62</v>
      </c>
      <c r="C63">
        <v>2707</v>
      </c>
      <c r="D63">
        <v>2030</v>
      </c>
      <c r="E63">
        <v>1951</v>
      </c>
      <c r="F63">
        <v>2030</v>
      </c>
      <c r="G63">
        <v>1675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>
        <v>63</v>
      </c>
      <c r="C64">
        <v>2951</v>
      </c>
      <c r="D64">
        <v>2277</v>
      </c>
      <c r="E64">
        <v>2164</v>
      </c>
      <c r="F64">
        <v>2288</v>
      </c>
      <c r="G64">
        <v>1920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25">
      <c r="A65">
        <v>64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>
        <v>65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>
        <v>66</v>
      </c>
      <c r="C67">
        <v>17640</v>
      </c>
      <c r="D67">
        <v>15242</v>
      </c>
      <c r="E67">
        <v>16295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>
        <v>67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>
        <v>68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>
        <v>69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>
        <v>70</v>
      </c>
      <c r="C71">
        <v>40</v>
      </c>
      <c r="D71">
        <v>10</v>
      </c>
      <c r="E71">
        <v>10</v>
      </c>
      <c r="F71">
        <v>10</v>
      </c>
      <c r="G71">
        <v>10</v>
      </c>
      <c r="H71">
        <v>10</v>
      </c>
      <c r="I71">
        <v>10</v>
      </c>
      <c r="J71">
        <v>10</v>
      </c>
      <c r="K71">
        <v>10</v>
      </c>
      <c r="L71">
        <v>10</v>
      </c>
      <c r="M71">
        <v>10</v>
      </c>
      <c r="N71">
        <v>10</v>
      </c>
    </row>
    <row r="72" spans="1:14" x14ac:dyDescent="0.25">
      <c r="A72">
        <v>71</v>
      </c>
      <c r="C72">
        <v>167</v>
      </c>
      <c r="D72">
        <v>97</v>
      </c>
      <c r="E72">
        <v>88</v>
      </c>
      <c r="F72">
        <v>72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>
        <v>72</v>
      </c>
      <c r="C73">
        <v>177</v>
      </c>
      <c r="D73">
        <v>103</v>
      </c>
      <c r="E73">
        <v>93</v>
      </c>
      <c r="F73">
        <v>76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</row>
    <row r="74" spans="1:14" x14ac:dyDescent="0.25">
      <c r="A74">
        <v>73</v>
      </c>
      <c r="C74">
        <v>213</v>
      </c>
      <c r="D74">
        <v>127</v>
      </c>
      <c r="E74">
        <v>113</v>
      </c>
      <c r="F74">
        <v>94</v>
      </c>
      <c r="G74">
        <v>75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>
        <v>74</v>
      </c>
      <c r="C75">
        <v>1386</v>
      </c>
      <c r="D75">
        <v>1003</v>
      </c>
      <c r="E75">
        <v>632</v>
      </c>
      <c r="F75">
        <v>485</v>
      </c>
      <c r="G75">
        <v>417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x14ac:dyDescent="0.25">
      <c r="A76">
        <v>75</v>
      </c>
      <c r="C76">
        <v>1769</v>
      </c>
      <c r="D76">
        <v>1264</v>
      </c>
      <c r="E76">
        <v>870</v>
      </c>
      <c r="F76">
        <v>666</v>
      </c>
      <c r="G76">
        <v>536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>
        <v>76</v>
      </c>
      <c r="C77">
        <v>1595</v>
      </c>
      <c r="D77">
        <v>1147</v>
      </c>
      <c r="E77">
        <v>767</v>
      </c>
      <c r="F77">
        <v>582</v>
      </c>
      <c r="G77">
        <v>471</v>
      </c>
      <c r="H77">
        <v>4</v>
      </c>
      <c r="I77">
        <v>4</v>
      </c>
      <c r="J77">
        <v>4</v>
      </c>
      <c r="K77">
        <v>4</v>
      </c>
      <c r="L77">
        <v>4</v>
      </c>
      <c r="M77">
        <v>4</v>
      </c>
      <c r="N77">
        <v>4</v>
      </c>
    </row>
    <row r="78" spans="1:14" x14ac:dyDescent="0.25">
      <c r="A78">
        <v>77</v>
      </c>
      <c r="C78">
        <v>1994</v>
      </c>
      <c r="D78">
        <v>1396</v>
      </c>
      <c r="E78">
        <v>1000</v>
      </c>
      <c r="F78">
        <v>772</v>
      </c>
      <c r="G78">
        <v>694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>
        <v>78</v>
      </c>
      <c r="C79">
        <v>2079</v>
      </c>
      <c r="D79">
        <v>1461</v>
      </c>
      <c r="E79">
        <v>1063</v>
      </c>
      <c r="F79">
        <v>810</v>
      </c>
      <c r="G79">
        <v>723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>
        <v>79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>
        <v>80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>
        <v>81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>
        <v>82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>
        <v>84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>
        <v>85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>
        <v>86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>
        <v>87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>
        <v>88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25">
      <c r="A90">
        <v>89</v>
      </c>
      <c r="C90">
        <v>494</v>
      </c>
      <c r="D90">
        <v>188</v>
      </c>
      <c r="E90">
        <v>168</v>
      </c>
      <c r="F90">
        <v>115</v>
      </c>
      <c r="G90">
        <v>153</v>
      </c>
      <c r="H90">
        <v>1</v>
      </c>
      <c r="I90">
        <v>1</v>
      </c>
      <c r="J90">
        <v>1</v>
      </c>
      <c r="K90">
        <v>1</v>
      </c>
      <c r="L90">
        <v>1</v>
      </c>
      <c r="M90">
        <v>1</v>
      </c>
      <c r="N90">
        <v>1</v>
      </c>
    </row>
    <row r="91" spans="1:14" x14ac:dyDescent="0.25">
      <c r="A91">
        <v>90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25">
      <c r="A92">
        <v>91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>
        <v>92</v>
      </c>
      <c r="C93">
        <v>1153</v>
      </c>
      <c r="D93">
        <v>505</v>
      </c>
      <c r="E93">
        <v>451</v>
      </c>
      <c r="F93">
        <v>387</v>
      </c>
      <c r="G93">
        <v>472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x14ac:dyDescent="0.25">
      <c r="A94">
        <v>93</v>
      </c>
      <c r="C94">
        <v>51</v>
      </c>
      <c r="D94">
        <v>19</v>
      </c>
      <c r="E94">
        <v>17</v>
      </c>
      <c r="F94">
        <v>31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25">
      <c r="A95">
        <v>94</v>
      </c>
      <c r="C95">
        <v>1592</v>
      </c>
      <c r="D95">
        <v>671</v>
      </c>
      <c r="E95">
        <v>544</v>
      </c>
      <c r="F95">
        <v>468</v>
      </c>
      <c r="G95">
        <v>561</v>
      </c>
      <c r="H95">
        <v>2</v>
      </c>
      <c r="I95">
        <v>2</v>
      </c>
      <c r="J95">
        <v>2</v>
      </c>
      <c r="K95">
        <v>2</v>
      </c>
      <c r="L95">
        <v>2</v>
      </c>
      <c r="M95">
        <v>2</v>
      </c>
      <c r="N95">
        <v>2</v>
      </c>
    </row>
    <row r="96" spans="1:14" x14ac:dyDescent="0.25">
      <c r="A96">
        <v>95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>
        <v>96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>
        <v>97</v>
      </c>
      <c r="C98">
        <v>186</v>
      </c>
      <c r="D98">
        <v>65</v>
      </c>
      <c r="E98">
        <v>76</v>
      </c>
      <c r="F98">
        <v>67</v>
      </c>
      <c r="G98">
        <v>2</v>
      </c>
      <c r="H98">
        <v>12</v>
      </c>
      <c r="I98">
        <v>12</v>
      </c>
      <c r="J98">
        <v>12</v>
      </c>
      <c r="K98">
        <v>12</v>
      </c>
      <c r="L98">
        <v>12</v>
      </c>
      <c r="M98">
        <v>12</v>
      </c>
      <c r="N98">
        <v>12</v>
      </c>
    </row>
    <row r="99" spans="1:14" x14ac:dyDescent="0.25">
      <c r="A99">
        <v>98</v>
      </c>
      <c r="C99">
        <v>113</v>
      </c>
      <c r="D99">
        <v>39</v>
      </c>
      <c r="E99">
        <v>50</v>
      </c>
      <c r="F99">
        <v>40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5">
      <c r="A100">
        <v>99</v>
      </c>
      <c r="C100">
        <v>68</v>
      </c>
      <c r="D100">
        <v>76</v>
      </c>
      <c r="E100">
        <v>79</v>
      </c>
      <c r="F100">
        <v>94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5">
      <c r="A101">
        <v>100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>
        <v>101</v>
      </c>
      <c r="C102">
        <v>169</v>
      </c>
      <c r="D102">
        <v>61</v>
      </c>
      <c r="E102">
        <v>118</v>
      </c>
      <c r="F102">
        <v>61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25">
      <c r="A103">
        <v>102</v>
      </c>
      <c r="C103">
        <v>600</v>
      </c>
      <c r="D103">
        <v>209</v>
      </c>
      <c r="E103">
        <v>176</v>
      </c>
      <c r="F103">
        <v>153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5">
      <c r="A104">
        <v>103</v>
      </c>
      <c r="C104">
        <v>649</v>
      </c>
      <c r="D104">
        <v>228</v>
      </c>
      <c r="E104">
        <v>182</v>
      </c>
      <c r="F104">
        <v>158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25">
      <c r="A105">
        <v>104</v>
      </c>
      <c r="C105">
        <v>70</v>
      </c>
      <c r="D105">
        <v>33</v>
      </c>
      <c r="E105">
        <v>40</v>
      </c>
      <c r="F105">
        <v>37</v>
      </c>
      <c r="G105">
        <v>1</v>
      </c>
      <c r="H105">
        <v>2</v>
      </c>
      <c r="I105">
        <v>2</v>
      </c>
      <c r="J105">
        <v>2</v>
      </c>
      <c r="K105">
        <v>2</v>
      </c>
      <c r="L105">
        <v>2</v>
      </c>
      <c r="M105">
        <v>2</v>
      </c>
      <c r="N105">
        <v>2</v>
      </c>
    </row>
    <row r="106" spans="1:14" x14ac:dyDescent="0.25">
      <c r="A106">
        <v>105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25">
      <c r="A107">
        <v>106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 x14ac:dyDescent="0.25">
      <c r="A108">
        <v>107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25">
      <c r="A109">
        <v>108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 x14ac:dyDescent="0.25">
      <c r="A110">
        <v>109</v>
      </c>
      <c r="C110">
        <v>35</v>
      </c>
      <c r="D110">
        <v>14</v>
      </c>
      <c r="E110">
        <v>22</v>
      </c>
      <c r="F110">
        <v>7</v>
      </c>
      <c r="G110">
        <v>1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2</v>
      </c>
    </row>
    <row r="111" spans="1:14" x14ac:dyDescent="0.25">
      <c r="A111">
        <v>110</v>
      </c>
      <c r="C111">
        <v>31</v>
      </c>
      <c r="D111">
        <v>14</v>
      </c>
      <c r="E111">
        <v>11</v>
      </c>
      <c r="F111">
        <v>27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 x14ac:dyDescent="0.25">
      <c r="A112">
        <v>111</v>
      </c>
      <c r="C112">
        <v>509</v>
      </c>
      <c r="D112">
        <v>138</v>
      </c>
      <c r="E112">
        <v>150</v>
      </c>
      <c r="F112">
        <v>153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 x14ac:dyDescent="0.25">
      <c r="A113">
        <v>112</v>
      </c>
      <c r="C113">
        <v>515</v>
      </c>
      <c r="D113">
        <v>141</v>
      </c>
      <c r="E113">
        <v>151</v>
      </c>
      <c r="F113">
        <v>152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</row>
    <row r="114" spans="1:14" x14ac:dyDescent="0.25">
      <c r="A114">
        <v>113</v>
      </c>
      <c r="C114">
        <v>642</v>
      </c>
      <c r="D114">
        <v>172</v>
      </c>
      <c r="E114">
        <v>192</v>
      </c>
      <c r="F114">
        <v>176</v>
      </c>
      <c r="G114">
        <v>2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</row>
    <row r="115" spans="1:14" x14ac:dyDescent="0.25">
      <c r="A115">
        <v>114</v>
      </c>
      <c r="C115">
        <v>781</v>
      </c>
      <c r="D115">
        <v>202</v>
      </c>
      <c r="E115">
        <v>240</v>
      </c>
      <c r="F115">
        <v>208</v>
      </c>
      <c r="G115">
        <v>8</v>
      </c>
      <c r="H115">
        <v>3</v>
      </c>
      <c r="I115">
        <v>3</v>
      </c>
      <c r="J115">
        <v>3</v>
      </c>
      <c r="K115">
        <v>3</v>
      </c>
      <c r="L115">
        <v>3</v>
      </c>
      <c r="M115">
        <v>3</v>
      </c>
      <c r="N115">
        <v>3</v>
      </c>
    </row>
    <row r="116" spans="1:14" x14ac:dyDescent="0.25">
      <c r="A116">
        <v>115</v>
      </c>
      <c r="C116">
        <v>47</v>
      </c>
      <c r="D116">
        <v>28</v>
      </c>
      <c r="E116">
        <v>34</v>
      </c>
      <c r="F116">
        <v>23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 x14ac:dyDescent="0.25">
      <c r="A117">
        <v>116</v>
      </c>
      <c r="C117">
        <v>8</v>
      </c>
      <c r="D117">
        <v>3</v>
      </c>
      <c r="E117">
        <v>5</v>
      </c>
      <c r="F117">
        <v>6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 x14ac:dyDescent="0.25">
      <c r="A118">
        <v>117</v>
      </c>
      <c r="C118">
        <v>35</v>
      </c>
      <c r="D118">
        <v>19</v>
      </c>
      <c r="E118">
        <v>18</v>
      </c>
      <c r="F118">
        <v>30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 x14ac:dyDescent="0.25">
      <c r="A119">
        <v>118</v>
      </c>
      <c r="C119">
        <v>35</v>
      </c>
      <c r="D119">
        <v>14</v>
      </c>
      <c r="E119">
        <v>22</v>
      </c>
      <c r="F119">
        <v>7</v>
      </c>
      <c r="G119">
        <v>1</v>
      </c>
      <c r="H119">
        <v>2</v>
      </c>
      <c r="I119">
        <v>2</v>
      </c>
      <c r="J119">
        <v>2</v>
      </c>
      <c r="K119">
        <v>2</v>
      </c>
      <c r="L119">
        <v>2</v>
      </c>
      <c r="M119">
        <v>2</v>
      </c>
      <c r="N119">
        <v>2</v>
      </c>
    </row>
    <row r="120" spans="1:14" x14ac:dyDescent="0.25">
      <c r="A120">
        <v>119</v>
      </c>
      <c r="C120">
        <v>43</v>
      </c>
      <c r="D120">
        <v>17</v>
      </c>
      <c r="E120">
        <v>27</v>
      </c>
      <c r="F120">
        <v>31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 x14ac:dyDescent="0.25">
      <c r="A121">
        <v>120</v>
      </c>
      <c r="C121">
        <v>52</v>
      </c>
      <c r="D121">
        <v>19</v>
      </c>
      <c r="E121">
        <v>23</v>
      </c>
      <c r="F121">
        <v>19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 x14ac:dyDescent="0.25">
      <c r="A122">
        <v>121</v>
      </c>
      <c r="C122">
        <v>185</v>
      </c>
      <c r="D122">
        <v>72</v>
      </c>
      <c r="E122">
        <v>76</v>
      </c>
      <c r="F122">
        <v>86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 x14ac:dyDescent="0.25">
      <c r="A123">
        <v>122</v>
      </c>
      <c r="C123">
        <v>209</v>
      </c>
      <c r="D123">
        <v>85</v>
      </c>
      <c r="E123">
        <v>87</v>
      </c>
      <c r="F123">
        <v>107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 x14ac:dyDescent="0.25">
      <c r="A124">
        <v>123</v>
      </c>
      <c r="C124">
        <v>458</v>
      </c>
      <c r="D124">
        <v>289</v>
      </c>
      <c r="E124">
        <v>228</v>
      </c>
      <c r="F124">
        <v>266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 x14ac:dyDescent="0.25">
      <c r="A125">
        <v>124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 x14ac:dyDescent="0.25">
      <c r="A126">
        <v>125</v>
      </c>
      <c r="C126">
        <v>532</v>
      </c>
      <c r="D126">
        <v>382</v>
      </c>
      <c r="E126">
        <v>311</v>
      </c>
      <c r="F126">
        <v>397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 x14ac:dyDescent="0.25">
      <c r="A127">
        <v>126</v>
      </c>
      <c r="C127">
        <v>340</v>
      </c>
      <c r="D127">
        <v>340</v>
      </c>
      <c r="E127">
        <v>210</v>
      </c>
      <c r="F127">
        <v>285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 x14ac:dyDescent="0.25">
      <c r="A128">
        <v>127</v>
      </c>
      <c r="C128">
        <v>595</v>
      </c>
      <c r="D128">
        <v>553</v>
      </c>
      <c r="E128">
        <v>300</v>
      </c>
      <c r="F128">
        <v>375</v>
      </c>
      <c r="G128">
        <v>19</v>
      </c>
      <c r="H128">
        <v>23</v>
      </c>
      <c r="I128">
        <v>23</v>
      </c>
      <c r="J128">
        <v>23</v>
      </c>
      <c r="K128">
        <v>23</v>
      </c>
      <c r="L128">
        <v>23</v>
      </c>
      <c r="M128">
        <v>23</v>
      </c>
      <c r="N128">
        <v>23</v>
      </c>
    </row>
    <row r="129" spans="1:14" x14ac:dyDescent="0.25">
      <c r="A129">
        <v>128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 x14ac:dyDescent="0.25">
      <c r="A130">
        <v>129</v>
      </c>
      <c r="C130">
        <v>795</v>
      </c>
      <c r="D130">
        <v>729</v>
      </c>
      <c r="E130">
        <v>478</v>
      </c>
      <c r="F130">
        <v>556</v>
      </c>
      <c r="G130">
        <v>19</v>
      </c>
      <c r="H130">
        <v>23</v>
      </c>
      <c r="I130">
        <v>23</v>
      </c>
      <c r="J130">
        <v>23</v>
      </c>
      <c r="K130">
        <v>23</v>
      </c>
      <c r="L130">
        <v>23</v>
      </c>
      <c r="M130">
        <v>23</v>
      </c>
      <c r="N130">
        <v>23</v>
      </c>
    </row>
    <row r="131" spans="1:14" x14ac:dyDescent="0.25">
      <c r="A131">
        <v>130</v>
      </c>
      <c r="C131">
        <v>853</v>
      </c>
      <c r="D131">
        <v>822</v>
      </c>
      <c r="E131">
        <v>523</v>
      </c>
      <c r="F131">
        <v>592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 x14ac:dyDescent="0.25">
      <c r="A132">
        <v>131</v>
      </c>
      <c r="C132">
        <v>144</v>
      </c>
      <c r="D132">
        <v>144</v>
      </c>
      <c r="E132">
        <v>144</v>
      </c>
      <c r="F132">
        <v>144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 x14ac:dyDescent="0.25">
      <c r="A133">
        <v>132</v>
      </c>
      <c r="C133">
        <v>36</v>
      </c>
      <c r="D133">
        <v>16</v>
      </c>
      <c r="E133">
        <v>17</v>
      </c>
      <c r="F133">
        <v>36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 x14ac:dyDescent="0.25">
      <c r="A134">
        <v>133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x14ac:dyDescent="0.25">
      <c r="A135">
        <v>134</v>
      </c>
      <c r="C135">
        <v>93</v>
      </c>
      <c r="D135">
        <v>782</v>
      </c>
      <c r="E135">
        <v>178</v>
      </c>
      <c r="F135">
        <v>156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 x14ac:dyDescent="0.25">
      <c r="A136">
        <v>135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 x14ac:dyDescent="0.25">
      <c r="A137">
        <v>136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 x14ac:dyDescent="0.25">
      <c r="A138">
        <v>137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 x14ac:dyDescent="0.25">
      <c r="A139">
        <v>138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 x14ac:dyDescent="0.25">
      <c r="A140">
        <v>139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 x14ac:dyDescent="0.25">
      <c r="A141">
        <v>140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 x14ac:dyDescent="0.25">
      <c r="A142">
        <v>141</v>
      </c>
      <c r="C142">
        <v>226</v>
      </c>
      <c r="D142">
        <v>1647</v>
      </c>
      <c r="E142">
        <v>639</v>
      </c>
      <c r="F142">
        <v>344</v>
      </c>
      <c r="G142">
        <v>59</v>
      </c>
      <c r="H142">
        <v>84</v>
      </c>
      <c r="I142">
        <v>84</v>
      </c>
      <c r="J142">
        <v>84</v>
      </c>
      <c r="K142">
        <v>84</v>
      </c>
      <c r="L142">
        <v>84</v>
      </c>
      <c r="M142">
        <v>84</v>
      </c>
      <c r="N142">
        <v>84</v>
      </c>
    </row>
    <row r="143" spans="1:14" x14ac:dyDescent="0.25">
      <c r="A143">
        <v>142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 x14ac:dyDescent="0.25">
      <c r="A144">
        <v>143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 x14ac:dyDescent="0.25">
      <c r="A145">
        <v>144</v>
      </c>
      <c r="C145">
        <v>324</v>
      </c>
      <c r="D145">
        <v>2466</v>
      </c>
      <c r="E145">
        <v>1193</v>
      </c>
      <c r="F145">
        <v>591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 x14ac:dyDescent="0.25">
      <c r="A146">
        <v>145</v>
      </c>
      <c r="C146">
        <v>104</v>
      </c>
      <c r="D146">
        <v>111</v>
      </c>
      <c r="E146">
        <v>115</v>
      </c>
      <c r="F146">
        <v>120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 x14ac:dyDescent="0.25">
      <c r="A147">
        <v>146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 x14ac:dyDescent="0.25">
      <c r="A148">
        <v>147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 x14ac:dyDescent="0.25">
      <c r="A149">
        <v>148</v>
      </c>
      <c r="C149">
        <v>283</v>
      </c>
      <c r="D149">
        <v>2176</v>
      </c>
      <c r="E149">
        <v>1022</v>
      </c>
      <c r="F149">
        <v>506</v>
      </c>
      <c r="G149">
        <v>1</v>
      </c>
      <c r="H149">
        <v>10</v>
      </c>
      <c r="I149">
        <v>10</v>
      </c>
      <c r="J149">
        <v>10</v>
      </c>
      <c r="K149">
        <v>10</v>
      </c>
      <c r="L149">
        <v>10</v>
      </c>
      <c r="M149">
        <v>10</v>
      </c>
      <c r="N149">
        <v>10</v>
      </c>
    </row>
    <row r="150" spans="1:14" x14ac:dyDescent="0.25">
      <c r="A150">
        <v>149</v>
      </c>
      <c r="C150">
        <v>73</v>
      </c>
      <c r="D150">
        <v>202</v>
      </c>
      <c r="E150">
        <v>105</v>
      </c>
      <c r="F150">
        <v>62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 x14ac:dyDescent="0.25">
      <c r="A151">
        <v>150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x14ac:dyDescent="0.25">
      <c r="A152">
        <v>151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x14ac:dyDescent="0.25">
      <c r="A153">
        <v>152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x14ac:dyDescent="0.25">
      <c r="A154">
        <v>153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 x14ac:dyDescent="0.25">
      <c r="A155">
        <v>154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 x14ac:dyDescent="0.25">
      <c r="A156">
        <v>155</v>
      </c>
      <c r="C156">
        <v>43</v>
      </c>
      <c r="D156">
        <v>161</v>
      </c>
      <c r="E156">
        <v>159</v>
      </c>
      <c r="F156">
        <v>63</v>
      </c>
      <c r="G156">
        <v>40</v>
      </c>
      <c r="H156">
        <v>47</v>
      </c>
      <c r="I156">
        <v>47</v>
      </c>
      <c r="J156">
        <v>47</v>
      </c>
      <c r="K156">
        <v>47</v>
      </c>
      <c r="L156">
        <v>47</v>
      </c>
      <c r="M156">
        <v>47</v>
      </c>
      <c r="N156">
        <v>47</v>
      </c>
    </row>
    <row r="157" spans="1:14" x14ac:dyDescent="0.25">
      <c r="A157">
        <v>156</v>
      </c>
      <c r="C157">
        <v>353</v>
      </c>
      <c r="D157">
        <v>719</v>
      </c>
      <c r="E157">
        <v>706</v>
      </c>
      <c r="F157">
        <v>353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 x14ac:dyDescent="0.25">
      <c r="A158">
        <v>157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 x14ac:dyDescent="0.25">
      <c r="A159">
        <v>158</v>
      </c>
      <c r="C159">
        <v>36</v>
      </c>
      <c r="D159">
        <v>57</v>
      </c>
      <c r="E159">
        <v>37</v>
      </c>
      <c r="F159">
        <v>31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 x14ac:dyDescent="0.25">
      <c r="A160">
        <v>159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x14ac:dyDescent="0.25">
      <c r="A161">
        <v>160</v>
      </c>
      <c r="C161">
        <v>15</v>
      </c>
      <c r="D161">
        <v>6</v>
      </c>
      <c r="E161">
        <v>8</v>
      </c>
      <c r="F161">
        <v>10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 x14ac:dyDescent="0.25">
      <c r="A162">
        <v>161</v>
      </c>
      <c r="C162">
        <v>199</v>
      </c>
      <c r="D162">
        <v>67</v>
      </c>
      <c r="E162">
        <v>101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 x14ac:dyDescent="0.25">
      <c r="A163">
        <v>162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 x14ac:dyDescent="0.25">
      <c r="A164">
        <v>163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 x14ac:dyDescent="0.25">
      <c r="A165">
        <v>164</v>
      </c>
      <c r="C165">
        <v>129</v>
      </c>
      <c r="D165">
        <v>34</v>
      </c>
      <c r="E165">
        <v>61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 x14ac:dyDescent="0.25">
      <c r="A166">
        <v>165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 x14ac:dyDescent="0.25">
      <c r="A167">
        <v>166</v>
      </c>
      <c r="C167">
        <v>7484</v>
      </c>
      <c r="D167">
        <v>6085</v>
      </c>
      <c r="E167">
        <v>6763</v>
      </c>
      <c r="F167">
        <v>5142</v>
      </c>
      <c r="G167">
        <v>5174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 x14ac:dyDescent="0.25">
      <c r="A168">
        <v>167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 x14ac:dyDescent="0.25">
      <c r="A169">
        <v>168</v>
      </c>
      <c r="C169">
        <v>752</v>
      </c>
      <c r="D169">
        <v>678</v>
      </c>
      <c r="E169">
        <v>1227</v>
      </c>
      <c r="F169">
        <v>2512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x14ac:dyDescent="0.25">
      <c r="A170">
        <v>169</v>
      </c>
      <c r="C170">
        <v>1580</v>
      </c>
      <c r="D170">
        <v>1197</v>
      </c>
      <c r="E170">
        <v>1650</v>
      </c>
      <c r="F170">
        <v>3533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 x14ac:dyDescent="0.25">
      <c r="A171">
        <v>170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 x14ac:dyDescent="0.25">
      <c r="A172">
        <v>171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x14ac:dyDescent="0.25">
      <c r="A173">
        <v>172</v>
      </c>
      <c r="C173">
        <v>1681</v>
      </c>
      <c r="D173">
        <v>1282</v>
      </c>
      <c r="E173">
        <v>1368</v>
      </c>
      <c r="F173">
        <v>2952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 x14ac:dyDescent="0.25">
      <c r="A174">
        <v>173</v>
      </c>
      <c r="C174">
        <v>1681</v>
      </c>
      <c r="D174">
        <v>1282</v>
      </c>
      <c r="E174">
        <v>1368</v>
      </c>
      <c r="F174">
        <v>2952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 x14ac:dyDescent="0.25">
      <c r="A175">
        <v>174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 x14ac:dyDescent="0.25">
      <c r="A176">
        <v>175</v>
      </c>
      <c r="C176">
        <v>1681</v>
      </c>
      <c r="D176">
        <v>1282</v>
      </c>
      <c r="E176">
        <v>1368</v>
      </c>
      <c r="F176">
        <v>3155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 x14ac:dyDescent="0.25">
      <c r="A177">
        <v>176</v>
      </c>
      <c r="C177">
        <v>1681</v>
      </c>
      <c r="D177">
        <v>1282</v>
      </c>
      <c r="E177">
        <v>1368</v>
      </c>
      <c r="F177">
        <v>2952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 x14ac:dyDescent="0.25">
      <c r="A178">
        <v>177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 x14ac:dyDescent="0.25">
      <c r="A179">
        <v>178</v>
      </c>
      <c r="C179">
        <v>1735</v>
      </c>
      <c r="D179">
        <v>1341</v>
      </c>
      <c r="E179">
        <v>1284</v>
      </c>
      <c r="F179">
        <v>2554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 x14ac:dyDescent="0.25">
      <c r="A180">
        <v>179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 x14ac:dyDescent="0.25">
      <c r="A181">
        <v>180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 x14ac:dyDescent="0.25">
      <c r="A182">
        <v>181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 x14ac:dyDescent="0.25">
      <c r="A183">
        <v>182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 x14ac:dyDescent="0.25">
      <c r="A184">
        <v>183</v>
      </c>
      <c r="C184">
        <v>62</v>
      </c>
      <c r="D184">
        <v>281</v>
      </c>
      <c r="E184">
        <v>83</v>
      </c>
      <c r="F184">
        <v>72</v>
      </c>
      <c r="G184">
        <v>10</v>
      </c>
      <c r="H184">
        <v>13</v>
      </c>
      <c r="I184">
        <v>13</v>
      </c>
      <c r="J184">
        <v>13</v>
      </c>
      <c r="K184">
        <v>13</v>
      </c>
      <c r="L184">
        <v>13</v>
      </c>
      <c r="M184">
        <v>13</v>
      </c>
      <c r="N184">
        <v>13</v>
      </c>
    </row>
    <row r="185" spans="1:14" x14ac:dyDescent="0.25">
      <c r="A185">
        <v>184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 x14ac:dyDescent="0.25">
      <c r="A186">
        <v>185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 x14ac:dyDescent="0.25">
      <c r="A187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 x14ac:dyDescent="0.25">
      <c r="A188">
        <v>187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 x14ac:dyDescent="0.25">
      <c r="A189">
        <v>188</v>
      </c>
      <c r="C189">
        <v>39</v>
      </c>
      <c r="D189">
        <v>621</v>
      </c>
      <c r="E189">
        <v>1037</v>
      </c>
      <c r="F189">
        <v>238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 x14ac:dyDescent="0.25">
      <c r="A190">
        <v>189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 x14ac:dyDescent="0.25">
      <c r="A191">
        <v>190</v>
      </c>
      <c r="C191">
        <v>388</v>
      </c>
      <c r="D191">
        <v>565</v>
      </c>
      <c r="E191">
        <v>728</v>
      </c>
      <c r="F191">
        <v>619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 x14ac:dyDescent="0.25">
      <c r="A192">
        <v>191</v>
      </c>
      <c r="C192">
        <v>673</v>
      </c>
      <c r="D192">
        <v>2228</v>
      </c>
      <c r="E192">
        <v>993</v>
      </c>
      <c r="F192">
        <v>652</v>
      </c>
      <c r="G192">
        <v>16</v>
      </c>
      <c r="H192">
        <v>28</v>
      </c>
      <c r="I192">
        <v>28</v>
      </c>
      <c r="J192">
        <v>28</v>
      </c>
      <c r="K192">
        <v>28</v>
      </c>
      <c r="L192">
        <v>28</v>
      </c>
      <c r="M192">
        <v>28</v>
      </c>
      <c r="N192">
        <v>28</v>
      </c>
    </row>
    <row r="193" spans="1:14" x14ac:dyDescent="0.25">
      <c r="A193">
        <v>192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 x14ac:dyDescent="0.25">
      <c r="A194">
        <v>193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 x14ac:dyDescent="0.25">
      <c r="A195">
        <v>194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 x14ac:dyDescent="0.25">
      <c r="A196">
        <v>195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 x14ac:dyDescent="0.25">
      <c r="A197">
        <v>196</v>
      </c>
      <c r="C197">
        <v>43</v>
      </c>
      <c r="D197">
        <v>88</v>
      </c>
      <c r="E197">
        <v>41</v>
      </c>
      <c r="F197">
        <v>29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 x14ac:dyDescent="0.25">
      <c r="A198">
        <v>197</v>
      </c>
      <c r="C198">
        <v>34</v>
      </c>
      <c r="D198">
        <v>47</v>
      </c>
      <c r="E198">
        <v>33</v>
      </c>
      <c r="F198">
        <v>36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 x14ac:dyDescent="0.25">
      <c r="A199">
        <v>198</v>
      </c>
      <c r="C199">
        <v>62</v>
      </c>
      <c r="D199">
        <v>89</v>
      </c>
      <c r="E199">
        <v>62</v>
      </c>
      <c r="F199">
        <v>61</v>
      </c>
      <c r="G199">
        <v>12</v>
      </c>
      <c r="H199">
        <v>16</v>
      </c>
      <c r="I199">
        <v>16</v>
      </c>
      <c r="J199">
        <v>16</v>
      </c>
      <c r="K199">
        <v>16</v>
      </c>
      <c r="L199">
        <v>16</v>
      </c>
      <c r="M199">
        <v>16</v>
      </c>
      <c r="N199">
        <v>16</v>
      </c>
    </row>
    <row r="200" spans="1:14" x14ac:dyDescent="0.25">
      <c r="A200">
        <v>199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 x14ac:dyDescent="0.25">
      <c r="A201">
        <v>200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 x14ac:dyDescent="0.25">
      <c r="A202">
        <v>201</v>
      </c>
      <c r="C202">
        <v>28</v>
      </c>
      <c r="D202">
        <v>11</v>
      </c>
      <c r="E202">
        <v>12</v>
      </c>
      <c r="F202">
        <v>15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 x14ac:dyDescent="0.25">
      <c r="A203">
        <v>202</v>
      </c>
      <c r="C203">
        <v>11</v>
      </c>
      <c r="D203">
        <v>5</v>
      </c>
      <c r="E203">
        <v>5</v>
      </c>
      <c r="F203">
        <v>21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1</v>
      </c>
      <c r="M203">
        <v>1</v>
      </c>
      <c r="N203">
        <v>1</v>
      </c>
    </row>
    <row r="204" spans="1:14" x14ac:dyDescent="0.25">
      <c r="A204">
        <v>203</v>
      </c>
      <c r="C204">
        <v>40</v>
      </c>
      <c r="D204">
        <v>16</v>
      </c>
      <c r="E204">
        <v>18</v>
      </c>
      <c r="F204">
        <v>21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 x14ac:dyDescent="0.25">
      <c r="A205">
        <v>204</v>
      </c>
      <c r="C205">
        <v>1144</v>
      </c>
      <c r="D205">
        <v>1002</v>
      </c>
      <c r="E205">
        <v>938</v>
      </c>
      <c r="F205">
        <v>1421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 x14ac:dyDescent="0.25">
      <c r="A206">
        <v>205</v>
      </c>
      <c r="C206">
        <v>130</v>
      </c>
      <c r="D206">
        <v>157</v>
      </c>
      <c r="E206">
        <v>99</v>
      </c>
      <c r="F206">
        <v>93</v>
      </c>
      <c r="G206">
        <v>172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 x14ac:dyDescent="0.25">
      <c r="A207">
        <v>206</v>
      </c>
      <c r="C207">
        <v>282</v>
      </c>
      <c r="D207">
        <v>324</v>
      </c>
      <c r="E207">
        <v>273</v>
      </c>
      <c r="F207">
        <v>260</v>
      </c>
      <c r="G207">
        <v>298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 x14ac:dyDescent="0.25">
      <c r="A208">
        <v>207</v>
      </c>
      <c r="C208">
        <v>281</v>
      </c>
      <c r="D208">
        <v>328</v>
      </c>
      <c r="E208">
        <v>277</v>
      </c>
      <c r="F208">
        <v>258</v>
      </c>
      <c r="G208">
        <v>305</v>
      </c>
      <c r="H208">
        <v>3</v>
      </c>
      <c r="I208">
        <v>3</v>
      </c>
      <c r="J208">
        <v>3</v>
      </c>
      <c r="K208">
        <v>3</v>
      </c>
      <c r="L208">
        <v>3</v>
      </c>
      <c r="M208">
        <v>3</v>
      </c>
      <c r="N208">
        <v>3</v>
      </c>
    </row>
    <row r="209" spans="1:14" x14ac:dyDescent="0.25">
      <c r="A209">
        <v>208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x14ac:dyDescent="0.25">
      <c r="A210">
        <v>209</v>
      </c>
      <c r="C210">
        <v>359</v>
      </c>
      <c r="D210">
        <v>550</v>
      </c>
      <c r="E210">
        <v>418</v>
      </c>
      <c r="F210">
        <v>420</v>
      </c>
      <c r="G210">
        <v>742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 x14ac:dyDescent="0.25">
      <c r="A211">
        <v>210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x14ac:dyDescent="0.25">
      <c r="A212">
        <v>211</v>
      </c>
      <c r="C212">
        <v>242</v>
      </c>
      <c r="D212">
        <v>236</v>
      </c>
      <c r="E212">
        <v>248</v>
      </c>
      <c r="F212">
        <v>224</v>
      </c>
      <c r="G212">
        <v>241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 x14ac:dyDescent="0.25">
      <c r="A213">
        <v>212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 x14ac:dyDescent="0.25">
      <c r="A214">
        <v>213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x14ac:dyDescent="0.25">
      <c r="A215">
        <v>214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x14ac:dyDescent="0.25">
      <c r="A216">
        <v>215</v>
      </c>
      <c r="C216">
        <v>168</v>
      </c>
      <c r="D216">
        <v>78</v>
      </c>
      <c r="E216">
        <v>120</v>
      </c>
      <c r="F216">
        <v>76</v>
      </c>
      <c r="G216">
        <v>89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 x14ac:dyDescent="0.25">
      <c r="A217">
        <v>216</v>
      </c>
      <c r="C217">
        <v>535</v>
      </c>
      <c r="D217">
        <v>228</v>
      </c>
      <c r="E217">
        <v>185</v>
      </c>
      <c r="F217">
        <v>151</v>
      </c>
      <c r="G217">
        <v>164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 x14ac:dyDescent="0.25">
      <c r="A218">
        <v>217</v>
      </c>
      <c r="C218">
        <v>861</v>
      </c>
      <c r="D218">
        <v>389</v>
      </c>
      <c r="E218">
        <v>389</v>
      </c>
      <c r="F218">
        <v>321</v>
      </c>
      <c r="G218">
        <v>358</v>
      </c>
      <c r="H218">
        <v>23</v>
      </c>
      <c r="I218">
        <v>23</v>
      </c>
      <c r="J218">
        <v>23</v>
      </c>
      <c r="K218">
        <v>23</v>
      </c>
      <c r="L218">
        <v>23</v>
      </c>
      <c r="M218">
        <v>23</v>
      </c>
      <c r="N218">
        <v>23</v>
      </c>
    </row>
    <row r="219" spans="1:14" x14ac:dyDescent="0.25">
      <c r="A219">
        <v>218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 x14ac:dyDescent="0.25">
      <c r="A220">
        <v>219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x14ac:dyDescent="0.25">
      <c r="A221">
        <v>220</v>
      </c>
      <c r="C221">
        <v>90</v>
      </c>
      <c r="D221">
        <v>34</v>
      </c>
      <c r="E221">
        <v>26</v>
      </c>
      <c r="F221">
        <v>51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 x14ac:dyDescent="0.25">
      <c r="A222">
        <v>221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 x14ac:dyDescent="0.25">
      <c r="A223">
        <v>222</v>
      </c>
      <c r="C223">
        <v>2497</v>
      </c>
      <c r="D223">
        <v>1718</v>
      </c>
      <c r="E223">
        <v>1309</v>
      </c>
      <c r="F223">
        <v>1081</v>
      </c>
      <c r="G223">
        <v>894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 x14ac:dyDescent="0.25">
      <c r="A224">
        <v>223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 x14ac:dyDescent="0.25">
      <c r="A225">
        <v>224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 x14ac:dyDescent="0.25">
      <c r="A226">
        <v>225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 x14ac:dyDescent="0.25">
      <c r="A227">
        <v>226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 x14ac:dyDescent="0.25">
      <c r="A228">
        <v>227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 x14ac:dyDescent="0.25">
      <c r="A229">
        <v>228</v>
      </c>
      <c r="C229">
        <v>995</v>
      </c>
      <c r="D229">
        <v>1575</v>
      </c>
      <c r="E229">
        <v>1797</v>
      </c>
      <c r="F229">
        <v>2053</v>
      </c>
      <c r="G229">
        <v>175</v>
      </c>
      <c r="H229">
        <v>175</v>
      </c>
      <c r="I229">
        <v>175</v>
      </c>
      <c r="J229">
        <v>175</v>
      </c>
      <c r="K229">
        <v>175</v>
      </c>
      <c r="L229">
        <v>175</v>
      </c>
      <c r="M229">
        <v>175</v>
      </c>
      <c r="N229">
        <v>175</v>
      </c>
    </row>
    <row r="230" spans="1:14" x14ac:dyDescent="0.25">
      <c r="A230">
        <v>229</v>
      </c>
      <c r="C230">
        <v>2995</v>
      </c>
      <c r="D230">
        <v>4121</v>
      </c>
      <c r="E230">
        <v>4976</v>
      </c>
      <c r="F230">
        <v>5837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 x14ac:dyDescent="0.25">
      <c r="A231">
        <v>230</v>
      </c>
      <c r="C231">
        <v>3003</v>
      </c>
      <c r="D231">
        <v>4082</v>
      </c>
      <c r="E231">
        <v>4991</v>
      </c>
      <c r="F231">
        <v>5155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 x14ac:dyDescent="0.25">
      <c r="A232">
        <v>231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 x14ac:dyDescent="0.25">
      <c r="A233">
        <v>232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 x14ac:dyDescent="0.25">
      <c r="A234">
        <v>233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 x14ac:dyDescent="0.25">
      <c r="A235">
        <v>234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 x14ac:dyDescent="0.25">
      <c r="A236">
        <v>235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 x14ac:dyDescent="0.25">
      <c r="A237">
        <v>236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 x14ac:dyDescent="0.25">
      <c r="A238">
        <v>237</v>
      </c>
      <c r="C238">
        <v>724</v>
      </c>
      <c r="D238">
        <v>385</v>
      </c>
      <c r="E238">
        <v>332</v>
      </c>
      <c r="F238">
        <v>409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 x14ac:dyDescent="0.25">
      <c r="A239">
        <v>238</v>
      </c>
      <c r="C239">
        <v>785</v>
      </c>
      <c r="D239">
        <v>468</v>
      </c>
      <c r="E239">
        <v>370</v>
      </c>
      <c r="F239">
        <v>474</v>
      </c>
      <c r="G239">
        <v>9</v>
      </c>
      <c r="H239">
        <v>10</v>
      </c>
      <c r="I239">
        <v>10</v>
      </c>
      <c r="J239">
        <v>10</v>
      </c>
      <c r="K239">
        <v>10</v>
      </c>
      <c r="L239">
        <v>10</v>
      </c>
      <c r="M239">
        <v>10</v>
      </c>
      <c r="N239">
        <v>10</v>
      </c>
    </row>
    <row r="240" spans="1:14" x14ac:dyDescent="0.25">
      <c r="A240">
        <v>239</v>
      </c>
      <c r="C240">
        <v>897</v>
      </c>
      <c r="D240">
        <v>603</v>
      </c>
      <c r="E240">
        <v>449</v>
      </c>
      <c r="F240">
        <v>578</v>
      </c>
      <c r="G240">
        <v>52</v>
      </c>
      <c r="H240">
        <v>69</v>
      </c>
      <c r="I240">
        <v>69</v>
      </c>
      <c r="J240">
        <v>69</v>
      </c>
      <c r="K240">
        <v>69</v>
      </c>
      <c r="L240">
        <v>69</v>
      </c>
      <c r="M240">
        <v>69</v>
      </c>
      <c r="N240">
        <v>69</v>
      </c>
    </row>
    <row r="241" spans="1:14" x14ac:dyDescent="0.25">
      <c r="A241">
        <v>240</v>
      </c>
      <c r="C241">
        <v>1010</v>
      </c>
      <c r="D241">
        <v>805</v>
      </c>
      <c r="E241">
        <v>553</v>
      </c>
      <c r="F241">
        <v>781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 x14ac:dyDescent="0.25">
      <c r="A242">
        <v>241</v>
      </c>
      <c r="C242">
        <v>178</v>
      </c>
      <c r="D242">
        <v>193</v>
      </c>
      <c r="E242">
        <v>208</v>
      </c>
      <c r="F242">
        <v>214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 x14ac:dyDescent="0.25">
      <c r="A243">
        <v>242</v>
      </c>
      <c r="C243">
        <v>1062</v>
      </c>
      <c r="D243">
        <v>883</v>
      </c>
      <c r="E243">
        <v>593</v>
      </c>
      <c r="F243">
        <v>852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 x14ac:dyDescent="0.25">
      <c r="A244">
        <v>243</v>
      </c>
      <c r="C244">
        <v>1141</v>
      </c>
      <c r="D244">
        <v>1020</v>
      </c>
      <c r="E244">
        <v>614</v>
      </c>
      <c r="F244">
        <v>861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 x14ac:dyDescent="0.25">
      <c r="A245">
        <v>244</v>
      </c>
      <c r="C245">
        <v>6455</v>
      </c>
      <c r="D245">
        <v>7801</v>
      </c>
      <c r="E245">
        <v>6627</v>
      </c>
      <c r="F245">
        <v>6118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 x14ac:dyDescent="0.25">
      <c r="A246">
        <v>245</v>
      </c>
      <c r="C246">
        <v>7000</v>
      </c>
      <c r="D246">
        <v>8341</v>
      </c>
      <c r="E246">
        <v>7198</v>
      </c>
      <c r="F246">
        <v>6819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 x14ac:dyDescent="0.25">
      <c r="A247">
        <v>246</v>
      </c>
      <c r="C247">
        <v>8175</v>
      </c>
      <c r="D247">
        <v>9260</v>
      </c>
      <c r="E247">
        <v>9156</v>
      </c>
      <c r="F247">
        <v>8458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 x14ac:dyDescent="0.25">
      <c r="A248">
        <v>247</v>
      </c>
      <c r="C248">
        <v>196</v>
      </c>
      <c r="D248">
        <v>249</v>
      </c>
      <c r="E248">
        <v>223</v>
      </c>
      <c r="F248">
        <v>236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 x14ac:dyDescent="0.25">
      <c r="A249">
        <v>248</v>
      </c>
      <c r="C249">
        <v>203</v>
      </c>
      <c r="D249">
        <v>260</v>
      </c>
      <c r="E249">
        <v>233</v>
      </c>
      <c r="F249">
        <v>243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</row>
    <row r="250" spans="1:14" x14ac:dyDescent="0.25">
      <c r="A250">
        <v>249</v>
      </c>
      <c r="C250">
        <v>692</v>
      </c>
      <c r="D250">
        <v>471</v>
      </c>
      <c r="E250">
        <v>370</v>
      </c>
      <c r="F250">
        <v>567</v>
      </c>
      <c r="G250">
        <v>469</v>
      </c>
      <c r="H250">
        <v>15</v>
      </c>
      <c r="I250">
        <v>15</v>
      </c>
      <c r="J250">
        <v>15</v>
      </c>
      <c r="K250">
        <v>15</v>
      </c>
      <c r="L250">
        <v>15</v>
      </c>
      <c r="M250">
        <v>15</v>
      </c>
      <c r="N250">
        <v>15</v>
      </c>
    </row>
    <row r="251" spans="1:14" x14ac:dyDescent="0.25">
      <c r="A251">
        <v>250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 x14ac:dyDescent="0.25">
      <c r="A252">
        <v>251</v>
      </c>
      <c r="C252">
        <v>128</v>
      </c>
      <c r="D252">
        <v>198</v>
      </c>
      <c r="E252">
        <v>143</v>
      </c>
      <c r="F252">
        <v>164</v>
      </c>
      <c r="G252">
        <v>194</v>
      </c>
      <c r="H252">
        <v>5</v>
      </c>
      <c r="I252">
        <v>5</v>
      </c>
      <c r="J252">
        <v>5</v>
      </c>
      <c r="K252">
        <v>5</v>
      </c>
      <c r="L252">
        <v>5</v>
      </c>
      <c r="M252">
        <v>5</v>
      </c>
      <c r="N252">
        <v>5</v>
      </c>
    </row>
    <row r="253" spans="1:14" x14ac:dyDescent="0.25">
      <c r="A253">
        <v>252</v>
      </c>
      <c r="C253">
        <v>111</v>
      </c>
      <c r="D253">
        <v>106</v>
      </c>
      <c r="E253">
        <v>84</v>
      </c>
      <c r="F253">
        <v>88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 x14ac:dyDescent="0.25">
      <c r="A254">
        <v>253</v>
      </c>
      <c r="C254">
        <v>699</v>
      </c>
      <c r="D254">
        <v>2456</v>
      </c>
      <c r="E254">
        <v>1267</v>
      </c>
      <c r="F254">
        <v>782</v>
      </c>
      <c r="G254">
        <v>78</v>
      </c>
      <c r="H254">
        <v>72</v>
      </c>
      <c r="I254">
        <v>72</v>
      </c>
      <c r="J254">
        <v>72</v>
      </c>
      <c r="K254">
        <v>72</v>
      </c>
      <c r="L254">
        <v>72</v>
      </c>
      <c r="M254">
        <v>72</v>
      </c>
      <c r="N254">
        <v>72</v>
      </c>
    </row>
    <row r="255" spans="1:14" x14ac:dyDescent="0.25">
      <c r="A255">
        <v>254</v>
      </c>
      <c r="C255">
        <v>7</v>
      </c>
      <c r="D255">
        <v>11</v>
      </c>
      <c r="E255">
        <v>52</v>
      </c>
      <c r="F255">
        <v>57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 x14ac:dyDescent="0.25">
      <c r="A256">
        <v>255</v>
      </c>
      <c r="C256">
        <v>31</v>
      </c>
      <c r="D256">
        <v>690</v>
      </c>
      <c r="E256">
        <v>177</v>
      </c>
      <c r="F256">
        <v>56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 x14ac:dyDescent="0.25">
      <c r="A257">
        <v>256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 x14ac:dyDescent="0.25">
      <c r="A258">
        <v>257</v>
      </c>
      <c r="C258">
        <v>1188</v>
      </c>
      <c r="D258">
        <v>4600</v>
      </c>
      <c r="E258">
        <v>2877</v>
      </c>
      <c r="F258">
        <v>1820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 x14ac:dyDescent="0.25">
      <c r="A259">
        <v>258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 x14ac:dyDescent="0.25">
      <c r="A260">
        <v>259</v>
      </c>
      <c r="C260">
        <v>111</v>
      </c>
      <c r="D260">
        <v>106</v>
      </c>
      <c r="E260">
        <v>84</v>
      </c>
      <c r="F260">
        <v>82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 x14ac:dyDescent="0.25">
      <c r="A261">
        <v>260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x14ac:dyDescent="0.25">
      <c r="A262">
        <v>261</v>
      </c>
      <c r="C262">
        <v>215</v>
      </c>
      <c r="D262">
        <v>278</v>
      </c>
      <c r="E262">
        <v>251</v>
      </c>
      <c r="F262">
        <v>251</v>
      </c>
      <c r="G262">
        <v>1</v>
      </c>
      <c r="H262">
        <v>3</v>
      </c>
      <c r="I262">
        <v>3</v>
      </c>
      <c r="J262">
        <v>3</v>
      </c>
      <c r="K262">
        <v>3</v>
      </c>
      <c r="L262">
        <v>3</v>
      </c>
      <c r="M262">
        <v>3</v>
      </c>
      <c r="N262">
        <v>3</v>
      </c>
    </row>
    <row r="263" spans="1:14" x14ac:dyDescent="0.25">
      <c r="A263">
        <v>262</v>
      </c>
      <c r="C263">
        <v>64</v>
      </c>
      <c r="D263">
        <v>261</v>
      </c>
      <c r="E263">
        <v>72</v>
      </c>
      <c r="F263">
        <v>70</v>
      </c>
      <c r="G263">
        <v>10</v>
      </c>
      <c r="H263">
        <v>12</v>
      </c>
      <c r="I263">
        <v>12</v>
      </c>
      <c r="J263">
        <v>12</v>
      </c>
      <c r="K263">
        <v>12</v>
      </c>
      <c r="L263">
        <v>12</v>
      </c>
      <c r="M263">
        <v>12</v>
      </c>
      <c r="N263">
        <v>12</v>
      </c>
    </row>
    <row r="264" spans="1:14" x14ac:dyDescent="0.25">
      <c r="A264">
        <v>263</v>
      </c>
      <c r="C264">
        <v>91</v>
      </c>
      <c r="D264">
        <v>798</v>
      </c>
      <c r="E264">
        <v>189</v>
      </c>
      <c r="F264">
        <v>155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 x14ac:dyDescent="0.25">
      <c r="A265">
        <v>264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 x14ac:dyDescent="0.25">
      <c r="A266">
        <v>265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 x14ac:dyDescent="0.25">
      <c r="A267">
        <v>266</v>
      </c>
      <c r="C267">
        <v>17723</v>
      </c>
      <c r="D267">
        <v>15278</v>
      </c>
      <c r="E267">
        <v>16341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 x14ac:dyDescent="0.25">
      <c r="A268">
        <v>267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 x14ac:dyDescent="0.25">
      <c r="A269">
        <v>268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 x14ac:dyDescent="0.25">
      <c r="A270">
        <v>269</v>
      </c>
      <c r="C270">
        <v>569</v>
      </c>
      <c r="D270">
        <v>471</v>
      </c>
      <c r="E270">
        <v>520</v>
      </c>
      <c r="F270">
        <v>763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 x14ac:dyDescent="0.25">
      <c r="A271">
        <v>270</v>
      </c>
      <c r="C271">
        <v>630</v>
      </c>
      <c r="D271">
        <v>1959</v>
      </c>
      <c r="E271">
        <v>742</v>
      </c>
      <c r="F271">
        <v>525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 x14ac:dyDescent="0.25">
      <c r="A272">
        <v>271</v>
      </c>
      <c r="C272">
        <v>3098</v>
      </c>
      <c r="D272">
        <v>6798</v>
      </c>
      <c r="E272">
        <v>11039</v>
      </c>
      <c r="F272">
        <v>6939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 x14ac:dyDescent="0.25">
      <c r="A273">
        <v>272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x14ac:dyDescent="0.25">
      <c r="A274">
        <v>273</v>
      </c>
      <c r="C274">
        <v>1540</v>
      </c>
      <c r="D274">
        <v>5511</v>
      </c>
      <c r="E274">
        <v>5650</v>
      </c>
      <c r="F274">
        <v>3107</v>
      </c>
      <c r="G274">
        <v>471</v>
      </c>
      <c r="H274">
        <v>275</v>
      </c>
      <c r="I274">
        <v>275</v>
      </c>
      <c r="J274">
        <v>275</v>
      </c>
      <c r="K274">
        <v>275</v>
      </c>
      <c r="L274">
        <v>275</v>
      </c>
      <c r="M274">
        <v>275</v>
      </c>
      <c r="N274">
        <v>275</v>
      </c>
    </row>
    <row r="275" spans="1:14" x14ac:dyDescent="0.25">
      <c r="A275">
        <v>274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x14ac:dyDescent="0.25">
      <c r="A276">
        <v>275</v>
      </c>
      <c r="C276">
        <v>10664</v>
      </c>
      <c r="D276">
        <v>15300</v>
      </c>
      <c r="E276">
        <v>24641</v>
      </c>
      <c r="F276">
        <v>27431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 x14ac:dyDescent="0.25">
      <c r="A277">
        <v>276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 x14ac:dyDescent="0.25">
      <c r="A278">
        <v>277</v>
      </c>
      <c r="C278">
        <v>122</v>
      </c>
      <c r="D278">
        <v>163</v>
      </c>
      <c r="E278">
        <v>226</v>
      </c>
      <c r="F278">
        <v>269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 x14ac:dyDescent="0.25">
      <c r="A279">
        <v>278</v>
      </c>
      <c r="C279">
        <v>495</v>
      </c>
      <c r="D279">
        <v>604</v>
      </c>
      <c r="E279">
        <v>394</v>
      </c>
      <c r="F279">
        <v>569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 x14ac:dyDescent="0.25">
      <c r="A280">
        <v>279</v>
      </c>
      <c r="C280">
        <v>719</v>
      </c>
      <c r="D280">
        <v>1062</v>
      </c>
      <c r="E280">
        <v>1084</v>
      </c>
      <c r="F280">
        <v>822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 x14ac:dyDescent="0.25">
      <c r="A281">
        <v>280</v>
      </c>
      <c r="C281">
        <v>1144</v>
      </c>
      <c r="D281">
        <v>1010</v>
      </c>
      <c r="E281">
        <v>938</v>
      </c>
      <c r="F281">
        <v>1421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 x14ac:dyDescent="0.25">
      <c r="A282">
        <v>281</v>
      </c>
      <c r="C282">
        <v>97</v>
      </c>
      <c r="D282">
        <v>108</v>
      </c>
      <c r="E282">
        <v>94</v>
      </c>
      <c r="F282">
        <v>91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 x14ac:dyDescent="0.25">
      <c r="A283">
        <v>282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 x14ac:dyDescent="0.25">
      <c r="A284">
        <v>283</v>
      </c>
      <c r="C284">
        <v>8</v>
      </c>
      <c r="D284">
        <v>230</v>
      </c>
      <c r="E284">
        <v>153</v>
      </c>
      <c r="F284">
        <v>64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 x14ac:dyDescent="0.25">
      <c r="A285">
        <v>284</v>
      </c>
      <c r="C285">
        <v>202</v>
      </c>
      <c r="D285">
        <v>69</v>
      </c>
      <c r="E285">
        <v>79</v>
      </c>
      <c r="F285">
        <v>68</v>
      </c>
      <c r="G285">
        <v>2</v>
      </c>
      <c r="H285">
        <v>11</v>
      </c>
      <c r="I285">
        <v>11</v>
      </c>
      <c r="J285">
        <v>11</v>
      </c>
      <c r="K285">
        <v>11</v>
      </c>
      <c r="L285">
        <v>11</v>
      </c>
      <c r="M285">
        <v>11</v>
      </c>
      <c r="N285">
        <v>11</v>
      </c>
    </row>
    <row r="286" spans="1:14" x14ac:dyDescent="0.25">
      <c r="A286">
        <v>285</v>
      </c>
      <c r="C286">
        <v>31805</v>
      </c>
      <c r="D286">
        <v>35109</v>
      </c>
      <c r="E286">
        <v>38216</v>
      </c>
      <c r="F286">
        <v>38567</v>
      </c>
      <c r="G286">
        <v>10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</row>
    <row r="287" spans="1:14" x14ac:dyDescent="0.25">
      <c r="A287">
        <v>286</v>
      </c>
      <c r="C287">
        <v>105</v>
      </c>
      <c r="D287">
        <v>50</v>
      </c>
      <c r="E287">
        <v>48</v>
      </c>
      <c r="F287">
        <v>35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 x14ac:dyDescent="0.25">
      <c r="A288">
        <v>287</v>
      </c>
      <c r="C288">
        <v>32807</v>
      </c>
      <c r="D288">
        <v>34719</v>
      </c>
      <c r="E288">
        <v>38836</v>
      </c>
      <c r="F288">
        <v>38650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 x14ac:dyDescent="0.25">
      <c r="A289">
        <v>288</v>
      </c>
      <c r="C289">
        <v>6258</v>
      </c>
      <c r="D289">
        <v>7939</v>
      </c>
      <c r="E289">
        <v>11916</v>
      </c>
      <c r="F289">
        <v>14875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 x14ac:dyDescent="0.25">
      <c r="A290">
        <v>289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 x14ac:dyDescent="0.25">
      <c r="A291">
        <v>290</v>
      </c>
      <c r="C291">
        <v>601</v>
      </c>
      <c r="D291">
        <v>745</v>
      </c>
      <c r="E291">
        <v>671</v>
      </c>
      <c r="F291">
        <v>744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 x14ac:dyDescent="0.25">
      <c r="A292">
        <v>291</v>
      </c>
      <c r="C292">
        <v>282</v>
      </c>
      <c r="D292">
        <v>435</v>
      </c>
      <c r="E292">
        <v>557</v>
      </c>
      <c r="F292">
        <v>554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 x14ac:dyDescent="0.25">
      <c r="A293">
        <v>292</v>
      </c>
      <c r="C293">
        <v>5015</v>
      </c>
      <c r="D293">
        <v>6339</v>
      </c>
      <c r="E293">
        <v>10316</v>
      </c>
      <c r="F293">
        <v>13275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 x14ac:dyDescent="0.25">
      <c r="A294">
        <v>293</v>
      </c>
      <c r="C294">
        <v>1681</v>
      </c>
      <c r="D294">
        <v>2156</v>
      </c>
      <c r="E294">
        <v>2434</v>
      </c>
      <c r="F294">
        <v>2641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 x14ac:dyDescent="0.25">
      <c r="A295">
        <v>294</v>
      </c>
      <c r="C295">
        <v>164</v>
      </c>
      <c r="D295">
        <v>176</v>
      </c>
      <c r="E295">
        <v>193</v>
      </c>
      <c r="F295">
        <v>213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 x14ac:dyDescent="0.25">
      <c r="A296">
        <v>295</v>
      </c>
      <c r="C296">
        <v>88</v>
      </c>
      <c r="D296">
        <v>85</v>
      </c>
      <c r="E296">
        <v>90</v>
      </c>
      <c r="F296">
        <v>98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 x14ac:dyDescent="0.25">
      <c r="A297">
        <v>296</v>
      </c>
      <c r="C297">
        <v>39</v>
      </c>
      <c r="D297">
        <v>42</v>
      </c>
      <c r="E297">
        <v>40</v>
      </c>
      <c r="F297">
        <v>43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 x14ac:dyDescent="0.25">
      <c r="A298">
        <v>297</v>
      </c>
      <c r="C298">
        <v>1150</v>
      </c>
      <c r="D298">
        <v>1022</v>
      </c>
      <c r="E298">
        <v>942</v>
      </c>
      <c r="F298">
        <v>1429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 x14ac:dyDescent="0.25">
      <c r="A299">
        <v>298</v>
      </c>
      <c r="C299">
        <v>160</v>
      </c>
      <c r="D299">
        <v>160</v>
      </c>
      <c r="E299">
        <v>160</v>
      </c>
      <c r="F299">
        <v>160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 x14ac:dyDescent="0.25">
      <c r="A300">
        <v>299</v>
      </c>
      <c r="C300">
        <v>653</v>
      </c>
      <c r="D300">
        <v>646</v>
      </c>
      <c r="E300">
        <v>345</v>
      </c>
      <c r="F300">
        <v>411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 x14ac:dyDescent="0.25">
      <c r="A301">
        <v>300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 x14ac:dyDescent="0.25">
      <c r="A302">
        <v>301</v>
      </c>
      <c r="C302">
        <v>35</v>
      </c>
      <c r="D302">
        <v>14</v>
      </c>
      <c r="E302">
        <v>22</v>
      </c>
      <c r="F302">
        <v>25</v>
      </c>
      <c r="G302">
        <v>1</v>
      </c>
      <c r="H302">
        <v>2</v>
      </c>
      <c r="I302">
        <v>2</v>
      </c>
      <c r="J302">
        <v>2</v>
      </c>
      <c r="K302">
        <v>2</v>
      </c>
      <c r="L302">
        <v>2</v>
      </c>
      <c r="M302">
        <v>2</v>
      </c>
      <c r="N302">
        <v>2</v>
      </c>
    </row>
    <row r="303" spans="1:14" x14ac:dyDescent="0.25">
      <c r="A303">
        <v>302</v>
      </c>
      <c r="C303">
        <v>1243</v>
      </c>
      <c r="D303">
        <v>1600</v>
      </c>
      <c r="E303">
        <v>1600</v>
      </c>
      <c r="F303">
        <v>1600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 x14ac:dyDescent="0.25">
      <c r="A304">
        <v>303</v>
      </c>
      <c r="C304">
        <v>48</v>
      </c>
      <c r="D304">
        <v>16</v>
      </c>
      <c r="E304">
        <v>39</v>
      </c>
      <c r="F304">
        <v>39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 x14ac:dyDescent="0.25">
      <c r="A305">
        <v>304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 x14ac:dyDescent="0.25">
      <c r="A306">
        <v>305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 x14ac:dyDescent="0.25">
      <c r="A307">
        <v>306</v>
      </c>
      <c r="C307">
        <v>192</v>
      </c>
      <c r="D307">
        <v>160</v>
      </c>
      <c r="E307">
        <v>183</v>
      </c>
      <c r="F307">
        <v>183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 x14ac:dyDescent="0.25">
      <c r="A308">
        <v>307</v>
      </c>
      <c r="C308">
        <v>3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 x14ac:dyDescent="0.25">
      <c r="A309">
        <v>308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 x14ac:dyDescent="0.25">
      <c r="A310">
        <v>309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 x14ac:dyDescent="0.25">
      <c r="A311">
        <v>310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 x14ac:dyDescent="0.25">
      <c r="A312">
        <v>311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 x14ac:dyDescent="0.25">
      <c r="A313">
        <v>312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 x14ac:dyDescent="0.25">
      <c r="A314">
        <v>313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 x14ac:dyDescent="0.25">
      <c r="A315">
        <v>314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</row>
    <row r="316" spans="1:14" x14ac:dyDescent="0.25">
      <c r="A316">
        <v>315</v>
      </c>
      <c r="C316">
        <v>175</v>
      </c>
      <c r="D316">
        <v>165</v>
      </c>
      <c r="E316">
        <v>166</v>
      </c>
      <c r="F316">
        <v>166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 x14ac:dyDescent="0.25">
      <c r="A317">
        <v>316</v>
      </c>
      <c r="C317">
        <v>175</v>
      </c>
      <c r="D317">
        <v>165</v>
      </c>
      <c r="E317">
        <v>166</v>
      </c>
      <c r="F317">
        <v>166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 x14ac:dyDescent="0.25">
      <c r="A318">
        <v>317</v>
      </c>
      <c r="C318">
        <v>3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 x14ac:dyDescent="0.25">
      <c r="A319">
        <v>318</v>
      </c>
      <c r="C319">
        <v>91</v>
      </c>
      <c r="D319">
        <v>39</v>
      </c>
      <c r="E319">
        <v>51</v>
      </c>
      <c r="F319">
        <v>56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 x14ac:dyDescent="0.25">
      <c r="A320">
        <v>319</v>
      </c>
      <c r="C320">
        <v>83</v>
      </c>
      <c r="D320">
        <v>36</v>
      </c>
      <c r="E320">
        <v>46</v>
      </c>
      <c r="F320">
        <v>33</v>
      </c>
      <c r="G320">
        <v>1</v>
      </c>
      <c r="H320">
        <v>2</v>
      </c>
      <c r="I320">
        <v>2</v>
      </c>
      <c r="J320">
        <v>2</v>
      </c>
      <c r="K320">
        <v>2</v>
      </c>
      <c r="L320">
        <v>2</v>
      </c>
      <c r="M320">
        <v>2</v>
      </c>
      <c r="N320">
        <v>2</v>
      </c>
    </row>
    <row r="321" spans="1:14" x14ac:dyDescent="0.25">
      <c r="A321">
        <v>320</v>
      </c>
      <c r="C321">
        <v>43</v>
      </c>
      <c r="D321">
        <v>17</v>
      </c>
      <c r="E321">
        <v>27</v>
      </c>
      <c r="F321">
        <v>31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37</vt:i4>
      </vt:variant>
    </vt:vector>
  </HeadingPairs>
  <TitlesOfParts>
    <vt:vector size="53" baseType="lpstr">
      <vt:lpstr>Resumo</vt:lpstr>
      <vt:lpstr>Entrada</vt:lpstr>
      <vt:lpstr>Cen1</vt:lpstr>
      <vt:lpstr>Referencia</vt:lpstr>
      <vt:lpstr>MemEntrada</vt:lpstr>
      <vt:lpstr>MemCen1</vt:lpstr>
      <vt:lpstr>MemMlt</vt:lpstr>
      <vt:lpstr>Usinas</vt:lpstr>
      <vt:lpstr>Postos</vt:lpstr>
      <vt:lpstr>Bacias</vt:lpstr>
      <vt:lpstr>Regressões</vt:lpstr>
      <vt:lpstr>Ajustes</vt:lpstr>
      <vt:lpstr>AjustesCen1</vt:lpstr>
      <vt:lpstr>Prevs</vt:lpstr>
      <vt:lpstr>Ajuste para Sensibilidade</vt:lpstr>
      <vt:lpstr>Previvaz</vt:lpstr>
      <vt:lpstr>_ano</vt:lpstr>
      <vt:lpstr>_cen1</vt:lpstr>
      <vt:lpstr>_enasCen1</vt:lpstr>
      <vt:lpstr>_enasCen1Media</vt:lpstr>
      <vt:lpstr>_enasCen1MLT</vt:lpstr>
      <vt:lpstr>_enasReeCen1</vt:lpstr>
      <vt:lpstr>_enasReeCen1Media</vt:lpstr>
      <vt:lpstr>_enasReeCen1MLT</vt:lpstr>
      <vt:lpstr>_entrada</vt:lpstr>
      <vt:lpstr>_entradaPrevivaz</vt:lpstr>
      <vt:lpstr>_fatores</vt:lpstr>
      <vt:lpstr>_incrementaisPassadas</vt:lpstr>
      <vt:lpstr>_mes</vt:lpstr>
      <vt:lpstr>_metaCen1</vt:lpstr>
      <vt:lpstr>_partifCen1</vt:lpstr>
      <vt:lpstr>_regrA0</vt:lpstr>
      <vt:lpstr>_regrA0sem</vt:lpstr>
      <vt:lpstr>_regrA1</vt:lpstr>
      <vt:lpstr>_regrA1sem</vt:lpstr>
      <vt:lpstr>_regrFut</vt:lpstr>
      <vt:lpstr>_regrPosto</vt:lpstr>
      <vt:lpstr>_regrPostoBase</vt:lpstr>
      <vt:lpstr>_saida1</vt:lpstr>
      <vt:lpstr>_saida2</vt:lpstr>
      <vt:lpstr>_saida3</vt:lpstr>
      <vt:lpstr>_saida4</vt:lpstr>
      <vt:lpstr>_semana1</vt:lpstr>
      <vt:lpstr>_semana2</vt:lpstr>
      <vt:lpstr>_semana3</vt:lpstr>
      <vt:lpstr>_semana4</vt:lpstr>
      <vt:lpstr>_semana5</vt:lpstr>
      <vt:lpstr>_semana6</vt:lpstr>
      <vt:lpstr>_semanaAtual</vt:lpstr>
      <vt:lpstr>_semanaAtualIndice</vt:lpstr>
      <vt:lpstr>_semanaMes2</vt:lpstr>
      <vt:lpstr>_semanasPrevs</vt:lpstr>
      <vt:lpstr>_tipo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Natália Biondo</dc:creator>
  <cp:lastModifiedBy>Douglas Canducci</cp:lastModifiedBy>
  <dcterms:created xsi:type="dcterms:W3CDTF">2014-10-30T17:06:01Z</dcterms:created>
  <dcterms:modified xsi:type="dcterms:W3CDTF">2018-02-23T18:29:41Z</dcterms:modified>
</cp:coreProperties>
</file>